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3.xml" ContentType="application/vnd.openxmlformats-officedocument.spreadsheetml.comments+xml"/>
  <Override PartName="/xl/tables/table52.xml" ContentType="application/vnd.openxmlformats-officedocument.spreadsheetml.table+xml"/>
  <Override PartName="/xl/comments4.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codeName="{AE6600E7-7A62-396C-DE95-9942FA9DD81E}"/>
  <workbookPr codeName="DieseArbeitsmappe" defaultThemeVersion="166925"/>
  <mc:AlternateContent xmlns:mc="http://schemas.openxmlformats.org/markup-compatibility/2006">
    <mc:Choice Requires="x15">
      <x15ac:absPath xmlns:x15ac="http://schemas.microsoft.com/office/spreadsheetml/2010/11/ac" url="C:\Users\rinksa\Downloads\"/>
    </mc:Choice>
  </mc:AlternateContent>
  <xr:revisionPtr revIDLastSave="0" documentId="8_{CCE9ADF6-6F00-486C-BFD0-E8F699C00ED6}" xr6:coauthVersionLast="47" xr6:coauthVersionMax="47" xr10:uidLastSave="{00000000-0000-0000-0000-000000000000}"/>
  <bookViews>
    <workbookView xWindow="28680" yWindow="-120" windowWidth="29040" windowHeight="15840" tabRatio="768" firstSheet="6" activeTab="6" xr2:uid="{402CF5AC-A336-41C3-9F5D-602BA0D3DEBB}"/>
  </bookViews>
  <sheets>
    <sheet name="Setup" sheetId="9" state="veryHidden" r:id="rId1"/>
    <sheet name="Upload Flatfile" sheetId="5" state="veryHidden" r:id="rId2"/>
    <sheet name="Upload GePart" sheetId="13" state="veryHidden" r:id="rId3"/>
    <sheet name="FieldSelection IST" sheetId="10" state="veryHidden" r:id="rId4"/>
    <sheet name="Datenmatrix" sheetId="3" state="veryHidden" r:id="rId5"/>
    <sheet name="Rückstellung" sheetId="8" state="veryHidden" r:id="rId6"/>
    <sheet name="Formular" sheetId="2" r:id="rId7"/>
    <sheet name="Gruppen" sheetId="7" state="veryHidden" r:id="rId8"/>
    <sheet name="SheetLanguage" sheetId="6" state="veryHidden" r:id="rId9"/>
    <sheet name="Change Log" sheetId="11" state="veryHidden" r:id="rId10"/>
    <sheet name="Template Upload" sheetId="12" state="veryHidden" r:id="rId11"/>
  </sheets>
  <functionGroups builtInGroupCount="19"/>
  <externalReferences>
    <externalReference r:id="rId12"/>
  </externalReferences>
  <definedNames>
    <definedName name="_xlnm._FilterDatabase" localSheetId="9" hidden="1">'Change Log'!$A$1:$F$56</definedName>
    <definedName name="_xlnm._FilterDatabase" localSheetId="4" hidden="1">Datenmatrix!$A$2:$BC$400</definedName>
    <definedName name="_xlnm._FilterDatabase" localSheetId="8" hidden="1">SheetLanguage!$A$1:$S$374</definedName>
    <definedName name="_xlnm._FilterDatabase" localSheetId="10" hidden="1">'Template Upload'!$A$1:$B$191</definedName>
    <definedName name="AALAddressInformation" localSheetId="6">Formular!$B$7</definedName>
    <definedName name="AALBuilding" localSheetId="6">Formular!$F$15</definedName>
    <definedName name="AALcountry" localSheetId="6">Formular!$P$19</definedName>
    <definedName name="AALDCVendor">Formular!$R$9</definedName>
    <definedName name="AALDistrict" localSheetId="6">Formular!$D$17</definedName>
    <definedName name="AALhousenumber" localSheetId="6">Formular!$P$13</definedName>
    <definedName name="AALpostalcode" localSheetId="6">Formular!$D$19</definedName>
    <definedName name="AALpostalcodeforpostbox" localSheetId="6">Formular!$J$21</definedName>
    <definedName name="AALpostbox" localSheetId="6">Formular!$D$21</definedName>
    <definedName name="AALstreet" localSheetId="6">Formular!$D$13</definedName>
    <definedName name="AALtown" localSheetId="6">Formular!$H$19</definedName>
    <definedName name="AALValidFrom" localSheetId="6">Formular!$J$9</definedName>
    <definedName name="AALvendorname" localSheetId="6">Formular!$D$11</definedName>
    <definedName name="AALVendorNumber" localSheetId="6">Formular!$D$9</definedName>
    <definedName name="ABLbankaccount1" localSheetId="6">Formular!$E$240</definedName>
    <definedName name="ABLbankaccount2" localSheetId="6">Formular!$E$258</definedName>
    <definedName name="ABLbankaccount3" localSheetId="6">Formular!$E$276</definedName>
    <definedName name="ABLbankaccount4" localSheetId="6">Formular!$E$294</definedName>
    <definedName name="ABLbankaccount5" localSheetId="6">Formular!$E$312</definedName>
    <definedName name="ABLbankcode1" localSheetId="6">Formular!$M$240</definedName>
    <definedName name="ABLbankcode2" localSheetId="6">Formular!$M$258</definedName>
    <definedName name="ABLbankcode3" localSheetId="6">Formular!$M$276</definedName>
    <definedName name="ABLbankcode4" localSheetId="6">Formular!$M$294</definedName>
    <definedName name="ABLbankcode5" localSheetId="6">Formular!$M$312</definedName>
    <definedName name="ABLbankgiro1" localSheetId="6">Formular!$M$244</definedName>
    <definedName name="ABLbankgiro2" localSheetId="6">Formular!$M$262</definedName>
    <definedName name="ABLbankgiro3" localSheetId="6">Formular!$M$280</definedName>
    <definedName name="ABLbankgiro4" localSheetId="6">Formular!$M$298</definedName>
    <definedName name="ABLbankgiro5" localSheetId="6">Formular!$M$316</definedName>
    <definedName name="ABLbankinformation1" localSheetId="6">Formular!$B$234</definedName>
    <definedName name="ABLbankinformation2" localSheetId="6">Formular!$B$252</definedName>
    <definedName name="ABLbankinformation3" localSheetId="6">Formular!$B$270</definedName>
    <definedName name="ABLbankinformation4" localSheetId="6">Formular!$B$288</definedName>
    <definedName name="ABLbankinformation5" localSheetId="6">Formular!$B$306</definedName>
    <definedName name="ABLbankoffice1" localSheetId="6">Formular!$M$236</definedName>
    <definedName name="ABLbankoffice2" localSheetId="6">Formular!$M$254</definedName>
    <definedName name="ABLbankoffice3" localSheetId="6">Formular!$M$272</definedName>
    <definedName name="ABLbankoffice4" localSheetId="6">Formular!$M$290</definedName>
    <definedName name="ABLbankoffice5" localSheetId="6">Formular!$M$308</definedName>
    <definedName name="ABLcountryISOcode1" localSheetId="6">Formular!$M$242</definedName>
    <definedName name="ABLcountryISOcode2" localSheetId="6">Formular!$M$260</definedName>
    <definedName name="ABLcountryISOcode3" localSheetId="6">Formular!$M$278</definedName>
    <definedName name="ABLcountryISOcode4" localSheetId="6">Formular!$M$296</definedName>
    <definedName name="ABLcountryISOcode5" localSheetId="6">Formular!$M$314</definedName>
    <definedName name="ABLcurrencyISOcode1" localSheetId="6">Formular!$E$242</definedName>
    <definedName name="ABLcurrencyISOcode2" localSheetId="6">Formular!$E$260</definedName>
    <definedName name="ABLcurrencyISOcode3" localSheetId="6">Formular!$E$278</definedName>
    <definedName name="ABLcurrencyISOcode4" localSheetId="6">Formular!$E$296</definedName>
    <definedName name="ABLcurrencyISOcode5" localSheetId="6">Formular!$E$314</definedName>
    <definedName name="ABLIBAN1" localSheetId="6">Formular!$D$238</definedName>
    <definedName name="ABLIBAN2" localSheetId="6">Formular!$D$256</definedName>
    <definedName name="ABLIBAN3" localSheetId="6">Formular!$D$274</definedName>
    <definedName name="ABLIBAN4" localSheetId="6">Formular!$D$292</definedName>
    <definedName name="ABLIBAN5" localSheetId="6">Formular!$D$310</definedName>
    <definedName name="ABLnameofbank1" localSheetId="6">Formular!$D$236</definedName>
    <definedName name="ABLnameofbank2" localSheetId="6">Formular!$D$254</definedName>
    <definedName name="ABLnameofbank3" localSheetId="6">Formular!$D$272</definedName>
    <definedName name="ABLnameofbank4" localSheetId="6">Formular!$D$290</definedName>
    <definedName name="ABLnameofbank5" localSheetId="6">Formular!$D$308</definedName>
    <definedName name="ABLNotepartnerbanktype1" localSheetId="6">Formular!$E$244</definedName>
    <definedName name="ABLNotepartnerbanktype2" localSheetId="6">Formular!$E$262</definedName>
    <definedName name="ABLNotepartnerbanktype3" localSheetId="6">Formular!$E$280</definedName>
    <definedName name="ABLNotepartnerbanktype4" localSheetId="6">Formular!$E$298</definedName>
    <definedName name="ABLNotepartnerbanktype5" localSheetId="6">Formular!$E$316</definedName>
    <definedName name="ABLSEPACityofSignature1" localSheetId="6">Formular!$H$248</definedName>
    <definedName name="ABLSEPACityofSignature2" localSheetId="6">Formular!$H$266</definedName>
    <definedName name="ABLSEPACityofSignature3" localSheetId="6">Formular!$H$284</definedName>
    <definedName name="ABLSEPACityofSignature4" localSheetId="6">Formular!$H$302</definedName>
    <definedName name="ABLSEPACityofSignature5" localSheetId="6">Formular!$H$320</definedName>
    <definedName name="ABLSEPAContractNo1" localSheetId="6">Formular!$C$248</definedName>
    <definedName name="ABLSEPAContractNo2" localSheetId="6">Formular!$C$266</definedName>
    <definedName name="ABLSEPAContractNo3" localSheetId="6">Formular!$C$284</definedName>
    <definedName name="ABLSEPAContractNo4" localSheetId="6">Formular!$C$302</definedName>
    <definedName name="ABLSEPAContractNo5" localSheetId="6">Formular!$C$320</definedName>
    <definedName name="ABLSEPADateofSignature1" localSheetId="6">Formular!$Q$248</definedName>
    <definedName name="ABLSEPADateofSignature2" localSheetId="6">Formular!$Q$266</definedName>
    <definedName name="ABLSEPADateofSignature3" localSheetId="6">Formular!$Q$284</definedName>
    <definedName name="ABLSEPADateofSignature4" localSheetId="6">Formular!$Q$302</definedName>
    <definedName name="ABLSEPADateofSignature5" localSheetId="6">Formular!$Q$320</definedName>
    <definedName name="ABLSEPADirectDebit1" localSheetId="6">Formular!$B$246</definedName>
    <definedName name="ABLSEPADirectDebit2" localSheetId="6">Formular!$B$264</definedName>
    <definedName name="ABLSEPADirectDebit3" localSheetId="6">Formular!$B$282</definedName>
    <definedName name="ABLSEPADirectDebit4" localSheetId="6">Formular!$B$300</definedName>
    <definedName name="ABLSEPADirectDebit5" localSheetId="6">Formular!$B$318</definedName>
    <definedName name="ABLswiftcode1" localSheetId="6">Formular!$M$238</definedName>
    <definedName name="ABLswiftcode2" localSheetId="6">Formular!$M$256</definedName>
    <definedName name="ABLswiftcode3" localSheetId="6">Formular!$M$274</definedName>
    <definedName name="ABLswiftcode4" localSheetId="6">Formular!$M$292</definedName>
    <definedName name="ABLswiftcode5" localSheetId="6">Formular!$M$310</definedName>
    <definedName name="AKLCentralAvisFaxNo" localSheetId="6">Formular!$G$73</definedName>
    <definedName name="AKLCentralAvisFaxNoCountry" localSheetId="6">Formular!$F$73</definedName>
    <definedName name="AKLCentralAvisFaxNoExt" localSheetId="6">Formular!$H$73</definedName>
    <definedName name="AKLCentralFaxNo" localSheetId="6">Formular!$G$61</definedName>
    <definedName name="AKLCentralFaxNoCountry" localSheetId="6">Formular!$F$61</definedName>
    <definedName name="AKLCentralFaxNoExt" localSheetId="6">Formular!$H$61</definedName>
    <definedName name="AKLcommunication" localSheetId="6">Formular!$B$33</definedName>
    <definedName name="AKLcorrespondenceaddress8" localSheetId="6">Formular!$B$51</definedName>
    <definedName name="AKLDifferingInvoicingpartner" localSheetId="6">Formular!$F$109</definedName>
    <definedName name="AKLforcentralbilling" localSheetId="6">Formular!$B$75</definedName>
    <definedName name="AKLfororders" localSheetId="6">Formular!$B$63</definedName>
    <definedName name="AKLfororderscentralmailaddress1" localSheetId="6">Formular!$I$53</definedName>
    <definedName name="AKLfororderscentralmailaddress2" localSheetId="6">Formular!$I$55</definedName>
    <definedName name="AKLfororderscentralmailaddress3" localSheetId="6">Formular!$I$57</definedName>
    <definedName name="AKLfororderscentralmailaddress4" localSheetId="6">Formular!$I$59</definedName>
    <definedName name="AKLforordersRemark1" localSheetId="6">Formular!$B$53</definedName>
    <definedName name="AKLforordersRemark2" localSheetId="6">Formular!$B$55</definedName>
    <definedName name="AKLforordersRemark3" localSheetId="6">Formular!$B$57</definedName>
    <definedName name="AKLforordersRemark4" localSheetId="6">Formular!$B$59</definedName>
    <definedName name="AKLforpaymentadviceandconfirmationofarrivalcentraladvicemailaddress1" localSheetId="6">Formular!$I$65</definedName>
    <definedName name="AKLforpaymentadviceandconfirmationofarrivalcentraladvicemailaddress2" localSheetId="6">Formular!$I$67</definedName>
    <definedName name="AKLforpaymentadviceandconfirmationofarrivalcentraladvicemailaddress3" localSheetId="6">Formular!$I$69</definedName>
    <definedName name="AKLforpaymentadviceandconfirmationofarrivalcentraladvicemailaddress4" localSheetId="6">Formular!$I$71</definedName>
    <definedName name="AKLforpaymentRemark1" localSheetId="6">Formular!$B$65</definedName>
    <definedName name="AKLforpaymentRemark2" localSheetId="6">Formular!$B$67</definedName>
    <definedName name="AKLforpaymentRemark3" localSheetId="6">Formular!$B$69</definedName>
    <definedName name="AKLforpaymentRemark4" localSheetId="6">Formular!$B$71</definedName>
    <definedName name="AKLFurthermailaddress01" localSheetId="6">Formular!$I$77</definedName>
    <definedName name="AKLFurthermailaddress02" localSheetId="6">Formular!$I$79</definedName>
    <definedName name="AKLFurthermailaddress03" localSheetId="6">Formular!$I$81</definedName>
    <definedName name="AKLFurthermailaddress04" localSheetId="6">Formular!$I$83</definedName>
    <definedName name="AKLFurthermailaddress05" localSheetId="6">Formular!$I$85</definedName>
    <definedName name="AKLFurthermailaddress06" localSheetId="6">Formular!$I$87</definedName>
    <definedName name="AKLFurthermailaddress07" localSheetId="6">Formular!$I$89</definedName>
    <definedName name="AKLFurthermailaddress08" localSheetId="6">Formular!$I$91</definedName>
    <definedName name="AKLFurthermailaddress09" localSheetId="6">Formular!$I$93</definedName>
    <definedName name="AKLFurthermailaddress10" localSheetId="6">Formular!$I$95</definedName>
    <definedName name="AKLFurthermailaddress11" localSheetId="6">Formular!$I$97</definedName>
    <definedName name="AKLFurthermailaddress12" localSheetId="6">Formular!$I$99</definedName>
    <definedName name="AKLFurthermailaddress13" localSheetId="6">Formular!$I$101</definedName>
    <definedName name="AKLFurthermailaddress14" localSheetId="6">Formular!$I$103</definedName>
    <definedName name="AKLFurthermailaddress15" localSheetId="6">Formular!$I$105</definedName>
    <definedName name="AKLFurthermailaddress16" localSheetId="6">Formular!$I$107</definedName>
    <definedName name="AKLFurtherRemark01" localSheetId="6">Formular!$B$77</definedName>
    <definedName name="AKLFurtherRemark02" localSheetId="6">Formular!$B$79</definedName>
    <definedName name="AKLFurtherRemark03" localSheetId="6">Formular!$B$81</definedName>
    <definedName name="AKLFurtherRemark04" localSheetId="6">Formular!$B$83</definedName>
    <definedName name="AKLFurtherRemark05" localSheetId="6">Formular!$B$85</definedName>
    <definedName name="AKLFurtherRemark06" localSheetId="6">Formular!$B$87</definedName>
    <definedName name="AKLFurtherRemark07" localSheetId="6">Formular!$B$89</definedName>
    <definedName name="AKLFurtherRemark08" localSheetId="6">Formular!$B$91</definedName>
    <definedName name="AKLFurtherRemark09" localSheetId="6">Formular!$B$93</definedName>
    <definedName name="AKLFurtherRemark10" localSheetId="6">Formular!$B$95</definedName>
    <definedName name="AKLFurtherRemark11" localSheetId="6">Formular!$B$97</definedName>
    <definedName name="AKLFurtherRemark12" localSheetId="6">Formular!$B$99</definedName>
    <definedName name="AKLFurtherRemark13" localSheetId="6">Formular!$B$101</definedName>
    <definedName name="AKLFurtherRemark14" localSheetId="6">Formular!$B$103</definedName>
    <definedName name="AKLFurtherRemark15" localSheetId="6">Formular!$B$105</definedName>
    <definedName name="AKLFurtherRemark16" localSheetId="6">Formular!$B$107</definedName>
    <definedName name="AKLlanguage" localSheetId="6">Formular!$M$35</definedName>
    <definedName name="AKLmail1" localSheetId="6">Formular!$D$35</definedName>
    <definedName name="AKLmail2" localSheetId="6">Formular!$D$37</definedName>
    <definedName name="AKLmail3" localSheetId="6">Formular!$D$39</definedName>
    <definedName name="AKLmail4" localSheetId="6">Formular!$D$41</definedName>
    <definedName name="AKLmail5" localSheetId="6">Formular!$D$43</definedName>
    <definedName name="AKLtelephone1" localSheetId="6">Formular!$E$45</definedName>
    <definedName name="AKLtelephone2" localSheetId="6">Formular!$E$47</definedName>
    <definedName name="AKLtelephone3" localSheetId="6">Formular!$E$49</definedName>
    <definedName name="AKLtelephoneCountry1" localSheetId="6">Formular!$D$45</definedName>
    <definedName name="AKLtelephoneCountry2" localSheetId="6">Formular!$D$47</definedName>
    <definedName name="AKLtelephoneCountry3" localSheetId="6">Formular!$D$49</definedName>
    <definedName name="AKLtelephoneExt1" localSheetId="6">Formular!$F$45</definedName>
    <definedName name="AKLtelephoneExt2" localSheetId="6">Formular!$F$47</definedName>
    <definedName name="AKLtelephoneExt3" localSheetId="6">Formular!$F$49</definedName>
    <definedName name="APLcontactperson" localSheetId="6">Formular!$B$25</definedName>
    <definedName name="APLdepartmentfunction" localSheetId="6">Formular!$P$27</definedName>
    <definedName name="APLmail" localSheetId="6">Formular!$D$29</definedName>
    <definedName name="APLnamefamilyname" localSheetId="6">Formular!$J$27</definedName>
    <definedName name="APLnamefirstname" localSheetId="6">Formular!$D$27</definedName>
    <definedName name="APLtelephone" localSheetId="6">Formular!$N$29</definedName>
    <definedName name="APLTelephoneCountry" localSheetId="6">Formular!$M$29</definedName>
    <definedName name="APLtelephoneExt" localSheetId="6">Formular!$O$29</definedName>
    <definedName name="ASLCashMethod" localSheetId="6">Formular!$F$212</definedName>
    <definedName name="ASLCheckdigit" localSheetId="6">Formular!$E$224</definedName>
    <definedName name="ASLexcemptionnumber" localSheetId="6">Formular!$E$216</definedName>
    <definedName name="ASLGLN" localSheetId="6">Formular!$E$220</definedName>
    <definedName name="ASLGLNDataserverBasicNumber" localSheetId="6">Formular!$F$226</definedName>
    <definedName name="ASLGLNDataServerCheckDigit" localSheetId="6">Formular!$F$230</definedName>
    <definedName name="ASLGLNDataserverLocationNumber" localSheetId="6">Formular!$F$228</definedName>
    <definedName name="ASLGLNLocationno2" localSheetId="6">Formular!$E$222</definedName>
    <definedName name="ASLlocaltaxnumber1" localSheetId="6">Formular!$I$204</definedName>
    <definedName name="ASLlocaltaxnumber2" localSheetId="6">Formular!$I$206</definedName>
    <definedName name="ASLlocaltaxnumber3" localSheetId="6">Formular!$I$208</definedName>
    <definedName name="ASLlocaltaxnumberKat1" localSheetId="6">Formular!$B$204</definedName>
    <definedName name="ASLlocaltaxnumberKat2" localSheetId="6">Formular!$B$206</definedName>
    <definedName name="ASLlocaltaxnumberKat3" localSheetId="6">Formular!$B$208</definedName>
    <definedName name="ASLNaturalperson" localSheetId="6">Formular!$M$218</definedName>
    <definedName name="ASLObligatorySplitPayment" localSheetId="6">Formular!$Q$212</definedName>
    <definedName name="ASLRegistrationNumberRomania" localSheetId="6">Formular!$F$214</definedName>
    <definedName name="ASLTaxClassification" localSheetId="6">Formular!$E$210</definedName>
    <definedName name="ASLtaxinformation" localSheetId="6">Formular!$B$200</definedName>
    <definedName name="ASLValidto" localSheetId="6">Formular!$M$216</definedName>
    <definedName name="ASLVATpayer" localSheetId="6">Formular!$E$218</definedName>
    <definedName name="ASLVATregistrationnumber" localSheetId="6">Formular!$I$202</definedName>
    <definedName name="ASLVATregistrationnumberKat" localSheetId="6">Formular!$B$202</definedName>
    <definedName name="AULAcceptanceofattachedaddtionalagreement1" localSheetId="6">Formular!$J$324</definedName>
    <definedName name="AULAcceptanceofattachedaddtionalagreement2" localSheetId="6">Formular!$J$326</definedName>
    <definedName name="AULAcceptanceofattachedaddtionalagreement3" localSheetId="6">Formular!$J$328</definedName>
    <definedName name="AULnameandfirstname" localSheetId="6">Formular!$B$328</definedName>
    <definedName name="AULplacedate" localSheetId="6">Formular!$B$324</definedName>
    <definedName name="AULsignature" localSheetId="6">Formular!$B$328</definedName>
    <definedName name="AULstamp" localSheetId="6">Formular!$B$328</definedName>
    <definedName name="CJ">'Upload Flatfile'!$AP$28</definedName>
    <definedName name="Comm_CS_Countrykey">Formular!$W$29</definedName>
    <definedName name="_xlnm.Print_Area" localSheetId="6">Formular!$A$1:$S$458</definedName>
    <definedName name="EKLAuthorized1" localSheetId="6">Formular!$D$115</definedName>
    <definedName name="EKLAuthorized10" localSheetId="6">Formular!$D$133</definedName>
    <definedName name="EKLAuthorized11" localSheetId="6">Formular!$D$135</definedName>
    <definedName name="EKLAuthorized12" localSheetId="6">Formular!$D$137</definedName>
    <definedName name="EKLAuthorized13" localSheetId="6">Formular!$D$139</definedName>
    <definedName name="EKLAuthorized14" localSheetId="6">Formular!$D$141</definedName>
    <definedName name="EKLAuthorized15" localSheetId="6">Formular!$D$143</definedName>
    <definedName name="EKLAuthorized2" localSheetId="6">Formular!$D$117</definedName>
    <definedName name="EKLAuthorized3" localSheetId="6">Formular!$D$119</definedName>
    <definedName name="EKLAuthorized4" localSheetId="6">Formular!$D$121</definedName>
    <definedName name="EKLAuthorized5" localSheetId="6">Formular!$D$123</definedName>
    <definedName name="EKLAuthorized6" localSheetId="6">Formular!$D$125</definedName>
    <definedName name="EKLAuthorized7" localSheetId="6">Formular!$D$127</definedName>
    <definedName name="EKLAuthorized8" localSheetId="6">Formular!$D$129</definedName>
    <definedName name="EKLAuthorized9" localSheetId="6">Formular!$D$131</definedName>
    <definedName name="EKLHeader" localSheetId="6">Formular!$B$113</definedName>
    <definedName name="EKLInstallation1" localSheetId="6">Formular!$M$115</definedName>
    <definedName name="EKLInstallation10" localSheetId="6">Formular!$M$133</definedName>
    <definedName name="EKLInstallation11" localSheetId="6">Formular!$M$135</definedName>
    <definedName name="EKLInstallation12" localSheetId="6">Formular!$M$137</definedName>
    <definedName name="EKLInstallation13" localSheetId="6">Formular!$M$139</definedName>
    <definedName name="EKLInstallation14" localSheetId="6">Formular!$M$141</definedName>
    <definedName name="EKLInstallation15" localSheetId="6">Formular!$M$143</definedName>
    <definedName name="EKLInstallation2" localSheetId="6">Formular!$M$117</definedName>
    <definedName name="EKLInstallation3" localSheetId="6">Formular!$M$119</definedName>
    <definedName name="EKLInstallation4" localSheetId="6">Formular!$M$121</definedName>
    <definedName name="EKLInstallation5" localSheetId="6">Formular!$M$123</definedName>
    <definedName name="EKLInstallation6" localSheetId="6">Formular!$M$125</definedName>
    <definedName name="EKLInstallation7" localSheetId="6">Formular!$M$127</definedName>
    <definedName name="EKLInstallation8" localSheetId="6">Formular!$M$129</definedName>
    <definedName name="EKLInstallation9" localSheetId="6">Formular!$M$131</definedName>
    <definedName name="FormulartypKostenart" localSheetId="6">Formular!$X$3</definedName>
    <definedName name="Formulartypland" localSheetId="6">Formular!$Y$3</definedName>
    <definedName name="FormulartypSparte" localSheetId="6">Formular!$W$3</definedName>
    <definedName name="Formulartypsprache" localSheetId="6">Formular!$Z$3</definedName>
    <definedName name="IBSAccoutingClerkCustomer">Formular!$O$448</definedName>
    <definedName name="IBSCCSAccounting" localSheetId="6">Formular!$E$450</definedName>
    <definedName name="IBSDefaultClerkVendor" localSheetId="6">Formular!$O$446</definedName>
    <definedName name="IBSduedate" localSheetId="6">Formular!$D$442</definedName>
    <definedName name="IBSExcludefromcompensation" localSheetId="6">Formular!$E$452</definedName>
    <definedName name="IBSinternalinformationaccounting" localSheetId="6">Formular!$B$440</definedName>
    <definedName name="IBSneededchecksforthevendor" localSheetId="6">Formular!$K$444</definedName>
    <definedName name="IBSpaymentmode" localSheetId="6">Formular!$E$448</definedName>
    <definedName name="IBSPolandspecifictab" localSheetId="6">Formular!$E$454</definedName>
    <definedName name="IBSSensitivepartner" localSheetId="6">Formular!$E$446</definedName>
    <definedName name="IBSSplitPaymentfrom" localSheetId="6">Formular!$E$456</definedName>
    <definedName name="IBSSplitPaymentto" localSheetId="6">Formular!$M$456</definedName>
    <definedName name="IESaccountassignmentgroup" localSheetId="6">Formular!$F$416</definedName>
    <definedName name="IESBK_BG" localSheetId="6">Formular!$N$393</definedName>
    <definedName name="IESBK_CZ" localSheetId="6">Formular!$D$393</definedName>
    <definedName name="IESBK_DE" localSheetId="6">Formular!$B$393</definedName>
    <definedName name="IESBK_HR" localSheetId="6">Formular!$K$393</definedName>
    <definedName name="IESBK_PL" localSheetId="6">Formular!$H$393</definedName>
    <definedName name="IESBK_RO" localSheetId="6">Formular!$Q$393</definedName>
    <definedName name="IESBK_SK" localSheetId="6">Formular!$F$393</definedName>
    <definedName name="IESBookingcodesheader" localSheetId="6">Formular!$B$391</definedName>
    <definedName name="IEScashdiscountdays" localSheetId="6">Formular!$F$425</definedName>
    <definedName name="IEScashdiscountpercent" localSheetId="6">Formular!$C$425</definedName>
    <definedName name="IEScheckboxyesnoovertakeoftheprecursor" localSheetId="6">Formular!$L$432</definedName>
    <definedName name="IEScodeofconduct" localSheetId="6">Formular!$F$406</definedName>
    <definedName name="IEScompanycode" localSheetId="6">Formular!$L$389</definedName>
    <definedName name="IESconcernsthefollowingsystems" localSheetId="6">Formular!$E$389</definedName>
    <definedName name="IESDifferingPurchaseorderaddress" localSheetId="6">Formular!$I$412</definedName>
    <definedName name="IESDistributionChannel" localSheetId="6">Formular!$J$414</definedName>
    <definedName name="IESDivision" localSheetId="6">Formular!$P$414</definedName>
    <definedName name="IESEKOrg" localSheetId="6">Formular!$Q$389</definedName>
    <definedName name="IESifyeswrittenconfirmationfromvendorcheckboxyesno" localSheetId="6">Formular!$L$434</definedName>
    <definedName name="IESincoterms1" localSheetId="6">Formular!$F$408</definedName>
    <definedName name="IESincoterms2" localSheetId="6">Formular!$P$408</definedName>
    <definedName name="IESInfoforaccounting" localSheetId="6">Formular!$I$418</definedName>
    <definedName name="IESinternalinformationpurchase" localSheetId="6">Formular!$B$387</definedName>
    <definedName name="IESlanguage" localSheetId="6">Formular!$I$420</definedName>
    <definedName name="IESMailinvoiceallowed" localSheetId="6">Formular!$Q$420</definedName>
    <definedName name="IESmodeoftransport" localSheetId="6">Formular!$P$406</definedName>
    <definedName name="IESordercurrency" localSheetId="6">Formular!$P$402</definedName>
    <definedName name="IESpaymenttermdaysnet" localSheetId="6">Formular!$O$425</definedName>
    <definedName name="IESplanneddeliverytime" localSheetId="6">Formular!$F$410</definedName>
    <definedName name="IESprecursorsuccessorform" localSheetId="6">Formular!$B$428</definedName>
    <definedName name="IESprecursorvendorno" localSheetId="6">Formular!$F$430</definedName>
    <definedName name="IESpurchaseorganisation" localSheetId="6">Formular!$P$400</definedName>
    <definedName name="IESpurchasinggroup" localSheetId="6">Formular!$F$400</definedName>
    <definedName name="IESReason" localSheetId="6">Formular!$P$410</definedName>
    <definedName name="IESRemark" localSheetId="6">Formular!$Q$436</definedName>
    <definedName name="IESRemarkClassify" localSheetId="6">Formular!$P$404</definedName>
    <definedName name="IESrole" localSheetId="6">Formular!$C$395</definedName>
    <definedName name="IESSalesCurrency" localSheetId="6">Formular!$P$416</definedName>
    <definedName name="IESsalesorganisation" localSheetId="6">Formular!$E$414</definedName>
    <definedName name="IESStatusEDI" localSheetId="6">Formular!$D$420</definedName>
    <definedName name="IESSubcategory" localSheetId="6">Formular!$F$402</definedName>
    <definedName name="IESSubCategory2" localSheetId="6">Formular!$F$404</definedName>
    <definedName name="IESsuccessorvendorno" localSheetId="6">Formular!$F$436</definedName>
    <definedName name="IEStermsofpayment" localSheetId="6">Formular!$B$423</definedName>
    <definedName name="IESVendorID" localSheetId="6">Formular!$E$397</definedName>
    <definedName name="rngBereichsMarken" localSheetId="6">Formular!$S$7,Formular!$S$25,Formular!$S$33,Formular!$S$147,Formular!$S$200,Formular!$S$234,Formular!$S$252,Formular!$S$270,Formular!$S$288,Formular!$S$306,Formular!$S$324,Formular!$S$333,Formular!$S$345,Formular!$S$361,Formular!$S$377,Formular!$S$387,Formular!$S$440</definedName>
    <definedName name="rngKostenart" localSheetId="4">Datenmatrix!$W$2:$X$2</definedName>
    <definedName name="rngLaender" localSheetId="4">Datenmatrix!$Y$2:$BC$2</definedName>
    <definedName name="rngLieferantLocked" localSheetId="6">Formular!$P$27,Formular!$N$29,Formular!$E$45,Formular!$E$47,Formular!$E$49,Formular!$B$53,Formular!$B$55,Formular!$B$57,Formular!$B$59,Formular!$G$61,Formular!$B$65,Formular!$B$67,Formular!$B$69,Formular!$B$71,Formular!$G$73,Formular!$B$77,Formular!$B$79,Formular!$B$81,Formular!$B$83,Formular!$B$85,Formular!$B$87,Formular!$B$89,Formular!$B$91,Formular!$B$93,Formular!$B$95,Formular!$B$97,Formular!$B$99,Formular!$B$101,Formular!$B$103,Formular!$B$105,Formular!$B$107,Formular!$J$324</definedName>
    <definedName name="rngNameToSplit" localSheetId="1">'Upload Flatfile'!$I$15</definedName>
    <definedName name="rngPickresult" localSheetId="3">'FieldSelection IST'!$AY$6:$AY$227</definedName>
    <definedName name="rngSparten" localSheetId="4">Datenmatrix!$S$2:$V$2</definedName>
    <definedName name="SISCheckcontractinDMS" localSheetId="6">Formular!$R$333</definedName>
    <definedName name="SISCreationofrecurringpaymentenabled" localSheetId="6">Formular!$G$335</definedName>
    <definedName name="SIScreditmemoprocedureLFM1XERSY" localSheetId="6">Formular!$G$337</definedName>
    <definedName name="SISexternalserviceentryenabled" localSheetId="6">Formular!$R$335</definedName>
    <definedName name="SISInvoicingplanallowed" localSheetId="6">Formular!$G$333</definedName>
    <definedName name="SISPricecheckbyInvoiceVerification" localSheetId="6">Formular!$G$341</definedName>
    <definedName name="SISTIPgrouptelebox" localSheetId="6">Formular!$D$339</definedName>
    <definedName name="tblReason" localSheetId="3">tblRemark[#All]</definedName>
    <definedName name="tVersion" localSheetId="3">[1]Setup!$B$1</definedName>
    <definedName name="tVersion">Setup!$B$1</definedName>
    <definedName name="WEL24Familyname" localSheetId="6">Formular!$D$174</definedName>
    <definedName name="WEL24Language" localSheetId="6">Formular!$K$174</definedName>
    <definedName name="WEL24mail" localSheetId="6">Formular!$K$172</definedName>
    <definedName name="WEL24mailsubst" localSheetId="6">Formular!$K$180</definedName>
    <definedName name="WEL24Mobile" localSheetId="6">Formular!$L$170</definedName>
    <definedName name="WEL24MobileCountry" localSheetId="6">Formular!$K$170</definedName>
    <definedName name="WEL24mobileExt" localSheetId="6">Formular!$M$170</definedName>
    <definedName name="WEL24Mobilesubst" localSheetId="6">Formular!$L$178</definedName>
    <definedName name="WEL24MobilesubstCountry" localSheetId="6">Formular!$K$178</definedName>
    <definedName name="WEL24MobilesubstExt" localSheetId="6">Formular!$M$178</definedName>
    <definedName name="WEL24phone" localSheetId="6">Formular!$L$168</definedName>
    <definedName name="WEL24phoneCountry" localSheetId="6">Formular!$K$168</definedName>
    <definedName name="WEL24phoneExt" localSheetId="6">Formular!$M$168</definedName>
    <definedName name="WEL24phonesubst" localSheetId="6">Formular!$L$176</definedName>
    <definedName name="WEL24phonesubstCountry" localSheetId="6">Formular!$K$176</definedName>
    <definedName name="WEL24phonesubstExt" localSheetId="6">Formular!$M$176</definedName>
    <definedName name="WEL24Prename" localSheetId="6">Formular!$D$172</definedName>
    <definedName name="WEL24SubstFamilyname" localSheetId="6">Formular!$D$182</definedName>
    <definedName name="WEL24SubstLanguage" localSheetId="6">Formular!$K$182</definedName>
    <definedName name="WEL24SubstPrename" localSheetId="6">Formular!$D$180</definedName>
    <definedName name="WELbusinessFamilyname" localSheetId="6">Formular!$D$166</definedName>
    <definedName name="WELbusinesshours" localSheetId="6">Formular!$F$160</definedName>
    <definedName name="WELbusinessLanguage" localSheetId="6">Formular!$K$166</definedName>
    <definedName name="WELbusinessmail" localSheetId="6">Formular!$K$164</definedName>
    <definedName name="WELbusinessMobile" localSheetId="6">Formular!$L$162</definedName>
    <definedName name="WELbusinessMobileCountry" localSheetId="6">Formular!$K$162</definedName>
    <definedName name="WELbusinessMobileExt" localSheetId="6">Formular!$M$162</definedName>
    <definedName name="WELbusinessPrename" localSheetId="6">Formular!$D$164</definedName>
    <definedName name="WELbusinesstel" localSheetId="6">Formular!$L$160</definedName>
    <definedName name="WELbusinesstelCountry" localSheetId="6">Formular!$K$160</definedName>
    <definedName name="WELbusinesstelExt" localSheetId="6">Formular!$M$160</definedName>
    <definedName name="WELconfirmationmail" localSheetId="6">Formular!$M$187</definedName>
    <definedName name="WELcontractsmail" localSheetId="6">Formular!$M$185</definedName>
    <definedName name="WELemergency" localSheetId="6">Formular!$B$160</definedName>
    <definedName name="WELFunction" localSheetId="6">Formular!$D$149</definedName>
    <definedName name="WELMarkantSettlementAgreement" localSheetId="6">Formular!$F$196</definedName>
    <definedName name="WELPackagelicensingLFM1ZZEK_LIZ" localSheetId="6">Formular!$F$192</definedName>
    <definedName name="WELQScomplaint" localSheetId="6">Formular!$E$157</definedName>
    <definedName name="WELqsmail" localSheetId="6">Formular!$Q$157</definedName>
    <definedName name="WELqsphone" localSheetId="6">Formular!$L$157</definedName>
    <definedName name="WELqsphoneCountry" localSheetId="6">Formular!$K$157</definedName>
    <definedName name="WELqsphoneExt" localSheetId="6">Formular!$M$157</definedName>
    <definedName name="WELregistrationnumberZZEK_LUCID" localSheetId="6">Formular!$F$194</definedName>
    <definedName name="WELsendingofcontractsVTAP" localSheetId="6">Formular!$F$185</definedName>
    <definedName name="WELsendingofpromotionconfirmationAKTI" localSheetId="6">Formular!$H$187</definedName>
    <definedName name="WELsendingofsettlementdocumentsABRE" localSheetId="6">Formular!$H$189</definedName>
    <definedName name="WELsettlementmail" localSheetId="6">Formular!$M$189</definedName>
    <definedName name="WELSuplierFamilyName" localSheetId="6">Formular!$D$155</definedName>
    <definedName name="WELsupplier" localSheetId="6">Formular!$B$147</definedName>
    <definedName name="WELsupplieremail" localSheetId="6">Formular!$K$155</definedName>
    <definedName name="WELsupplierfax" localSheetId="6">Formular!$L$151</definedName>
    <definedName name="WELsupplierfaxCountry" localSheetId="6">Formular!$K$151</definedName>
    <definedName name="WELsupplierfaxExt" localSheetId="6">Formular!$M$151</definedName>
    <definedName name="WELsuppliermobile" localSheetId="6">Formular!$L$153</definedName>
    <definedName name="WELsuppliermobileCountry" localSheetId="6">Formular!$K$153</definedName>
    <definedName name="WELsuppliermobileExt" localSheetId="6">Formular!$M$153</definedName>
    <definedName name="WELsupplierphone" localSheetId="6">Formular!$L$149</definedName>
    <definedName name="WELsupplierphoneCountry" localSheetId="6">Formular!$K$149</definedName>
    <definedName name="WELsupplierphoneExt" localSheetId="6">Formular!$M$149</definedName>
    <definedName name="WELSupplierPrename" localSheetId="6">Formular!$D$153</definedName>
    <definedName name="WELTitle1" localSheetId="6">Formular!$D$151</definedName>
    <definedName name="WELTitle2" localSheetId="6">Formular!$D$157</definedName>
    <definedName name="WELTitle3" localSheetId="6">Formular!$D$162</definedName>
    <definedName name="WELTitle4" localSheetId="6">Formular!$D$170</definedName>
    <definedName name="WELTitle5" localSheetId="6">Formular!$D$178</definedName>
    <definedName name="WELTitle6" localSheetId="6">Formular!$E$185</definedName>
    <definedName name="WELTitle7" localSheetId="6">Formular!$G$187</definedName>
    <definedName name="WELTitle8" localSheetId="6">Formular!$G$189</definedName>
    <definedName name="WIS1AgroProduction" localSheetId="6">Formular!$F$358</definedName>
    <definedName name="WIS1Automaticevaluatedreceiptsettlement" localSheetId="6">Formular!$Q$354</definedName>
    <definedName name="WIS1centralpurchasername" localSheetId="6">Formular!$E$347</definedName>
    <definedName name="WIS1centralpurchaserno" localSheetId="6">Formular!$Q$347</definedName>
    <definedName name="WIS1contactpersonpurchase" localSheetId="6">Formular!$B$345</definedName>
    <definedName name="WIS1faxno" localSheetId="6">Formular!$L$347</definedName>
    <definedName name="WIS1faxnoCountry" localSheetId="6">Formular!$K$347</definedName>
    <definedName name="WIS1faxnoExt" localSheetId="6">Formular!$M$347</definedName>
    <definedName name="WIS1industrykey" localSheetId="6">Formular!$M$350</definedName>
    <definedName name="WIS1minimumordervalue" localSheetId="6">Formular!$E$354</definedName>
    <definedName name="WIS1palettesettlementLFM1ZZEKPAL" localSheetId="6">Formular!$M$356</definedName>
    <definedName name="WIS1pricingcontrol" localSheetId="6">Formular!$E$356</definedName>
    <definedName name="WIS1SelfbillingNOTallowed" localSheetId="6">Formular!$Q$352</definedName>
    <definedName name="WIS1settlementPeriodeRetail" localSheetId="6">Formular!$G$352</definedName>
    <definedName name="WIS1tolerancegroup" localSheetId="6">Formular!$D$350</definedName>
    <definedName name="WIS2cancelcontracttoabovementionedvalidfromdateexistingturnover" localSheetId="6">Formular!$Q$365</definedName>
    <definedName name="WIS2checkboxyesnoopenorderopengoodsreceipt" localSheetId="6">Formular!$G$371</definedName>
    <definedName name="WIS2endofbusinessconnection" localSheetId="6">Formular!$Q$367</definedName>
    <definedName name="WIS2Gicomform" localSheetId="6">Formular!$B$361</definedName>
    <definedName name="WIS2ifyeslastgoodsreceiptfromxxxxxxxx" localSheetId="6">Formular!$G$373</definedName>
    <definedName name="WIS2openorderopengoodsreceiptform" localSheetId="6">Formular!$B$369</definedName>
    <definedName name="WIS2setcontractsinvalidafterconsultingpurchasingnoturnoverinthecurrentyear" localSheetId="6">Formular!$Q$363</definedName>
    <definedName name="WIS3across" localSheetId="6">Formular!$K$379</definedName>
    <definedName name="WIS3across2" localSheetId="6">Formular!$K$381</definedName>
    <definedName name="WIS3additionaldatapurchasingOrganisation" localSheetId="6">Formular!$B$377</definedName>
    <definedName name="WIS3compensationeffectivefrom" localSheetId="6">Formular!$D$381</definedName>
    <definedName name="WIS3compensationuntil" localSheetId="6">Formular!$D$379</definedName>
    <definedName name="WIS3localminimumorderquantity" localSheetId="6">Formular!$F$383</definedName>
    <definedName name="WIS3unit" localSheetId="6">Formular!$K$383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P6" i="10" l="1"/>
  <c r="FP7" i="10"/>
  <c r="LF6" i="10"/>
  <c r="LF7" i="10"/>
  <c r="LF8" i="10"/>
  <c r="LF9" i="10"/>
  <c r="LF10" i="10"/>
  <c r="LF11" i="10"/>
  <c r="LF12" i="10"/>
  <c r="LF13" i="10"/>
  <c r="LF14" i="10"/>
  <c r="LF15" i="10"/>
  <c r="LF16" i="10"/>
  <c r="LF17" i="10"/>
  <c r="LF18" i="10"/>
  <c r="LF19" i="10"/>
  <c r="LF20" i="10"/>
  <c r="LF21" i="10"/>
  <c r="LF22" i="10"/>
  <c r="LF23" i="10"/>
  <c r="LF24" i="10"/>
  <c r="LF25" i="10"/>
  <c r="LF26" i="10"/>
  <c r="LF27" i="10"/>
  <c r="LF28" i="10"/>
  <c r="LF29" i="10"/>
  <c r="LF30" i="10"/>
  <c r="LF31" i="10"/>
  <c r="LF32" i="10"/>
  <c r="LF33" i="10"/>
  <c r="LF34" i="10"/>
  <c r="LF35" i="10"/>
  <c r="LF36" i="10"/>
  <c r="LF37" i="10"/>
  <c r="LF38" i="10"/>
  <c r="LF39" i="10"/>
  <c r="LF40" i="10"/>
  <c r="LF41" i="10"/>
  <c r="LF42" i="10"/>
  <c r="LF43" i="10"/>
  <c r="LF44" i="10"/>
  <c r="LF45" i="10"/>
  <c r="LF46" i="10"/>
  <c r="LF47" i="10"/>
  <c r="LF48" i="10"/>
  <c r="LF49" i="10"/>
  <c r="LF50" i="10"/>
  <c r="LF51" i="10"/>
  <c r="LF52" i="10"/>
  <c r="LF53" i="10"/>
  <c r="LF54" i="10"/>
  <c r="LF55" i="10"/>
  <c r="LF56" i="10"/>
  <c r="LF57" i="10"/>
  <c r="LF58" i="10"/>
  <c r="LF59" i="10"/>
  <c r="LF60" i="10"/>
  <c r="LF61" i="10"/>
  <c r="LF62" i="10"/>
  <c r="LF63" i="10"/>
  <c r="LF64" i="10"/>
  <c r="LF65" i="10"/>
  <c r="LF66" i="10"/>
  <c r="LF67" i="10"/>
  <c r="LF68" i="10"/>
  <c r="LF69" i="10"/>
  <c r="LF70" i="10"/>
  <c r="LF71" i="10"/>
  <c r="LF72" i="10"/>
  <c r="LF73" i="10"/>
  <c r="LF74" i="10"/>
  <c r="LF75" i="10"/>
  <c r="LF76" i="10"/>
  <c r="LF77" i="10"/>
  <c r="LF78" i="10"/>
  <c r="LF79" i="10"/>
  <c r="LF80" i="10"/>
  <c r="LF81" i="10"/>
  <c r="LF82" i="10"/>
  <c r="KU6" i="10"/>
  <c r="KU7" i="10"/>
  <c r="KU8" i="10"/>
  <c r="KU9" i="10"/>
  <c r="KU10" i="10"/>
  <c r="KU11" i="10"/>
  <c r="KU12" i="10"/>
  <c r="KU13" i="10"/>
  <c r="KU14" i="10"/>
  <c r="KU15" i="10"/>
  <c r="KU16" i="10"/>
  <c r="KU17" i="10"/>
  <c r="KU18" i="10"/>
  <c r="KU19" i="10"/>
  <c r="KU20" i="10"/>
  <c r="KU21" i="10"/>
  <c r="KU22" i="10"/>
  <c r="KU23" i="10"/>
  <c r="KU24" i="10"/>
  <c r="KU25" i="10"/>
  <c r="KU26" i="10"/>
  <c r="KU27" i="10"/>
  <c r="KU28" i="10"/>
  <c r="KU29" i="10"/>
  <c r="KU30" i="10"/>
  <c r="KU31" i="10"/>
  <c r="KU32" i="10"/>
  <c r="KU33" i="10"/>
  <c r="KU34" i="10"/>
  <c r="KU35" i="10"/>
  <c r="KU36" i="10"/>
  <c r="KU37" i="10"/>
  <c r="KU38" i="10"/>
  <c r="KU39" i="10"/>
  <c r="KU40" i="10"/>
  <c r="KU41" i="10"/>
  <c r="KU42" i="10"/>
  <c r="KU43" i="10"/>
  <c r="KU44" i="10"/>
  <c r="KU45" i="10"/>
  <c r="KU46" i="10"/>
  <c r="KU47" i="10"/>
  <c r="KU48" i="10"/>
  <c r="KU49" i="10"/>
  <c r="KU50" i="10"/>
  <c r="KU51" i="10"/>
  <c r="KU52" i="10"/>
  <c r="KU53" i="10"/>
  <c r="KU54" i="10"/>
  <c r="KU55" i="10"/>
  <c r="KU56" i="10"/>
  <c r="KU57" i="10"/>
  <c r="KU58" i="10"/>
  <c r="KU59" i="10"/>
  <c r="KU60" i="10"/>
  <c r="KU61" i="10"/>
  <c r="KU62" i="10"/>
  <c r="KU63" i="10"/>
  <c r="KU64" i="10"/>
  <c r="KU65" i="10"/>
  <c r="KU66" i="10"/>
  <c r="KU67" i="10"/>
  <c r="KU68" i="10"/>
  <c r="KU69" i="10"/>
  <c r="KU70" i="10"/>
  <c r="KU71" i="10"/>
  <c r="KU72" i="10"/>
  <c r="KU73" i="10"/>
  <c r="KU74" i="10"/>
  <c r="KU75" i="10"/>
  <c r="KU76" i="10"/>
  <c r="KU77" i="10"/>
  <c r="KU78" i="10"/>
  <c r="KU79" i="10"/>
  <c r="KU80" i="10"/>
  <c r="KU81" i="10"/>
  <c r="KU82" i="10"/>
  <c r="EN6" i="10"/>
  <c r="EN7" i="10"/>
  <c r="EN8" i="10"/>
  <c r="EN9" i="10"/>
  <c r="EN10" i="10"/>
  <c r="TJ7" i="10"/>
  <c r="TJ8" i="10"/>
  <c r="TJ10" i="10"/>
  <c r="TJ9" i="10"/>
  <c r="TJ6" i="10"/>
  <c r="QO7" i="10"/>
  <c r="QO6" i="10"/>
  <c r="QD7" i="10"/>
  <c r="QD6" i="10"/>
  <c r="GA11" i="10"/>
  <c r="GA10" i="10"/>
  <c r="GA7" i="10"/>
  <c r="GA9" i="10"/>
  <c r="GA6" i="10"/>
  <c r="GA8" i="10"/>
  <c r="MN6" i="10"/>
  <c r="MN7" i="10"/>
  <c r="MN8" i="10"/>
  <c r="MN9" i="10"/>
  <c r="MN10" i="10"/>
  <c r="MN11" i="10"/>
  <c r="MN12" i="10"/>
  <c r="MN13" i="10"/>
  <c r="MN14" i="10"/>
  <c r="MN15" i="10"/>
  <c r="LQ9" i="10"/>
  <c r="LQ8" i="10"/>
  <c r="LQ6" i="10"/>
  <c r="LQ10" i="10"/>
  <c r="LQ7" i="10"/>
  <c r="AV57" i="10"/>
  <c r="AV6" i="10"/>
  <c r="AV7" i="10"/>
  <c r="AV8" i="10"/>
  <c r="AV9" i="10"/>
  <c r="AV10" i="10"/>
  <c r="AV11" i="10"/>
  <c r="AV12" i="10"/>
  <c r="AV13" i="10"/>
  <c r="AV14" i="10"/>
  <c r="AV15" i="10"/>
  <c r="AV16" i="10"/>
  <c r="AV19" i="10"/>
  <c r="AV20" i="10"/>
  <c r="AV21" i="10"/>
  <c r="AV22" i="10"/>
  <c r="AV23" i="10"/>
  <c r="AV25" i="10"/>
  <c r="AV24" i="10"/>
  <c r="AV26" i="10"/>
  <c r="AV27" i="10"/>
  <c r="AV28" i="10"/>
  <c r="AV29" i="10"/>
  <c r="AV30" i="10"/>
  <c r="AV31" i="10"/>
  <c r="AV32" i="10"/>
  <c r="AV34" i="10"/>
  <c r="AV33" i="10"/>
  <c r="AV39" i="10"/>
  <c r="AV40" i="10"/>
  <c r="AV41" i="10"/>
  <c r="AV43" i="10"/>
  <c r="AV47" i="10"/>
  <c r="AV48" i="10"/>
  <c r="AV54" i="10"/>
  <c r="AV55" i="10"/>
  <c r="AV67" i="10"/>
  <c r="AV68" i="10"/>
  <c r="AV69" i="10"/>
  <c r="AV70" i="10"/>
  <c r="AV72" i="10"/>
  <c r="AV71" i="10"/>
  <c r="AV58" i="10"/>
  <c r="AV44" i="10"/>
  <c r="AV56" i="10"/>
  <c r="AV59" i="10"/>
  <c r="AV60" i="10"/>
  <c r="AV61" i="10"/>
  <c r="AV62" i="10"/>
  <c r="AV63" i="10"/>
  <c r="AV64" i="10"/>
  <c r="AV65" i="10"/>
  <c r="AV66" i="10"/>
  <c r="AV73" i="10"/>
  <c r="AV74" i="10"/>
  <c r="AV75" i="10"/>
  <c r="AV76" i="10"/>
  <c r="AV77" i="10"/>
  <c r="AV78" i="10"/>
  <c r="AV82" i="10"/>
  <c r="AV83" i="10"/>
  <c r="AV84" i="10"/>
  <c r="AV85" i="10"/>
  <c r="AV86" i="10"/>
  <c r="AV87" i="10"/>
  <c r="AV89" i="10"/>
  <c r="AV88" i="10"/>
  <c r="AV81" i="10"/>
  <c r="AV90" i="10"/>
  <c r="AV91" i="10"/>
  <c r="AV92" i="10"/>
  <c r="AV93" i="10"/>
  <c r="AV94" i="10"/>
  <c r="AV95" i="10"/>
  <c r="AV96" i="10"/>
  <c r="AV97" i="10"/>
  <c r="AV35" i="10"/>
  <c r="AV36" i="10"/>
  <c r="AV37" i="10"/>
  <c r="AV38" i="10"/>
  <c r="AV98" i="10"/>
  <c r="AV146" i="10"/>
  <c r="AV147" i="10"/>
  <c r="AV99" i="10"/>
  <c r="AV42" i="10"/>
  <c r="AV46" i="10"/>
  <c r="AV45" i="10"/>
  <c r="AV100" i="10"/>
  <c r="AV101" i="10"/>
  <c r="AV103" i="10"/>
  <c r="AV102" i="10"/>
  <c r="AV104" i="10"/>
  <c r="AV105" i="10"/>
  <c r="AV106" i="10"/>
  <c r="AV107" i="10"/>
  <c r="AV108" i="10"/>
  <c r="AV109" i="10"/>
  <c r="AV110" i="10"/>
  <c r="AV111" i="10"/>
  <c r="AV112" i="10"/>
  <c r="AV121" i="10"/>
  <c r="AV113" i="10"/>
  <c r="AV114" i="10"/>
  <c r="AV115" i="10"/>
  <c r="AV116" i="10"/>
  <c r="AV117" i="10"/>
  <c r="AV118" i="10"/>
  <c r="AV119" i="10"/>
  <c r="AV120" i="10"/>
  <c r="AV122" i="10"/>
  <c r="AV123" i="10"/>
  <c r="AV126" i="10"/>
  <c r="AV127" i="10"/>
  <c r="AV124" i="10"/>
  <c r="AV125" i="10"/>
  <c r="AV128" i="10"/>
  <c r="AV129" i="10"/>
  <c r="AV130" i="10"/>
  <c r="AV131" i="10"/>
  <c r="AV133" i="10"/>
  <c r="AV132" i="10"/>
  <c r="AV134" i="10"/>
  <c r="AV17" i="10"/>
  <c r="AV18" i="10"/>
  <c r="AV135" i="10"/>
  <c r="AV136" i="10"/>
  <c r="AV137" i="10"/>
  <c r="AV138" i="10"/>
  <c r="AV139" i="10"/>
  <c r="AV140" i="10"/>
  <c r="AV141" i="10"/>
  <c r="AV142" i="10"/>
  <c r="AV143" i="10"/>
  <c r="AV144" i="10"/>
  <c r="AV145" i="10"/>
  <c r="AV148" i="10"/>
  <c r="AV149" i="10"/>
  <c r="AV150" i="10"/>
  <c r="AV151" i="10"/>
  <c r="AV152" i="10"/>
  <c r="AV153" i="10"/>
  <c r="AV154" i="10"/>
  <c r="AV212" i="10"/>
  <c r="AV155" i="10"/>
  <c r="AV156" i="10"/>
  <c r="AV157" i="10"/>
  <c r="AV181" i="10"/>
  <c r="AV182" i="10"/>
  <c r="AV183" i="10"/>
  <c r="AV184" i="10"/>
  <c r="AV158" i="10"/>
  <c r="AV159" i="10"/>
  <c r="AV160" i="10"/>
  <c r="AV161" i="10"/>
  <c r="AV213" i="10"/>
  <c r="AV214" i="10"/>
  <c r="AV162" i="10"/>
  <c r="AV163" i="10"/>
  <c r="AV164" i="10"/>
  <c r="AV165" i="10"/>
  <c r="AV166" i="10"/>
  <c r="AV167" i="10"/>
  <c r="AV168" i="10"/>
  <c r="AV169" i="10"/>
  <c r="AV175" i="10"/>
  <c r="AV176" i="10"/>
  <c r="AV177" i="10"/>
  <c r="AV178" i="10"/>
  <c r="AV179" i="10"/>
  <c r="AV171" i="10"/>
  <c r="AV170" i="10"/>
  <c r="AV174" i="10"/>
  <c r="AV172" i="10"/>
  <c r="AV173" i="10"/>
  <c r="AV180" i="10"/>
  <c r="AV185" i="10"/>
  <c r="AV186" i="10"/>
  <c r="AV187" i="10"/>
  <c r="AV188" i="10"/>
  <c r="AV189" i="10"/>
  <c r="AV190" i="10"/>
  <c r="AV53" i="10"/>
  <c r="AV51" i="10"/>
  <c r="AV52" i="10"/>
  <c r="AV192" i="10"/>
  <c r="AV191" i="10"/>
  <c r="AV193" i="10"/>
  <c r="AV194" i="10"/>
  <c r="AV195" i="10"/>
  <c r="AV202" i="10"/>
  <c r="AV199" i="10"/>
  <c r="AV201" i="10"/>
  <c r="AV200" i="10"/>
  <c r="AV196" i="10"/>
  <c r="AV197" i="10"/>
  <c r="AV198" i="10"/>
  <c r="AV79" i="10"/>
  <c r="AV80" i="10"/>
  <c r="AV203" i="10"/>
  <c r="AV204" i="10"/>
  <c r="AV206" i="10"/>
  <c r="AV207" i="10"/>
  <c r="AV208" i="10"/>
  <c r="AV205" i="10"/>
  <c r="AV209" i="10"/>
  <c r="AV210" i="10"/>
  <c r="AV211" i="10"/>
  <c r="AV49" i="10"/>
  <c r="AV50" i="10"/>
  <c r="BI6" i="10"/>
  <c r="BI7" i="10"/>
  <c r="BI8" i="10"/>
  <c r="BI9" i="10"/>
  <c r="BI10" i="10"/>
  <c r="BI11" i="10"/>
  <c r="BI12" i="10"/>
  <c r="BI13" i="10"/>
  <c r="BI14" i="10"/>
  <c r="MB7" i="10"/>
  <c r="MB9" i="10"/>
  <c r="MB6" i="10"/>
  <c r="MB8" i="10"/>
  <c r="JN6" i="10"/>
  <c r="JN7" i="10"/>
  <c r="JN8" i="10"/>
  <c r="UL7" i="10"/>
  <c r="UL6" i="10"/>
  <c r="FB6" i="10"/>
  <c r="FB7" i="10"/>
  <c r="FB8" i="10"/>
  <c r="V10" i="10"/>
  <c r="V11" i="10"/>
  <c r="V13" i="10"/>
  <c r="V12" i="10"/>
  <c r="V21" i="10"/>
  <c r="V19" i="10"/>
  <c r="V20" i="10"/>
  <c r="V23" i="10"/>
  <c r="V18" i="10"/>
  <c r="V24" i="10"/>
  <c r="V25" i="10"/>
  <c r="V26" i="10"/>
  <c r="V27" i="10"/>
  <c r="V28" i="10"/>
  <c r="V15" i="10"/>
  <c r="V22" i="10"/>
  <c r="V17" i="10"/>
  <c r="V16" i="10"/>
  <c r="V14" i="10"/>
  <c r="V9" i="10"/>
  <c r="V6" i="10"/>
  <c r="V7" i="10"/>
  <c r="V8" i="10"/>
  <c r="NE7" i="10"/>
  <c r="NE6" i="10"/>
  <c r="DL8" i="10"/>
  <c r="DL7" i="10"/>
  <c r="DL6" i="10"/>
  <c r="S73" i="6"/>
  <c r="S276" i="6"/>
  <c r="S347" i="6"/>
  <c r="S34" i="6"/>
  <c r="S23" i="6"/>
  <c r="S354" i="6"/>
  <c r="S350" i="6"/>
  <c r="S110" i="6"/>
  <c r="S86" i="6"/>
  <c r="S317" i="6"/>
  <c r="S253" i="6"/>
  <c r="S71" i="6"/>
  <c r="S119" i="6"/>
  <c r="S281" i="6"/>
  <c r="S81" i="6"/>
  <c r="S90" i="6"/>
  <c r="S278" i="6"/>
  <c r="S280" i="6"/>
  <c r="S111" i="6"/>
  <c r="S87" i="6"/>
  <c r="S38" i="6"/>
  <c r="S192" i="6"/>
  <c r="S247" i="6"/>
  <c r="S114" i="6"/>
  <c r="S161" i="6"/>
  <c r="S337" i="6"/>
  <c r="S3" i="6"/>
  <c r="S96" i="6"/>
  <c r="S221" i="6"/>
  <c r="S84" i="6"/>
  <c r="S36" i="6"/>
  <c r="S162" i="6"/>
  <c r="S9" i="6"/>
  <c r="S233" i="6"/>
  <c r="S10" i="6"/>
  <c r="S11" i="6"/>
  <c r="S12" i="6"/>
  <c r="S338" i="6"/>
  <c r="S4" i="6"/>
  <c r="S222" i="6"/>
  <c r="S13" i="6"/>
  <c r="S5" i="6"/>
  <c r="S223" i="6"/>
  <c r="S14" i="6"/>
  <c r="S6" i="6"/>
  <c r="S224" i="6"/>
  <c r="S159" i="6"/>
  <c r="S263" i="6"/>
  <c r="S238" i="6"/>
  <c r="S158" i="6"/>
  <c r="S43" i="6"/>
  <c r="S44" i="6"/>
  <c r="S228" i="6"/>
  <c r="S77" i="6"/>
  <c r="S157" i="6"/>
  <c r="S140" i="6"/>
  <c r="S117" i="6"/>
  <c r="S285" i="6"/>
  <c r="S142" i="6"/>
  <c r="S172" i="6"/>
  <c r="S143" i="6"/>
  <c r="S173" i="6"/>
  <c r="S144" i="6"/>
  <c r="S174" i="6"/>
  <c r="S145" i="6"/>
  <c r="S175" i="6"/>
  <c r="S146" i="6"/>
  <c r="S176" i="6"/>
  <c r="S147" i="6"/>
  <c r="S177" i="6"/>
  <c r="S148" i="6"/>
  <c r="S178" i="6"/>
  <c r="S149" i="6"/>
  <c r="S179" i="6"/>
  <c r="S150" i="6"/>
  <c r="S180" i="6"/>
  <c r="S151" i="6"/>
  <c r="S181" i="6"/>
  <c r="S152" i="6"/>
  <c r="S182" i="6"/>
  <c r="S153" i="6"/>
  <c r="S183" i="6"/>
  <c r="S154" i="6"/>
  <c r="S184" i="6"/>
  <c r="S155" i="6"/>
  <c r="S185" i="6"/>
  <c r="S156" i="6"/>
  <c r="S186" i="6"/>
  <c r="S273" i="6"/>
  <c r="S199" i="6"/>
  <c r="S339" i="6"/>
  <c r="S343" i="6"/>
  <c r="S191" i="6"/>
  <c r="S193" i="6"/>
  <c r="S242" i="6"/>
  <c r="S321" i="6"/>
  <c r="S163" i="6"/>
  <c r="S288" i="6"/>
  <c r="S340" i="6"/>
  <c r="S164" i="6"/>
  <c r="S198" i="6"/>
  <c r="S72" i="6"/>
  <c r="S341" i="6"/>
  <c r="S344" i="6"/>
  <c r="S243" i="6"/>
  <c r="S194" i="6"/>
  <c r="S165" i="6"/>
  <c r="S322" i="6"/>
  <c r="S234" i="6"/>
  <c r="S21" i="6"/>
  <c r="S345" i="6"/>
  <c r="S244" i="6"/>
  <c r="S195" i="6"/>
  <c r="S166" i="6"/>
  <c r="S323" i="6"/>
  <c r="S235" i="6"/>
  <c r="S22" i="6"/>
  <c r="S342" i="6"/>
  <c r="S346" i="6"/>
  <c r="S245" i="6"/>
  <c r="S196" i="6"/>
  <c r="S167" i="6"/>
  <c r="S324" i="6"/>
  <c r="S236" i="6"/>
  <c r="S303" i="6"/>
  <c r="S168" i="6"/>
  <c r="S302" i="6"/>
  <c r="S169" i="6"/>
  <c r="S304" i="6"/>
  <c r="S170" i="6"/>
  <c r="S271" i="6"/>
  <c r="S207" i="6"/>
  <c r="S295" i="6"/>
  <c r="S239" i="6"/>
  <c r="S331" i="6"/>
  <c r="S39" i="6"/>
  <c r="S353" i="6"/>
  <c r="S332" i="6"/>
  <c r="S333" i="6"/>
  <c r="S334" i="6"/>
  <c r="S330" i="6"/>
  <c r="S75" i="6"/>
  <c r="S259" i="6"/>
  <c r="S296" i="6"/>
  <c r="S189" i="6"/>
  <c r="S351" i="6"/>
  <c r="S352" i="6"/>
  <c r="S78" i="6"/>
  <c r="S250" i="6"/>
  <c r="S79" i="6"/>
  <c r="S202" i="6"/>
  <c r="S206" i="6"/>
  <c r="S201" i="6"/>
  <c r="S204" i="6"/>
  <c r="S205" i="6"/>
  <c r="S203" i="6"/>
  <c r="S55" i="6"/>
  <c r="S25" i="6"/>
  <c r="S60" i="6"/>
  <c r="S290" i="6"/>
  <c r="S209" i="6"/>
  <c r="S325" i="6"/>
  <c r="S45" i="6"/>
  <c r="S65" i="6"/>
  <c r="S98" i="6"/>
  <c r="S91" i="6"/>
  <c r="S254" i="6"/>
  <c r="S50" i="6"/>
  <c r="S306" i="6"/>
  <c r="S358" i="6"/>
  <c r="S264" i="6"/>
  <c r="S104" i="6"/>
  <c r="S56" i="6"/>
  <c r="S26" i="6"/>
  <c r="S61" i="6"/>
  <c r="S291" i="6"/>
  <c r="S210" i="6"/>
  <c r="S15" i="6"/>
  <c r="S326" i="6"/>
  <c r="S46" i="6"/>
  <c r="S66" i="6"/>
  <c r="S99" i="6"/>
  <c r="S92" i="6"/>
  <c r="S255" i="6"/>
  <c r="S51" i="6"/>
  <c r="S307" i="6"/>
  <c r="S359" i="6"/>
  <c r="S265" i="6"/>
  <c r="S105" i="6"/>
  <c r="S57" i="6"/>
  <c r="S27" i="6"/>
  <c r="S62" i="6"/>
  <c r="S292" i="6"/>
  <c r="S211" i="6"/>
  <c r="S16" i="6"/>
  <c r="S327" i="6"/>
  <c r="S47" i="6"/>
  <c r="S67" i="6"/>
  <c r="S100" i="6"/>
  <c r="S93" i="6"/>
  <c r="S256" i="6"/>
  <c r="S52" i="6"/>
  <c r="S308" i="6"/>
  <c r="S360" i="6"/>
  <c r="S266" i="6"/>
  <c r="S106" i="6"/>
  <c r="S58" i="6"/>
  <c r="S28" i="6"/>
  <c r="S63" i="6"/>
  <c r="S293" i="6"/>
  <c r="S212" i="6"/>
  <c r="S17" i="6"/>
  <c r="S328" i="6"/>
  <c r="S48" i="6"/>
  <c r="S68" i="6"/>
  <c r="S101" i="6"/>
  <c r="S94" i="6"/>
  <c r="S257" i="6"/>
  <c r="S53" i="6"/>
  <c r="S309" i="6"/>
  <c r="S361" i="6"/>
  <c r="S267" i="6"/>
  <c r="S107" i="6"/>
  <c r="S59" i="6"/>
  <c r="S29" i="6"/>
  <c r="S64" i="6"/>
  <c r="S294" i="6"/>
  <c r="S213" i="6"/>
  <c r="S18" i="6"/>
  <c r="S329" i="6"/>
  <c r="S49" i="6"/>
  <c r="S69" i="6"/>
  <c r="S102" i="6"/>
  <c r="S95" i="6"/>
  <c r="S258" i="6"/>
  <c r="S54" i="6"/>
  <c r="S310" i="6"/>
  <c r="S362" i="6"/>
  <c r="S268" i="6"/>
  <c r="S108" i="6"/>
  <c r="S30" i="6"/>
  <c r="S40" i="6"/>
  <c r="S277" i="6"/>
  <c r="S249" i="6"/>
  <c r="S229" i="6"/>
  <c r="S368" i="6"/>
  <c r="S89" i="6"/>
  <c r="S369" i="6"/>
  <c r="S314" i="6"/>
  <c r="S300" i="6"/>
  <c r="S97" i="6"/>
  <c r="S370" i="6"/>
  <c r="S190" i="6"/>
  <c r="S371" i="6"/>
  <c r="S187" i="6"/>
  <c r="S372" i="6"/>
  <c r="S336" i="6"/>
  <c r="S37" i="6"/>
  <c r="S88" i="6"/>
  <c r="S373" i="6"/>
  <c r="S363" i="6"/>
  <c r="S365" i="6"/>
  <c r="S208" i="6"/>
  <c r="S248" i="6"/>
  <c r="S364" i="6"/>
  <c r="S335" i="6"/>
  <c r="S374" i="6"/>
  <c r="S348" i="6"/>
  <c r="S219" i="6"/>
  <c r="S231" i="6"/>
  <c r="S312" i="6"/>
  <c r="S70" i="6"/>
  <c r="S41" i="6"/>
  <c r="S241" i="6"/>
  <c r="S42" i="6"/>
  <c r="S24" i="6"/>
  <c r="S284" i="6"/>
  <c r="S272" i="6"/>
  <c r="S35" i="6"/>
  <c r="S200" i="6"/>
  <c r="S366" i="6"/>
  <c r="S356" i="6"/>
  <c r="S357" i="6"/>
  <c r="S171" i="6"/>
  <c r="S260" i="6"/>
  <c r="S261" i="6"/>
  <c r="S230" i="6"/>
  <c r="S252" i="6"/>
  <c r="S20" i="6"/>
  <c r="S33" i="6"/>
  <c r="S367" i="6"/>
  <c r="S313" i="6"/>
  <c r="S269" i="6"/>
  <c r="S121" i="6"/>
  <c r="S311" i="6"/>
  <c r="S270" i="6"/>
  <c r="S122" i="6"/>
  <c r="S115" i="6"/>
  <c r="S123" i="6"/>
  <c r="S8" i="6"/>
  <c r="S226" i="6"/>
  <c r="S215" i="6"/>
  <c r="S297" i="6"/>
  <c r="S124" i="6"/>
  <c r="S85" i="6"/>
  <c r="S240" i="6"/>
  <c r="S80" i="6"/>
  <c r="S232" i="6"/>
  <c r="S299" i="6"/>
  <c r="S355" i="6"/>
  <c r="S287" i="6"/>
  <c r="S125" i="6"/>
  <c r="S286" i="6"/>
  <c r="S126" i="6"/>
  <c r="S318" i="6"/>
  <c r="S127" i="6"/>
  <c r="S262" i="6"/>
  <c r="S128" i="6"/>
  <c r="S319" i="6"/>
  <c r="S298" i="6"/>
  <c r="S82" i="6"/>
  <c r="S129" i="6"/>
  <c r="S246" i="6"/>
  <c r="S130" i="6"/>
  <c r="S217" i="6"/>
  <c r="S131" i="6"/>
  <c r="S218" i="6"/>
  <c r="S132" i="6"/>
  <c r="S113" i="6"/>
  <c r="S289" i="6"/>
  <c r="S116" i="6"/>
  <c r="S301" i="6"/>
  <c r="S118" i="6"/>
  <c r="S120" i="6"/>
  <c r="S31" i="6"/>
  <c r="S103" i="6"/>
  <c r="S220" i="6"/>
  <c r="S133" i="6"/>
  <c r="S134" i="6"/>
  <c r="S135" i="6"/>
  <c r="S141" i="6"/>
  <c r="S237" i="6"/>
  <c r="S160" i="6"/>
  <c r="S275" i="6"/>
  <c r="S74" i="6"/>
  <c r="S7" i="6"/>
  <c r="S216" i="6"/>
  <c r="S109" i="6"/>
  <c r="S251" i="6"/>
  <c r="S283" i="6"/>
  <c r="S282" i="6"/>
  <c r="S349" i="6"/>
  <c r="S19" i="6"/>
  <c r="S320" i="6"/>
  <c r="S83" i="6"/>
  <c r="S225" i="6"/>
  <c r="S214" i="6"/>
  <c r="S139" i="6"/>
  <c r="S136" i="6"/>
  <c r="S227" i="6"/>
  <c r="S137" i="6"/>
  <c r="S138" i="6"/>
  <c r="S2" i="6"/>
  <c r="S305" i="6"/>
  <c r="S197" i="6"/>
  <c r="S112" i="6"/>
  <c r="S274" i="6"/>
  <c r="S32" i="6"/>
  <c r="S76" i="6"/>
  <c r="S188" i="6"/>
  <c r="S279" i="6"/>
  <c r="S315" i="6"/>
  <c r="S316" i="6"/>
  <c r="GG44" i="5"/>
  <c r="GG43" i="5"/>
  <c r="GG42" i="5"/>
  <c r="GG41" i="5"/>
  <c r="GG40" i="5"/>
  <c r="GG39" i="5"/>
  <c r="GG38" i="5"/>
  <c r="GG37" i="5"/>
  <c r="GG36" i="5"/>
  <c r="GG35" i="5"/>
  <c r="GG34" i="5"/>
  <c r="GG33" i="5"/>
  <c r="GG32" i="5"/>
  <c r="GG31" i="5"/>
  <c r="GG30" i="5"/>
  <c r="GF30" i="5"/>
  <c r="GI30" i="5" s="1"/>
  <c r="GH37" i="5" l="1"/>
  <c r="GF37" i="5"/>
  <c r="GI37" i="5" s="1"/>
  <c r="GH39" i="5"/>
  <c r="GF39" i="5"/>
  <c r="GI39" i="5" s="1"/>
  <c r="GF40" i="5"/>
  <c r="GI40" i="5" s="1"/>
  <c r="GH40" i="5"/>
  <c r="GH43" i="5"/>
  <c r="GF43" i="5"/>
  <c r="GI43" i="5" s="1"/>
  <c r="GF38" i="5"/>
  <c r="GI38" i="5" s="1"/>
  <c r="GH38" i="5"/>
  <c r="GH31" i="5"/>
  <c r="GF31" i="5"/>
  <c r="GI31" i="5" s="1"/>
  <c r="GF32" i="5"/>
  <c r="GI32" i="5" s="1"/>
  <c r="GH32" i="5"/>
  <c r="GH33" i="5"/>
  <c r="GF33" i="5"/>
  <c r="GI33" i="5" s="1"/>
  <c r="GH41" i="5"/>
  <c r="GF41" i="5"/>
  <c r="GI41" i="5" s="1"/>
  <c r="GH34" i="5"/>
  <c r="GF34" i="5"/>
  <c r="GI34" i="5" s="1"/>
  <c r="GF42" i="5"/>
  <c r="GI42" i="5" s="1"/>
  <c r="GH42" i="5"/>
  <c r="GH35" i="5"/>
  <c r="GF35" i="5"/>
  <c r="GI35" i="5" s="1"/>
  <c r="GF36" i="5"/>
  <c r="GI36" i="5" s="1"/>
  <c r="GH36" i="5"/>
  <c r="GF44" i="5"/>
  <c r="GI44" i="5" s="1"/>
  <c r="GH44" i="5"/>
  <c r="GH45" i="5"/>
  <c r="GH30" i="5" s="1"/>
  <c r="AE3" i="13"/>
  <c r="T11" i="13"/>
  <c r="C3" i="13" a="1"/>
  <c r="D3" i="13" a="1"/>
  <c r="BE356" i="3" a="1"/>
  <c r="BH356" i="3" a="1"/>
  <c r="E356" i="3" a="1"/>
  <c r="BF356" i="3" a="1"/>
  <c r="B355" i="6" a="1"/>
  <c r="D356" i="3" a="1"/>
  <c r="B355" i="6" l="1"/>
  <c r="BF356" i="3"/>
  <c r="D356" i="3"/>
  <c r="E356" i="3"/>
  <c r="BE356" i="3"/>
  <c r="BH356" i="3"/>
  <c r="D3" i="13"/>
  <c r="C3" i="13"/>
  <c r="F356" i="3" a="1"/>
  <c r="F356" i="3" l="1"/>
  <c r="BG356" i="3"/>
  <c r="W81" i="6" l="1"/>
  <c r="X81" i="6"/>
  <c r="W82" i="6"/>
  <c r="X82" i="6"/>
  <c r="V82" i="6" s="1"/>
  <c r="W83" i="6"/>
  <c r="X83" i="6"/>
  <c r="W84" i="6"/>
  <c r="X84" i="6"/>
  <c r="W85" i="6"/>
  <c r="X85" i="6"/>
  <c r="W86" i="6"/>
  <c r="X86" i="6"/>
  <c r="V86" i="6" s="1"/>
  <c r="W87" i="6"/>
  <c r="X87" i="6"/>
  <c r="V87" i="6" s="1"/>
  <c r="W88" i="6"/>
  <c r="X88" i="6"/>
  <c r="W89" i="6"/>
  <c r="X89" i="6"/>
  <c r="W59" i="6"/>
  <c r="X59" i="6"/>
  <c r="W60" i="6"/>
  <c r="X60" i="6"/>
  <c r="W61" i="6"/>
  <c r="X61" i="6"/>
  <c r="W62" i="6"/>
  <c r="X62" i="6"/>
  <c r="V62" i="6" s="1"/>
  <c r="W63" i="6"/>
  <c r="X63" i="6"/>
  <c r="W64" i="6"/>
  <c r="X64" i="6"/>
  <c r="W65" i="6"/>
  <c r="X65" i="6"/>
  <c r="W66" i="6"/>
  <c r="X66" i="6"/>
  <c r="V66" i="6" s="1"/>
  <c r="W67" i="6"/>
  <c r="X67" i="6"/>
  <c r="W68" i="6"/>
  <c r="X68" i="6"/>
  <c r="W69" i="6"/>
  <c r="X69" i="6"/>
  <c r="W70" i="6"/>
  <c r="X70" i="6"/>
  <c r="V70" i="6" s="1"/>
  <c r="W71" i="6"/>
  <c r="X71" i="6"/>
  <c r="W72" i="6"/>
  <c r="X72" i="6"/>
  <c r="W73" i="6"/>
  <c r="X73" i="6"/>
  <c r="W74" i="6"/>
  <c r="X74" i="6"/>
  <c r="V74" i="6" s="1"/>
  <c r="W75" i="6"/>
  <c r="X75" i="6"/>
  <c r="W76" i="6"/>
  <c r="X76" i="6"/>
  <c r="W77" i="6"/>
  <c r="X77" i="6"/>
  <c r="W78" i="6"/>
  <c r="X78" i="6"/>
  <c r="V78" i="6" s="1"/>
  <c r="W79" i="6"/>
  <c r="X79" i="6"/>
  <c r="W80" i="6"/>
  <c r="X80" i="6"/>
  <c r="B7" i="7"/>
  <c r="G6" i="7"/>
  <c r="X371" i="6"/>
  <c r="W371" i="6"/>
  <c r="F3" i="13"/>
  <c r="E3" i="13"/>
  <c r="AA3" i="2"/>
  <c r="X138" i="6"/>
  <c r="W138" i="6"/>
  <c r="NZ6" i="10" a="1"/>
  <c r="OC6" i="10" a="1"/>
  <c r="OA6" i="10" a="1"/>
  <c r="OB6" i="10" a="1"/>
  <c r="OD6" i="10" a="1"/>
  <c r="OE6" i="10" a="1"/>
  <c r="BF127" i="3" a="1"/>
  <c r="E130" i="3" a="1"/>
  <c r="BE125" i="3" a="1"/>
  <c r="BF110" i="3" a="1"/>
  <c r="BF121" i="3" a="1"/>
  <c r="BF129" i="3" a="1"/>
  <c r="B180" i="6" a="1"/>
  <c r="BH125" i="3" a="1"/>
  <c r="E112" i="3" a="1"/>
  <c r="B43" i="6" a="1"/>
  <c r="BE121" i="3" a="1"/>
  <c r="BH109" i="3" a="1"/>
  <c r="B178" i="6" a="1"/>
  <c r="B144" i="6" a="1"/>
  <c r="E111" i="3" a="1"/>
  <c r="BE114" i="3" a="1"/>
  <c r="BH110" i="3" a="1"/>
  <c r="B146" i="6" a="1"/>
  <c r="B179" i="6" a="1"/>
  <c r="BF125" i="3" a="1"/>
  <c r="E121" i="3" a="1"/>
  <c r="B150" i="6" a="1"/>
  <c r="B350" i="6" a="1"/>
  <c r="BF116" i="3" a="1"/>
  <c r="BF133" i="3" a="1"/>
  <c r="E113" i="3" a="1"/>
  <c r="BE133" i="3" a="1"/>
  <c r="B152" i="6" a="1"/>
  <c r="D106" i="3" a="1"/>
  <c r="B330" i="6" a="1"/>
  <c r="E211" i="3" a="1"/>
  <c r="BH106" i="3" a="1"/>
  <c r="BF106" i="3" a="1"/>
  <c r="BH115" i="3" a="1"/>
  <c r="BF112" i="3" a="1"/>
  <c r="B172" i="6" a="1"/>
  <c r="B110" i="6" a="1"/>
  <c r="BE103" i="3" a="1"/>
  <c r="BE127" i="3" a="1"/>
  <c r="B177" i="6" a="1"/>
  <c r="E124" i="3" a="1"/>
  <c r="BH132" i="3" a="1"/>
  <c r="D118" i="3" a="1"/>
  <c r="BE131" i="3" a="1"/>
  <c r="BF109" i="3" a="1"/>
  <c r="D121" i="3" a="1"/>
  <c r="BF122" i="3" a="1"/>
  <c r="E123" i="3" a="1"/>
  <c r="B354" i="6" a="1"/>
  <c r="E131" i="3" a="1"/>
  <c r="BE8" i="3" a="1"/>
  <c r="BF108" i="3" a="1"/>
  <c r="B142" i="6" a="1"/>
  <c r="BH113" i="3" a="1"/>
  <c r="BE130" i="3" a="1"/>
  <c r="BE107" i="3" a="1"/>
  <c r="B185" i="6" a="1"/>
  <c r="BE119" i="3" a="1"/>
  <c r="D110" i="3" a="1"/>
  <c r="BE122" i="3" a="1"/>
  <c r="D125" i="3" a="1"/>
  <c r="BH122" i="3" a="1"/>
  <c r="BF103" i="3" a="1"/>
  <c r="BH123" i="3" a="1"/>
  <c r="BE120" i="3" a="1"/>
  <c r="BE111" i="3" a="1"/>
  <c r="BF118" i="3" a="1"/>
  <c r="E10" i="3" a="1"/>
  <c r="E125" i="3" a="1"/>
  <c r="BE110" i="3" a="1"/>
  <c r="B186" i="6" a="1"/>
  <c r="D133" i="3" a="1"/>
  <c r="BF117" i="3" a="1"/>
  <c r="E103" i="3" a="1"/>
  <c r="E110" i="3" a="1"/>
  <c r="BE117" i="3" a="1"/>
  <c r="BH120" i="3" a="1"/>
  <c r="BF113" i="3" a="1"/>
  <c r="B228" i="6" a="1"/>
  <c r="BF132" i="3" a="1"/>
  <c r="B147" i="6" a="1"/>
  <c r="E118" i="3" a="1"/>
  <c r="BF115" i="3" a="1"/>
  <c r="D114" i="3" a="1"/>
  <c r="BH111" i="3" a="1"/>
  <c r="E122" i="3" a="1"/>
  <c r="D115" i="3" a="1"/>
  <c r="E120" i="3" a="1"/>
  <c r="D131" i="3" a="1"/>
  <c r="BF120" i="3" a="1"/>
  <c r="BH114" i="3" a="1"/>
  <c r="D116" i="3" a="1"/>
  <c r="BE109" i="3" a="1"/>
  <c r="BF104" i="3" a="1"/>
  <c r="BF105" i="3" a="1"/>
  <c r="BF124" i="3" a="1"/>
  <c r="D8" i="3" a="1"/>
  <c r="B263" i="6" a="1"/>
  <c r="D122" i="3" a="1"/>
  <c r="B145" i="6" a="1"/>
  <c r="B285" i="6" a="1"/>
  <c r="B181" i="6" a="1"/>
  <c r="BF114" i="3" a="1"/>
  <c r="BE113" i="3" a="1"/>
  <c r="D104" i="3" a="1"/>
  <c r="D103" i="3" a="1"/>
  <c r="BF8" i="3" a="1"/>
  <c r="B156" i="6" a="1"/>
  <c r="BF126" i="3" a="1"/>
  <c r="BH130" i="3" a="1"/>
  <c r="BF111" i="3" a="1"/>
  <c r="D123" i="3" a="1"/>
  <c r="B143" i="6" a="1"/>
  <c r="E115" i="3" a="1"/>
  <c r="BH118" i="3" a="1"/>
  <c r="B44" i="6" a="1"/>
  <c r="D10" i="3" a="1"/>
  <c r="B154" i="6" a="1"/>
  <c r="BH103" i="3" a="1"/>
  <c r="BE123" i="3" a="1"/>
  <c r="BF128" i="3" a="1"/>
  <c r="BE115" i="3" a="1"/>
  <c r="E117" i="3" a="1"/>
  <c r="B155" i="6" a="1"/>
  <c r="D124" i="3" a="1"/>
  <c r="B184" i="6" a="1"/>
  <c r="BF107" i="3" a="1"/>
  <c r="E108" i="3" a="1"/>
  <c r="E8" i="3" a="1"/>
  <c r="BF131" i="3" a="1"/>
  <c r="D119" i="3" a="1"/>
  <c r="D9" i="3" a="1"/>
  <c r="D130" i="3" a="1"/>
  <c r="BF130" i="3" a="1"/>
  <c r="D128" i="3" a="1"/>
  <c r="BE104" i="3" a="1"/>
  <c r="BE126" i="3" a="1"/>
  <c r="E132" i="3" a="1"/>
  <c r="D127" i="3" a="1"/>
  <c r="BH128" i="3" a="1"/>
  <c r="B151" i="6" a="1"/>
  <c r="E107" i="3" a="1"/>
  <c r="BE129" i="3" a="1"/>
  <c r="BE106" i="3" a="1"/>
  <c r="D109" i="3" a="1"/>
  <c r="B182" i="6" a="1"/>
  <c r="BH104" i="3" a="1"/>
  <c r="E126" i="3" a="1"/>
  <c r="B140" i="6" a="1"/>
  <c r="D129" i="3" a="1"/>
  <c r="D107" i="3" a="1"/>
  <c r="D111" i="3" a="1"/>
  <c r="D126" i="3" a="1"/>
  <c r="E106" i="3" a="1"/>
  <c r="E133" i="3" a="1"/>
  <c r="D211" i="3" a="1"/>
  <c r="BH8" i="3" a="1"/>
  <c r="D120" i="3" a="1"/>
  <c r="BH107" i="3" a="1"/>
  <c r="E109" i="3" a="1"/>
  <c r="E129" i="3" a="1"/>
  <c r="B173" i="6" a="1"/>
  <c r="E127" i="3" a="1"/>
  <c r="BH133" i="3" a="1"/>
  <c r="BH117" i="3" a="1"/>
  <c r="BH116" i="3" a="1"/>
  <c r="BH124" i="3" a="1"/>
  <c r="BH211" i="3" a="1"/>
  <c r="E105" i="3" a="1"/>
  <c r="D105" i="3" a="1"/>
  <c r="BE132" i="3" a="1"/>
  <c r="BF119" i="3" a="1"/>
  <c r="BE128" i="3" a="1"/>
  <c r="BH121" i="3" a="1"/>
  <c r="B176" i="6" a="1"/>
  <c r="B153" i="6" a="1"/>
  <c r="BE118" i="3" a="1"/>
  <c r="E116" i="3" a="1"/>
  <c r="E104" i="3" a="1"/>
  <c r="BE211" i="3" a="1"/>
  <c r="B174" i="6" a="1"/>
  <c r="BE116" i="3" a="1"/>
  <c r="BE105" i="3" a="1"/>
  <c r="B148" i="6" a="1"/>
  <c r="BH112" i="3" a="1"/>
  <c r="E119" i="3" a="1"/>
  <c r="BH108" i="3" a="1"/>
  <c r="BH127" i="3" a="1"/>
  <c r="E128" i="3" a="1"/>
  <c r="E9" i="3" a="1"/>
  <c r="B183" i="6" a="1"/>
  <c r="BF211" i="3" a="1"/>
  <c r="D112" i="3" a="1"/>
  <c r="D108" i="3" a="1"/>
  <c r="BE124" i="3" a="1"/>
  <c r="BH131" i="3" a="1"/>
  <c r="BF123" i="3" a="1"/>
  <c r="D113" i="3" a="1"/>
  <c r="BH105" i="3" a="1"/>
  <c r="BH126" i="3" a="1"/>
  <c r="BH119" i="3" a="1"/>
  <c r="D132" i="3" a="1"/>
  <c r="B149" i="6" a="1"/>
  <c r="D117" i="3" a="1"/>
  <c r="BE108" i="3" a="1"/>
  <c r="E114" i="3" a="1"/>
  <c r="B175" i="6" a="1"/>
  <c r="BH129" i="3" a="1"/>
  <c r="BE112" i="3" a="1"/>
  <c r="V71" i="6" l="1"/>
  <c r="V88" i="6"/>
  <c r="V67" i="6"/>
  <c r="V77" i="6"/>
  <c r="V68" i="6"/>
  <c r="V59" i="6"/>
  <c r="V73" i="6"/>
  <c r="V79" i="6"/>
  <c r="V63" i="6"/>
  <c r="V76" i="6"/>
  <c r="V85" i="6"/>
  <c r="V75" i="6"/>
  <c r="V60" i="6"/>
  <c r="B44" i="6"/>
  <c r="V69" i="6"/>
  <c r="V89" i="6"/>
  <c r="V65" i="6"/>
  <c r="V61" i="6"/>
  <c r="V81" i="6"/>
  <c r="V84" i="6"/>
  <c r="V83" i="6"/>
  <c r="V72" i="6"/>
  <c r="V64" i="6"/>
  <c r="V80" i="6"/>
  <c r="B151" i="6"/>
  <c r="B181" i="6"/>
  <c r="B152" i="6"/>
  <c r="B182" i="6"/>
  <c r="B153" i="6"/>
  <c r="B183" i="6"/>
  <c r="B154" i="6"/>
  <c r="B184" i="6"/>
  <c r="B155" i="6"/>
  <c r="B185" i="6"/>
  <c r="B156" i="6"/>
  <c r="B186" i="6"/>
  <c r="B285" i="6"/>
  <c r="B142" i="6"/>
  <c r="B172" i="6"/>
  <c r="B143" i="6"/>
  <c r="B173" i="6"/>
  <c r="B144" i="6"/>
  <c r="B174" i="6"/>
  <c r="B145" i="6"/>
  <c r="B175" i="6"/>
  <c r="B146" i="6"/>
  <c r="B176" i="6"/>
  <c r="B147" i="6"/>
  <c r="B177" i="6"/>
  <c r="B148" i="6"/>
  <c r="B178" i="6"/>
  <c r="B149" i="6"/>
  <c r="B179" i="6"/>
  <c r="B150" i="6"/>
  <c r="B180" i="6"/>
  <c r="V371" i="6"/>
  <c r="BE132" i="3"/>
  <c r="BE133" i="3"/>
  <c r="BH130" i="3"/>
  <c r="BF127" i="3"/>
  <c r="BE125" i="3"/>
  <c r="BH122" i="3"/>
  <c r="BF119" i="3"/>
  <c r="BE117" i="3"/>
  <c r="BH114" i="3"/>
  <c r="BF111" i="3"/>
  <c r="BE109" i="3"/>
  <c r="BH106" i="3"/>
  <c r="BE115" i="3"/>
  <c r="BE116" i="3"/>
  <c r="BH131" i="3"/>
  <c r="BF128" i="3"/>
  <c r="BE126" i="3"/>
  <c r="BH123" i="3"/>
  <c r="BF120" i="3"/>
  <c r="BE118" i="3"/>
  <c r="BH115" i="3"/>
  <c r="BF112" i="3"/>
  <c r="BE110" i="3"/>
  <c r="BH107" i="3"/>
  <c r="BE123" i="3"/>
  <c r="BH112" i="3"/>
  <c r="BE107" i="3"/>
  <c r="BF126" i="3"/>
  <c r="BH121" i="3"/>
  <c r="BF118" i="3"/>
  <c r="BF110" i="3"/>
  <c r="BH132" i="3"/>
  <c r="BE127" i="3"/>
  <c r="BF121" i="3"/>
  <c r="BF113" i="3"/>
  <c r="BH108" i="3"/>
  <c r="BH133" i="3"/>
  <c r="BF130" i="3"/>
  <c r="BE128" i="3"/>
  <c r="BH125" i="3"/>
  <c r="BF122" i="3"/>
  <c r="BE120" i="3"/>
  <c r="BH117" i="3"/>
  <c r="BF114" i="3"/>
  <c r="BE112" i="3"/>
  <c r="BH109" i="3"/>
  <c r="BF106" i="3"/>
  <c r="BF133" i="3"/>
  <c r="BH128" i="3"/>
  <c r="BH129" i="3"/>
  <c r="BE108" i="3"/>
  <c r="BF129" i="3"/>
  <c r="BE119" i="3"/>
  <c r="BH116" i="3"/>
  <c r="BF131" i="3"/>
  <c r="BE129" i="3"/>
  <c r="BH126" i="3"/>
  <c r="BF123" i="3"/>
  <c r="BE121" i="3"/>
  <c r="BH118" i="3"/>
  <c r="BF115" i="3"/>
  <c r="BE113" i="3"/>
  <c r="BH110" i="3"/>
  <c r="BF107" i="3"/>
  <c r="BE131" i="3"/>
  <c r="BF125" i="3"/>
  <c r="BH120" i="3"/>
  <c r="BF117" i="3"/>
  <c r="BF109" i="3"/>
  <c r="BE124" i="3"/>
  <c r="BH113" i="3"/>
  <c r="BH124" i="3"/>
  <c r="BE111" i="3"/>
  <c r="BF132" i="3"/>
  <c r="BE130" i="3"/>
  <c r="BH127" i="3"/>
  <c r="BF124" i="3"/>
  <c r="BE122" i="3"/>
  <c r="BH119" i="3"/>
  <c r="BF116" i="3"/>
  <c r="BE114" i="3"/>
  <c r="BH111" i="3"/>
  <c r="BF108" i="3"/>
  <c r="BE106" i="3"/>
  <c r="E131" i="3"/>
  <c r="E127" i="3"/>
  <c r="E123" i="3"/>
  <c r="D118" i="3"/>
  <c r="D114" i="3"/>
  <c r="D110" i="3"/>
  <c r="E133" i="3"/>
  <c r="D132" i="3"/>
  <c r="E129" i="3"/>
  <c r="D128" i="3"/>
  <c r="E125" i="3"/>
  <c r="D124" i="3"/>
  <c r="E121" i="3"/>
  <c r="D120" i="3"/>
  <c r="E117" i="3"/>
  <c r="D116" i="3"/>
  <c r="E113" i="3"/>
  <c r="D112" i="3"/>
  <c r="E109" i="3"/>
  <c r="D108" i="3"/>
  <c r="E105" i="3"/>
  <c r="D104" i="3"/>
  <c r="D122" i="3"/>
  <c r="E119" i="3"/>
  <c r="E115" i="3"/>
  <c r="E111" i="3"/>
  <c r="D133" i="3"/>
  <c r="E130" i="3"/>
  <c r="D129" i="3"/>
  <c r="E126" i="3"/>
  <c r="D125" i="3"/>
  <c r="E122" i="3"/>
  <c r="D121" i="3"/>
  <c r="E118" i="3"/>
  <c r="D117" i="3"/>
  <c r="E114" i="3"/>
  <c r="D113" i="3"/>
  <c r="E110" i="3"/>
  <c r="D109" i="3"/>
  <c r="E106" i="3"/>
  <c r="D105" i="3"/>
  <c r="E107" i="3"/>
  <c r="D130" i="3"/>
  <c r="D126" i="3"/>
  <c r="D106" i="3"/>
  <c r="E103" i="3"/>
  <c r="E132" i="3"/>
  <c r="D131" i="3"/>
  <c r="E128" i="3"/>
  <c r="D127" i="3"/>
  <c r="E124" i="3"/>
  <c r="D123" i="3"/>
  <c r="E120" i="3"/>
  <c r="D119" i="3"/>
  <c r="E116" i="3"/>
  <c r="D115" i="3"/>
  <c r="E112" i="3"/>
  <c r="D111" i="3"/>
  <c r="E108" i="3"/>
  <c r="D107" i="3"/>
  <c r="E104" i="3"/>
  <c r="D103" i="3"/>
  <c r="BF105" i="3"/>
  <c r="BE105" i="3"/>
  <c r="BH105" i="3"/>
  <c r="BF104" i="3"/>
  <c r="BE104" i="3"/>
  <c r="BH104" i="3"/>
  <c r="BE103" i="3"/>
  <c r="BF103" i="3"/>
  <c r="BH103" i="3"/>
  <c r="B140" i="6"/>
  <c r="B43" i="6"/>
  <c r="B228" i="6"/>
  <c r="B263" i="6"/>
  <c r="OC6" i="10"/>
  <c r="OD6" i="10"/>
  <c r="OE6" i="10"/>
  <c r="NZ6" i="10"/>
  <c r="OB6" i="10"/>
  <c r="OA6" i="10"/>
  <c r="V138" i="6"/>
  <c r="B330" i="6"/>
  <c r="E10" i="3"/>
  <c r="D10" i="3"/>
  <c r="D9" i="3"/>
  <c r="E9" i="3"/>
  <c r="BH8" i="3"/>
  <c r="E8" i="3"/>
  <c r="BE8" i="3"/>
  <c r="BF8" i="3"/>
  <c r="D8" i="3"/>
  <c r="B354" i="6"/>
  <c r="B350" i="6"/>
  <c r="B110" i="6"/>
  <c r="BE211" i="3"/>
  <c r="BH211" i="3"/>
  <c r="E211" i="3"/>
  <c r="BF211" i="3"/>
  <c r="D211" i="3"/>
  <c r="F108" i="3" a="1"/>
  <c r="F122" i="3" a="1"/>
  <c r="F121" i="3" a="1"/>
  <c r="F109" i="3" a="1"/>
  <c r="F111" i="3" a="1"/>
  <c r="F8" i="3" a="1"/>
  <c r="F126" i="3" a="1"/>
  <c r="F124" i="3" a="1"/>
  <c r="F118" i="3" a="1"/>
  <c r="F105" i="3" a="1"/>
  <c r="F129" i="3" a="1"/>
  <c r="F107" i="3" a="1"/>
  <c r="F103" i="3" a="1"/>
  <c r="F128" i="3" a="1"/>
  <c r="F132" i="3" a="1"/>
  <c r="F211" i="3" a="1"/>
  <c r="F10" i="3" a="1"/>
  <c r="F127" i="3" a="1"/>
  <c r="F114" i="3" a="1"/>
  <c r="F113" i="3" a="1"/>
  <c r="F125" i="3" a="1"/>
  <c r="F117" i="3" a="1"/>
  <c r="F119" i="3" a="1"/>
  <c r="F131" i="3" a="1"/>
  <c r="F110" i="3" a="1"/>
  <c r="F130" i="3" a="1"/>
  <c r="F112" i="3" a="1"/>
  <c r="F120" i="3" a="1"/>
  <c r="F123" i="3" a="1"/>
  <c r="F104" i="3" a="1"/>
  <c r="F9" i="3" a="1"/>
  <c r="F116" i="3" a="1"/>
  <c r="F106" i="3" a="1"/>
  <c r="F133" i="3" a="1"/>
  <c r="F115" i="3" a="1"/>
  <c r="BG117" i="3" l="1"/>
  <c r="BG129" i="3"/>
  <c r="BG114" i="3"/>
  <c r="BG124" i="3"/>
  <c r="BG121" i="3"/>
  <c r="BG113" i="3"/>
  <c r="BG125" i="3"/>
  <c r="BG111" i="3"/>
  <c r="BG122" i="3"/>
  <c r="BG110" i="3"/>
  <c r="BG128" i="3"/>
  <c r="BG112" i="3"/>
  <c r="BG106" i="3"/>
  <c r="BG118" i="3"/>
  <c r="BG108" i="3"/>
  <c r="BG107" i="3"/>
  <c r="BG109" i="3"/>
  <c r="BG116" i="3"/>
  <c r="BG119" i="3"/>
  <c r="BG115" i="3"/>
  <c r="BG130" i="3"/>
  <c r="BG120" i="3"/>
  <c r="BG133" i="3"/>
  <c r="BG131" i="3"/>
  <c r="BG127" i="3"/>
  <c r="BG123" i="3"/>
  <c r="BG126" i="3"/>
  <c r="BG132" i="3"/>
  <c r="F131" i="3"/>
  <c r="F132" i="3"/>
  <c r="F109" i="3"/>
  <c r="F120" i="3"/>
  <c r="F106" i="3"/>
  <c r="F113" i="3"/>
  <c r="F129" i="3"/>
  <c r="F114" i="3"/>
  <c r="F110" i="3"/>
  <c r="F107" i="3"/>
  <c r="F123" i="3"/>
  <c r="F126" i="3"/>
  <c r="F108" i="3"/>
  <c r="F124" i="3"/>
  <c r="F118" i="3"/>
  <c r="F119" i="3"/>
  <c r="F130" i="3"/>
  <c r="F117" i="3"/>
  <c r="F133" i="3"/>
  <c r="F115" i="3"/>
  <c r="F116" i="3"/>
  <c r="F122" i="3"/>
  <c r="F103" i="3"/>
  <c r="F111" i="3"/>
  <c r="F127" i="3"/>
  <c r="F112" i="3"/>
  <c r="F128" i="3"/>
  <c r="F125" i="3"/>
  <c r="F104" i="3"/>
  <c r="F105" i="3"/>
  <c r="F121" i="3"/>
  <c r="BG104" i="3"/>
  <c r="BG105" i="3"/>
  <c r="BG103" i="3"/>
  <c r="F10" i="3"/>
  <c r="F9" i="3"/>
  <c r="F8" i="3"/>
  <c r="BG8" i="3"/>
  <c r="F211" i="3"/>
  <c r="BG211" i="3"/>
  <c r="AF30" i="5" l="1"/>
  <c r="AF35" i="5"/>
  <c r="AF36" i="5"/>
  <c r="TX9" i="10" l="1"/>
  <c r="TX8" i="10"/>
  <c r="TX7" i="10"/>
  <c r="TX6" i="10"/>
  <c r="HI46" i="5" l="1"/>
  <c r="HJ46" i="5"/>
  <c r="HK46" i="5"/>
  <c r="HL46" i="5"/>
  <c r="HM46" i="5"/>
  <c r="HN46" i="5"/>
  <c r="HO46" i="5"/>
  <c r="HP46" i="5"/>
  <c r="HQ46" i="5"/>
  <c r="HS46" i="5"/>
  <c r="HT46" i="5"/>
  <c r="HU46" i="5"/>
  <c r="HV46" i="5"/>
  <c r="HW46" i="5"/>
  <c r="HX46" i="5"/>
  <c r="HY46" i="5"/>
  <c r="HZ46" i="5"/>
  <c r="IA46" i="5"/>
  <c r="HI47" i="5"/>
  <c r="HJ47" i="5"/>
  <c r="HK47" i="5"/>
  <c r="HL47" i="5"/>
  <c r="HM47" i="5"/>
  <c r="HN47" i="5"/>
  <c r="HO47" i="5"/>
  <c r="HP47" i="5"/>
  <c r="HQ47" i="5"/>
  <c r="HS47" i="5"/>
  <c r="HT47" i="5"/>
  <c r="HU47" i="5"/>
  <c r="HV47" i="5"/>
  <c r="HW47" i="5"/>
  <c r="HX47" i="5"/>
  <c r="HY47" i="5"/>
  <c r="HZ47" i="5"/>
  <c r="IA47" i="5"/>
  <c r="HI48" i="5"/>
  <c r="HJ48" i="5"/>
  <c r="HK48" i="5"/>
  <c r="HL48" i="5"/>
  <c r="HM48" i="5"/>
  <c r="HN48" i="5"/>
  <c r="HO48" i="5"/>
  <c r="HP48" i="5"/>
  <c r="HQ48" i="5"/>
  <c r="HS48" i="5"/>
  <c r="HT48" i="5"/>
  <c r="HU48" i="5"/>
  <c r="HV48" i="5"/>
  <c r="HW48" i="5"/>
  <c r="HX48" i="5"/>
  <c r="HY48" i="5"/>
  <c r="HZ48" i="5"/>
  <c r="IA48" i="5"/>
  <c r="HI49" i="5"/>
  <c r="HJ49" i="5"/>
  <c r="HK49" i="5"/>
  <c r="HL49" i="5"/>
  <c r="HM49" i="5"/>
  <c r="HN49" i="5"/>
  <c r="HO49" i="5"/>
  <c r="HP49" i="5"/>
  <c r="HQ49" i="5"/>
  <c r="HS49" i="5"/>
  <c r="HT49" i="5"/>
  <c r="HU49" i="5"/>
  <c r="HV49" i="5"/>
  <c r="HW49" i="5"/>
  <c r="HX49" i="5"/>
  <c r="HY49" i="5"/>
  <c r="HZ49" i="5"/>
  <c r="IA49" i="5"/>
  <c r="HI50" i="5"/>
  <c r="HJ50" i="5"/>
  <c r="HK50" i="5"/>
  <c r="HL50" i="5"/>
  <c r="HM50" i="5"/>
  <c r="HN50" i="5"/>
  <c r="HO50" i="5"/>
  <c r="HP50" i="5"/>
  <c r="HQ50" i="5"/>
  <c r="HS50" i="5"/>
  <c r="HT50" i="5"/>
  <c r="HU50" i="5"/>
  <c r="HV50" i="5"/>
  <c r="HW50" i="5"/>
  <c r="HX50" i="5"/>
  <c r="HY50" i="5"/>
  <c r="HZ50" i="5"/>
  <c r="IA50" i="5"/>
  <c r="HI51" i="5"/>
  <c r="HJ51" i="5"/>
  <c r="HK51" i="5"/>
  <c r="HL51" i="5"/>
  <c r="HM51" i="5"/>
  <c r="HN51" i="5"/>
  <c r="HO51" i="5"/>
  <c r="HP51" i="5"/>
  <c r="HQ51" i="5"/>
  <c r="HS51" i="5"/>
  <c r="HT51" i="5"/>
  <c r="HU51" i="5"/>
  <c r="HV51" i="5"/>
  <c r="HW51" i="5"/>
  <c r="HX51" i="5"/>
  <c r="HY51" i="5"/>
  <c r="HZ51" i="5"/>
  <c r="IA51" i="5"/>
  <c r="HI52" i="5"/>
  <c r="HJ52" i="5"/>
  <c r="HK52" i="5"/>
  <c r="HL52" i="5"/>
  <c r="HM52" i="5"/>
  <c r="HN52" i="5"/>
  <c r="HO52" i="5"/>
  <c r="HP52" i="5"/>
  <c r="HQ52" i="5"/>
  <c r="HS52" i="5"/>
  <c r="HT52" i="5"/>
  <c r="HU52" i="5"/>
  <c r="HV52" i="5"/>
  <c r="HW52" i="5"/>
  <c r="HX52" i="5"/>
  <c r="HY52" i="5"/>
  <c r="HZ52" i="5"/>
  <c r="IA52" i="5"/>
  <c r="HI53" i="5"/>
  <c r="HJ53" i="5"/>
  <c r="HK53" i="5"/>
  <c r="HL53" i="5"/>
  <c r="HM53" i="5"/>
  <c r="HN53" i="5"/>
  <c r="HO53" i="5"/>
  <c r="HP53" i="5"/>
  <c r="HQ53" i="5"/>
  <c r="HS53" i="5"/>
  <c r="HT53" i="5"/>
  <c r="HU53" i="5"/>
  <c r="HV53" i="5"/>
  <c r="HW53" i="5"/>
  <c r="HX53" i="5"/>
  <c r="HY53" i="5"/>
  <c r="HZ53" i="5"/>
  <c r="IA53" i="5"/>
  <c r="HI54" i="5"/>
  <c r="HJ54" i="5"/>
  <c r="HK54" i="5"/>
  <c r="HL54" i="5"/>
  <c r="HM54" i="5"/>
  <c r="HN54" i="5"/>
  <c r="HO54" i="5"/>
  <c r="HP54" i="5"/>
  <c r="HQ54" i="5"/>
  <c r="HS54" i="5"/>
  <c r="HT54" i="5"/>
  <c r="HU54" i="5"/>
  <c r="HV54" i="5"/>
  <c r="HW54" i="5"/>
  <c r="HX54" i="5"/>
  <c r="HY54" i="5"/>
  <c r="HZ54" i="5"/>
  <c r="IA54" i="5"/>
  <c r="HI55" i="5"/>
  <c r="HJ55" i="5"/>
  <c r="HK55" i="5"/>
  <c r="HL55" i="5"/>
  <c r="HM55" i="5"/>
  <c r="HN55" i="5"/>
  <c r="HO55" i="5"/>
  <c r="HP55" i="5"/>
  <c r="HQ55" i="5"/>
  <c r="HS55" i="5"/>
  <c r="HT55" i="5"/>
  <c r="HU55" i="5"/>
  <c r="HV55" i="5"/>
  <c r="HW55" i="5"/>
  <c r="HX55" i="5"/>
  <c r="HY55" i="5"/>
  <c r="HZ55" i="5"/>
  <c r="IA55" i="5"/>
  <c r="HI56" i="5"/>
  <c r="HJ56" i="5"/>
  <c r="HK56" i="5"/>
  <c r="HL56" i="5"/>
  <c r="HM56" i="5"/>
  <c r="HN56" i="5"/>
  <c r="HO56" i="5"/>
  <c r="HP56" i="5"/>
  <c r="HQ56" i="5"/>
  <c r="HR56" i="5"/>
  <c r="HS56" i="5"/>
  <c r="HT56" i="5"/>
  <c r="HU56" i="5"/>
  <c r="HV56" i="5"/>
  <c r="HW56" i="5"/>
  <c r="HX56" i="5"/>
  <c r="HY56" i="5"/>
  <c r="HZ56" i="5"/>
  <c r="IA56" i="5"/>
  <c r="HI57" i="5"/>
  <c r="HJ57" i="5"/>
  <c r="HK57" i="5"/>
  <c r="HL57" i="5"/>
  <c r="HM57" i="5"/>
  <c r="HN57" i="5"/>
  <c r="HO57" i="5"/>
  <c r="HP57" i="5"/>
  <c r="HQ57" i="5"/>
  <c r="HR57" i="5"/>
  <c r="HS57" i="5"/>
  <c r="HT57" i="5"/>
  <c r="HU57" i="5"/>
  <c r="HV57" i="5"/>
  <c r="HW57" i="5"/>
  <c r="HX57" i="5"/>
  <c r="HY57" i="5"/>
  <c r="HZ57" i="5"/>
  <c r="IA57" i="5"/>
  <c r="HI58" i="5"/>
  <c r="HJ58" i="5"/>
  <c r="HK58" i="5"/>
  <c r="HL58" i="5"/>
  <c r="HM58" i="5"/>
  <c r="HN58" i="5"/>
  <c r="HO58" i="5"/>
  <c r="HP58" i="5"/>
  <c r="HQ58" i="5"/>
  <c r="HR58" i="5"/>
  <c r="HS58" i="5"/>
  <c r="HT58" i="5"/>
  <c r="HU58" i="5"/>
  <c r="HV58" i="5"/>
  <c r="HW58" i="5"/>
  <c r="HX58" i="5"/>
  <c r="HY58" i="5"/>
  <c r="HZ58" i="5"/>
  <c r="IA58" i="5"/>
  <c r="HI59" i="5"/>
  <c r="HJ59" i="5"/>
  <c r="HK59" i="5"/>
  <c r="HL59" i="5"/>
  <c r="HM59" i="5"/>
  <c r="HN59" i="5"/>
  <c r="HO59" i="5"/>
  <c r="HP59" i="5"/>
  <c r="HQ59" i="5"/>
  <c r="HR59" i="5"/>
  <c r="HS59" i="5"/>
  <c r="HT59" i="5"/>
  <c r="HU59" i="5"/>
  <c r="HV59" i="5"/>
  <c r="HW59" i="5"/>
  <c r="HX59" i="5"/>
  <c r="HY59" i="5"/>
  <c r="HZ59" i="5"/>
  <c r="IA59" i="5"/>
  <c r="HI60" i="5"/>
  <c r="HJ60" i="5"/>
  <c r="HK60" i="5"/>
  <c r="HL60" i="5"/>
  <c r="HM60" i="5"/>
  <c r="HN60" i="5"/>
  <c r="HO60" i="5"/>
  <c r="HP60" i="5"/>
  <c r="HQ60" i="5"/>
  <c r="HR60" i="5"/>
  <c r="HS60" i="5"/>
  <c r="HT60" i="5"/>
  <c r="HU60" i="5"/>
  <c r="HV60" i="5"/>
  <c r="HW60" i="5"/>
  <c r="HX60" i="5"/>
  <c r="HY60" i="5"/>
  <c r="HZ60" i="5"/>
  <c r="IA60" i="5"/>
  <c r="HI61" i="5"/>
  <c r="HJ61" i="5"/>
  <c r="HK61" i="5"/>
  <c r="HL61" i="5"/>
  <c r="HM61" i="5"/>
  <c r="HN61" i="5"/>
  <c r="HO61" i="5"/>
  <c r="HP61" i="5"/>
  <c r="HQ61" i="5"/>
  <c r="HR61" i="5"/>
  <c r="HS61" i="5"/>
  <c r="HT61" i="5"/>
  <c r="HU61" i="5"/>
  <c r="HV61" i="5"/>
  <c r="HW61" i="5"/>
  <c r="HX61" i="5"/>
  <c r="HY61" i="5"/>
  <c r="HZ61" i="5"/>
  <c r="IA61" i="5"/>
  <c r="A1" i="2" l="1"/>
  <c r="HR47" i="5" l="1"/>
  <c r="HR48" i="5"/>
  <c r="HR49" i="5"/>
  <c r="AR31" i="5" a="1"/>
  <c r="AR32" i="5" a="1"/>
  <c r="AR33" i="5" a="1"/>
  <c r="AR33" i="5" l="1"/>
  <c r="AR32" i="5"/>
  <c r="AR31" i="5"/>
  <c r="F1" i="12" a="1"/>
  <c r="AR34" i="5" a="1"/>
  <c r="F1" i="12" l="1"/>
  <c r="AR34" i="5"/>
  <c r="HR55" i="5"/>
  <c r="HR54" i="5"/>
  <c r="HR51" i="5"/>
  <c r="RZ6" i="10" l="1"/>
  <c r="X31" i="5" l="1"/>
  <c r="W31" i="5"/>
  <c r="U31" i="5"/>
  <c r="T31" i="5"/>
  <c r="S31" i="5"/>
  <c r="R31" i="5"/>
  <c r="P31" i="5"/>
  <c r="O30" i="5"/>
  <c r="O31" i="5"/>
  <c r="N31" i="5"/>
  <c r="N30" i="5"/>
  <c r="M31" i="5"/>
  <c r="I31" i="5"/>
  <c r="H31" i="5"/>
  <c r="KV77" i="10" l="1"/>
  <c r="EQ30" i="5" l="1"/>
  <c r="HR46" i="5" l="1"/>
  <c r="HR50" i="5"/>
  <c r="HR52" i="5"/>
  <c r="HR53" i="5"/>
  <c r="LG77" i="10" l="1"/>
  <c r="K30" i="5" l="1"/>
  <c r="GC50" i="5" l="1"/>
  <c r="GC47" i="5"/>
  <c r="GC44" i="5"/>
  <c r="GC41" i="5"/>
  <c r="GC38" i="5"/>
  <c r="GC35" i="5"/>
  <c r="GE35" i="5" s="1"/>
  <c r="GC32" i="5"/>
  <c r="GE50" i="5" l="1"/>
  <c r="GC49" i="5"/>
  <c r="GE49" i="5" s="1"/>
  <c r="GC48" i="5"/>
  <c r="GE47" i="5"/>
  <c r="GC46" i="5"/>
  <c r="GE46" i="5" s="1"/>
  <c r="GC45" i="5"/>
  <c r="GE44" i="5"/>
  <c r="GC43" i="5"/>
  <c r="GE43" i="5" s="1"/>
  <c r="GC42" i="5"/>
  <c r="GE41" i="5"/>
  <c r="GC40" i="5"/>
  <c r="GE40" i="5" s="1"/>
  <c r="GC39" i="5"/>
  <c r="GE38" i="5"/>
  <c r="GC37" i="5"/>
  <c r="GE37" i="5" s="1"/>
  <c r="GC36" i="5"/>
  <c r="GE36" i="5" s="1"/>
  <c r="GC34" i="5"/>
  <c r="GE34" i="5" s="1"/>
  <c r="GC33" i="5"/>
  <c r="GE32" i="5"/>
  <c r="GC31" i="5"/>
  <c r="GE31" i="5" s="1"/>
  <c r="GC30" i="5"/>
  <c r="GE30" i="5" s="1"/>
  <c r="FZ48" i="5" l="1"/>
  <c r="GA45" i="5"/>
  <c r="FZ42" i="5"/>
  <c r="FZ39" i="5"/>
  <c r="FZ36" i="5"/>
  <c r="GA33" i="5"/>
  <c r="GE48" i="5"/>
  <c r="GA48" i="5"/>
  <c r="FZ45" i="5"/>
  <c r="GE45" i="5"/>
  <c r="GA42" i="5"/>
  <c r="GE42" i="5"/>
  <c r="GE39" i="5"/>
  <c r="GA39" i="5"/>
  <c r="GA36" i="5"/>
  <c r="FZ33" i="5"/>
  <c r="GE33" i="5"/>
  <c r="GA30" i="5"/>
  <c r="FZ30" i="5"/>
  <c r="DR36" i="5" l="1"/>
  <c r="SN6" i="10" l="1"/>
  <c r="SN7" i="10"/>
  <c r="SN8" i="10"/>
  <c r="SN9" i="10"/>
  <c r="SN10" i="10"/>
  <c r="SN11" i="10"/>
  <c r="SN12" i="10"/>
  <c r="SN13" i="10"/>
  <c r="SN14" i="10"/>
  <c r="SN15" i="10"/>
  <c r="SN16" i="10"/>
  <c r="SN17" i="10"/>
  <c r="SN18" i="10"/>
  <c r="SN19" i="10"/>
  <c r="SN20" i="10"/>
  <c r="SN21" i="10"/>
  <c r="SN22" i="10"/>
  <c r="SN23" i="10"/>
  <c r="SN24" i="10"/>
  <c r="SN25" i="10"/>
  <c r="SN26" i="10"/>
  <c r="SN27" i="10"/>
  <c r="SN28" i="10"/>
  <c r="SN29" i="10"/>
  <c r="SN30" i="10"/>
  <c r="SN31" i="10"/>
  <c r="SN32" i="10"/>
  <c r="SN33" i="10"/>
  <c r="SN34" i="10"/>
  <c r="SN35" i="10"/>
  <c r="SN36" i="10"/>
  <c r="SN37" i="10"/>
  <c r="SN38" i="10"/>
  <c r="SN39" i="10"/>
  <c r="SN40" i="10"/>
  <c r="SN41" i="10"/>
  <c r="SN42" i="10"/>
  <c r="SN43" i="10"/>
  <c r="SN44" i="10"/>
  <c r="SN45" i="10"/>
  <c r="SN46" i="10"/>
  <c r="SN47" i="10"/>
  <c r="SN48" i="10"/>
  <c r="SN49" i="10"/>
  <c r="SN50" i="10"/>
  <c r="SN51" i="10"/>
  <c r="SN52" i="10"/>
  <c r="SN53" i="10"/>
  <c r="SN54" i="10"/>
  <c r="SN55" i="10"/>
  <c r="SN56" i="10"/>
  <c r="SN57" i="10"/>
  <c r="SN58" i="10"/>
  <c r="SN59" i="10"/>
  <c r="SN60" i="10"/>
  <c r="SN61" i="10"/>
  <c r="SN62" i="10"/>
  <c r="SN63" i="10"/>
  <c r="SN64" i="10"/>
  <c r="SN65" i="10"/>
  <c r="SN66" i="10"/>
  <c r="SN67" i="10"/>
  <c r="SN68" i="10"/>
  <c r="SN69" i="10"/>
  <c r="SN70" i="10"/>
  <c r="SN71" i="10"/>
  <c r="SN72" i="10"/>
  <c r="SN73" i="10"/>
  <c r="SN74" i="10"/>
  <c r="SN75" i="10"/>
  <c r="SN76" i="10"/>
  <c r="SN77" i="10"/>
  <c r="SN78" i="10"/>
  <c r="SN79" i="10"/>
  <c r="SN80" i="10"/>
  <c r="SN81" i="10"/>
  <c r="SN82" i="10"/>
  <c r="SN83" i="10"/>
  <c r="SN84" i="10"/>
  <c r="SN85" i="10"/>
  <c r="SN86" i="10"/>
  <c r="SN87" i="10"/>
  <c r="SN88" i="10"/>
  <c r="SN89" i="10"/>
  <c r="SN90" i="10"/>
  <c r="SN91" i="10"/>
  <c r="SN92" i="10"/>
  <c r="SN93" i="10"/>
  <c r="SN94" i="10"/>
  <c r="SN95" i="10"/>
  <c r="SN96" i="10"/>
  <c r="SN97" i="10"/>
  <c r="SN98" i="10"/>
  <c r="SN99" i="10"/>
  <c r="SN100" i="10"/>
  <c r="W366" i="6"/>
  <c r="X366" i="6"/>
  <c r="W316" i="6"/>
  <c r="X316" i="6"/>
  <c r="W317" i="6"/>
  <c r="X317" i="6"/>
  <c r="W276" i="6"/>
  <c r="X276" i="6"/>
  <c r="W151" i="6"/>
  <c r="X151" i="6"/>
  <c r="W152" i="6"/>
  <c r="X152" i="6"/>
  <c r="W153" i="6"/>
  <c r="X153" i="6"/>
  <c r="V366" i="6" l="1"/>
  <c r="V317" i="6"/>
  <c r="V316" i="6"/>
  <c r="V276" i="6"/>
  <c r="V152" i="6"/>
  <c r="V151" i="6"/>
  <c r="V153" i="6"/>
  <c r="W141" i="6"/>
  <c r="X141" i="6"/>
  <c r="V141" i="6" l="1"/>
  <c r="W14" i="6" l="1"/>
  <c r="X14" i="6"/>
  <c r="W13" i="6"/>
  <c r="X13" i="6"/>
  <c r="C2" i="7"/>
  <c r="B3" i="7"/>
  <c r="C3" i="7" s="1"/>
  <c r="B4" i="7" s="1"/>
  <c r="C4" i="7" s="1"/>
  <c r="B5" i="7" s="1"/>
  <c r="C5" i="7" s="1"/>
  <c r="W3" i="6"/>
  <c r="X3" i="6"/>
  <c r="W4" i="6"/>
  <c r="X4" i="6"/>
  <c r="W5" i="6"/>
  <c r="X5" i="6"/>
  <c r="W6" i="6"/>
  <c r="X6" i="6"/>
  <c r="W10" i="6"/>
  <c r="X10" i="6"/>
  <c r="W11" i="6"/>
  <c r="X11" i="6"/>
  <c r="W12" i="6"/>
  <c r="X12" i="6"/>
  <c r="W15" i="6"/>
  <c r="X15" i="6"/>
  <c r="W16" i="6"/>
  <c r="X16" i="6"/>
  <c r="W17" i="6"/>
  <c r="X17" i="6"/>
  <c r="W18" i="6"/>
  <c r="X18" i="6"/>
  <c r="W19" i="6"/>
  <c r="X19" i="6"/>
  <c r="W20" i="6"/>
  <c r="X20" i="6"/>
  <c r="W21" i="6"/>
  <c r="X21" i="6"/>
  <c r="W22" i="6"/>
  <c r="X22" i="6"/>
  <c r="W23" i="6"/>
  <c r="X23" i="6"/>
  <c r="W24" i="6"/>
  <c r="X24" i="6"/>
  <c r="W25" i="6"/>
  <c r="X25" i="6"/>
  <c r="W26" i="6"/>
  <c r="X26" i="6"/>
  <c r="W27" i="6"/>
  <c r="X27" i="6"/>
  <c r="W28" i="6"/>
  <c r="X28" i="6"/>
  <c r="W29" i="6"/>
  <c r="X29" i="6"/>
  <c r="W30" i="6"/>
  <c r="X30" i="6"/>
  <c r="W31" i="6"/>
  <c r="X31" i="6"/>
  <c r="W32" i="6"/>
  <c r="X32" i="6"/>
  <c r="W33" i="6"/>
  <c r="X33" i="6"/>
  <c r="W34" i="6"/>
  <c r="X34" i="6"/>
  <c r="W35" i="6"/>
  <c r="X35" i="6"/>
  <c r="W36" i="6"/>
  <c r="X36" i="6"/>
  <c r="W37" i="6"/>
  <c r="X37" i="6"/>
  <c r="W38" i="6"/>
  <c r="X38" i="6"/>
  <c r="W39" i="6"/>
  <c r="X39" i="6"/>
  <c r="W40" i="6"/>
  <c r="X40" i="6"/>
  <c r="W41" i="6"/>
  <c r="X41" i="6"/>
  <c r="W42" i="6"/>
  <c r="X42" i="6"/>
  <c r="W43" i="6"/>
  <c r="X43" i="6"/>
  <c r="W44" i="6"/>
  <c r="X44" i="6"/>
  <c r="W45" i="6"/>
  <c r="X45" i="6"/>
  <c r="W46" i="6"/>
  <c r="X46" i="6"/>
  <c r="W47" i="6"/>
  <c r="X47" i="6"/>
  <c r="W48" i="6"/>
  <c r="X48" i="6"/>
  <c r="W49" i="6"/>
  <c r="X49" i="6"/>
  <c r="W50" i="6"/>
  <c r="X50" i="6"/>
  <c r="W363" i="6"/>
  <c r="X363" i="6"/>
  <c r="W364" i="6"/>
  <c r="X364" i="6"/>
  <c r="W365" i="6"/>
  <c r="X365" i="6"/>
  <c r="W367" i="6"/>
  <c r="X367" i="6"/>
  <c r="W368" i="6"/>
  <c r="X368" i="6"/>
  <c r="W369" i="6"/>
  <c r="X369" i="6"/>
  <c r="W234" i="6"/>
  <c r="X234" i="6"/>
  <c r="W235" i="6"/>
  <c r="X235" i="6"/>
  <c r="W236" i="6"/>
  <c r="X236" i="6"/>
  <c r="W237" i="6"/>
  <c r="X237" i="6"/>
  <c r="W217" i="6"/>
  <c r="X217" i="6"/>
  <c r="W218" i="6"/>
  <c r="X218" i="6"/>
  <c r="W219" i="6"/>
  <c r="X219" i="6"/>
  <c r="W220" i="6"/>
  <c r="X220" i="6"/>
  <c r="W200" i="6"/>
  <c r="X200" i="6"/>
  <c r="W201" i="6"/>
  <c r="X201" i="6"/>
  <c r="W202" i="6"/>
  <c r="X202" i="6"/>
  <c r="W203" i="6"/>
  <c r="X203" i="6"/>
  <c r="W183" i="6"/>
  <c r="X183" i="6"/>
  <c r="W184" i="6"/>
  <c r="X184" i="6"/>
  <c r="W185" i="6"/>
  <c r="X185" i="6"/>
  <c r="W186" i="6"/>
  <c r="X186" i="6"/>
  <c r="W166" i="6"/>
  <c r="X166" i="6"/>
  <c r="W167" i="6"/>
  <c r="X167" i="6"/>
  <c r="W168" i="6"/>
  <c r="X168" i="6"/>
  <c r="W169" i="6"/>
  <c r="X169" i="6"/>
  <c r="BH223" i="3" a="1"/>
  <c r="B163" i="6" a="1"/>
  <c r="B73" i="6" a="1"/>
  <c r="B298" i="6" a="1"/>
  <c r="B356" i="6" a="1"/>
  <c r="B62" i="6" a="1"/>
  <c r="B200" i="6" a="1"/>
  <c r="B11" i="6" a="1"/>
  <c r="B91" i="6" a="1"/>
  <c r="B359" i="6" a="1"/>
  <c r="B328" i="6" a="1"/>
  <c r="B367" i="6" a="1"/>
  <c r="B12" i="6" a="1"/>
  <c r="B270" i="6" a="1"/>
  <c r="B262" i="6" a="1"/>
  <c r="BE224" i="3" a="1"/>
  <c r="E361" i="3" a="1"/>
  <c r="B312" i="6" a="1"/>
  <c r="B204" i="6" a="1"/>
  <c r="B137" i="6" a="1"/>
  <c r="B322" i="6" a="1"/>
  <c r="BE223" i="3" a="1"/>
  <c r="B10" i="6" a="1"/>
  <c r="B60" i="6" a="1"/>
  <c r="B274" i="6" a="1"/>
  <c r="B201" i="6" a="1"/>
  <c r="B58" i="6" a="1"/>
  <c r="B164" i="6" a="1"/>
  <c r="B220" i="6" a="1"/>
  <c r="B208" i="6" a="1"/>
  <c r="B40" i="6" a="1"/>
  <c r="B97" i="6" a="1"/>
  <c r="E396" i="3" a="1"/>
  <c r="B340" i="6" a="1"/>
  <c r="B67" i="6" a="1"/>
  <c r="B288" i="6" a="1"/>
  <c r="B366" i="6" a="1"/>
  <c r="B133" i="6" a="1"/>
  <c r="B114" i="6" a="1"/>
  <c r="BE396" i="3" a="1"/>
  <c r="B157" i="6" a="1"/>
  <c r="B6" i="6" a="1"/>
  <c r="B42" i="6" a="1"/>
  <c r="D328" i="3" a="1"/>
  <c r="B50" i="6" a="1"/>
  <c r="B81" i="6" a="1"/>
  <c r="B252" i="6" a="1"/>
  <c r="B261" i="6" a="1"/>
  <c r="B329" i="6" a="1"/>
  <c r="B280" i="6" a="1"/>
  <c r="B187" i="6" a="1"/>
  <c r="B306" i="6" a="1"/>
  <c r="B249" i="6" a="1"/>
  <c r="B207" i="6" a="1"/>
  <c r="B129" i="6" a="1"/>
  <c r="BH396" i="3" a="1"/>
  <c r="B287" i="6" a="1"/>
  <c r="B244" i="6" a="1"/>
  <c r="B307" i="6" a="1"/>
  <c r="B279" i="6" a="1"/>
  <c r="B48" i="6" a="1"/>
  <c r="B86" i="6" a="1"/>
  <c r="B343" i="6" a="1"/>
  <c r="BF222" i="3" a="1"/>
  <c r="B213" i="6" a="1"/>
  <c r="B242" i="6" a="1"/>
  <c r="B365" i="6" a="1"/>
  <c r="B363" i="6" a="1"/>
  <c r="B338" i="6" a="1"/>
  <c r="B334" i="6" a="1"/>
  <c r="B308" i="6" a="1"/>
  <c r="B23" i="6" a="1"/>
  <c r="B123" i="6" a="1"/>
  <c r="B358" i="6" a="1"/>
  <c r="B17" i="6" a="1"/>
  <c r="B113" i="6" a="1"/>
  <c r="B342" i="6" a="1"/>
  <c r="B9" i="6" a="1"/>
  <c r="B368" i="6" a="1"/>
  <c r="B293" i="6" a="1"/>
  <c r="B210" i="6" a="1"/>
  <c r="B230" i="6" a="1"/>
  <c r="B221" i="6" a="1"/>
  <c r="BE328" i="3" a="1"/>
  <c r="B126" i="6" a="1"/>
  <c r="B190" i="6" a="1"/>
  <c r="B74" i="6" a="1"/>
  <c r="B96" i="6" a="1"/>
  <c r="B260" i="6" a="1"/>
  <c r="B335" i="6" a="1"/>
  <c r="B112" i="6" a="1"/>
  <c r="B47" i="6" a="1"/>
  <c r="B315" i="6" a="1"/>
  <c r="B71" i="6" a="1"/>
  <c r="B15" i="6" a="1"/>
  <c r="B98" i="6" a="1"/>
  <c r="B289" i="6" a="1"/>
  <c r="B326" i="6" a="1"/>
  <c r="B100" i="6" a="1"/>
  <c r="B117" i="6" a="1"/>
  <c r="B138" i="6" a="1"/>
  <c r="BE361" i="3" a="1"/>
  <c r="B337" i="6" a="1"/>
  <c r="B167" i="6" a="1"/>
  <c r="B188" i="6" a="1"/>
  <c r="B248" i="6" a="1"/>
  <c r="B130" i="6" a="1"/>
  <c r="B231" i="6" a="1"/>
  <c r="B169" i="6" a="1"/>
  <c r="B46" i="6" a="1"/>
  <c r="B227" i="6" a="1"/>
  <c r="B16" i="6" a="1"/>
  <c r="B299" i="6" a="1"/>
  <c r="BH328" i="3" a="1"/>
  <c r="B198" i="6" a="1"/>
  <c r="B349" i="6" a="1"/>
  <c r="B283" i="6" a="1"/>
  <c r="B197" i="6" a="1"/>
  <c r="B313" i="6" a="1"/>
  <c r="B122" i="6" a="1"/>
  <c r="B240" i="6" a="1"/>
  <c r="B37" i="6" a="1"/>
  <c r="B49" i="6" a="1"/>
  <c r="B324" i="6" a="1"/>
  <c r="B245" i="6" a="1"/>
  <c r="B61" i="6" a="1"/>
  <c r="B316" i="6" a="1"/>
  <c r="B131" i="6" a="1"/>
  <c r="B118" i="6" a="1"/>
  <c r="B90" i="6" a="1"/>
  <c r="B225" i="6" a="1"/>
  <c r="B26" i="6" a="1"/>
  <c r="B302" i="6" a="1"/>
  <c r="B247" i="6" a="1"/>
  <c r="B116" i="6" a="1"/>
  <c r="B94" i="6" a="1"/>
  <c r="B52" i="6" a="1"/>
  <c r="B159" i="6" a="1"/>
  <c r="BE362" i="3" a="1"/>
  <c r="B238" i="6" a="1"/>
  <c r="B166" i="6" a="1"/>
  <c r="B256" i="6" a="1"/>
  <c r="B318" i="6" a="1"/>
  <c r="B344" i="6" a="1"/>
  <c r="E362" i="3" a="1"/>
  <c r="B297" i="6" a="1"/>
  <c r="B66" i="6" a="1"/>
  <c r="B29" i="6" a="1"/>
  <c r="B82" i="6" a="1"/>
  <c r="B59" i="6" a="1"/>
  <c r="B111" i="6" a="1"/>
  <c r="B89" i="6" a="1"/>
  <c r="E223" i="3" a="1"/>
  <c r="B336" i="6" a="1"/>
  <c r="B65" i="6" a="1"/>
  <c r="B282" i="6" a="1"/>
  <c r="BF361" i="3" a="1"/>
  <c r="B36" i="6" a="1"/>
  <c r="B56" i="6" a="1"/>
  <c r="B119" i="6" a="1"/>
  <c r="B115" i="6" a="1"/>
  <c r="B196" i="6" a="1"/>
  <c r="E328" i="3" a="1"/>
  <c r="B296" i="6" a="1"/>
  <c r="E222" i="3" a="1"/>
  <c r="B360" i="6" a="1"/>
  <c r="B362" i="6" a="1"/>
  <c r="B278" i="6" a="1"/>
  <c r="D224" i="3" a="1"/>
  <c r="B277" i="6" a="1"/>
  <c r="B22" i="6" a="1"/>
  <c r="B135" i="6" a="1"/>
  <c r="B125" i="6" a="1"/>
  <c r="B103" i="6" a="1"/>
  <c r="B269" i="6" a="1"/>
  <c r="B236" i="6" a="1"/>
  <c r="BH361" i="3" a="1"/>
  <c r="B79" i="6" a="1"/>
  <c r="B219" i="6" a="1"/>
  <c r="B226" i="6" a="1"/>
  <c r="B78" i="6" a="1"/>
  <c r="B106" i="6" a="1"/>
  <c r="B70" i="6" a="1"/>
  <c r="B20" i="6" a="1"/>
  <c r="B331" i="6" a="1"/>
  <c r="B104" i="6" a="1"/>
  <c r="B202" i="6" a="1"/>
  <c r="B92" i="6" a="1"/>
  <c r="B165" i="6" a="1"/>
  <c r="B371" i="6" a="1"/>
  <c r="B314" i="6" a="1"/>
  <c r="B69" i="6" a="1"/>
  <c r="B286" i="6" a="1"/>
  <c r="B351" i="6" a="1"/>
  <c r="B232" i="6" a="1"/>
  <c r="B218" i="6" a="1"/>
  <c r="B239" i="6" a="1"/>
  <c r="B309" i="6" a="1"/>
  <c r="D396" i="3" a="1"/>
  <c r="B170" i="6" a="1"/>
  <c r="B192" i="6" a="1"/>
  <c r="B194" i="6" a="1"/>
  <c r="B251" i="6" a="1"/>
  <c r="B303" i="6" a="1"/>
  <c r="B127" i="6" a="1"/>
  <c r="B217" i="6" a="1"/>
  <c r="B5" i="6" a="1"/>
  <c r="B195" i="6" a="1"/>
  <c r="B8" i="6" a="1"/>
  <c r="B243" i="6" a="1"/>
  <c r="B348" i="6" a="1"/>
  <c r="B321" i="6" a="1"/>
  <c r="B33" i="6" a="1"/>
  <c r="B214" i="6" a="1"/>
  <c r="B310" i="6" a="1"/>
  <c r="B301" i="6" a="1"/>
  <c r="B295" i="6" a="1"/>
  <c r="B253" i="6" a="1"/>
  <c r="B121" i="6" a="1"/>
  <c r="B257" i="6" a="1"/>
  <c r="B136" i="6" a="1"/>
  <c r="B35" i="6" a="1"/>
  <c r="B284" i="6" a="1"/>
  <c r="BF224" i="3" a="1"/>
  <c r="B38" i="6" a="1"/>
  <c r="B7" i="6" a="1"/>
  <c r="BE222" i="3" a="1"/>
  <c r="B265" i="6" a="1"/>
  <c r="B41" i="6" a="1"/>
  <c r="B374" i="6" a="1"/>
  <c r="B255" i="6" a="1"/>
  <c r="B14" i="6" a="1"/>
  <c r="B168" i="6" a="1"/>
  <c r="B370" i="6" a="1"/>
  <c r="B304" i="6" a="1"/>
  <c r="B345" i="6" a="1"/>
  <c r="BF328" i="3" a="1"/>
  <c r="B31" i="6" a="1"/>
  <c r="B30" i="6" a="1"/>
  <c r="B290" i="6" a="1"/>
  <c r="B19" i="6" a="1"/>
  <c r="B101" i="6" a="1"/>
  <c r="B77" i="6" a="1"/>
  <c r="B233" i="6" a="1"/>
  <c r="B109" i="6" a="1"/>
  <c r="BH362" i="3" a="1"/>
  <c r="D361" i="3" a="1"/>
  <c r="B25" i="6" a="1"/>
  <c r="B85" i="6" a="1"/>
  <c r="D223" i="3" a="1"/>
  <c r="B319" i="6" a="1"/>
  <c r="B292" i="6" a="1"/>
  <c r="B250" i="6" a="1"/>
  <c r="B320" i="6" a="1"/>
  <c r="B18" i="6" a="1"/>
  <c r="B68" i="6" a="1"/>
  <c r="B237" i="6" a="1"/>
  <c r="B124" i="6" a="1"/>
  <c r="B323" i="6" a="1"/>
  <c r="B353" i="6" a="1"/>
  <c r="B72" i="6" a="1"/>
  <c r="B199" i="6" a="1"/>
  <c r="B258" i="6" a="1"/>
  <c r="B234" i="6" a="1"/>
  <c r="B332" i="6" a="1"/>
  <c r="B4" i="6" a="1"/>
  <c r="B357" i="6" a="1"/>
  <c r="B141" i="6" a="1"/>
  <c r="B272" i="6" a="1"/>
  <c r="B352" i="6" a="1"/>
  <c r="B209" i="6" a="1"/>
  <c r="B281" i="6" a="1"/>
  <c r="B369" i="6" a="1"/>
  <c r="D222" i="3" a="1"/>
  <c r="B93" i="6" a="1"/>
  <c r="BF223" i="3" a="1"/>
  <c r="B276" i="6" a="1"/>
  <c r="B364" i="6" a="1"/>
  <c r="B224" i="6" a="1"/>
  <c r="B45" i="6" a="1"/>
  <c r="B222" i="6" a="1"/>
  <c r="B273" i="6" a="1"/>
  <c r="B139" i="6" a="1"/>
  <c r="B76" i="6" a="1"/>
  <c r="B21" i="6" a="1"/>
  <c r="B2" i="6" a="1"/>
  <c r="B120" i="6" a="1"/>
  <c r="B339" i="6" a="1"/>
  <c r="B325" i="6" a="1"/>
  <c r="B88" i="6" a="1"/>
  <c r="B206" i="6" a="1"/>
  <c r="B189" i="6" a="1"/>
  <c r="B84" i="6" a="1"/>
  <c r="B161" i="6" a="1"/>
  <c r="B55" i="6" a="1"/>
  <c r="D362" i="3" a="1"/>
  <c r="B158" i="6" a="1"/>
  <c r="B32" i="6" a="1"/>
  <c r="B267" i="6" a="1"/>
  <c r="B162" i="6" a="1"/>
  <c r="B264" i="6" a="1"/>
  <c r="B102" i="6" a="1"/>
  <c r="B291" i="6" a="1"/>
  <c r="B205" i="6" a="1"/>
  <c r="B13" i="6" a="1"/>
  <c r="B215" i="6" a="1"/>
  <c r="B28" i="6" a="1"/>
  <c r="BF396" i="3" a="1"/>
  <c r="B341" i="6" a="1"/>
  <c r="B211" i="6" a="1"/>
  <c r="B87" i="6" a="1"/>
  <c r="B57" i="6" a="1"/>
  <c r="B51" i="6" a="1"/>
  <c r="B75" i="6" a="1"/>
  <c r="B80" i="6" a="1"/>
  <c r="B108" i="6" a="1"/>
  <c r="B105" i="6" a="1"/>
  <c r="B305" i="6" a="1"/>
  <c r="B241" i="6" a="1"/>
  <c r="B83" i="6" a="1"/>
  <c r="B95" i="6" a="1"/>
  <c r="B347" i="6" a="1"/>
  <c r="B64" i="6" a="1"/>
  <c r="B311" i="6" a="1"/>
  <c r="E224" i="3" a="1"/>
  <c r="B254" i="6" a="1"/>
  <c r="B300" i="6" a="1"/>
  <c r="B191" i="6" a="1"/>
  <c r="B171" i="6" a="1"/>
  <c r="B235" i="6" a="1"/>
  <c r="B223" i="6" a="1"/>
  <c r="B203" i="6" a="1"/>
  <c r="B160" i="6" a="1"/>
  <c r="BF362" i="3" a="1"/>
  <c r="B294" i="6" a="1"/>
  <c r="B24" i="6" a="1"/>
  <c r="BH222" i="3" a="1"/>
  <c r="B216" i="6" a="1"/>
  <c r="B134" i="6" a="1"/>
  <c r="B266" i="6" a="1"/>
  <c r="B275" i="6" a="1"/>
  <c r="B132" i="6" a="1"/>
  <c r="B372" i="6" a="1"/>
  <c r="B271" i="6" a="1"/>
  <c r="B327" i="6" a="1"/>
  <c r="B27" i="6" a="1"/>
  <c r="B212" i="6" a="1"/>
  <c r="B259" i="6" a="1"/>
  <c r="B333" i="6" a="1"/>
  <c r="B63" i="6" a="1"/>
  <c r="B373" i="6" a="1"/>
  <c r="B193" i="6" a="1"/>
  <c r="B317" i="6" a="1"/>
  <c r="B99" i="6" a="1"/>
  <c r="BH224" i="3" a="1"/>
  <c r="B39" i="6" a="1"/>
  <c r="B246" i="6" a="1"/>
  <c r="B229" i="6" a="1"/>
  <c r="B53" i="6" a="1"/>
  <c r="B34" i="6" a="1"/>
  <c r="B268" i="6" a="1"/>
  <c r="B54" i="6" a="1"/>
  <c r="B361" i="6" a="1"/>
  <c r="B107" i="6" a="1"/>
  <c r="B128" i="6" a="1"/>
  <c r="B3" i="6" a="1"/>
  <c r="B346" i="6" a="1"/>
  <c r="C7" i="7" l="1"/>
  <c r="B6" i="7"/>
  <c r="C6" i="7" s="1"/>
  <c r="B242" i="6"/>
  <c r="B196" i="6"/>
  <c r="B287" i="6"/>
  <c r="D328" i="3"/>
  <c r="D223" i="3"/>
  <c r="B161" i="6"/>
  <c r="BE222" i="3"/>
  <c r="B306" i="6"/>
  <c r="B31" i="6"/>
  <c r="BF396" i="3"/>
  <c r="B166" i="6"/>
  <c r="B368" i="6"/>
  <c r="B233" i="6"/>
  <c r="B313" i="6"/>
  <c r="B362" i="6"/>
  <c r="B292" i="6"/>
  <c r="B195" i="6"/>
  <c r="B373" i="6"/>
  <c r="B352" i="6"/>
  <c r="B50" i="6"/>
  <c r="B339" i="6"/>
  <c r="B95" i="6"/>
  <c r="B244" i="6"/>
  <c r="B262" i="6"/>
  <c r="B210" i="6"/>
  <c r="BH362" i="3"/>
  <c r="B328" i="6"/>
  <c r="B92" i="6"/>
  <c r="B348" i="6"/>
  <c r="B85" i="6"/>
  <c r="B338" i="6"/>
  <c r="B282" i="6"/>
  <c r="B207" i="6"/>
  <c r="B53" i="6"/>
  <c r="B271" i="6"/>
  <c r="E222" i="3"/>
  <c r="B225" i="6"/>
  <c r="B16" i="6"/>
  <c r="B37" i="6"/>
  <c r="B257" i="6"/>
  <c r="B218" i="6"/>
  <c r="B17" i="6"/>
  <c r="B308" i="6"/>
  <c r="B158" i="6"/>
  <c r="B5" i="6"/>
  <c r="B171" i="6"/>
  <c r="BF224" i="3"/>
  <c r="B284" i="6"/>
  <c r="B305" i="6"/>
  <c r="B170" i="6"/>
  <c r="B3" i="6"/>
  <c r="B254" i="6"/>
  <c r="B332" i="6"/>
  <c r="B212" i="6"/>
  <c r="B63" i="6"/>
  <c r="E361" i="3"/>
  <c r="B247" i="6"/>
  <c r="B45" i="6"/>
  <c r="B111" i="6"/>
  <c r="B329" i="6"/>
  <c r="D396" i="3"/>
  <c r="B39" i="6"/>
  <c r="B345" i="6"/>
  <c r="B200" i="6"/>
  <c r="B311" i="6"/>
  <c r="B211" i="6"/>
  <c r="B27" i="6"/>
  <c r="B120" i="6"/>
  <c r="B75" i="6"/>
  <c r="B89" i="6"/>
  <c r="B118" i="6"/>
  <c r="B101" i="6"/>
  <c r="B15" i="6"/>
  <c r="B248" i="6"/>
  <c r="E396" i="3"/>
  <c r="B72" i="6"/>
  <c r="B28" i="6"/>
  <c r="B301" i="6"/>
  <c r="B361" i="6"/>
  <c r="B278" i="6"/>
  <c r="B108" i="6"/>
  <c r="B157" i="6"/>
  <c r="B24" i="6"/>
  <c r="B369" i="6"/>
  <c r="B222" i="6"/>
  <c r="B288" i="6"/>
  <c r="B188" i="6"/>
  <c r="B56" i="6"/>
  <c r="BE362" i="3"/>
  <c r="B327" i="6"/>
  <c r="B323" i="6"/>
  <c r="B83" i="6"/>
  <c r="B88" i="6"/>
  <c r="B51" i="6"/>
  <c r="B114" i="6"/>
  <c r="B49" i="6"/>
  <c r="B33" i="6"/>
  <c r="B131" i="6"/>
  <c r="B133" i="6"/>
  <c r="B61" i="6"/>
  <c r="B281" i="6"/>
  <c r="BF362" i="3"/>
  <c r="B351" i="6"/>
  <c r="B220" i="6"/>
  <c r="B123" i="6"/>
  <c r="B216" i="6"/>
  <c r="B264" i="6"/>
  <c r="B272" i="6"/>
  <c r="B134" i="6"/>
  <c r="BE396" i="3"/>
  <c r="B319" i="6"/>
  <c r="B67" i="6"/>
  <c r="B243" i="6"/>
  <c r="B234" i="6"/>
  <c r="B48" i="6"/>
  <c r="B197" i="6"/>
  <c r="B229" i="6"/>
  <c r="B307" i="6"/>
  <c r="B304" i="6"/>
  <c r="B294" i="6"/>
  <c r="B232" i="6"/>
  <c r="B162" i="6"/>
  <c r="B189" i="6"/>
  <c r="B68" i="6"/>
  <c r="B290" i="6"/>
  <c r="B214" i="6"/>
  <c r="B60" i="6"/>
  <c r="B295" i="6"/>
  <c r="B208" i="6"/>
  <c r="B217" i="6"/>
  <c r="B302" i="6"/>
  <c r="B167" i="6"/>
  <c r="B91" i="6"/>
  <c r="B231" i="6"/>
  <c r="B312" i="6"/>
  <c r="BE223" i="3"/>
  <c r="B219" i="6"/>
  <c r="B251" i="6"/>
  <c r="B209" i="6"/>
  <c r="B342" i="6"/>
  <c r="B296" i="6"/>
  <c r="B268" i="6"/>
  <c r="B267" i="6"/>
  <c r="B102" i="6"/>
  <c r="B90" i="6"/>
  <c r="B66" i="6"/>
  <c r="B226" i="6"/>
  <c r="B70" i="6"/>
  <c r="B289" i="6"/>
  <c r="B2" i="6"/>
  <c r="B127" i="6"/>
  <c r="BF222" i="3"/>
  <c r="D224" i="3"/>
  <c r="B20" i="6"/>
  <c r="B340" i="6"/>
  <c r="B58" i="6"/>
  <c r="B291" i="6"/>
  <c r="B270" i="6"/>
  <c r="B201" i="6"/>
  <c r="B303" i="6"/>
  <c r="B6" i="6"/>
  <c r="B249" i="6"/>
  <c r="B367" i="6"/>
  <c r="B221" i="6"/>
  <c r="B250" i="6"/>
  <c r="B26" i="6"/>
  <c r="D361" i="3"/>
  <c r="B336" i="6"/>
  <c r="B129" i="6"/>
  <c r="B78" i="6"/>
  <c r="B99" i="6"/>
  <c r="B187" i="6"/>
  <c r="B87" i="6"/>
  <c r="B236" i="6"/>
  <c r="B10" i="6"/>
  <c r="B121" i="6"/>
  <c r="B370" i="6"/>
  <c r="B22" i="6"/>
  <c r="B240" i="6"/>
  <c r="B41" i="6"/>
  <c r="BH328" i="3"/>
  <c r="B74" i="6"/>
  <c r="B366" i="6"/>
  <c r="B136" i="6"/>
  <c r="B347" i="6"/>
  <c r="E362" i="3"/>
  <c r="B357" i="6"/>
  <c r="B169" i="6"/>
  <c r="B35" i="6"/>
  <c r="B4" i="6"/>
  <c r="B364" i="6"/>
  <c r="B277" i="6"/>
  <c r="B65" i="6"/>
  <c r="B40" i="6"/>
  <c r="E223" i="3"/>
  <c r="BF328" i="3"/>
  <c r="B93" i="6"/>
  <c r="B198" i="6"/>
  <c r="B105" i="6"/>
  <c r="B322" i="6"/>
  <c r="B165" i="6"/>
  <c r="B59" i="6"/>
  <c r="E224" i="3"/>
  <c r="B274" i="6"/>
  <c r="B84" i="6"/>
  <c r="BF361" i="3"/>
  <c r="BE224" i="3"/>
  <c r="B283" i="6"/>
  <c r="B318" i="6"/>
  <c r="B230" i="6"/>
  <c r="B42" i="6"/>
  <c r="B316" i="6"/>
  <c r="BH223" i="3"/>
  <c r="B372" i="6"/>
  <c r="B81" i="6"/>
  <c r="B256" i="6"/>
  <c r="B52" i="6"/>
  <c r="B193" i="6"/>
  <c r="B334" i="6"/>
  <c r="B124" i="6"/>
  <c r="B314" i="6"/>
  <c r="B21" i="6"/>
  <c r="B36" i="6"/>
  <c r="B55" i="6"/>
  <c r="B116" i="6"/>
  <c r="B266" i="6"/>
  <c r="D362" i="3"/>
  <c r="B252" i="6"/>
  <c r="B353" i="6"/>
  <c r="B299" i="6"/>
  <c r="D222" i="3"/>
  <c r="B238" i="6"/>
  <c r="B126" i="6"/>
  <c r="B298" i="6"/>
  <c r="B125" i="6"/>
  <c r="B112" i="6"/>
  <c r="B253" i="6"/>
  <c r="B82" i="6"/>
  <c r="B224" i="6"/>
  <c r="B12" i="6"/>
  <c r="BH361" i="3"/>
  <c r="B260" i="6"/>
  <c r="B269" i="6"/>
  <c r="B163" i="6"/>
  <c r="B192" i="6"/>
  <c r="B160" i="6"/>
  <c r="B326" i="6"/>
  <c r="B30" i="6"/>
  <c r="B199" i="6"/>
  <c r="B76" i="6"/>
  <c r="B280" i="6"/>
  <c r="B275" i="6"/>
  <c r="B69" i="6"/>
  <c r="B337" i="6"/>
  <c r="B7" i="6"/>
  <c r="B168" i="6"/>
  <c r="B13" i="6"/>
  <c r="BH224" i="3"/>
  <c r="B86" i="6"/>
  <c r="B317" i="6"/>
  <c r="B325" i="6"/>
  <c r="B309" i="6"/>
  <c r="BH222" i="3"/>
  <c r="B32" i="6"/>
  <c r="B333" i="6"/>
  <c r="B25" i="6"/>
  <c r="B213" i="6"/>
  <c r="B204" i="6"/>
  <c r="B104" i="6"/>
  <c r="B71" i="6"/>
  <c r="B73" i="6"/>
  <c r="B29" i="6"/>
  <c r="B38" i="6"/>
  <c r="B276" i="6"/>
  <c r="B205" i="6"/>
  <c r="B358" i="6"/>
  <c r="B11" i="6"/>
  <c r="B191" i="6"/>
  <c r="B255" i="6"/>
  <c r="B103" i="6"/>
  <c r="B138" i="6"/>
  <c r="B79" i="6"/>
  <c r="B19" i="6"/>
  <c r="B344" i="6"/>
  <c r="B374" i="6"/>
  <c r="B335" i="6"/>
  <c r="B194" i="6"/>
  <c r="B279" i="6"/>
  <c r="B132" i="6"/>
  <c r="B315" i="6"/>
  <c r="B54" i="6"/>
  <c r="B346" i="6"/>
  <c r="B320" i="6"/>
  <c r="B239" i="6"/>
  <c r="B227" i="6"/>
  <c r="B47" i="6"/>
  <c r="B297" i="6"/>
  <c r="B259" i="6"/>
  <c r="B331" i="6"/>
  <c r="B14" i="6"/>
  <c r="B107" i="6"/>
  <c r="B122" i="6"/>
  <c r="B203" i="6"/>
  <c r="B341" i="6"/>
  <c r="B106" i="6"/>
  <c r="BF223" i="3"/>
  <c r="B206" i="6"/>
  <c r="B202" i="6"/>
  <c r="B94" i="6"/>
  <c r="B119" i="6"/>
  <c r="B141" i="6"/>
  <c r="B80" i="6"/>
  <c r="B109" i="6"/>
  <c r="B77" i="6"/>
  <c r="B246" i="6"/>
  <c r="B98" i="6"/>
  <c r="B57" i="6"/>
  <c r="B215" i="6"/>
  <c r="B223" i="6"/>
  <c r="E328" i="3"/>
  <c r="B64" i="6"/>
  <c r="B300" i="6"/>
  <c r="B273" i="6"/>
  <c r="B23" i="6"/>
  <c r="B46" i="6"/>
  <c r="B365" i="6"/>
  <c r="B349" i="6"/>
  <c r="B245" i="6"/>
  <c r="B363" i="6"/>
  <c r="B359" i="6"/>
  <c r="BE361" i="3"/>
  <c r="B237" i="6"/>
  <c r="B159" i="6"/>
  <c r="B321" i="6"/>
  <c r="B62" i="6"/>
  <c r="B190" i="6"/>
  <c r="B9" i="6"/>
  <c r="B113" i="6"/>
  <c r="B261" i="6"/>
  <c r="B324" i="6"/>
  <c r="BH396" i="3"/>
  <c r="B286" i="6"/>
  <c r="B356" i="6"/>
  <c r="B164" i="6"/>
  <c r="B8" i="6"/>
  <c r="B100" i="6"/>
  <c r="B96" i="6"/>
  <c r="B139" i="6"/>
  <c r="BE328" i="3"/>
  <c r="B258" i="6"/>
  <c r="B310" i="6"/>
  <c r="B128" i="6"/>
  <c r="B135" i="6"/>
  <c r="B137" i="6"/>
  <c r="B241" i="6"/>
  <c r="B115" i="6"/>
  <c r="B343" i="6"/>
  <c r="B360" i="6"/>
  <c r="B265" i="6"/>
  <c r="B130" i="6"/>
  <c r="B34" i="6"/>
  <c r="B18" i="6"/>
  <c r="B293" i="6"/>
  <c r="B117" i="6"/>
  <c r="B97" i="6"/>
  <c r="B371" i="6"/>
  <c r="B235" i="6"/>
  <c r="V13" i="6"/>
  <c r="V168" i="6"/>
  <c r="V219" i="6"/>
  <c r="V217" i="6"/>
  <c r="V236" i="6"/>
  <c r="V234" i="6"/>
  <c r="V46" i="6"/>
  <c r="V42" i="6"/>
  <c r="V38" i="6"/>
  <c r="V14" i="6"/>
  <c r="V365" i="6"/>
  <c r="V363" i="6"/>
  <c r="V33" i="6"/>
  <c r="V29" i="6"/>
  <c r="V27" i="6"/>
  <c r="V25" i="6"/>
  <c r="V19" i="6"/>
  <c r="V17" i="6"/>
  <c r="V15" i="6"/>
  <c r="V11" i="6"/>
  <c r="V6" i="6"/>
  <c r="V4" i="6"/>
  <c r="V49" i="6"/>
  <c r="V37" i="6"/>
  <c r="V20" i="6"/>
  <c r="V3" i="6"/>
  <c r="V203" i="6"/>
  <c r="V220" i="6"/>
  <c r="V218" i="6"/>
  <c r="V237" i="6"/>
  <c r="V235" i="6"/>
  <c r="V364" i="6"/>
  <c r="V166" i="6"/>
  <c r="V185" i="6"/>
  <c r="V183" i="6"/>
  <c r="V202" i="6"/>
  <c r="V200" i="6"/>
  <c r="V36" i="6"/>
  <c r="V21" i="6"/>
  <c r="V169" i="6"/>
  <c r="V167" i="6"/>
  <c r="V186" i="6"/>
  <c r="V184" i="6"/>
  <c r="V201" i="6"/>
  <c r="V45" i="6"/>
  <c r="V43" i="6"/>
  <c r="V41" i="6"/>
  <c r="V35" i="6"/>
  <c r="V30" i="6"/>
  <c r="V26" i="6"/>
  <c r="V22" i="6"/>
  <c r="V12" i="6"/>
  <c r="V50" i="6"/>
  <c r="V48" i="6"/>
  <c r="V39" i="6"/>
  <c r="V34" i="6"/>
  <c r="V32" i="6"/>
  <c r="V23" i="6"/>
  <c r="V18" i="6"/>
  <c r="V16" i="6"/>
  <c r="V44" i="6"/>
  <c r="V28" i="6"/>
  <c r="V10" i="6"/>
  <c r="V5" i="6"/>
  <c r="V47" i="6"/>
  <c r="V40" i="6"/>
  <c r="V31" i="6"/>
  <c r="V24" i="6"/>
  <c r="F328" i="3" a="1"/>
  <c r="F223" i="3" a="1"/>
  <c r="F224" i="3" a="1"/>
  <c r="F396" i="3" a="1"/>
  <c r="F222" i="3" a="1"/>
  <c r="F361" i="3" a="1"/>
  <c r="F362" i="3" a="1"/>
  <c r="B8" i="7" l="1"/>
  <c r="C8" i="7" s="1"/>
  <c r="BG224" i="3"/>
  <c r="BG328" i="3"/>
  <c r="BG222" i="3"/>
  <c r="BG362" i="3"/>
  <c r="BG361" i="3"/>
  <c r="BG396" i="3"/>
  <c r="BG223" i="3"/>
  <c r="F222" i="3"/>
  <c r="F361" i="3"/>
  <c r="F396" i="3"/>
  <c r="F223" i="3"/>
  <c r="F328" i="3"/>
  <c r="F362" i="3"/>
  <c r="F224" i="3"/>
  <c r="G30" i="5"/>
  <c r="G234" i="5" s="1"/>
  <c r="B9" i="7" l="1"/>
  <c r="C9" i="7" s="1"/>
  <c r="RZ16" i="10"/>
  <c r="RZ17" i="10"/>
  <c r="B10" i="7" l="1"/>
  <c r="C10" i="7" s="1"/>
  <c r="CE31" i="5"/>
  <c r="CD31" i="5" s="1"/>
  <c r="CE34" i="5"/>
  <c r="CD34" i="5" s="1"/>
  <c r="CE33" i="5"/>
  <c r="CD33" i="5" s="1"/>
  <c r="CE32" i="5"/>
  <c r="CD32" i="5" s="1"/>
  <c r="CE30" i="5"/>
  <c r="CF30" i="5" s="1"/>
  <c r="C11" i="7" l="1"/>
  <c r="B11" i="7"/>
  <c r="CF31" i="5"/>
  <c r="CF32" i="5"/>
  <c r="CC33" i="5"/>
  <c r="CF34" i="5"/>
  <c r="CG31" i="5"/>
  <c r="CC32" i="5"/>
  <c r="CF33" i="5"/>
  <c r="CC34" i="5"/>
  <c r="CB32" i="5"/>
  <c r="CB33" i="5"/>
  <c r="CG32" i="5"/>
  <c r="CB34" i="5"/>
  <c r="CG33" i="5"/>
  <c r="CG34" i="5"/>
  <c r="CD30" i="5"/>
  <c r="CC30" i="5"/>
  <c r="CB30" i="5"/>
  <c r="CG30" i="5"/>
  <c r="B12" i="7" l="1"/>
  <c r="C12" i="7" s="1"/>
  <c r="B13" i="7" s="1"/>
  <c r="C13" i="7" s="1"/>
  <c r="DL30" i="5"/>
  <c r="CH30" i="5"/>
  <c r="DJ30" i="5" s="1"/>
  <c r="B14" i="7" l="1"/>
  <c r="C14" i="7" s="1"/>
  <c r="DN30" i="5"/>
  <c r="DK30" i="5"/>
  <c r="CT30" i="5"/>
  <c r="CU30" i="5" s="1"/>
  <c r="CM30" i="5"/>
  <c r="DH30" i="5"/>
  <c r="BH34" i="5" a="1"/>
  <c r="BH34" i="5" s="1"/>
  <c r="BH33" i="5" a="1"/>
  <c r="BH33" i="5" s="1"/>
  <c r="BH32" i="5" a="1"/>
  <c r="BH32" i="5" s="1"/>
  <c r="BH31" i="5" a="1"/>
  <c r="BH31" i="5" s="1"/>
  <c r="BH30" i="5" a="1"/>
  <c r="B15" i="7" l="1"/>
  <c r="C15" i="7" s="1"/>
  <c r="BH30" i="5"/>
  <c r="B16" i="7" l="1"/>
  <c r="C16" i="7" s="1"/>
  <c r="CQ30" i="5"/>
  <c r="B17" i="7" l="1"/>
  <c r="C17" i="7" s="1"/>
  <c r="V30" i="5"/>
  <c r="B18" i="7" l="1"/>
  <c r="C18" i="7" s="1"/>
  <c r="RZ15" i="10"/>
  <c r="RZ14" i="10"/>
  <c r="RZ13" i="10"/>
  <c r="RZ12" i="10"/>
  <c r="RZ11" i="10"/>
  <c r="RZ10" i="10"/>
  <c r="RZ9" i="10"/>
  <c r="RZ8" i="10"/>
  <c r="RZ7" i="10"/>
  <c r="B19" i="7" l="1"/>
  <c r="C19" i="7" s="1"/>
  <c r="W187" i="6"/>
  <c r="X187" i="6"/>
  <c r="W188" i="6"/>
  <c r="X188" i="6"/>
  <c r="W189" i="6"/>
  <c r="X189" i="6"/>
  <c r="W190" i="6"/>
  <c r="X190" i="6"/>
  <c r="B20" i="7" l="1"/>
  <c r="C20" i="7" s="1"/>
  <c r="V187" i="6"/>
  <c r="V189" i="6"/>
  <c r="V190" i="6"/>
  <c r="V188" i="6"/>
  <c r="AG30" i="5" l="1"/>
  <c r="G20" i="7" l="1"/>
  <c r="G19" i="7"/>
  <c r="G18" i="7"/>
  <c r="G17" i="7"/>
  <c r="G16" i="7"/>
  <c r="G15" i="7"/>
  <c r="G14" i="7"/>
  <c r="G13" i="7"/>
  <c r="G12" i="7"/>
  <c r="G11" i="7"/>
  <c r="G10" i="7"/>
  <c r="G9" i="7"/>
  <c r="G8" i="7"/>
  <c r="G7" i="7"/>
  <c r="G5" i="7"/>
  <c r="G4" i="7"/>
  <c r="G3" i="7"/>
  <c r="G2" i="7"/>
  <c r="AF31" i="5" l="1"/>
  <c r="EL39" i="5" l="1"/>
  <c r="AF39" i="5" s="1"/>
  <c r="EL38" i="5"/>
  <c r="AF38" i="5" s="1"/>
  <c r="EN38" i="5" l="1"/>
  <c r="EM39" i="5"/>
  <c r="EL37" i="5"/>
  <c r="AF34" i="5"/>
  <c r="AF33" i="5"/>
  <c r="AF32" i="5"/>
  <c r="EP37" i="5" l="1"/>
  <c r="AF37" i="5"/>
  <c r="EM37" i="5"/>
  <c r="EN37" i="5"/>
  <c r="EO37" i="5"/>
  <c r="EO39" i="5"/>
  <c r="EN39" i="5"/>
  <c r="EP39" i="5"/>
  <c r="EM38" i="5"/>
  <c r="EP38" i="5"/>
  <c r="EO38" i="5"/>
  <c r="BN34" i="5" l="1"/>
  <c r="BN33" i="5"/>
  <c r="BN32" i="5"/>
  <c r="BN31" i="5"/>
  <c r="BZ34" i="5"/>
  <c r="BZ33" i="5"/>
  <c r="BZ32" i="5"/>
  <c r="BZ31" i="5"/>
  <c r="BX34" i="5"/>
  <c r="BY34" i="5" s="1"/>
  <c r="BX33" i="5"/>
  <c r="BY33" i="5" s="1"/>
  <c r="BX32" i="5"/>
  <c r="BY32" i="5" s="1"/>
  <c r="BX31" i="5"/>
  <c r="BY31" i="5" s="1"/>
  <c r="BV34" i="5"/>
  <c r="BV33" i="5"/>
  <c r="BV32" i="5"/>
  <c r="BV31" i="5"/>
  <c r="BT34" i="5"/>
  <c r="BT33" i="5"/>
  <c r="BT32" i="5"/>
  <c r="BT31" i="5"/>
  <c r="BT30" i="5"/>
  <c r="BR34" i="5"/>
  <c r="BR33" i="5"/>
  <c r="BR32" i="5"/>
  <c r="BR31" i="5"/>
  <c r="BP34" i="5"/>
  <c r="BQ34" i="5" s="1"/>
  <c r="BP33" i="5"/>
  <c r="BQ33" i="5" s="1"/>
  <c r="BP32" i="5"/>
  <c r="BQ32" i="5" s="1"/>
  <c r="BP31" i="5"/>
  <c r="BQ31" i="5" s="1"/>
  <c r="M350" i="2"/>
  <c r="AL30" i="5" s="1"/>
  <c r="EC36" i="5" l="1"/>
  <c r="EC35" i="5"/>
  <c r="EF35" i="5" s="1"/>
  <c r="EC34" i="5"/>
  <c r="EF34" i="5" s="1"/>
  <c r="EC33" i="5"/>
  <c r="EF33" i="5" s="1"/>
  <c r="EC32" i="5"/>
  <c r="EF32" i="5" s="1"/>
  <c r="EC31" i="5"/>
  <c r="EF31" i="5" s="1"/>
  <c r="EC30" i="5"/>
  <c r="EI30" i="5" s="1"/>
  <c r="CH36" i="5"/>
  <c r="DJ36" i="5" s="1"/>
  <c r="CH35" i="5"/>
  <c r="DJ35" i="5" s="1"/>
  <c r="CH34" i="5"/>
  <c r="DJ34" i="5" s="1"/>
  <c r="CH33" i="5"/>
  <c r="DJ33" i="5" s="1"/>
  <c r="CH32" i="5"/>
  <c r="DJ32" i="5" s="1"/>
  <c r="CH31" i="5"/>
  <c r="DJ31" i="5" s="1"/>
  <c r="CI30" i="5"/>
  <c r="BZ30" i="5"/>
  <c r="BX30" i="5"/>
  <c r="BY30" i="5" s="1"/>
  <c r="BV30" i="5"/>
  <c r="BR30" i="5"/>
  <c r="BP30" i="5"/>
  <c r="BQ30" i="5" s="1"/>
  <c r="BN30" i="5"/>
  <c r="EF30" i="5" l="1"/>
  <c r="DO30" i="5"/>
  <c r="DQ30" i="5"/>
  <c r="CT34" i="5"/>
  <c r="CY34" i="5"/>
  <c r="CM34" i="5"/>
  <c r="CT36" i="5"/>
  <c r="CY36" i="5"/>
  <c r="CM36" i="5"/>
  <c r="CT33" i="5"/>
  <c r="CM33" i="5"/>
  <c r="CY33" i="5"/>
  <c r="CT32" i="5"/>
  <c r="CM32" i="5"/>
  <c r="CY32" i="5"/>
  <c r="CT35" i="5"/>
  <c r="CY35" i="5"/>
  <c r="CM35" i="5"/>
  <c r="CT31" i="5"/>
  <c r="CY31" i="5"/>
  <c r="CM31" i="5"/>
  <c r="CV31" i="5"/>
  <c r="CX31" i="5"/>
  <c r="DE36" i="5"/>
  <c r="DH36" i="5"/>
  <c r="DE33" i="5"/>
  <c r="DH33" i="5"/>
  <c r="DE31" i="5"/>
  <c r="DH31" i="5"/>
  <c r="DE32" i="5"/>
  <c r="DH32" i="5"/>
  <c r="CI34" i="5"/>
  <c r="DH34" i="5"/>
  <c r="DE35" i="5"/>
  <c r="DH35" i="5"/>
  <c r="EM36" i="5"/>
  <c r="EF36" i="5"/>
  <c r="DD30" i="5"/>
  <c r="DE30" i="5"/>
  <c r="DE34" i="5"/>
  <c r="CS30" i="5" l="1"/>
  <c r="HJ37" i="5"/>
  <c r="HK37" i="5"/>
  <c r="HL37" i="5"/>
  <c r="HM37" i="5"/>
  <c r="HN37" i="5"/>
  <c r="HO37" i="5"/>
  <c r="HP37" i="5"/>
  <c r="HQ37" i="5"/>
  <c r="HS37" i="5"/>
  <c r="HT37" i="5"/>
  <c r="HU37" i="5"/>
  <c r="HV37" i="5"/>
  <c r="HW37" i="5"/>
  <c r="HX37" i="5"/>
  <c r="HY37" i="5"/>
  <c r="HZ37" i="5"/>
  <c r="IA37" i="5"/>
  <c r="HJ38" i="5"/>
  <c r="HK38" i="5"/>
  <c r="HL38" i="5"/>
  <c r="HM38" i="5"/>
  <c r="HN38" i="5"/>
  <c r="HO38" i="5"/>
  <c r="HP38" i="5"/>
  <c r="HQ38" i="5"/>
  <c r="HS38" i="5"/>
  <c r="HT38" i="5"/>
  <c r="HU38" i="5"/>
  <c r="HV38" i="5"/>
  <c r="HW38" i="5"/>
  <c r="HX38" i="5"/>
  <c r="HY38" i="5"/>
  <c r="HZ38" i="5"/>
  <c r="IA38" i="5"/>
  <c r="HJ39" i="5"/>
  <c r="HK39" i="5"/>
  <c r="HL39" i="5"/>
  <c r="HM39" i="5"/>
  <c r="HN39" i="5"/>
  <c r="HO39" i="5"/>
  <c r="HP39" i="5"/>
  <c r="HQ39" i="5"/>
  <c r="HS39" i="5"/>
  <c r="HT39" i="5"/>
  <c r="HU39" i="5"/>
  <c r="HV39" i="5"/>
  <c r="HW39" i="5"/>
  <c r="HX39" i="5"/>
  <c r="HY39" i="5"/>
  <c r="HZ39" i="5"/>
  <c r="IA39" i="5"/>
  <c r="HJ40" i="5"/>
  <c r="HK40" i="5"/>
  <c r="HL40" i="5"/>
  <c r="HM40" i="5"/>
  <c r="HN40" i="5"/>
  <c r="HO40" i="5"/>
  <c r="HP40" i="5"/>
  <c r="HQ40" i="5"/>
  <c r="HS40" i="5"/>
  <c r="HT40" i="5"/>
  <c r="HU40" i="5"/>
  <c r="HV40" i="5"/>
  <c r="HW40" i="5"/>
  <c r="HX40" i="5"/>
  <c r="HY40" i="5"/>
  <c r="HZ40" i="5"/>
  <c r="IA40" i="5"/>
  <c r="HJ41" i="5"/>
  <c r="HK41" i="5"/>
  <c r="HL41" i="5"/>
  <c r="HM41" i="5"/>
  <c r="HN41" i="5"/>
  <c r="HO41" i="5"/>
  <c r="HP41" i="5"/>
  <c r="HQ41" i="5"/>
  <c r="HS41" i="5"/>
  <c r="HT41" i="5"/>
  <c r="HU41" i="5"/>
  <c r="HV41" i="5"/>
  <c r="HW41" i="5"/>
  <c r="HX41" i="5"/>
  <c r="HY41" i="5"/>
  <c r="HZ41" i="5"/>
  <c r="IA41" i="5"/>
  <c r="HJ42" i="5"/>
  <c r="HK42" i="5"/>
  <c r="HL42" i="5"/>
  <c r="HM42" i="5"/>
  <c r="HN42" i="5"/>
  <c r="HO42" i="5"/>
  <c r="HP42" i="5"/>
  <c r="HQ42" i="5"/>
  <c r="HS42" i="5"/>
  <c r="HT42" i="5"/>
  <c r="HU42" i="5"/>
  <c r="HV42" i="5"/>
  <c r="HW42" i="5"/>
  <c r="HX42" i="5"/>
  <c r="HY42" i="5"/>
  <c r="HZ42" i="5"/>
  <c r="IA42" i="5"/>
  <c r="HJ43" i="5"/>
  <c r="HK43" i="5"/>
  <c r="HL43" i="5"/>
  <c r="HM43" i="5"/>
  <c r="HN43" i="5"/>
  <c r="HO43" i="5"/>
  <c r="HP43" i="5"/>
  <c r="HQ43" i="5"/>
  <c r="HS43" i="5"/>
  <c r="HT43" i="5"/>
  <c r="HU43" i="5"/>
  <c r="HV43" i="5"/>
  <c r="HW43" i="5"/>
  <c r="HX43" i="5"/>
  <c r="HY43" i="5"/>
  <c r="HZ43" i="5"/>
  <c r="IA43" i="5"/>
  <c r="HJ44" i="5"/>
  <c r="HK44" i="5"/>
  <c r="HL44" i="5"/>
  <c r="HM44" i="5"/>
  <c r="HN44" i="5"/>
  <c r="HO44" i="5"/>
  <c r="HP44" i="5"/>
  <c r="HQ44" i="5"/>
  <c r="HS44" i="5"/>
  <c r="HT44" i="5"/>
  <c r="HU44" i="5"/>
  <c r="HV44" i="5"/>
  <c r="HW44" i="5"/>
  <c r="HX44" i="5"/>
  <c r="HY44" i="5"/>
  <c r="HZ44" i="5"/>
  <c r="IA44" i="5"/>
  <c r="HJ45" i="5"/>
  <c r="HK45" i="5"/>
  <c r="HL45" i="5"/>
  <c r="HM45" i="5"/>
  <c r="HN45" i="5"/>
  <c r="HO45" i="5"/>
  <c r="HP45" i="5"/>
  <c r="HQ45" i="5"/>
  <c r="HS45" i="5"/>
  <c r="HT45" i="5"/>
  <c r="HU45" i="5"/>
  <c r="HV45" i="5"/>
  <c r="HW45" i="5"/>
  <c r="HX45" i="5"/>
  <c r="HY45" i="5"/>
  <c r="HZ45" i="5"/>
  <c r="IA45" i="5"/>
  <c r="HI38" i="5"/>
  <c r="HI39" i="5"/>
  <c r="HI40" i="5"/>
  <c r="HI41" i="5"/>
  <c r="HI42" i="5"/>
  <c r="HI43" i="5"/>
  <c r="HI44" i="5"/>
  <c r="HI45" i="5"/>
  <c r="HI37" i="5"/>
  <c r="AY233" i="5" l="1"/>
  <c r="AY232" i="5"/>
  <c r="AY231" i="5"/>
  <c r="AY230" i="5"/>
  <c r="AY229" i="5"/>
  <c r="AY228" i="5"/>
  <c r="AY227" i="5"/>
  <c r="AY226" i="5"/>
  <c r="AY225" i="5"/>
  <c r="AY224" i="5"/>
  <c r="AY223" i="5"/>
  <c r="AY222" i="5"/>
  <c r="AY221" i="5"/>
  <c r="AY220" i="5"/>
  <c r="AY219" i="5"/>
  <c r="AY218" i="5"/>
  <c r="AY217" i="5"/>
  <c r="AY216" i="5"/>
  <c r="AY215" i="5"/>
  <c r="AY214" i="5"/>
  <c r="AY213" i="5"/>
  <c r="AY212" i="5"/>
  <c r="AY211" i="5"/>
  <c r="AY210" i="5"/>
  <c r="BD205" i="5"/>
  <c r="BD206" i="5" s="1"/>
  <c r="AY204" i="5"/>
  <c r="AY203" i="5"/>
  <c r="AY202" i="5"/>
  <c r="AY201" i="5"/>
  <c r="AY200" i="5"/>
  <c r="AY199" i="5"/>
  <c r="AY198" i="5"/>
  <c r="AY197" i="5"/>
  <c r="AY196" i="5"/>
  <c r="AY195" i="5"/>
  <c r="AY194" i="5"/>
  <c r="AY193" i="5"/>
  <c r="AY192" i="5"/>
  <c r="AY191" i="5"/>
  <c r="AY190" i="5"/>
  <c r="AY189" i="5"/>
  <c r="AY188" i="5"/>
  <c r="AY187" i="5"/>
  <c r="AY186" i="5"/>
  <c r="AY185" i="5"/>
  <c r="AY184" i="5"/>
  <c r="AY183" i="5"/>
  <c r="AY182" i="5"/>
  <c r="AY181" i="5"/>
  <c r="BD176" i="5"/>
  <c r="BD177" i="5" s="1"/>
  <c r="AY175" i="5"/>
  <c r="AY174" i="5"/>
  <c r="AY173" i="5"/>
  <c r="AY172" i="5"/>
  <c r="AY171" i="5"/>
  <c r="AY170" i="5"/>
  <c r="AY169" i="5"/>
  <c r="AY168" i="5"/>
  <c r="AY167" i="5"/>
  <c r="AY166" i="5"/>
  <c r="AY165" i="5"/>
  <c r="AY164" i="5"/>
  <c r="AY163" i="5"/>
  <c r="AY162" i="5"/>
  <c r="AY161" i="5"/>
  <c r="AY160" i="5"/>
  <c r="AY159" i="5"/>
  <c r="AY158" i="5"/>
  <c r="AY157" i="5"/>
  <c r="AY156" i="5"/>
  <c r="AY155" i="5"/>
  <c r="AY154" i="5"/>
  <c r="AY153" i="5"/>
  <c r="AY152" i="5"/>
  <c r="BD147" i="5"/>
  <c r="BD148" i="5" s="1"/>
  <c r="AY146" i="5"/>
  <c r="AY145" i="5"/>
  <c r="AY144" i="5"/>
  <c r="AY143" i="5"/>
  <c r="AY142" i="5"/>
  <c r="AY141" i="5"/>
  <c r="AY140" i="5"/>
  <c r="AY139" i="5"/>
  <c r="AY138" i="5"/>
  <c r="AY137" i="5"/>
  <c r="AY136" i="5"/>
  <c r="AY135" i="5"/>
  <c r="AY134" i="5"/>
  <c r="AY133" i="5"/>
  <c r="AY132" i="5"/>
  <c r="AY131" i="5"/>
  <c r="AY130" i="5"/>
  <c r="AY129" i="5"/>
  <c r="AY128" i="5"/>
  <c r="AY127" i="5"/>
  <c r="AY126" i="5"/>
  <c r="AY125" i="5"/>
  <c r="AY124" i="5"/>
  <c r="AY123" i="5"/>
  <c r="BD118" i="5"/>
  <c r="BD119" i="5" s="1"/>
  <c r="AY117" i="5"/>
  <c r="AY116" i="5"/>
  <c r="AY115" i="5"/>
  <c r="AY114" i="5"/>
  <c r="AY113" i="5"/>
  <c r="AY112" i="5"/>
  <c r="AY111" i="5"/>
  <c r="AY110" i="5"/>
  <c r="AY109" i="5"/>
  <c r="AY108" i="5"/>
  <c r="AY107" i="5"/>
  <c r="AY106" i="5"/>
  <c r="AY105" i="5"/>
  <c r="AY104" i="5"/>
  <c r="AY103" i="5"/>
  <c r="AY102" i="5"/>
  <c r="AY101" i="5"/>
  <c r="AY100" i="5"/>
  <c r="AY99" i="5"/>
  <c r="AY98" i="5"/>
  <c r="AY97" i="5"/>
  <c r="AY96" i="5"/>
  <c r="AY95" i="5"/>
  <c r="AY94" i="5"/>
  <c r="BD89" i="5"/>
  <c r="BD90" i="5" s="1"/>
  <c r="AY88" i="5"/>
  <c r="AY87" i="5"/>
  <c r="AY86" i="5"/>
  <c r="AY85" i="5"/>
  <c r="AY84" i="5"/>
  <c r="AY83" i="5"/>
  <c r="AY82" i="5"/>
  <c r="AY81" i="5"/>
  <c r="AY80" i="5"/>
  <c r="AY79" i="5"/>
  <c r="AY78" i="5"/>
  <c r="AY77" i="5"/>
  <c r="AY76" i="5"/>
  <c r="AY75" i="5"/>
  <c r="AY74" i="5"/>
  <c r="AY73" i="5"/>
  <c r="AY72" i="5"/>
  <c r="AY71" i="5"/>
  <c r="AY70" i="5"/>
  <c r="AY69" i="5"/>
  <c r="AY68" i="5"/>
  <c r="AY67" i="5"/>
  <c r="AY66" i="5"/>
  <c r="AY65" i="5"/>
  <c r="BD60" i="5"/>
  <c r="BD61" i="5" s="1"/>
  <c r="A3" i="11" l="1"/>
  <c r="A4" i="11" s="1"/>
  <c r="A5" i="11" s="1"/>
  <c r="A6" i="11" s="1"/>
  <c r="A7" i="11" s="1"/>
  <c r="A8" i="11" s="1"/>
  <c r="A9" i="11" s="1"/>
  <c r="W327" i="6" l="1"/>
  <c r="X327" i="6"/>
  <c r="V327" i="6" l="1"/>
  <c r="DZ36" i="5" l="1"/>
  <c r="DR35" i="5"/>
  <c r="DZ35" i="5" s="1"/>
  <c r="DR34" i="5"/>
  <c r="DZ34" i="5" s="1"/>
  <c r="DR33" i="5"/>
  <c r="DZ33" i="5" s="1"/>
  <c r="DR32" i="5"/>
  <c r="DZ32" i="5" s="1"/>
  <c r="DR31" i="5"/>
  <c r="DZ31" i="5" s="1"/>
  <c r="DR30" i="5"/>
  <c r="DZ30" i="5" s="1"/>
  <c r="DX31" i="5" l="1"/>
  <c r="EA31" i="5"/>
  <c r="DX35" i="5"/>
  <c r="EA35" i="5"/>
  <c r="DX32" i="5"/>
  <c r="EA32" i="5"/>
  <c r="DX33" i="5"/>
  <c r="EA33" i="5"/>
  <c r="DX34" i="5"/>
  <c r="EA34" i="5"/>
  <c r="DX36" i="5"/>
  <c r="EA36" i="5"/>
  <c r="DX30" i="5"/>
  <c r="EA30" i="5"/>
  <c r="EI36" i="5"/>
  <c r="EP35" i="5"/>
  <c r="EM34" i="5"/>
  <c r="EL33" i="5"/>
  <c r="EO32" i="5"/>
  <c r="EL31" i="5"/>
  <c r="EN30" i="5"/>
  <c r="CW36" i="5"/>
  <c r="CZ35" i="5"/>
  <c r="DC34" i="5"/>
  <c r="CW33" i="5"/>
  <c r="DA32" i="5"/>
  <c r="DD31" i="5"/>
  <c r="DC30" i="5"/>
  <c r="BD31" i="5"/>
  <c r="BD32" i="5" s="1"/>
  <c r="CN36" i="5" l="1"/>
  <c r="DI36" i="5"/>
  <c r="DF36" i="5"/>
  <c r="DB36" i="5"/>
  <c r="DA36" i="5"/>
  <c r="CZ32" i="5"/>
  <c r="EL34" i="5"/>
  <c r="DB34" i="5"/>
  <c r="DD36" i="5"/>
  <c r="DF33" i="5"/>
  <c r="CV33" i="5"/>
  <c r="CI33" i="5"/>
  <c r="CO36" i="5"/>
  <c r="CX36" i="5"/>
  <c r="DC31" i="5"/>
  <c r="EI35" i="5"/>
  <c r="CU36" i="5"/>
  <c r="CV36" i="5"/>
  <c r="EO30" i="5"/>
  <c r="EO35" i="5"/>
  <c r="CU35" i="5"/>
  <c r="DI35" i="5"/>
  <c r="CX35" i="5"/>
  <c r="EN32" i="5"/>
  <c r="CU34" i="5"/>
  <c r="DC36" i="5"/>
  <c r="DG35" i="5"/>
  <c r="CW35" i="5"/>
  <c r="DA34" i="5"/>
  <c r="DD33" i="5"/>
  <c r="DI32" i="5"/>
  <c r="CX32" i="5"/>
  <c r="DB31" i="5"/>
  <c r="EI34" i="5"/>
  <c r="EP30" i="5"/>
  <c r="EN35" i="5"/>
  <c r="EP33" i="5"/>
  <c r="EM32" i="5"/>
  <c r="CO35" i="5"/>
  <c r="CU33" i="5"/>
  <c r="DF35" i="5"/>
  <c r="CV35" i="5"/>
  <c r="CZ34" i="5"/>
  <c r="DC33" i="5"/>
  <c r="DG32" i="5"/>
  <c r="CW32" i="5"/>
  <c r="DA31" i="5"/>
  <c r="EI33" i="5"/>
  <c r="EP36" i="5"/>
  <c r="EM35" i="5"/>
  <c r="EO33" i="5"/>
  <c r="EL32" i="5"/>
  <c r="CO34" i="5"/>
  <c r="CU32" i="5"/>
  <c r="DD35" i="5"/>
  <c r="DI34" i="5"/>
  <c r="CX34" i="5"/>
  <c r="DB33" i="5"/>
  <c r="DF32" i="5"/>
  <c r="CV32" i="5"/>
  <c r="CZ31" i="5"/>
  <c r="EI32" i="5"/>
  <c r="EO36" i="5"/>
  <c r="EL35" i="5"/>
  <c r="EN33" i="5"/>
  <c r="EP31" i="5"/>
  <c r="CO33" i="5"/>
  <c r="CU31" i="5"/>
  <c r="CZ36" i="5"/>
  <c r="DC35" i="5"/>
  <c r="DG34" i="5"/>
  <c r="CW34" i="5"/>
  <c r="DA33" i="5"/>
  <c r="DD32" i="5"/>
  <c r="DI31" i="5"/>
  <c r="EI31" i="5"/>
  <c r="EN36" i="5"/>
  <c r="EP34" i="5"/>
  <c r="EM33" i="5"/>
  <c r="EO31" i="5"/>
  <c r="CO32" i="5"/>
  <c r="DF34" i="5"/>
  <c r="CZ33" i="5"/>
  <c r="DC32" i="5"/>
  <c r="DG31" i="5"/>
  <c r="CW31" i="5"/>
  <c r="EL30" i="5"/>
  <c r="EO34" i="5"/>
  <c r="EN31" i="5"/>
  <c r="DB35" i="5"/>
  <c r="CV34" i="5"/>
  <c r="CO31" i="5"/>
  <c r="DG36" i="5"/>
  <c r="DA35" i="5"/>
  <c r="DD34" i="5"/>
  <c r="DI33" i="5"/>
  <c r="CX33" i="5"/>
  <c r="DB32" i="5"/>
  <c r="DF31" i="5"/>
  <c r="EM30" i="5"/>
  <c r="EL36" i="5"/>
  <c r="EN34" i="5"/>
  <c r="EP32" i="5"/>
  <c r="EM31" i="5"/>
  <c r="DG33" i="5"/>
  <c r="CW30" i="5"/>
  <c r="CO30" i="5"/>
  <c r="CX30" i="5"/>
  <c r="CZ30" i="5"/>
  <c r="DB30" i="5"/>
  <c r="CV30" i="5"/>
  <c r="DF30" i="5"/>
  <c r="DG30" i="5"/>
  <c r="DI30" i="5"/>
  <c r="DA30" i="5"/>
  <c r="CN35" i="5"/>
  <c r="CN34" i="5"/>
  <c r="CN33" i="5"/>
  <c r="CN32" i="5"/>
  <c r="CN31" i="5"/>
  <c r="CN30" i="5"/>
  <c r="AJ36" i="5" l="1"/>
  <c r="AJ35" i="5"/>
  <c r="AJ34" i="5"/>
  <c r="AJ33" i="5"/>
  <c r="AJ32" i="5"/>
  <c r="AH31" i="5"/>
  <c r="AH36" i="5" l="1"/>
  <c r="AH35" i="5"/>
  <c r="AK36" i="5"/>
  <c r="AH34" i="5"/>
  <c r="AK35" i="5"/>
  <c r="AK31" i="5"/>
  <c r="AK32" i="5"/>
  <c r="AH33" i="5"/>
  <c r="AJ31" i="5"/>
  <c r="AH32" i="5"/>
  <c r="AK34" i="5"/>
  <c r="AK33" i="5"/>
  <c r="AJ30" i="5"/>
  <c r="AK30" i="5"/>
  <c r="AH30" i="5"/>
  <c r="CA34" i="5"/>
  <c r="CA33" i="5"/>
  <c r="CA32" i="5"/>
  <c r="CA31" i="5"/>
  <c r="CA30" i="5"/>
  <c r="BW34" i="5"/>
  <c r="BW33" i="5"/>
  <c r="BW32" i="5"/>
  <c r="BW31" i="5"/>
  <c r="BW30" i="5"/>
  <c r="BU34" i="5"/>
  <c r="BU33" i="5"/>
  <c r="BU32" i="5"/>
  <c r="BU31" i="5"/>
  <c r="BU30" i="5"/>
  <c r="BS34" i="5"/>
  <c r="BS33" i="5"/>
  <c r="BS32" i="5"/>
  <c r="BS31" i="5"/>
  <c r="BS30" i="5"/>
  <c r="BO34" i="5"/>
  <c r="BO33" i="5"/>
  <c r="BO32" i="5"/>
  <c r="BO31" i="5"/>
  <c r="BO30" i="5"/>
  <c r="AX34" i="5" l="1"/>
  <c r="AX31" i="5"/>
  <c r="EB36" i="5"/>
  <c r="DS35" i="5"/>
  <c r="DU34" i="5"/>
  <c r="EB32" i="5"/>
  <c r="AU33" i="5" l="1"/>
  <c r="AX33" i="5"/>
  <c r="AS33" i="5"/>
  <c r="AX32" i="5"/>
  <c r="BB32" i="5"/>
  <c r="BA32" i="5"/>
  <c r="AU32" i="5"/>
  <c r="AS32" i="5"/>
  <c r="AS31" i="5"/>
  <c r="BA31" i="5"/>
  <c r="BB31" i="5"/>
  <c r="AU31" i="5"/>
  <c r="DW36" i="5"/>
  <c r="DU36" i="5"/>
  <c r="DT36" i="5"/>
  <c r="DS36" i="5"/>
  <c r="EB35" i="5"/>
  <c r="DU35" i="5"/>
  <c r="DT35" i="5"/>
  <c r="DW35" i="5"/>
  <c r="DT34" i="5"/>
  <c r="DS34" i="5"/>
  <c r="DW34" i="5"/>
  <c r="EB34" i="5"/>
  <c r="DS33" i="5"/>
  <c r="DU33" i="5"/>
  <c r="DW33" i="5"/>
  <c r="DT33" i="5"/>
  <c r="EB33" i="5"/>
  <c r="DW32" i="5"/>
  <c r="DT32" i="5"/>
  <c r="DU32" i="5"/>
  <c r="DS32" i="5"/>
  <c r="DT31" i="5"/>
  <c r="DS31" i="5"/>
  <c r="DW31" i="5"/>
  <c r="EB31" i="5"/>
  <c r="DU31" i="5"/>
  <c r="AY59" i="5" l="1"/>
  <c r="AY58" i="5"/>
  <c r="AY57" i="5"/>
  <c r="AY56" i="5"/>
  <c r="AY55" i="5"/>
  <c r="AY54" i="5"/>
  <c r="AY53" i="5"/>
  <c r="AY52" i="5"/>
  <c r="AY51" i="5"/>
  <c r="AY50" i="5"/>
  <c r="AY49" i="5"/>
  <c r="AY48" i="5"/>
  <c r="AY47" i="5"/>
  <c r="AY46" i="5"/>
  <c r="AY45" i="5"/>
  <c r="AY44" i="5"/>
  <c r="AY43" i="5"/>
  <c r="AY42" i="5"/>
  <c r="AY41" i="5"/>
  <c r="AY40" i="5"/>
  <c r="AY39" i="5"/>
  <c r="AY38" i="5"/>
  <c r="AY37" i="5"/>
  <c r="AY36" i="5"/>
  <c r="W304" i="6" l="1"/>
  <c r="X304" i="6"/>
  <c r="W305" i="6"/>
  <c r="X305" i="6"/>
  <c r="W306" i="6"/>
  <c r="X306" i="6"/>
  <c r="W307" i="6"/>
  <c r="X307" i="6"/>
  <c r="W308" i="6"/>
  <c r="X308" i="6"/>
  <c r="W309" i="6"/>
  <c r="X309" i="6"/>
  <c r="W310" i="6"/>
  <c r="X310" i="6"/>
  <c r="W312" i="6"/>
  <c r="X312" i="6"/>
  <c r="W313" i="6"/>
  <c r="X313" i="6"/>
  <c r="W314" i="6"/>
  <c r="X314" i="6"/>
  <c r="W315" i="6"/>
  <c r="X315" i="6"/>
  <c r="W318" i="6"/>
  <c r="X318" i="6"/>
  <c r="W319" i="6"/>
  <c r="X319" i="6"/>
  <c r="W320" i="6"/>
  <c r="X320" i="6"/>
  <c r="W321" i="6"/>
  <c r="X321" i="6"/>
  <c r="W322" i="6"/>
  <c r="X322" i="6"/>
  <c r="W323" i="6"/>
  <c r="X323" i="6"/>
  <c r="W324" i="6"/>
  <c r="X324" i="6"/>
  <c r="W325" i="6"/>
  <c r="X325" i="6"/>
  <c r="W326" i="6"/>
  <c r="X326" i="6"/>
  <c r="W328" i="6"/>
  <c r="X328" i="6"/>
  <c r="W329" i="6"/>
  <c r="X329" i="6"/>
  <c r="W330" i="6"/>
  <c r="X330" i="6"/>
  <c r="W331" i="6"/>
  <c r="X331" i="6"/>
  <c r="W332" i="6"/>
  <c r="X332" i="6"/>
  <c r="W333" i="6"/>
  <c r="X333" i="6"/>
  <c r="W334" i="6"/>
  <c r="X334" i="6"/>
  <c r="W335" i="6"/>
  <c r="X335" i="6"/>
  <c r="W336" i="6"/>
  <c r="X336" i="6"/>
  <c r="W337" i="6"/>
  <c r="X337" i="6"/>
  <c r="W338" i="6"/>
  <c r="X338" i="6"/>
  <c r="W339" i="6"/>
  <c r="X339" i="6"/>
  <c r="W340" i="6"/>
  <c r="X340" i="6"/>
  <c r="W341" i="6"/>
  <c r="X341" i="6"/>
  <c r="W342" i="6"/>
  <c r="X342" i="6"/>
  <c r="W343" i="6"/>
  <c r="X343" i="6"/>
  <c r="W344" i="6"/>
  <c r="X344" i="6"/>
  <c r="W345" i="6"/>
  <c r="X345" i="6"/>
  <c r="W346" i="6"/>
  <c r="X346" i="6"/>
  <c r="W347" i="6"/>
  <c r="X347" i="6"/>
  <c r="W348" i="6"/>
  <c r="X348" i="6"/>
  <c r="W349" i="6"/>
  <c r="X349" i="6"/>
  <c r="W350" i="6"/>
  <c r="X350" i="6"/>
  <c r="W351" i="6"/>
  <c r="X351" i="6"/>
  <c r="W352" i="6"/>
  <c r="X352" i="6"/>
  <c r="W353" i="6"/>
  <c r="X353" i="6"/>
  <c r="W354" i="6"/>
  <c r="X354" i="6"/>
  <c r="W355" i="6"/>
  <c r="X355" i="6"/>
  <c r="W356" i="6"/>
  <c r="X356" i="6"/>
  <c r="W357" i="6"/>
  <c r="X357" i="6"/>
  <c r="W358" i="6"/>
  <c r="X358" i="6"/>
  <c r="W359" i="6"/>
  <c r="X359" i="6"/>
  <c r="W360" i="6"/>
  <c r="X360" i="6"/>
  <c r="W361" i="6"/>
  <c r="X361" i="6"/>
  <c r="W362" i="6"/>
  <c r="X362" i="6"/>
  <c r="W370" i="6"/>
  <c r="X370" i="6"/>
  <c r="HR37" i="5"/>
  <c r="HR38" i="5"/>
  <c r="HR39" i="5"/>
  <c r="HR40" i="5"/>
  <c r="HR41" i="5"/>
  <c r="HR42" i="5"/>
  <c r="HR43" i="5"/>
  <c r="HR44" i="5"/>
  <c r="HR45" i="5"/>
  <c r="V358" i="6" l="1"/>
  <c r="V350" i="6"/>
  <c r="V334" i="6"/>
  <c r="V310" i="6"/>
  <c r="V306" i="6"/>
  <c r="V368" i="6"/>
  <c r="V361" i="6"/>
  <c r="V333" i="6"/>
  <c r="V305" i="6"/>
  <c r="V332" i="6"/>
  <c r="V328" i="6"/>
  <c r="V319" i="6"/>
  <c r="V313" i="6"/>
  <c r="V308" i="6"/>
  <c r="V304" i="6"/>
  <c r="V370" i="6"/>
  <c r="V349" i="6"/>
  <c r="V369" i="6"/>
  <c r="V362" i="6"/>
  <c r="V326" i="6"/>
  <c r="V322" i="6"/>
  <c r="V318" i="6"/>
  <c r="V307" i="6"/>
  <c r="V341" i="6"/>
  <c r="V337" i="6"/>
  <c r="V321" i="6"/>
  <c r="V348" i="6"/>
  <c r="V344" i="6"/>
  <c r="V336" i="6"/>
  <c r="V329" i="6"/>
  <c r="V314" i="6"/>
  <c r="V359" i="6"/>
  <c r="V355" i="6"/>
  <c r="V351" i="6"/>
  <c r="V343" i="6"/>
  <c r="V339" i="6"/>
  <c r="V335" i="6"/>
  <c r="V309" i="6"/>
  <c r="V354" i="6"/>
  <c r="V357" i="6"/>
  <c r="V353" i="6"/>
  <c r="V338" i="6"/>
  <c r="V315" i="6"/>
  <c r="V367" i="6"/>
  <c r="V360" i="6"/>
  <c r="V352" i="6"/>
  <c r="V345" i="6"/>
  <c r="V324" i="6"/>
  <c r="V320" i="6"/>
  <c r="V330" i="6"/>
  <c r="V346" i="6"/>
  <c r="V356" i="6"/>
  <c r="V347" i="6"/>
  <c r="V342" i="6"/>
  <c r="V340" i="6"/>
  <c r="V331" i="6"/>
  <c r="V325" i="6"/>
  <c r="V323" i="6"/>
  <c r="V312" i="6"/>
  <c r="EB30" i="5"/>
  <c r="DU30" i="5"/>
  <c r="DW30" i="5"/>
  <c r="DS30" i="5"/>
  <c r="DT30" i="5"/>
  <c r="BF34" i="5" l="1"/>
  <c r="BF33" i="5"/>
  <c r="BF32" i="5"/>
  <c r="BF31" i="5"/>
  <c r="ER30" i="5" l="1"/>
  <c r="ES30" i="5"/>
  <c r="ET30" i="5"/>
  <c r="BL34" i="5" l="1"/>
  <c r="BL33" i="5"/>
  <c r="BL32" i="5"/>
  <c r="BL31" i="5"/>
  <c r="BL30" i="5"/>
  <c r="BF30" i="5" l="1"/>
  <c r="W134" i="6" l="1"/>
  <c r="X134" i="6"/>
  <c r="W135" i="6"/>
  <c r="X135" i="6"/>
  <c r="V134" i="6" l="1"/>
  <c r="V135" i="6"/>
  <c r="K153" i="2" l="1"/>
  <c r="K151" i="2"/>
  <c r="K149" i="2"/>
  <c r="M29" i="2"/>
  <c r="D45" i="2"/>
  <c r="F61" i="2"/>
  <c r="W51" i="6" l="1"/>
  <c r="X51" i="6"/>
  <c r="W52" i="6"/>
  <c r="X52" i="6"/>
  <c r="W54" i="6"/>
  <c r="X54" i="6"/>
  <c r="X55" i="6"/>
  <c r="W56" i="6"/>
  <c r="X56" i="6"/>
  <c r="X57" i="6"/>
  <c r="W58" i="6"/>
  <c r="X58" i="6"/>
  <c r="X90" i="6"/>
  <c r="W91" i="6"/>
  <c r="X91" i="6"/>
  <c r="X92" i="6"/>
  <c r="W93" i="6"/>
  <c r="X93" i="6"/>
  <c r="W94" i="6"/>
  <c r="X94" i="6"/>
  <c r="X95" i="6"/>
  <c r="X96" i="6"/>
  <c r="X97" i="6"/>
  <c r="X98" i="6"/>
  <c r="W99" i="6"/>
  <c r="X99" i="6"/>
  <c r="W100" i="6"/>
  <c r="X100" i="6"/>
  <c r="W101" i="6"/>
  <c r="X101" i="6"/>
  <c r="W102" i="6"/>
  <c r="X102" i="6"/>
  <c r="W103" i="6"/>
  <c r="X103" i="6"/>
  <c r="W104" i="6"/>
  <c r="X104" i="6"/>
  <c r="W105" i="6"/>
  <c r="X105" i="6"/>
  <c r="W106" i="6"/>
  <c r="X106" i="6"/>
  <c r="W107" i="6"/>
  <c r="X107" i="6"/>
  <c r="W108" i="6"/>
  <c r="X108" i="6"/>
  <c r="W109" i="6"/>
  <c r="X109" i="6"/>
  <c r="W110" i="6"/>
  <c r="X110" i="6"/>
  <c r="W111" i="6"/>
  <c r="X111" i="6"/>
  <c r="W112" i="6"/>
  <c r="X112" i="6"/>
  <c r="W113" i="6"/>
  <c r="X113" i="6"/>
  <c r="W114" i="6"/>
  <c r="X114" i="6"/>
  <c r="W115" i="6"/>
  <c r="X115" i="6"/>
  <c r="W116" i="6"/>
  <c r="X116" i="6"/>
  <c r="W117" i="6"/>
  <c r="X117" i="6"/>
  <c r="W118" i="6"/>
  <c r="X118" i="6"/>
  <c r="W119" i="6"/>
  <c r="X119" i="6"/>
  <c r="W120" i="6"/>
  <c r="X120" i="6"/>
  <c r="W121" i="6"/>
  <c r="X121" i="6"/>
  <c r="W122" i="6"/>
  <c r="X122" i="6"/>
  <c r="W123" i="6"/>
  <c r="X123" i="6"/>
  <c r="W124" i="6"/>
  <c r="X124" i="6"/>
  <c r="W125" i="6"/>
  <c r="X125" i="6"/>
  <c r="W126" i="6"/>
  <c r="X126" i="6"/>
  <c r="W127" i="6"/>
  <c r="X127" i="6"/>
  <c r="X128" i="6"/>
  <c r="X129" i="6"/>
  <c r="X130" i="6"/>
  <c r="X131" i="6"/>
  <c r="X132" i="6"/>
  <c r="X133" i="6"/>
  <c r="X136" i="6"/>
  <c r="X137" i="6"/>
  <c r="X139" i="6"/>
  <c r="X140" i="6"/>
  <c r="X142" i="6"/>
  <c r="X143" i="6"/>
  <c r="X144" i="6"/>
  <c r="X145" i="6"/>
  <c r="X146" i="6"/>
  <c r="X147" i="6"/>
  <c r="X148" i="6"/>
  <c r="X149" i="6"/>
  <c r="X150" i="6"/>
  <c r="X154" i="6"/>
  <c r="X155" i="6"/>
  <c r="X156" i="6"/>
  <c r="X157" i="6"/>
  <c r="X158" i="6"/>
  <c r="X159" i="6"/>
  <c r="X160" i="6"/>
  <c r="X161" i="6"/>
  <c r="X162" i="6"/>
  <c r="X163" i="6"/>
  <c r="X164" i="6"/>
  <c r="X165" i="6"/>
  <c r="X170" i="6"/>
  <c r="X171" i="6"/>
  <c r="X172" i="6"/>
  <c r="X173" i="6"/>
  <c r="X174" i="6"/>
  <c r="X175" i="6"/>
  <c r="X176" i="6"/>
  <c r="X177" i="6"/>
  <c r="X178" i="6"/>
  <c r="X179" i="6"/>
  <c r="X180" i="6"/>
  <c r="X181" i="6"/>
  <c r="X182" i="6"/>
  <c r="X191" i="6"/>
  <c r="X192" i="6"/>
  <c r="X193" i="6"/>
  <c r="X194" i="6"/>
  <c r="X195" i="6"/>
  <c r="X196" i="6"/>
  <c r="X197" i="6"/>
  <c r="X198" i="6"/>
  <c r="X199" i="6"/>
  <c r="X204" i="6"/>
  <c r="X205" i="6"/>
  <c r="X206" i="6"/>
  <c r="X207" i="6"/>
  <c r="X208" i="6"/>
  <c r="X209" i="6"/>
  <c r="X210" i="6"/>
  <c r="X211" i="6"/>
  <c r="X212" i="6"/>
  <c r="X213" i="6"/>
  <c r="X214" i="6"/>
  <c r="X215" i="6"/>
  <c r="X216" i="6"/>
  <c r="X221" i="6"/>
  <c r="X222" i="6"/>
  <c r="X223" i="6"/>
  <c r="X224" i="6"/>
  <c r="X225" i="6"/>
  <c r="X226" i="6"/>
  <c r="X227" i="6"/>
  <c r="X228" i="6"/>
  <c r="X229" i="6"/>
  <c r="X230" i="6"/>
  <c r="X231" i="6"/>
  <c r="X232" i="6"/>
  <c r="X233"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W271" i="6"/>
  <c r="X271" i="6"/>
  <c r="W272" i="6"/>
  <c r="X272" i="6"/>
  <c r="W273" i="6"/>
  <c r="X273" i="6"/>
  <c r="W274" i="6"/>
  <c r="X274" i="6"/>
  <c r="W275" i="6"/>
  <c r="X275"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V125" i="6" l="1"/>
  <c r="V113" i="6"/>
  <c r="V109" i="6"/>
  <c r="V105" i="6"/>
  <c r="V121" i="6"/>
  <c r="V117" i="6"/>
  <c r="V101" i="6"/>
  <c r="V127" i="6"/>
  <c r="V123" i="6"/>
  <c r="V119" i="6"/>
  <c r="V115" i="6"/>
  <c r="V111" i="6"/>
  <c r="V107" i="6"/>
  <c r="V103" i="6"/>
  <c r="V99" i="6"/>
  <c r="V93" i="6"/>
  <c r="V51" i="6"/>
  <c r="V54" i="6"/>
  <c r="V58" i="6"/>
  <c r="V271" i="6"/>
  <c r="V275" i="6"/>
  <c r="V274" i="6"/>
  <c r="V273" i="6"/>
  <c r="V272" i="6"/>
  <c r="V91" i="6"/>
  <c r="V56" i="6"/>
  <c r="V126" i="6"/>
  <c r="V124" i="6"/>
  <c r="V122" i="6"/>
  <c r="V120" i="6"/>
  <c r="V118" i="6"/>
  <c r="V116" i="6"/>
  <c r="V114" i="6"/>
  <c r="V112" i="6"/>
  <c r="V110" i="6"/>
  <c r="V108" i="6"/>
  <c r="V106" i="6"/>
  <c r="V104" i="6"/>
  <c r="V102" i="6"/>
  <c r="V100" i="6"/>
  <c r="V94" i="6"/>
  <c r="V52" i="6"/>
  <c r="W303" i="6" l="1"/>
  <c r="V303" i="6" s="1"/>
  <c r="W302" i="6"/>
  <c r="V302" i="6" s="1"/>
  <c r="W301" i="6"/>
  <c r="V301" i="6" s="1"/>
  <c r="W300" i="6"/>
  <c r="V300" i="6" s="1"/>
  <c r="W299" i="6"/>
  <c r="V299" i="6" s="1"/>
  <c r="W298" i="6"/>
  <c r="V298" i="6" s="1"/>
  <c r="W297" i="6"/>
  <c r="V297" i="6" s="1"/>
  <c r="W296" i="6"/>
  <c r="V296" i="6" s="1"/>
  <c r="W295" i="6"/>
  <c r="V295" i="6" s="1"/>
  <c r="W294" i="6"/>
  <c r="V294" i="6" s="1"/>
  <c r="W293" i="6"/>
  <c r="V293" i="6" s="1"/>
  <c r="W292" i="6"/>
  <c r="V292" i="6" s="1"/>
  <c r="W291" i="6"/>
  <c r="V291" i="6" s="1"/>
  <c r="W290" i="6"/>
  <c r="V290" i="6" s="1"/>
  <c r="W289" i="6"/>
  <c r="V289" i="6" s="1"/>
  <c r="W288" i="6"/>
  <c r="V288" i="6" s="1"/>
  <c r="W287" i="6"/>
  <c r="V287" i="6" s="1"/>
  <c r="W286" i="6"/>
  <c r="V286" i="6" s="1"/>
  <c r="W285" i="6"/>
  <c r="V285" i="6" s="1"/>
  <c r="W284" i="6"/>
  <c r="V284" i="6" s="1"/>
  <c r="W283" i="6"/>
  <c r="V283" i="6" s="1"/>
  <c r="W282" i="6"/>
  <c r="V282" i="6" s="1"/>
  <c r="W281" i="6"/>
  <c r="V281" i="6" s="1"/>
  <c r="W280" i="6"/>
  <c r="V280" i="6" s="1"/>
  <c r="W279" i="6"/>
  <c r="V279" i="6" s="1"/>
  <c r="W278" i="6"/>
  <c r="V278" i="6" s="1"/>
  <c r="W277" i="6"/>
  <c r="V277" i="6" s="1"/>
  <c r="W270" i="6"/>
  <c r="V270" i="6" s="1"/>
  <c r="W269" i="6"/>
  <c r="V269" i="6" s="1"/>
  <c r="W268" i="6"/>
  <c r="V268" i="6" s="1"/>
  <c r="W267" i="6"/>
  <c r="V267" i="6" s="1"/>
  <c r="W266" i="6"/>
  <c r="V266" i="6" s="1"/>
  <c r="W265" i="6"/>
  <c r="V265" i="6" s="1"/>
  <c r="W264" i="6"/>
  <c r="V264" i="6" s="1"/>
  <c r="W263" i="6"/>
  <c r="V263" i="6" s="1"/>
  <c r="W262" i="6"/>
  <c r="V262" i="6" s="1"/>
  <c r="W261" i="6"/>
  <c r="V261" i="6" s="1"/>
  <c r="W260" i="6"/>
  <c r="V260" i="6" s="1"/>
  <c r="W259" i="6"/>
  <c r="V259" i="6" s="1"/>
  <c r="W257" i="6"/>
  <c r="V257" i="6" s="1"/>
  <c r="W256" i="6"/>
  <c r="V256" i="6" s="1"/>
  <c r="W255" i="6"/>
  <c r="V255" i="6" s="1"/>
  <c r="W252" i="6"/>
  <c r="V252" i="6" s="1"/>
  <c r="W258" i="6"/>
  <c r="V258" i="6" s="1"/>
  <c r="W254" i="6"/>
  <c r="V254" i="6" s="1"/>
  <c r="W253" i="6"/>
  <c r="V253" i="6" s="1"/>
  <c r="W251" i="6"/>
  <c r="V251" i="6" s="1"/>
  <c r="W250" i="6"/>
  <c r="V250" i="6" s="1"/>
  <c r="W249" i="6"/>
  <c r="V249" i="6" s="1"/>
  <c r="W248" i="6"/>
  <c r="V248" i="6" s="1"/>
  <c r="W247" i="6"/>
  <c r="V247" i="6" s="1"/>
  <c r="W246" i="6"/>
  <c r="V246" i="6" s="1"/>
  <c r="W245" i="6"/>
  <c r="V245" i="6" s="1"/>
  <c r="W244" i="6"/>
  <c r="V244" i="6" s="1"/>
  <c r="W243" i="6"/>
  <c r="V243" i="6" s="1"/>
  <c r="W242" i="6"/>
  <c r="V242" i="6" s="1"/>
  <c r="W241" i="6"/>
  <c r="V241" i="6" s="1"/>
  <c r="W240" i="6"/>
  <c r="V240" i="6" s="1"/>
  <c r="W239" i="6"/>
  <c r="V239" i="6" s="1"/>
  <c r="W238" i="6"/>
  <c r="V238" i="6" s="1"/>
  <c r="W233" i="6"/>
  <c r="V233" i="6" s="1"/>
  <c r="W232" i="6"/>
  <c r="V232" i="6" s="1"/>
  <c r="W231" i="6"/>
  <c r="V231" i="6" s="1"/>
  <c r="W230" i="6"/>
  <c r="V230" i="6" s="1"/>
  <c r="W229" i="6"/>
  <c r="V229" i="6" s="1"/>
  <c r="W228" i="6"/>
  <c r="V228" i="6" s="1"/>
  <c r="W227" i="6"/>
  <c r="V227" i="6" s="1"/>
  <c r="W226" i="6"/>
  <c r="V226" i="6" s="1"/>
  <c r="W225" i="6"/>
  <c r="V225" i="6" s="1"/>
  <c r="W224" i="6"/>
  <c r="V224" i="6" s="1"/>
  <c r="W223" i="6"/>
  <c r="V223" i="6" s="1"/>
  <c r="W222" i="6"/>
  <c r="V222" i="6" s="1"/>
  <c r="W221" i="6"/>
  <c r="V221" i="6" s="1"/>
  <c r="W216" i="6"/>
  <c r="V216" i="6" s="1"/>
  <c r="W215" i="6"/>
  <c r="V215" i="6" s="1"/>
  <c r="W214" i="6"/>
  <c r="V214" i="6" s="1"/>
  <c r="W213" i="6"/>
  <c r="V213" i="6" s="1"/>
  <c r="W212" i="6"/>
  <c r="V212" i="6" s="1"/>
  <c r="W211" i="6"/>
  <c r="V211" i="6" s="1"/>
  <c r="W210" i="6"/>
  <c r="V210" i="6" s="1"/>
  <c r="W209" i="6"/>
  <c r="V209" i="6" s="1"/>
  <c r="W208" i="6"/>
  <c r="V208" i="6" s="1"/>
  <c r="W207" i="6"/>
  <c r="V207" i="6" s="1"/>
  <c r="W206" i="6"/>
  <c r="V206" i="6" s="1"/>
  <c r="W205" i="6"/>
  <c r="V205" i="6" s="1"/>
  <c r="W204" i="6"/>
  <c r="V204" i="6" s="1"/>
  <c r="W199" i="6"/>
  <c r="V199" i="6" s="1"/>
  <c r="W198" i="6"/>
  <c r="V198" i="6" s="1"/>
  <c r="W197" i="6"/>
  <c r="V197" i="6" s="1"/>
  <c r="W196" i="6"/>
  <c r="V196" i="6" s="1"/>
  <c r="W195" i="6"/>
  <c r="V195" i="6" s="1"/>
  <c r="W194" i="6"/>
  <c r="V194" i="6" s="1"/>
  <c r="W193" i="6"/>
  <c r="V193" i="6" s="1"/>
  <c r="W192" i="6"/>
  <c r="V192" i="6" s="1"/>
  <c r="W191" i="6"/>
  <c r="V191" i="6" s="1"/>
  <c r="W182" i="6"/>
  <c r="V182" i="6" s="1"/>
  <c r="W181" i="6"/>
  <c r="V181" i="6" s="1"/>
  <c r="W180" i="6"/>
  <c r="V180" i="6" s="1"/>
  <c r="W179" i="6"/>
  <c r="V179" i="6" s="1"/>
  <c r="W178" i="6"/>
  <c r="V178" i="6" s="1"/>
  <c r="W177" i="6"/>
  <c r="V177" i="6" s="1"/>
  <c r="W176" i="6"/>
  <c r="V176" i="6" s="1"/>
  <c r="W175" i="6"/>
  <c r="V175" i="6" s="1"/>
  <c r="W174" i="6"/>
  <c r="V174" i="6" s="1"/>
  <c r="W173" i="6"/>
  <c r="V173" i="6" s="1"/>
  <c r="W172" i="6"/>
  <c r="V172" i="6" s="1"/>
  <c r="W171" i="6"/>
  <c r="V171" i="6" s="1"/>
  <c r="W170" i="6"/>
  <c r="V170" i="6" s="1"/>
  <c r="W165" i="6"/>
  <c r="V165" i="6" s="1"/>
  <c r="W164" i="6"/>
  <c r="V164" i="6" s="1"/>
  <c r="W163" i="6"/>
  <c r="V163" i="6" s="1"/>
  <c r="W162" i="6"/>
  <c r="V162" i="6" s="1"/>
  <c r="W161" i="6"/>
  <c r="V161" i="6" s="1"/>
  <c r="W160" i="6"/>
  <c r="V160" i="6" s="1"/>
  <c r="W159" i="6"/>
  <c r="V159" i="6" s="1"/>
  <c r="W158" i="6"/>
  <c r="V158" i="6" s="1"/>
  <c r="W157" i="6"/>
  <c r="V157" i="6" s="1"/>
  <c r="W156" i="6"/>
  <c r="V156" i="6" s="1"/>
  <c r="W155" i="6"/>
  <c r="V155" i="6" s="1"/>
  <c r="W154" i="6"/>
  <c r="V154" i="6" s="1"/>
  <c r="W150" i="6"/>
  <c r="V150" i="6" s="1"/>
  <c r="W149" i="6"/>
  <c r="V149" i="6" s="1"/>
  <c r="W148" i="6"/>
  <c r="V148" i="6" s="1"/>
  <c r="W147" i="6"/>
  <c r="V147" i="6" s="1"/>
  <c r="W146" i="6"/>
  <c r="V146" i="6" s="1"/>
  <c r="W145" i="6"/>
  <c r="V145" i="6" s="1"/>
  <c r="W144" i="6"/>
  <c r="V144" i="6" s="1"/>
  <c r="W143" i="6"/>
  <c r="V143" i="6" s="1"/>
  <c r="W142" i="6"/>
  <c r="V142" i="6" s="1"/>
  <c r="W140" i="6"/>
  <c r="V140" i="6" s="1"/>
  <c r="W139" i="6"/>
  <c r="V139" i="6" s="1"/>
  <c r="W137" i="6"/>
  <c r="V137" i="6" s="1"/>
  <c r="W136" i="6"/>
  <c r="V136" i="6" s="1"/>
  <c r="W133" i="6"/>
  <c r="V133" i="6" s="1"/>
  <c r="W132" i="6"/>
  <c r="V132" i="6" s="1"/>
  <c r="W131" i="6"/>
  <c r="V131" i="6" s="1"/>
  <c r="W130" i="6"/>
  <c r="V130" i="6" s="1"/>
  <c r="W129" i="6"/>
  <c r="V129" i="6" s="1"/>
  <c r="W128" i="6"/>
  <c r="V128" i="6" s="1"/>
  <c r="K178" i="2"/>
  <c r="L178" i="2" s="1"/>
  <c r="K170" i="2"/>
  <c r="L170" i="2" s="1"/>
  <c r="K162" i="2"/>
  <c r="L162" i="2" s="1"/>
  <c r="W98" i="6"/>
  <c r="V98" i="6" s="1"/>
  <c r="W97" i="6"/>
  <c r="V97" i="6" s="1"/>
  <c r="W96" i="6"/>
  <c r="V96" i="6" s="1"/>
  <c r="W95" i="6"/>
  <c r="V95" i="6" s="1"/>
  <c r="W92" i="6" l="1"/>
  <c r="V92" i="6" s="1"/>
  <c r="W90" i="6"/>
  <c r="V90" i="6" s="1"/>
  <c r="W57" i="6"/>
  <c r="V57" i="6" s="1"/>
  <c r="W55" i="6"/>
  <c r="V55" i="6" s="1"/>
  <c r="C234" i="5" l="1"/>
  <c r="B234" i="5"/>
  <c r="EU30" i="5"/>
  <c r="M314" i="2" l="1"/>
  <c r="M296" i="2"/>
  <c r="M278" i="2"/>
  <c r="K347" i="2" l="1"/>
  <c r="L347" i="2" s="1"/>
  <c r="K176" i="2"/>
  <c r="L176" i="2" s="1"/>
  <c r="K168" i="2"/>
  <c r="L168" i="2" s="1"/>
  <c r="K160" i="2"/>
  <c r="L160" i="2" s="1"/>
  <c r="K157" i="2"/>
  <c r="L157" i="2" s="1"/>
  <c r="L153" i="2"/>
  <c r="L151" i="2"/>
  <c r="L149" i="2"/>
  <c r="D49" i="2"/>
  <c r="E49" i="2" s="1"/>
  <c r="D47" i="2"/>
  <c r="E47" i="2" s="1"/>
  <c r="F73" i="2"/>
  <c r="G73" i="2" s="1"/>
  <c r="G61" i="2"/>
  <c r="N29" i="2"/>
  <c r="E45" i="2" l="1"/>
  <c r="W2" i="6" l="1"/>
  <c r="X2" i="6"/>
  <c r="V2" i="6" l="1"/>
  <c r="CB31" i="5" l="1"/>
  <c r="ED30" i="5"/>
  <c r="EK30" i="5"/>
  <c r="CC31" i="5"/>
  <c r="D357" i="3" a="1"/>
  <c r="BE183" i="3" a="1"/>
  <c r="E231" i="3" a="1"/>
  <c r="BH137" i="3" a="1"/>
  <c r="D265" i="3" a="1"/>
  <c r="AR152" i="5" a="1"/>
  <c r="BF394" i="3" a="1"/>
  <c r="D81" i="3" a="1"/>
  <c r="BH398" i="3" a="1"/>
  <c r="E353" i="3" a="1"/>
  <c r="BH237" i="3" a="1"/>
  <c r="BH14" i="3" a="1"/>
  <c r="D239" i="3" a="1"/>
  <c r="D293" i="3" a="1"/>
  <c r="BH283" i="3" a="1"/>
  <c r="E272" i="3" a="1"/>
  <c r="E193" i="3" a="1"/>
  <c r="BH241" i="3" a="1"/>
  <c r="BH168" i="3" a="1"/>
  <c r="D137" i="3" a="1"/>
  <c r="BH281" i="3" a="1"/>
  <c r="E143" i="3" a="1"/>
  <c r="BH167" i="3" a="1"/>
  <c r="E260" i="3" a="1"/>
  <c r="D181" i="3" a="1"/>
  <c r="D274" i="3" a="1"/>
  <c r="E208" i="3" a="1"/>
  <c r="D373" i="3" a="1"/>
  <c r="BE55" i="3" a="1"/>
  <c r="BH255" i="3" a="1"/>
  <c r="BH25" i="3" a="1"/>
  <c r="BF228" i="3" a="1"/>
  <c r="BH171" i="3" a="1"/>
  <c r="E284" i="3" a="1"/>
  <c r="D253" i="3" a="1"/>
  <c r="D165" i="3" a="1"/>
  <c r="BH68" i="3" a="1"/>
  <c r="BH156" i="3" a="1"/>
  <c r="BF329" i="3" a="1"/>
  <c r="BF300" i="3" a="1"/>
  <c r="D153" i="3" a="1"/>
  <c r="BH235" i="3" a="1"/>
  <c r="BF166" i="3" a="1"/>
  <c r="D76" i="3" a="1"/>
  <c r="E212" i="3" a="1"/>
  <c r="BF299" i="3" a="1"/>
  <c r="BH309" i="3" a="1"/>
  <c r="BH369" i="3" a="1"/>
  <c r="BF213" i="3" a="1"/>
  <c r="E24" i="3" a="1"/>
  <c r="BE65" i="3" a="1"/>
  <c r="D370" i="3" a="1"/>
  <c r="BE325" i="3" a="1"/>
  <c r="E369" i="3" a="1"/>
  <c r="BH298" i="3" a="1"/>
  <c r="BF74" i="3" a="1"/>
  <c r="E178" i="3" a="1"/>
  <c r="AR141" i="5" a="1"/>
  <c r="E153" i="3" a="1"/>
  <c r="E17" i="3" a="1"/>
  <c r="AR189" i="5" a="1"/>
  <c r="BH260" i="3" a="1"/>
  <c r="D26" i="3" a="1"/>
  <c r="BE319" i="3" a="1"/>
  <c r="BE296" i="3" a="1"/>
  <c r="AR157" i="5" a="1"/>
  <c r="D287" i="3" a="1"/>
  <c r="E186" i="3" a="1"/>
  <c r="AR85" i="5" a="1"/>
  <c r="BF346" i="3" a="1"/>
  <c r="BH59" i="3" a="1"/>
  <c r="BH33" i="3" a="1"/>
  <c r="D229" i="3" a="1"/>
  <c r="BE136" i="3" a="1"/>
  <c r="BH272" i="3" a="1"/>
  <c r="E235" i="3" a="1"/>
  <c r="BE76" i="3" a="1"/>
  <c r="D251" i="3" a="1"/>
  <c r="BE377" i="3" a="1"/>
  <c r="D141" i="3" a="1"/>
  <c r="BF161" i="3" a="1"/>
  <c r="E72" i="3" a="1"/>
  <c r="BE161" i="3" a="1"/>
  <c r="BE157" i="3" a="1"/>
  <c r="AR202" i="5" a="1"/>
  <c r="BF364" i="3" a="1"/>
  <c r="D338" i="3" a="1"/>
  <c r="BH299" i="3" a="1"/>
  <c r="BE80" i="3" a="1"/>
  <c r="BE239" i="3" a="1"/>
  <c r="E303" i="3" a="1"/>
  <c r="E82" i="3" a="1"/>
  <c r="E377" i="3" a="1"/>
  <c r="BE331" i="3" a="1"/>
  <c r="D75" i="3" a="1"/>
  <c r="AR150" i="5" a="1"/>
  <c r="BF93" i="3" a="1"/>
  <c r="BE100" i="3" a="1"/>
  <c r="BE341" i="3" a="1"/>
  <c r="BF18" i="3" a="1"/>
  <c r="BE381" i="3" a="1"/>
  <c r="E84" i="3" a="1"/>
  <c r="BE6" i="3" a="1"/>
  <c r="E259" i="3" a="1"/>
  <c r="BH342" i="3" a="1"/>
  <c r="BE143" i="3" a="1"/>
  <c r="BE270" i="3" a="1"/>
  <c r="D67" i="3" a="1"/>
  <c r="D42" i="3" a="1"/>
  <c r="BH12" i="3" a="1"/>
  <c r="AR88" i="5" a="1"/>
  <c r="BH256" i="3" a="1"/>
  <c r="BF324" i="3" a="1"/>
  <c r="D6" i="3" a="1"/>
  <c r="BF55" i="3" a="1"/>
  <c r="D389" i="3" a="1"/>
  <c r="BH93" i="3" a="1"/>
  <c r="E5" i="3" a="1"/>
  <c r="BF393" i="3" a="1"/>
  <c r="D327" i="3" a="1"/>
  <c r="E252" i="3" a="1"/>
  <c r="BE260" i="3" a="1"/>
  <c r="E187" i="3" a="1"/>
  <c r="E42" i="3" a="1"/>
  <c r="BH295" i="3" a="1"/>
  <c r="BF306" i="3" a="1"/>
  <c r="E93" i="3" a="1"/>
  <c r="D36" i="3" a="1"/>
  <c r="BF201" i="3" a="1"/>
  <c r="BF260" i="3" a="1"/>
  <c r="BH162" i="3" a="1"/>
  <c r="AR57" i="5" a="1"/>
  <c r="BH238" i="3" a="1"/>
  <c r="BF234" i="3" a="1"/>
  <c r="D194" i="3" a="1"/>
  <c r="D236" i="3" a="1"/>
  <c r="BH292" i="3" a="1"/>
  <c r="D208" i="3" a="1"/>
  <c r="BE236" i="3" a="1"/>
  <c r="BH196" i="3" a="1"/>
  <c r="D78" i="3" a="1"/>
  <c r="AR204" i="5" a="1"/>
  <c r="BE351" i="3" a="1"/>
  <c r="AR48" i="5" a="1"/>
  <c r="D145" i="3" a="1"/>
  <c r="BH202" i="3" a="1"/>
  <c r="BE48" i="3" a="1"/>
  <c r="E146" i="3" a="1"/>
  <c r="BF373" i="3" a="1"/>
  <c r="AR219" i="5" a="1"/>
  <c r="E225" i="3" a="1"/>
  <c r="BH192" i="3" a="1"/>
  <c r="BF241" i="3" a="1"/>
  <c r="BE318" i="3" a="1"/>
  <c r="BE314" i="3" a="1"/>
  <c r="D23" i="3" a="1"/>
  <c r="E366" i="3" a="1"/>
  <c r="AR69" i="5" a="1"/>
  <c r="BE209" i="3" a="1"/>
  <c r="AR61" i="5" a="1"/>
  <c r="BF181" i="3" a="1"/>
  <c r="D267" i="3" a="1"/>
  <c r="D175" i="3" a="1"/>
  <c r="D332" i="3" a="1"/>
  <c r="D382" i="3" a="1"/>
  <c r="D369" i="3" a="1"/>
  <c r="D189" i="3" a="1"/>
  <c r="AR144" i="5" a="1"/>
  <c r="D13" i="3" a="1"/>
  <c r="AR224" i="5" a="1"/>
  <c r="AR41" i="5" a="1"/>
  <c r="D31" i="3" a="1"/>
  <c r="BE13" i="3" a="1"/>
  <c r="BH94" i="3" a="1"/>
  <c r="BF377" i="3" a="1"/>
  <c r="BF337" i="3" a="1"/>
  <c r="BE160" i="3" a="1"/>
  <c r="BH245" i="3" a="1"/>
  <c r="E99" i="3" a="1"/>
  <c r="E329" i="3" a="1"/>
  <c r="BF189" i="3" a="1"/>
  <c r="D155" i="3" a="1"/>
  <c r="BH84" i="3" a="1"/>
  <c r="BE346" i="3" a="1"/>
  <c r="BH214" i="3" a="1"/>
  <c r="BH157" i="3" a="1"/>
  <c r="BH74" i="3" a="1"/>
  <c r="BF305" i="3" a="1"/>
  <c r="BH40" i="3" a="1"/>
  <c r="BE61" i="3" a="1"/>
  <c r="E304" i="3" a="1"/>
  <c r="BH307" i="3" a="1"/>
  <c r="AR216" i="5" a="1"/>
  <c r="BF57" i="3" a="1"/>
  <c r="E268" i="3" a="1"/>
  <c r="D71" i="3" a="1"/>
  <c r="BF207" i="3" a="1"/>
  <c r="BH269" i="3" a="1"/>
  <c r="E136" i="3" a="1"/>
  <c r="E376" i="3" a="1"/>
  <c r="BF169" i="3" a="1"/>
  <c r="E326" i="3" a="1"/>
  <c r="BH289" i="3" a="1"/>
  <c r="BE365" i="3" a="1"/>
  <c r="BF311" i="3" a="1"/>
  <c r="BE338" i="3" a="1"/>
  <c r="E189" i="3" a="1"/>
  <c r="BE181" i="3" a="1"/>
  <c r="E344" i="3" a="1"/>
  <c r="D142" i="3" a="1"/>
  <c r="D146" i="3" a="1"/>
  <c r="AR155" i="5" a="1"/>
  <c r="E282" i="3" a="1"/>
  <c r="BH185" i="3" a="1"/>
  <c r="E254" i="3" a="1"/>
  <c r="D83" i="3" a="1"/>
  <c r="BH233" i="3" a="1"/>
  <c r="BH5" i="3" a="1"/>
  <c r="BF348" i="3" a="1"/>
  <c r="D140" i="3" a="1"/>
  <c r="AR83" i="5" a="1"/>
  <c r="BE34" i="3" a="1"/>
  <c r="E290" i="3" a="1"/>
  <c r="E305" i="3" a="1"/>
  <c r="BF89" i="3" a="1"/>
  <c r="BE220" i="3" a="1"/>
  <c r="BH310" i="3" a="1"/>
  <c r="E378" i="3" a="1"/>
  <c r="BF39" i="3" a="1"/>
  <c r="BE234" i="3" a="1"/>
  <c r="BE306" i="3" a="1"/>
  <c r="D394" i="3" a="1"/>
  <c r="BH358" i="3" a="1"/>
  <c r="BH247" i="3" a="1"/>
  <c r="BE11" i="3" a="1"/>
  <c r="E274" i="3" a="1"/>
  <c r="E43" i="3" a="1"/>
  <c r="D95" i="3" a="1"/>
  <c r="BH64" i="3" a="1"/>
  <c r="BH383" i="3" a="1"/>
  <c r="BH227" i="3" a="1"/>
  <c r="BE313" i="3" a="1"/>
  <c r="BH141" i="3" a="1"/>
  <c r="D64" i="3" a="1"/>
  <c r="D17" i="3" a="1"/>
  <c r="BF208" i="3" a="1"/>
  <c r="BF145" i="3" a="1"/>
  <c r="E94" i="3" a="1"/>
  <c r="D297" i="3" a="1"/>
  <c r="E181" i="3" a="1"/>
  <c r="BF262" i="3" a="1"/>
  <c r="BF170" i="3" a="1"/>
  <c r="BF12" i="3" a="1"/>
  <c r="AR158" i="5" a="1"/>
  <c r="E28" i="3" a="1"/>
  <c r="BE57" i="3" a="1"/>
  <c r="BH254" i="3" a="1"/>
  <c r="AR191" i="5" a="1"/>
  <c r="BF70" i="3" a="1"/>
  <c r="BH323" i="3" a="1"/>
  <c r="E215" i="3" a="1"/>
  <c r="D176" i="3" a="1"/>
  <c r="E140" i="3" a="1"/>
  <c r="BF319" i="3" a="1"/>
  <c r="AR80" i="5" a="1"/>
  <c r="BF359" i="3" a="1"/>
  <c r="BH276" i="3" a="1"/>
  <c r="D386" i="3" a="1"/>
  <c r="D233" i="3" a="1"/>
  <c r="BF342" i="3" a="1"/>
  <c r="BH348" i="3" a="1"/>
  <c r="E203" i="3" a="1"/>
  <c r="BF96" i="3" a="1"/>
  <c r="BH6" i="3" a="1"/>
  <c r="AR114" i="5" a="1"/>
  <c r="AR226" i="5" a="1"/>
  <c r="E276" i="3" a="1"/>
  <c r="E397" i="3" a="1"/>
  <c r="BE309" i="3" a="1"/>
  <c r="BF178" i="3" a="1"/>
  <c r="BF209" i="3" a="1"/>
  <c r="BF77" i="3" a="1"/>
  <c r="BH262" i="3" a="1"/>
  <c r="AR151" i="5" a="1"/>
  <c r="BH252" i="3" a="1"/>
  <c r="D58" i="3" a="1"/>
  <c r="BF52" i="3" a="1"/>
  <c r="E244" i="3" a="1"/>
  <c r="D220" i="3" a="1"/>
  <c r="BF326" i="3" a="1"/>
  <c r="D164" i="3" a="1"/>
  <c r="D96" i="3" a="1"/>
  <c r="BF263" i="3" a="1"/>
  <c r="BE315" i="3" a="1"/>
  <c r="E237" i="3" a="1"/>
  <c r="E228" i="3" a="1"/>
  <c r="BF344" i="3" a="1"/>
  <c r="BE303" i="3" a="1"/>
  <c r="BE287" i="3" a="1"/>
  <c r="D325" i="3" a="1"/>
  <c r="E13" i="3" a="1"/>
  <c r="BF187" i="3" a="1"/>
  <c r="BF332" i="3" a="1"/>
  <c r="D163" i="3" a="1"/>
  <c r="E352" i="3" a="1"/>
  <c r="BH279" i="3" a="1"/>
  <c r="BF85" i="3" a="1"/>
  <c r="E25" i="3" a="1"/>
  <c r="E56" i="3" a="1"/>
  <c r="BE88" i="3" a="1"/>
  <c r="BE18" i="3" a="1"/>
  <c r="BE324" i="3" a="1"/>
  <c r="BF370" i="3" a="1"/>
  <c r="AR123" i="5" a="1"/>
  <c r="E287" i="3" a="1"/>
  <c r="E22" i="3" a="1"/>
  <c r="BF164" i="3" a="1"/>
  <c r="BF19" i="3" a="1"/>
  <c r="BF397" i="3" a="1"/>
  <c r="BH13" i="3" a="1"/>
  <c r="BH187" i="3" a="1"/>
  <c r="AR56" i="5" a="1"/>
  <c r="BH27" i="3" a="1"/>
  <c r="BF71" i="3" a="1"/>
  <c r="BF16" i="3" a="1"/>
  <c r="BH386" i="3" a="1"/>
  <c r="D149" i="3" a="1"/>
  <c r="D85" i="3" a="1"/>
  <c r="BF242" i="3" a="1"/>
  <c r="E275" i="3" a="1"/>
  <c r="D230" i="3" a="1"/>
  <c r="BH207" i="3" a="1"/>
  <c r="AR133" i="5" a="1"/>
  <c r="BF95" i="3" a="1"/>
  <c r="BF79" i="3" a="1"/>
  <c r="BE162" i="3" a="1"/>
  <c r="D372" i="3" a="1"/>
  <c r="BF315" i="3" a="1"/>
  <c r="BH44" i="3" a="1"/>
  <c r="E37" i="3" a="1"/>
  <c r="D39" i="3" a="1"/>
  <c r="BH226" i="3" a="1"/>
  <c r="BH149" i="3" a="1"/>
  <c r="E340" i="3" a="1"/>
  <c r="BE177" i="3" a="1"/>
  <c r="BE398" i="3" a="1"/>
  <c r="BF84" i="3" a="1"/>
  <c r="AR49" i="5" a="1"/>
  <c r="BH70" i="3" a="1"/>
  <c r="BE74" i="3" a="1"/>
  <c r="BE311" i="3" a="1"/>
  <c r="D93" i="3" a="1"/>
  <c r="E19" i="3" a="1"/>
  <c r="E57" i="3" a="1"/>
  <c r="BE329" i="3" a="1"/>
  <c r="E232" i="3" a="1"/>
  <c r="BF380" i="3" a="1"/>
  <c r="BE350" i="3" a="1"/>
  <c r="AR126" i="5" a="1"/>
  <c r="BE139" i="3" a="1"/>
  <c r="BF296" i="3" a="1"/>
  <c r="D199" i="3" a="1"/>
  <c r="BF13" i="3" a="1"/>
  <c r="BH215" i="3" a="1"/>
  <c r="E355" i="3" a="1"/>
  <c r="AR132" i="5" a="1"/>
  <c r="BF308" i="3" a="1"/>
  <c r="AR167" i="5" a="1"/>
  <c r="E69" i="3" a="1"/>
  <c r="BF290" i="3" a="1"/>
  <c r="BE195" i="3" a="1"/>
  <c r="BE176" i="3" a="1"/>
  <c r="BE371" i="3" a="1"/>
  <c r="D46" i="3" a="1"/>
  <c r="AR58" i="5" a="1"/>
  <c r="E279" i="3" a="1"/>
  <c r="BE42" i="3" a="1"/>
  <c r="BE101" i="3" a="1"/>
  <c r="BF4" i="3" a="1"/>
  <c r="BE45" i="3" a="1"/>
  <c r="BE268" i="3" a="1"/>
  <c r="BH368" i="3" a="1"/>
  <c r="BE326" i="3" a="1"/>
  <c r="BF338" i="3" a="1"/>
  <c r="D196" i="3" a="1"/>
  <c r="BH357" i="3" a="1"/>
  <c r="D277" i="3" a="1"/>
  <c r="BE64" i="3" a="1"/>
  <c r="E317" i="3" a="1"/>
  <c r="D315" i="3" a="1"/>
  <c r="E87" i="3" a="1"/>
  <c r="D57" i="3" a="1"/>
  <c r="BE312" i="3" a="1"/>
  <c r="D244" i="3" a="1"/>
  <c r="AR110" i="5" a="1"/>
  <c r="BF323" i="3" a="1"/>
  <c r="E206" i="3" a="1"/>
  <c r="BE388" i="3" a="1"/>
  <c r="BF227" i="3" a="1"/>
  <c r="E295" i="3" a="1"/>
  <c r="D240" i="3" a="1"/>
  <c r="D100" i="3" a="1"/>
  <c r="E199" i="3" a="1"/>
  <c r="E251" i="3" a="1"/>
  <c r="E359" i="3" a="1"/>
  <c r="BH76" i="3" a="1"/>
  <c r="BF216" i="3" a="1"/>
  <c r="BE193" i="3" a="1"/>
  <c r="D20" i="3" a="1"/>
  <c r="BH250" i="3" a="1"/>
  <c r="BF22" i="3" a="1"/>
  <c r="E239" i="3" a="1"/>
  <c r="AR54" i="5" a="1"/>
  <c r="BE15" i="3" a="1"/>
  <c r="AR95" i="5" a="1"/>
  <c r="E334" i="3" a="1"/>
  <c r="BE300" i="3" a="1"/>
  <c r="BF67" i="3" a="1"/>
  <c r="BF335" i="3" a="1"/>
  <c r="BF20" i="3" a="1"/>
  <c r="D380" i="3" a="1"/>
  <c r="BH201" i="3" a="1"/>
  <c r="AR192" i="5" a="1"/>
  <c r="D217" i="3" a="1"/>
  <c r="D395" i="3" a="1"/>
  <c r="BF366" i="3" a="1"/>
  <c r="D92" i="3" a="1"/>
  <c r="BF204" i="3" a="1"/>
  <c r="BF285" i="3" a="1"/>
  <c r="BF197" i="3" a="1"/>
  <c r="BH376" i="3" a="1"/>
  <c r="BH388" i="3" a="1"/>
  <c r="BF298" i="3" a="1"/>
  <c r="BF334" i="3" a="1"/>
  <c r="E241" i="3" a="1"/>
  <c r="BH240" i="3" a="1"/>
  <c r="D247" i="3" a="1"/>
  <c r="BH397" i="3" a="1"/>
  <c r="BH188" i="3" a="1"/>
  <c r="BF176" i="3" a="1"/>
  <c r="E97" i="3" a="1"/>
  <c r="BF72" i="3" a="1"/>
  <c r="BH38" i="3" a="1"/>
  <c r="BH329" i="3" a="1"/>
  <c r="AR163" i="5" a="1"/>
  <c r="BH91" i="3" a="1"/>
  <c r="BF61" i="3" a="1"/>
  <c r="BF175" i="3" a="1"/>
  <c r="BF351" i="3" a="1"/>
  <c r="BE277" i="3" a="1"/>
  <c r="E331" i="3" a="1"/>
  <c r="E197" i="3" a="1"/>
  <c r="BH249" i="3" a="1"/>
  <c r="BE367" i="3" a="1"/>
  <c r="AR195" i="5" a="1"/>
  <c r="BH318" i="3" a="1"/>
  <c r="BH370" i="3" a="1"/>
  <c r="D213" i="3" a="1"/>
  <c r="AR129" i="5" a="1"/>
  <c r="BF155" i="3" a="1"/>
  <c r="E285" i="3" a="1"/>
  <c r="AR221" i="5" a="1"/>
  <c r="BF34" i="3" a="1"/>
  <c r="AR179" i="5" a="1"/>
  <c r="E374" i="3" a="1"/>
  <c r="D215" i="3" a="1"/>
  <c r="E343" i="3" a="1"/>
  <c r="BE378" i="3" a="1"/>
  <c r="AR233" i="5" a="1"/>
  <c r="E348" i="3" a="1"/>
  <c r="BH261" i="3" a="1"/>
  <c r="BE208" i="3" a="1"/>
  <c r="BF360" i="3" a="1"/>
  <c r="AR205" i="5" a="1"/>
  <c r="BF391" i="3" a="1"/>
  <c r="BE245" i="3" a="1"/>
  <c r="BF316" i="3" a="1"/>
  <c r="BH322" i="3" a="1"/>
  <c r="BH73" i="3" a="1"/>
  <c r="BF29" i="3" a="1"/>
  <c r="BF41" i="3" a="1"/>
  <c r="D333" i="3" a="1"/>
  <c r="D262" i="3" a="1"/>
  <c r="BH316" i="3" a="1"/>
  <c r="AR130" i="5" a="1"/>
  <c r="D227" i="3" a="1"/>
  <c r="D197" i="3" a="1"/>
  <c r="E230" i="3" a="1"/>
  <c r="BE69" i="3" a="1"/>
  <c r="BH61" i="3" a="1"/>
  <c r="BF148" i="3" a="1"/>
  <c r="BF17" i="3" a="1"/>
  <c r="D186" i="3" a="1"/>
  <c r="D320" i="3" a="1"/>
  <c r="D173" i="3" a="1"/>
  <c r="E242" i="3" a="1"/>
  <c r="BF369" i="3" a="1"/>
  <c r="BF90" i="3" a="1"/>
  <c r="E101" i="3" a="1"/>
  <c r="BH199" i="3" a="1"/>
  <c r="D30" i="3" a="1"/>
  <c r="BH152" i="3" a="1"/>
  <c r="AR177" i="5" a="1"/>
  <c r="D353" i="3" a="1"/>
  <c r="BH393" i="3" a="1"/>
  <c r="D219" i="3" a="1"/>
  <c r="BF314" i="3" a="1"/>
  <c r="E357" i="3" a="1"/>
  <c r="BE174" i="3" a="1"/>
  <c r="BH257" i="3" a="1"/>
  <c r="BF58" i="3" a="1"/>
  <c r="BH72" i="3" a="1"/>
  <c r="BH209" i="3" a="1"/>
  <c r="E148" i="3" a="1"/>
  <c r="BE85" i="3" a="1"/>
  <c r="E63" i="3" a="1"/>
  <c r="BF206" i="3" a="1"/>
  <c r="BE322" i="3" a="1"/>
  <c r="BH179" i="3" a="1"/>
  <c r="BH50" i="3" a="1"/>
  <c r="E102" i="3" a="1"/>
  <c r="BF343" i="3" a="1"/>
  <c r="BF312" i="3" a="1"/>
  <c r="BH230" i="3" a="1"/>
  <c r="D201" i="3" a="1"/>
  <c r="BH340" i="3" a="1"/>
  <c r="BH225" i="3" a="1"/>
  <c r="E44" i="3" a="1"/>
  <c r="BH143" i="3" a="1"/>
  <c r="AR97" i="5" a="1"/>
  <c r="BE47" i="3" a="1"/>
  <c r="E58" i="3" a="1"/>
  <c r="BH203" i="3" a="1"/>
  <c r="D34" i="3" a="1"/>
  <c r="D371" i="3" a="1"/>
  <c r="BE196" i="3" a="1"/>
  <c r="AR35" i="5" a="1"/>
  <c r="AR43" i="5" a="1"/>
  <c r="D331" i="3" a="1"/>
  <c r="E289" i="3" a="1"/>
  <c r="E155" i="3" a="1"/>
  <c r="D250" i="3" a="1"/>
  <c r="BF193" i="3" a="1"/>
  <c r="BF101" i="3" a="1"/>
  <c r="BH11" i="3" a="1"/>
  <c r="E299" i="3" a="1"/>
  <c r="D12" i="3" a="1"/>
  <c r="D263" i="3" a="1"/>
  <c r="AR143" i="5" a="1"/>
  <c r="BF177" i="3" a="1"/>
  <c r="BF327" i="3" a="1"/>
  <c r="D390" i="3" a="1"/>
  <c r="AR183" i="5" a="1"/>
  <c r="BH326" i="3" a="1"/>
  <c r="BF36" i="3" a="1"/>
  <c r="D288" i="3" a="1"/>
  <c r="BE151" i="3" a="1"/>
  <c r="BH175" i="3" a="1"/>
  <c r="E313" i="3" a="1"/>
  <c r="E391" i="3" a="1"/>
  <c r="D47" i="3" a="1"/>
  <c r="BH21" i="3" a="1"/>
  <c r="BH336" i="3" a="1"/>
  <c r="BE288" i="3" a="1"/>
  <c r="E265" i="3" a="1"/>
  <c r="BF159" i="3" a="1"/>
  <c r="E296" i="3" a="1"/>
  <c r="BE206" i="3" a="1"/>
  <c r="BH296" i="3" a="1"/>
  <c r="BH28" i="3" a="1"/>
  <c r="BE39" i="3" a="1"/>
  <c r="D49" i="3" a="1"/>
  <c r="BH98" i="3" a="1"/>
  <c r="BF51" i="3" a="1"/>
  <c r="BF322" i="3" a="1"/>
  <c r="AR94" i="5" a="1"/>
  <c r="E77" i="3" a="1"/>
  <c r="BE392" i="3" a="1"/>
  <c r="D385" i="3" a="1"/>
  <c r="D345" i="3" a="1"/>
  <c r="AR174" i="5" a="1"/>
  <c r="BE68" i="3" a="1"/>
  <c r="E346" i="3" a="1"/>
  <c r="BF378" i="3" a="1"/>
  <c r="BF180" i="3" a="1"/>
  <c r="D65" i="3" a="1"/>
  <c r="D4" i="3" a="1"/>
  <c r="BE217" i="3" a="1"/>
  <c r="D298" i="3" a="1"/>
  <c r="BH46" i="3" a="1"/>
  <c r="E27" i="3" a="1"/>
  <c r="BF135" i="3" a="1"/>
  <c r="D269" i="3" a="1"/>
  <c r="E246" i="3" a="1"/>
  <c r="BF212" i="3" a="1"/>
  <c r="AR122" i="5" a="1"/>
  <c r="E139" i="3" a="1"/>
  <c r="BE244" i="3" a="1"/>
  <c r="BE280" i="3" a="1"/>
  <c r="D56" i="3" a="1"/>
  <c r="AR74" i="5" a="1"/>
  <c r="E302" i="3" a="1"/>
  <c r="E358" i="3" a="1"/>
  <c r="BH158" i="3" a="1"/>
  <c r="BH100" i="3" a="1"/>
  <c r="D136" i="3" a="1"/>
  <c r="BF264" i="3" a="1"/>
  <c r="BF140" i="3" a="1"/>
  <c r="AR55" i="5" a="1"/>
  <c r="D248" i="3" a="1"/>
  <c r="D200" i="3" a="1"/>
  <c r="BF143" i="3" a="1"/>
  <c r="BF99" i="3" a="1"/>
  <c r="BF331" i="3" a="1"/>
  <c r="E213" i="3" a="1"/>
  <c r="BF49" i="3" a="1"/>
  <c r="E80" i="3" a="1"/>
  <c r="BH335" i="3" a="1"/>
  <c r="BE21" i="3" a="1"/>
  <c r="BH271" i="3" a="1"/>
  <c r="BE19" i="3" a="1"/>
  <c r="BE332" i="3" a="1"/>
  <c r="BH365" i="3" a="1"/>
  <c r="BE93" i="3" a="1"/>
  <c r="BF392" i="3" a="1"/>
  <c r="D206" i="3" a="1"/>
  <c r="E280" i="3" a="1"/>
  <c r="BE150" i="3" a="1"/>
  <c r="BF203" i="3" a="1"/>
  <c r="BF98" i="3" a="1"/>
  <c r="BE247" i="3" a="1"/>
  <c r="AR190" i="5" a="1"/>
  <c r="BH51" i="3" a="1"/>
  <c r="BH169" i="3" a="1"/>
  <c r="AR209" i="5" a="1"/>
  <c r="BH89" i="3" a="1"/>
  <c r="D245" i="3" a="1"/>
  <c r="E172" i="3" a="1"/>
  <c r="BF200" i="3" a="1"/>
  <c r="BF45" i="3" a="1"/>
  <c r="BH231" i="3" a="1"/>
  <c r="E147" i="3" a="1"/>
  <c r="BF194" i="3" a="1"/>
  <c r="BF81" i="3" a="1"/>
  <c r="BF198" i="3" a="1"/>
  <c r="D182" i="3" a="1"/>
  <c r="BF339" i="3" a="1"/>
  <c r="BH234" i="3" a="1"/>
  <c r="E138" i="3" a="1"/>
  <c r="AR173" i="5" a="1"/>
  <c r="AR115" i="5" a="1"/>
  <c r="D273" i="3" a="1"/>
  <c r="BH97" i="3" a="1"/>
  <c r="D294" i="3" a="1"/>
  <c r="BE275" i="3" a="1"/>
  <c r="E314" i="3" a="1"/>
  <c r="AR217" i="5" a="1"/>
  <c r="BF138" i="3" a="1"/>
  <c r="BE148" i="3" a="1"/>
  <c r="BF53" i="3" a="1"/>
  <c r="BH218" i="3" a="1"/>
  <c r="BH182" i="3" a="1"/>
  <c r="E4" i="3" a="1"/>
  <c r="D73" i="3" a="1"/>
  <c r="AR207" i="5" a="1"/>
  <c r="BE135" i="3" a="1"/>
  <c r="BE334" i="3" a="1"/>
  <c r="E79" i="3" a="1"/>
  <c r="BF100" i="3" a="1"/>
  <c r="E46" i="3" a="1"/>
  <c r="BH88" i="3" a="1"/>
  <c r="BE225" i="3" a="1"/>
  <c r="BE164" i="3" a="1"/>
  <c r="E74" i="3" a="1"/>
  <c r="BE241" i="3" a="1"/>
  <c r="D77" i="3" a="1"/>
  <c r="BF218" i="3" a="1"/>
  <c r="BH7" i="3" a="1"/>
  <c r="BF171" i="3" a="1"/>
  <c r="BH190" i="3" a="1"/>
  <c r="BH268" i="3" a="1"/>
  <c r="BE291" i="3" a="1"/>
  <c r="BE373" i="3" a="1"/>
  <c r="BF214" i="3" a="1"/>
  <c r="D384" i="3" a="1"/>
  <c r="BF225" i="3" a="1"/>
  <c r="E370" i="3" a="1"/>
  <c r="D391" i="3" a="1"/>
  <c r="AR39" i="5" a="1"/>
  <c r="E20" i="3" a="1"/>
  <c r="D321" i="3" a="1"/>
  <c r="D152" i="3" a="1"/>
  <c r="BE87" i="3" a="1"/>
  <c r="BF92" i="3" a="1"/>
  <c r="D365" i="3" a="1"/>
  <c r="BH163" i="3" a="1"/>
  <c r="BH134" i="3" a="1"/>
  <c r="D187" i="3" a="1"/>
  <c r="BE305" i="3" a="1"/>
  <c r="D151" i="3" a="1"/>
  <c r="BE385" i="3" a="1"/>
  <c r="BF33" i="3" a="1"/>
  <c r="BE286" i="3" a="1"/>
  <c r="BE204" i="3" a="1"/>
  <c r="BH213" i="3" a="1"/>
  <c r="E315" i="3" a="1"/>
  <c r="E298" i="3" a="1"/>
  <c r="D191" i="3" a="1"/>
  <c r="D283" i="3" a="1"/>
  <c r="BE213" i="3" a="1"/>
  <c r="BF172" i="3" a="1"/>
  <c r="BH164" i="3" a="1"/>
  <c r="AR164" i="5" a="1"/>
  <c r="BH176" i="3" a="1"/>
  <c r="BH320" i="3" a="1"/>
  <c r="BF185" i="3" a="1"/>
  <c r="D303" i="3" a="1"/>
  <c r="E78" i="3" a="1"/>
  <c r="BF94" i="3" a="1"/>
  <c r="E15" i="3" a="1"/>
  <c r="E300" i="3" a="1"/>
  <c r="AR70" i="5" a="1"/>
  <c r="D360" i="3" a="1"/>
  <c r="BE231" i="3" a="1"/>
  <c r="AR232" i="5" a="1"/>
  <c r="BF188" i="3" a="1"/>
  <c r="BE28" i="3" a="1"/>
  <c r="BF271" i="3" a="1"/>
  <c r="AR146" i="5" a="1"/>
  <c r="E68" i="3" a="1"/>
  <c r="AR118" i="5" a="1"/>
  <c r="E207" i="3" a="1"/>
  <c r="E261" i="3" a="1"/>
  <c r="D162" i="3" a="1"/>
  <c r="BE172" i="3" a="1"/>
  <c r="E335" i="3" a="1"/>
  <c r="BE301" i="3" a="1"/>
  <c r="BF205" i="3" a="1"/>
  <c r="AR214" i="5" a="1"/>
  <c r="BE337" i="3" a="1"/>
  <c r="BE44" i="3" a="1"/>
  <c r="BH65" i="3" a="1"/>
  <c r="BE63" i="3" a="1"/>
  <c r="D45" i="3" a="1"/>
  <c r="D317" i="3" a="1"/>
  <c r="BF270" i="3" a="1"/>
  <c r="E347" i="3" a="1"/>
  <c r="D160" i="3" a="1"/>
  <c r="D375" i="3" a="1"/>
  <c r="BE251" i="3" a="1"/>
  <c r="BF235" i="3" a="1"/>
  <c r="E338" i="3" a="1"/>
  <c r="E177" i="3" a="1"/>
  <c r="D32" i="3" a="1"/>
  <c r="D306" i="3" a="1"/>
  <c r="BE35" i="3" a="1"/>
  <c r="BF66" i="3" a="1"/>
  <c r="BE327" i="3" a="1"/>
  <c r="E264" i="3" a="1"/>
  <c r="BF246" i="3" a="1"/>
  <c r="BH86" i="3" a="1"/>
  <c r="BE38" i="3" a="1"/>
  <c r="E158" i="3" a="1"/>
  <c r="BE283" i="3" a="1"/>
  <c r="AR181" i="5" a="1"/>
  <c r="BH351" i="3" a="1"/>
  <c r="E393" i="3" a="1"/>
  <c r="E336" i="3" a="1"/>
  <c r="BH315" i="3" a="1"/>
  <c r="D84" i="3" a="1"/>
  <c r="BH259" i="3" a="1"/>
  <c r="BF82" i="3" a="1"/>
  <c r="BE154" i="3" a="1"/>
  <c r="D366" i="3" a="1"/>
  <c r="E354" i="3" a="1"/>
  <c r="D311" i="3" a="1"/>
  <c r="E395" i="3" a="1"/>
  <c r="BF186" i="3" a="1"/>
  <c r="D272" i="3" a="1"/>
  <c r="BF333" i="3" a="1"/>
  <c r="BH39" i="3" a="1"/>
  <c r="AR112" i="5" a="1"/>
  <c r="BE242" i="3" a="1"/>
  <c r="BE229" i="3" a="1"/>
  <c r="AR218" i="5" a="1"/>
  <c r="BE316" i="3" a="1"/>
  <c r="D295" i="3" a="1"/>
  <c r="E201" i="3" a="1"/>
  <c r="E266" i="3" a="1"/>
  <c r="BE289" i="3" a="1"/>
  <c r="BF284" i="3" a="1"/>
  <c r="AR153" i="5" a="1"/>
  <c r="D335" i="3" a="1"/>
  <c r="AR44" i="5" a="1"/>
  <c r="AR79" i="5" a="1"/>
  <c r="BF255" i="3" a="1"/>
  <c r="D314" i="3" a="1"/>
  <c r="D235" i="3" a="1"/>
  <c r="BE134" i="3" a="1"/>
  <c r="E53" i="3" a="1"/>
  <c r="E137" i="3" a="1"/>
  <c r="BH77" i="3" a="1"/>
  <c r="BE269" i="3" a="1"/>
  <c r="BE248" i="3" a="1"/>
  <c r="E174" i="3" a="1"/>
  <c r="BH382" i="3" a="1"/>
  <c r="BF83" i="3" a="1"/>
  <c r="E309" i="3" a="1"/>
  <c r="BF179" i="3" a="1"/>
  <c r="D202" i="3" a="1"/>
  <c r="E135" i="3" a="1"/>
  <c r="D266" i="3" a="1"/>
  <c r="BH24" i="3" a="1"/>
  <c r="D166" i="3" a="1"/>
  <c r="BF293" i="3" a="1"/>
  <c r="E277" i="3" a="1"/>
  <c r="BF173" i="3" a="1"/>
  <c r="BH62" i="3" a="1"/>
  <c r="E39" i="3" a="1"/>
  <c r="D91" i="3" a="1"/>
  <c r="BH19" i="3" a="1"/>
  <c r="E220" i="3" a="1"/>
  <c r="E209" i="3" a="1"/>
  <c r="BF247" i="3" a="1"/>
  <c r="BE32" i="3" a="1"/>
  <c r="D167" i="3" a="1"/>
  <c r="BE98" i="3" a="1"/>
  <c r="BE22" i="3" a="1"/>
  <c r="AR66" i="5" a="1"/>
  <c r="E234" i="3" a="1"/>
  <c r="AR108" i="5" a="1"/>
  <c r="BH293" i="3" a="1"/>
  <c r="BH180" i="3" a="1"/>
  <c r="BH343" i="3" a="1"/>
  <c r="D88" i="3" a="1"/>
  <c r="BF236" i="3" a="1"/>
  <c r="BE168" i="3" a="1"/>
  <c r="E267" i="3" a="1"/>
  <c r="AR201" i="5" a="1"/>
  <c r="D3" i="3" a="1"/>
  <c r="BF398" i="3" a="1"/>
  <c r="BH69" i="3" a="1"/>
  <c r="AR62" i="5" a="1"/>
  <c r="D275" i="3" a="1"/>
  <c r="BE384" i="3" a="1"/>
  <c r="BF325" i="3" a="1"/>
  <c r="D228" i="3" a="1"/>
  <c r="BE210" i="3" a="1"/>
  <c r="E394" i="3" a="1"/>
  <c r="D255" i="3" a="1"/>
  <c r="E184" i="3" a="1"/>
  <c r="E61" i="3" a="1"/>
  <c r="BF281" i="3" a="1"/>
  <c r="BE259" i="3" a="1"/>
  <c r="BE267" i="3" a="1"/>
  <c r="E6" i="3" a="1"/>
  <c r="BF374" i="3" a="1"/>
  <c r="E341" i="3" a="1"/>
  <c r="D347" i="3" a="1"/>
  <c r="BH390" i="3" a="1"/>
  <c r="E176" i="3" a="1"/>
  <c r="AR127" i="5" a="1"/>
  <c r="BH197" i="3" a="1"/>
  <c r="D148" i="3" a="1"/>
  <c r="E12" i="3" a="1"/>
  <c r="BE189" i="3" a="1"/>
  <c r="D138" i="3" a="1"/>
  <c r="BF307" i="3" a="1"/>
  <c r="E96" i="3" a="1"/>
  <c r="AR175" i="5" a="1"/>
  <c r="BH55" i="3" a="1"/>
  <c r="E194" i="3" a="1"/>
  <c r="BH229" i="3" a="1"/>
  <c r="E26" i="3" a="1"/>
  <c r="BE187" i="3" a="1"/>
  <c r="D214" i="3" a="1"/>
  <c r="BH210" i="3" a="1"/>
  <c r="D254" i="3" a="1"/>
  <c r="BE191" i="3" a="1"/>
  <c r="BF230" i="3" a="1"/>
  <c r="AR196" i="5" a="1"/>
  <c r="BF277" i="3" a="1"/>
  <c r="E50" i="3" a="1"/>
  <c r="BF38" i="3" a="1"/>
  <c r="BH374" i="3" a="1"/>
  <c r="D350" i="3" a="1"/>
  <c r="BE58" i="3" a="1"/>
  <c r="D171" i="3" a="1"/>
  <c r="BH291" i="3" a="1"/>
  <c r="BH18" i="3" a="1"/>
  <c r="BE246" i="3" a="1"/>
  <c r="BH347" i="3" a="1"/>
  <c r="BE53" i="3" a="1"/>
  <c r="E30" i="3" a="1"/>
  <c r="BF340" i="3" a="1"/>
  <c r="BF301" i="3" a="1"/>
  <c r="BF226" i="3" a="1"/>
  <c r="E292" i="3" a="1"/>
  <c r="BE391" i="3" a="1"/>
  <c r="BF272" i="3" a="1"/>
  <c r="BF310" i="3" a="1"/>
  <c r="BF40" i="3" a="1"/>
  <c r="D156" i="3" a="1"/>
  <c r="BE198" i="3" a="1"/>
  <c r="D225" i="3" a="1"/>
  <c r="BH87" i="3" a="1"/>
  <c r="BH314" i="3" a="1"/>
  <c r="D374" i="3" a="1"/>
  <c r="AR187" i="5" a="1"/>
  <c r="BE292" i="3" a="1"/>
  <c r="D28" i="3" a="1"/>
  <c r="BH136" i="3" a="1"/>
  <c r="D302" i="3" a="1"/>
  <c r="BH324" i="3" a="1"/>
  <c r="D143" i="3" a="1"/>
  <c r="BH170" i="3" a="1"/>
  <c r="BF149" i="3" a="1"/>
  <c r="BE265" i="3" a="1"/>
  <c r="BH30" i="3" a="1"/>
  <c r="AR208" i="5" a="1"/>
  <c r="BF303" i="3" a="1"/>
  <c r="BF257" i="3" a="1"/>
  <c r="D51" i="3" a="1"/>
  <c r="E306" i="3" a="1"/>
  <c r="D268" i="3" a="1"/>
  <c r="BH236" i="3" a="1"/>
  <c r="BH165" i="3" a="1"/>
  <c r="BF368" i="3" a="1"/>
  <c r="E311" i="3" a="1"/>
  <c r="E166" i="3" a="1"/>
  <c r="BE145" i="3" a="1"/>
  <c r="BH99" i="3" a="1"/>
  <c r="E38" i="3" a="1"/>
  <c r="BH317" i="3" a="1"/>
  <c r="BH332" i="3" a="1"/>
  <c r="BH274" i="3" a="1"/>
  <c r="D289" i="3" a="1"/>
  <c r="BH333" i="3" a="1"/>
  <c r="E263" i="3" a="1"/>
  <c r="BF387" i="3" a="1"/>
  <c r="E157" i="3" a="1"/>
  <c r="BE180" i="3" a="1"/>
  <c r="E371" i="3" a="1"/>
  <c r="BH80" i="3" a="1"/>
  <c r="AR220" i="5" a="1"/>
  <c r="D378" i="3" a="1"/>
  <c r="BE317" i="3" a="1"/>
  <c r="AR89" i="5" a="1"/>
  <c r="AR171" i="5" a="1"/>
  <c r="BH239" i="3" a="1"/>
  <c r="BE254" i="3" a="1"/>
  <c r="E271" i="3" a="1"/>
  <c r="BF352" i="3" a="1"/>
  <c r="BF136" i="3" a="1"/>
  <c r="BE233" i="3" a="1"/>
  <c r="AR47" i="5" a="1"/>
  <c r="E255" i="3" a="1"/>
  <c r="BF30" i="3" a="1"/>
  <c r="BE54" i="3" a="1"/>
  <c r="BH206" i="3" a="1"/>
  <c r="BH194" i="3" a="1"/>
  <c r="AR113" i="5" a="1"/>
  <c r="BF56" i="3" a="1"/>
  <c r="BE138" i="3" a="1"/>
  <c r="BF231" i="3" a="1"/>
  <c r="BF349" i="3" a="1"/>
  <c r="E81" i="3" a="1"/>
  <c r="D11" i="3" a="1"/>
  <c r="BH200" i="3" a="1"/>
  <c r="BE333" i="3" a="1"/>
  <c r="AR212" i="5" a="1"/>
  <c r="BE345" i="3" a="1"/>
  <c r="BE41" i="3" a="1"/>
  <c r="BF354" i="3" a="1"/>
  <c r="E288" i="3" a="1"/>
  <c r="BF24" i="3" a="1"/>
  <c r="BF274" i="3" a="1"/>
  <c r="BH360" i="3" a="1"/>
  <c r="E83" i="3" a="1"/>
  <c r="BF191" i="3" a="1"/>
  <c r="BE243" i="3" a="1"/>
  <c r="BH47" i="3" a="1"/>
  <c r="D98" i="3" a="1"/>
  <c r="BH303" i="3" a="1"/>
  <c r="BE281" i="3" a="1"/>
  <c r="BE262" i="3" a="1"/>
  <c r="BE142" i="3" a="1"/>
  <c r="BH191" i="3" a="1"/>
  <c r="D397" i="3" a="1"/>
  <c r="D399" i="3" a="1"/>
  <c r="AR67" i="5" a="1"/>
  <c r="D299" i="3" a="1"/>
  <c r="E364" i="3" a="1"/>
  <c r="BF379" i="3" a="1"/>
  <c r="BE330" i="3" a="1"/>
  <c r="E245" i="3" a="1"/>
  <c r="D346" i="3" a="1"/>
  <c r="D174" i="3" a="1"/>
  <c r="E47" i="3" a="1"/>
  <c r="D388" i="3" a="1"/>
  <c r="E218" i="3" a="1"/>
  <c r="BE299" i="3" a="1"/>
  <c r="AR103" i="5" a="1"/>
  <c r="BH302" i="3" a="1"/>
  <c r="D249" i="3" a="1"/>
  <c r="D276" i="3" a="1"/>
  <c r="AR45" i="5" a="1"/>
  <c r="BE235" i="3" a="1"/>
  <c r="E310" i="3" a="1"/>
  <c r="E54" i="3" a="1"/>
  <c r="AR116" i="5" a="1"/>
  <c r="BH48" i="3" a="1"/>
  <c r="D134" i="3" a="1"/>
  <c r="E73" i="3" a="1"/>
  <c r="BE297" i="3" a="1"/>
  <c r="BE17" i="3" a="1"/>
  <c r="BF163" i="3" a="1"/>
  <c r="BF160" i="3" a="1"/>
  <c r="BF210" i="3" a="1"/>
  <c r="D44" i="3" a="1"/>
  <c r="D364" i="3" a="1"/>
  <c r="BH52" i="3" a="1"/>
  <c r="BH183" i="3" a="1"/>
  <c r="E34" i="3" a="1"/>
  <c r="E196" i="3" a="1"/>
  <c r="BE395" i="3" a="1"/>
  <c r="E339" i="3" a="1"/>
  <c r="D94" i="3" a="1"/>
  <c r="E48" i="3" a="1"/>
  <c r="BH344" i="3" a="1"/>
  <c r="AR213" i="5" a="1"/>
  <c r="BF233" i="3" a="1"/>
  <c r="D329" i="3" a="1"/>
  <c r="D258" i="3" a="1"/>
  <c r="D38" i="3" a="1"/>
  <c r="E247" i="3" a="1"/>
  <c r="BE26" i="3" a="1"/>
  <c r="D379" i="3" a="1"/>
  <c r="BF43" i="3" a="1"/>
  <c r="D27" i="3" a="1"/>
  <c r="D37" i="3" a="1"/>
  <c r="BE366" i="3" a="1"/>
  <c r="BF199" i="3" a="1"/>
  <c r="E229" i="3" a="1"/>
  <c r="D352" i="3" a="1"/>
  <c r="BF238" i="3" a="1"/>
  <c r="D178" i="3" a="1"/>
  <c r="D68" i="3" a="1"/>
  <c r="D326" i="3" a="1"/>
  <c r="BE393" i="3" a="1"/>
  <c r="D292" i="3" a="1"/>
  <c r="BH17" i="3" a="1"/>
  <c r="AR139" i="5" a="1"/>
  <c r="BH144" i="3" a="1"/>
  <c r="BE266" i="3" a="1"/>
  <c r="AR72" i="5" a="1"/>
  <c r="BH288" i="3" a="1"/>
  <c r="E307" i="3" a="1"/>
  <c r="AR101" i="5" a="1"/>
  <c r="BF279" i="3" a="1"/>
  <c r="BF25" i="3" a="1"/>
  <c r="BH32" i="3" a="1"/>
  <c r="E399" i="3" a="1"/>
  <c r="E373" i="3" a="1"/>
  <c r="BE379" i="3" a="1"/>
  <c r="BF174" i="3" a="1"/>
  <c r="BE310" i="3" a="1"/>
  <c r="BF97" i="3" a="1"/>
  <c r="BH325" i="3" a="1"/>
  <c r="BF44" i="3" a="1"/>
  <c r="BH264" i="3" a="1"/>
  <c r="E349" i="3" a="1"/>
  <c r="BE50" i="3" a="1"/>
  <c r="AR147" i="5" a="1"/>
  <c r="BF75" i="3" a="1"/>
  <c r="E100" i="3" a="1"/>
  <c r="BE363" i="3" a="1"/>
  <c r="BE375" i="3" a="1"/>
  <c r="BF202" i="3" a="1"/>
  <c r="BF73" i="3" a="1"/>
  <c r="D90" i="3" a="1"/>
  <c r="BH278" i="3" a="1"/>
  <c r="BE202" i="3" a="1"/>
  <c r="BE184" i="3" a="1"/>
  <c r="BE218" i="3" a="1"/>
  <c r="BF217" i="3" a="1"/>
  <c r="BE173" i="3" a="1"/>
  <c r="D243" i="3" a="1"/>
  <c r="BE147" i="3" a="1"/>
  <c r="E294" i="3" a="1"/>
  <c r="BF355" i="3" a="1"/>
  <c r="D192" i="3" a="1"/>
  <c r="AR82" i="5" a="1"/>
  <c r="D218" i="3" a="1"/>
  <c r="AR84" i="5" a="1"/>
  <c r="E49" i="3" a="1"/>
  <c r="BE339" i="3" a="1"/>
  <c r="BF249" i="3" a="1"/>
  <c r="D339" i="3" a="1"/>
  <c r="BE386" i="3" a="1"/>
  <c r="BE199" i="3" a="1"/>
  <c r="D340" i="3" a="1"/>
  <c r="BF385" i="3" a="1"/>
  <c r="BH273" i="3" a="1"/>
  <c r="D337" i="3" a="1"/>
  <c r="BE165" i="3" a="1"/>
  <c r="D231" i="3" a="1"/>
  <c r="BE67" i="3" a="1"/>
  <c r="BE46" i="3" a="1"/>
  <c r="BE238" i="3" a="1"/>
  <c r="D19" i="3" a="1"/>
  <c r="BH282" i="3" a="1"/>
  <c r="D157" i="3" a="1"/>
  <c r="AR203" i="5" a="1"/>
  <c r="D183" i="3" a="1"/>
  <c r="BH243" i="3" a="1"/>
  <c r="D383" i="3" a="1"/>
  <c r="BE149" i="3" a="1"/>
  <c r="AR59" i="5" a="1"/>
  <c r="BF142" i="3" a="1"/>
  <c r="AR119" i="5" a="1"/>
  <c r="BH101" i="3" a="1"/>
  <c r="E210" i="3" a="1"/>
  <c r="BE62" i="3" a="1"/>
  <c r="BH142" i="3" a="1"/>
  <c r="E64" i="3" a="1"/>
  <c r="BH20" i="3" a="1"/>
  <c r="D234" i="3" a="1"/>
  <c r="D242" i="3" a="1"/>
  <c r="D342" i="3" a="1"/>
  <c r="BH83" i="3" a="1"/>
  <c r="BF48" i="3" a="1"/>
  <c r="BF184" i="3" a="1"/>
  <c r="AR200" i="5" a="1"/>
  <c r="BE66" i="3" a="1"/>
  <c r="BF291" i="3" a="1"/>
  <c r="BF147" i="3" a="1"/>
  <c r="E168" i="3" a="1"/>
  <c r="E52" i="3" a="1"/>
  <c r="E89" i="3" a="1"/>
  <c r="BE12" i="3" a="1"/>
  <c r="BE219" i="3" a="1"/>
  <c r="BF244" i="3" a="1"/>
  <c r="AR165" i="5" a="1"/>
  <c r="E342" i="3" a="1"/>
  <c r="AR169" i="5" a="1"/>
  <c r="E144" i="3" a="1"/>
  <c r="BE158" i="3" a="1"/>
  <c r="BF304" i="3" a="1"/>
  <c r="D226" i="3" a="1"/>
  <c r="E243" i="3" a="1"/>
  <c r="BE77" i="3" a="1"/>
  <c r="BE167" i="3" a="1"/>
  <c r="BH212" i="3" a="1"/>
  <c r="BE278" i="3" a="1"/>
  <c r="D354" i="3" a="1"/>
  <c r="AR77" i="5" a="1"/>
  <c r="BE201" i="3" a="1"/>
  <c r="BH377" i="3" a="1"/>
  <c r="BE31" i="3" a="1"/>
  <c r="D185" i="3" a="1"/>
  <c r="E257" i="3" a="1"/>
  <c r="AR193" i="5" a="1"/>
  <c r="BF47" i="3" a="1"/>
  <c r="D169" i="3" a="1"/>
  <c r="E216" i="3" a="1"/>
  <c r="E195" i="3" a="1"/>
  <c r="BF31" i="3" a="1"/>
  <c r="BE84" i="3" a="1"/>
  <c r="BE102" i="3" a="1"/>
  <c r="BF278" i="3" a="1"/>
  <c r="BF259" i="3" a="1"/>
  <c r="D260" i="3" a="1"/>
  <c r="AR111" i="5" a="1"/>
  <c r="BH321" i="3" a="1"/>
  <c r="BE295" i="3" a="1"/>
  <c r="D52" i="3" a="1"/>
  <c r="BF50" i="3" a="1"/>
  <c r="E318" i="3" a="1"/>
  <c r="BE226" i="3" a="1"/>
  <c r="D35" i="3" a="1"/>
  <c r="AR117" i="5" a="1"/>
  <c r="D184" i="3" a="1"/>
  <c r="BF390" i="3" a="1"/>
  <c r="E59" i="3" a="1"/>
  <c r="BE186" i="3" a="1"/>
  <c r="D308" i="3" a="1"/>
  <c r="E384" i="3" a="1"/>
  <c r="BH63" i="3" a="1"/>
  <c r="BH102" i="3" a="1"/>
  <c r="BH92" i="3" a="1"/>
  <c r="BF341" i="3" a="1"/>
  <c r="AR142" i="5" a="1"/>
  <c r="BF88" i="3" a="1"/>
  <c r="BF313" i="3" a="1"/>
  <c r="BE368" i="3" a="1"/>
  <c r="BH198" i="3" a="1"/>
  <c r="AR185" i="5" a="1"/>
  <c r="BF376" i="3" a="1"/>
  <c r="BH181" i="3" a="1"/>
  <c r="E301" i="3" a="1"/>
  <c r="BH277" i="3" a="1"/>
  <c r="BH189" i="3" a="1"/>
  <c r="D284" i="3" a="1"/>
  <c r="BE83" i="3" a="1"/>
  <c r="BF243" i="3" a="1"/>
  <c r="BH138" i="3" a="1"/>
  <c r="BH37" i="3" a="1"/>
  <c r="BH385" i="3" a="1"/>
  <c r="BE192" i="3" a="1"/>
  <c r="BF258" i="3" a="1"/>
  <c r="E392" i="3" a="1"/>
  <c r="E98" i="3" a="1"/>
  <c r="BE308" i="3" a="1"/>
  <c r="BH263" i="3" a="1"/>
  <c r="BE5" i="3" a="1"/>
  <c r="BF137" i="3" a="1"/>
  <c r="D278" i="3" a="1"/>
  <c r="E160" i="3" a="1"/>
  <c r="D323" i="3" a="1"/>
  <c r="AR162" i="5" a="1"/>
  <c r="BE372" i="3" a="1"/>
  <c r="AR227" i="5" a="1"/>
  <c r="D168" i="3" a="1"/>
  <c r="BH350" i="3" a="1"/>
  <c r="BH246" i="3" a="1"/>
  <c r="BE144" i="3" a="1"/>
  <c r="E156" i="3" a="1"/>
  <c r="BH265" i="3" a="1"/>
  <c r="D261" i="3" a="1"/>
  <c r="D358" i="3" a="1"/>
  <c r="D66" i="3" a="1"/>
  <c r="BE249" i="3" a="1"/>
  <c r="BF383" i="3" a="1"/>
  <c r="BE49" i="3" a="1"/>
  <c r="BE170" i="3" a="1"/>
  <c r="D216" i="3" a="1"/>
  <c r="E65" i="3" a="1"/>
  <c r="E165" i="3" a="1"/>
  <c r="BF182" i="3" a="1"/>
  <c r="D188" i="3" a="1"/>
  <c r="BF382" i="3" a="1"/>
  <c r="BH173" i="3" a="1"/>
  <c r="BH56" i="3" a="1"/>
  <c r="BF269" i="3" a="1"/>
  <c r="BH4" i="3" a="1"/>
  <c r="BF275" i="3" a="1"/>
  <c r="BE52" i="3" a="1"/>
  <c r="E198" i="3" a="1"/>
  <c r="D359" i="3" a="1"/>
  <c r="E162" i="3" a="1"/>
  <c r="BH151" i="3" a="1"/>
  <c r="BF320" i="3" a="1"/>
  <c r="BE376" i="3" a="1"/>
  <c r="BH42" i="3" a="1"/>
  <c r="AR81" i="5" a="1"/>
  <c r="E219" i="3" a="1"/>
  <c r="E325" i="3" a="1"/>
  <c r="BF250" i="3" a="1"/>
  <c r="BE307" i="3" a="1"/>
  <c r="BH43" i="3" a="1"/>
  <c r="BH389" i="3" a="1"/>
  <c r="BE71" i="3" a="1"/>
  <c r="BF6" i="3" a="1"/>
  <c r="E180" i="3" a="1"/>
  <c r="E95" i="3" a="1"/>
  <c r="E256" i="3" a="1"/>
  <c r="BH285" i="3" a="1"/>
  <c r="D63" i="3" a="1"/>
  <c r="E368" i="3" a="1"/>
  <c r="D334" i="3" a="1"/>
  <c r="AR140" i="5" a="1"/>
  <c r="BF76" i="3" a="1"/>
  <c r="BF15" i="3" a="1"/>
  <c r="BF35" i="3" a="1"/>
  <c r="BH153" i="3" a="1"/>
  <c r="D54" i="3" a="1"/>
  <c r="BH395" i="3" a="1"/>
  <c r="AR222" i="5" a="1"/>
  <c r="D24" i="3" a="1"/>
  <c r="AR161" i="5" a="1"/>
  <c r="BH375" i="3" a="1"/>
  <c r="BE221" i="3" a="1"/>
  <c r="D150" i="3" a="1"/>
  <c r="E258" i="3" a="1"/>
  <c r="E233" i="3" a="1"/>
  <c r="AR40" i="5" a="1"/>
  <c r="D40" i="3" a="1"/>
  <c r="D256" i="3" a="1"/>
  <c r="D285" i="3" a="1"/>
  <c r="BE40" i="3" a="1"/>
  <c r="BF367" i="3" a="1"/>
  <c r="D203" i="3" a="1"/>
  <c r="BE285" i="3" a="1"/>
  <c r="D282" i="3" a="1"/>
  <c r="BH294" i="3" a="1"/>
  <c r="E183" i="3" a="1"/>
  <c r="BH387" i="3" a="1"/>
  <c r="AR75" i="5" a="1"/>
  <c r="E345" i="3" a="1"/>
  <c r="D301" i="3" a="1"/>
  <c r="BF288" i="3" a="1"/>
  <c r="BE27" i="3" a="1"/>
  <c r="BH31" i="3" a="1"/>
  <c r="BE215" i="3" a="1"/>
  <c r="D296" i="3" a="1"/>
  <c r="E62" i="3" a="1"/>
  <c r="AR166" i="5" a="1"/>
  <c r="BH34" i="3" a="1"/>
  <c r="E169" i="3" a="1"/>
  <c r="E204" i="3" a="1"/>
  <c r="BE227" i="3" a="1"/>
  <c r="AR206" i="5" a="1"/>
  <c r="BF318" i="3" a="1"/>
  <c r="AR90" i="5" a="1"/>
  <c r="BE335" i="3" a="1"/>
  <c r="D324" i="3" a="1"/>
  <c r="E327" i="3" a="1"/>
  <c r="D210" i="3" a="1"/>
  <c r="E238" i="3" a="1"/>
  <c r="BH154" i="3" a="1"/>
  <c r="BH41" i="3" a="1"/>
  <c r="BH242" i="3" a="1"/>
  <c r="BE228" i="3" a="1"/>
  <c r="BH81" i="3" a="1"/>
  <c r="BF139" i="3" a="1"/>
  <c r="BF153" i="3" a="1"/>
  <c r="E297" i="3" a="1"/>
  <c r="BH186" i="3" a="1"/>
  <c r="BF292" i="3" a="1"/>
  <c r="E152" i="3" a="1"/>
  <c r="D400" i="3" a="1"/>
  <c r="D310" i="3" a="1"/>
  <c r="BE82" i="3" a="1"/>
  <c r="BH159" i="3" a="1"/>
  <c r="E154" i="3" a="1"/>
  <c r="D336" i="3" a="1"/>
  <c r="BE190" i="3" a="1"/>
  <c r="BH78" i="3" a="1"/>
  <c r="BE216" i="3" a="1"/>
  <c r="BE141" i="3" a="1"/>
  <c r="BE96" i="3" a="1"/>
  <c r="D5" i="3" a="1"/>
  <c r="BH311" i="3" a="1"/>
  <c r="D102" i="3" a="1"/>
  <c r="BE302" i="3" a="1"/>
  <c r="E400" i="3" a="1"/>
  <c r="BH232" i="3" a="1"/>
  <c r="BH327" i="3" a="1"/>
  <c r="BF183" i="3" a="1"/>
  <c r="E389" i="3" a="1"/>
  <c r="BH280" i="3" a="1"/>
  <c r="BH155" i="3" a="1"/>
  <c r="BF154" i="3" a="1"/>
  <c r="AR148" i="5" a="1"/>
  <c r="BH58" i="3" a="1"/>
  <c r="BE256" i="3" a="1"/>
  <c r="AR92" i="5" a="1"/>
  <c r="BE156" i="3" a="1"/>
  <c r="BH90" i="3" a="1"/>
  <c r="AR86" i="5" a="1"/>
  <c r="BF256" i="3" a="1"/>
  <c r="AR96" i="5" a="1"/>
  <c r="BH147" i="3" a="1"/>
  <c r="D177" i="3" a="1"/>
  <c r="E221" i="3" a="1"/>
  <c r="BE155" i="3" a="1"/>
  <c r="BH372" i="3" a="1"/>
  <c r="BH304" i="3" a="1"/>
  <c r="BE169" i="3" a="1"/>
  <c r="BH248" i="3" a="1"/>
  <c r="BE360" i="3" a="1"/>
  <c r="BE86" i="3" a="1"/>
  <c r="BE23" i="3" a="1"/>
  <c r="AR168" i="5" a="1"/>
  <c r="BF91" i="3" a="1"/>
  <c r="AR100" i="5" a="1"/>
  <c r="AR211" i="5" a="1"/>
  <c r="AR121" i="5" a="1"/>
  <c r="D363" i="3" a="1"/>
  <c r="BF282" i="3" a="1"/>
  <c r="AR71" i="5" a="1"/>
  <c r="BH290" i="3" a="1"/>
  <c r="BE203" i="3" a="1"/>
  <c r="BF365" i="3" a="1"/>
  <c r="D25" i="3" a="1"/>
  <c r="BE257" i="3" a="1"/>
  <c r="BF297" i="3" a="1"/>
  <c r="E23" i="3" a="1"/>
  <c r="AR63" i="5" a="1"/>
  <c r="E240" i="3" a="1"/>
  <c r="D180" i="3" a="1"/>
  <c r="AR104" i="5" a="1"/>
  <c r="D69" i="3" a="1"/>
  <c r="AR184" i="5" a="1"/>
  <c r="BE364" i="3" a="1"/>
  <c r="E161" i="3" a="1"/>
  <c r="E35" i="3" a="1"/>
  <c r="E185" i="3" a="1"/>
  <c r="BF219" i="3" a="1"/>
  <c r="BF5" i="3" a="1"/>
  <c r="D14" i="3" a="1"/>
  <c r="BF276" i="3" a="1"/>
  <c r="AR68" i="5" a="1"/>
  <c r="BH367" i="3" a="1"/>
  <c r="BF358" i="3" a="1"/>
  <c r="BE347" i="3" a="1"/>
  <c r="BH339" i="3" a="1"/>
  <c r="D170" i="3" a="1"/>
  <c r="E145" i="3" a="1"/>
  <c r="E322" i="3" a="1"/>
  <c r="E375" i="3" a="1"/>
  <c r="E249" i="3" a="1"/>
  <c r="BE182" i="3" a="1"/>
  <c r="BE92" i="3" a="1"/>
  <c r="E3" i="3" a="1"/>
  <c r="BF146" i="3" a="1"/>
  <c r="BF289" i="3" a="1"/>
  <c r="D70" i="3" a="1"/>
  <c r="D270" i="3" a="1"/>
  <c r="AR76" i="5" a="1"/>
  <c r="BE352" i="3" a="1"/>
  <c r="E293" i="3" a="1"/>
  <c r="AR228" i="5" a="1"/>
  <c r="BF11" i="3" a="1"/>
  <c r="D330" i="3" a="1"/>
  <c r="AR170" i="5" a="1"/>
  <c r="E151" i="3" a="1"/>
  <c r="BH135" i="3" a="1"/>
  <c r="BE197" i="3" a="1"/>
  <c r="BH150" i="3" a="1"/>
  <c r="BH160" i="3" a="1"/>
  <c r="E350" i="3" a="1"/>
  <c r="AR99" i="5" a="1"/>
  <c r="E171" i="3" a="1"/>
  <c r="BH184" i="3" a="1"/>
  <c r="BE166" i="3" a="1"/>
  <c r="BE353" i="3" a="1"/>
  <c r="E385" i="3" a="1"/>
  <c r="E365" i="3" a="1"/>
  <c r="BH35" i="3" a="1"/>
  <c r="E323" i="3" a="1"/>
  <c r="E134" i="3" a="1"/>
  <c r="AR159" i="5" a="1"/>
  <c r="E45" i="3" a="1"/>
  <c r="BF156" i="3" a="1"/>
  <c r="E281" i="3" a="1"/>
  <c r="E312" i="3" a="1"/>
  <c r="BF190" i="3" a="1"/>
  <c r="D259" i="3" a="1"/>
  <c r="BF64" i="3" a="1"/>
  <c r="AR65" i="5" a="1"/>
  <c r="E60" i="3" a="1"/>
  <c r="BE14" i="3" a="1"/>
  <c r="E11" i="3" a="1"/>
  <c r="D319" i="3" a="1"/>
  <c r="BE323" i="3" a="1"/>
  <c r="BE253" i="3" a="1"/>
  <c r="AR197" i="5" a="1"/>
  <c r="BH301" i="3" a="1"/>
  <c r="BE276" i="3" a="1"/>
  <c r="BE354" i="3" a="1"/>
  <c r="BE72" i="3" a="1"/>
  <c r="E332" i="3" a="1"/>
  <c r="AR137" i="5" a="1"/>
  <c r="D22" i="3" a="1"/>
  <c r="BE207" i="3" a="1"/>
  <c r="BH75" i="3" a="1"/>
  <c r="BF157" i="3" a="1"/>
  <c r="BE387" i="3" a="1"/>
  <c r="BF237" i="3" a="1"/>
  <c r="BF287" i="3" a="1"/>
  <c r="BE90" i="3" a="1"/>
  <c r="E351" i="3" a="1"/>
  <c r="BE349" i="3" a="1"/>
  <c r="BF150" i="3" a="1"/>
  <c r="BH36" i="3" a="1"/>
  <c r="BH338" i="3" a="1"/>
  <c r="BF54" i="3" a="1"/>
  <c r="E188" i="3" a="1"/>
  <c r="D135" i="3" a="1"/>
  <c r="BF59" i="3" a="1"/>
  <c r="AR105" i="5" a="1"/>
  <c r="BF42" i="3" a="1"/>
  <c r="BE200" i="3" a="1"/>
  <c r="D154" i="3" a="1"/>
  <c r="BF151" i="3" a="1"/>
  <c r="BH253" i="3" a="1"/>
  <c r="E236" i="3" a="1"/>
  <c r="D304" i="3" a="1"/>
  <c r="BH378" i="3" a="1"/>
  <c r="BH161" i="3" a="1"/>
  <c r="BH308" i="3" a="1"/>
  <c r="BH140" i="3" a="1"/>
  <c r="D50" i="3" a="1"/>
  <c r="E253" i="3" a="1"/>
  <c r="AR134" i="5" a="1"/>
  <c r="BF388" i="3" a="1"/>
  <c r="BF240" i="3" a="1"/>
  <c r="E286" i="3" a="1"/>
  <c r="BH79" i="3" a="1"/>
  <c r="BE369" i="3" a="1"/>
  <c r="D393" i="3" a="1"/>
  <c r="AR73" i="5" a="1"/>
  <c r="AR38" i="5" a="1"/>
  <c r="E214" i="3" a="1"/>
  <c r="BH208" i="3" a="1"/>
  <c r="BF215" i="3" a="1"/>
  <c r="E383" i="3" a="1"/>
  <c r="E179" i="3" a="1"/>
  <c r="BH349" i="3" a="1"/>
  <c r="D172" i="3" a="1"/>
  <c r="BE258" i="3" a="1"/>
  <c r="E92" i="3" a="1"/>
  <c r="BE250" i="3" a="1"/>
  <c r="D82" i="3" a="1"/>
  <c r="E141" i="3" a="1"/>
  <c r="D264" i="3" a="1"/>
  <c r="BF371" i="3" a="1"/>
  <c r="D7" i="3" a="1"/>
  <c r="AR199" i="5" a="1"/>
  <c r="BE240" i="3" a="1"/>
  <c r="D307" i="3" a="1"/>
  <c r="BF386" i="3" a="1"/>
  <c r="E319" i="3" a="1"/>
  <c r="AR42" i="5" a="1"/>
  <c r="E7" i="3" a="1"/>
  <c r="E387" i="3" a="1"/>
  <c r="AR128" i="5" a="1"/>
  <c r="BE153" i="3" a="1"/>
  <c r="BF317" i="3" a="1"/>
  <c r="E250" i="3" a="1"/>
  <c r="BH267" i="3" a="1"/>
  <c r="BH363" i="3" a="1"/>
  <c r="D41" i="3" a="1"/>
  <c r="BE36" i="3" a="1"/>
  <c r="BF389" i="3" a="1"/>
  <c r="D271" i="3" a="1"/>
  <c r="E67" i="3" a="1"/>
  <c r="D246" i="3" a="1"/>
  <c r="BF372" i="3" a="1"/>
  <c r="BF78" i="3" a="1"/>
  <c r="D241" i="3" a="1"/>
  <c r="BH85" i="3" a="1"/>
  <c r="BH53" i="3" a="1"/>
  <c r="E367" i="3" a="1"/>
  <c r="BH346" i="3" a="1"/>
  <c r="E262" i="3" a="1"/>
  <c r="E70" i="3" a="1"/>
  <c r="E337" i="3" a="1"/>
  <c r="BH205" i="3" a="1"/>
  <c r="BH49" i="3" a="1"/>
  <c r="E149" i="3" a="1"/>
  <c r="BH380" i="3" a="1"/>
  <c r="D348" i="3" a="1"/>
  <c r="BE188" i="3" a="1"/>
  <c r="E91" i="3" a="1"/>
  <c r="E159" i="3" a="1"/>
  <c r="BF37" i="3" a="1"/>
  <c r="BE163" i="3" a="1"/>
  <c r="BF28" i="3" a="1"/>
  <c r="BF302" i="3" a="1"/>
  <c r="BH353" i="3" a="1"/>
  <c r="AR60" i="5" a="1"/>
  <c r="D376" i="3" a="1"/>
  <c r="E226" i="3" a="1"/>
  <c r="BE146" i="3" a="1"/>
  <c r="BF220" i="3" a="1"/>
  <c r="D72" i="3" a="1"/>
  <c r="BF294" i="3" a="1"/>
  <c r="BF280" i="3" a="1"/>
  <c r="BE16" i="3" a="1"/>
  <c r="BH244" i="3" a="1"/>
  <c r="D61" i="3" a="1"/>
  <c r="BH392" i="3" a="1"/>
  <c r="AR154" i="5" a="1"/>
  <c r="BE43" i="3" a="1"/>
  <c r="AR178" i="5" a="1"/>
  <c r="BH221" i="3" a="1"/>
  <c r="BE56" i="3" a="1"/>
  <c r="BH216" i="3" a="1"/>
  <c r="BF384" i="3" a="1"/>
  <c r="BE255" i="3" a="1"/>
  <c r="BE382" i="3" a="1"/>
  <c r="BH57" i="3" a="1"/>
  <c r="BE344" i="3" a="1"/>
  <c r="BE271" i="3" a="1"/>
  <c r="BH297" i="3" a="1"/>
  <c r="BH54" i="3" a="1"/>
  <c r="BE30" i="3" a="1"/>
  <c r="E278" i="3" a="1"/>
  <c r="BH384" i="3" a="1"/>
  <c r="BF353" i="3" a="1"/>
  <c r="BH95" i="3" a="1"/>
  <c r="BH177" i="3" a="1"/>
  <c r="BH381" i="3" a="1"/>
  <c r="BE140" i="3" a="1"/>
  <c r="BF87" i="3" a="1"/>
  <c r="D209" i="3" a="1"/>
  <c r="BF357" i="3" a="1"/>
  <c r="BF69" i="3" a="1"/>
  <c r="BF62" i="3" a="1"/>
  <c r="D87" i="3" a="1"/>
  <c r="BH341" i="3" a="1"/>
  <c r="D351" i="3" a="1"/>
  <c r="AR229" i="5" a="1"/>
  <c r="BF14" i="3" a="1"/>
  <c r="E14" i="3" a="1"/>
  <c r="BE51" i="3" a="1"/>
  <c r="BH331" i="3" a="1"/>
  <c r="BF330" i="3" a="1"/>
  <c r="BE264" i="3" a="1"/>
  <c r="BH359" i="3" a="1"/>
  <c r="BF229" i="3" a="1"/>
  <c r="D144" i="3" a="1"/>
  <c r="BE60" i="3" a="1"/>
  <c r="BE293" i="3" a="1"/>
  <c r="BF267" i="3" a="1"/>
  <c r="BE274" i="3" a="1"/>
  <c r="BH330" i="3" a="1"/>
  <c r="E182" i="3" a="1"/>
  <c r="AR91" i="5" a="1"/>
  <c r="D43" i="3" a="1"/>
  <c r="E398" i="3" a="1"/>
  <c r="BH174" i="3" a="1"/>
  <c r="D60" i="3" a="1"/>
  <c r="E41" i="3" a="1"/>
  <c r="BE4" i="3" a="1"/>
  <c r="D29" i="3" a="1"/>
  <c r="BH371" i="3" a="1"/>
  <c r="BF152" i="3" a="1"/>
  <c r="BE25" i="3" a="1"/>
  <c r="BE237" i="3" a="1"/>
  <c r="BH60" i="3" a="1"/>
  <c r="BH148" i="3" a="1"/>
  <c r="E66" i="3" a="1"/>
  <c r="E75" i="3" a="1"/>
  <c r="BF196" i="3" a="1"/>
  <c r="BE59" i="3" a="1"/>
  <c r="E16" i="3" a="1"/>
  <c r="AR160" i="5" a="1"/>
  <c r="AR230" i="5" a="1"/>
  <c r="AR52" i="5" a="1"/>
  <c r="BE79" i="3" a="1"/>
  <c r="D232" i="3" a="1"/>
  <c r="BH195" i="3" a="1"/>
  <c r="BF295" i="3" a="1"/>
  <c r="BF23" i="3" a="1"/>
  <c r="BF261" i="3" a="1"/>
  <c r="BE95" i="3" a="1"/>
  <c r="BE152" i="3" a="1"/>
  <c r="E333" i="3" a="1"/>
  <c r="BE298" i="3" a="1"/>
  <c r="BH391" i="3" a="1"/>
  <c r="BH266" i="3" a="1"/>
  <c r="BE29" i="3" a="1"/>
  <c r="E283" i="3" a="1"/>
  <c r="BE273" i="3" a="1"/>
  <c r="BH287" i="3" a="1"/>
  <c r="D53" i="3" a="1"/>
  <c r="BE37" i="3" a="1"/>
  <c r="E90" i="3" a="1"/>
  <c r="BF395" i="3" a="1"/>
  <c r="BE230" i="3" a="1"/>
  <c r="BE252" i="3" a="1"/>
  <c r="BF80" i="3" a="1"/>
  <c r="AR186" i="5" a="1"/>
  <c r="BH305" i="3" a="1"/>
  <c r="BE374" i="3" a="1"/>
  <c r="D18" i="3" a="1"/>
  <c r="BE81" i="3" a="1"/>
  <c r="BF286" i="3" a="1"/>
  <c r="AR223" i="5" a="1"/>
  <c r="D161" i="3" a="1"/>
  <c r="BE261" i="3" a="1"/>
  <c r="BH26" i="3" a="1"/>
  <c r="BE263" i="3" a="1"/>
  <c r="D322" i="3" a="1"/>
  <c r="D377" i="3" a="1"/>
  <c r="D252" i="3" a="1"/>
  <c r="BH96" i="3" a="1"/>
  <c r="AR231" i="5" a="1"/>
  <c r="AR37" i="5" a="1"/>
  <c r="BE75" i="3" a="1"/>
  <c r="E372" i="3" a="1"/>
  <c r="BE336" i="3" a="1"/>
  <c r="E150" i="3" a="1"/>
  <c r="BE304" i="3" a="1"/>
  <c r="BF195" i="3" a="1"/>
  <c r="BF60" i="3" a="1"/>
  <c r="BH337" i="3" a="1"/>
  <c r="D398" i="3" a="1"/>
  <c r="E227" i="3" a="1"/>
  <c r="BF32" i="3" a="1"/>
  <c r="AR120" i="5" a="1"/>
  <c r="E36" i="3" a="1"/>
  <c r="D212" i="3" a="1"/>
  <c r="BF265" i="3" a="1"/>
  <c r="D48" i="3" a="1"/>
  <c r="BF375" i="3" a="1"/>
  <c r="E21" i="3" a="1"/>
  <c r="BF192" i="3" a="1"/>
  <c r="BH394" i="3" a="1"/>
  <c r="E164" i="3" a="1"/>
  <c r="D207" i="3" a="1"/>
  <c r="BF21" i="3" a="1"/>
  <c r="D238" i="3" a="1"/>
  <c r="D309" i="3" a="1"/>
  <c r="BH220" i="3" a="1"/>
  <c r="BE284" i="3" a="1"/>
  <c r="D300" i="3" a="1"/>
  <c r="BF86" i="3" a="1"/>
  <c r="BH71" i="3" a="1"/>
  <c r="AR51" i="5" a="1"/>
  <c r="BE394" i="3" a="1"/>
  <c r="E379" i="3" a="1"/>
  <c r="BF68" i="3" a="1"/>
  <c r="BF248" i="3" a="1"/>
  <c r="BH313" i="3" a="1"/>
  <c r="BH312" i="3" a="1"/>
  <c r="D318" i="3" a="1"/>
  <c r="AR98" i="5" a="1"/>
  <c r="AR194" i="5" a="1"/>
  <c r="AR64" i="5" a="1"/>
  <c r="AR102" i="5" a="1"/>
  <c r="BF162" i="3" a="1"/>
  <c r="BE205" i="3" a="1"/>
  <c r="D97" i="3" a="1"/>
  <c r="D190" i="3" a="1"/>
  <c r="D316" i="3" a="1"/>
  <c r="BE342" i="3" a="1"/>
  <c r="BH345" i="3" a="1"/>
  <c r="AR124" i="5" a="1"/>
  <c r="BH22" i="3" a="1"/>
  <c r="BH300" i="3" a="1"/>
  <c r="BF168" i="3" a="1"/>
  <c r="AR106" i="5" a="1"/>
  <c r="E308" i="3" a="1"/>
  <c r="AR145" i="5" a="1"/>
  <c r="E217" i="3" a="1"/>
  <c r="D237" i="3" a="1"/>
  <c r="E85" i="3" a="1"/>
  <c r="E320" i="3" a="1"/>
  <c r="AR210" i="5" a="1"/>
  <c r="E76" i="3" a="1"/>
  <c r="BE370" i="3" a="1"/>
  <c r="D279" i="3" a="1"/>
  <c r="D79" i="3" a="1"/>
  <c r="E192" i="3" a="1"/>
  <c r="BF266" i="3" a="1"/>
  <c r="BF165" i="3" a="1"/>
  <c r="BH275" i="3" a="1"/>
  <c r="AR176" i="5" a="1"/>
  <c r="AR50" i="5" a="1"/>
  <c r="D349" i="3" a="1"/>
  <c r="D280" i="3" a="1"/>
  <c r="BF381" i="3" a="1"/>
  <c r="E363" i="3" a="1"/>
  <c r="BH217" i="3" a="1"/>
  <c r="D55" i="3" a="1"/>
  <c r="BE159" i="3" a="1"/>
  <c r="BF46" i="3" a="1"/>
  <c r="BH354" i="3" a="1"/>
  <c r="E175" i="3" a="1"/>
  <c r="D286" i="3" a="1"/>
  <c r="BE94" i="3" a="1"/>
  <c r="AR93" i="5" a="1"/>
  <c r="E388" i="3" a="1"/>
  <c r="E248" i="3" a="1"/>
  <c r="AR131" i="5" a="1"/>
  <c r="E324" i="3" a="1"/>
  <c r="BE24" i="3" a="1"/>
  <c r="AR138" i="5" a="1"/>
  <c r="AR107" i="5" a="1"/>
  <c r="BE20" i="3" a="1"/>
  <c r="BH284" i="3" a="1"/>
  <c r="AR215" i="5" a="1"/>
  <c r="BF347" i="3" a="1"/>
  <c r="BE355" i="3" a="1"/>
  <c r="BH45" i="3" a="1"/>
  <c r="BE282" i="3" a="1"/>
  <c r="BH204" i="3" a="1"/>
  <c r="AR87" i="5" a="1"/>
  <c r="D291" i="3" a="1"/>
  <c r="E270" i="3" a="1"/>
  <c r="BF321" i="3" a="1"/>
  <c r="BE89" i="3" a="1"/>
  <c r="D367" i="3" a="1"/>
  <c r="BH66" i="3" a="1"/>
  <c r="BH145" i="3" a="1"/>
  <c r="BF144" i="3" a="1"/>
  <c r="BE194" i="3" a="1"/>
  <c r="BF336" i="3" a="1"/>
  <c r="BH67" i="3" a="1"/>
  <c r="BE137" i="3" a="1"/>
  <c r="BE357" i="3" a="1"/>
  <c r="BH319" i="3" a="1"/>
  <c r="E360" i="3" a="1"/>
  <c r="D159" i="3" a="1"/>
  <c r="D80" i="3" a="1"/>
  <c r="BH23" i="3" a="1"/>
  <c r="E18" i="3" a="1"/>
  <c r="E191" i="3" a="1"/>
  <c r="D101" i="3" a="1"/>
  <c r="BF141" i="3" a="1"/>
  <c r="BH306" i="3" a="1"/>
  <c r="BH219" i="3" a="1"/>
  <c r="E167" i="3" a="1"/>
  <c r="D15" i="3" a="1"/>
  <c r="BF26" i="3" a="1"/>
  <c r="BF283" i="3" a="1"/>
  <c r="BH193" i="3" a="1"/>
  <c r="E291" i="3" a="1"/>
  <c r="E32" i="3" a="1"/>
  <c r="BE389" i="3" a="1"/>
  <c r="BF27" i="3" a="1"/>
  <c r="BF309" i="3" a="1"/>
  <c r="BE359" i="3" a="1"/>
  <c r="AR53" i="5" a="1"/>
  <c r="D344" i="3" a="1"/>
  <c r="BE340" i="3" a="1"/>
  <c r="BH82" i="3" a="1"/>
  <c r="BF239" i="3" a="1"/>
  <c r="AR135" i="5" a="1"/>
  <c r="BE232" i="3" a="1"/>
  <c r="E142" i="3" a="1"/>
  <c r="BF273" i="3" a="1"/>
  <c r="BH146" i="3" a="1"/>
  <c r="BE33" i="3" a="1"/>
  <c r="BE272" i="3" a="1"/>
  <c r="D99" i="3" a="1"/>
  <c r="E269" i="3" a="1"/>
  <c r="BE290" i="3" a="1"/>
  <c r="D305" i="3" a="1"/>
  <c r="BE97" i="3" a="1"/>
  <c r="BH355" i="3" a="1"/>
  <c r="BH334" i="3" a="1"/>
  <c r="BF268" i="3" a="1"/>
  <c r="BE99" i="3" a="1"/>
  <c r="D195" i="3" a="1"/>
  <c r="BH366" i="3" a="1"/>
  <c r="E381" i="3" a="1"/>
  <c r="E190" i="3" a="1"/>
  <c r="D341" i="3" a="1"/>
  <c r="E321" i="3" a="1"/>
  <c r="E386" i="3" a="1"/>
  <c r="D21" i="3" a="1"/>
  <c r="BH251" i="3" a="1"/>
  <c r="BE214" i="3" a="1"/>
  <c r="BH15" i="3" a="1"/>
  <c r="BE73" i="3" a="1"/>
  <c r="BE171" i="3" a="1"/>
  <c r="BF102" i="3" a="1"/>
  <c r="BH228" i="3" a="1"/>
  <c r="BE294" i="3" a="1"/>
  <c r="BH258" i="3" a="1"/>
  <c r="BF167" i="3" a="1"/>
  <c r="E170" i="3" a="1"/>
  <c r="BE78" i="3" a="1"/>
  <c r="D89" i="3" a="1"/>
  <c r="E382" i="3" a="1"/>
  <c r="D198" i="3" a="1"/>
  <c r="E51" i="3" a="1"/>
  <c r="D281" i="3" a="1"/>
  <c r="E55" i="3" a="1"/>
  <c r="D158" i="3" a="1"/>
  <c r="BF345" i="3" a="1"/>
  <c r="BE212" i="3" a="1"/>
  <c r="D290" i="3" a="1"/>
  <c r="BH16" i="3" a="1"/>
  <c r="D221" i="3" a="1"/>
  <c r="AR46" i="5" a="1"/>
  <c r="D86" i="3" a="1"/>
  <c r="BH373" i="3" a="1"/>
  <c r="D193" i="3" a="1"/>
  <c r="BE320" i="3" a="1"/>
  <c r="BE91" i="3" a="1"/>
  <c r="AR198" i="5" a="1"/>
  <c r="BE70" i="3" a="1"/>
  <c r="D257" i="3" a="1"/>
  <c r="BE7" i="3" a="1"/>
  <c r="D205" i="3" a="1"/>
  <c r="BF245" i="3" a="1"/>
  <c r="BF221" i="3" a="1"/>
  <c r="AR188" i="5" a="1"/>
  <c r="E390" i="3" a="1"/>
  <c r="AR109" i="5" a="1"/>
  <c r="BF363" i="3" a="1"/>
  <c r="E71" i="3" a="1"/>
  <c r="BE390" i="3" a="1"/>
  <c r="E40" i="3" a="1"/>
  <c r="BH379" i="3" a="1"/>
  <c r="BE279" i="3" a="1"/>
  <c r="BF253" i="3" a="1"/>
  <c r="D147" i="3" a="1"/>
  <c r="AR125" i="5" a="1"/>
  <c r="BF350" i="3" a="1"/>
  <c r="AR182" i="5" a="1"/>
  <c r="E88" i="3" a="1"/>
  <c r="E200" i="3" a="1"/>
  <c r="AR225" i="5" a="1"/>
  <c r="AR156" i="5" a="1"/>
  <c r="D16" i="3" a="1"/>
  <c r="BE178" i="3" a="1"/>
  <c r="AR180" i="5" a="1"/>
  <c r="E29" i="3" a="1"/>
  <c r="BH270" i="3" a="1"/>
  <c r="D179" i="3" a="1"/>
  <c r="BH286" i="3" a="1"/>
  <c r="BF65" i="3" a="1"/>
  <c r="E86" i="3" a="1"/>
  <c r="BF252" i="3" a="1"/>
  <c r="E380" i="3" a="1"/>
  <c r="E202" i="3" a="1"/>
  <c r="BF63" i="3" a="1"/>
  <c r="BE185" i="3" a="1"/>
  <c r="BE380" i="3" a="1"/>
  <c r="E31" i="3" a="1"/>
  <c r="D312" i="3" a="1"/>
  <c r="D368" i="3" a="1"/>
  <c r="BF134" i="3" a="1"/>
  <c r="BH352" i="3" a="1"/>
  <c r="AR149" i="5" a="1"/>
  <c r="D204" i="3" a="1"/>
  <c r="BH29" i="3" a="1"/>
  <c r="D355" i="3" a="1"/>
  <c r="BF7" i="3" a="1"/>
  <c r="BE348" i="3" a="1"/>
  <c r="AR78" i="5" a="1"/>
  <c r="BH139" i="3" a="1"/>
  <c r="E330" i="3" a="1"/>
  <c r="BE179" i="3" a="1"/>
  <c r="D33" i="3" a="1"/>
  <c r="D381" i="3" a="1"/>
  <c r="D59" i="3" a="1"/>
  <c r="AR172" i="5" a="1"/>
  <c r="E163" i="3" a="1"/>
  <c r="BE343" i="3" a="1"/>
  <c r="AR36" i="5" a="1"/>
  <c r="D139" i="3" a="1"/>
  <c r="D313" i="3" a="1"/>
  <c r="E273" i="3" a="1"/>
  <c r="BF158" i="3" a="1"/>
  <c r="BH178" i="3" a="1"/>
  <c r="E205" i="3" a="1"/>
  <c r="D392" i="3" a="1"/>
  <c r="BF254" i="3" a="1"/>
  <c r="BE397" i="3" a="1"/>
  <c r="BF251" i="3" a="1"/>
  <c r="E316" i="3" a="1"/>
  <c r="D387" i="3" a="1"/>
  <c r="BH166" i="3" a="1"/>
  <c r="E33" i="3" a="1"/>
  <c r="D62" i="3" a="1"/>
  <c r="AR136" i="5" a="1"/>
  <c r="BE383" i="3" a="1"/>
  <c r="BE321" i="3" a="1"/>
  <c r="BE175" i="3" a="1"/>
  <c r="BE358" i="3" a="1"/>
  <c r="D343" i="3" a="1"/>
  <c r="BF232" i="3" a="1"/>
  <c r="BH172" i="3" a="1"/>
  <c r="D74" i="3" a="1"/>
  <c r="BH364" i="3" a="1"/>
  <c r="E173" i="3" a="1"/>
  <c r="E173" i="3" l="1"/>
  <c r="BH364" i="3"/>
  <c r="D74" i="3"/>
  <c r="BH172" i="3"/>
  <c r="BF232" i="3"/>
  <c r="D343" i="3"/>
  <c r="BE358" i="3"/>
  <c r="BE175" i="3"/>
  <c r="BE321" i="3"/>
  <c r="BE383" i="3"/>
  <c r="AR136" i="5"/>
  <c r="D62" i="3"/>
  <c r="E33" i="3"/>
  <c r="BH166" i="3"/>
  <c r="D387" i="3"/>
  <c r="E316" i="3"/>
  <c r="BF251" i="3"/>
  <c r="BE397" i="3"/>
  <c r="BF254" i="3"/>
  <c r="D392" i="3"/>
  <c r="E205" i="3"/>
  <c r="BH178" i="3"/>
  <c r="BF158" i="3"/>
  <c r="E273" i="3"/>
  <c r="D313" i="3"/>
  <c r="D139" i="3"/>
  <c r="AR36" i="5"/>
  <c r="BE343" i="3"/>
  <c r="E163" i="3"/>
  <c r="AR172" i="5"/>
  <c r="D59" i="3"/>
  <c r="D381" i="3"/>
  <c r="D33" i="3"/>
  <c r="BE179" i="3"/>
  <c r="E330" i="3"/>
  <c r="BH139" i="3"/>
  <c r="AR78" i="5"/>
  <c r="BE348" i="3"/>
  <c r="BF7" i="3"/>
  <c r="D355" i="3"/>
  <c r="BH29" i="3"/>
  <c r="D204" i="3"/>
  <c r="AR149" i="5"/>
  <c r="BH352" i="3"/>
  <c r="BF134" i="3"/>
  <c r="D368" i="3"/>
  <c r="D312" i="3"/>
  <c r="E31" i="3"/>
  <c r="BE380" i="3"/>
  <c r="BE185" i="3"/>
  <c r="BF63" i="3"/>
  <c r="E202" i="3"/>
  <c r="E380" i="3"/>
  <c r="BF252" i="3"/>
  <c r="E86" i="3"/>
  <c r="BF65" i="3"/>
  <c r="BH286" i="3"/>
  <c r="D179" i="3"/>
  <c r="BH270" i="3"/>
  <c r="E29" i="3"/>
  <c r="AR180" i="5"/>
  <c r="AX180" i="5" s="1"/>
  <c r="BE178" i="3"/>
  <c r="D16" i="3"/>
  <c r="AR156" i="5"/>
  <c r="AR225" i="5"/>
  <c r="E200" i="3"/>
  <c r="E88" i="3"/>
  <c r="AR182" i="5"/>
  <c r="BF350" i="3"/>
  <c r="AR125" i="5"/>
  <c r="D147" i="3"/>
  <c r="BF253" i="3"/>
  <c r="BE279" i="3"/>
  <c r="BH379" i="3"/>
  <c r="E40" i="3"/>
  <c r="BE390" i="3"/>
  <c r="E71" i="3"/>
  <c r="BF363" i="3"/>
  <c r="AR109" i="5"/>
  <c r="E390" i="3"/>
  <c r="AR188" i="5"/>
  <c r="BF221" i="3"/>
  <c r="BF245" i="3"/>
  <c r="D205" i="3"/>
  <c r="BE7" i="3"/>
  <c r="BG7" i="3" s="1"/>
  <c r="D257" i="3"/>
  <c r="BE70" i="3"/>
  <c r="AR198" i="5"/>
  <c r="BE91" i="3"/>
  <c r="BE320" i="3"/>
  <c r="D193" i="3"/>
  <c r="BH373" i="3"/>
  <c r="D86" i="3"/>
  <c r="AR46" i="5"/>
  <c r="D221" i="3"/>
  <c r="BH16" i="3"/>
  <c r="D290" i="3"/>
  <c r="BE212" i="3"/>
  <c r="BF345" i="3"/>
  <c r="D158" i="3"/>
  <c r="E55" i="3"/>
  <c r="D281" i="3"/>
  <c r="E51" i="3"/>
  <c r="D198" i="3"/>
  <c r="E382" i="3"/>
  <c r="D89" i="3"/>
  <c r="BE78" i="3"/>
  <c r="E170" i="3"/>
  <c r="BF167" i="3"/>
  <c r="BH258" i="3"/>
  <c r="BE294" i="3"/>
  <c r="BH228" i="3"/>
  <c r="BF102" i="3"/>
  <c r="BE171" i="3"/>
  <c r="BE73" i="3"/>
  <c r="BH15" i="3"/>
  <c r="BE214" i="3"/>
  <c r="BH251" i="3"/>
  <c r="D21" i="3"/>
  <c r="E386" i="3"/>
  <c r="E321" i="3"/>
  <c r="D341" i="3"/>
  <c r="E190" i="3"/>
  <c r="E381" i="3"/>
  <c r="BH366" i="3"/>
  <c r="D195" i="3"/>
  <c r="BE99" i="3"/>
  <c r="BF268" i="3"/>
  <c r="BH334" i="3"/>
  <c r="BH355" i="3"/>
  <c r="BE97" i="3"/>
  <c r="D305" i="3"/>
  <c r="BE290" i="3"/>
  <c r="E269" i="3"/>
  <c r="D99" i="3"/>
  <c r="BE272" i="3"/>
  <c r="BE33" i="3"/>
  <c r="BH146" i="3"/>
  <c r="BF273" i="3"/>
  <c r="E142" i="3"/>
  <c r="BE232" i="3"/>
  <c r="BG232" i="3" s="1"/>
  <c r="AR135" i="5"/>
  <c r="BF239" i="3"/>
  <c r="BH82" i="3"/>
  <c r="BE340" i="3"/>
  <c r="D344" i="3"/>
  <c r="AR53" i="5"/>
  <c r="BE359" i="3"/>
  <c r="BF309" i="3"/>
  <c r="BF27" i="3"/>
  <c r="BE389" i="3"/>
  <c r="E32" i="3"/>
  <c r="E291" i="3"/>
  <c r="BH193" i="3"/>
  <c r="BF283" i="3"/>
  <c r="BF26" i="3"/>
  <c r="D15" i="3"/>
  <c r="E167" i="3"/>
  <c r="BH219" i="3"/>
  <c r="BH306" i="3"/>
  <c r="BF141" i="3"/>
  <c r="D101" i="3"/>
  <c r="E191" i="3"/>
  <c r="E18" i="3"/>
  <c r="BH23" i="3"/>
  <c r="D80" i="3"/>
  <c r="D159" i="3"/>
  <c r="E360" i="3"/>
  <c r="BH319" i="3"/>
  <c r="BE357" i="3"/>
  <c r="BE137" i="3"/>
  <c r="BH67" i="3"/>
  <c r="BF336" i="3"/>
  <c r="BE194" i="3"/>
  <c r="BF144" i="3"/>
  <c r="BH145" i="3"/>
  <c r="BH66" i="3"/>
  <c r="D367" i="3"/>
  <c r="BE89" i="3"/>
  <c r="BF321" i="3"/>
  <c r="E270" i="3"/>
  <c r="D291" i="3"/>
  <c r="AR87" i="5"/>
  <c r="BH204" i="3"/>
  <c r="BE282" i="3"/>
  <c r="BH45" i="3"/>
  <c r="BE355" i="3"/>
  <c r="BF347" i="3"/>
  <c r="AR215" i="5"/>
  <c r="BH284" i="3"/>
  <c r="BE20" i="3"/>
  <c r="AR107" i="5"/>
  <c r="AR138" i="5"/>
  <c r="BE24" i="3"/>
  <c r="E324" i="3"/>
  <c r="AR131" i="5"/>
  <c r="E248" i="3"/>
  <c r="E388" i="3"/>
  <c r="AR93" i="5"/>
  <c r="AX93" i="5" s="1"/>
  <c r="BE94" i="3"/>
  <c r="D286" i="3"/>
  <c r="E175" i="3"/>
  <c r="BH354" i="3"/>
  <c r="BF46" i="3"/>
  <c r="BE159" i="3"/>
  <c r="D55" i="3"/>
  <c r="BH217" i="3"/>
  <c r="E363" i="3"/>
  <c r="BF381" i="3"/>
  <c r="D280" i="3"/>
  <c r="D349" i="3"/>
  <c r="AR50" i="5"/>
  <c r="AR176" i="5"/>
  <c r="BH275" i="3"/>
  <c r="BF165" i="3"/>
  <c r="BF266" i="3"/>
  <c r="E192" i="3"/>
  <c r="D79" i="3"/>
  <c r="D279" i="3"/>
  <c r="BE370" i="3"/>
  <c r="E76" i="3"/>
  <c r="AR210" i="5"/>
  <c r="E320" i="3"/>
  <c r="E85" i="3"/>
  <c r="D237" i="3"/>
  <c r="E217" i="3"/>
  <c r="AR145" i="5"/>
  <c r="E308" i="3"/>
  <c r="AR106" i="5"/>
  <c r="BF168" i="3"/>
  <c r="BH300" i="3"/>
  <c r="BH22" i="3"/>
  <c r="AR124" i="5"/>
  <c r="BH345" i="3"/>
  <c r="BE342" i="3"/>
  <c r="D316" i="3"/>
  <c r="D190" i="3"/>
  <c r="D97" i="3"/>
  <c r="BE205" i="3"/>
  <c r="BF162" i="3"/>
  <c r="AR102" i="5"/>
  <c r="AR64" i="5"/>
  <c r="AX64" i="5" s="1"/>
  <c r="AR194" i="5"/>
  <c r="AR98" i="5"/>
  <c r="D318" i="3"/>
  <c r="BH312" i="3"/>
  <c r="BH313" i="3"/>
  <c r="BF248" i="3"/>
  <c r="BF68" i="3"/>
  <c r="E379" i="3"/>
  <c r="BE394" i="3"/>
  <c r="AR51" i="5"/>
  <c r="BH71" i="3"/>
  <c r="BF86" i="3"/>
  <c r="D300" i="3"/>
  <c r="BE284" i="3"/>
  <c r="BH220" i="3"/>
  <c r="D309" i="3"/>
  <c r="D238" i="3"/>
  <c r="BF21" i="3"/>
  <c r="D207" i="3"/>
  <c r="E164" i="3"/>
  <c r="BH394" i="3"/>
  <c r="BF192" i="3"/>
  <c r="E21" i="3"/>
  <c r="BF375" i="3"/>
  <c r="D48" i="3"/>
  <c r="BF265" i="3"/>
  <c r="D212" i="3"/>
  <c r="E36" i="3"/>
  <c r="AR120" i="5"/>
  <c r="BF32" i="3"/>
  <c r="E227" i="3"/>
  <c r="D398" i="3"/>
  <c r="BH337" i="3"/>
  <c r="BF60" i="3"/>
  <c r="BF195" i="3"/>
  <c r="BE304" i="3"/>
  <c r="E150" i="3"/>
  <c r="BE336" i="3"/>
  <c r="BG336" i="3" s="1"/>
  <c r="E372" i="3"/>
  <c r="BE75" i="3"/>
  <c r="AR37" i="5"/>
  <c r="AR231" i="5"/>
  <c r="BH96" i="3"/>
  <c r="D252" i="3"/>
  <c r="D377" i="3"/>
  <c r="D322" i="3"/>
  <c r="BE263" i="3"/>
  <c r="BH26" i="3"/>
  <c r="BE261" i="3"/>
  <c r="D161" i="3"/>
  <c r="AR223" i="5"/>
  <c r="BF286" i="3"/>
  <c r="BE81" i="3"/>
  <c r="D18" i="3"/>
  <c r="BE374" i="3"/>
  <c r="BH305" i="3"/>
  <c r="AR186" i="5"/>
  <c r="BF80" i="3"/>
  <c r="BE252" i="3"/>
  <c r="BG252" i="3" s="1"/>
  <c r="BE230" i="3"/>
  <c r="BF395" i="3"/>
  <c r="E90" i="3"/>
  <c r="BE37" i="3"/>
  <c r="D53" i="3"/>
  <c r="BH287" i="3"/>
  <c r="BE273" i="3"/>
  <c r="BG273" i="3" s="1"/>
  <c r="E283" i="3"/>
  <c r="BE29" i="3"/>
  <c r="BH266" i="3"/>
  <c r="BH391" i="3"/>
  <c r="BE298" i="3"/>
  <c r="E333" i="3"/>
  <c r="BE152" i="3"/>
  <c r="BE95" i="3"/>
  <c r="BF261" i="3"/>
  <c r="BF23" i="3"/>
  <c r="BF295" i="3"/>
  <c r="BH195" i="3"/>
  <c r="D232" i="3"/>
  <c r="BE79" i="3"/>
  <c r="AR52" i="5"/>
  <c r="AR230" i="5"/>
  <c r="AR160" i="5"/>
  <c r="E16" i="3"/>
  <c r="BE59" i="3"/>
  <c r="BF196" i="3"/>
  <c r="E75" i="3"/>
  <c r="E66" i="3"/>
  <c r="BH148" i="3"/>
  <c r="BH60" i="3"/>
  <c r="BE237" i="3"/>
  <c r="BE25" i="3"/>
  <c r="BF152" i="3"/>
  <c r="BH371" i="3"/>
  <c r="D29" i="3"/>
  <c r="BE4" i="3"/>
  <c r="E41" i="3"/>
  <c r="D60" i="3"/>
  <c r="BH174" i="3"/>
  <c r="E398" i="3"/>
  <c r="D43" i="3"/>
  <c r="AR91" i="5"/>
  <c r="E182" i="3"/>
  <c r="BH330" i="3"/>
  <c r="BE274" i="3"/>
  <c r="BF267" i="3"/>
  <c r="BE293" i="3"/>
  <c r="BE60" i="3"/>
  <c r="BG60" i="3" s="1"/>
  <c r="D144" i="3"/>
  <c r="BF229" i="3"/>
  <c r="BH359" i="3"/>
  <c r="BE264" i="3"/>
  <c r="BF330" i="3"/>
  <c r="BH331" i="3"/>
  <c r="BE51" i="3"/>
  <c r="E14" i="3"/>
  <c r="BF14" i="3"/>
  <c r="AR229" i="5"/>
  <c r="D351" i="3"/>
  <c r="BH341" i="3"/>
  <c r="D87" i="3"/>
  <c r="BF62" i="3"/>
  <c r="BF69" i="3"/>
  <c r="BF357" i="3"/>
  <c r="D209" i="3"/>
  <c r="BF87" i="3"/>
  <c r="BE140" i="3"/>
  <c r="BH381" i="3"/>
  <c r="BH177" i="3"/>
  <c r="BH95" i="3"/>
  <c r="BF353" i="3"/>
  <c r="BH384" i="3"/>
  <c r="E278" i="3"/>
  <c r="BE30" i="3"/>
  <c r="BH54" i="3"/>
  <c r="BH297" i="3"/>
  <c r="BE271" i="3"/>
  <c r="BE344" i="3"/>
  <c r="BH57" i="3"/>
  <c r="BE382" i="3"/>
  <c r="BE255" i="3"/>
  <c r="BF384" i="3"/>
  <c r="BH216" i="3"/>
  <c r="BE56" i="3"/>
  <c r="BH221" i="3"/>
  <c r="AR178" i="5"/>
  <c r="BE43" i="3"/>
  <c r="AR154" i="5"/>
  <c r="BH392" i="3"/>
  <c r="D61" i="3"/>
  <c r="BH244" i="3"/>
  <c r="BE16" i="3"/>
  <c r="BF280" i="3"/>
  <c r="BF294" i="3"/>
  <c r="D72" i="3"/>
  <c r="BF220" i="3"/>
  <c r="BE146" i="3"/>
  <c r="E226" i="3"/>
  <c r="D376" i="3"/>
  <c r="AR60" i="5"/>
  <c r="BH353" i="3"/>
  <c r="BF302" i="3"/>
  <c r="BF28" i="3"/>
  <c r="BE163" i="3"/>
  <c r="BF37" i="3"/>
  <c r="E159" i="3"/>
  <c r="E91" i="3"/>
  <c r="BE188" i="3"/>
  <c r="D348" i="3"/>
  <c r="BH380" i="3"/>
  <c r="E149" i="3"/>
  <c r="BH49" i="3"/>
  <c r="BH205" i="3"/>
  <c r="E337" i="3"/>
  <c r="E70" i="3"/>
  <c r="E262" i="3"/>
  <c r="BH346" i="3"/>
  <c r="E367" i="3"/>
  <c r="BH53" i="3"/>
  <c r="BH85" i="3"/>
  <c r="D241" i="3"/>
  <c r="BF78" i="3"/>
  <c r="BF372" i="3"/>
  <c r="D246" i="3"/>
  <c r="E67" i="3"/>
  <c r="D271" i="3"/>
  <c r="BF389" i="3"/>
  <c r="BE36" i="3"/>
  <c r="D41" i="3"/>
  <c r="BH363" i="3"/>
  <c r="BH267" i="3"/>
  <c r="E250" i="3"/>
  <c r="BF317" i="3"/>
  <c r="BE153" i="3"/>
  <c r="AR128" i="5"/>
  <c r="E387" i="3"/>
  <c r="E7" i="3"/>
  <c r="AR42" i="5"/>
  <c r="E319" i="3"/>
  <c r="BF386" i="3"/>
  <c r="D307" i="3"/>
  <c r="BE240" i="3"/>
  <c r="AR199" i="5"/>
  <c r="D7" i="3"/>
  <c r="BF371" i="3"/>
  <c r="D264" i="3"/>
  <c r="E141" i="3"/>
  <c r="D82" i="3"/>
  <c r="BE250" i="3"/>
  <c r="E92" i="3"/>
  <c r="BE258" i="3"/>
  <c r="D172" i="3"/>
  <c r="BH349" i="3"/>
  <c r="E179" i="3"/>
  <c r="E383" i="3"/>
  <c r="BF215" i="3"/>
  <c r="BH208" i="3"/>
  <c r="E214" i="3"/>
  <c r="AR38" i="5"/>
  <c r="AR73" i="5"/>
  <c r="D393" i="3"/>
  <c r="BE369" i="3"/>
  <c r="BH79" i="3"/>
  <c r="E286" i="3"/>
  <c r="BF240" i="3"/>
  <c r="BF388" i="3"/>
  <c r="AR134" i="5"/>
  <c r="E253" i="3"/>
  <c r="D50" i="3"/>
  <c r="BH140" i="3"/>
  <c r="BH308" i="3"/>
  <c r="BH161" i="3"/>
  <c r="BH378" i="3"/>
  <c r="D304" i="3"/>
  <c r="E236" i="3"/>
  <c r="BH253" i="3"/>
  <c r="BF151" i="3"/>
  <c r="D154" i="3"/>
  <c r="BE200" i="3"/>
  <c r="BF42" i="3"/>
  <c r="AR105" i="5"/>
  <c r="BF59" i="3"/>
  <c r="D135" i="3"/>
  <c r="E188" i="3"/>
  <c r="BF54" i="3"/>
  <c r="BH338" i="3"/>
  <c r="BH36" i="3"/>
  <c r="BF150" i="3"/>
  <c r="BE349" i="3"/>
  <c r="E351" i="3"/>
  <c r="BE90" i="3"/>
  <c r="BF287" i="3"/>
  <c r="BF237" i="3"/>
  <c r="BE387" i="3"/>
  <c r="BF157" i="3"/>
  <c r="BH75" i="3"/>
  <c r="BE207" i="3"/>
  <c r="D22" i="3"/>
  <c r="AR137" i="5"/>
  <c r="E332" i="3"/>
  <c r="BE72" i="3"/>
  <c r="BE354" i="3"/>
  <c r="BE276" i="3"/>
  <c r="BH301" i="3"/>
  <c r="AR197" i="5"/>
  <c r="BE253" i="3"/>
  <c r="BE323" i="3"/>
  <c r="D319" i="3"/>
  <c r="E11" i="3"/>
  <c r="BE14" i="3"/>
  <c r="BG14" i="3" s="1"/>
  <c r="E60" i="3"/>
  <c r="AR65" i="5"/>
  <c r="BF64" i="3"/>
  <c r="D259" i="3"/>
  <c r="BF190" i="3"/>
  <c r="E312" i="3"/>
  <c r="E281" i="3"/>
  <c r="BF156" i="3"/>
  <c r="E45" i="3"/>
  <c r="AR159" i="5"/>
  <c r="E134" i="3"/>
  <c r="E323" i="3"/>
  <c r="BH35" i="3"/>
  <c r="E365" i="3"/>
  <c r="E385" i="3"/>
  <c r="BE353" i="3"/>
  <c r="BG353" i="3" s="1"/>
  <c r="BE166" i="3"/>
  <c r="BH184" i="3"/>
  <c r="E171" i="3"/>
  <c r="AR99" i="5"/>
  <c r="E350" i="3"/>
  <c r="BH160" i="3"/>
  <c r="BH150" i="3"/>
  <c r="BE197" i="3"/>
  <c r="BH135" i="3"/>
  <c r="E151" i="3"/>
  <c r="AR170" i="5"/>
  <c r="D330" i="3"/>
  <c r="BF11" i="3"/>
  <c r="AR228" i="5"/>
  <c r="E293" i="3"/>
  <c r="BE352" i="3"/>
  <c r="AR76" i="5"/>
  <c r="D270" i="3"/>
  <c r="D70" i="3"/>
  <c r="BF289" i="3"/>
  <c r="BF146" i="3"/>
  <c r="E3" i="3"/>
  <c r="BE92" i="3"/>
  <c r="BE182" i="3"/>
  <c r="E249" i="3"/>
  <c r="E375" i="3"/>
  <c r="E322" i="3"/>
  <c r="E145" i="3"/>
  <c r="D170" i="3"/>
  <c r="BH339" i="3"/>
  <c r="BE347" i="3"/>
  <c r="BG347" i="3" s="1"/>
  <c r="BF358" i="3"/>
  <c r="BH367" i="3"/>
  <c r="AR68" i="5"/>
  <c r="BF276" i="3"/>
  <c r="D14" i="3"/>
  <c r="BF5" i="3"/>
  <c r="BF219" i="3"/>
  <c r="E185" i="3"/>
  <c r="E35" i="3"/>
  <c r="E161" i="3"/>
  <c r="BE364" i="3"/>
  <c r="AR184" i="5"/>
  <c r="D69" i="3"/>
  <c r="AR104" i="5"/>
  <c r="D180" i="3"/>
  <c r="E240" i="3"/>
  <c r="AR63" i="5"/>
  <c r="AX63" i="5" s="1"/>
  <c r="E23" i="3"/>
  <c r="BF297" i="3"/>
  <c r="BE257" i="3"/>
  <c r="D25" i="3"/>
  <c r="BF365" i="3"/>
  <c r="BE203" i="3"/>
  <c r="BH290" i="3"/>
  <c r="AR71" i="5"/>
  <c r="BF282" i="3"/>
  <c r="D363" i="3"/>
  <c r="AR121" i="5"/>
  <c r="AX121" i="5" s="1"/>
  <c r="AR211" i="5"/>
  <c r="AR100" i="5"/>
  <c r="BF91" i="3"/>
  <c r="AR168" i="5"/>
  <c r="BE23" i="3"/>
  <c r="BG23" i="3" s="1"/>
  <c r="BE86" i="3"/>
  <c r="BG86" i="3" s="1"/>
  <c r="BE360" i="3"/>
  <c r="BH248" i="3"/>
  <c r="BE169" i="3"/>
  <c r="BH304" i="3"/>
  <c r="BH372" i="3"/>
  <c r="BE155" i="3"/>
  <c r="E221" i="3"/>
  <c r="D177" i="3"/>
  <c r="BH147" i="3"/>
  <c r="AR96" i="5"/>
  <c r="BF256" i="3"/>
  <c r="AR86" i="5"/>
  <c r="BH90" i="3"/>
  <c r="BE156" i="3"/>
  <c r="AR92" i="5"/>
  <c r="AX92" i="5" s="1"/>
  <c r="BE256" i="3"/>
  <c r="BG256" i="3" s="1"/>
  <c r="BH58" i="3"/>
  <c r="AR148" i="5"/>
  <c r="BF154" i="3"/>
  <c r="BH155" i="3"/>
  <c r="BH280" i="3"/>
  <c r="E389" i="3"/>
  <c r="BF183" i="3"/>
  <c r="BH327" i="3"/>
  <c r="BH232" i="3"/>
  <c r="E400" i="3"/>
  <c r="BE302" i="3"/>
  <c r="BG302" i="3" s="1"/>
  <c r="D102" i="3"/>
  <c r="BH311" i="3"/>
  <c r="D5" i="3"/>
  <c r="BE96" i="3"/>
  <c r="BE141" i="3"/>
  <c r="BG141" i="3" s="1"/>
  <c r="BE216" i="3"/>
  <c r="BH78" i="3"/>
  <c r="BE190" i="3"/>
  <c r="D336" i="3"/>
  <c r="E154" i="3"/>
  <c r="BH159" i="3"/>
  <c r="BE82" i="3"/>
  <c r="D310" i="3"/>
  <c r="D400" i="3"/>
  <c r="E152" i="3"/>
  <c r="BF292" i="3"/>
  <c r="BH186" i="3"/>
  <c r="E297" i="3"/>
  <c r="BF153" i="3"/>
  <c r="BF139" i="3"/>
  <c r="BH81" i="3"/>
  <c r="BE228" i="3"/>
  <c r="BH242" i="3"/>
  <c r="BH41" i="3"/>
  <c r="BH154" i="3"/>
  <c r="E238" i="3"/>
  <c r="D210" i="3"/>
  <c r="E327" i="3"/>
  <c r="D324" i="3"/>
  <c r="BE335" i="3"/>
  <c r="AR90" i="5"/>
  <c r="BF318" i="3"/>
  <c r="AR206" i="5"/>
  <c r="BE227" i="3"/>
  <c r="E204" i="3"/>
  <c r="E169" i="3"/>
  <c r="BH34" i="3"/>
  <c r="AR166" i="5"/>
  <c r="E62" i="3"/>
  <c r="D296" i="3"/>
  <c r="BE215" i="3"/>
  <c r="BG215" i="3" s="1"/>
  <c r="BH31" i="3"/>
  <c r="BE27" i="3"/>
  <c r="BG27" i="3" s="1"/>
  <c r="BF288" i="3"/>
  <c r="D301" i="3"/>
  <c r="E345" i="3"/>
  <c r="AR75" i="5"/>
  <c r="BH387" i="3"/>
  <c r="E183" i="3"/>
  <c r="BH294" i="3"/>
  <c r="D282" i="3"/>
  <c r="BE285" i="3"/>
  <c r="D203" i="3"/>
  <c r="BF367" i="3"/>
  <c r="BE40" i="3"/>
  <c r="D285" i="3"/>
  <c r="D256" i="3"/>
  <c r="D40" i="3"/>
  <c r="AR40" i="5"/>
  <c r="E233" i="3"/>
  <c r="E258" i="3"/>
  <c r="D150" i="3"/>
  <c r="BE221" i="3"/>
  <c r="BH375" i="3"/>
  <c r="AR161" i="5"/>
  <c r="D24" i="3"/>
  <c r="AR222" i="5"/>
  <c r="BH395" i="3"/>
  <c r="D54" i="3"/>
  <c r="BH153" i="3"/>
  <c r="BF35" i="3"/>
  <c r="BF15" i="3"/>
  <c r="BF76" i="3"/>
  <c r="AR140" i="5"/>
  <c r="D334" i="3"/>
  <c r="E368" i="3"/>
  <c r="D63" i="3"/>
  <c r="BH285" i="3"/>
  <c r="E256" i="3"/>
  <c r="E95" i="3"/>
  <c r="E180" i="3"/>
  <c r="BF6" i="3"/>
  <c r="BE71" i="3"/>
  <c r="BH389" i="3"/>
  <c r="BH43" i="3"/>
  <c r="BE307" i="3"/>
  <c r="BF250" i="3"/>
  <c r="E325" i="3"/>
  <c r="E219" i="3"/>
  <c r="AR81" i="5"/>
  <c r="BH42" i="3"/>
  <c r="BE376" i="3"/>
  <c r="BG376" i="3" s="1"/>
  <c r="BF320" i="3"/>
  <c r="BH151" i="3"/>
  <c r="E162" i="3"/>
  <c r="D359" i="3"/>
  <c r="E198" i="3"/>
  <c r="BE52" i="3"/>
  <c r="BF275" i="3"/>
  <c r="BH4" i="3"/>
  <c r="BF269" i="3"/>
  <c r="BH56" i="3"/>
  <c r="BH173" i="3"/>
  <c r="BF382" i="3"/>
  <c r="D188" i="3"/>
  <c r="BF182" i="3"/>
  <c r="E165" i="3"/>
  <c r="E65" i="3"/>
  <c r="D216" i="3"/>
  <c r="BE170" i="3"/>
  <c r="BE49" i="3"/>
  <c r="BF383" i="3"/>
  <c r="BE249" i="3"/>
  <c r="D66" i="3"/>
  <c r="D358" i="3"/>
  <c r="D261" i="3"/>
  <c r="BH265" i="3"/>
  <c r="E156" i="3"/>
  <c r="BE144" i="3"/>
  <c r="BG144" i="3" s="1"/>
  <c r="BH246" i="3"/>
  <c r="BH350" i="3"/>
  <c r="D168" i="3"/>
  <c r="AR227" i="5"/>
  <c r="BE372" i="3"/>
  <c r="AR162" i="5"/>
  <c r="D323" i="3"/>
  <c r="E160" i="3"/>
  <c r="D278" i="3"/>
  <c r="BF137" i="3"/>
  <c r="BE5" i="3"/>
  <c r="BH263" i="3"/>
  <c r="BE308" i="3"/>
  <c r="E98" i="3"/>
  <c r="E392" i="3"/>
  <c r="BF258" i="3"/>
  <c r="BE192" i="3"/>
  <c r="BH385" i="3"/>
  <c r="BH37" i="3"/>
  <c r="BH138" i="3"/>
  <c r="BF243" i="3"/>
  <c r="BE83" i="3"/>
  <c r="D284" i="3"/>
  <c r="BH189" i="3"/>
  <c r="BH277" i="3"/>
  <c r="E301" i="3"/>
  <c r="BH181" i="3"/>
  <c r="BF376" i="3"/>
  <c r="AR185" i="5"/>
  <c r="BH198" i="3"/>
  <c r="BE368" i="3"/>
  <c r="BF313" i="3"/>
  <c r="BF88" i="3"/>
  <c r="AR142" i="5"/>
  <c r="BF341" i="3"/>
  <c r="BH92" i="3"/>
  <c r="BH102" i="3"/>
  <c r="BH63" i="3"/>
  <c r="E384" i="3"/>
  <c r="D308" i="3"/>
  <c r="BE186" i="3"/>
  <c r="E59" i="3"/>
  <c r="BF390" i="3"/>
  <c r="D184" i="3"/>
  <c r="AR117" i="5"/>
  <c r="D35" i="3"/>
  <c r="BE226" i="3"/>
  <c r="E318" i="3"/>
  <c r="BF50" i="3"/>
  <c r="D52" i="3"/>
  <c r="BE295" i="3"/>
  <c r="BG295" i="3" s="1"/>
  <c r="BH321" i="3"/>
  <c r="AR111" i="5"/>
  <c r="D260" i="3"/>
  <c r="BF259" i="3"/>
  <c r="BF278" i="3"/>
  <c r="BE102" i="3"/>
  <c r="BE84" i="3"/>
  <c r="BF31" i="3"/>
  <c r="E195" i="3"/>
  <c r="E216" i="3"/>
  <c r="D169" i="3"/>
  <c r="BF47" i="3"/>
  <c r="AR193" i="5"/>
  <c r="E257" i="3"/>
  <c r="D185" i="3"/>
  <c r="BE31" i="3"/>
  <c r="BG31" i="3" s="1"/>
  <c r="BH377" i="3"/>
  <c r="BE201" i="3"/>
  <c r="AR77" i="5"/>
  <c r="D354" i="3"/>
  <c r="BE278" i="3"/>
  <c r="BG278" i="3" s="1"/>
  <c r="BH212" i="3"/>
  <c r="BE167" i="3"/>
  <c r="BG167" i="3" s="1"/>
  <c r="BE77" i="3"/>
  <c r="E243" i="3"/>
  <c r="D226" i="3"/>
  <c r="BF304" i="3"/>
  <c r="BE158" i="3"/>
  <c r="BG158" i="3" s="1"/>
  <c r="E144" i="3"/>
  <c r="AR169" i="5"/>
  <c r="E342" i="3"/>
  <c r="AR165" i="5"/>
  <c r="BF244" i="3"/>
  <c r="BE219" i="3"/>
  <c r="BG219" i="3" s="1"/>
  <c r="BE12" i="3"/>
  <c r="E89" i="3"/>
  <c r="E52" i="3"/>
  <c r="E168" i="3"/>
  <c r="BF147" i="3"/>
  <c r="BF291" i="3"/>
  <c r="BE66" i="3"/>
  <c r="AR200" i="5"/>
  <c r="BF184" i="3"/>
  <c r="BF48" i="3"/>
  <c r="BH83" i="3"/>
  <c r="D342" i="3"/>
  <c r="D242" i="3"/>
  <c r="D234" i="3"/>
  <c r="BH20" i="3"/>
  <c r="E64" i="3"/>
  <c r="BH142" i="3"/>
  <c r="BE62" i="3"/>
  <c r="BG62" i="3" s="1"/>
  <c r="E210" i="3"/>
  <c r="BH101" i="3"/>
  <c r="AR119" i="5"/>
  <c r="BF142" i="3"/>
  <c r="AR59" i="5"/>
  <c r="BE149" i="3"/>
  <c r="D383" i="3"/>
  <c r="BH243" i="3"/>
  <c r="D183" i="3"/>
  <c r="AR203" i="5"/>
  <c r="D157" i="3"/>
  <c r="BH282" i="3"/>
  <c r="D19" i="3"/>
  <c r="BE238" i="3"/>
  <c r="BE46" i="3"/>
  <c r="BG46" i="3" s="1"/>
  <c r="BE67" i="3"/>
  <c r="D231" i="3"/>
  <c r="BE165" i="3"/>
  <c r="BG165" i="3" s="1"/>
  <c r="D337" i="3"/>
  <c r="BH273" i="3"/>
  <c r="BF385" i="3"/>
  <c r="D340" i="3"/>
  <c r="BE199" i="3"/>
  <c r="BE386" i="3"/>
  <c r="BG386" i="3" s="1"/>
  <c r="D339" i="3"/>
  <c r="BF249" i="3"/>
  <c r="BE339" i="3"/>
  <c r="E49" i="3"/>
  <c r="AR84" i="5"/>
  <c r="D218" i="3"/>
  <c r="AR82" i="5"/>
  <c r="D192" i="3"/>
  <c r="BF355" i="3"/>
  <c r="E294" i="3"/>
  <c r="BE147" i="3"/>
  <c r="BG147" i="3" s="1"/>
  <c r="D243" i="3"/>
  <c r="BE173" i="3"/>
  <c r="BF217" i="3"/>
  <c r="BE218" i="3"/>
  <c r="BE184" i="3"/>
  <c r="BE202" i="3"/>
  <c r="BH278" i="3"/>
  <c r="D90" i="3"/>
  <c r="BF73" i="3"/>
  <c r="BF202" i="3"/>
  <c r="BE375" i="3"/>
  <c r="BG375" i="3" s="1"/>
  <c r="BE363" i="3"/>
  <c r="BG363" i="3" s="1"/>
  <c r="E100" i="3"/>
  <c r="BF75" i="3"/>
  <c r="AR147" i="5"/>
  <c r="BE50" i="3"/>
  <c r="BG50" i="3" s="1"/>
  <c r="E349" i="3"/>
  <c r="BH264" i="3"/>
  <c r="BF44" i="3"/>
  <c r="BH325" i="3"/>
  <c r="BF97" i="3"/>
  <c r="BE310" i="3"/>
  <c r="BF174" i="3"/>
  <c r="BE379" i="3"/>
  <c r="E373" i="3"/>
  <c r="E399" i="3"/>
  <c r="BH32" i="3"/>
  <c r="BF25" i="3"/>
  <c r="BF279" i="3"/>
  <c r="AR101" i="5"/>
  <c r="E307" i="3"/>
  <c r="BH288" i="3"/>
  <c r="AR72" i="5"/>
  <c r="BE266" i="3"/>
  <c r="BH144" i="3"/>
  <c r="AR139" i="5"/>
  <c r="BH17" i="3"/>
  <c r="D292" i="3"/>
  <c r="BE393" i="3"/>
  <c r="D326" i="3"/>
  <c r="D68" i="3"/>
  <c r="D178" i="3"/>
  <c r="BF238" i="3"/>
  <c r="D352" i="3"/>
  <c r="E229" i="3"/>
  <c r="BF199" i="3"/>
  <c r="BE366" i="3"/>
  <c r="D37" i="3"/>
  <c r="D27" i="3"/>
  <c r="BF43" i="3"/>
  <c r="D379" i="3"/>
  <c r="BE26" i="3"/>
  <c r="BG26" i="3" s="1"/>
  <c r="E247" i="3"/>
  <c r="D38" i="3"/>
  <c r="D258" i="3"/>
  <c r="D329" i="3"/>
  <c r="BF233" i="3"/>
  <c r="AR213" i="5"/>
  <c r="BH344" i="3"/>
  <c r="E48" i="3"/>
  <c r="D94" i="3"/>
  <c r="E339" i="3"/>
  <c r="BE395" i="3"/>
  <c r="BG395" i="3" s="1"/>
  <c r="E196" i="3"/>
  <c r="E34" i="3"/>
  <c r="BH183" i="3"/>
  <c r="BH52" i="3"/>
  <c r="D364" i="3"/>
  <c r="D44" i="3"/>
  <c r="BF210" i="3"/>
  <c r="BF160" i="3"/>
  <c r="BF163" i="3"/>
  <c r="BE17" i="3"/>
  <c r="BE297" i="3"/>
  <c r="E73" i="3"/>
  <c r="D134" i="3"/>
  <c r="BH48" i="3"/>
  <c r="AR116" i="5"/>
  <c r="E54" i="3"/>
  <c r="E310" i="3"/>
  <c r="BE235" i="3"/>
  <c r="AR45" i="5"/>
  <c r="D276" i="3"/>
  <c r="D249" i="3"/>
  <c r="BH302" i="3"/>
  <c r="AR103" i="5"/>
  <c r="BE299" i="3"/>
  <c r="E218" i="3"/>
  <c r="D388" i="3"/>
  <c r="E47" i="3"/>
  <c r="D174" i="3"/>
  <c r="D346" i="3"/>
  <c r="E245" i="3"/>
  <c r="BE330" i="3"/>
  <c r="BG330" i="3" s="1"/>
  <c r="BF379" i="3"/>
  <c r="E364" i="3"/>
  <c r="D299" i="3"/>
  <c r="AR67" i="5"/>
  <c r="D399" i="3"/>
  <c r="D397" i="3"/>
  <c r="BH191" i="3"/>
  <c r="BE142" i="3"/>
  <c r="BG142" i="3" s="1"/>
  <c r="BE262" i="3"/>
  <c r="BE281" i="3"/>
  <c r="BH303" i="3"/>
  <c r="D98" i="3"/>
  <c r="BH47" i="3"/>
  <c r="BE243" i="3"/>
  <c r="BF191" i="3"/>
  <c r="E83" i="3"/>
  <c r="BH360" i="3"/>
  <c r="BF274" i="3"/>
  <c r="BF24" i="3"/>
  <c r="E288" i="3"/>
  <c r="BF354" i="3"/>
  <c r="BE41" i="3"/>
  <c r="BE345" i="3"/>
  <c r="BG345" i="3" s="1"/>
  <c r="AR212" i="5"/>
  <c r="BE333" i="3"/>
  <c r="BH200" i="3"/>
  <c r="D11" i="3"/>
  <c r="E81" i="3"/>
  <c r="BF349" i="3"/>
  <c r="BF231" i="3"/>
  <c r="BE138" i="3"/>
  <c r="BF56" i="3"/>
  <c r="AR113" i="5"/>
  <c r="BH194" i="3"/>
  <c r="BH206" i="3"/>
  <c r="BE54" i="3"/>
  <c r="BG54" i="3" s="1"/>
  <c r="BF30" i="3"/>
  <c r="E255" i="3"/>
  <c r="AR47" i="5"/>
  <c r="BE233" i="3"/>
  <c r="BG233" i="3" s="1"/>
  <c r="BF136" i="3"/>
  <c r="BF352" i="3"/>
  <c r="E271" i="3"/>
  <c r="BE254" i="3"/>
  <c r="BG254" i="3" s="1"/>
  <c r="BH239" i="3"/>
  <c r="AR171" i="5"/>
  <c r="AR89" i="5"/>
  <c r="BE317" i="3"/>
  <c r="BG317" i="3" s="1"/>
  <c r="D378" i="3"/>
  <c r="AR220" i="5"/>
  <c r="BH80" i="3"/>
  <c r="E371" i="3"/>
  <c r="BE180" i="3"/>
  <c r="E157" i="3"/>
  <c r="BF387" i="3"/>
  <c r="E263" i="3"/>
  <c r="BH333" i="3"/>
  <c r="D289" i="3"/>
  <c r="BH274" i="3"/>
  <c r="BH332" i="3"/>
  <c r="BH317" i="3"/>
  <c r="E38" i="3"/>
  <c r="BH99" i="3"/>
  <c r="BE145" i="3"/>
  <c r="E166" i="3"/>
  <c r="E311" i="3"/>
  <c r="BF368" i="3"/>
  <c r="BH165" i="3"/>
  <c r="BH236" i="3"/>
  <c r="D268" i="3"/>
  <c r="E306" i="3"/>
  <c r="D51" i="3"/>
  <c r="BF257" i="3"/>
  <c r="BF303" i="3"/>
  <c r="AR208" i="5"/>
  <c r="AX208" i="5" s="1"/>
  <c r="BH30" i="3"/>
  <c r="BE265" i="3"/>
  <c r="BG265" i="3" s="1"/>
  <c r="BF149" i="3"/>
  <c r="BH170" i="3"/>
  <c r="D143" i="3"/>
  <c r="BH324" i="3"/>
  <c r="D302" i="3"/>
  <c r="BH136" i="3"/>
  <c r="D28" i="3"/>
  <c r="BE292" i="3"/>
  <c r="BG292" i="3" s="1"/>
  <c r="AR187" i="5"/>
  <c r="D374" i="3"/>
  <c r="BH314" i="3"/>
  <c r="BH87" i="3"/>
  <c r="D225" i="3"/>
  <c r="BE198" i="3"/>
  <c r="D156" i="3"/>
  <c r="BF40" i="3"/>
  <c r="BF310" i="3"/>
  <c r="BF272" i="3"/>
  <c r="BE391" i="3"/>
  <c r="E292" i="3"/>
  <c r="BF226" i="3"/>
  <c r="BF301" i="3"/>
  <c r="BF340" i="3"/>
  <c r="E30" i="3"/>
  <c r="BE53" i="3"/>
  <c r="BH347" i="3"/>
  <c r="BE246" i="3"/>
  <c r="BH18" i="3"/>
  <c r="BH291" i="3"/>
  <c r="D171" i="3"/>
  <c r="BE58" i="3"/>
  <c r="D350" i="3"/>
  <c r="BH374" i="3"/>
  <c r="BF38" i="3"/>
  <c r="E50" i="3"/>
  <c r="BF277" i="3"/>
  <c r="AR196" i="5"/>
  <c r="BF230" i="3"/>
  <c r="BE191" i="3"/>
  <c r="D254" i="3"/>
  <c r="BH210" i="3"/>
  <c r="D214" i="3"/>
  <c r="BE187" i="3"/>
  <c r="E26" i="3"/>
  <c r="BH229" i="3"/>
  <c r="E194" i="3"/>
  <c r="BH55" i="3"/>
  <c r="AR175" i="5"/>
  <c r="E96" i="3"/>
  <c r="BF307" i="3"/>
  <c r="D138" i="3"/>
  <c r="BE189" i="3"/>
  <c r="E12" i="3"/>
  <c r="D148" i="3"/>
  <c r="BH197" i="3"/>
  <c r="AR127" i="5"/>
  <c r="E176" i="3"/>
  <c r="BH390" i="3"/>
  <c r="D347" i="3"/>
  <c r="E341" i="3"/>
  <c r="BF374" i="3"/>
  <c r="E6" i="3"/>
  <c r="BE267" i="3"/>
  <c r="BG267" i="3" s="1"/>
  <c r="BE259" i="3"/>
  <c r="BG259" i="3" s="1"/>
  <c r="BF281" i="3"/>
  <c r="E61" i="3"/>
  <c r="E184" i="3"/>
  <c r="D255" i="3"/>
  <c r="E394" i="3"/>
  <c r="BE210" i="3"/>
  <c r="BG210" i="3" s="1"/>
  <c r="D228" i="3"/>
  <c r="BF325" i="3"/>
  <c r="BE384" i="3"/>
  <c r="D275" i="3"/>
  <c r="AR62" i="5"/>
  <c r="BH69" i="3"/>
  <c r="BF398" i="3"/>
  <c r="D3" i="3"/>
  <c r="AR201" i="5"/>
  <c r="E267" i="3"/>
  <c r="BE168" i="3"/>
  <c r="BG168" i="3" s="1"/>
  <c r="BF236" i="3"/>
  <c r="D88" i="3"/>
  <c r="BH343" i="3"/>
  <c r="BH180" i="3"/>
  <c r="BH293" i="3"/>
  <c r="AR108" i="5"/>
  <c r="E234" i="3"/>
  <c r="AR66" i="5"/>
  <c r="BE22" i="3"/>
  <c r="BE98" i="3"/>
  <c r="D167" i="3"/>
  <c r="BE32" i="3"/>
  <c r="BF247" i="3"/>
  <c r="E209" i="3"/>
  <c r="E220" i="3"/>
  <c r="BH19" i="3"/>
  <c r="D91" i="3"/>
  <c r="E39" i="3"/>
  <c r="BH62" i="3"/>
  <c r="BF173" i="3"/>
  <c r="E277" i="3"/>
  <c r="BF293" i="3"/>
  <c r="D166" i="3"/>
  <c r="BH24" i="3"/>
  <c r="D266" i="3"/>
  <c r="E135" i="3"/>
  <c r="D202" i="3"/>
  <c r="BF179" i="3"/>
  <c r="E309" i="3"/>
  <c r="BF83" i="3"/>
  <c r="BH382" i="3"/>
  <c r="E174" i="3"/>
  <c r="BE248" i="3"/>
  <c r="BE269" i="3"/>
  <c r="BH77" i="3"/>
  <c r="E137" i="3"/>
  <c r="E53" i="3"/>
  <c r="BE134" i="3"/>
  <c r="BG134" i="3" s="1"/>
  <c r="D235" i="3"/>
  <c r="D314" i="3"/>
  <c r="BF255" i="3"/>
  <c r="AR79" i="5"/>
  <c r="AR44" i="5"/>
  <c r="D335" i="3"/>
  <c r="AR153" i="5"/>
  <c r="BF284" i="3"/>
  <c r="BE289" i="3"/>
  <c r="BG289" i="3" s="1"/>
  <c r="E266" i="3"/>
  <c r="E201" i="3"/>
  <c r="D295" i="3"/>
  <c r="BE316" i="3"/>
  <c r="AR218" i="5"/>
  <c r="BE229" i="3"/>
  <c r="BE242" i="3"/>
  <c r="AR112" i="5"/>
  <c r="BH39" i="3"/>
  <c r="BF333" i="3"/>
  <c r="D272" i="3"/>
  <c r="BF186" i="3"/>
  <c r="E395" i="3"/>
  <c r="D311" i="3"/>
  <c r="E354" i="3"/>
  <c r="D366" i="3"/>
  <c r="BE154" i="3"/>
  <c r="BG154" i="3" s="1"/>
  <c r="BF82" i="3"/>
  <c r="BH259" i="3"/>
  <c r="D84" i="3"/>
  <c r="BH315" i="3"/>
  <c r="E336" i="3"/>
  <c r="E393" i="3"/>
  <c r="BH351" i="3"/>
  <c r="AR181" i="5"/>
  <c r="BE283" i="3"/>
  <c r="BG283" i="3" s="1"/>
  <c r="E158" i="3"/>
  <c r="BE38" i="3"/>
  <c r="BH86" i="3"/>
  <c r="BF246" i="3"/>
  <c r="E264" i="3"/>
  <c r="BE327" i="3"/>
  <c r="BF66" i="3"/>
  <c r="BE35" i="3"/>
  <c r="BG35" i="3" s="1"/>
  <c r="D306" i="3"/>
  <c r="D32" i="3"/>
  <c r="E177" i="3"/>
  <c r="E338" i="3"/>
  <c r="BF235" i="3"/>
  <c r="BE251" i="3"/>
  <c r="BG251" i="3" s="1"/>
  <c r="D375" i="3"/>
  <c r="D160" i="3"/>
  <c r="E347" i="3"/>
  <c r="BF270" i="3"/>
  <c r="D317" i="3"/>
  <c r="D45" i="3"/>
  <c r="BE63" i="3"/>
  <c r="BG63" i="3" s="1"/>
  <c r="BH65" i="3"/>
  <c r="BE44" i="3"/>
  <c r="BE337" i="3"/>
  <c r="AR214" i="5"/>
  <c r="BF205" i="3"/>
  <c r="BE301" i="3"/>
  <c r="BG301" i="3" s="1"/>
  <c r="E335" i="3"/>
  <c r="BE172" i="3"/>
  <c r="D162" i="3"/>
  <c r="E261" i="3"/>
  <c r="E207" i="3"/>
  <c r="AR118" i="5"/>
  <c r="E68" i="3"/>
  <c r="AR146" i="5"/>
  <c r="BF271" i="3"/>
  <c r="BE28" i="3"/>
  <c r="BF188" i="3"/>
  <c r="AR232" i="5"/>
  <c r="BE231" i="3"/>
  <c r="D360" i="3"/>
  <c r="AR70" i="5"/>
  <c r="E300" i="3"/>
  <c r="E15" i="3"/>
  <c r="BF94" i="3"/>
  <c r="E78" i="3"/>
  <c r="D303" i="3"/>
  <c r="BF185" i="3"/>
  <c r="BH320" i="3"/>
  <c r="BH176" i="3"/>
  <c r="AR164" i="5"/>
  <c r="BH164" i="3"/>
  <c r="BF172" i="3"/>
  <c r="BE213" i="3"/>
  <c r="D283" i="3"/>
  <c r="D191" i="3"/>
  <c r="E298" i="3"/>
  <c r="E315" i="3"/>
  <c r="BH213" i="3"/>
  <c r="BE204" i="3"/>
  <c r="BE286" i="3"/>
  <c r="BG286" i="3" s="1"/>
  <c r="BF33" i="3"/>
  <c r="BE385" i="3"/>
  <c r="BG385" i="3" s="1"/>
  <c r="D151" i="3"/>
  <c r="BE305" i="3"/>
  <c r="D187" i="3"/>
  <c r="BH134" i="3"/>
  <c r="BH163" i="3"/>
  <c r="D365" i="3"/>
  <c r="BF92" i="3"/>
  <c r="BE87" i="3"/>
  <c r="D152" i="3"/>
  <c r="D321" i="3"/>
  <c r="E20" i="3"/>
  <c r="AR39" i="5"/>
  <c r="D391" i="3"/>
  <c r="E370" i="3"/>
  <c r="BF225" i="3"/>
  <c r="D384" i="3"/>
  <c r="BF214" i="3"/>
  <c r="BE373" i="3"/>
  <c r="BE291" i="3"/>
  <c r="BG291" i="3" s="1"/>
  <c r="BH268" i="3"/>
  <c r="BH190" i="3"/>
  <c r="BF171" i="3"/>
  <c r="BH7" i="3"/>
  <c r="BF218" i="3"/>
  <c r="D77" i="3"/>
  <c r="BE241" i="3"/>
  <c r="E74" i="3"/>
  <c r="BE164" i="3"/>
  <c r="BE225" i="3"/>
  <c r="BH88" i="3"/>
  <c r="E46" i="3"/>
  <c r="BF100" i="3"/>
  <c r="E79" i="3"/>
  <c r="BE334" i="3"/>
  <c r="BE135" i="3"/>
  <c r="AR207" i="5"/>
  <c r="D73" i="3"/>
  <c r="E4" i="3"/>
  <c r="BH182" i="3"/>
  <c r="BH218" i="3"/>
  <c r="BF53" i="3"/>
  <c r="BE148" i="3"/>
  <c r="BF138" i="3"/>
  <c r="AR217" i="5"/>
  <c r="E314" i="3"/>
  <c r="BE275" i="3"/>
  <c r="BG275" i="3" s="1"/>
  <c r="D294" i="3"/>
  <c r="BH97" i="3"/>
  <c r="D273" i="3"/>
  <c r="AR115" i="5"/>
  <c r="AR173" i="5"/>
  <c r="E138" i="3"/>
  <c r="BH234" i="3"/>
  <c r="BF339" i="3"/>
  <c r="D182" i="3"/>
  <c r="BF198" i="3"/>
  <c r="BF81" i="3"/>
  <c r="BF194" i="3"/>
  <c r="E147" i="3"/>
  <c r="BH231" i="3"/>
  <c r="BF45" i="3"/>
  <c r="BF200" i="3"/>
  <c r="E172" i="3"/>
  <c r="D245" i="3"/>
  <c r="BH89" i="3"/>
  <c r="AR209" i="5"/>
  <c r="AX209" i="5" s="1"/>
  <c r="BH169" i="3"/>
  <c r="BH51" i="3"/>
  <c r="AR190" i="5"/>
  <c r="BE247" i="3"/>
  <c r="BG247" i="3" s="1"/>
  <c r="BF98" i="3"/>
  <c r="BF203" i="3"/>
  <c r="BE150" i="3"/>
  <c r="BG150" i="3" s="1"/>
  <c r="E280" i="3"/>
  <c r="D206" i="3"/>
  <c r="BF392" i="3"/>
  <c r="BE93" i="3"/>
  <c r="BH365" i="3"/>
  <c r="BE332" i="3"/>
  <c r="BE19" i="3"/>
  <c r="BH271" i="3"/>
  <c r="BE21" i="3"/>
  <c r="BG21" i="3" s="1"/>
  <c r="BH335" i="3"/>
  <c r="E80" i="3"/>
  <c r="BF49" i="3"/>
  <c r="E213" i="3"/>
  <c r="BF331" i="3"/>
  <c r="BF99" i="3"/>
  <c r="BF143" i="3"/>
  <c r="D200" i="3"/>
  <c r="D248" i="3"/>
  <c r="AR55" i="5"/>
  <c r="BF140" i="3"/>
  <c r="BF264" i="3"/>
  <c r="D136" i="3"/>
  <c r="BH100" i="3"/>
  <c r="BH158" i="3"/>
  <c r="E358" i="3"/>
  <c r="E302" i="3"/>
  <c r="AR74" i="5"/>
  <c r="D56" i="3"/>
  <c r="BE280" i="3"/>
  <c r="BG280" i="3" s="1"/>
  <c r="BE244" i="3"/>
  <c r="BG244" i="3" s="1"/>
  <c r="E139" i="3"/>
  <c r="AR122" i="5"/>
  <c r="AX122" i="5" s="1"/>
  <c r="BF212" i="3"/>
  <c r="E246" i="3"/>
  <c r="D269" i="3"/>
  <c r="BF135" i="3"/>
  <c r="E27" i="3"/>
  <c r="BH46" i="3"/>
  <c r="D298" i="3"/>
  <c r="BE217" i="3"/>
  <c r="D4" i="3"/>
  <c r="D65" i="3"/>
  <c r="BF180" i="3"/>
  <c r="BF378" i="3"/>
  <c r="E346" i="3"/>
  <c r="BE68" i="3"/>
  <c r="AR174" i="5"/>
  <c r="D345" i="3"/>
  <c r="D385" i="3"/>
  <c r="BE392" i="3"/>
  <c r="E77" i="3"/>
  <c r="AR94" i="5"/>
  <c r="BF322" i="3"/>
  <c r="BF51" i="3"/>
  <c r="BH98" i="3"/>
  <c r="D49" i="3"/>
  <c r="BE39" i="3"/>
  <c r="BH28" i="3"/>
  <c r="BH296" i="3"/>
  <c r="BE206" i="3"/>
  <c r="E296" i="3"/>
  <c r="BF159" i="3"/>
  <c r="E265" i="3"/>
  <c r="BE288" i="3"/>
  <c r="BH336" i="3"/>
  <c r="BH21" i="3"/>
  <c r="D47" i="3"/>
  <c r="E391" i="3"/>
  <c r="E313" i="3"/>
  <c r="BH175" i="3"/>
  <c r="BE151" i="3"/>
  <c r="BG151" i="3" s="1"/>
  <c r="D288" i="3"/>
  <c r="BF36" i="3"/>
  <c r="BH326" i="3"/>
  <c r="AR183" i="5"/>
  <c r="D390" i="3"/>
  <c r="BF327" i="3"/>
  <c r="BF177" i="3"/>
  <c r="AR143" i="5"/>
  <c r="D263" i="3"/>
  <c r="D12" i="3"/>
  <c r="E299" i="3"/>
  <c r="BH11" i="3"/>
  <c r="BF101" i="3"/>
  <c r="BF193" i="3"/>
  <c r="D250" i="3"/>
  <c r="E155" i="3"/>
  <c r="E289" i="3"/>
  <c r="D331" i="3"/>
  <c r="AR43" i="5"/>
  <c r="AR35" i="5"/>
  <c r="AX35" i="5" s="1"/>
  <c r="BE196" i="3"/>
  <c r="D371" i="3"/>
  <c r="D34" i="3"/>
  <c r="BH203" i="3"/>
  <c r="E58" i="3"/>
  <c r="BE47" i="3"/>
  <c r="AR97" i="5"/>
  <c r="BH143" i="3"/>
  <c r="E44" i="3"/>
  <c r="BH225" i="3"/>
  <c r="BH340" i="3"/>
  <c r="D201" i="3"/>
  <c r="BH230" i="3"/>
  <c r="BF312" i="3"/>
  <c r="BF343" i="3"/>
  <c r="E102" i="3"/>
  <c r="BH50" i="3"/>
  <c r="BH179" i="3"/>
  <c r="BE322" i="3"/>
  <c r="BG322" i="3" s="1"/>
  <c r="BF206" i="3"/>
  <c r="E63" i="3"/>
  <c r="BE85" i="3"/>
  <c r="E148" i="3"/>
  <c r="BH209" i="3"/>
  <c r="BH72" i="3"/>
  <c r="BF58" i="3"/>
  <c r="BH257" i="3"/>
  <c r="BE174" i="3"/>
  <c r="BG174" i="3" s="1"/>
  <c r="E357" i="3"/>
  <c r="BF314" i="3"/>
  <c r="D219" i="3"/>
  <c r="BH393" i="3"/>
  <c r="D353" i="3"/>
  <c r="AR177" i="5"/>
  <c r="BH152" i="3"/>
  <c r="D30" i="3"/>
  <c r="BH199" i="3"/>
  <c r="E101" i="3"/>
  <c r="BF90" i="3"/>
  <c r="BF369" i="3"/>
  <c r="E242" i="3"/>
  <c r="D173" i="3"/>
  <c r="D320" i="3"/>
  <c r="D186" i="3"/>
  <c r="BF17" i="3"/>
  <c r="BF148" i="3"/>
  <c r="BH61" i="3"/>
  <c r="BE69" i="3"/>
  <c r="BG69" i="3" s="1"/>
  <c r="E230" i="3"/>
  <c r="D197" i="3"/>
  <c r="D227" i="3"/>
  <c r="AR130" i="5"/>
  <c r="BH316" i="3"/>
  <c r="D262" i="3"/>
  <c r="D333" i="3"/>
  <c r="BF41" i="3"/>
  <c r="BF29" i="3"/>
  <c r="BH73" i="3"/>
  <c r="BH322" i="3"/>
  <c r="BF316" i="3"/>
  <c r="BE245" i="3"/>
  <c r="BG245" i="3" s="1"/>
  <c r="BF391" i="3"/>
  <c r="AR205" i="5"/>
  <c r="BF360" i="3"/>
  <c r="BE208" i="3"/>
  <c r="BH261" i="3"/>
  <c r="E348" i="3"/>
  <c r="AR233" i="5"/>
  <c r="BE378" i="3"/>
  <c r="BG378" i="3" s="1"/>
  <c r="E343" i="3"/>
  <c r="D215" i="3"/>
  <c r="E374" i="3"/>
  <c r="AR179" i="5"/>
  <c r="AX179" i="5" s="1"/>
  <c r="BF34" i="3"/>
  <c r="AR221" i="5"/>
  <c r="E285" i="3"/>
  <c r="BF155" i="3"/>
  <c r="AR129" i="5"/>
  <c r="D213" i="3"/>
  <c r="BH370" i="3"/>
  <c r="BH318" i="3"/>
  <c r="AR195" i="5"/>
  <c r="BE367" i="3"/>
  <c r="BG367" i="3" s="1"/>
  <c r="BH249" i="3"/>
  <c r="E197" i="3"/>
  <c r="E331" i="3"/>
  <c r="BE277" i="3"/>
  <c r="BG277" i="3" s="1"/>
  <c r="BF351" i="3"/>
  <c r="BF175" i="3"/>
  <c r="BF61" i="3"/>
  <c r="BH91" i="3"/>
  <c r="AR163" i="5"/>
  <c r="BH329" i="3"/>
  <c r="BH38" i="3"/>
  <c r="BF72" i="3"/>
  <c r="E97" i="3"/>
  <c r="BF176" i="3"/>
  <c r="BH188" i="3"/>
  <c r="BH397" i="3"/>
  <c r="D247" i="3"/>
  <c r="BH240" i="3"/>
  <c r="E241" i="3"/>
  <c r="BF334" i="3"/>
  <c r="BF298" i="3"/>
  <c r="BH388" i="3"/>
  <c r="BH376" i="3"/>
  <c r="BF197" i="3"/>
  <c r="BF285" i="3"/>
  <c r="BF204" i="3"/>
  <c r="D92" i="3"/>
  <c r="BF366" i="3"/>
  <c r="D395" i="3"/>
  <c r="D217" i="3"/>
  <c r="AR192" i="5"/>
  <c r="BH201" i="3"/>
  <c r="D380" i="3"/>
  <c r="BF20" i="3"/>
  <c r="BF335" i="3"/>
  <c r="BF67" i="3"/>
  <c r="BE300" i="3"/>
  <c r="E334" i="3"/>
  <c r="AR95" i="5"/>
  <c r="BE15" i="3"/>
  <c r="BG15" i="3" s="1"/>
  <c r="AR54" i="5"/>
  <c r="E239" i="3"/>
  <c r="BF22" i="3"/>
  <c r="BH250" i="3"/>
  <c r="D20" i="3"/>
  <c r="BE193" i="3"/>
  <c r="BG193" i="3" s="1"/>
  <c r="BF216" i="3"/>
  <c r="BH76" i="3"/>
  <c r="E359" i="3"/>
  <c r="E251" i="3"/>
  <c r="E199" i="3"/>
  <c r="D100" i="3"/>
  <c r="D240" i="3"/>
  <c r="E295" i="3"/>
  <c r="BF227" i="3"/>
  <c r="BE388" i="3"/>
  <c r="BG388" i="3" s="1"/>
  <c r="E206" i="3"/>
  <c r="BF323" i="3"/>
  <c r="AR110" i="5"/>
  <c r="D244" i="3"/>
  <c r="BE312" i="3"/>
  <c r="BG312" i="3" s="1"/>
  <c r="D57" i="3"/>
  <c r="E87" i="3"/>
  <c r="D315" i="3"/>
  <c r="E317" i="3"/>
  <c r="BE64" i="3"/>
  <c r="BG64" i="3" s="1"/>
  <c r="D277" i="3"/>
  <c r="BH357" i="3"/>
  <c r="D196" i="3"/>
  <c r="BF338" i="3"/>
  <c r="BE326" i="3"/>
  <c r="BH368" i="3"/>
  <c r="BE268" i="3"/>
  <c r="BE45" i="3"/>
  <c r="BG45" i="3" s="1"/>
  <c r="BF4" i="3"/>
  <c r="BE101" i="3"/>
  <c r="BG101" i="3" s="1"/>
  <c r="BE42" i="3"/>
  <c r="BG42" i="3" s="1"/>
  <c r="E279" i="3"/>
  <c r="AR58" i="5"/>
  <c r="D46" i="3"/>
  <c r="BE371" i="3"/>
  <c r="BG371" i="3" s="1"/>
  <c r="BE176" i="3"/>
  <c r="BG176" i="3" s="1"/>
  <c r="BE195" i="3"/>
  <c r="BG195" i="3" s="1"/>
  <c r="BF290" i="3"/>
  <c r="E69" i="3"/>
  <c r="AR167" i="5"/>
  <c r="BF308" i="3"/>
  <c r="AR132" i="5"/>
  <c r="E355" i="3"/>
  <c r="BH215" i="3"/>
  <c r="BF13" i="3"/>
  <c r="D199" i="3"/>
  <c r="BF296" i="3"/>
  <c r="BE139" i="3"/>
  <c r="AR126" i="5"/>
  <c r="BE350" i="3"/>
  <c r="BG350" i="3" s="1"/>
  <c r="BF380" i="3"/>
  <c r="E232" i="3"/>
  <c r="BE329" i="3"/>
  <c r="E57" i="3"/>
  <c r="E19" i="3"/>
  <c r="D93" i="3"/>
  <c r="BE311" i="3"/>
  <c r="BE74" i="3"/>
  <c r="BH70" i="3"/>
  <c r="AR49" i="5"/>
  <c r="BF84" i="3"/>
  <c r="BE398" i="3"/>
  <c r="BE177" i="3"/>
  <c r="E340" i="3"/>
  <c r="BH149" i="3"/>
  <c r="BH226" i="3"/>
  <c r="D39" i="3"/>
  <c r="E37" i="3"/>
  <c r="BH44" i="3"/>
  <c r="BF315" i="3"/>
  <c r="D372" i="3"/>
  <c r="BE162" i="3"/>
  <c r="BF79" i="3"/>
  <c r="BF95" i="3"/>
  <c r="AR133" i="5"/>
  <c r="BH207" i="3"/>
  <c r="D230" i="3"/>
  <c r="E275" i="3"/>
  <c r="BF242" i="3"/>
  <c r="D85" i="3"/>
  <c r="D149" i="3"/>
  <c r="BH386" i="3"/>
  <c r="BF16" i="3"/>
  <c r="BF71" i="3"/>
  <c r="BH27" i="3"/>
  <c r="AR56" i="5"/>
  <c r="BH187" i="3"/>
  <c r="BH13" i="3"/>
  <c r="BF397" i="3"/>
  <c r="BF19" i="3"/>
  <c r="BF164" i="3"/>
  <c r="E22" i="3"/>
  <c r="E287" i="3"/>
  <c r="AR123" i="5"/>
  <c r="BF370" i="3"/>
  <c r="BE324" i="3"/>
  <c r="BE18" i="3"/>
  <c r="BE88" i="3"/>
  <c r="BG88" i="3" s="1"/>
  <c r="E56" i="3"/>
  <c r="E25" i="3"/>
  <c r="BF85" i="3"/>
  <c r="BH279" i="3"/>
  <c r="E352" i="3"/>
  <c r="D163" i="3"/>
  <c r="BF332" i="3"/>
  <c r="BF187" i="3"/>
  <c r="E13" i="3"/>
  <c r="D325" i="3"/>
  <c r="BE287" i="3"/>
  <c r="BG287" i="3" s="1"/>
  <c r="BE303" i="3"/>
  <c r="BF344" i="3"/>
  <c r="E228" i="3"/>
  <c r="E237" i="3"/>
  <c r="BE315" i="3"/>
  <c r="BG315" i="3" s="1"/>
  <c r="BF263" i="3"/>
  <c r="D96" i="3"/>
  <c r="D164" i="3"/>
  <c r="BF326" i="3"/>
  <c r="D220" i="3"/>
  <c r="E244" i="3"/>
  <c r="BF52" i="3"/>
  <c r="D58" i="3"/>
  <c r="BH252" i="3"/>
  <c r="AR151" i="5"/>
  <c r="AX151" i="5" s="1"/>
  <c r="BH262" i="3"/>
  <c r="BF77" i="3"/>
  <c r="BF209" i="3"/>
  <c r="BF178" i="3"/>
  <c r="BE309" i="3"/>
  <c r="BG309" i="3" s="1"/>
  <c r="E397" i="3"/>
  <c r="E276" i="3"/>
  <c r="AR226" i="5"/>
  <c r="AR114" i="5"/>
  <c r="BH6" i="3"/>
  <c r="BF96" i="3"/>
  <c r="E203" i="3"/>
  <c r="BH348" i="3"/>
  <c r="BF342" i="3"/>
  <c r="D233" i="3"/>
  <c r="D386" i="3"/>
  <c r="BH276" i="3"/>
  <c r="BF359" i="3"/>
  <c r="AR80" i="5"/>
  <c r="BF319" i="3"/>
  <c r="E140" i="3"/>
  <c r="D176" i="3"/>
  <c r="E215" i="3"/>
  <c r="BH323" i="3"/>
  <c r="BF70" i="3"/>
  <c r="AR191" i="5"/>
  <c r="BH254" i="3"/>
  <c r="BE57" i="3"/>
  <c r="E28" i="3"/>
  <c r="AR158" i="5"/>
  <c r="BF12" i="3"/>
  <c r="BF170" i="3"/>
  <c r="BF262" i="3"/>
  <c r="E181" i="3"/>
  <c r="D297" i="3"/>
  <c r="E94" i="3"/>
  <c r="BF145" i="3"/>
  <c r="BF208" i="3"/>
  <c r="D17" i="3"/>
  <c r="D64" i="3"/>
  <c r="BH141" i="3"/>
  <c r="BE313" i="3"/>
  <c r="BG313" i="3" s="1"/>
  <c r="BH227" i="3"/>
  <c r="BH383" i="3"/>
  <c r="BH64" i="3"/>
  <c r="D95" i="3"/>
  <c r="E43" i="3"/>
  <c r="E274" i="3"/>
  <c r="BE11" i="3"/>
  <c r="BG11" i="3" s="1"/>
  <c r="BH247" i="3"/>
  <c r="BH358" i="3"/>
  <c r="D394" i="3"/>
  <c r="BE306" i="3"/>
  <c r="BE234" i="3"/>
  <c r="BF39" i="3"/>
  <c r="E378" i="3"/>
  <c r="BH310" i="3"/>
  <c r="BE220" i="3"/>
  <c r="BG220" i="3" s="1"/>
  <c r="BF89" i="3"/>
  <c r="E305" i="3"/>
  <c r="E290" i="3"/>
  <c r="BE34" i="3"/>
  <c r="BG34" i="3" s="1"/>
  <c r="AR83" i="5"/>
  <c r="D140" i="3"/>
  <c r="BF348" i="3"/>
  <c r="BH5" i="3"/>
  <c r="BH233" i="3"/>
  <c r="D83" i="3"/>
  <c r="E254" i="3"/>
  <c r="BH185" i="3"/>
  <c r="E282" i="3"/>
  <c r="AR155" i="5"/>
  <c r="D146" i="3"/>
  <c r="D142" i="3"/>
  <c r="E344" i="3"/>
  <c r="BE181" i="3"/>
  <c r="E189" i="3"/>
  <c r="BE338" i="3"/>
  <c r="BG338" i="3" s="1"/>
  <c r="BF311" i="3"/>
  <c r="BE365" i="3"/>
  <c r="BG365" i="3" s="1"/>
  <c r="BH289" i="3"/>
  <c r="E326" i="3"/>
  <c r="BF169" i="3"/>
  <c r="E376" i="3"/>
  <c r="E136" i="3"/>
  <c r="BH269" i="3"/>
  <c r="BF207" i="3"/>
  <c r="D71" i="3"/>
  <c r="E268" i="3"/>
  <c r="BF57" i="3"/>
  <c r="AR216" i="5"/>
  <c r="BH307" i="3"/>
  <c r="E304" i="3"/>
  <c r="BE61" i="3"/>
  <c r="BG61" i="3" s="1"/>
  <c r="BH40" i="3"/>
  <c r="BF305" i="3"/>
  <c r="BH74" i="3"/>
  <c r="BH157" i="3"/>
  <c r="BH214" i="3"/>
  <c r="BE346" i="3"/>
  <c r="BH84" i="3"/>
  <c r="D155" i="3"/>
  <c r="BF189" i="3"/>
  <c r="E329" i="3"/>
  <c r="E99" i="3"/>
  <c r="BH245" i="3"/>
  <c r="BE160" i="3"/>
  <c r="BG160" i="3" s="1"/>
  <c r="BF337" i="3"/>
  <c r="BF377" i="3"/>
  <c r="BH94" i="3"/>
  <c r="BE13" i="3"/>
  <c r="BG13" i="3" s="1"/>
  <c r="D31" i="3"/>
  <c r="AR41" i="5"/>
  <c r="AR224" i="5"/>
  <c r="D13" i="3"/>
  <c r="AR144" i="5"/>
  <c r="D189" i="3"/>
  <c r="D369" i="3"/>
  <c r="D382" i="3"/>
  <c r="D332" i="3"/>
  <c r="D175" i="3"/>
  <c r="D267" i="3"/>
  <c r="BF181" i="3"/>
  <c r="AR61" i="5"/>
  <c r="BE209" i="3"/>
  <c r="AR69" i="5"/>
  <c r="E366" i="3"/>
  <c r="D23" i="3"/>
  <c r="BE314" i="3"/>
  <c r="BG314" i="3" s="1"/>
  <c r="BE318" i="3"/>
  <c r="BG318" i="3" s="1"/>
  <c r="BF241" i="3"/>
  <c r="BH192" i="3"/>
  <c r="E225" i="3"/>
  <c r="AR219" i="5"/>
  <c r="BF373" i="3"/>
  <c r="E146" i="3"/>
  <c r="BE48" i="3"/>
  <c r="BG48" i="3" s="1"/>
  <c r="BH202" i="3"/>
  <c r="D145" i="3"/>
  <c r="AR48" i="5"/>
  <c r="BE351" i="3"/>
  <c r="AR204" i="5"/>
  <c r="D78" i="3"/>
  <c r="BH196" i="3"/>
  <c r="BE236" i="3"/>
  <c r="D208" i="3"/>
  <c r="BH292" i="3"/>
  <c r="D236" i="3"/>
  <c r="D194" i="3"/>
  <c r="BF234" i="3"/>
  <c r="BH238" i="3"/>
  <c r="AR57" i="5"/>
  <c r="BH162" i="3"/>
  <c r="BF260" i="3"/>
  <c r="BF201" i="3"/>
  <c r="D36" i="3"/>
  <c r="E93" i="3"/>
  <c r="BF306" i="3"/>
  <c r="BH295" i="3"/>
  <c r="E42" i="3"/>
  <c r="E187" i="3"/>
  <c r="BE260" i="3"/>
  <c r="BG260" i="3" s="1"/>
  <c r="E252" i="3"/>
  <c r="D327" i="3"/>
  <c r="BF393" i="3"/>
  <c r="E5" i="3"/>
  <c r="BH93" i="3"/>
  <c r="D389" i="3"/>
  <c r="BF55" i="3"/>
  <c r="D6" i="3"/>
  <c r="BF324" i="3"/>
  <c r="BH256" i="3"/>
  <c r="AR88" i="5"/>
  <c r="BH12" i="3"/>
  <c r="D42" i="3"/>
  <c r="D67" i="3"/>
  <c r="BE270" i="3"/>
  <c r="BG270" i="3" s="1"/>
  <c r="BE143" i="3"/>
  <c r="BH342" i="3"/>
  <c r="E259" i="3"/>
  <c r="BE6" i="3"/>
  <c r="BG6" i="3" s="1"/>
  <c r="E84" i="3"/>
  <c r="BE381" i="3"/>
  <c r="BG381" i="3" s="1"/>
  <c r="BF18" i="3"/>
  <c r="BE341" i="3"/>
  <c r="BG341" i="3" s="1"/>
  <c r="BE100" i="3"/>
  <c r="BF93" i="3"/>
  <c r="AR150" i="5"/>
  <c r="AX150" i="5" s="1"/>
  <c r="D75" i="3"/>
  <c r="BE331" i="3"/>
  <c r="BG331" i="3" s="1"/>
  <c r="E377" i="3"/>
  <c r="E82" i="3"/>
  <c r="E303" i="3"/>
  <c r="BE239" i="3"/>
  <c r="BG239" i="3" s="1"/>
  <c r="BE80" i="3"/>
  <c r="BG80" i="3" s="1"/>
  <c r="BH299" i="3"/>
  <c r="D338" i="3"/>
  <c r="BF364" i="3"/>
  <c r="AR202" i="5"/>
  <c r="BE157" i="3"/>
  <c r="BE161" i="3"/>
  <c r="E72" i="3"/>
  <c r="BF161" i="3"/>
  <c r="D141" i="3"/>
  <c r="BE377" i="3"/>
  <c r="BG377" i="3" s="1"/>
  <c r="D251" i="3"/>
  <c r="BE76" i="3"/>
  <c r="BG76" i="3" s="1"/>
  <c r="E235" i="3"/>
  <c r="BH272" i="3"/>
  <c r="BE136" i="3"/>
  <c r="BG136" i="3" s="1"/>
  <c r="D229" i="3"/>
  <c r="BH33" i="3"/>
  <c r="BH59" i="3"/>
  <c r="BF346" i="3"/>
  <c r="AR85" i="5"/>
  <c r="E186" i="3"/>
  <c r="D287" i="3"/>
  <c r="AR157" i="5"/>
  <c r="BE296" i="3"/>
  <c r="BG296" i="3" s="1"/>
  <c r="BE319" i="3"/>
  <c r="BG319" i="3" s="1"/>
  <c r="D26" i="3"/>
  <c r="BH260" i="3"/>
  <c r="AR189" i="5"/>
  <c r="E17" i="3"/>
  <c r="E153" i="3"/>
  <c r="AR141" i="5"/>
  <c r="E178" i="3"/>
  <c r="BF74" i="3"/>
  <c r="BH298" i="3"/>
  <c r="E369" i="3"/>
  <c r="BE325" i="3"/>
  <c r="D370" i="3"/>
  <c r="BE65" i="3"/>
  <c r="E24" i="3"/>
  <c r="BF213" i="3"/>
  <c r="BH369" i="3"/>
  <c r="BH309" i="3"/>
  <c r="BF299" i="3"/>
  <c r="E212" i="3"/>
  <c r="D76" i="3"/>
  <c r="BF166" i="3"/>
  <c r="BH235" i="3"/>
  <c r="D153" i="3"/>
  <c r="BF300" i="3"/>
  <c r="BF329" i="3"/>
  <c r="BH156" i="3"/>
  <c r="BH68" i="3"/>
  <c r="D165" i="3"/>
  <c r="D253" i="3"/>
  <c r="E284" i="3"/>
  <c r="BH171" i="3"/>
  <c r="BF228" i="3"/>
  <c r="BH25" i="3"/>
  <c r="BH255" i="3"/>
  <c r="BE55" i="3"/>
  <c r="BG55" i="3" s="1"/>
  <c r="D373" i="3"/>
  <c r="E208" i="3"/>
  <c r="D274" i="3"/>
  <c r="D181" i="3"/>
  <c r="E260" i="3"/>
  <c r="BH167" i="3"/>
  <c r="E143" i="3"/>
  <c r="BH281" i="3"/>
  <c r="D137" i="3"/>
  <c r="BH168" i="3"/>
  <c r="BH241" i="3"/>
  <c r="E193" i="3"/>
  <c r="E272" i="3"/>
  <c r="BH283" i="3"/>
  <c r="D293" i="3"/>
  <c r="D239" i="3"/>
  <c r="BH14" i="3"/>
  <c r="BH237" i="3"/>
  <c r="E353" i="3"/>
  <c r="BH398" i="3"/>
  <c r="D81" i="3"/>
  <c r="BF394" i="3"/>
  <c r="AR152" i="5"/>
  <c r="D265" i="3"/>
  <c r="BH137" i="3"/>
  <c r="E231" i="3"/>
  <c r="BE183" i="3"/>
  <c r="D357" i="3"/>
  <c r="F313" i="3" a="1"/>
  <c r="F33" i="3" a="1"/>
  <c r="F290" i="3" a="1"/>
  <c r="F286" i="3" a="1"/>
  <c r="F237" i="3" a="1"/>
  <c r="F232" i="3" a="1"/>
  <c r="F29" i="3" a="1"/>
  <c r="F351" i="3" a="1"/>
  <c r="F376" i="3" a="1"/>
  <c r="F177" i="3" a="1"/>
  <c r="F310" i="3" a="1"/>
  <c r="F324" i="3" a="1"/>
  <c r="F301" i="3" a="1"/>
  <c r="F203" i="3" a="1"/>
  <c r="F54" i="3" a="1"/>
  <c r="F63" i="3" a="1"/>
  <c r="F216" i="3" a="1"/>
  <c r="F35" i="3" a="1"/>
  <c r="F260" i="3" a="1"/>
  <c r="F169" i="3" a="1"/>
  <c r="F383" i="3" a="1"/>
  <c r="F352" i="3" a="1"/>
  <c r="F364" i="3" a="1"/>
  <c r="F134" i="3" a="1"/>
  <c r="F249" i="3" a="1"/>
  <c r="F346" i="3" a="1"/>
  <c r="F397" i="3" a="1"/>
  <c r="F268" i="3" a="1"/>
  <c r="F314" i="3" a="1"/>
  <c r="F375" i="3" a="1"/>
  <c r="F303" i="3" a="1"/>
  <c r="F283" i="3" a="1"/>
  <c r="F384" i="3" a="1"/>
  <c r="F245" i="3" a="1"/>
  <c r="F298" i="3" a="1"/>
  <c r="F201" i="3" a="1"/>
  <c r="F30" i="3" a="1"/>
  <c r="F186" i="3" a="1"/>
  <c r="F247" i="3" a="1"/>
  <c r="F380" i="3" a="1"/>
  <c r="F39" i="3" a="1"/>
  <c r="F233" i="3" a="1"/>
  <c r="F17" i="3" a="1"/>
  <c r="F382" i="3" a="1"/>
  <c r="F78" i="3" a="1"/>
  <c r="F42" i="3" a="1"/>
  <c r="F239" i="3" a="1"/>
  <c r="F265" i="3" a="1"/>
  <c r="F381" i="3" a="1"/>
  <c r="F139" i="3" a="1"/>
  <c r="F204" i="3" a="1"/>
  <c r="F179" i="3" a="1"/>
  <c r="F89" i="3" a="1"/>
  <c r="F341" i="3" a="1"/>
  <c r="F344" i="3" a="1"/>
  <c r="F101" i="3" a="1"/>
  <c r="F367" i="3" a="1"/>
  <c r="F280" i="3" a="1"/>
  <c r="F79" i="3" a="1"/>
  <c r="F309" i="3" a="1"/>
  <c r="F398" i="3" a="1"/>
  <c r="F53" i="3" a="1"/>
  <c r="F246" i="3" a="1"/>
  <c r="F82" i="3" a="1"/>
  <c r="F270" i="3" a="1"/>
  <c r="F363" i="3" a="1"/>
  <c r="F400" i="3" a="1"/>
  <c r="F150" i="3" a="1"/>
  <c r="F323" i="3" a="1"/>
  <c r="F284" i="3" a="1"/>
  <c r="F354" i="3" a="1"/>
  <c r="F192" i="3" a="1"/>
  <c r="F94" i="3" a="1"/>
  <c r="F44" i="3" a="1"/>
  <c r="F374" i="3" a="1"/>
  <c r="F214" i="3" a="1"/>
  <c r="F275" i="3" a="1"/>
  <c r="F91" i="3" a="1"/>
  <c r="F266" i="3" a="1"/>
  <c r="F160" i="3" a="1"/>
  <c r="F191" i="3" a="1"/>
  <c r="F151" i="3" a="1"/>
  <c r="F152" i="3" a="1"/>
  <c r="F77" i="3" a="1"/>
  <c r="F273" i="3" a="1"/>
  <c r="F345" i="3" a="1"/>
  <c r="F49" i="3" a="1"/>
  <c r="F288" i="3" a="1"/>
  <c r="F263" i="3" a="1"/>
  <c r="F325" i="3" a="1"/>
  <c r="F96" i="3" a="1"/>
  <c r="F386" i="3" a="1"/>
  <c r="F64" i="3" a="1"/>
  <c r="F140" i="3" a="1"/>
  <c r="F71" i="3" a="1"/>
  <c r="F31" i="3" a="1"/>
  <c r="F332" i="3" a="1"/>
  <c r="F23" i="3" a="1"/>
  <c r="F389" i="3" a="1"/>
  <c r="F67" i="3" a="1"/>
  <c r="F370" i="3" a="1"/>
  <c r="F76" i="3" a="1"/>
  <c r="F165" i="3" a="1"/>
  <c r="F373" i="3" a="1"/>
  <c r="F137" i="3" a="1"/>
  <c r="F274" i="3" a="1"/>
  <c r="F198" i="3" a="1"/>
  <c r="F264" i="3" a="1"/>
  <c r="F154" i="3" a="1"/>
  <c r="F261" i="3" a="1"/>
  <c r="F379" i="3" a="1"/>
  <c r="F276" i="3" a="1"/>
  <c r="F294" i="3" a="1"/>
  <c r="F136" i="3" a="1"/>
  <c r="F250" i="3" a="1"/>
  <c r="F293" i="3" a="1"/>
  <c r="F74" i="3" a="1"/>
  <c r="F193" i="3" a="1"/>
  <c r="F349" i="3" a="1"/>
  <c r="F279" i="3" a="1"/>
  <c r="F238" i="3" a="1"/>
  <c r="F48" i="3" a="1"/>
  <c r="F87" i="3" a="1"/>
  <c r="F348" i="3" a="1"/>
  <c r="F307" i="3" a="1"/>
  <c r="F70" i="3" a="1"/>
  <c r="F308" i="3" a="1"/>
  <c r="F183" i="3" a="1"/>
  <c r="F231" i="3" a="1"/>
  <c r="F339" i="3" a="1"/>
  <c r="F292" i="3" a="1"/>
  <c r="F38" i="3" a="1"/>
  <c r="F51" i="3" a="1"/>
  <c r="F143" i="3" a="1"/>
  <c r="F138" i="3" a="1"/>
  <c r="F347" i="3" a="1"/>
  <c r="F88" i="3" a="1"/>
  <c r="F295" i="3" a="1"/>
  <c r="F272" i="3" a="1"/>
  <c r="F306" i="3" a="1"/>
  <c r="F360" i="3" a="1"/>
  <c r="F321" i="3" a="1"/>
  <c r="F200" i="3" a="1"/>
  <c r="F4" i="3" a="1"/>
  <c r="F385" i="3" a="1"/>
  <c r="F12" i="3" a="1"/>
  <c r="F331" i="3" a="1"/>
  <c r="F262" i="3" a="1"/>
  <c r="F92" i="3" a="1"/>
  <c r="F277" i="3" a="1"/>
  <c r="F230" i="3" a="1"/>
  <c r="F164" i="3" a="1"/>
  <c r="F146" i="3" a="1"/>
  <c r="F175" i="3" a="1"/>
  <c r="F287" i="3" a="1"/>
  <c r="F253" i="3" a="1"/>
  <c r="F355" i="3" a="1"/>
  <c r="F18" i="3" a="1"/>
  <c r="F366" i="3" a="1"/>
  <c r="F162" i="3" a="1"/>
  <c r="F369" i="3" a="1"/>
  <c r="F251" i="3" a="1"/>
  <c r="F62" i="3" a="1"/>
  <c r="F392" i="3" a="1"/>
  <c r="F205" i="3" a="1"/>
  <c r="F158" i="3" a="1"/>
  <c r="F305" i="3" a="1"/>
  <c r="F316" i="3" a="1"/>
  <c r="F161" i="3" a="1"/>
  <c r="F60" i="3" a="1"/>
  <c r="F271" i="3" a="1"/>
  <c r="F304" i="3" a="1"/>
  <c r="F22" i="3" a="1"/>
  <c r="F259" i="3" a="1"/>
  <c r="F330" i="3" a="1"/>
  <c r="F14" i="3" a="1"/>
  <c r="F69" i="3" a="1"/>
  <c r="F25" i="3" a="1"/>
  <c r="F296" i="3" a="1"/>
  <c r="F285" i="3" a="1"/>
  <c r="F359" i="3" a="1"/>
  <c r="F278" i="3" a="1"/>
  <c r="F342" i="3" a="1"/>
  <c r="F258" i="3" a="1"/>
  <c r="F378" i="3" a="1"/>
  <c r="F255" i="3" a="1"/>
  <c r="F167" i="3" a="1"/>
  <c r="F202" i="3" a="1"/>
  <c r="F84" i="3" a="1"/>
  <c r="F32" i="3" a="1"/>
  <c r="F187" i="3" a="1"/>
  <c r="F206" i="3" a="1"/>
  <c r="F248" i="3" a="1"/>
  <c r="F65" i="3" a="1"/>
  <c r="F219" i="3" a="1"/>
  <c r="F333" i="3" a="1"/>
  <c r="F215" i="3" a="1"/>
  <c r="F213" i="3" a="1"/>
  <c r="F100" i="3" a="1"/>
  <c r="F244" i="3" a="1"/>
  <c r="F199" i="3" a="1"/>
  <c r="F142" i="3" a="1"/>
  <c r="F267" i="3" a="1"/>
  <c r="F208" i="3" a="1"/>
  <c r="F6" i="3" a="1"/>
  <c r="F226" i="3" a="1"/>
  <c r="F218" i="3" a="1"/>
  <c r="F174" i="3" a="1"/>
  <c r="F166" i="3" a="1"/>
  <c r="F320" i="3" a="1"/>
  <c r="F176" i="3" a="1"/>
  <c r="F95" i="3" a="1"/>
  <c r="F86" i="3" a="1"/>
  <c r="F15" i="3" a="1"/>
  <c r="F190" i="3" a="1"/>
  <c r="F318" i="3" a="1"/>
  <c r="F207" i="3" a="1"/>
  <c r="F212" i="3" a="1"/>
  <c r="F72" i="3" a="1"/>
  <c r="F135" i="3" a="1"/>
  <c r="F170" i="3" a="1"/>
  <c r="F102" i="3" a="1"/>
  <c r="F336" i="3" a="1"/>
  <c r="F256" i="3" a="1"/>
  <c r="F188" i="3" a="1"/>
  <c r="F52" i="3" a="1"/>
  <c r="F185" i="3" a="1"/>
  <c r="F242" i="3" a="1"/>
  <c r="F157" i="3" a="1"/>
  <c r="F337" i="3" a="1"/>
  <c r="F90" i="3" a="1"/>
  <c r="F326" i="3" a="1"/>
  <c r="F37" i="3" a="1"/>
  <c r="F329" i="3" a="1"/>
  <c r="F289" i="3" a="1"/>
  <c r="F302" i="3" a="1"/>
  <c r="F225" i="3" a="1"/>
  <c r="F335" i="3" a="1"/>
  <c r="F317" i="3" a="1"/>
  <c r="F269" i="3" a="1"/>
  <c r="F47" i="3" a="1"/>
  <c r="F395" i="3" a="1"/>
  <c r="F20" i="3" a="1"/>
  <c r="F240" i="3" a="1"/>
  <c r="F196" i="3" a="1"/>
  <c r="F372" i="3" a="1"/>
  <c r="F220" i="3" a="1"/>
  <c r="F297" i="3" a="1"/>
  <c r="F13" i="3" a="1"/>
  <c r="F145" i="3" a="1"/>
  <c r="F229" i="3" a="1"/>
  <c r="F153" i="3" a="1"/>
  <c r="F181" i="3" a="1"/>
  <c r="F357" i="3" a="1"/>
  <c r="F322" i="3" a="1"/>
  <c r="F61" i="3" a="1"/>
  <c r="F350" i="3" a="1"/>
  <c r="F254" i="3" a="1"/>
  <c r="F182" i="3" a="1"/>
  <c r="F34" i="3" a="1"/>
  <c r="F227" i="3" a="1"/>
  <c r="F315" i="3" a="1"/>
  <c r="F46" i="3" a="1"/>
  <c r="F343" i="3" a="1"/>
  <c r="F368" i="3" a="1"/>
  <c r="F257" i="3" a="1"/>
  <c r="F281" i="3" a="1"/>
  <c r="F195" i="3" a="1"/>
  <c r="F80" i="3" a="1"/>
  <c r="F291" i="3" a="1"/>
  <c r="F55" i="3" a="1"/>
  <c r="F97" i="3" a="1"/>
  <c r="F252" i="3" a="1"/>
  <c r="F7" i="3" a="1"/>
  <c r="F172" i="3" a="1"/>
  <c r="F319" i="3" a="1"/>
  <c r="F180" i="3" a="1"/>
  <c r="F40" i="3" a="1"/>
  <c r="F24" i="3" a="1"/>
  <c r="F66" i="3" a="1"/>
  <c r="F168" i="3" a="1"/>
  <c r="F234" i="3" a="1"/>
  <c r="F243" i="3" a="1"/>
  <c r="F68" i="3" a="1"/>
  <c r="F27" i="3" a="1"/>
  <c r="F388" i="3" a="1"/>
  <c r="F299" i="3" a="1"/>
  <c r="F11" i="3" a="1"/>
  <c r="F171" i="3" a="1"/>
  <c r="F148" i="3" a="1"/>
  <c r="F3" i="3" a="1"/>
  <c r="F311" i="3" a="1"/>
  <c r="F45" i="3" a="1"/>
  <c r="F391" i="3" a="1"/>
  <c r="F73" i="3" a="1"/>
  <c r="F56" i="3" a="1"/>
  <c r="F390" i="3" a="1"/>
  <c r="F353" i="3" a="1"/>
  <c r="F217" i="3" a="1"/>
  <c r="F57" i="3" a="1"/>
  <c r="F93" i="3" a="1"/>
  <c r="F85" i="3" a="1"/>
  <c r="F163" i="3" a="1"/>
  <c r="F394" i="3" a="1"/>
  <c r="F83" i="3" a="1"/>
  <c r="F236" i="3" a="1"/>
  <c r="F36" i="3" a="1"/>
  <c r="F327" i="3" a="1"/>
  <c r="F141" i="3" a="1"/>
  <c r="F81" i="3" a="1"/>
  <c r="F58" i="3" a="1"/>
  <c r="F387" i="3" a="1"/>
  <c r="F59" i="3" a="1"/>
  <c r="F312" i="3" a="1"/>
  <c r="F16" i="3" a="1"/>
  <c r="F147" i="3" a="1"/>
  <c r="F221" i="3" a="1"/>
  <c r="F21" i="3" a="1"/>
  <c r="F99" i="3" a="1"/>
  <c r="F159" i="3" a="1"/>
  <c r="F300" i="3" a="1"/>
  <c r="F377" i="3" a="1"/>
  <c r="F43" i="3" a="1"/>
  <c r="F144" i="3" a="1"/>
  <c r="F209" i="3" a="1"/>
  <c r="F241" i="3" a="1"/>
  <c r="F41" i="3" a="1"/>
  <c r="F393" i="3" a="1"/>
  <c r="F50" i="3" a="1"/>
  <c r="F5" i="3" a="1"/>
  <c r="F210" i="3" a="1"/>
  <c r="F282" i="3" a="1"/>
  <c r="F334" i="3" a="1"/>
  <c r="F358" i="3" a="1"/>
  <c r="F184" i="3" a="1"/>
  <c r="F19" i="3" a="1"/>
  <c r="F178" i="3" a="1"/>
  <c r="F98" i="3" a="1"/>
  <c r="F28" i="3" a="1"/>
  <c r="F156" i="3" a="1"/>
  <c r="F228" i="3" a="1"/>
  <c r="F365" i="3" a="1"/>
  <c r="F371" i="3" a="1"/>
  <c r="F173" i="3" a="1"/>
  <c r="F197" i="3" a="1"/>
  <c r="F149" i="3" a="1"/>
  <c r="F189" i="3" a="1"/>
  <c r="F194" i="3" a="1"/>
  <c r="F75" i="3" a="1"/>
  <c r="F338" i="3" a="1"/>
  <c r="F26" i="3" a="1"/>
  <c r="F340" i="3" a="1"/>
  <c r="F399" i="3" a="1"/>
  <c r="F235" i="3" a="1"/>
  <c r="F155" i="3" a="1"/>
  <c r="BG351" i="3" l="1"/>
  <c r="BG209" i="3"/>
  <c r="BG28" i="3"/>
  <c r="BG191" i="3"/>
  <c r="BG297" i="3"/>
  <c r="BG5" i="3"/>
  <c r="BG143" i="3"/>
  <c r="BG303" i="3"/>
  <c r="BG398" i="3"/>
  <c r="BG392" i="3"/>
  <c r="BG38" i="3"/>
  <c r="BG190" i="3"/>
  <c r="BG161" i="3"/>
  <c r="BG236" i="3"/>
  <c r="BG47" i="3"/>
  <c r="BG221" i="3"/>
  <c r="BG74" i="3"/>
  <c r="BG68" i="3"/>
  <c r="BG332" i="3"/>
  <c r="BG213" i="3"/>
  <c r="BG327" i="3"/>
  <c r="BG180" i="3"/>
  <c r="BG149" i="3"/>
  <c r="BG201" i="3"/>
  <c r="BG308" i="3"/>
  <c r="BG372" i="3"/>
  <c r="BG285" i="3"/>
  <c r="BG82" i="3"/>
  <c r="BG96" i="3"/>
  <c r="BG182" i="3"/>
  <c r="BG352" i="3"/>
  <c r="BG387" i="3"/>
  <c r="BG369" i="3"/>
  <c r="BG284" i="3"/>
  <c r="BG94" i="3"/>
  <c r="BG272" i="3"/>
  <c r="BG175" i="3"/>
  <c r="BG100" i="3"/>
  <c r="BG102" i="3"/>
  <c r="BG269" i="3"/>
  <c r="BG157" i="3"/>
  <c r="BG231" i="3"/>
  <c r="BG184" i="3"/>
  <c r="F155" i="3"/>
  <c r="F235" i="3"/>
  <c r="F399" i="3"/>
  <c r="F340" i="3"/>
  <c r="F26" i="3"/>
  <c r="F338" i="3"/>
  <c r="F75" i="3"/>
  <c r="F194" i="3"/>
  <c r="F189" i="3"/>
  <c r="F149" i="3"/>
  <c r="F197" i="3"/>
  <c r="F173" i="3"/>
  <c r="F371" i="3"/>
  <c r="F365" i="3"/>
  <c r="F228" i="3"/>
  <c r="F156" i="3"/>
  <c r="F28" i="3"/>
  <c r="F98" i="3"/>
  <c r="F178" i="3"/>
  <c r="F19" i="3"/>
  <c r="F184" i="3"/>
  <c r="F358" i="3"/>
  <c r="F334" i="3"/>
  <c r="F282" i="3"/>
  <c r="F210" i="3"/>
  <c r="F5" i="3"/>
  <c r="F50" i="3"/>
  <c r="F393" i="3"/>
  <c r="F41" i="3"/>
  <c r="F241" i="3"/>
  <c r="F209" i="3"/>
  <c r="F144" i="3"/>
  <c r="F43" i="3"/>
  <c r="F377" i="3"/>
  <c r="F300" i="3"/>
  <c r="F159" i="3"/>
  <c r="F99" i="3"/>
  <c r="F21" i="3"/>
  <c r="F221" i="3"/>
  <c r="F147" i="3"/>
  <c r="F16" i="3"/>
  <c r="F312" i="3"/>
  <c r="F59" i="3"/>
  <c r="F387" i="3"/>
  <c r="F58" i="3"/>
  <c r="F81" i="3"/>
  <c r="F141" i="3"/>
  <c r="F327" i="3"/>
  <c r="F36" i="3"/>
  <c r="F236" i="3"/>
  <c r="F83" i="3"/>
  <c r="F394" i="3"/>
  <c r="F163" i="3"/>
  <c r="F85" i="3"/>
  <c r="F93" i="3"/>
  <c r="F57" i="3"/>
  <c r="F217" i="3"/>
  <c r="F353" i="3"/>
  <c r="F390" i="3"/>
  <c r="F56" i="3"/>
  <c r="F73" i="3"/>
  <c r="F391" i="3"/>
  <c r="F45" i="3"/>
  <c r="F311" i="3"/>
  <c r="F3" i="3"/>
  <c r="F148" i="3"/>
  <c r="F171" i="3"/>
  <c r="F11" i="3"/>
  <c r="F299" i="3"/>
  <c r="F388" i="3"/>
  <c r="F27" i="3"/>
  <c r="F68" i="3"/>
  <c r="F243" i="3"/>
  <c r="F234" i="3"/>
  <c r="F168" i="3"/>
  <c r="F66" i="3"/>
  <c r="F24" i="3"/>
  <c r="F40" i="3"/>
  <c r="F180" i="3"/>
  <c r="F319" i="3"/>
  <c r="F172" i="3"/>
  <c r="F7" i="3"/>
  <c r="F252" i="3"/>
  <c r="F97" i="3"/>
  <c r="F55" i="3"/>
  <c r="F291" i="3"/>
  <c r="F80" i="3"/>
  <c r="F195" i="3"/>
  <c r="F281" i="3"/>
  <c r="F257" i="3"/>
  <c r="F368" i="3"/>
  <c r="F343" i="3"/>
  <c r="F46" i="3"/>
  <c r="F315" i="3"/>
  <c r="F227" i="3"/>
  <c r="F34" i="3"/>
  <c r="F182" i="3"/>
  <c r="F254" i="3"/>
  <c r="F350" i="3"/>
  <c r="F61" i="3"/>
  <c r="F322" i="3"/>
  <c r="F357" i="3"/>
  <c r="F181" i="3"/>
  <c r="F153" i="3"/>
  <c r="F229" i="3"/>
  <c r="F145" i="3"/>
  <c r="F13" i="3"/>
  <c r="F297" i="3"/>
  <c r="F220" i="3"/>
  <c r="F372" i="3"/>
  <c r="F196" i="3"/>
  <c r="F240" i="3"/>
  <c r="F20" i="3"/>
  <c r="F395" i="3"/>
  <c r="F47" i="3"/>
  <c r="F269" i="3"/>
  <c r="F317" i="3"/>
  <c r="F335" i="3"/>
  <c r="F225" i="3"/>
  <c r="F302" i="3"/>
  <c r="F289" i="3"/>
  <c r="F329" i="3"/>
  <c r="F37" i="3"/>
  <c r="F326" i="3"/>
  <c r="F90" i="3"/>
  <c r="F337" i="3"/>
  <c r="F157" i="3"/>
  <c r="F242" i="3"/>
  <c r="F185" i="3"/>
  <c r="F52" i="3"/>
  <c r="F188" i="3"/>
  <c r="F256" i="3"/>
  <c r="F336" i="3"/>
  <c r="F102" i="3"/>
  <c r="F170" i="3"/>
  <c r="F135" i="3"/>
  <c r="F72" i="3"/>
  <c r="F212" i="3"/>
  <c r="F207" i="3"/>
  <c r="F318" i="3"/>
  <c r="F190" i="3"/>
  <c r="F15" i="3"/>
  <c r="F86" i="3"/>
  <c r="F95" i="3"/>
  <c r="F176" i="3"/>
  <c r="F320" i="3"/>
  <c r="F166" i="3"/>
  <c r="F174" i="3"/>
  <c r="F218" i="3"/>
  <c r="F226" i="3"/>
  <c r="F6" i="3"/>
  <c r="F208" i="3"/>
  <c r="F267" i="3"/>
  <c r="F142" i="3"/>
  <c r="F199" i="3"/>
  <c r="F244" i="3"/>
  <c r="F100" i="3"/>
  <c r="F213" i="3"/>
  <c r="F215" i="3"/>
  <c r="F333" i="3"/>
  <c r="F219" i="3"/>
  <c r="F65" i="3"/>
  <c r="F248" i="3"/>
  <c r="F206" i="3"/>
  <c r="F187" i="3"/>
  <c r="F32" i="3"/>
  <c r="F84" i="3"/>
  <c r="F202" i="3"/>
  <c r="F167" i="3"/>
  <c r="F255" i="3"/>
  <c r="F378" i="3"/>
  <c r="F258" i="3"/>
  <c r="F342" i="3"/>
  <c r="F278" i="3"/>
  <c r="F359" i="3"/>
  <c r="F285" i="3"/>
  <c r="F296" i="3"/>
  <c r="F25" i="3"/>
  <c r="F69" i="3"/>
  <c r="F14" i="3"/>
  <c r="F330" i="3"/>
  <c r="F259" i="3"/>
  <c r="F22" i="3"/>
  <c r="F304" i="3"/>
  <c r="F271" i="3"/>
  <c r="F60" i="3"/>
  <c r="F161" i="3"/>
  <c r="F316" i="3"/>
  <c r="F305" i="3"/>
  <c r="F158" i="3"/>
  <c r="F205" i="3"/>
  <c r="F392" i="3"/>
  <c r="F62" i="3"/>
  <c r="F251" i="3"/>
  <c r="F369" i="3"/>
  <c r="F162" i="3"/>
  <c r="F366" i="3"/>
  <c r="F18" i="3"/>
  <c r="F355" i="3"/>
  <c r="F253" i="3"/>
  <c r="F287" i="3"/>
  <c r="F175" i="3"/>
  <c r="F146" i="3"/>
  <c r="F164" i="3"/>
  <c r="F230" i="3"/>
  <c r="F277" i="3"/>
  <c r="F92" i="3"/>
  <c r="F262" i="3"/>
  <c r="F331" i="3"/>
  <c r="F12" i="3"/>
  <c r="F385" i="3"/>
  <c r="F4" i="3"/>
  <c r="F200" i="3"/>
  <c r="F321" i="3"/>
  <c r="F360" i="3"/>
  <c r="F306" i="3"/>
  <c r="F272" i="3"/>
  <c r="F295" i="3"/>
  <c r="F88" i="3"/>
  <c r="F347" i="3"/>
  <c r="F138" i="3"/>
  <c r="F143" i="3"/>
  <c r="F51" i="3"/>
  <c r="F38" i="3"/>
  <c r="F292" i="3"/>
  <c r="F339" i="3"/>
  <c r="F231" i="3"/>
  <c r="F183" i="3"/>
  <c r="F308" i="3"/>
  <c r="F70" i="3"/>
  <c r="F307" i="3"/>
  <c r="F348" i="3"/>
  <c r="F87" i="3"/>
  <c r="F48" i="3"/>
  <c r="F238" i="3"/>
  <c r="F279" i="3"/>
  <c r="F349" i="3"/>
  <c r="F193" i="3"/>
  <c r="F74" i="3"/>
  <c r="F293" i="3"/>
  <c r="F250" i="3"/>
  <c r="F136" i="3"/>
  <c r="F294" i="3"/>
  <c r="F276" i="3"/>
  <c r="F379" i="3"/>
  <c r="F261" i="3"/>
  <c r="F154" i="3"/>
  <c r="F264" i="3"/>
  <c r="F198" i="3"/>
  <c r="F274" i="3"/>
  <c r="F137" i="3"/>
  <c r="F373" i="3"/>
  <c r="F165" i="3"/>
  <c r="F76" i="3"/>
  <c r="F370" i="3"/>
  <c r="F67" i="3"/>
  <c r="F389" i="3"/>
  <c r="F23" i="3"/>
  <c r="F332" i="3"/>
  <c r="F31" i="3"/>
  <c r="F71" i="3"/>
  <c r="F140" i="3"/>
  <c r="F64" i="3"/>
  <c r="F386" i="3"/>
  <c r="F96" i="3"/>
  <c r="F325" i="3"/>
  <c r="F263" i="3"/>
  <c r="F288" i="3"/>
  <c r="F49" i="3"/>
  <c r="F345" i="3"/>
  <c r="F273" i="3"/>
  <c r="F77" i="3"/>
  <c r="F152" i="3"/>
  <c r="F151" i="3"/>
  <c r="F191" i="3"/>
  <c r="F160" i="3"/>
  <c r="F266" i="3"/>
  <c r="F91" i="3"/>
  <c r="F275" i="3"/>
  <c r="F214" i="3"/>
  <c r="F374" i="3"/>
  <c r="F44" i="3"/>
  <c r="F94" i="3"/>
  <c r="F192" i="3"/>
  <c r="F354" i="3"/>
  <c r="F284" i="3"/>
  <c r="F323" i="3"/>
  <c r="F150" i="3"/>
  <c r="F400" i="3"/>
  <c r="F363" i="3"/>
  <c r="F270" i="3"/>
  <c r="F82" i="3"/>
  <c r="F246" i="3"/>
  <c r="F53" i="3"/>
  <c r="F398" i="3"/>
  <c r="F309" i="3"/>
  <c r="F79" i="3"/>
  <c r="F280" i="3"/>
  <c r="F367" i="3"/>
  <c r="F101" i="3"/>
  <c r="F344" i="3"/>
  <c r="F341" i="3"/>
  <c r="F89" i="3"/>
  <c r="F179" i="3"/>
  <c r="F204" i="3"/>
  <c r="F139" i="3"/>
  <c r="F381" i="3"/>
  <c r="F265" i="3"/>
  <c r="F239" i="3"/>
  <c r="F42" i="3"/>
  <c r="F78" i="3"/>
  <c r="F382" i="3"/>
  <c r="F17" i="3"/>
  <c r="F233" i="3"/>
  <c r="F39" i="3"/>
  <c r="F380" i="3"/>
  <c r="F247" i="3"/>
  <c r="F186" i="3"/>
  <c r="F30" i="3"/>
  <c r="F201" i="3"/>
  <c r="F298" i="3"/>
  <c r="F245" i="3"/>
  <c r="F384" i="3"/>
  <c r="F283" i="3"/>
  <c r="F303" i="3"/>
  <c r="F375" i="3"/>
  <c r="F314" i="3"/>
  <c r="F268" i="3"/>
  <c r="F397" i="3"/>
  <c r="F346" i="3"/>
  <c r="F249" i="3"/>
  <c r="F134" i="3"/>
  <c r="F364" i="3"/>
  <c r="F352" i="3"/>
  <c r="F383" i="3"/>
  <c r="F169" i="3"/>
  <c r="F260" i="3"/>
  <c r="F35" i="3"/>
  <c r="F216" i="3"/>
  <c r="F63" i="3"/>
  <c r="F54" i="3"/>
  <c r="F203" i="3"/>
  <c r="F301" i="3"/>
  <c r="F324" i="3"/>
  <c r="F310" i="3"/>
  <c r="F177" i="3"/>
  <c r="F376" i="3"/>
  <c r="F351" i="3"/>
  <c r="F29" i="3"/>
  <c r="F232" i="3"/>
  <c r="F237" i="3"/>
  <c r="F286" i="3"/>
  <c r="F290" i="3"/>
  <c r="F33" i="3"/>
  <c r="F313" i="3"/>
  <c r="AX69" i="5"/>
  <c r="AZ69" i="5" a="1"/>
  <c r="AZ69" i="5" s="1"/>
  <c r="BG234" i="3"/>
  <c r="BG354" i="3"/>
  <c r="BG30" i="3"/>
  <c r="AZ88" i="5" a="1"/>
  <c r="AZ88" i="5" s="1"/>
  <c r="AX88" i="5"/>
  <c r="BG306" i="3"/>
  <c r="BG18" i="3"/>
  <c r="BG311" i="3"/>
  <c r="AX126" i="5"/>
  <c r="AZ126" i="5" a="1"/>
  <c r="AZ126" i="5" s="1"/>
  <c r="AX58" i="5"/>
  <c r="AZ58" i="5" a="1"/>
  <c r="AZ58" i="5" s="1"/>
  <c r="BG326" i="3"/>
  <c r="AZ95" i="5" a="1"/>
  <c r="AZ95" i="5" s="1"/>
  <c r="AX95" i="5"/>
  <c r="AZ192" i="5" a="1"/>
  <c r="AZ192" i="5" s="1"/>
  <c r="AX192" i="5"/>
  <c r="AX195" i="5"/>
  <c r="AZ195" i="5" a="1"/>
  <c r="AZ195" i="5" s="1"/>
  <c r="AS177" i="5"/>
  <c r="AX177" i="5"/>
  <c r="BA177" i="5"/>
  <c r="BB177" i="5"/>
  <c r="AU177" i="5"/>
  <c r="BG172" i="3"/>
  <c r="BG242" i="3"/>
  <c r="AX108" i="5"/>
  <c r="AZ108" i="5" a="1"/>
  <c r="AZ108" i="5" s="1"/>
  <c r="AX201" i="5"/>
  <c r="AZ201" i="5" a="1"/>
  <c r="AZ201" i="5" s="1"/>
  <c r="BG58" i="3"/>
  <c r="AX67" i="5"/>
  <c r="AZ67" i="5" a="1"/>
  <c r="AZ67" i="5" s="1"/>
  <c r="AX45" i="5"/>
  <c r="AZ45" i="5" a="1"/>
  <c r="AZ45" i="5" s="1"/>
  <c r="AZ213" i="5" a="1"/>
  <c r="AZ213" i="5" s="1"/>
  <c r="AX213" i="5"/>
  <c r="BG266" i="3"/>
  <c r="BG173" i="3"/>
  <c r="AX84" i="5"/>
  <c r="AZ84" i="5" a="1"/>
  <c r="AZ84" i="5" s="1"/>
  <c r="AZ59" i="5" a="1"/>
  <c r="AZ59" i="5" s="1"/>
  <c r="AX59" i="5"/>
  <c r="BG66" i="3"/>
  <c r="AZ227" i="5" a="1"/>
  <c r="AZ227" i="5" s="1"/>
  <c r="AX227" i="5"/>
  <c r="BG71" i="3"/>
  <c r="AX222" i="5"/>
  <c r="AZ222" i="5" a="1"/>
  <c r="AZ222" i="5" s="1"/>
  <c r="AZ40" i="5" a="1"/>
  <c r="AZ40" i="5" s="1"/>
  <c r="AX40" i="5"/>
  <c r="BG156" i="3"/>
  <c r="BG155" i="3"/>
  <c r="AZ168" i="5" a="1"/>
  <c r="AZ168" i="5" s="1"/>
  <c r="AX168" i="5"/>
  <c r="BG92" i="3"/>
  <c r="BG72" i="3"/>
  <c r="BG146" i="3"/>
  <c r="BG255" i="3"/>
  <c r="BG59" i="3"/>
  <c r="BG81" i="3"/>
  <c r="AU120" i="5"/>
  <c r="AS120" i="5"/>
  <c r="AX120" i="5"/>
  <c r="BG205" i="3"/>
  <c r="BG20" i="3"/>
  <c r="AX87" i="5"/>
  <c r="AZ87" i="5" a="1"/>
  <c r="AZ87" i="5" s="1"/>
  <c r="BG389" i="3"/>
  <c r="BG99" i="3"/>
  <c r="BG294" i="3"/>
  <c r="BG70" i="3"/>
  <c r="AZ109" i="5" a="1"/>
  <c r="AZ109" i="5" s="1"/>
  <c r="AX109" i="5"/>
  <c r="BG358" i="3"/>
  <c r="AZ219" i="5" a="1"/>
  <c r="AZ219" i="5" s="1"/>
  <c r="AX219" i="5"/>
  <c r="AX112" i="5"/>
  <c r="AZ112" i="5" a="1"/>
  <c r="AZ112" i="5" s="1"/>
  <c r="AX127" i="5"/>
  <c r="AZ127" i="5" a="1"/>
  <c r="AZ127" i="5" s="1"/>
  <c r="AZ48" i="5" a="1"/>
  <c r="AZ48" i="5" s="1"/>
  <c r="AX48" i="5"/>
  <c r="AX61" i="5"/>
  <c r="AU61" i="5"/>
  <c r="BA61" i="5"/>
  <c r="AS61" i="5"/>
  <c r="BB61" i="5"/>
  <c r="AZ144" i="5" a="1"/>
  <c r="AZ144" i="5" s="1"/>
  <c r="AX144" i="5"/>
  <c r="BG346" i="3"/>
  <c r="BG181" i="3"/>
  <c r="BG57" i="3"/>
  <c r="BG324" i="3"/>
  <c r="BG162" i="3"/>
  <c r="BG139" i="3"/>
  <c r="AX167" i="5"/>
  <c r="AZ167" i="5" a="1"/>
  <c r="AZ167" i="5" s="1"/>
  <c r="BG208" i="3"/>
  <c r="BG196" i="3"/>
  <c r="BG206" i="3"/>
  <c r="AX94" i="5"/>
  <c r="AZ94" i="5" a="1"/>
  <c r="AZ94" i="5" s="1"/>
  <c r="BG93" i="3"/>
  <c r="AX190" i="5"/>
  <c r="AZ190" i="5" a="1"/>
  <c r="AZ190" i="5" s="1"/>
  <c r="BG225" i="3"/>
  <c r="BG204" i="3"/>
  <c r="BG229" i="3"/>
  <c r="AX153" i="5"/>
  <c r="AZ153" i="5" a="1"/>
  <c r="AZ153" i="5" s="1"/>
  <c r="BG198" i="3"/>
  <c r="BG235" i="3"/>
  <c r="BG17" i="3"/>
  <c r="AZ72" i="5" a="1"/>
  <c r="AZ72" i="5" s="1"/>
  <c r="AX72" i="5"/>
  <c r="AX165" i="5"/>
  <c r="AZ165" i="5" a="1"/>
  <c r="AZ165" i="5" s="1"/>
  <c r="BG77" i="3"/>
  <c r="BG52" i="3"/>
  <c r="AZ81" i="5" a="1"/>
  <c r="AZ81" i="5" s="1"/>
  <c r="AX81" i="5"/>
  <c r="AZ140" i="5" a="1"/>
  <c r="AZ140" i="5" s="1"/>
  <c r="AX140" i="5"/>
  <c r="BG227" i="3"/>
  <c r="BG203" i="3"/>
  <c r="AX228" i="5"/>
  <c r="AZ228" i="5" a="1"/>
  <c r="AZ228" i="5" s="1"/>
  <c r="AX73" i="5"/>
  <c r="AZ73" i="5" a="1"/>
  <c r="AZ73" i="5" s="1"/>
  <c r="BG36" i="3"/>
  <c r="BG163" i="3"/>
  <c r="AX154" i="5"/>
  <c r="AZ154" i="5" a="1"/>
  <c r="AZ154" i="5" s="1"/>
  <c r="BG382" i="3"/>
  <c r="BG25" i="3"/>
  <c r="BG29" i="3"/>
  <c r="BG230" i="3"/>
  <c r="BG304" i="3"/>
  <c r="AZ210" i="5" a="1"/>
  <c r="AZ210" i="5" s="1"/>
  <c r="AX210" i="5"/>
  <c r="BG194" i="3"/>
  <c r="AX135" i="5"/>
  <c r="AZ135" i="5" a="1"/>
  <c r="AZ135" i="5" s="1"/>
  <c r="AX46" i="5"/>
  <c r="AZ46" i="5" a="1"/>
  <c r="AZ46" i="5" s="1"/>
  <c r="AX125" i="5"/>
  <c r="AZ125" i="5" a="1"/>
  <c r="AZ125" i="5" s="1"/>
  <c r="BG178" i="3"/>
  <c r="BG348" i="3"/>
  <c r="AZ172" i="5" a="1"/>
  <c r="AZ172" i="5" s="1"/>
  <c r="AX172" i="5"/>
  <c r="AZ132" i="5" a="1"/>
  <c r="AZ132" i="5" s="1"/>
  <c r="AX132" i="5"/>
  <c r="AZ117" i="5" a="1"/>
  <c r="AZ117" i="5" s="1"/>
  <c r="AX117" i="5"/>
  <c r="AZ42" i="5" a="1"/>
  <c r="AZ42" i="5" s="1"/>
  <c r="AX42" i="5"/>
  <c r="AX216" i="5"/>
  <c r="AZ216" i="5" a="1"/>
  <c r="AZ216" i="5" s="1"/>
  <c r="AX80" i="5"/>
  <c r="AZ80" i="5" a="1"/>
  <c r="AZ80" i="5" s="1"/>
  <c r="BG177" i="3"/>
  <c r="BG300" i="3"/>
  <c r="AX183" i="5"/>
  <c r="AZ183" i="5" a="1"/>
  <c r="AZ183" i="5" s="1"/>
  <c r="AZ74" i="5" a="1"/>
  <c r="AZ74" i="5" s="1"/>
  <c r="AX74" i="5"/>
  <c r="AZ55" i="5" a="1"/>
  <c r="AZ55" i="5" s="1"/>
  <c r="AX55" i="5"/>
  <c r="AZ217" i="5" a="1"/>
  <c r="AZ217" i="5" s="1"/>
  <c r="AX217" i="5"/>
  <c r="AS207" i="5"/>
  <c r="AX207" i="5"/>
  <c r="AU207" i="5"/>
  <c r="BG164" i="3"/>
  <c r="AZ39" i="5" a="1"/>
  <c r="AZ39" i="5" s="1"/>
  <c r="AX39" i="5"/>
  <c r="AZ164" i="5" a="1"/>
  <c r="AZ164" i="5" s="1"/>
  <c r="AX164" i="5"/>
  <c r="AX146" i="5"/>
  <c r="AZ146" i="5" a="1"/>
  <c r="AZ146" i="5" s="1"/>
  <c r="AX218" i="5"/>
  <c r="AZ218" i="5" a="1"/>
  <c r="AZ218" i="5" s="1"/>
  <c r="BG32" i="3"/>
  <c r="AX196" i="5"/>
  <c r="AZ196" i="5" a="1"/>
  <c r="AZ196" i="5" s="1"/>
  <c r="AZ220" i="5" a="1"/>
  <c r="AZ220" i="5" s="1"/>
  <c r="AX220" i="5"/>
  <c r="BG281" i="3"/>
  <c r="BG379" i="3"/>
  <c r="BG339" i="3"/>
  <c r="BB119" i="5"/>
  <c r="AU119" i="5"/>
  <c r="BA119" i="5"/>
  <c r="AS119" i="5"/>
  <c r="AX119" i="5"/>
  <c r="BG84" i="3"/>
  <c r="AX142" i="5"/>
  <c r="AZ142" i="5" a="1"/>
  <c r="AZ142" i="5" s="1"/>
  <c r="BG249" i="3"/>
  <c r="AX161" i="5"/>
  <c r="AZ161" i="5" a="1"/>
  <c r="AZ161" i="5" s="1"/>
  <c r="AU206" i="5"/>
  <c r="BA206" i="5"/>
  <c r="AS206" i="5"/>
  <c r="BB206" i="5"/>
  <c r="AX206" i="5"/>
  <c r="AZ86" i="5" a="1"/>
  <c r="AZ86" i="5" s="1"/>
  <c r="AX86" i="5"/>
  <c r="AZ100" i="5" a="1"/>
  <c r="AZ100" i="5" s="1"/>
  <c r="AX100" i="5"/>
  <c r="AX104" i="5"/>
  <c r="AZ104" i="5" a="1"/>
  <c r="AZ104" i="5" s="1"/>
  <c r="BG323" i="3"/>
  <c r="AX137" i="5"/>
  <c r="AZ137" i="5" a="1"/>
  <c r="AZ137" i="5" s="1"/>
  <c r="BG90" i="3"/>
  <c r="AZ134" i="5" a="1"/>
  <c r="AZ134" i="5" s="1"/>
  <c r="AX134" i="5"/>
  <c r="AZ38" i="5" a="1"/>
  <c r="AZ38" i="5" s="1"/>
  <c r="AX38" i="5"/>
  <c r="BG258" i="3"/>
  <c r="AZ199" i="5" a="1"/>
  <c r="AZ199" i="5" s="1"/>
  <c r="AX199" i="5"/>
  <c r="AX128" i="5"/>
  <c r="AZ128" i="5" a="1"/>
  <c r="AZ128" i="5" s="1"/>
  <c r="BG43" i="3"/>
  <c r="BG51" i="3"/>
  <c r="BG293" i="3"/>
  <c r="BG237" i="3"/>
  <c r="AX160" i="5"/>
  <c r="AZ160" i="5" a="1"/>
  <c r="AZ160" i="5" s="1"/>
  <c r="AZ223" i="5" a="1"/>
  <c r="AZ223" i="5" s="1"/>
  <c r="AX223" i="5"/>
  <c r="AZ106" i="5" a="1"/>
  <c r="AZ106" i="5" s="1"/>
  <c r="AX106" i="5"/>
  <c r="BA176" i="5"/>
  <c r="AS176" i="5"/>
  <c r="AU176" i="5"/>
  <c r="BB176" i="5"/>
  <c r="AX176" i="5"/>
  <c r="BG159" i="3"/>
  <c r="AZ215" i="5" a="1"/>
  <c r="AZ215" i="5" s="1"/>
  <c r="AX215" i="5"/>
  <c r="BG290" i="3"/>
  <c r="BG214" i="3"/>
  <c r="AZ78" i="5" a="1"/>
  <c r="AZ78" i="5" s="1"/>
  <c r="AX78" i="5"/>
  <c r="AX221" i="5"/>
  <c r="AZ221" i="5" a="1"/>
  <c r="AZ221" i="5" s="1"/>
  <c r="AZ175" i="5" a="1"/>
  <c r="AZ175" i="5" s="1"/>
  <c r="AX175" i="5"/>
  <c r="BG238" i="3"/>
  <c r="AX200" i="5"/>
  <c r="AZ200" i="5" a="1"/>
  <c r="AZ200" i="5" s="1"/>
  <c r="BG197" i="3"/>
  <c r="AX224" i="5"/>
  <c r="AZ224" i="5" a="1"/>
  <c r="AZ224" i="5" s="1"/>
  <c r="AZ191" i="5" a="1"/>
  <c r="AZ191" i="5" s="1"/>
  <c r="AX191" i="5"/>
  <c r="AZ123" i="5" a="1"/>
  <c r="AZ123" i="5" s="1"/>
  <c r="AX123" i="5"/>
  <c r="AZ56" i="5" a="1"/>
  <c r="AZ56" i="5" s="1"/>
  <c r="AX56" i="5"/>
  <c r="AX205" i="5"/>
  <c r="BA205" i="5"/>
  <c r="AS205" i="5"/>
  <c r="AU205" i="5"/>
  <c r="BB205" i="5"/>
  <c r="AZ97" i="5" a="1"/>
  <c r="AZ97" i="5" s="1"/>
  <c r="AX97" i="5"/>
  <c r="AX43" i="5"/>
  <c r="AZ43" i="5" a="1"/>
  <c r="AZ43" i="5" s="1"/>
  <c r="AX173" i="5"/>
  <c r="AZ173" i="5" a="1"/>
  <c r="AZ173" i="5" s="1"/>
  <c r="BG135" i="3"/>
  <c r="AX70" i="5"/>
  <c r="AZ70" i="5" a="1"/>
  <c r="AZ70" i="5" s="1"/>
  <c r="BG316" i="3"/>
  <c r="AZ44" i="5" a="1"/>
  <c r="AZ44" i="5" s="1"/>
  <c r="AX44" i="5"/>
  <c r="BG189" i="3"/>
  <c r="AZ113" i="5" a="1"/>
  <c r="AZ113" i="5" s="1"/>
  <c r="AX113" i="5"/>
  <c r="BG333" i="3"/>
  <c r="BG262" i="3"/>
  <c r="BG299" i="3"/>
  <c r="BG366" i="3"/>
  <c r="BG393" i="3"/>
  <c r="BB147" i="5"/>
  <c r="AU147" i="5"/>
  <c r="BA147" i="5"/>
  <c r="AS147" i="5"/>
  <c r="AX147" i="5"/>
  <c r="AX203" i="5"/>
  <c r="AZ203" i="5" a="1"/>
  <c r="AZ203" i="5" s="1"/>
  <c r="AX169" i="5"/>
  <c r="AZ169" i="5" a="1"/>
  <c r="AZ169" i="5" s="1"/>
  <c r="BG186" i="3"/>
  <c r="BG192" i="3"/>
  <c r="BG169" i="3"/>
  <c r="AX211" i="5"/>
  <c r="AZ211" i="5" a="1"/>
  <c r="AZ211" i="5" s="1"/>
  <c r="AX99" i="5"/>
  <c r="AZ99" i="5" a="1"/>
  <c r="AZ99" i="5" s="1"/>
  <c r="BG253" i="3"/>
  <c r="BG240" i="3"/>
  <c r="BG153" i="3"/>
  <c r="AX178" i="5"/>
  <c r="AU178" i="5"/>
  <c r="AS178" i="5"/>
  <c r="BG344" i="3"/>
  <c r="AX230" i="5"/>
  <c r="AZ230" i="5" a="1"/>
  <c r="AZ230" i="5" s="1"/>
  <c r="BG95" i="3"/>
  <c r="AX231" i="5"/>
  <c r="AZ231" i="5" a="1"/>
  <c r="AZ231" i="5" s="1"/>
  <c r="AZ51" i="5" a="1"/>
  <c r="AZ51" i="5" s="1"/>
  <c r="AX51" i="5"/>
  <c r="AZ98" i="5" a="1"/>
  <c r="AZ98" i="5" s="1"/>
  <c r="AX98" i="5"/>
  <c r="BG370" i="3"/>
  <c r="AZ50" i="5" a="1"/>
  <c r="AZ50" i="5" s="1"/>
  <c r="AX50" i="5"/>
  <c r="AX131" i="5"/>
  <c r="AZ131" i="5" a="1"/>
  <c r="AZ131" i="5" s="1"/>
  <c r="BG359" i="3"/>
  <c r="BG390" i="3"/>
  <c r="AZ182" i="5" a="1"/>
  <c r="AZ182" i="5" s="1"/>
  <c r="AX182" i="5"/>
  <c r="BG343" i="3"/>
  <c r="AX152" i="5"/>
  <c r="AZ152" i="5" a="1"/>
  <c r="AZ152" i="5" s="1"/>
  <c r="AX204" i="5"/>
  <c r="AZ204" i="5" a="1"/>
  <c r="AZ204" i="5" s="1"/>
  <c r="AZ229" i="5" a="1"/>
  <c r="AZ229" i="5" s="1"/>
  <c r="AX229" i="5"/>
  <c r="AX91" i="5"/>
  <c r="AU91" i="5"/>
  <c r="AS91" i="5"/>
  <c r="AZ107" i="5" a="1"/>
  <c r="AZ107" i="5" s="1"/>
  <c r="AX107" i="5"/>
  <c r="AZ156" i="5" a="1"/>
  <c r="AZ156" i="5" s="1"/>
  <c r="AX156" i="5"/>
  <c r="AZ141" i="5" a="1"/>
  <c r="AZ141" i="5" s="1"/>
  <c r="AX141" i="5"/>
  <c r="AZ41" i="5" a="1"/>
  <c r="AZ41" i="5" s="1"/>
  <c r="AX41" i="5"/>
  <c r="AZ114" i="5" a="1"/>
  <c r="AZ114" i="5" s="1"/>
  <c r="AX114" i="5"/>
  <c r="BG329" i="3"/>
  <c r="AZ110" i="5" a="1"/>
  <c r="AZ110" i="5" s="1"/>
  <c r="AX110" i="5"/>
  <c r="AX129" i="5"/>
  <c r="AZ129" i="5" a="1"/>
  <c r="AZ129" i="5" s="1"/>
  <c r="BG85" i="3"/>
  <c r="BG39" i="3"/>
  <c r="AX115" i="5"/>
  <c r="AZ115" i="5" a="1"/>
  <c r="AZ115" i="5" s="1"/>
  <c r="BG148" i="3"/>
  <c r="BG334" i="3"/>
  <c r="BG241" i="3"/>
  <c r="BG373" i="3"/>
  <c r="BG305" i="3"/>
  <c r="AS118" i="5"/>
  <c r="BB118" i="5"/>
  <c r="AU118" i="5"/>
  <c r="BA118" i="5"/>
  <c r="AX118" i="5"/>
  <c r="AZ214" i="5" a="1"/>
  <c r="AZ214" i="5" s="1"/>
  <c r="AX214" i="5"/>
  <c r="AZ79" i="5" a="1"/>
  <c r="AZ79" i="5" s="1"/>
  <c r="AX79" i="5"/>
  <c r="BG98" i="3"/>
  <c r="AS62" i="5"/>
  <c r="AU62" i="5"/>
  <c r="AX62" i="5"/>
  <c r="BG187" i="3"/>
  <c r="BG246" i="3"/>
  <c r="BG391" i="3"/>
  <c r="BG145" i="3"/>
  <c r="AX212" i="5"/>
  <c r="AZ212" i="5" a="1"/>
  <c r="AZ212" i="5" s="1"/>
  <c r="AZ103" i="5" a="1"/>
  <c r="AZ103" i="5" s="1"/>
  <c r="AX103" i="5"/>
  <c r="AX116" i="5"/>
  <c r="AZ116" i="5" a="1"/>
  <c r="AZ116" i="5" s="1"/>
  <c r="AX101" i="5"/>
  <c r="AZ101" i="5" a="1"/>
  <c r="AZ101" i="5" s="1"/>
  <c r="BG310" i="3"/>
  <c r="BG202" i="3"/>
  <c r="AZ193" i="5" a="1"/>
  <c r="AZ193" i="5" s="1"/>
  <c r="AX193" i="5"/>
  <c r="BG49" i="3"/>
  <c r="BG40" i="3"/>
  <c r="AZ75" i="5" a="1"/>
  <c r="AZ75" i="5" s="1"/>
  <c r="AX75" i="5"/>
  <c r="BA90" i="5"/>
  <c r="AU90" i="5"/>
  <c r="AS90" i="5"/>
  <c r="AX90" i="5"/>
  <c r="BB90" i="5"/>
  <c r="AX148" i="5"/>
  <c r="BB148" i="5"/>
  <c r="BA148" i="5"/>
  <c r="AS148" i="5"/>
  <c r="AU148" i="5"/>
  <c r="AZ96" i="5" a="1"/>
  <c r="AZ96" i="5" s="1"/>
  <c r="AX96" i="5"/>
  <c r="BG257" i="3"/>
  <c r="AZ184" i="5" a="1"/>
  <c r="AZ184" i="5" s="1"/>
  <c r="AX184" i="5"/>
  <c r="AX170" i="5"/>
  <c r="AZ170" i="5" a="1"/>
  <c r="AZ170" i="5" s="1"/>
  <c r="AX197" i="5"/>
  <c r="AZ197" i="5" a="1"/>
  <c r="AZ197" i="5" s="1"/>
  <c r="BG207" i="3"/>
  <c r="BG349" i="3"/>
  <c r="AX105" i="5"/>
  <c r="AZ105" i="5" a="1"/>
  <c r="AZ105" i="5" s="1"/>
  <c r="BG250" i="3"/>
  <c r="BG271" i="3"/>
  <c r="BG274" i="3"/>
  <c r="AZ52" i="5" a="1"/>
  <c r="AZ52" i="5" s="1"/>
  <c r="AX52" i="5"/>
  <c r="BG152" i="3"/>
  <c r="AX186" i="5"/>
  <c r="AZ186" i="5" a="1"/>
  <c r="AZ186" i="5" s="1"/>
  <c r="BG261" i="3"/>
  <c r="AX37" i="5"/>
  <c r="AZ37" i="5" a="1"/>
  <c r="AZ37" i="5" s="1"/>
  <c r="BG394" i="3"/>
  <c r="AZ194" i="5" a="1"/>
  <c r="AZ194" i="5" s="1"/>
  <c r="AX194" i="5"/>
  <c r="BG342" i="3"/>
  <c r="AZ145" i="5" a="1"/>
  <c r="AZ145" i="5" s="1"/>
  <c r="AX145" i="5"/>
  <c r="BG355" i="3"/>
  <c r="BG89" i="3"/>
  <c r="BG137" i="3"/>
  <c r="AZ53" i="5" a="1"/>
  <c r="AZ53" i="5" s="1"/>
  <c r="AX53" i="5"/>
  <c r="BG97" i="3"/>
  <c r="BG73" i="3"/>
  <c r="BG78" i="3"/>
  <c r="AX149" i="5"/>
  <c r="AU149" i="5"/>
  <c r="AS149" i="5"/>
  <c r="AX36" i="5"/>
  <c r="AZ36" i="5" a="1"/>
  <c r="AZ36" i="5" s="1"/>
  <c r="AZ136" i="5" a="1"/>
  <c r="AZ136" i="5" s="1"/>
  <c r="AX136" i="5"/>
  <c r="AZ158" i="5" a="1"/>
  <c r="AZ158" i="5" s="1"/>
  <c r="AX158" i="5"/>
  <c r="AZ111" i="5" a="1"/>
  <c r="AZ111" i="5" s="1"/>
  <c r="AX111" i="5"/>
  <c r="AX185" i="5"/>
  <c r="AZ185" i="5" a="1"/>
  <c r="AZ185" i="5" s="1"/>
  <c r="AX71" i="5"/>
  <c r="AZ71" i="5" a="1"/>
  <c r="AZ71" i="5" s="1"/>
  <c r="AZ198" i="5" a="1"/>
  <c r="AZ198" i="5" s="1"/>
  <c r="AX198" i="5"/>
  <c r="BG183" i="3"/>
  <c r="AZ157" i="5" a="1"/>
  <c r="AZ157" i="5" s="1"/>
  <c r="AX157" i="5"/>
  <c r="BG65" i="3"/>
  <c r="AZ57" i="5" a="1"/>
  <c r="AZ57" i="5" s="1"/>
  <c r="AX57" i="5"/>
  <c r="AZ155" i="5" a="1"/>
  <c r="AZ155" i="5" s="1"/>
  <c r="AX155" i="5"/>
  <c r="AZ226" i="5" a="1"/>
  <c r="AZ226" i="5" s="1"/>
  <c r="AX226" i="5"/>
  <c r="AZ49" i="5" a="1"/>
  <c r="AZ49" i="5" s="1"/>
  <c r="AX49" i="5"/>
  <c r="BG288" i="3"/>
  <c r="BG217" i="3"/>
  <c r="BG337" i="3"/>
  <c r="BG248" i="3"/>
  <c r="BG22" i="3"/>
  <c r="AX89" i="5"/>
  <c r="BB89" i="5"/>
  <c r="AU89" i="5"/>
  <c r="AS89" i="5"/>
  <c r="BA89" i="5"/>
  <c r="AX47" i="5"/>
  <c r="AZ47" i="5" a="1"/>
  <c r="AZ47" i="5" s="1"/>
  <c r="BG138" i="3"/>
  <c r="BG67" i="3"/>
  <c r="BG226" i="3"/>
  <c r="BG368" i="3"/>
  <c r="BG170" i="3"/>
  <c r="BG307" i="3"/>
  <c r="AX166" i="5"/>
  <c r="AZ166" i="5" a="1"/>
  <c r="AZ166" i="5" s="1"/>
  <c r="BG335" i="3"/>
  <c r="BG228" i="3"/>
  <c r="BG216" i="3"/>
  <c r="BG360" i="3"/>
  <c r="BG364" i="3"/>
  <c r="AZ68" i="5" a="1"/>
  <c r="AZ68" i="5" s="1"/>
  <c r="AX68" i="5"/>
  <c r="AX159" i="5"/>
  <c r="AZ159" i="5" a="1"/>
  <c r="AZ159" i="5" s="1"/>
  <c r="AX65" i="5"/>
  <c r="AZ65" i="5" a="1"/>
  <c r="AZ65" i="5" s="1"/>
  <c r="BG188" i="3"/>
  <c r="AU60" i="5"/>
  <c r="BA60" i="5"/>
  <c r="BB60" i="5"/>
  <c r="AS60" i="5"/>
  <c r="AX60" i="5"/>
  <c r="BG16" i="3"/>
  <c r="BG56" i="3"/>
  <c r="BG264" i="3"/>
  <c r="BG4" i="3"/>
  <c r="BG79" i="3"/>
  <c r="BG75" i="3"/>
  <c r="BG24" i="3"/>
  <c r="BG357" i="3"/>
  <c r="BG171" i="3"/>
  <c r="BG212" i="3"/>
  <c r="BG320" i="3"/>
  <c r="BG185" i="3"/>
  <c r="BG179" i="3"/>
  <c r="BG397" i="3"/>
  <c r="BG383" i="3"/>
  <c r="BG325" i="3"/>
  <c r="AX189" i="5"/>
  <c r="AZ189" i="5" a="1"/>
  <c r="AZ189" i="5" s="1"/>
  <c r="AZ85" i="5" a="1"/>
  <c r="AZ85" i="5" s="1"/>
  <c r="AX85" i="5"/>
  <c r="AZ202" i="5" a="1"/>
  <c r="AZ202" i="5" s="1"/>
  <c r="AX202" i="5"/>
  <c r="AZ83" i="5" a="1"/>
  <c r="AZ83" i="5" s="1"/>
  <c r="AX83" i="5"/>
  <c r="AX133" i="5"/>
  <c r="AZ133" i="5" a="1"/>
  <c r="AZ133" i="5" s="1"/>
  <c r="BG268" i="3"/>
  <c r="AX54" i="5"/>
  <c r="AZ54" i="5" a="1"/>
  <c r="AZ54" i="5" s="1"/>
  <c r="AZ163" i="5" a="1"/>
  <c r="AZ163" i="5" s="1"/>
  <c r="AX163" i="5"/>
  <c r="AZ233" i="5" a="1"/>
  <c r="AZ233" i="5" s="1"/>
  <c r="AX233" i="5"/>
  <c r="AX130" i="5"/>
  <c r="AZ130" i="5" a="1"/>
  <c r="AZ130" i="5" s="1"/>
  <c r="AX143" i="5"/>
  <c r="AZ143" i="5" a="1"/>
  <c r="AZ143" i="5" s="1"/>
  <c r="AZ174" i="5" a="1"/>
  <c r="AZ174" i="5" s="1"/>
  <c r="AX174" i="5"/>
  <c r="BG19" i="3"/>
  <c r="BG87" i="3"/>
  <c r="AZ232" i="5" a="1"/>
  <c r="AZ232" i="5" s="1"/>
  <c r="AX232" i="5"/>
  <c r="BG44" i="3"/>
  <c r="AZ181" i="5" a="1"/>
  <c r="AZ181" i="5" s="1"/>
  <c r="AX181" i="5"/>
  <c r="AZ66" i="5" a="1"/>
  <c r="AZ66" i="5" s="1"/>
  <c r="AX66" i="5"/>
  <c r="BG384" i="3"/>
  <c r="BG53" i="3"/>
  <c r="AZ187" i="5" a="1"/>
  <c r="AZ187" i="5" s="1"/>
  <c r="AX187" i="5"/>
  <c r="AX171" i="5"/>
  <c r="AZ171" i="5" a="1"/>
  <c r="AZ171" i="5" s="1"/>
  <c r="BG41" i="3"/>
  <c r="BG243" i="3"/>
  <c r="AZ139" i="5" a="1"/>
  <c r="AZ139" i="5" s="1"/>
  <c r="AX139" i="5"/>
  <c r="BG218" i="3"/>
  <c r="AZ82" i="5" a="1"/>
  <c r="AZ82" i="5" s="1"/>
  <c r="AX82" i="5"/>
  <c r="BG199" i="3"/>
  <c r="BG12" i="3"/>
  <c r="AZ77" i="5" a="1"/>
  <c r="AZ77" i="5" s="1"/>
  <c r="AX77" i="5"/>
  <c r="BG83" i="3"/>
  <c r="AZ162" i="5" a="1"/>
  <c r="AZ162" i="5" s="1"/>
  <c r="AX162" i="5"/>
  <c r="AZ76" i="5" a="1"/>
  <c r="AZ76" i="5" s="1"/>
  <c r="AX76" i="5"/>
  <c r="BG166" i="3"/>
  <c r="BG276" i="3"/>
  <c r="BG200" i="3"/>
  <c r="BG140" i="3"/>
  <c r="BG298" i="3"/>
  <c r="BG37" i="3"/>
  <c r="BG374" i="3"/>
  <c r="BG263" i="3"/>
  <c r="AX102" i="5"/>
  <c r="AZ102" i="5" a="1"/>
  <c r="AZ102" i="5" s="1"/>
  <c r="AZ124" i="5" a="1"/>
  <c r="AZ124" i="5" s="1"/>
  <c r="AX124" i="5"/>
  <c r="AZ138" i="5" a="1"/>
  <c r="AZ138" i="5" s="1"/>
  <c r="AX138" i="5"/>
  <c r="BG282" i="3"/>
  <c r="BG340" i="3"/>
  <c r="BG33" i="3"/>
  <c r="BG91" i="3"/>
  <c r="AZ188" i="5" a="1"/>
  <c r="AZ188" i="5" s="1"/>
  <c r="AX188" i="5"/>
  <c r="BG279" i="3"/>
  <c r="AZ225" i="5" a="1"/>
  <c r="AZ225" i="5" s="1"/>
  <c r="AX225" i="5"/>
  <c r="BG380" i="3"/>
  <c r="BG32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tc={84AB1856-7522-457B-AFB2-59359C60C349}</author>
    <author>tc={F2ED4661-51F3-4B3B-A9F3-4134307DD33B}</author>
    <author>tc={A69EC6B9-46F9-40E9-9989-432BD5295E7F}</author>
  </authors>
  <commentList>
    <comment ref="AS29" authorId="0" shapeId="0" xr:uid="{84AB1856-7522-457B-AFB2-59359C60C34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Feld enthält Landesvorwahl, was in Abhägngigkeit von Land des Lieferanten vorbelegt wird - allerdings darf der Wert nur in UPload kopiert werden wenn die Telefonnummerfeld an sich auch gefüllt ist.</t>
      </text>
    </comment>
    <comment ref="CF29" authorId="1" shapeId="0" xr:uid="{F2ED4661-51F3-4B3B-A9F3-4134307DD33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Needed in format JJJJMMTT for the upload</t>
      </text>
    </comment>
    <comment ref="DM29" authorId="2" shapeId="0" xr:uid="{A69EC6B9-46F9-40E9-9989-432BD5295E7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always empty - only technical needed as key field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tc={10880472-90A6-44E0-8AA1-A6839E4440A3}</author>
    <author>tc={A90D4E47-7797-4733-9BA5-A8A6BB9A7962}</author>
    <author>tc={ACD09D62-27FE-4106-A46A-48EAD0843AD9}</author>
    <author>tc={59760750-6894-4CB1-93E4-F8B367141F18}</author>
    <author>tc={3B13D47A-BB04-4AC6-8C04-21DCE530780B}</author>
    <author>tc={40B893DA-E9F7-4853-A35D-BEBAC536CF16}</author>
    <author>tc={DD7AD4FD-B509-4609-A734-99FA8CFF08D9}</author>
    <author>Lienert, Barbara</author>
    <author>tc={2A60A39B-AD87-4257-BFDE-5C20D77D869D}</author>
  </authors>
  <commentList>
    <comment ref="I1" authorId="0" shapeId="0" xr:uid="{10880472-90A6-44E0-8AA1-A6839E4440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to be used for all further e-mail addresses field O68,...</t>
      </text>
    </comment>
    <comment ref="J1" authorId="1" shapeId="0" xr:uid="{A90D4E47-7797-4733-9BA5-A8A6BB9A796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to be used for all further e-mail addresses field O68,...</t>
      </text>
    </comment>
    <comment ref="K1" authorId="2" shapeId="0" xr:uid="{ACD09D62-27FE-4106-A46A-48EAD0843AD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to be used for all further e-mail addresses field O68,...</t>
      </text>
    </comment>
    <comment ref="L1" authorId="3" shapeId="0" xr:uid="{59760750-6894-4CB1-93E4-F8B367141F1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to be used for all further e-mail addresses field O68,...</t>
      </text>
    </comment>
    <comment ref="M1" authorId="4" shapeId="0" xr:uid="{3B13D47A-BB04-4AC6-8C04-21DCE530780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to be used for all further e-mail addresses field O68,...</t>
      </text>
    </comment>
    <comment ref="N1" authorId="5" shapeId="0" xr:uid="{40B893DA-E9F7-4853-A35D-BEBAC536CF1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to be used for all further e-mail addresses field O68,...</t>
      </text>
    </comment>
    <comment ref="G3" authorId="6" shapeId="0" xr:uid="{DD7AD4FD-B509-4609-A734-99FA8CFF08D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field selection list should be selected based on Fomulartypland (values are actually only sample values and will differ for each country</t>
      </text>
    </comment>
    <comment ref="BA3" authorId="7" shapeId="0" xr:uid="{F42CD65E-2A6A-4744-B3F4-1CCE17B551AF}">
      <text>
        <r>
          <rPr>
            <b/>
            <sz val="9"/>
            <color indexed="81"/>
            <rFont val="Segoe UI"/>
            <family val="2"/>
          </rPr>
          <t>Lienert, Barbara:</t>
        </r>
        <r>
          <rPr>
            <sz val="9"/>
            <color indexed="81"/>
            <rFont val="Segoe UI"/>
            <family val="2"/>
          </rPr>
          <t xml:space="preserve">
Only needed for SAKO</t>
        </r>
      </text>
    </comment>
    <comment ref="BT3" authorId="7" shapeId="0" xr:uid="{BE413355-1482-488D-898B-BDBDC43CA5B4}">
      <text>
        <r>
          <rPr>
            <b/>
            <sz val="9"/>
            <color indexed="81"/>
            <rFont val="Segoe UI"/>
            <family val="2"/>
          </rPr>
          <t>Lienert, Barbara:</t>
        </r>
        <r>
          <rPr>
            <sz val="9"/>
            <color indexed="81"/>
            <rFont val="Segoe UI"/>
            <family val="2"/>
          </rPr>
          <t xml:space="preserve">
Only needed for SAKO</t>
        </r>
      </text>
    </comment>
    <comment ref="W4" authorId="8" shapeId="0" xr:uid="{2A60A39B-AD87-4257-BFDE-5C20D77D869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key listed here should be taken over to the upload file based on the country specific selections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Steffen Repp</author>
    <author>Bach, Wolfgang</author>
  </authors>
  <commentList>
    <comment ref="D17" authorId="0" shapeId="0" xr:uid="{5071DFBD-8DF6-4512-852C-59BDC7B33DCA}">
      <text>
        <r>
          <rPr>
            <b/>
            <sz val="9"/>
            <color indexed="81"/>
            <rFont val="Segoe UI"/>
            <family val="2"/>
          </rPr>
          <t>Only relevant for Romanian and Moldavian Partners
Nur relevant für Partner aus Rumänien und Republik Moldau</t>
        </r>
        <r>
          <rPr>
            <sz val="9"/>
            <color indexed="81"/>
            <rFont val="Segoe UI"/>
            <family val="2"/>
          </rPr>
          <t xml:space="preserve">
</t>
        </r>
      </text>
    </comment>
    <comment ref="F212" authorId="1" shapeId="0" xr:uid="{F86F1A02-A404-46AC-AEF7-9D890479198C}">
      <text>
        <r>
          <rPr>
            <b/>
            <sz val="9"/>
            <color indexed="81"/>
            <rFont val="Segoe UI"/>
            <family val="2"/>
          </rPr>
          <t>nur, wenn Lieferant Sitz in PL
only, if supplier in Poland</t>
        </r>
      </text>
    </comment>
    <comment ref="Q212" authorId="1" shapeId="0" xr:uid="{EF351BB6-887D-453D-8287-C35E8FB89EEE}">
      <text>
        <r>
          <rPr>
            <b/>
            <sz val="9"/>
            <color indexed="81"/>
            <rFont val="Segoe UI"/>
            <family val="2"/>
          </rPr>
          <t>nur, wenn Lieferant Sitz in PL
only, if supplier in Poland</t>
        </r>
      </text>
    </comment>
    <comment ref="I418" authorId="0" shapeId="0" xr:uid="{467AB06A-F8C6-4A04-8214-963FE49F3452}">
      <text>
        <r>
          <rPr>
            <b/>
            <sz val="9"/>
            <color indexed="81"/>
            <rFont val="Segoe UI"/>
            <family val="2"/>
          </rPr>
          <t>Freetext Info (optional)
Freitext Info (optional)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tc={2AF479FD-D67C-40FB-A5B0-27503CFE2459}</author>
    <author>tc={62B4152A-C975-4AE6-A523-54E3F3961D04}</author>
    <author>tc={577ECFD6-02CA-4500-9A6B-E14AD2AEED2F}</author>
  </authors>
  <commentList>
    <comment ref="B46" authorId="0" shapeId="0" xr:uid="{2AF479FD-D67C-40FB-A5B0-27503CFE245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Feld enthält Landesvorwahl, was in Abhägngigkeit von Land des Lieferanten vorbelegt wird - allerdings darf der Wert nur in UPload kopiert werden wenn die Telefonnummerfeld an sich auch gefüllt ist.</t>
      </text>
    </comment>
    <comment ref="B85" authorId="1" shapeId="0" xr:uid="{62B4152A-C975-4AE6-A523-54E3F3961D0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Needed in format JJJJMMTT for the upload</t>
      </text>
    </comment>
    <comment ref="B118" authorId="2" shapeId="0" xr:uid="{577ECFD6-02CA-4500-9A6B-E14AD2AEED2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always empty - only technical needed as key field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<sst xmlns="http://schemas.openxmlformats.org/spreadsheetml/2006/main" count="98782" uniqueCount="45902">
  <si>
    <t>tVersion</t>
  </si>
  <si>
    <t>1.0.119</t>
  </si>
  <si>
    <t>dDate</t>
  </si>
  <si>
    <t>Vendor ID</t>
  </si>
  <si>
    <t>Category</t>
  </si>
  <si>
    <t>Grouping</t>
  </si>
  <si>
    <t>Account Group</t>
  </si>
  <si>
    <t>Industry</t>
  </si>
  <si>
    <t>Standard Industry</t>
  </si>
  <si>
    <t>Responsible Country</t>
  </si>
  <si>
    <t>Name 1 or Lastname</t>
  </si>
  <si>
    <t>Name 2 or Firstname</t>
  </si>
  <si>
    <t>Name 3</t>
  </si>
  <si>
    <t>Name 4</t>
  </si>
  <si>
    <t>Street</t>
  </si>
  <si>
    <t>House-Nr.</t>
  </si>
  <si>
    <t>Street2</t>
  </si>
  <si>
    <t>Postal Code</t>
  </si>
  <si>
    <t>City</t>
  </si>
  <si>
    <t>Country</t>
  </si>
  <si>
    <t>Region</t>
  </si>
  <si>
    <t>POBOX</t>
  </si>
  <si>
    <t xml:space="preserve">PO Box Postal Code </t>
  </si>
  <si>
    <t>Search term</t>
  </si>
  <si>
    <t>Natural Person</t>
  </si>
  <si>
    <t xml:space="preserve">Language </t>
  </si>
  <si>
    <t>Int. location no. 1</t>
  </si>
  <si>
    <t>Int. location no. 2</t>
  </si>
  <si>
    <t>Check digit</t>
  </si>
  <si>
    <t>CS_Countrykey</t>
  </si>
  <si>
    <t>CS_Dataline</t>
  </si>
  <si>
    <t>CS_Telebox</t>
  </si>
  <si>
    <t>CS_Groupkey</t>
  </si>
  <si>
    <t>CS_LanguageKey</t>
  </si>
  <si>
    <t>CS_Attribute</t>
  </si>
  <si>
    <t>Role</t>
  </si>
  <si>
    <t>Tax Number Category</t>
  </si>
  <si>
    <t xml:space="preserve">Tax Number </t>
  </si>
  <si>
    <t>Laible for VAT</t>
  </si>
  <si>
    <t>Code of Conduct</t>
  </si>
  <si>
    <t>Corr. Language</t>
  </si>
  <si>
    <t>Comm_CS_Countrykey</t>
  </si>
  <si>
    <t>Telephone</t>
  </si>
  <si>
    <t>Telephone Type</t>
  </si>
  <si>
    <t>Telephone Country</t>
  </si>
  <si>
    <t>Tel. Extension</t>
  </si>
  <si>
    <t>Z-Remark TEL</t>
  </si>
  <si>
    <t>eMail</t>
  </si>
  <si>
    <t>Standard eMail</t>
  </si>
  <si>
    <t>Email Remark</t>
  </si>
  <si>
    <t>Fax Number</t>
  </si>
  <si>
    <t>Fax Country</t>
  </si>
  <si>
    <t>Fax Extension</t>
  </si>
  <si>
    <t>Standard Fax</t>
  </si>
  <si>
    <t>Z-Remark Fax</t>
  </si>
  <si>
    <t xml:space="preserve">Bank Country </t>
  </si>
  <si>
    <t>Bank Number (BLZ)</t>
  </si>
  <si>
    <t>SWIFT/BIC</t>
  </si>
  <si>
    <t>SAP Bank Key</t>
  </si>
  <si>
    <t>Bank Account</t>
  </si>
  <si>
    <t>Controll Key</t>
  </si>
  <si>
    <t>Account Holder</t>
  </si>
  <si>
    <t>IBAN</t>
  </si>
  <si>
    <t>Subscriber_PL</t>
  </si>
  <si>
    <t>Partnertype_PL</t>
  </si>
  <si>
    <t>Subscriber_DE</t>
  </si>
  <si>
    <t>Partnertype_DE</t>
  </si>
  <si>
    <t>Subscriber_SK</t>
  </si>
  <si>
    <t>Partnertype_SK</t>
  </si>
  <si>
    <t>Subscriber_HR</t>
  </si>
  <si>
    <t>Partnertype_HR</t>
  </si>
  <si>
    <t>Subscriber_RO</t>
  </si>
  <si>
    <t>Partnertype_RO</t>
  </si>
  <si>
    <t>Subscriber_BG</t>
  </si>
  <si>
    <t>Partnertype_BG</t>
  </si>
  <si>
    <t>Subscriber_CZ</t>
  </si>
  <si>
    <t>Partnertype_CZ</t>
  </si>
  <si>
    <t xml:space="preserve">Company Code </t>
  </si>
  <si>
    <t>Clerk Abbreviation</t>
  </si>
  <si>
    <t>Reconciliation Account</t>
  </si>
  <si>
    <t>EDI allowed (SAKO)</t>
  </si>
  <si>
    <t xml:space="preserve">Payment Termns </t>
  </si>
  <si>
    <t>Tolerance Group</t>
  </si>
  <si>
    <t>Payment Methods</t>
  </si>
  <si>
    <t>Check Double Invoice</t>
  </si>
  <si>
    <t>Witholding Tax Code</t>
  </si>
  <si>
    <t>Exemption number</t>
  </si>
  <si>
    <t>Exclude from Compensation</t>
  </si>
  <si>
    <t>Self-billing NOT allowed</t>
  </si>
  <si>
    <t>Sensitive Vendor</t>
  </si>
  <si>
    <t>Needed checks for the vendor</t>
  </si>
  <si>
    <t>E-Mail allowed (SAKO)</t>
  </si>
  <si>
    <t>E-Mail allowed (WARE)</t>
  </si>
  <si>
    <t>Check contract in IV</t>
  </si>
  <si>
    <t>Creation of recurring payment enabled</t>
  </si>
  <si>
    <t>External service entry enabled</t>
  </si>
  <si>
    <t xml:space="preserve">Default clerk for the vendor </t>
  </si>
  <si>
    <t>Purchasing Org</t>
  </si>
  <si>
    <t>Order Currency</t>
  </si>
  <si>
    <t>Incoterms (Part 1)</t>
  </si>
  <si>
    <t>Incoterms (Part 2)</t>
  </si>
  <si>
    <t>GR-Based Inv. Verif.</t>
  </si>
  <si>
    <t>Pricing Date Control</t>
  </si>
  <si>
    <t>Mode of Transport</t>
  </si>
  <si>
    <t>Eval. Receipt sett.</t>
  </si>
  <si>
    <t>Purchasing Group</t>
  </si>
  <si>
    <t>Terms of Payment</t>
  </si>
  <si>
    <t>Planned Deliv. Time</t>
  </si>
  <si>
    <t>PL_SplitPayment_Valid From</t>
  </si>
  <si>
    <t>PL_SplitPayment_Valid Until</t>
  </si>
  <si>
    <t>PL_SplitPayment</t>
  </si>
  <si>
    <t>C_Contact Person</t>
  </si>
  <si>
    <t>C_Standard Relationship</t>
  </si>
  <si>
    <t>C_Department</t>
  </si>
  <si>
    <t>C_Partner's Authority</t>
  </si>
  <si>
    <t>C_Function of partner</t>
  </si>
  <si>
    <t>C_VIP Partner</t>
  </si>
  <si>
    <t>C_Building (number or code)</t>
  </si>
  <si>
    <t>C_Communication Method</t>
  </si>
  <si>
    <t>C_WP Department</t>
  </si>
  <si>
    <t>C_Floor in building</t>
  </si>
  <si>
    <t>C_Function</t>
  </si>
  <si>
    <t>C_Internal Mail Postal Code</t>
  </si>
  <si>
    <t>C_Short name for correspondence</t>
  </si>
  <si>
    <t>C_Room or Apartment Number</t>
  </si>
  <si>
    <t>C_Standard address</t>
  </si>
  <si>
    <t>C_E-Mail Address</t>
  </si>
  <si>
    <t>C_Standard eMail</t>
  </si>
  <si>
    <t>C_Web Site</t>
  </si>
  <si>
    <t>C_Standard Web Site</t>
  </si>
  <si>
    <t>C_Web Site Type</t>
  </si>
  <si>
    <t>C_Telephone</t>
  </si>
  <si>
    <t>C_Tel. Type</t>
  </si>
  <si>
    <t>C_Tel. Country</t>
  </si>
  <si>
    <t>C_Tel. Extension</t>
  </si>
  <si>
    <t>C_Fax Number</t>
  </si>
  <si>
    <t>C_Fax Country</t>
  </si>
  <si>
    <t>C_Fax Extension</t>
  </si>
  <si>
    <t>C_Standard Fax</t>
  </si>
  <si>
    <t>Z001</t>
  </si>
  <si>
    <t>WARE</t>
  </si>
  <si>
    <t>X</t>
  </si>
  <si>
    <t>DK</t>
  </si>
  <si>
    <t>DE</t>
  </si>
  <si>
    <t xml:space="preserve">Dropdown </t>
  </si>
  <si>
    <t>PL0</t>
  </si>
  <si>
    <t>NO</t>
  </si>
  <si>
    <t>Flag</t>
  </si>
  <si>
    <t>PL1</t>
  </si>
  <si>
    <t>Mehrfachauswahl</t>
  </si>
  <si>
    <t>Z002</t>
  </si>
  <si>
    <t>House-Nr.2</t>
  </si>
  <si>
    <t>CUS_CC</t>
  </si>
  <si>
    <t>ZWELS</t>
  </si>
  <si>
    <t>Reconciliation Account CU</t>
  </si>
  <si>
    <t>Clerk Abbreviation CU</t>
  </si>
  <si>
    <t>Sort Key CU</t>
  </si>
  <si>
    <t>Planning Group CU</t>
  </si>
  <si>
    <t>Terms of Payment CU</t>
  </si>
  <si>
    <t>Tolerance Group CU</t>
  </si>
  <si>
    <t>SalesOrg</t>
  </si>
  <si>
    <t>Distr.Channel</t>
  </si>
  <si>
    <t>Division</t>
  </si>
  <si>
    <t>AccountAssignement</t>
  </si>
  <si>
    <t>Currency</t>
  </si>
  <si>
    <t>TableRow</t>
  </si>
  <si>
    <t>tblYesNo</t>
  </si>
  <si>
    <t>TblIESRole</t>
  </si>
  <si>
    <t>TblTaxCategory</t>
  </si>
  <si>
    <t>tblCodeOfConduct</t>
  </si>
  <si>
    <t>tblRemark</t>
  </si>
  <si>
    <t>tblASLObligatorySplitPayment</t>
  </si>
  <si>
    <t>tblStatusEDI</t>
  </si>
  <si>
    <t>tblPaymentCondition</t>
  </si>
  <si>
    <t>tblPaymentmode</t>
  </si>
  <si>
    <t>tblSelfBilling</t>
  </si>
  <si>
    <t>tblCCSettlement</t>
  </si>
  <si>
    <t>tblNeededChecks</t>
  </si>
  <si>
    <t>tblASLCashMethod</t>
  </si>
  <si>
    <t>tblTaxClassification</t>
  </si>
  <si>
    <t>tblPricingControl</t>
  </si>
  <si>
    <t>tblAccountAssignmentGroup</t>
  </si>
  <si>
    <t>tblDepartment</t>
  </si>
  <si>
    <t>tblSubcategory</t>
  </si>
  <si>
    <t>Nation</t>
  </si>
  <si>
    <t>District</t>
  </si>
  <si>
    <t>City2</t>
  </si>
  <si>
    <t>Search term 2</t>
  </si>
  <si>
    <t>Bank Number(BLZ)</t>
  </si>
  <si>
    <t>Control Key</t>
  </si>
  <si>
    <t>Reference ID</t>
  </si>
  <si>
    <t>IBAN (International Bank Account Number)</t>
  </si>
  <si>
    <t>SEPA SWIFT/BIC</t>
  </si>
  <si>
    <t>Location of Signature</t>
  </si>
  <si>
    <t>Date of Signature</t>
  </si>
  <si>
    <t>SEPA: Mandate Status</t>
  </si>
  <si>
    <t>Account Memo</t>
  </si>
  <si>
    <t>EDI Status</t>
  </si>
  <si>
    <t>Payment Block</t>
  </si>
  <si>
    <t>Exemption valid to</t>
  </si>
  <si>
    <t>Payment mode</t>
  </si>
  <si>
    <t>CCS Settlement</t>
  </si>
  <si>
    <t>Mark amount check in IV</t>
  </si>
  <si>
    <t>ZSM_DEFTAXCLS</t>
  </si>
  <si>
    <t>EZB processing</t>
  </si>
  <si>
    <t>Dunning CC</t>
  </si>
  <si>
    <t>Dunning Area</t>
  </si>
  <si>
    <t>Dunning Block</t>
  </si>
  <si>
    <t>CUS_Dunning CC</t>
  </si>
  <si>
    <t>CUS_Dunning Area</t>
  </si>
  <si>
    <t>CUS_Dunning Procedure</t>
  </si>
  <si>
    <t>Exclude from compensation (cust)</t>
  </si>
  <si>
    <t>Payment Term CU</t>
  </si>
  <si>
    <t>not used</t>
  </si>
  <si>
    <t>Class</t>
  </si>
  <si>
    <t>ClassType</t>
  </si>
  <si>
    <t>Char.Class</t>
  </si>
  <si>
    <t>CharID</t>
  </si>
  <si>
    <t>Code</t>
  </si>
  <si>
    <t>Value</t>
  </si>
  <si>
    <t>ID Type</t>
  </si>
  <si>
    <t>ID Number</t>
  </si>
  <si>
    <t>Entry Date</t>
  </si>
  <si>
    <t>Institute</t>
  </si>
  <si>
    <t>SAF-T RO: BP Type</t>
  </si>
  <si>
    <t>SAF-T RO: Tax From</t>
  </si>
  <si>
    <t>SAF-T RO: Valid To</t>
  </si>
  <si>
    <t>SAF-T RO: Tax Number</t>
  </si>
  <si>
    <t>SAF-T RO: Tax Type</t>
  </si>
  <si>
    <t>Cummuication formular help column</t>
  </si>
  <si>
    <t>WIS1industrykey</t>
  </si>
  <si>
    <t>AALvendorname</t>
  </si>
  <si>
    <t>AALstreet</t>
  </si>
  <si>
    <t>AALBuilding</t>
  </si>
  <si>
    <t>AALpostalcode</t>
  </si>
  <si>
    <t>AALtown</t>
  </si>
  <si>
    <t>AALDistrict</t>
  </si>
  <si>
    <t>AALcountry</t>
  </si>
  <si>
    <t>AALpostbox</t>
  </si>
  <si>
    <t>AALpostalcodeforpostbox</t>
  </si>
  <si>
    <t>ASLNaturalperson</t>
  </si>
  <si>
    <t>AKLlanguage</t>
  </si>
  <si>
    <t>ASLGLN</t>
  </si>
  <si>
    <t>ASLGLNLocationno2</t>
  </si>
  <si>
    <t>ASLCheckdigit</t>
  </si>
  <si>
    <t>ASLVATregistrationnumberKat</t>
  </si>
  <si>
    <t>ASLVATregistrationnumber</t>
  </si>
  <si>
    <t>ASLVATpayer</t>
  </si>
  <si>
    <t>IEScodeofconduct</t>
  </si>
  <si>
    <t>ABLbankcode1</t>
  </si>
  <si>
    <t>ABLbankaccount1</t>
  </si>
  <si>
    <t>ABLIBAN1</t>
  </si>
  <si>
    <t>APLdepartmentfunction</t>
  </si>
  <si>
    <t>APLmail</t>
  </si>
  <si>
    <t>APLTelephoneExt</t>
  </si>
  <si>
    <t>APLTelephoneCountry</t>
  </si>
  <si>
    <t>010</t>
  </si>
  <si>
    <t>1</t>
  </si>
  <si>
    <t>ASLlocaltaxnumberKat1</t>
  </si>
  <si>
    <t>ASLlocaltaxnumber1</t>
  </si>
  <si>
    <t>ABLbankcode2</t>
  </si>
  <si>
    <t>ABLbankaccount2</t>
  </si>
  <si>
    <t>ABLIBAN2</t>
  </si>
  <si>
    <t>AKLtelephoneExt1</t>
  </si>
  <si>
    <t>AKLmail1</t>
  </si>
  <si>
    <t>AKLCentralFaxNoExt</t>
  </si>
  <si>
    <t>ASLlocaltaxnumberKat2</t>
  </si>
  <si>
    <t>ASLlocaltaxnumber2</t>
  </si>
  <si>
    <t>ABLbankcode3</t>
  </si>
  <si>
    <t>ABLbankaccount3</t>
  </si>
  <si>
    <t>ABLIBAN3</t>
  </si>
  <si>
    <t>AKLtelephoneExt2</t>
  </si>
  <si>
    <t>AKLmail2</t>
  </si>
  <si>
    <t>AKLCentralAvisFaxNoExt</t>
  </si>
  <si>
    <t>ASLlocaltaxnumberKat3</t>
  </si>
  <si>
    <t>ASLlocaltaxnumber3</t>
  </si>
  <si>
    <t>ABLbankcode4</t>
  </si>
  <si>
    <t>ABLbankaccount4</t>
  </si>
  <si>
    <t>ABLIBAN4</t>
  </si>
  <si>
    <t>AKLtelephoneExt3</t>
  </si>
  <si>
    <t>AKLmail3</t>
  </si>
  <si>
    <t>ABLbankcode5</t>
  </si>
  <si>
    <t>ABLbankaccount5</t>
  </si>
  <si>
    <t>ABLIBAN5</t>
  </si>
  <si>
    <t>AKLmail4</t>
  </si>
  <si>
    <t>AKLmail5</t>
  </si>
  <si>
    <t>AKLfororderscentralmailaddress1</t>
  </si>
  <si>
    <t>AKLforordersRemark1</t>
  </si>
  <si>
    <t>Language</t>
  </si>
  <si>
    <t>Matrix</t>
  </si>
  <si>
    <t>(EN)</t>
  </si>
  <si>
    <t>CZ</t>
  </si>
  <si>
    <t>SK</t>
  </si>
  <si>
    <t>PL</t>
  </si>
  <si>
    <t>HR</t>
  </si>
  <si>
    <t>RO</t>
  </si>
  <si>
    <t>BG</t>
  </si>
  <si>
    <t>EN</t>
  </si>
  <si>
    <t>INT</t>
  </si>
  <si>
    <t>Result</t>
  </si>
  <si>
    <t>KeyDE</t>
  </si>
  <si>
    <t>KeyEN</t>
  </si>
  <si>
    <t>KeyCZ</t>
  </si>
  <si>
    <t>KeySK</t>
  </si>
  <si>
    <t>KeyPL</t>
  </si>
  <si>
    <t>KeyHR</t>
  </si>
  <si>
    <t>KeyRo</t>
  </si>
  <si>
    <t>KeyBG</t>
  </si>
  <si>
    <t>KeyINT</t>
  </si>
  <si>
    <t>PLZ</t>
  </si>
  <si>
    <t>ORT</t>
  </si>
  <si>
    <t>PLZ-Ort Key</t>
  </si>
  <si>
    <t>AKLfororderscentralmailaddress2</t>
  </si>
  <si>
    <t>AKLforordersRemark2</t>
  </si>
  <si>
    <t>HI37:HZ55</t>
  </si>
  <si>
    <t>01067</t>
  </si>
  <si>
    <t>Dresden</t>
  </si>
  <si>
    <t>010Dresden</t>
  </si>
  <si>
    <t>16</t>
  </si>
  <si>
    <t>AKLfororderscentralmailaddress3</t>
  </si>
  <si>
    <t>AKLforordersRemark3</t>
  </si>
  <si>
    <t>HJ37:HZ55</t>
  </si>
  <si>
    <t>01069</t>
  </si>
  <si>
    <t>AKLfororderscentralmailaddress4</t>
  </si>
  <si>
    <t>AKLforordersRemark4</t>
  </si>
  <si>
    <t>HK37:HZ55</t>
  </si>
  <si>
    <t>01097</t>
  </si>
  <si>
    <t>AKLforpaymentadviceandconfirmationofarrivalcentraladvicemailaddress1</t>
  </si>
  <si>
    <t>AKLforpaymentRemark1</t>
  </si>
  <si>
    <t>HL37:HZ55</t>
  </si>
  <si>
    <t>01099</t>
  </si>
  <si>
    <t>AKLforpaymentadviceandconfirmationofarrivalcentraladvicemailaddress2</t>
  </si>
  <si>
    <t>AKLforpaymentRemark2</t>
  </si>
  <si>
    <t>HM37:HZ55</t>
  </si>
  <si>
    <t>01108</t>
  </si>
  <si>
    <t>011Dresden</t>
  </si>
  <si>
    <t>AKLforpaymentadviceandconfirmationofarrivalcentraladvicemailaddress3</t>
  </si>
  <si>
    <t>AKLforpaymentRemark3</t>
  </si>
  <si>
    <t>HN37:HZ55</t>
  </si>
  <si>
    <t>01109</t>
  </si>
  <si>
    <t>AKLforpaymentadviceandconfirmationofarrivalcentraladvicemailaddress4</t>
  </si>
  <si>
    <t>AKLforpaymentRemark4</t>
  </si>
  <si>
    <t>HO37:HZ55</t>
  </si>
  <si>
    <t>01127</t>
  </si>
  <si>
    <t>AKLFurthermailaddress01</t>
  </si>
  <si>
    <t>AKLFurtherRemark01</t>
  </si>
  <si>
    <t>HP37:HZ55</t>
  </si>
  <si>
    <t>01129</t>
  </si>
  <si>
    <t>AKLFurthermailaddress02</t>
  </si>
  <si>
    <t>AKLFurtherRemark02</t>
  </si>
  <si>
    <t>01139</t>
  </si>
  <si>
    <t>AKLFurthermailaddress03</t>
  </si>
  <si>
    <t>AKLFurtherRemark03</t>
  </si>
  <si>
    <t>01156</t>
  </si>
  <si>
    <t>AKLFurthermailaddress04</t>
  </si>
  <si>
    <t>AKLFurtherRemark04</t>
  </si>
  <si>
    <t>01157</t>
  </si>
  <si>
    <t>AKLFurthermailaddress05</t>
  </si>
  <si>
    <t>AKLFurtherRemark05</t>
  </si>
  <si>
    <t>01159</t>
  </si>
  <si>
    <t>AKLFurthermailaddress06</t>
  </si>
  <si>
    <t>AKLFurtherRemark06</t>
  </si>
  <si>
    <t>01169</t>
  </si>
  <si>
    <t>AKLFurthermailaddress07</t>
  </si>
  <si>
    <t>AKLFurtherRemark07</t>
  </si>
  <si>
    <t>01187</t>
  </si>
  <si>
    <t>AKLFurthermailaddress08</t>
  </si>
  <si>
    <t>AKLFurtherRemark08</t>
  </si>
  <si>
    <t>01189</t>
  </si>
  <si>
    <t>AKLFurthermailaddress09</t>
  </si>
  <si>
    <t>AKLFurtherRemark09</t>
  </si>
  <si>
    <t>01217</t>
  </si>
  <si>
    <t>012Dresden</t>
  </si>
  <si>
    <t>AKLFurthermailaddress10</t>
  </si>
  <si>
    <t>AKLFurtherRemark10</t>
  </si>
  <si>
    <t>01219</t>
  </si>
  <si>
    <t>AKLFurthermailaddress11</t>
  </si>
  <si>
    <t>AKLFurtherRemark11</t>
  </si>
  <si>
    <t>01237</t>
  </si>
  <si>
    <t>AKLFurthermailaddress12</t>
  </si>
  <si>
    <t>AKLFurtherRemark12</t>
  </si>
  <si>
    <t>01239</t>
  </si>
  <si>
    <t>AKLFurthermailaddress13</t>
  </si>
  <si>
    <t>AKLFurtherRemark13</t>
  </si>
  <si>
    <t>01257</t>
  </si>
  <si>
    <t>AKLFurthermailaddress14</t>
  </si>
  <si>
    <t>AKLFurtherRemark14</t>
  </si>
  <si>
    <t>01259</t>
  </si>
  <si>
    <t>AKLFurthermailaddress15</t>
  </si>
  <si>
    <t>AKLFurtherRemark15</t>
  </si>
  <si>
    <t>01277</t>
  </si>
  <si>
    <t>AKLFurthermailaddress16</t>
  </si>
  <si>
    <t>AKLFurtherRemark16</t>
  </si>
  <si>
    <t>01279</t>
  </si>
  <si>
    <t>01307</t>
  </si>
  <si>
    <t>013Dresden</t>
  </si>
  <si>
    <t>01309</t>
  </si>
  <si>
    <t>01324</t>
  </si>
  <si>
    <t>01326</t>
  </si>
  <si>
    <t>01328</t>
  </si>
  <si>
    <t>01445</t>
  </si>
  <si>
    <t>Radebeul</t>
  </si>
  <si>
    <t>014Radebeul</t>
  </si>
  <si>
    <t>01454</t>
  </si>
  <si>
    <t>Radeberg</t>
  </si>
  <si>
    <t>014Radeberg</t>
  </si>
  <si>
    <t>Wachau</t>
  </si>
  <si>
    <t>014Wachau</t>
  </si>
  <si>
    <t>01458</t>
  </si>
  <si>
    <t>Ottendorf-Okrilla</t>
  </si>
  <si>
    <t>014Ottendorf-Okrilla</t>
  </si>
  <si>
    <t>01462</t>
  </si>
  <si>
    <t>014Dresden</t>
  </si>
  <si>
    <t>01465</t>
  </si>
  <si>
    <t>Langebrück</t>
  </si>
  <si>
    <t>014Langebrück</t>
  </si>
  <si>
    <t>01468</t>
  </si>
  <si>
    <t>Moritzburg</t>
  </si>
  <si>
    <t>014Moritzburg</t>
  </si>
  <si>
    <t>01471</t>
  </si>
  <si>
    <t>Radeburg</t>
  </si>
  <si>
    <t>014Radeburg</t>
  </si>
  <si>
    <t>01477</t>
  </si>
  <si>
    <t>Arnsdorf</t>
  </si>
  <si>
    <t>014Arnsdorf</t>
  </si>
  <si>
    <t>01478</t>
  </si>
  <si>
    <t>01558</t>
  </si>
  <si>
    <t>Großenhain</t>
  </si>
  <si>
    <t>015Großenhain</t>
  </si>
  <si>
    <t>01561</t>
  </si>
  <si>
    <t>Schönfeld</t>
  </si>
  <si>
    <t>015Schönfeld</t>
  </si>
  <si>
    <t>Lampertswalde</t>
  </si>
  <si>
    <t>015Lampertswalde</t>
  </si>
  <si>
    <t>Tauscha</t>
  </si>
  <si>
    <t>015Tauscha</t>
  </si>
  <si>
    <t>Priestewitz</t>
  </si>
  <si>
    <t>015Priestewitz</t>
  </si>
  <si>
    <t>Ebersbach</t>
  </si>
  <si>
    <t>015Ebersbach</t>
  </si>
  <si>
    <t>Weißig am Raschütz</t>
  </si>
  <si>
    <t>015Weißig am Raschütz</t>
  </si>
  <si>
    <t>Wildenhain</t>
  </si>
  <si>
    <t>015Wildenhain</t>
  </si>
  <si>
    <t>Thiendorf</t>
  </si>
  <si>
    <t>015Thiendorf</t>
  </si>
  <si>
    <t>Zabeltitz</t>
  </si>
  <si>
    <t>015Zabeltitz</t>
  </si>
  <si>
    <t>01587</t>
  </si>
  <si>
    <t>Riesa</t>
  </si>
  <si>
    <t>015Riesa</t>
  </si>
  <si>
    <t>01589</t>
  </si>
  <si>
    <t>01591</t>
  </si>
  <si>
    <t>01594</t>
  </si>
  <si>
    <t>Hirschstein</t>
  </si>
  <si>
    <t>015Hirschstein</t>
  </si>
  <si>
    <t>Stauchitz</t>
  </si>
  <si>
    <t>015Stauchitz</t>
  </si>
  <si>
    <t>01609</t>
  </si>
  <si>
    <t>Gröditz</t>
  </si>
  <si>
    <t>016Gröditz</t>
  </si>
  <si>
    <t>Nauwalde</t>
  </si>
  <si>
    <t>016Nauwalde</t>
  </si>
  <si>
    <t>Wülknitz</t>
  </si>
  <si>
    <t>016Wülknitz</t>
  </si>
  <si>
    <t>01612</t>
  </si>
  <si>
    <t>Glaubitz</t>
  </si>
  <si>
    <t>016Glaubitz</t>
  </si>
  <si>
    <t>Diesbar-Seußlitz</t>
  </si>
  <si>
    <t>016Diesbar-Seußlitz</t>
  </si>
  <si>
    <t>Nünchritz</t>
  </si>
  <si>
    <t>016Nünchritz</t>
  </si>
  <si>
    <t>01616</t>
  </si>
  <si>
    <t>Strehla</t>
  </si>
  <si>
    <t>016Strehla</t>
  </si>
  <si>
    <t>01619</t>
  </si>
  <si>
    <t>Röderaue</t>
  </si>
  <si>
    <t>016Röderaue</t>
  </si>
  <si>
    <t>Zeithain</t>
  </si>
  <si>
    <t>016Zeithain</t>
  </si>
  <si>
    <t>01623</t>
  </si>
  <si>
    <t>Lommatzsch</t>
  </si>
  <si>
    <t>016Lommatzsch</t>
  </si>
  <si>
    <t>Leuben-Schleinitz</t>
  </si>
  <si>
    <t>016Leuben-Schleinitz</t>
  </si>
  <si>
    <t>Ketzerbachtal</t>
  </si>
  <si>
    <t>016Ketzerbachtal</t>
  </si>
  <si>
    <t>01640</t>
  </si>
  <si>
    <t>Coswig</t>
  </si>
  <si>
    <t>016Coswig</t>
  </si>
  <si>
    <t>01662</t>
  </si>
  <si>
    <t>Meißen</t>
  </si>
  <si>
    <t>016Meißen</t>
  </si>
  <si>
    <t>01665</t>
  </si>
  <si>
    <t>Triebischtal</t>
  </si>
  <si>
    <t>016Triebischtal</t>
  </si>
  <si>
    <t>Taubenheim</t>
  </si>
  <si>
    <t>016Taubenheim</t>
  </si>
  <si>
    <t>Käbschütztal</t>
  </si>
  <si>
    <t>016Käbschütztal</t>
  </si>
  <si>
    <t>Diera-Zehren</t>
  </si>
  <si>
    <t>016Diera-Zehren</t>
  </si>
  <si>
    <t>Klipphausen</t>
  </si>
  <si>
    <t>016Klipphausen</t>
  </si>
  <si>
    <t>01683</t>
  </si>
  <si>
    <t>Heynitz</t>
  </si>
  <si>
    <t>016Heynitz</t>
  </si>
  <si>
    <t>Nossen</t>
  </si>
  <si>
    <t>016Nossen</t>
  </si>
  <si>
    <t>01689</t>
  </si>
  <si>
    <t>Weinböhla</t>
  </si>
  <si>
    <t>016Weinböhla</t>
  </si>
  <si>
    <t>Niederau</t>
  </si>
  <si>
    <t>016Niederau</t>
  </si>
  <si>
    <t>01705</t>
  </si>
  <si>
    <t>Freital</t>
  </si>
  <si>
    <t>017Freital</t>
  </si>
  <si>
    <t>01723</t>
  </si>
  <si>
    <t>Wilsdruff</t>
  </si>
  <si>
    <t>017Wilsdruff</t>
  </si>
  <si>
    <t>01728</t>
  </si>
  <si>
    <t>Bannewitz</t>
  </si>
  <si>
    <t>017Bannewitz</t>
  </si>
  <si>
    <t>01731</t>
  </si>
  <si>
    <t>Kreischa</t>
  </si>
  <si>
    <t>017Kreischa</t>
  </si>
  <si>
    <t>01734</t>
  </si>
  <si>
    <t>Rabenau</t>
  </si>
  <si>
    <t>017Rabenau</t>
  </si>
  <si>
    <t>01737</t>
  </si>
  <si>
    <t>Tharandt</t>
  </si>
  <si>
    <t>017Tharandt</t>
  </si>
  <si>
    <t>01738</t>
  </si>
  <si>
    <t>Dorfhain</t>
  </si>
  <si>
    <t>017Dorfhain</t>
  </si>
  <si>
    <t>01744</t>
  </si>
  <si>
    <t>Dippoldiswalde</t>
  </si>
  <si>
    <t>017Dippoldiswalde</t>
  </si>
  <si>
    <t>01762</t>
  </si>
  <si>
    <t>Schmiedeberg</t>
  </si>
  <si>
    <t>017Schmiedeberg</t>
  </si>
  <si>
    <t>Hartmannsdorf-Reichenau</t>
  </si>
  <si>
    <t>017Hartmannsdorf-Reichenau</t>
  </si>
  <si>
    <t>01768</t>
  </si>
  <si>
    <t>Glashütte</t>
  </si>
  <si>
    <t>017Glashütte</t>
  </si>
  <si>
    <t>Bärenstein</t>
  </si>
  <si>
    <t>017Bärenstein</t>
  </si>
  <si>
    <t>Reinhardtsgrimma</t>
  </si>
  <si>
    <t>017Reinhardtsgrimma</t>
  </si>
  <si>
    <t>01773</t>
  </si>
  <si>
    <t>Altenberg</t>
  </si>
  <si>
    <t>017Altenberg</t>
  </si>
  <si>
    <t>01774</t>
  </si>
  <si>
    <t>Höckendorf</t>
  </si>
  <si>
    <t>017Höckendorf</t>
  </si>
  <si>
    <t>Pretzschendorf</t>
  </si>
  <si>
    <t>017Pretzschendorf</t>
  </si>
  <si>
    <t>01776</t>
  </si>
  <si>
    <t>Hermsdorf/Erzgebirge</t>
  </si>
  <si>
    <t>017Hermsdorf/Erzgebirge</t>
  </si>
  <si>
    <t>01778</t>
  </si>
  <si>
    <t>Geising</t>
  </si>
  <si>
    <t>017Geising</t>
  </si>
  <si>
    <t>01796</t>
  </si>
  <si>
    <t>Pirna</t>
  </si>
  <si>
    <t>017Pirna</t>
  </si>
  <si>
    <t>Struppen</t>
  </si>
  <si>
    <t>017Struppen</t>
  </si>
  <si>
    <t>Dohma</t>
  </si>
  <si>
    <t>017Dohma</t>
  </si>
  <si>
    <t>01809</t>
  </si>
  <si>
    <t>Müglitztal</t>
  </si>
  <si>
    <t>018Müglitztal</t>
  </si>
  <si>
    <t>Dohna</t>
  </si>
  <si>
    <t>018Dohna</t>
  </si>
  <si>
    <t>Heidenau</t>
  </si>
  <si>
    <t>018Heidenau</t>
  </si>
  <si>
    <t>01814</t>
  </si>
  <si>
    <t>Bad Schandau</t>
  </si>
  <si>
    <t>018Bad Schandau</t>
  </si>
  <si>
    <t>Reinhardtsdorf-Schöna</t>
  </si>
  <si>
    <t>018Reinhardtsdorf-Schöna</t>
  </si>
  <si>
    <t>Porschdorf</t>
  </si>
  <si>
    <t>018Porschdorf</t>
  </si>
  <si>
    <t>Rathmannsdorf</t>
  </si>
  <si>
    <t>018Rathmannsdorf</t>
  </si>
  <si>
    <t>01816</t>
  </si>
  <si>
    <t>Bad Gottleuba-Berggießhübel</t>
  </si>
  <si>
    <t>018Bad Gottleuba-Berggießhübel</t>
  </si>
  <si>
    <t>01819</t>
  </si>
  <si>
    <t>Bahretal</t>
  </si>
  <si>
    <t>018Bahretal</t>
  </si>
  <si>
    <t>01824</t>
  </si>
  <si>
    <t>Gohrisch</t>
  </si>
  <si>
    <t>018Gohrisch</t>
  </si>
  <si>
    <t>Rosenthal-Bielatal</t>
  </si>
  <si>
    <t>018Rosenthal-Bielatal</t>
  </si>
  <si>
    <t>Rathen</t>
  </si>
  <si>
    <t>018Rathen</t>
  </si>
  <si>
    <t>Königstein/Sächsische Schweiz</t>
  </si>
  <si>
    <t>018Königstein/Sächsische Schweiz</t>
  </si>
  <si>
    <t>01825</t>
  </si>
  <si>
    <t>Liebstadt</t>
  </si>
  <si>
    <t>018Liebstadt</t>
  </si>
  <si>
    <t>01829</t>
  </si>
  <si>
    <t>Stadt Wehlen</t>
  </si>
  <si>
    <t>018Stadt Wehlen</t>
  </si>
  <si>
    <t>01833</t>
  </si>
  <si>
    <t>Stolpen</t>
  </si>
  <si>
    <t>018Stolpen</t>
  </si>
  <si>
    <t>Dürrröhrsdorf-Dittersbach</t>
  </si>
  <si>
    <t>018Dürrröhrsdorf-Dittersbach</t>
  </si>
  <si>
    <t>01844</t>
  </si>
  <si>
    <t>Hohwald</t>
  </si>
  <si>
    <t>018Hohwald</t>
  </si>
  <si>
    <t>Neustadt in Sachsen</t>
  </si>
  <si>
    <t>018Neustadt in Sachsen</t>
  </si>
  <si>
    <t>01847</t>
  </si>
  <si>
    <t>Lohmen</t>
  </si>
  <si>
    <t>018Lohmen</t>
  </si>
  <si>
    <t>01848</t>
  </si>
  <si>
    <t>Hohnstein</t>
  </si>
  <si>
    <t>018Hohnstein</t>
  </si>
  <si>
    <t>01855</t>
  </si>
  <si>
    <t>Kirnitzschtal</t>
  </si>
  <si>
    <t>018Kirnitzschtal</t>
  </si>
  <si>
    <t>Sebnitz</t>
  </si>
  <si>
    <t>018Sebnitz</t>
  </si>
  <si>
    <t>01877</t>
  </si>
  <si>
    <t>Rammenau</t>
  </si>
  <si>
    <t>018Rammenau</t>
  </si>
  <si>
    <t>Demitz-Thumitz</t>
  </si>
  <si>
    <t>018Demitz-Thumitz</t>
  </si>
  <si>
    <t>Schmölln-Putzkau</t>
  </si>
  <si>
    <t>018Schmölln-Putzkau</t>
  </si>
  <si>
    <t>Doberschau-Gaußig</t>
  </si>
  <si>
    <t>018Doberschau-Gaußig</t>
  </si>
  <si>
    <t>Bischofswerda</t>
  </si>
  <si>
    <t>018Bischofswerda</t>
  </si>
  <si>
    <t>01896</t>
  </si>
  <si>
    <t>Lichtenberg</t>
  </si>
  <si>
    <t>018Lichtenberg</t>
  </si>
  <si>
    <t>Pulsnitz</t>
  </si>
  <si>
    <t>018Pulsnitz</t>
  </si>
  <si>
    <t>Ohorn</t>
  </si>
  <si>
    <t>018Ohorn</t>
  </si>
  <si>
    <t>01900</t>
  </si>
  <si>
    <t>Großröhrsdorf</t>
  </si>
  <si>
    <t>019Großröhrsdorf</t>
  </si>
  <si>
    <t>Bretnig-Hauswalde</t>
  </si>
  <si>
    <t>019Bretnig-Hauswalde</t>
  </si>
  <si>
    <t>01904</t>
  </si>
  <si>
    <t>Neukirch/Lausitz</t>
  </si>
  <si>
    <t>019Neukirch/Lausitz</t>
  </si>
  <si>
    <t>Steinigtwolmsdorf</t>
  </si>
  <si>
    <t>019Steinigtwolmsdorf</t>
  </si>
  <si>
    <t>01906</t>
  </si>
  <si>
    <t>Burkau</t>
  </si>
  <si>
    <t>019Burkau</t>
  </si>
  <si>
    <t>01909</t>
  </si>
  <si>
    <t>Frankenthal</t>
  </si>
  <si>
    <t>019Frankenthal</t>
  </si>
  <si>
    <t>Großharthau</t>
  </si>
  <si>
    <t>019Großharthau</t>
  </si>
  <si>
    <t>01917</t>
  </si>
  <si>
    <t>Kamenz</t>
  </si>
  <si>
    <t>019Kamenz</t>
  </si>
  <si>
    <t>01920</t>
  </si>
  <si>
    <t>Crostwitz</t>
  </si>
  <si>
    <t>019Crostwitz</t>
  </si>
  <si>
    <t>Panschwitz-Kuckau</t>
  </si>
  <si>
    <t>019Panschwitz-Kuckau</t>
  </si>
  <si>
    <t>Steina</t>
  </si>
  <si>
    <t>019Steina</t>
  </si>
  <si>
    <t>Nebelschütz</t>
  </si>
  <si>
    <t>019Nebelschütz</t>
  </si>
  <si>
    <t>Schönteichen</t>
  </si>
  <si>
    <t>019Schönteichen</t>
  </si>
  <si>
    <t>Elstra</t>
  </si>
  <si>
    <t>019Elstra</t>
  </si>
  <si>
    <t>Oßling</t>
  </si>
  <si>
    <t>019Oßling</t>
  </si>
  <si>
    <t>Räckelwitz</t>
  </si>
  <si>
    <t>019Räckelwitz</t>
  </si>
  <si>
    <t>Haselbachtal</t>
  </si>
  <si>
    <t>019Haselbachtal</t>
  </si>
  <si>
    <t>Ralbitz-Rosenthal</t>
  </si>
  <si>
    <t>019Ralbitz-Rosenthal</t>
  </si>
  <si>
    <t>01936</t>
  </si>
  <si>
    <t>Schwepnitz</t>
  </si>
  <si>
    <t>019Schwepnitz</t>
  </si>
  <si>
    <t>Königsbrück</t>
  </si>
  <si>
    <t>019Königsbrück</t>
  </si>
  <si>
    <t>Laußnitz</t>
  </si>
  <si>
    <t>019Laußnitz</t>
  </si>
  <si>
    <t>Neukirch</t>
  </si>
  <si>
    <t>019Neukirch</t>
  </si>
  <si>
    <t>Großnaundorf</t>
  </si>
  <si>
    <t>019Großnaundorf</t>
  </si>
  <si>
    <t>Straßgräbchen</t>
  </si>
  <si>
    <t>019Straßgräbchen</t>
  </si>
  <si>
    <t>Oberlichtenau</t>
  </si>
  <si>
    <t>019Oberlichtenau</t>
  </si>
  <si>
    <t>01945</t>
  </si>
  <si>
    <t>Ruhland</t>
  </si>
  <si>
    <t>019Ruhland</t>
  </si>
  <si>
    <t>12</t>
  </si>
  <si>
    <t>Kroppen</t>
  </si>
  <si>
    <t>019Kroppen</t>
  </si>
  <si>
    <t>Grünewald</t>
  </si>
  <si>
    <t>019Grünewald</t>
  </si>
  <si>
    <t>Schwarzbach</t>
  </si>
  <si>
    <t>019Schwarzbach</t>
  </si>
  <si>
    <t>Tettau</t>
  </si>
  <si>
    <t>019Tettau</t>
  </si>
  <si>
    <t>Hohenbocka</t>
  </si>
  <si>
    <t>019Hohenbocka</t>
  </si>
  <si>
    <t>Hermsdorf</t>
  </si>
  <si>
    <t>019Hermsdorf</t>
  </si>
  <si>
    <t>Guteborn</t>
  </si>
  <si>
    <t>019Guteborn</t>
  </si>
  <si>
    <t>Lindenau</t>
  </si>
  <si>
    <t>019Lindenau</t>
  </si>
  <si>
    <t>01968</t>
  </si>
  <si>
    <t>Schipkau</t>
  </si>
  <si>
    <t>019Schipkau</t>
  </si>
  <si>
    <t>Senftenberg</t>
  </si>
  <si>
    <t>019Senftenberg</t>
  </si>
  <si>
    <t>01979</t>
  </si>
  <si>
    <t>Lauchhammer</t>
  </si>
  <si>
    <t>019Lauchhammer</t>
  </si>
  <si>
    <t>01983</t>
  </si>
  <si>
    <t>Neu-Seeland</t>
  </si>
  <si>
    <t>019Neu-Seeland</t>
  </si>
  <si>
    <t>Großräschen</t>
  </si>
  <si>
    <t>019Großräschen</t>
  </si>
  <si>
    <t>01987</t>
  </si>
  <si>
    <t>Schwarzheide</t>
  </si>
  <si>
    <t>019Schwarzheide</t>
  </si>
  <si>
    <t>01990</t>
  </si>
  <si>
    <t>Ortrand</t>
  </si>
  <si>
    <t>019Ortrand</t>
  </si>
  <si>
    <t>Großkmehlen</t>
  </si>
  <si>
    <t>019Großkmehlen</t>
  </si>
  <si>
    <t>Frauendorf</t>
  </si>
  <si>
    <t>019Frauendorf</t>
  </si>
  <si>
    <t>01993</t>
  </si>
  <si>
    <t>01994</t>
  </si>
  <si>
    <t>01998</t>
  </si>
  <si>
    <t>02625</t>
  </si>
  <si>
    <t>Bautzen</t>
  </si>
  <si>
    <t>026Bautzen</t>
  </si>
  <si>
    <t>02627</t>
  </si>
  <si>
    <t>Radibor</t>
  </si>
  <si>
    <t>026Radibor</t>
  </si>
  <si>
    <t>Hochkirch</t>
  </si>
  <si>
    <t>026Hochkirch</t>
  </si>
  <si>
    <t>Kubschütz</t>
  </si>
  <si>
    <t>026Kubschütz</t>
  </si>
  <si>
    <t>Weißenberg</t>
  </si>
  <si>
    <t>026Weißenberg</t>
  </si>
  <si>
    <t>02633</t>
  </si>
  <si>
    <t>Göda</t>
  </si>
  <si>
    <t>026Göda</t>
  </si>
  <si>
    <t>026Doberschau-Gaußig</t>
  </si>
  <si>
    <t>02681</t>
  </si>
  <si>
    <t>Kirschau</t>
  </si>
  <si>
    <t>026Kirschau</t>
  </si>
  <si>
    <t>Wilthen</t>
  </si>
  <si>
    <t>026Wilthen</t>
  </si>
  <si>
    <t>Crostau</t>
  </si>
  <si>
    <t>026Crostau</t>
  </si>
  <si>
    <t>Schirgiswalde</t>
  </si>
  <si>
    <t>026Schirgiswalde</t>
  </si>
  <si>
    <t>02689</t>
  </si>
  <si>
    <t>Sohland an der Spree</t>
  </si>
  <si>
    <t>026Sohland an der Spree</t>
  </si>
  <si>
    <t>02692</t>
  </si>
  <si>
    <t>Obergurig</t>
  </si>
  <si>
    <t>026Obergurig</t>
  </si>
  <si>
    <t>Großpostwitz/Oberlausitz</t>
  </si>
  <si>
    <t>026Großpostwitz/Oberlausitz</t>
  </si>
  <si>
    <t>02694</t>
  </si>
  <si>
    <t>Großdubrau</t>
  </si>
  <si>
    <t>026Großdubrau</t>
  </si>
  <si>
    <t>Malschwitz</t>
  </si>
  <si>
    <t>026Malschwitz</t>
  </si>
  <si>
    <t>Guttau</t>
  </si>
  <si>
    <t>026Guttau</t>
  </si>
  <si>
    <t>02699</t>
  </si>
  <si>
    <t>Neschwitz</t>
  </si>
  <si>
    <t>026Neschwitz</t>
  </si>
  <si>
    <t>Puschwitz</t>
  </si>
  <si>
    <t>026Puschwitz</t>
  </si>
  <si>
    <t>Königswartha</t>
  </si>
  <si>
    <t>026Königswartha</t>
  </si>
  <si>
    <t>APLnamefamilyname</t>
  </si>
  <si>
    <t>APLnamefirstname</t>
  </si>
  <si>
    <t>02708</t>
  </si>
  <si>
    <t>Kittlitz</t>
  </si>
  <si>
    <t>027Kittlitz</t>
  </si>
  <si>
    <t>Großschweidnitz</t>
  </si>
  <si>
    <t>027Großschweidnitz</t>
  </si>
  <si>
    <t>Lawalde</t>
  </si>
  <si>
    <t>027Lawalde</t>
  </si>
  <si>
    <t>Rosenbach</t>
  </si>
  <si>
    <t>027Rosenbach</t>
  </si>
  <si>
    <t>Obercunnersdorf</t>
  </si>
  <si>
    <t>027Obercunnersdorf</t>
  </si>
  <si>
    <t>Löbau</t>
  </si>
  <si>
    <t>027Löbau</t>
  </si>
  <si>
    <t>Schönbach</t>
  </si>
  <si>
    <t>027Schönbach</t>
  </si>
  <si>
    <t>Niedercunnersdorf</t>
  </si>
  <si>
    <t>027Niedercunnersdorf</t>
  </si>
  <si>
    <t>Dürrhennersdorf</t>
  </si>
  <si>
    <t>027Dürrhennersdorf</t>
  </si>
  <si>
    <t>02727</t>
  </si>
  <si>
    <t>Neugersdorf</t>
  </si>
  <si>
    <t>027Neugersdorf</t>
  </si>
  <si>
    <t>02730</t>
  </si>
  <si>
    <t>Ebersbach/Sachsen</t>
  </si>
  <si>
    <t>027Ebersbach/Sachsen</t>
  </si>
  <si>
    <t>02733</t>
  </si>
  <si>
    <t>Cunewalde</t>
  </si>
  <si>
    <t>027Cunewalde</t>
  </si>
  <si>
    <t>02736</t>
  </si>
  <si>
    <t>Oppach</t>
  </si>
  <si>
    <t>027Oppach</t>
  </si>
  <si>
    <t>Beiersdorf</t>
  </si>
  <si>
    <t>027Beiersdorf</t>
  </si>
  <si>
    <t>02739</t>
  </si>
  <si>
    <t>Eibau</t>
  </si>
  <si>
    <t>027Eibau</t>
  </si>
  <si>
    <t>02742</t>
  </si>
  <si>
    <t>Neusalza-Spremberg</t>
  </si>
  <si>
    <t>027Neusalza-Spremberg</t>
  </si>
  <si>
    <t>Friedersdorf</t>
  </si>
  <si>
    <t>027Friedersdorf</t>
  </si>
  <si>
    <t>02747</t>
  </si>
  <si>
    <t>Strahwalde</t>
  </si>
  <si>
    <t>027Strahwalde</t>
  </si>
  <si>
    <t>Großhennersdorf</t>
  </si>
  <si>
    <t>027Großhennersdorf</t>
  </si>
  <si>
    <t>Berthelsdorf</t>
  </si>
  <si>
    <t>027Berthelsdorf</t>
  </si>
  <si>
    <t>Herrnhut</t>
  </si>
  <si>
    <t>027Herrnhut</t>
  </si>
  <si>
    <t>02748</t>
  </si>
  <si>
    <t>Bernstadt auf dem Eigen</t>
  </si>
  <si>
    <t>027Bernstadt auf dem Eigen</t>
  </si>
  <si>
    <t>02763</t>
  </si>
  <si>
    <t>Zittau</t>
  </si>
  <si>
    <t>027Zittau</t>
  </si>
  <si>
    <t>Bertsdorf-Hörnitz</t>
  </si>
  <si>
    <t>027Bertsdorf-Hörnitz</t>
  </si>
  <si>
    <t>Mittelherwigsdorf</t>
  </si>
  <si>
    <t>027Mittelherwigsdorf</t>
  </si>
  <si>
    <t>02779</t>
  </si>
  <si>
    <t>Großschönau</t>
  </si>
  <si>
    <t>027Großschönau</t>
  </si>
  <si>
    <t>Hainewalde</t>
  </si>
  <si>
    <t>027Hainewalde</t>
  </si>
  <si>
    <t>02782</t>
  </si>
  <si>
    <t>Seifhennersdorf</t>
  </si>
  <si>
    <t>027Seifhennersdorf</t>
  </si>
  <si>
    <t>02785</t>
  </si>
  <si>
    <t>Olbersdorf</t>
  </si>
  <si>
    <t>027Olbersdorf</t>
  </si>
  <si>
    <t>02788</t>
  </si>
  <si>
    <t>Schlegel</t>
  </si>
  <si>
    <t>027Schlegel</t>
  </si>
  <si>
    <t>Hirschfelde</t>
  </si>
  <si>
    <t>027Hirschfelde</t>
  </si>
  <si>
    <t>02791</t>
  </si>
  <si>
    <t>Oderwitz</t>
  </si>
  <si>
    <t>027Oderwitz</t>
  </si>
  <si>
    <t>02794</t>
  </si>
  <si>
    <t>Leutersdorf</t>
  </si>
  <si>
    <t>027Leutersdorf</t>
  </si>
  <si>
    <t>02796</t>
  </si>
  <si>
    <t>Jonsdorf</t>
  </si>
  <si>
    <t>027Jonsdorf</t>
  </si>
  <si>
    <t>02797</t>
  </si>
  <si>
    <t>Oybin</t>
  </si>
  <si>
    <t>027Oybin</t>
  </si>
  <si>
    <t>02799</t>
  </si>
  <si>
    <t>Waltersdorf</t>
  </si>
  <si>
    <t>027Waltersdorf</t>
  </si>
  <si>
    <t>02826</t>
  </si>
  <si>
    <t>Görlitz</t>
  </si>
  <si>
    <t>028Görlitz</t>
  </si>
  <si>
    <t>02827</t>
  </si>
  <si>
    <t>02828</t>
  </si>
  <si>
    <t>02829</t>
  </si>
  <si>
    <t>Markersdorf</t>
  </si>
  <si>
    <t>028Markersdorf</t>
  </si>
  <si>
    <t>Königshain</t>
  </si>
  <si>
    <t>028Königshain</t>
  </si>
  <si>
    <t>Schöpstal</t>
  </si>
  <si>
    <t>028Schöpstal</t>
  </si>
  <si>
    <t>Neißeaue</t>
  </si>
  <si>
    <t>028Neißeaue</t>
  </si>
  <si>
    <t>02894</t>
  </si>
  <si>
    <t>Vierkirchen</t>
  </si>
  <si>
    <t>028Vierkirchen</t>
  </si>
  <si>
    <t>Reichenbach/Oberlausitz</t>
  </si>
  <si>
    <t>028Reichenbach/Oberlausitz</t>
  </si>
  <si>
    <t>Sohland am Rotstein</t>
  </si>
  <si>
    <t>028Sohland am Rotstein</t>
  </si>
  <si>
    <t>02899</t>
  </si>
  <si>
    <t>Ostritz</t>
  </si>
  <si>
    <t>028Ostritz</t>
  </si>
  <si>
    <t>Schönau-Berzdorf auf dem Eigen</t>
  </si>
  <si>
    <t>028Schönau-Berzdorf auf dem Eigen</t>
  </si>
  <si>
    <t>02906</t>
  </si>
  <si>
    <t>Niesky</t>
  </si>
  <si>
    <t>029Niesky</t>
  </si>
  <si>
    <t>Mücka</t>
  </si>
  <si>
    <t>029Mücka</t>
  </si>
  <si>
    <t>Quitzdorf am See</t>
  </si>
  <si>
    <t>029Quitzdorf am See</t>
  </si>
  <si>
    <t>Waldhufen</t>
  </si>
  <si>
    <t>029Waldhufen</t>
  </si>
  <si>
    <t>Kreba-Neudorf</t>
  </si>
  <si>
    <t>029Kreba-Neudorf</t>
  </si>
  <si>
    <t>Klitten</t>
  </si>
  <si>
    <t>029Klitten</t>
  </si>
  <si>
    <t>Hohendubrau</t>
  </si>
  <si>
    <t>029Hohendubrau</t>
  </si>
  <si>
    <t>02923</t>
  </si>
  <si>
    <t>029Neißeaue</t>
  </si>
  <si>
    <t>Horka</t>
  </si>
  <si>
    <t>029Horka</t>
  </si>
  <si>
    <t>Kodersdorf</t>
  </si>
  <si>
    <t>029Kodersdorf</t>
  </si>
  <si>
    <t>Hähnichen</t>
  </si>
  <si>
    <t>029Hähnichen</t>
  </si>
  <si>
    <t>02929</t>
  </si>
  <si>
    <t>Rothenburg/Oberlausitz</t>
  </si>
  <si>
    <t>029Rothenburg/Oberlausitz</t>
  </si>
  <si>
    <t>02943</t>
  </si>
  <si>
    <t>Boxberg/Oberlausitz</t>
  </si>
  <si>
    <t>029Boxberg/Oberlausitz</t>
  </si>
  <si>
    <t>Weißwasser</t>
  </si>
  <si>
    <t>029Weißwasser</t>
  </si>
  <si>
    <t>02953</t>
  </si>
  <si>
    <t>Gablenz</t>
  </si>
  <si>
    <t>029Gablenz</t>
  </si>
  <si>
    <t>Bad Muskau</t>
  </si>
  <si>
    <t>029Bad Muskau</t>
  </si>
  <si>
    <t>02956</t>
  </si>
  <si>
    <t>Rietschen</t>
  </si>
  <si>
    <t>029Rietschen</t>
  </si>
  <si>
    <t>02957</t>
  </si>
  <si>
    <t>Weißkeißel</t>
  </si>
  <si>
    <t>029Weißkeißel</t>
  </si>
  <si>
    <t>Krauschwitz</t>
  </si>
  <si>
    <t>029Krauschwitz</t>
  </si>
  <si>
    <t>02959</t>
  </si>
  <si>
    <t>Schleife</t>
  </si>
  <si>
    <t>029Schleife</t>
  </si>
  <si>
    <t>Trebendorf</t>
  </si>
  <si>
    <t>029Trebendorf</t>
  </si>
  <si>
    <t>Groß Düben</t>
  </si>
  <si>
    <t>029Groß Düben</t>
  </si>
  <si>
    <t>02977</t>
  </si>
  <si>
    <t>Hoyerswerda</t>
  </si>
  <si>
    <t>029Hoyerswerda</t>
  </si>
  <si>
    <t>02979</t>
  </si>
  <si>
    <t>Elsterheide</t>
  </si>
  <si>
    <t>029Elsterheide</t>
  </si>
  <si>
    <t>Spreetal</t>
  </si>
  <si>
    <t>029Spreetal</t>
  </si>
  <si>
    <t>02991</t>
  </si>
  <si>
    <t>Leippe-Torno</t>
  </si>
  <si>
    <t>029Leippe-Torno</t>
  </si>
  <si>
    <t>Lauta</t>
  </si>
  <si>
    <t>029Lauta</t>
  </si>
  <si>
    <t>02994</t>
  </si>
  <si>
    <t>Bernsdorf</t>
  </si>
  <si>
    <t>029Bernsdorf</t>
  </si>
  <si>
    <t>Wiednitz</t>
  </si>
  <si>
    <t>029Wiednitz</t>
  </si>
  <si>
    <t>02997</t>
  </si>
  <si>
    <t>Wittichenau</t>
  </si>
  <si>
    <t>029Wittichenau</t>
  </si>
  <si>
    <t>02999</t>
  </si>
  <si>
    <t>Knappensee</t>
  </si>
  <si>
    <t>029Knappensee</t>
  </si>
  <si>
    <t>Uhyst</t>
  </si>
  <si>
    <t>029Uhyst</t>
  </si>
  <si>
    <t>Lohsa</t>
  </si>
  <si>
    <t>029Lohsa</t>
  </si>
  <si>
    <t>03042</t>
  </si>
  <si>
    <t>Cottbus</t>
  </si>
  <si>
    <t>030Cottbus</t>
  </si>
  <si>
    <t>03044</t>
  </si>
  <si>
    <t>03046</t>
  </si>
  <si>
    <t>03048</t>
  </si>
  <si>
    <t>03050</t>
  </si>
  <si>
    <t>03051</t>
  </si>
  <si>
    <t>03052</t>
  </si>
  <si>
    <t>03053</t>
  </si>
  <si>
    <t>03054</t>
  </si>
  <si>
    <t>03055</t>
  </si>
  <si>
    <t>03058</t>
  </si>
  <si>
    <t>030Frauendorf</t>
  </si>
  <si>
    <t>Haasow</t>
  </si>
  <si>
    <t>030Haasow</t>
  </si>
  <si>
    <t>Koppatz</t>
  </si>
  <si>
    <t>030Koppatz</t>
  </si>
  <si>
    <t>Kathlow</t>
  </si>
  <si>
    <t>030Kathlow</t>
  </si>
  <si>
    <t>Groß Gaglow</t>
  </si>
  <si>
    <t>030Groß Gaglow</t>
  </si>
  <si>
    <t>Groß Döbbern</t>
  </si>
  <si>
    <t>030Groß Döbbern</t>
  </si>
  <si>
    <t>Komptendorf</t>
  </si>
  <si>
    <t>030Komptendorf</t>
  </si>
  <si>
    <t>Sergen</t>
  </si>
  <si>
    <t>030Sergen</t>
  </si>
  <si>
    <t>Kiekebusch</t>
  </si>
  <si>
    <t>030Kiekebusch</t>
  </si>
  <si>
    <t>030Gablenz</t>
  </si>
  <si>
    <t>Roggosen</t>
  </si>
  <si>
    <t>030Roggosen</t>
  </si>
  <si>
    <t>Gallinchen</t>
  </si>
  <si>
    <t>030Gallinchen</t>
  </si>
  <si>
    <t>Groß Oßnig</t>
  </si>
  <si>
    <t>030Groß Oßnig</t>
  </si>
  <si>
    <t>Laubsdorf</t>
  </si>
  <si>
    <t>030Laubsdorf</t>
  </si>
  <si>
    <t>Klein Döbbern</t>
  </si>
  <si>
    <t>030Klein Döbbern</t>
  </si>
  <si>
    <t>Neuhausen</t>
  </si>
  <si>
    <t>030Neuhausen</t>
  </si>
  <si>
    <t>03096</t>
  </si>
  <si>
    <t>Schmogrow-Fehrow</t>
  </si>
  <si>
    <t>030Schmogrow-Fehrow</t>
  </si>
  <si>
    <t>Burg (Spreewald)</t>
  </si>
  <si>
    <t>030Burg (Spreewald)</t>
  </si>
  <si>
    <t>Werben</t>
  </si>
  <si>
    <t>030Werben</t>
  </si>
  <si>
    <t>Guhrow</t>
  </si>
  <si>
    <t>030Guhrow</t>
  </si>
  <si>
    <t>Briesen</t>
  </si>
  <si>
    <t>030Briesen</t>
  </si>
  <si>
    <t>Dissen-Striesow</t>
  </si>
  <si>
    <t>030Dissen-Striesow</t>
  </si>
  <si>
    <t>03099</t>
  </si>
  <si>
    <t>Kolkwitz</t>
  </si>
  <si>
    <t>030Kolkwitz</t>
  </si>
  <si>
    <t>03103</t>
  </si>
  <si>
    <t>Neupetershain</t>
  </si>
  <si>
    <t>031Neupetershain</t>
  </si>
  <si>
    <t>031Neu-Seeland</t>
  </si>
  <si>
    <t>03116</t>
  </si>
  <si>
    <t>Drebkau</t>
  </si>
  <si>
    <t>031Drebkau</t>
  </si>
  <si>
    <t>03119</t>
  </si>
  <si>
    <t>Welzow</t>
  </si>
  <si>
    <t>031Welzow</t>
  </si>
  <si>
    <t>03130</t>
  </si>
  <si>
    <t>Bagenz</t>
  </si>
  <si>
    <t>031Bagenz</t>
  </si>
  <si>
    <t>Graustein</t>
  </si>
  <si>
    <t>031Graustein</t>
  </si>
  <si>
    <t>Proschim</t>
  </si>
  <si>
    <t>031Proschim</t>
  </si>
  <si>
    <t>Jämlitz-Klein Düben</t>
  </si>
  <si>
    <t>031Jämlitz-Klein Düben</t>
  </si>
  <si>
    <t>Groß Luja</t>
  </si>
  <si>
    <t>031Groß Luja</t>
  </si>
  <si>
    <t>Türkendorf</t>
  </si>
  <si>
    <t>031Türkendorf</t>
  </si>
  <si>
    <t>Hornow-Wadelsdorf</t>
  </si>
  <si>
    <t>031Hornow-Wadelsdorf</t>
  </si>
  <si>
    <t>Tschernitz</t>
  </si>
  <si>
    <t>031Tschernitz</t>
  </si>
  <si>
    <t>Drieschnitz-Kahsel</t>
  </si>
  <si>
    <t>031Drieschnitz-Kahsel</t>
  </si>
  <si>
    <t>Wolfshain</t>
  </si>
  <si>
    <t>031Wolfshain</t>
  </si>
  <si>
    <t>Lieskau</t>
  </si>
  <si>
    <t>031Lieskau</t>
  </si>
  <si>
    <t>Reuthen</t>
  </si>
  <si>
    <t>031Reuthen</t>
  </si>
  <si>
    <t>Spremberg</t>
  </si>
  <si>
    <t>031Spremberg</t>
  </si>
  <si>
    <t>Haidemühl</t>
  </si>
  <si>
    <t>031Haidemühl</t>
  </si>
  <si>
    <t>Felixsee</t>
  </si>
  <si>
    <t>031Felixsee</t>
  </si>
  <si>
    <t>03149</t>
  </si>
  <si>
    <t>Groß Schacksdorf-Simmersdorf</t>
  </si>
  <si>
    <t>031Groß Schacksdorf-Simmersdorf</t>
  </si>
  <si>
    <t>Forst (Lausitz)</t>
  </si>
  <si>
    <t>031Forst (Lausitz)</t>
  </si>
  <si>
    <t>Wiesengrund</t>
  </si>
  <si>
    <t>031Wiesengrund</t>
  </si>
  <si>
    <t>03159</t>
  </si>
  <si>
    <t>Neiße-Malxetal</t>
  </si>
  <si>
    <t>031Neiße-Malxetal</t>
  </si>
  <si>
    <t>Döbern</t>
  </si>
  <si>
    <t>031Döbern</t>
  </si>
  <si>
    <t>03172</t>
  </si>
  <si>
    <t>Gastrose-Kerkwitz</t>
  </si>
  <si>
    <t>031Gastrose-Kerkwitz</t>
  </si>
  <si>
    <t>Atterwasch</t>
  </si>
  <si>
    <t>031Atterwasch</t>
  </si>
  <si>
    <t>Guben</t>
  </si>
  <si>
    <t>031Guben</t>
  </si>
  <si>
    <t>Grießen</t>
  </si>
  <si>
    <t>031Grießen</t>
  </si>
  <si>
    <t>Bärenklau</t>
  </si>
  <si>
    <t>031Bärenklau</t>
  </si>
  <si>
    <t>Lutzketal</t>
  </si>
  <si>
    <t>031Lutzketal</t>
  </si>
  <si>
    <t>Pinnow-Heideland</t>
  </si>
  <si>
    <t>031Pinnow-Heideland</t>
  </si>
  <si>
    <t>Grabko</t>
  </si>
  <si>
    <t>031Grabko</t>
  </si>
  <si>
    <t>03185</t>
  </si>
  <si>
    <t>Peitz</t>
  </si>
  <si>
    <t>031Peitz</t>
  </si>
  <si>
    <t>Teichland</t>
  </si>
  <si>
    <t>031Teichland</t>
  </si>
  <si>
    <t>Turnow-Preilack</t>
  </si>
  <si>
    <t>031Turnow-Preilack</t>
  </si>
  <si>
    <t>Heinersbrück</t>
  </si>
  <si>
    <t>031Heinersbrück</t>
  </si>
  <si>
    <t>Tauer</t>
  </si>
  <si>
    <t>031Tauer</t>
  </si>
  <si>
    <t>Drachhausen</t>
  </si>
  <si>
    <t>031Drachhausen</t>
  </si>
  <si>
    <t>Drehnow</t>
  </si>
  <si>
    <t>031Drehnow</t>
  </si>
  <si>
    <t>Grötsch</t>
  </si>
  <si>
    <t>031Grötsch</t>
  </si>
  <si>
    <t>03197</t>
  </si>
  <si>
    <t>Jänschwalde</t>
  </si>
  <si>
    <t>031Jänschwalde</t>
  </si>
  <si>
    <t>Drewitz</t>
  </si>
  <si>
    <t>031Drewitz</t>
  </si>
  <si>
    <t>03205</t>
  </si>
  <si>
    <t>Bronkow</t>
  </si>
  <si>
    <t>032Bronkow</t>
  </si>
  <si>
    <t>Saßleben</t>
  </si>
  <si>
    <t>032Saßleben</t>
  </si>
  <si>
    <t>Groß-Mehßow</t>
  </si>
  <si>
    <t>032Groß-Mehßow</t>
  </si>
  <si>
    <t>Bischdorf</t>
  </si>
  <si>
    <t>032Bischdorf</t>
  </si>
  <si>
    <t>Luckaitztal</t>
  </si>
  <si>
    <t>032Luckaitztal</t>
  </si>
  <si>
    <t>Missen</t>
  </si>
  <si>
    <t>032Missen</t>
  </si>
  <si>
    <t>Calau</t>
  </si>
  <si>
    <t>032Calau</t>
  </si>
  <si>
    <t>Mlode</t>
  </si>
  <si>
    <t>032Mlode</t>
  </si>
  <si>
    <t>Laasow</t>
  </si>
  <si>
    <t>032Laasow</t>
  </si>
  <si>
    <t>Bolschwitz</t>
  </si>
  <si>
    <t>032Bolschwitz</t>
  </si>
  <si>
    <t>Ogrosen</t>
  </si>
  <si>
    <t>032Ogrosen</t>
  </si>
  <si>
    <t>Kemmen</t>
  </si>
  <si>
    <t>032Kemmen</t>
  </si>
  <si>
    <t>Lipten</t>
  </si>
  <si>
    <t>032Lipten</t>
  </si>
  <si>
    <t>Lug</t>
  </si>
  <si>
    <t>032Lug</t>
  </si>
  <si>
    <t>Werchow</t>
  </si>
  <si>
    <t>032Werchow</t>
  </si>
  <si>
    <t>03222</t>
  </si>
  <si>
    <t>Hindenberg</t>
  </si>
  <si>
    <t>032Hindenberg</t>
  </si>
  <si>
    <t>032Kittlitz</t>
  </si>
  <si>
    <t>Lübbenau/Spreewald</t>
  </si>
  <si>
    <t>032Lübbenau/Spreewald</t>
  </si>
  <si>
    <t>Groß Beuchow</t>
  </si>
  <si>
    <t>032Groß Beuchow</t>
  </si>
  <si>
    <t>Ragow</t>
  </si>
  <si>
    <t>032Ragow</t>
  </si>
  <si>
    <t>Boblitz</t>
  </si>
  <si>
    <t>032Boblitz</t>
  </si>
  <si>
    <t>Klein Radden</t>
  </si>
  <si>
    <t>032Klein Radden</t>
  </si>
  <si>
    <t>Groß-Klessow</t>
  </si>
  <si>
    <t>032Groß-Klessow</t>
  </si>
  <si>
    <t>03226</t>
  </si>
  <si>
    <t>Vetschau</t>
  </si>
  <si>
    <t>032Vetschau</t>
  </si>
  <si>
    <t>Suschow</t>
  </si>
  <si>
    <t>032Suschow</t>
  </si>
  <si>
    <t>Koßwig</t>
  </si>
  <si>
    <t>032Koßwig</t>
  </si>
  <si>
    <t>Leipe</t>
  </si>
  <si>
    <t>032Leipe</t>
  </si>
  <si>
    <t>Raddusch</t>
  </si>
  <si>
    <t>032Raddusch</t>
  </si>
  <si>
    <t>03229</t>
  </si>
  <si>
    <t>Altdöbern</t>
  </si>
  <si>
    <t>032Altdöbern</t>
  </si>
  <si>
    <t>03238</t>
  </si>
  <si>
    <t>Staupitz</t>
  </si>
  <si>
    <t>032Staupitz</t>
  </si>
  <si>
    <t>Sallgast</t>
  </si>
  <si>
    <t>032Sallgast</t>
  </si>
  <si>
    <t>Schadewitz</t>
  </si>
  <si>
    <t>032Schadewitz</t>
  </si>
  <si>
    <t>Dollenchen</t>
  </si>
  <si>
    <t>032Dollenchen</t>
  </si>
  <si>
    <t>Eichholz-Drößig</t>
  </si>
  <si>
    <t>032Eichholz-Drößig</t>
  </si>
  <si>
    <t>Lugau</t>
  </si>
  <si>
    <t>032Lugau</t>
  </si>
  <si>
    <t>Gorden</t>
  </si>
  <si>
    <t>032Gorden</t>
  </si>
  <si>
    <t>Massen</t>
  </si>
  <si>
    <t>032Massen</t>
  </si>
  <si>
    <t>Rückersdorf</t>
  </si>
  <si>
    <t>032Rückersdorf</t>
  </si>
  <si>
    <t>Lindena</t>
  </si>
  <si>
    <t>032Lindena</t>
  </si>
  <si>
    <t>Lindthal</t>
  </si>
  <si>
    <t>032Lindthal</t>
  </si>
  <si>
    <t>Betten</t>
  </si>
  <si>
    <t>032Betten</t>
  </si>
  <si>
    <t>Ponnsdorf</t>
  </si>
  <si>
    <t>032Ponnsdorf</t>
  </si>
  <si>
    <t>Schacksdorf</t>
  </si>
  <si>
    <t>032Schacksdorf</t>
  </si>
  <si>
    <t>Göllnitz</t>
  </si>
  <si>
    <t>032Göllnitz</t>
  </si>
  <si>
    <t>Oppelhain</t>
  </si>
  <si>
    <t>032Oppelhain</t>
  </si>
  <si>
    <t>Finsterwalde</t>
  </si>
  <si>
    <t>032Finsterwalde</t>
  </si>
  <si>
    <t>032Lieskau</t>
  </si>
  <si>
    <t>Münchhausen</t>
  </si>
  <si>
    <t>032Münchhausen</t>
  </si>
  <si>
    <t>Lichterfeld</t>
  </si>
  <si>
    <t>032Lichterfeld</t>
  </si>
  <si>
    <t>Gruhno</t>
  </si>
  <si>
    <t>032Gruhno</t>
  </si>
  <si>
    <t>Gröbitz</t>
  </si>
  <si>
    <t>032Gröbitz</t>
  </si>
  <si>
    <t>Fischwasser</t>
  </si>
  <si>
    <t>032Fischwasser</t>
  </si>
  <si>
    <t>03246</t>
  </si>
  <si>
    <t>Babben</t>
  </si>
  <si>
    <t>032Babben</t>
  </si>
  <si>
    <t>Crinitz</t>
  </si>
  <si>
    <t>032Crinitz</t>
  </si>
  <si>
    <t>Gahro</t>
  </si>
  <si>
    <t>032Gahro</t>
  </si>
  <si>
    <t>03249</t>
  </si>
  <si>
    <t>Breitenau</t>
  </si>
  <si>
    <t>032Breitenau</t>
  </si>
  <si>
    <t>Sonnewalde</t>
  </si>
  <si>
    <t>032Sonnewalde</t>
  </si>
  <si>
    <t>Goßmar</t>
  </si>
  <si>
    <t>032Goßmar</t>
  </si>
  <si>
    <t>Bahren</t>
  </si>
  <si>
    <t>032Bahren</t>
  </si>
  <si>
    <t>Großkrausnik</t>
  </si>
  <si>
    <t>032Großkrausnik</t>
  </si>
  <si>
    <t>Kleinkrausnik</t>
  </si>
  <si>
    <t>032Kleinkrausnik</t>
  </si>
  <si>
    <t>Zeckerin</t>
  </si>
  <si>
    <t>032Zeckerin</t>
  </si>
  <si>
    <t>Pahlsdorf</t>
  </si>
  <si>
    <t>032Pahlsdorf</t>
  </si>
  <si>
    <t>03253</t>
  </si>
  <si>
    <t>Schilda</t>
  </si>
  <si>
    <t>032Schilda</t>
  </si>
  <si>
    <t>Trebbus</t>
  </si>
  <si>
    <t>032Trebbus</t>
  </si>
  <si>
    <t>Dübrichen</t>
  </si>
  <si>
    <t>032Dübrichen</t>
  </si>
  <si>
    <t>Schönborn</t>
  </si>
  <si>
    <t>032Schönborn</t>
  </si>
  <si>
    <t>Schönewalde</t>
  </si>
  <si>
    <t>032Schönewalde</t>
  </si>
  <si>
    <t>Hennersdorf</t>
  </si>
  <si>
    <t>032Hennersdorf</t>
  </si>
  <si>
    <t>Arenzhain</t>
  </si>
  <si>
    <t>032Arenzhain</t>
  </si>
  <si>
    <t>Doberlug-Kirchhain</t>
  </si>
  <si>
    <t>032Doberlug-Kirchhain</t>
  </si>
  <si>
    <t>Buchhain</t>
  </si>
  <si>
    <t>032Buchhain</t>
  </si>
  <si>
    <t>Prießen</t>
  </si>
  <si>
    <t>032Prießen</t>
  </si>
  <si>
    <t>Werenzhain</t>
  </si>
  <si>
    <t>032Werenzhain</t>
  </si>
  <si>
    <t>Tröbitz</t>
  </si>
  <si>
    <t>032Tröbitz</t>
  </si>
  <si>
    <t>Nexdorf</t>
  </si>
  <si>
    <t>032Nexdorf</t>
  </si>
  <si>
    <t>032Friedersdorf</t>
  </si>
  <si>
    <t>Brenitz</t>
  </si>
  <si>
    <t>032Brenitz</t>
  </si>
  <si>
    <t>Frankena</t>
  </si>
  <si>
    <t>032Frankena</t>
  </si>
  <si>
    <t>04103</t>
  </si>
  <si>
    <t>Leipzig</t>
  </si>
  <si>
    <t>041Leipzig</t>
  </si>
  <si>
    <t>04105</t>
  </si>
  <si>
    <t>04107</t>
  </si>
  <si>
    <t>04109</t>
  </si>
  <si>
    <t>04129</t>
  </si>
  <si>
    <t>04155</t>
  </si>
  <si>
    <t>04157</t>
  </si>
  <si>
    <t>04159</t>
  </si>
  <si>
    <t>04177</t>
  </si>
  <si>
    <t>04179</t>
  </si>
  <si>
    <t>04205</t>
  </si>
  <si>
    <t>042Leipzig</t>
  </si>
  <si>
    <t>04207</t>
  </si>
  <si>
    <t>04209</t>
  </si>
  <si>
    <t>04229</t>
  </si>
  <si>
    <t>04249</t>
  </si>
  <si>
    <t>04275</t>
  </si>
  <si>
    <t>04277</t>
  </si>
  <si>
    <t>04279</t>
  </si>
  <si>
    <t>04289</t>
  </si>
  <si>
    <t>04299</t>
  </si>
  <si>
    <t>04315</t>
  </si>
  <si>
    <t>043Leipzig</t>
  </si>
  <si>
    <t>04317</t>
  </si>
  <si>
    <t>04318</t>
  </si>
  <si>
    <t>04319</t>
  </si>
  <si>
    <t>04329</t>
  </si>
  <si>
    <t>04347</t>
  </si>
  <si>
    <t>04349</t>
  </si>
  <si>
    <t>04357</t>
  </si>
  <si>
    <t>04416</t>
  </si>
  <si>
    <t>Markkleeberg</t>
  </si>
  <si>
    <t>044Markkleeberg</t>
  </si>
  <si>
    <t>04420</t>
  </si>
  <si>
    <t>Großlehna</t>
  </si>
  <si>
    <t>044Großlehna</t>
  </si>
  <si>
    <t>Markranstädt</t>
  </si>
  <si>
    <t>044Markranstädt</t>
  </si>
  <si>
    <t>04425</t>
  </si>
  <si>
    <t>Taucha</t>
  </si>
  <si>
    <t>044Taucha</t>
  </si>
  <si>
    <t>04435</t>
  </si>
  <si>
    <t>Schkeuditz</t>
  </si>
  <si>
    <t>044Schkeuditz</t>
  </si>
  <si>
    <t>04442</t>
  </si>
  <si>
    <t>Zwenkau</t>
  </si>
  <si>
    <t>044Zwenkau</t>
  </si>
  <si>
    <t>04451</t>
  </si>
  <si>
    <t>Borsdorf</t>
  </si>
  <si>
    <t>044Borsdorf</t>
  </si>
  <si>
    <t>04460</t>
  </si>
  <si>
    <t>Kitzen</t>
  </si>
  <si>
    <t>044Kitzen</t>
  </si>
  <si>
    <t>04463</t>
  </si>
  <si>
    <t>Großpösna</t>
  </si>
  <si>
    <t>044Großpösna</t>
  </si>
  <si>
    <t>04509</t>
  </si>
  <si>
    <t>Wiedemar</t>
  </si>
  <si>
    <t>045Wiedemar</t>
  </si>
  <si>
    <t>Delitzsch</t>
  </si>
  <si>
    <t>045Delitzsch</t>
  </si>
  <si>
    <t>Zschortau</t>
  </si>
  <si>
    <t>045Zschortau</t>
  </si>
  <si>
    <t>Löbnitz</t>
  </si>
  <si>
    <t>045Löbnitz</t>
  </si>
  <si>
    <t>Neukyhna</t>
  </si>
  <si>
    <t>045Neukyhna</t>
  </si>
  <si>
    <t>Döbernitz</t>
  </si>
  <si>
    <t>045Döbernitz</t>
  </si>
  <si>
    <t>Schönwölkau</t>
  </si>
  <si>
    <t>045Schönwölkau</t>
  </si>
  <si>
    <t>Krostitz</t>
  </si>
  <si>
    <t>045Krostitz</t>
  </si>
  <si>
    <t>Zwochau</t>
  </si>
  <si>
    <t>045Zwochau</t>
  </si>
  <si>
    <t>04519</t>
  </si>
  <si>
    <t>Rackwitz</t>
  </si>
  <si>
    <t>045Rackwitz</t>
  </si>
  <si>
    <t>04523</t>
  </si>
  <si>
    <t>Elstertrebnitz</t>
  </si>
  <si>
    <t>045Elstertrebnitz</t>
  </si>
  <si>
    <t>Pegau</t>
  </si>
  <si>
    <t>045Pegau</t>
  </si>
  <si>
    <t>04539</t>
  </si>
  <si>
    <t>Groitzsch</t>
  </si>
  <si>
    <t>045Groitzsch</t>
  </si>
  <si>
    <t>04552</t>
  </si>
  <si>
    <t>Wyhratal</t>
  </si>
  <si>
    <t>045Wyhratal</t>
  </si>
  <si>
    <t>Borna</t>
  </si>
  <si>
    <t>045Borna</t>
  </si>
  <si>
    <t>Lobstädt</t>
  </si>
  <si>
    <t>045Lobstädt</t>
  </si>
  <si>
    <t>04564</t>
  </si>
  <si>
    <t>Böhlen</t>
  </si>
  <si>
    <t>045Böhlen</t>
  </si>
  <si>
    <t>04565</t>
  </si>
  <si>
    <t>Regis-Breitingen</t>
  </si>
  <si>
    <t>045Regis-Breitingen</t>
  </si>
  <si>
    <t>04567</t>
  </si>
  <si>
    <t>Kitzscher</t>
  </si>
  <si>
    <t>045Kitzscher</t>
  </si>
  <si>
    <t>04571</t>
  </si>
  <si>
    <t>Rötha</t>
  </si>
  <si>
    <t>045Rötha</t>
  </si>
  <si>
    <t>04574</t>
  </si>
  <si>
    <t>Heuersdorf</t>
  </si>
  <si>
    <t>045Heuersdorf</t>
  </si>
  <si>
    <t>Deutzen</t>
  </si>
  <si>
    <t>045Deutzen</t>
  </si>
  <si>
    <t>04575</t>
  </si>
  <si>
    <t>Neukieritzsch</t>
  </si>
  <si>
    <t>045Neukieritzsch</t>
  </si>
  <si>
    <t>04579</t>
  </si>
  <si>
    <t>Espenhain</t>
  </si>
  <si>
    <t>045Espenhain</t>
  </si>
  <si>
    <t>04600</t>
  </si>
  <si>
    <t>Altenburg</t>
  </si>
  <si>
    <t>046Altenburg</t>
  </si>
  <si>
    <t>14</t>
  </si>
  <si>
    <t>04603</t>
  </si>
  <si>
    <t>Nobitz</t>
  </si>
  <si>
    <t>046Nobitz</t>
  </si>
  <si>
    <t>Göhren</t>
  </si>
  <si>
    <t>046Göhren</t>
  </si>
  <si>
    <t>Saara</t>
  </si>
  <si>
    <t>046Saara</t>
  </si>
  <si>
    <t>Windischleuba</t>
  </si>
  <si>
    <t>046Windischleuba</t>
  </si>
  <si>
    <t>04610</t>
  </si>
  <si>
    <t>Meuselwitz</t>
  </si>
  <si>
    <t>046Meuselwitz</t>
  </si>
  <si>
    <t>Wintersdorf</t>
  </si>
  <si>
    <t>046Wintersdorf</t>
  </si>
  <si>
    <t>04613</t>
  </si>
  <si>
    <t>Lucka</t>
  </si>
  <si>
    <t>046Lucka</t>
  </si>
  <si>
    <t>04617</t>
  </si>
  <si>
    <t>Starkenberg</t>
  </si>
  <si>
    <t>046Starkenberg</t>
  </si>
  <si>
    <t>Monstab</t>
  </si>
  <si>
    <t>046Monstab</t>
  </si>
  <si>
    <t>Rositz</t>
  </si>
  <si>
    <t>046Rositz</t>
  </si>
  <si>
    <t>Großröda</t>
  </si>
  <si>
    <t>046Großröda</t>
  </si>
  <si>
    <t>Haselbach</t>
  </si>
  <si>
    <t>046Haselbach</t>
  </si>
  <si>
    <t>Naundorf</t>
  </si>
  <si>
    <t>046Naundorf</t>
  </si>
  <si>
    <t>Gerstenberg</t>
  </si>
  <si>
    <t>046Gerstenberg</t>
  </si>
  <si>
    <t>Treben</t>
  </si>
  <si>
    <t>046Treben</t>
  </si>
  <si>
    <t>Tegkwitz</t>
  </si>
  <si>
    <t>046Tegkwitz</t>
  </si>
  <si>
    <t>Fockendorf</t>
  </si>
  <si>
    <t>046Fockendorf</t>
  </si>
  <si>
    <t>Kriebitzsch</t>
  </si>
  <si>
    <t>046Kriebitzsch</t>
  </si>
  <si>
    <t>Lödla</t>
  </si>
  <si>
    <t>046Lödla</t>
  </si>
  <si>
    <t>04618</t>
  </si>
  <si>
    <t>Ziegelheim</t>
  </si>
  <si>
    <t>046Ziegelheim</t>
  </si>
  <si>
    <t>Langenleuba-Niederhain</t>
  </si>
  <si>
    <t>046Langenleuba-Niederhain</t>
  </si>
  <si>
    <t>Göpfersdorf</t>
  </si>
  <si>
    <t>046Göpfersdorf</t>
  </si>
  <si>
    <t>Jückelberg</t>
  </si>
  <si>
    <t>046Jückelberg</t>
  </si>
  <si>
    <t>Frohnsdorf</t>
  </si>
  <si>
    <t>046Frohnsdorf</t>
  </si>
  <si>
    <t>04626</t>
  </si>
  <si>
    <t>Lumpzig</t>
  </si>
  <si>
    <t>046Lumpzig</t>
  </si>
  <si>
    <t>Mehna</t>
  </si>
  <si>
    <t>046Mehna</t>
  </si>
  <si>
    <t>Dobitschen</t>
  </si>
  <si>
    <t>046Dobitschen</t>
  </si>
  <si>
    <t>Drogen</t>
  </si>
  <si>
    <t>046Drogen</t>
  </si>
  <si>
    <t>Altkirchen</t>
  </si>
  <si>
    <t>046Altkirchen</t>
  </si>
  <si>
    <t>Vollmershain</t>
  </si>
  <si>
    <t>046Vollmershain</t>
  </si>
  <si>
    <t>Wildenbörten</t>
  </si>
  <si>
    <t>046Wildenbörten</t>
  </si>
  <si>
    <t>Schmölln</t>
  </si>
  <si>
    <t>046Schmölln</t>
  </si>
  <si>
    <t>Posterstein</t>
  </si>
  <si>
    <t>046Posterstein</t>
  </si>
  <si>
    <t>Jonaswalde</t>
  </si>
  <si>
    <t>046Jonaswalde</t>
  </si>
  <si>
    <t>046Göllnitz</t>
  </si>
  <si>
    <t>Heukewalde</t>
  </si>
  <si>
    <t>046Heukewalde</t>
  </si>
  <si>
    <t>Thonhausen</t>
  </si>
  <si>
    <t>046Thonhausen</t>
  </si>
  <si>
    <t>Löbichau</t>
  </si>
  <si>
    <t>046Löbichau</t>
  </si>
  <si>
    <t>Nöbdenitz</t>
  </si>
  <si>
    <t>046Nöbdenitz</t>
  </si>
  <si>
    <t>04639</t>
  </si>
  <si>
    <t>Gößnitz</t>
  </si>
  <si>
    <t>046Gößnitz</t>
  </si>
  <si>
    <t>04643</t>
  </si>
  <si>
    <t>Geithain</t>
  </si>
  <si>
    <t>046Geithain</t>
  </si>
  <si>
    <t>04651</t>
  </si>
  <si>
    <t>Eulatal</t>
  </si>
  <si>
    <t>046Eulatal</t>
  </si>
  <si>
    <t>Bad Lausick</t>
  </si>
  <si>
    <t>046Bad Lausick</t>
  </si>
  <si>
    <t>04654</t>
  </si>
  <si>
    <t>Frohburg</t>
  </si>
  <si>
    <t>046Frohburg</t>
  </si>
  <si>
    <t>04655</t>
  </si>
  <si>
    <t>Kohren-Sahlis</t>
  </si>
  <si>
    <t>046Kohren-Sahlis</t>
  </si>
  <si>
    <t>04657</t>
  </si>
  <si>
    <t>Narsdorf</t>
  </si>
  <si>
    <t>046Narsdorf</t>
  </si>
  <si>
    <t>04668</t>
  </si>
  <si>
    <t>Grimma</t>
  </si>
  <si>
    <t>046Grimma</t>
  </si>
  <si>
    <t>Großbardau</t>
  </si>
  <si>
    <t>046Großbardau</t>
  </si>
  <si>
    <t>Großbothen</t>
  </si>
  <si>
    <t>046Großbothen</t>
  </si>
  <si>
    <t>Parthenstein</t>
  </si>
  <si>
    <t>046Parthenstein</t>
  </si>
  <si>
    <t>Thümmlitzwalde</t>
  </si>
  <si>
    <t>046Thümmlitzwalde</t>
  </si>
  <si>
    <t>Otterwisch</t>
  </si>
  <si>
    <t>046Otterwisch</t>
  </si>
  <si>
    <t>04680</t>
  </si>
  <si>
    <t>Colditz</t>
  </si>
  <si>
    <t>046Colditz</t>
  </si>
  <si>
    <t>Zschadraß</t>
  </si>
  <si>
    <t>046Zschadraß</t>
  </si>
  <si>
    <t>04683</t>
  </si>
  <si>
    <t>Belgershain</t>
  </si>
  <si>
    <t>046Belgershain</t>
  </si>
  <si>
    <t>Naunhof</t>
  </si>
  <si>
    <t>046Naunhof</t>
  </si>
  <si>
    <t>04685</t>
  </si>
  <si>
    <t>Nerchau</t>
  </si>
  <si>
    <t>046Nerchau</t>
  </si>
  <si>
    <t>04687</t>
  </si>
  <si>
    <t>Trebsen/Mulde</t>
  </si>
  <si>
    <t>046Trebsen/Mulde</t>
  </si>
  <si>
    <t>04688</t>
  </si>
  <si>
    <t>Mutzschen</t>
  </si>
  <si>
    <t>046Mutzschen</t>
  </si>
  <si>
    <t>04703</t>
  </si>
  <si>
    <t>Leisnig</t>
  </si>
  <si>
    <t>047Leisnig</t>
  </si>
  <si>
    <t>Gersdorf</t>
  </si>
  <si>
    <t>047Gersdorf</t>
  </si>
  <si>
    <t>Bockelwitz</t>
  </si>
  <si>
    <t>047Bockelwitz</t>
  </si>
  <si>
    <t>04720</t>
  </si>
  <si>
    <t>Döbeln</t>
  </si>
  <si>
    <t>047Döbeln</t>
  </si>
  <si>
    <t>Mochau</t>
  </si>
  <si>
    <t>047Mochau</t>
  </si>
  <si>
    <t>047Ebersbach</t>
  </si>
  <si>
    <t>Großweitzschen</t>
  </si>
  <si>
    <t>047Großweitzschen</t>
  </si>
  <si>
    <t>Ziegra-Knobelsdorf</t>
  </si>
  <si>
    <t>047Ziegra-Knobelsdorf</t>
  </si>
  <si>
    <t>Zschaitz-Ottewig</t>
  </si>
  <si>
    <t>047Zschaitz-Ottewig</t>
  </si>
  <si>
    <t>04736</t>
  </si>
  <si>
    <t>Waldheim</t>
  </si>
  <si>
    <t>047Waldheim</t>
  </si>
  <si>
    <t>04741</t>
  </si>
  <si>
    <t>Niederstriegis</t>
  </si>
  <si>
    <t>047Niederstriegis</t>
  </si>
  <si>
    <t>Roßwein</t>
  </si>
  <si>
    <t>047Roßwein</t>
  </si>
  <si>
    <t>04746</t>
  </si>
  <si>
    <t>Hartha</t>
  </si>
  <si>
    <t>047Hartha</t>
  </si>
  <si>
    <t>04749</t>
  </si>
  <si>
    <t>Ostrau</t>
  </si>
  <si>
    <t>047Ostrau</t>
  </si>
  <si>
    <t>04758</t>
  </si>
  <si>
    <t>Oschatz</t>
  </si>
  <si>
    <t>047Oschatz</t>
  </si>
  <si>
    <t>Liebschützberg</t>
  </si>
  <si>
    <t>047Liebschützberg</t>
  </si>
  <si>
    <t>Cavertitz</t>
  </si>
  <si>
    <t>047Cavertitz</t>
  </si>
  <si>
    <t>04769</t>
  </si>
  <si>
    <t>Sornzig-Ablaß</t>
  </si>
  <si>
    <t>047Sornzig-Ablaß</t>
  </si>
  <si>
    <t>047Naundorf</t>
  </si>
  <si>
    <t>Mügeln</t>
  </si>
  <si>
    <t>047Mügeln</t>
  </si>
  <si>
    <t>04774</t>
  </si>
  <si>
    <t>Dahlen</t>
  </si>
  <si>
    <t>047Dahlen</t>
  </si>
  <si>
    <t>04779</t>
  </si>
  <si>
    <t>Wermsdorf</t>
  </si>
  <si>
    <t>047Wermsdorf</t>
  </si>
  <si>
    <t>04808</t>
  </si>
  <si>
    <t>Hohburg</t>
  </si>
  <si>
    <t>048Hohburg</t>
  </si>
  <si>
    <t>Wurzen</t>
  </si>
  <si>
    <t>048Wurzen</t>
  </si>
  <si>
    <t>Falkenhain</t>
  </si>
  <si>
    <t>048Falkenhain</t>
  </si>
  <si>
    <t>Kühren-Burkartshain</t>
  </si>
  <si>
    <t>048Kühren-Burkartshain</t>
  </si>
  <si>
    <t>Thallwitz</t>
  </si>
  <si>
    <t>048Thallwitz</t>
  </si>
  <si>
    <t>04821</t>
  </si>
  <si>
    <t>Brandis</t>
  </si>
  <si>
    <t>048Brandis</t>
  </si>
  <si>
    <t>04827</t>
  </si>
  <si>
    <t>Machern</t>
  </si>
  <si>
    <t>048Machern</t>
  </si>
  <si>
    <t>04828</t>
  </si>
  <si>
    <t>Bennewitz</t>
  </si>
  <si>
    <t>048Bennewitz</t>
  </si>
  <si>
    <t>04838</t>
  </si>
  <si>
    <t>Eilenburg</t>
  </si>
  <si>
    <t>048Eilenburg</t>
  </si>
  <si>
    <t>Laußig</t>
  </si>
  <si>
    <t>048Laußig</t>
  </si>
  <si>
    <t>Jesewitz</t>
  </si>
  <si>
    <t>048Jesewitz</t>
  </si>
  <si>
    <t>Zschepplin</t>
  </si>
  <si>
    <t>048Zschepplin</t>
  </si>
  <si>
    <t>Mockrehna</t>
  </si>
  <si>
    <t>048Mockrehna</t>
  </si>
  <si>
    <t>Doberschütz</t>
  </si>
  <si>
    <t>048Doberschütz</t>
  </si>
  <si>
    <t>04849</t>
  </si>
  <si>
    <t>Kossa</t>
  </si>
  <si>
    <t>048Kossa</t>
  </si>
  <si>
    <t>Bad Düben</t>
  </si>
  <si>
    <t>048Bad Düben</t>
  </si>
  <si>
    <t>04860</t>
  </si>
  <si>
    <t>Pflückuff</t>
  </si>
  <si>
    <t>048Pflückuff</t>
  </si>
  <si>
    <t>Torgau</t>
  </si>
  <si>
    <t>048Torgau</t>
  </si>
  <si>
    <t>Dreiheide</t>
  </si>
  <si>
    <t>048Dreiheide</t>
  </si>
  <si>
    <t>Zinna</t>
  </si>
  <si>
    <t>048Zinna</t>
  </si>
  <si>
    <t>04874</t>
  </si>
  <si>
    <t>Belgern</t>
  </si>
  <si>
    <t>048Belgern</t>
  </si>
  <si>
    <t>04880</t>
  </si>
  <si>
    <t>Dommitzsch</t>
  </si>
  <si>
    <t>048Dommitzsch</t>
  </si>
  <si>
    <t>Trossin</t>
  </si>
  <si>
    <t>048Trossin</t>
  </si>
  <si>
    <t>Elsnig</t>
  </si>
  <si>
    <t>048Elsnig</t>
  </si>
  <si>
    <t>04886</t>
  </si>
  <si>
    <t>Arzberg</t>
  </si>
  <si>
    <t>048Arzberg</t>
  </si>
  <si>
    <t>Großtreben-Zwethau</t>
  </si>
  <si>
    <t>048Großtreben-Zwethau</t>
  </si>
  <si>
    <t>Beilrode</t>
  </si>
  <si>
    <t>048Beilrode</t>
  </si>
  <si>
    <t>04889</t>
  </si>
  <si>
    <t>Schildau</t>
  </si>
  <si>
    <t>048Schildau</t>
  </si>
  <si>
    <t>04895</t>
  </si>
  <si>
    <t>Falkenberg/Elster</t>
  </si>
  <si>
    <t>048Falkenberg/Elster</t>
  </si>
  <si>
    <t>04910</t>
  </si>
  <si>
    <t>Elsterwerda</t>
  </si>
  <si>
    <t>049Elsterwerda</t>
  </si>
  <si>
    <t>Haida</t>
  </si>
  <si>
    <t>049Haida</t>
  </si>
  <si>
    <t>04916</t>
  </si>
  <si>
    <t>Stolzenhain</t>
  </si>
  <si>
    <t>049Stolzenhain</t>
  </si>
  <si>
    <t>Themesgrund</t>
  </si>
  <si>
    <t>049Themesgrund</t>
  </si>
  <si>
    <t>Heideeck</t>
  </si>
  <si>
    <t>049Heideeck</t>
  </si>
  <si>
    <t>Herzberg (Elster)</t>
  </si>
  <si>
    <t>049Herzberg (Elster)</t>
  </si>
  <si>
    <t>Wildberg</t>
  </si>
  <si>
    <t>049Wildberg</t>
  </si>
  <si>
    <t>Werchau</t>
  </si>
  <si>
    <t>049Werchau</t>
  </si>
  <si>
    <t>04924</t>
  </si>
  <si>
    <t>Uebigau-Wahrenbrück</t>
  </si>
  <si>
    <t>049Uebigau-Wahrenbrück</t>
  </si>
  <si>
    <t>Bad Liebenwerda</t>
  </si>
  <si>
    <t>049Bad Liebenwerda</t>
  </si>
  <si>
    <t>04928</t>
  </si>
  <si>
    <t>Döllingen</t>
  </si>
  <si>
    <t>049Döllingen</t>
  </si>
  <si>
    <t>Kahla</t>
  </si>
  <si>
    <t>049Kahla</t>
  </si>
  <si>
    <t>Schraden</t>
  </si>
  <si>
    <t>049Schraden</t>
  </si>
  <si>
    <t>Plessa</t>
  </si>
  <si>
    <t>049Plessa</t>
  </si>
  <si>
    <t>04931</t>
  </si>
  <si>
    <t>Mühlberg (Elbe)</t>
  </si>
  <si>
    <t>049Mühlberg (Elbe)</t>
  </si>
  <si>
    <t>04932</t>
  </si>
  <si>
    <t>Wainsdorf</t>
  </si>
  <si>
    <t>049Wainsdorf</t>
  </si>
  <si>
    <t>Großthiemig</t>
  </si>
  <si>
    <t>049Großthiemig</t>
  </si>
  <si>
    <t>Prösen</t>
  </si>
  <si>
    <t>049Prösen</t>
  </si>
  <si>
    <t>Gröden</t>
  </si>
  <si>
    <t>049Gröden</t>
  </si>
  <si>
    <t>Saathain</t>
  </si>
  <si>
    <t>049Saathain</t>
  </si>
  <si>
    <t>Hirschfeld</t>
  </si>
  <si>
    <t>049Hirschfeld</t>
  </si>
  <si>
    <t>Reichenhain</t>
  </si>
  <si>
    <t>049Reichenhain</t>
  </si>
  <si>
    <t>Merzdorf</t>
  </si>
  <si>
    <t>049Merzdorf</t>
  </si>
  <si>
    <t>04934</t>
  </si>
  <si>
    <t>Dreska</t>
  </si>
  <si>
    <t>049Dreska</t>
  </si>
  <si>
    <t>Hohenleipisch</t>
  </si>
  <si>
    <t>049Hohenleipisch</t>
  </si>
  <si>
    <t>04936</t>
  </si>
  <si>
    <t>Schlieben</t>
  </si>
  <si>
    <t>049Schlieben</t>
  </si>
  <si>
    <t>Ölsig</t>
  </si>
  <si>
    <t>049Ölsig</t>
  </si>
  <si>
    <t>Schöna-Kolpien</t>
  </si>
  <si>
    <t>049Schöna-Kolpien</t>
  </si>
  <si>
    <t>Hohenbucko</t>
  </si>
  <si>
    <t>049Hohenbucko</t>
  </si>
  <si>
    <t>Jagsal</t>
  </si>
  <si>
    <t>049Jagsal</t>
  </si>
  <si>
    <t>Stechau</t>
  </si>
  <si>
    <t>049Stechau</t>
  </si>
  <si>
    <t>Körba</t>
  </si>
  <si>
    <t>049Körba</t>
  </si>
  <si>
    <t>049Naundorf</t>
  </si>
  <si>
    <t>Kolochau</t>
  </si>
  <si>
    <t>049Kolochau</t>
  </si>
  <si>
    <t>Malitschkendorf</t>
  </si>
  <si>
    <t>049Malitschkendorf</t>
  </si>
  <si>
    <t>Wehrhain</t>
  </si>
  <si>
    <t>049Wehrhain</t>
  </si>
  <si>
    <t>Frankenhain</t>
  </si>
  <si>
    <t>049Frankenhain</t>
  </si>
  <si>
    <t>Proßmarke</t>
  </si>
  <si>
    <t>049Proßmarke</t>
  </si>
  <si>
    <t>Hillmersdorf</t>
  </si>
  <si>
    <t>049Hillmersdorf</t>
  </si>
  <si>
    <t>Freileben</t>
  </si>
  <si>
    <t>049Freileben</t>
  </si>
  <si>
    <t>Lebusa</t>
  </si>
  <si>
    <t>049Lebusa</t>
  </si>
  <si>
    <t>04938</t>
  </si>
  <si>
    <t>06108</t>
  </si>
  <si>
    <t>Halle</t>
  </si>
  <si>
    <t>061Halle</t>
  </si>
  <si>
    <t>13</t>
  </si>
  <si>
    <t>06110</t>
  </si>
  <si>
    <t>06112</t>
  </si>
  <si>
    <t>06114</t>
  </si>
  <si>
    <t>06116</t>
  </si>
  <si>
    <t>06118</t>
  </si>
  <si>
    <t>06120</t>
  </si>
  <si>
    <t>061Lieskau</t>
  </si>
  <si>
    <t>06122</t>
  </si>
  <si>
    <t>06124</t>
  </si>
  <si>
    <t>06126</t>
  </si>
  <si>
    <t>06128</t>
  </si>
  <si>
    <t>06130</t>
  </si>
  <si>
    <t>06132</t>
  </si>
  <si>
    <t>06179</t>
  </si>
  <si>
    <t>Teutschenthal</t>
  </si>
  <si>
    <t>061Teutschenthal</t>
  </si>
  <si>
    <t>Steuden</t>
  </si>
  <si>
    <t>061Steuden</t>
  </si>
  <si>
    <t>Schochwitz</t>
  </si>
  <si>
    <t>061Schochwitz</t>
  </si>
  <si>
    <t>Schkopau</t>
  </si>
  <si>
    <t>061Schkopau</t>
  </si>
  <si>
    <t>Langenbogen</t>
  </si>
  <si>
    <t>061Langenbogen</t>
  </si>
  <si>
    <t>Holleben</t>
  </si>
  <si>
    <t>061Holleben</t>
  </si>
  <si>
    <t>Hohenweiden</t>
  </si>
  <si>
    <t>061Hohenweiden</t>
  </si>
  <si>
    <t>Höhnstedt</t>
  </si>
  <si>
    <t>061Höhnstedt</t>
  </si>
  <si>
    <t>Zscherben</t>
  </si>
  <si>
    <t>061Zscherben</t>
  </si>
  <si>
    <t>Zappendorf</t>
  </si>
  <si>
    <t>061Zappendorf</t>
  </si>
  <si>
    <t>Dornstedt</t>
  </si>
  <si>
    <t>061Dornstedt</t>
  </si>
  <si>
    <t>Angersdorf</t>
  </si>
  <si>
    <t>061Angersdorf</t>
  </si>
  <si>
    <t>Bennstedt</t>
  </si>
  <si>
    <t>061Bennstedt</t>
  </si>
  <si>
    <t>06184</t>
  </si>
  <si>
    <t>Röglitz</t>
  </si>
  <si>
    <t>061Röglitz</t>
  </si>
  <si>
    <t>Großkugel</t>
  </si>
  <si>
    <t>061Großkugel</t>
  </si>
  <si>
    <t>Gröbers</t>
  </si>
  <si>
    <t>061Gröbers</t>
  </si>
  <si>
    <t>Ermlitz</t>
  </si>
  <si>
    <t>061Ermlitz</t>
  </si>
  <si>
    <t>Döllnitz</t>
  </si>
  <si>
    <t>061Döllnitz</t>
  </si>
  <si>
    <t>Dölbau</t>
  </si>
  <si>
    <t>061Dölbau</t>
  </si>
  <si>
    <t>Dieskau</t>
  </si>
  <si>
    <t>061Dieskau</t>
  </si>
  <si>
    <t>Burgliebenau</t>
  </si>
  <si>
    <t>061Burgliebenau</t>
  </si>
  <si>
    <t>Lochau</t>
  </si>
  <si>
    <t>061Lochau</t>
  </si>
  <si>
    <t>Raßnitz</t>
  </si>
  <si>
    <t>061Raßnitz</t>
  </si>
  <si>
    <t>06188</t>
  </si>
  <si>
    <t>Spickendorf</t>
  </si>
  <si>
    <t>061Spickendorf</t>
  </si>
  <si>
    <t>Sietzsch</t>
  </si>
  <si>
    <t>061Sietzsch</t>
  </si>
  <si>
    <t>Schwerz</t>
  </si>
  <si>
    <t>061Schwerz</t>
  </si>
  <si>
    <t>Reußen</t>
  </si>
  <si>
    <t>061Reußen</t>
  </si>
  <si>
    <t>Landsberg</t>
  </si>
  <si>
    <t>061Landsberg</t>
  </si>
  <si>
    <t>Hohenthurm</t>
  </si>
  <si>
    <t>061Hohenthurm</t>
  </si>
  <si>
    <t>Braschwitz</t>
  </si>
  <si>
    <t>061Braschwitz</t>
  </si>
  <si>
    <t>Brachstedt</t>
  </si>
  <si>
    <t>061Brachstedt</t>
  </si>
  <si>
    <t>Queis</t>
  </si>
  <si>
    <t>061Queis</t>
  </si>
  <si>
    <t>Peißen</t>
  </si>
  <si>
    <t>061Peißen</t>
  </si>
  <si>
    <t>Oppin</t>
  </si>
  <si>
    <t>061Oppin</t>
  </si>
  <si>
    <t>Niemberg</t>
  </si>
  <si>
    <t>061Niemberg</t>
  </si>
  <si>
    <t>06193</t>
  </si>
  <si>
    <t>Wallwitz</t>
  </si>
  <si>
    <t>061Wallwitz</t>
  </si>
  <si>
    <t>Teicha</t>
  </si>
  <si>
    <t>061Teicha</t>
  </si>
  <si>
    <t>Sennewitz</t>
  </si>
  <si>
    <t>061Sennewitz</t>
  </si>
  <si>
    <t>Kütten</t>
  </si>
  <si>
    <t>061Kütten</t>
  </si>
  <si>
    <t>Krosigk</t>
  </si>
  <si>
    <t>061Krosigk</t>
  </si>
  <si>
    <t>Gutenberg</t>
  </si>
  <si>
    <t>061Gutenberg</t>
  </si>
  <si>
    <t>Plötz</t>
  </si>
  <si>
    <t>061Plötz</t>
  </si>
  <si>
    <t>Petersberg</t>
  </si>
  <si>
    <t>061Petersberg</t>
  </si>
  <si>
    <t>061Ostrau</t>
  </si>
  <si>
    <t>Nehlitz</t>
  </si>
  <si>
    <t>061Nehlitz</t>
  </si>
  <si>
    <t>Nauendorf</t>
  </si>
  <si>
    <t>061Nauendorf</t>
  </si>
  <si>
    <t>Morl</t>
  </si>
  <si>
    <t>061Morl</t>
  </si>
  <si>
    <t>Mösthinsdorf</t>
  </si>
  <si>
    <t>061Mösthinsdorf</t>
  </si>
  <si>
    <t>Löbejün</t>
  </si>
  <si>
    <t>061Löbejün</t>
  </si>
  <si>
    <t>06198</t>
  </si>
  <si>
    <t>Salzmünde</t>
  </si>
  <si>
    <t>061Salzmünde</t>
  </si>
  <si>
    <t>Kloschwitz</t>
  </si>
  <si>
    <t>061Kloschwitz</t>
  </si>
  <si>
    <t>Wettin</t>
  </si>
  <si>
    <t>061Wettin</t>
  </si>
  <si>
    <t>Fienstedt</t>
  </si>
  <si>
    <t>061Fienstedt</t>
  </si>
  <si>
    <t>Dößel</t>
  </si>
  <si>
    <t>061Dößel</t>
  </si>
  <si>
    <t>Döblitz</t>
  </si>
  <si>
    <t>061Döblitz</t>
  </si>
  <si>
    <t>Brachwitz</t>
  </si>
  <si>
    <t>061Brachwitz</t>
  </si>
  <si>
    <t>Neutz-Lettewitz</t>
  </si>
  <si>
    <t>061Neutz-Lettewitz</t>
  </si>
  <si>
    <t>Beesenstedt</t>
  </si>
  <si>
    <t>061Beesenstedt</t>
  </si>
  <si>
    <t>Gimritz</t>
  </si>
  <si>
    <t>061Gimritz</t>
  </si>
  <si>
    <t>06217</t>
  </si>
  <si>
    <t>Beuna</t>
  </si>
  <si>
    <t>062Beuna</t>
  </si>
  <si>
    <t>Merseburg</t>
  </si>
  <si>
    <t>062Merseburg</t>
  </si>
  <si>
    <t>Geusa</t>
  </si>
  <si>
    <t>062Geusa</t>
  </si>
  <si>
    <t>06231</t>
  </si>
  <si>
    <t>Tollwitz</t>
  </si>
  <si>
    <t>062Tollwitz</t>
  </si>
  <si>
    <t>Rodden</t>
  </si>
  <si>
    <t>062Rodden</t>
  </si>
  <si>
    <t>Kreypau</t>
  </si>
  <si>
    <t>062Kreypau</t>
  </si>
  <si>
    <t>Kötzschau</t>
  </si>
  <si>
    <t>062Kötzschau</t>
  </si>
  <si>
    <t>Oebles-Schlechtewitz</t>
  </si>
  <si>
    <t>062Oebles-Schlechtewitz</t>
  </si>
  <si>
    <t>Nempitz</t>
  </si>
  <si>
    <t>062Nempitz</t>
  </si>
  <si>
    <t>Bad Dürrenberg</t>
  </si>
  <si>
    <t>062Bad Dürrenberg</t>
  </si>
  <si>
    <t>06237</t>
  </si>
  <si>
    <t>Spergau</t>
  </si>
  <si>
    <t>062Spergau</t>
  </si>
  <si>
    <t>Leuna</t>
  </si>
  <si>
    <t>062Leuna</t>
  </si>
  <si>
    <t>06242</t>
  </si>
  <si>
    <t>Roßbach</t>
  </si>
  <si>
    <t>062Roßbach</t>
  </si>
  <si>
    <t>Krumpa</t>
  </si>
  <si>
    <t>062Krumpa</t>
  </si>
  <si>
    <t>Großkayna</t>
  </si>
  <si>
    <t>062Großkayna</t>
  </si>
  <si>
    <t>Braunsbedra</t>
  </si>
  <si>
    <t>062Braunsbedra</t>
  </si>
  <si>
    <t>06246</t>
  </si>
  <si>
    <t>Knapendorf</t>
  </si>
  <si>
    <t>062Knapendorf</t>
  </si>
  <si>
    <t>Klobikau</t>
  </si>
  <si>
    <t>062Klobikau</t>
  </si>
  <si>
    <t>Delitz am Berge</t>
  </si>
  <si>
    <t>062Delitz am Berge</t>
  </si>
  <si>
    <t>Milzau</t>
  </si>
  <si>
    <t>062Milzau</t>
  </si>
  <si>
    <t>Bad Lauchstädt</t>
  </si>
  <si>
    <t>062Bad Lauchstädt</t>
  </si>
  <si>
    <t>06249</t>
  </si>
  <si>
    <t>Mücheln (Geiseltal)</t>
  </si>
  <si>
    <t>062Mücheln (Geiseltal)</t>
  </si>
  <si>
    <t>06254</t>
  </si>
  <si>
    <t>Wallendorf</t>
  </si>
  <si>
    <t>062Wallendorf</t>
  </si>
  <si>
    <t>Kötschlitz</t>
  </si>
  <si>
    <t>062Kötschlitz</t>
  </si>
  <si>
    <t>Horburg-Maßlau</t>
  </si>
  <si>
    <t>062Horburg-Maßlau</t>
  </si>
  <si>
    <t>Günthersdorf</t>
  </si>
  <si>
    <t>062Günthersdorf</t>
  </si>
  <si>
    <t>Zweimen</t>
  </si>
  <si>
    <t>062Zweimen</t>
  </si>
  <si>
    <t>Zöschen</t>
  </si>
  <si>
    <t>062Zöschen</t>
  </si>
  <si>
    <t>Friedensdorf</t>
  </si>
  <si>
    <t>062Friedensdorf</t>
  </si>
  <si>
    <t>Luppenau</t>
  </si>
  <si>
    <t>062Luppenau</t>
  </si>
  <si>
    <t>06255</t>
  </si>
  <si>
    <t>Schafstädt</t>
  </si>
  <si>
    <t>062Schafstädt</t>
  </si>
  <si>
    <t>Wünsch</t>
  </si>
  <si>
    <t>062Wünsch</t>
  </si>
  <si>
    <t>06258</t>
  </si>
  <si>
    <t>062Schkopau</t>
  </si>
  <si>
    <t>Korbetha</t>
  </si>
  <si>
    <t>062Korbetha</t>
  </si>
  <si>
    <t>06259</t>
  </si>
  <si>
    <t>Frankleben</t>
  </si>
  <si>
    <t>062Frankleben</t>
  </si>
  <si>
    <t>06268</t>
  </si>
  <si>
    <t>Vitzenburg</t>
  </si>
  <si>
    <t>062Vitzenburg</t>
  </si>
  <si>
    <t>Steigra</t>
  </si>
  <si>
    <t>062Steigra</t>
  </si>
  <si>
    <t>Schmon</t>
  </si>
  <si>
    <t>062Schmon</t>
  </si>
  <si>
    <t>Leimbach</t>
  </si>
  <si>
    <t>062Leimbach</t>
  </si>
  <si>
    <t>Langeneichstädt</t>
  </si>
  <si>
    <t>062Langeneichstädt</t>
  </si>
  <si>
    <t>Ziegelroda</t>
  </si>
  <si>
    <t>062Ziegelroda</t>
  </si>
  <si>
    <t>Weißenschirmbach</t>
  </si>
  <si>
    <t>062Weißenschirmbach</t>
  </si>
  <si>
    <t>Grockstädt</t>
  </si>
  <si>
    <t>062Grockstädt</t>
  </si>
  <si>
    <t>Querfurt</t>
  </si>
  <si>
    <t>062Querfurt</t>
  </si>
  <si>
    <t>Oechlitz</t>
  </si>
  <si>
    <t>062Oechlitz</t>
  </si>
  <si>
    <t>Obhausen</t>
  </si>
  <si>
    <t>062Obhausen</t>
  </si>
  <si>
    <t>Nemsdorf-Göhrendorf</t>
  </si>
  <si>
    <t>062Nemsdorf-Göhrendorf</t>
  </si>
  <si>
    <t>Albersroda</t>
  </si>
  <si>
    <t>062Albersroda</t>
  </si>
  <si>
    <t>Barnstädt</t>
  </si>
  <si>
    <t>062Barnstädt</t>
  </si>
  <si>
    <t>06279</t>
  </si>
  <si>
    <t>Schraplau</t>
  </si>
  <si>
    <t>062Schraplau</t>
  </si>
  <si>
    <t>Farnstädt</t>
  </si>
  <si>
    <t>062Farnstädt</t>
  </si>
  <si>
    <t>Esperstedt</t>
  </si>
  <si>
    <t>062Esperstedt</t>
  </si>
  <si>
    <t>Alberstedt</t>
  </si>
  <si>
    <t>062Alberstedt</t>
  </si>
  <si>
    <t>06295</t>
  </si>
  <si>
    <t>Volkstedt</t>
  </si>
  <si>
    <t>062Volkstedt</t>
  </si>
  <si>
    <t>Unterrißdorf</t>
  </si>
  <si>
    <t>062Unterrißdorf</t>
  </si>
  <si>
    <t>Schmalzerode</t>
  </si>
  <si>
    <t>062Schmalzerode</t>
  </si>
  <si>
    <t>Rottelsdorf</t>
  </si>
  <si>
    <t>062Rottelsdorf</t>
  </si>
  <si>
    <t>Rothenschirmbach</t>
  </si>
  <si>
    <t>062Rothenschirmbach</t>
  </si>
  <si>
    <t>Hornburg</t>
  </si>
  <si>
    <t>062Hornburg</t>
  </si>
  <si>
    <t>Hedersleben</t>
  </si>
  <si>
    <t>062Hedersleben</t>
  </si>
  <si>
    <t>Wolferode</t>
  </si>
  <si>
    <t>062Wolferode</t>
  </si>
  <si>
    <t>Dederstedt</t>
  </si>
  <si>
    <t>062Dederstedt</t>
  </si>
  <si>
    <t>Burgsdorf</t>
  </si>
  <si>
    <t>062Burgsdorf</t>
  </si>
  <si>
    <t>Bornstedt</t>
  </si>
  <si>
    <t>062Bornstedt</t>
  </si>
  <si>
    <t>Bischofrode</t>
  </si>
  <si>
    <t>062Bischofrode</t>
  </si>
  <si>
    <t>Polleben</t>
  </si>
  <si>
    <t>062Polleben</t>
  </si>
  <si>
    <t>Osterhausen</t>
  </si>
  <si>
    <t>062Osterhausen</t>
  </si>
  <si>
    <t>Neehausen</t>
  </si>
  <si>
    <t>062Neehausen</t>
  </si>
  <si>
    <t>Lutherstadt Eisleben</t>
  </si>
  <si>
    <t>062Lutherstadt Eisleben</t>
  </si>
  <si>
    <t>06308</t>
  </si>
  <si>
    <t>Siersleben</t>
  </si>
  <si>
    <t>063Siersleben</t>
  </si>
  <si>
    <t>Siebigerode</t>
  </si>
  <si>
    <t>063Siebigerode</t>
  </si>
  <si>
    <t>Klostermansfeld</t>
  </si>
  <si>
    <t>063Klostermansfeld</t>
  </si>
  <si>
    <t>Hübitz</t>
  </si>
  <si>
    <t>063Hübitz</t>
  </si>
  <si>
    <t>Augsdorf</t>
  </si>
  <si>
    <t>063Augsdorf</t>
  </si>
  <si>
    <t>Annarode</t>
  </si>
  <si>
    <t>063Annarode</t>
  </si>
  <si>
    <t>Benndorf</t>
  </si>
  <si>
    <t>063Benndorf</t>
  </si>
  <si>
    <t>06311</t>
  </si>
  <si>
    <t>Helbra</t>
  </si>
  <si>
    <t>063Helbra</t>
  </si>
  <si>
    <t>06313</t>
  </si>
  <si>
    <t>Hergisdorf</t>
  </si>
  <si>
    <t>063Hergisdorf</t>
  </si>
  <si>
    <t>Wimmelburg</t>
  </si>
  <si>
    <t>063Wimmelburg</t>
  </si>
  <si>
    <t>Ahlsdorf</t>
  </si>
  <si>
    <t>063Ahlsdorf</t>
  </si>
  <si>
    <t>06317</t>
  </si>
  <si>
    <t>Stedten</t>
  </si>
  <si>
    <t>063Stedten</t>
  </si>
  <si>
    <t>Seeburg</t>
  </si>
  <si>
    <t>063Seeburg</t>
  </si>
  <si>
    <t>Röblingen am See</t>
  </si>
  <si>
    <t>063Röblingen am See</t>
  </si>
  <si>
    <t>Erdeborn</t>
  </si>
  <si>
    <t>063Erdeborn</t>
  </si>
  <si>
    <t>Lüttchendorf</t>
  </si>
  <si>
    <t>063Lüttchendorf</t>
  </si>
  <si>
    <t>Aseleben</t>
  </si>
  <si>
    <t>063Aseleben</t>
  </si>
  <si>
    <t>Amsdorf</t>
  </si>
  <si>
    <t>063Amsdorf</t>
  </si>
  <si>
    <t>06318</t>
  </si>
  <si>
    <t>Wansleben am See</t>
  </si>
  <si>
    <t>063Wansleben am See</t>
  </si>
  <si>
    <t>06333</t>
  </si>
  <si>
    <t>Walbeck</t>
  </si>
  <si>
    <t>063Walbeck</t>
  </si>
  <si>
    <t>Sylda</t>
  </si>
  <si>
    <t>063Sylda</t>
  </si>
  <si>
    <t>Ritterode</t>
  </si>
  <si>
    <t>063Ritterode</t>
  </si>
  <si>
    <t>Hettstedt</t>
  </si>
  <si>
    <t>063Hettstedt</t>
  </si>
  <si>
    <t>Harkerode</t>
  </si>
  <si>
    <t>063Harkerode</t>
  </si>
  <si>
    <t>Wiederstedt</t>
  </si>
  <si>
    <t>063Wiederstedt</t>
  </si>
  <si>
    <t>Welfesholz</t>
  </si>
  <si>
    <t>063Welfesholz</t>
  </si>
  <si>
    <t>Welbsleben</t>
  </si>
  <si>
    <t>063Welbsleben</t>
  </si>
  <si>
    <t>Endorf</t>
  </si>
  <si>
    <t>063Endorf</t>
  </si>
  <si>
    <t>Bräunrode</t>
  </si>
  <si>
    <t>063Bräunrode</t>
  </si>
  <si>
    <t>Quenstedt</t>
  </si>
  <si>
    <t>063Quenstedt</t>
  </si>
  <si>
    <t>Neuplatendorf</t>
  </si>
  <si>
    <t>063Neuplatendorf</t>
  </si>
  <si>
    <t>Arnstedt</t>
  </si>
  <si>
    <t>063Arnstedt</t>
  </si>
  <si>
    <t>Greifenhagen</t>
  </si>
  <si>
    <t>063Greifenhagen</t>
  </si>
  <si>
    <t>06343</t>
  </si>
  <si>
    <t>Vatterode</t>
  </si>
  <si>
    <t>063Vatterode</t>
  </si>
  <si>
    <t>Biesenrode</t>
  </si>
  <si>
    <t>063Biesenrode</t>
  </si>
  <si>
    <t>Piskaborn</t>
  </si>
  <si>
    <t>063Piskaborn</t>
  </si>
  <si>
    <t>Möllendorf</t>
  </si>
  <si>
    <t>063Möllendorf</t>
  </si>
  <si>
    <t>Mansfeld</t>
  </si>
  <si>
    <t>063Mansfeld</t>
  </si>
  <si>
    <t>Gorenzen</t>
  </si>
  <si>
    <t>063Gorenzen</t>
  </si>
  <si>
    <t>06347</t>
  </si>
  <si>
    <t>Ihlewitz</t>
  </si>
  <si>
    <t>063Ihlewitz</t>
  </si>
  <si>
    <t>Heiligenthal</t>
  </si>
  <si>
    <t>063Heiligenthal</t>
  </si>
  <si>
    <t>Zabenstedt</t>
  </si>
  <si>
    <t>063Zabenstedt</t>
  </si>
  <si>
    <t>Gerbstedt</t>
  </si>
  <si>
    <t>063Gerbstedt</t>
  </si>
  <si>
    <t>Friedeburgerhütte</t>
  </si>
  <si>
    <t>063Friedeburgerhütte</t>
  </si>
  <si>
    <t>Friedeburg</t>
  </si>
  <si>
    <t>063Friedeburg</t>
  </si>
  <si>
    <t>Freist</t>
  </si>
  <si>
    <t>063Freist</t>
  </si>
  <si>
    <t>06348</t>
  </si>
  <si>
    <t>Großörner</t>
  </si>
  <si>
    <t>063Großörner</t>
  </si>
  <si>
    <t>06366</t>
  </si>
  <si>
    <t>Köthen</t>
  </si>
  <si>
    <t>063Köthen</t>
  </si>
  <si>
    <t>06369</t>
  </si>
  <si>
    <t>Trinum</t>
  </si>
  <si>
    <t>063Trinum</t>
  </si>
  <si>
    <t>Trebbichau an der Fuhne</t>
  </si>
  <si>
    <t>063Trebbichau an der Fuhne</t>
  </si>
  <si>
    <t>Schortewitz</t>
  </si>
  <si>
    <t>063Schortewitz</t>
  </si>
  <si>
    <t>Riesdorf</t>
  </si>
  <si>
    <t>063Riesdorf</t>
  </si>
  <si>
    <t>Reupzig</t>
  </si>
  <si>
    <t>063Reupzig</t>
  </si>
  <si>
    <t>Zehbitz</t>
  </si>
  <si>
    <t>063Zehbitz</t>
  </si>
  <si>
    <t>Zabitz</t>
  </si>
  <si>
    <t>063Zabitz</t>
  </si>
  <si>
    <t>Wulfen</t>
  </si>
  <si>
    <t>063Wulfen</t>
  </si>
  <si>
    <t>063Wülknitz</t>
  </si>
  <si>
    <t>Wörbzig</t>
  </si>
  <si>
    <t>063Wörbzig</t>
  </si>
  <si>
    <t>Weißandt-Gölzau</t>
  </si>
  <si>
    <t>063Weißandt-Gölzau</t>
  </si>
  <si>
    <t>Großpaschleben</t>
  </si>
  <si>
    <t>063Großpaschleben</t>
  </si>
  <si>
    <t>Großbadegast</t>
  </si>
  <si>
    <t>063Großbadegast</t>
  </si>
  <si>
    <t>Drosa</t>
  </si>
  <si>
    <t>063Drosa</t>
  </si>
  <si>
    <t>Dornbock</t>
  </si>
  <si>
    <t>063Dornbock</t>
  </si>
  <si>
    <t>Dohndorf</t>
  </si>
  <si>
    <t>063Dohndorf</t>
  </si>
  <si>
    <t>Diebzig</t>
  </si>
  <si>
    <t>063Diebzig</t>
  </si>
  <si>
    <t>Cosa</t>
  </si>
  <si>
    <t>063Cosa</t>
  </si>
  <si>
    <t>Cösitz</t>
  </si>
  <si>
    <t>063Cösitz</t>
  </si>
  <si>
    <t>Radegast</t>
  </si>
  <si>
    <t>063Radegast</t>
  </si>
  <si>
    <t>Prosigk</t>
  </si>
  <si>
    <t>063Prosigk</t>
  </si>
  <si>
    <t>Löbnitz an der Linde</t>
  </si>
  <si>
    <t>063Löbnitz an der Linde</t>
  </si>
  <si>
    <t>Arensdorf</t>
  </si>
  <si>
    <t>063Arensdorf</t>
  </si>
  <si>
    <t>Görzig</t>
  </si>
  <si>
    <t>063Görzig</t>
  </si>
  <si>
    <t>Glauzig</t>
  </si>
  <si>
    <t>063Glauzig</t>
  </si>
  <si>
    <t>06385</t>
  </si>
  <si>
    <t>Aken</t>
  </si>
  <si>
    <t>063Aken</t>
  </si>
  <si>
    <t>06386</t>
  </si>
  <si>
    <t>Scheuder</t>
  </si>
  <si>
    <t>063Scheuder</t>
  </si>
  <si>
    <t>Hinsdorf</t>
  </si>
  <si>
    <t>063Hinsdorf</t>
  </si>
  <si>
    <t>Fraßdorf</t>
  </si>
  <si>
    <t>063Fraßdorf</t>
  </si>
  <si>
    <t>Elsnigk</t>
  </si>
  <si>
    <t>063Elsnigk</t>
  </si>
  <si>
    <t>Chörau</t>
  </si>
  <si>
    <t>063Chörau</t>
  </si>
  <si>
    <t>Quellendorf</t>
  </si>
  <si>
    <t>063Quellendorf</t>
  </si>
  <si>
    <t>Osternienburg</t>
  </si>
  <si>
    <t>063Osternienburg</t>
  </si>
  <si>
    <t>Micheln</t>
  </si>
  <si>
    <t>063Micheln</t>
  </si>
  <si>
    <t>Meilendorf</t>
  </si>
  <si>
    <t>063Meilendorf</t>
  </si>
  <si>
    <t>Libbesdorf</t>
  </si>
  <si>
    <t>063Libbesdorf</t>
  </si>
  <si>
    <t>Reppichau</t>
  </si>
  <si>
    <t>063Reppichau</t>
  </si>
  <si>
    <t>06388</t>
  </si>
  <si>
    <t>Wieskau</t>
  </si>
  <si>
    <t>063Wieskau</t>
  </si>
  <si>
    <t>Gröbzig</t>
  </si>
  <si>
    <t>063Gröbzig</t>
  </si>
  <si>
    <t>Edderitz</t>
  </si>
  <si>
    <t>063Edderitz</t>
  </si>
  <si>
    <t>Piethen</t>
  </si>
  <si>
    <t>063Piethen</t>
  </si>
  <si>
    <t>Maasdorf</t>
  </si>
  <si>
    <t>063Maasdorf</t>
  </si>
  <si>
    <t>Baasdorf</t>
  </si>
  <si>
    <t>063Baasdorf</t>
  </si>
  <si>
    <t>06406</t>
  </si>
  <si>
    <t>Bernburg</t>
  </si>
  <si>
    <t>064Bernburg</t>
  </si>
  <si>
    <t>06408</t>
  </si>
  <si>
    <t>Latdorf</t>
  </si>
  <si>
    <t>064Latdorf</t>
  </si>
  <si>
    <t>Ilberstedt</t>
  </si>
  <si>
    <t>064Ilberstedt</t>
  </si>
  <si>
    <t>Wohlsdorf</t>
  </si>
  <si>
    <t>064Wohlsdorf</t>
  </si>
  <si>
    <t>Gröna</t>
  </si>
  <si>
    <t>064Gröna</t>
  </si>
  <si>
    <t>Cörmigk</t>
  </si>
  <si>
    <t>064Cörmigk</t>
  </si>
  <si>
    <t>Biendorf</t>
  </si>
  <si>
    <t>064Biendorf</t>
  </si>
  <si>
    <t>Preußlitz</t>
  </si>
  <si>
    <t>064Preußlitz</t>
  </si>
  <si>
    <t>Poley</t>
  </si>
  <si>
    <t>064Poley</t>
  </si>
  <si>
    <t>064Peißen</t>
  </si>
  <si>
    <t>Aderstedt</t>
  </si>
  <si>
    <t>064Aderstedt</t>
  </si>
  <si>
    <t>Baalberge</t>
  </si>
  <si>
    <t>064Baalberge</t>
  </si>
  <si>
    <t>06420</t>
  </si>
  <si>
    <t>Rothenburg</t>
  </si>
  <si>
    <t>064Rothenburg</t>
  </si>
  <si>
    <t>Lebendorf</t>
  </si>
  <si>
    <t>064Lebendorf</t>
  </si>
  <si>
    <t>Könnern</t>
  </si>
  <si>
    <t>064Könnern</t>
  </si>
  <si>
    <t>Zickeritz</t>
  </si>
  <si>
    <t>064Zickeritz</t>
  </si>
  <si>
    <t>Wiendorf</t>
  </si>
  <si>
    <t>064Wiendorf</t>
  </si>
  <si>
    <t>Gerlebogk</t>
  </si>
  <si>
    <t>064Gerlebogk</t>
  </si>
  <si>
    <t>Edlau</t>
  </si>
  <si>
    <t>064Edlau</t>
  </si>
  <si>
    <t>Domnitz</t>
  </si>
  <si>
    <t>064Domnitz</t>
  </si>
  <si>
    <t>Golbitz</t>
  </si>
  <si>
    <t>064Golbitz</t>
  </si>
  <si>
    <t>06425</t>
  </si>
  <si>
    <t>Strenznaundorf</t>
  </si>
  <si>
    <t>064Strenznaundorf</t>
  </si>
  <si>
    <t>Schackstedt</t>
  </si>
  <si>
    <t>064Schackstedt</t>
  </si>
  <si>
    <t>Plötzkau</t>
  </si>
  <si>
    <t>064Plötzkau</t>
  </si>
  <si>
    <t>Alsleben (Saale)</t>
  </si>
  <si>
    <t>064Alsleben (Saale)</t>
  </si>
  <si>
    <t>Belleben</t>
  </si>
  <si>
    <t>064Belleben</t>
  </si>
  <si>
    <t>Beesenlaublingen</t>
  </si>
  <si>
    <t>064Beesenlaublingen</t>
  </si>
  <si>
    <t>06429</t>
  </si>
  <si>
    <t>Wedlitz</t>
  </si>
  <si>
    <t>064Wedlitz</t>
  </si>
  <si>
    <t>Gerbitz</t>
  </si>
  <si>
    <t>064Gerbitz</t>
  </si>
  <si>
    <t>Pobzig</t>
  </si>
  <si>
    <t>064Pobzig</t>
  </si>
  <si>
    <t>Nienburg (Saale)</t>
  </si>
  <si>
    <t>064Nienburg (Saale)</t>
  </si>
  <si>
    <t>Neugattersleben</t>
  </si>
  <si>
    <t>064Neugattersleben</t>
  </si>
  <si>
    <t>06449</t>
  </si>
  <si>
    <t>Schadeleben</t>
  </si>
  <si>
    <t>064Schadeleben</t>
  </si>
  <si>
    <t>Schackenthal</t>
  </si>
  <si>
    <t>064Schackenthal</t>
  </si>
  <si>
    <t>Klein Schierstedt</t>
  </si>
  <si>
    <t>064Klein Schierstedt</t>
  </si>
  <si>
    <t>Groß Schierstedt</t>
  </si>
  <si>
    <t>064Groß Schierstedt</t>
  </si>
  <si>
    <t>Winningen</t>
  </si>
  <si>
    <t>064Winningen</t>
  </si>
  <si>
    <t>Wilsleben</t>
  </si>
  <si>
    <t>064Wilsleben</t>
  </si>
  <si>
    <t>Westdorf</t>
  </si>
  <si>
    <t>064Westdorf</t>
  </si>
  <si>
    <t>Friedrichsaue</t>
  </si>
  <si>
    <t>064Friedrichsaue</t>
  </si>
  <si>
    <t>Cochstedt</t>
  </si>
  <si>
    <t>064Cochstedt</t>
  </si>
  <si>
    <t>Neu Königsaue</t>
  </si>
  <si>
    <t>064Neu Königsaue</t>
  </si>
  <si>
    <t>Aschersleben</t>
  </si>
  <si>
    <t>064Aschersleben</t>
  </si>
  <si>
    <t>Giersleben</t>
  </si>
  <si>
    <t>064Giersleben</t>
  </si>
  <si>
    <t>06456</t>
  </si>
  <si>
    <t>Sandersleben</t>
  </si>
  <si>
    <t>064Sandersleben</t>
  </si>
  <si>
    <t>Freckleben</t>
  </si>
  <si>
    <t>064Freckleben</t>
  </si>
  <si>
    <t>Drohndorf</t>
  </si>
  <si>
    <t>064Drohndorf</t>
  </si>
  <si>
    <t>Mehringen</t>
  </si>
  <si>
    <t>064Mehringen</t>
  </si>
  <si>
    <t>06458</t>
  </si>
  <si>
    <t>Heteborn</t>
  </si>
  <si>
    <t>064Heteborn</t>
  </si>
  <si>
    <t>064Hedersleben</t>
  </si>
  <si>
    <t>Hausneindorf</t>
  </si>
  <si>
    <t>064Hausneindorf</t>
  </si>
  <si>
    <t>Wedderstedt</t>
  </si>
  <si>
    <t>064Wedderstedt</t>
  </si>
  <si>
    <t>06463</t>
  </si>
  <si>
    <t>Ermsleben</t>
  </si>
  <si>
    <t>064Ermsleben</t>
  </si>
  <si>
    <t>Radisleben</t>
  </si>
  <si>
    <t>064Radisleben</t>
  </si>
  <si>
    <t>Meisdorf</t>
  </si>
  <si>
    <t>064Meisdorf</t>
  </si>
  <si>
    <t>Reinstedt</t>
  </si>
  <si>
    <t>064Reinstedt</t>
  </si>
  <si>
    <t>06464</t>
  </si>
  <si>
    <t>Frose</t>
  </si>
  <si>
    <t>064Frose</t>
  </si>
  <si>
    <t>06466</t>
  </si>
  <si>
    <t>Gatersleben</t>
  </si>
  <si>
    <t>064Gatersleben</t>
  </si>
  <si>
    <t>06467</t>
  </si>
  <si>
    <t>Hoym</t>
  </si>
  <si>
    <t>064Hoym</t>
  </si>
  <si>
    <t>06469</t>
  </si>
  <si>
    <t>Nachterstedt</t>
  </si>
  <si>
    <t>064Nachterstedt</t>
  </si>
  <si>
    <t>06484</t>
  </si>
  <si>
    <t>Westerhausen</t>
  </si>
  <si>
    <t>064Westerhausen</t>
  </si>
  <si>
    <t>Ditfurt</t>
  </si>
  <si>
    <t>064Ditfurt</t>
  </si>
  <si>
    <t>Quedlinburg</t>
  </si>
  <si>
    <t>064Quedlinburg</t>
  </si>
  <si>
    <t>06493</t>
  </si>
  <si>
    <t>Straßberg</t>
  </si>
  <si>
    <t>064Straßberg</t>
  </si>
  <si>
    <t>Schielo</t>
  </si>
  <si>
    <t>064Schielo</t>
  </si>
  <si>
    <t>Königerode</t>
  </si>
  <si>
    <t>064Königerode</t>
  </si>
  <si>
    <t>Harzgerode</t>
  </si>
  <si>
    <t>064Harzgerode</t>
  </si>
  <si>
    <t>Dankerode</t>
  </si>
  <si>
    <t>064Dankerode</t>
  </si>
  <si>
    <t>Neudorf</t>
  </si>
  <si>
    <t>064Neudorf</t>
  </si>
  <si>
    <t>Ballenstedt</t>
  </si>
  <si>
    <t>064Ballenstedt</t>
  </si>
  <si>
    <t>06502</t>
  </si>
  <si>
    <t>Weddersleben</t>
  </si>
  <si>
    <t>065Weddersleben</t>
  </si>
  <si>
    <t>Warnstedt</t>
  </si>
  <si>
    <t>065Warnstedt</t>
  </si>
  <si>
    <t>Thale</t>
  </si>
  <si>
    <t>065Thale</t>
  </si>
  <si>
    <t>Neinstedt</t>
  </si>
  <si>
    <t>065Neinstedt</t>
  </si>
  <si>
    <t>06507</t>
  </si>
  <si>
    <t>Timmenrode</t>
  </si>
  <si>
    <t>065Timmenrode</t>
  </si>
  <si>
    <t>Stecklenberg</t>
  </si>
  <si>
    <t>065Stecklenberg</t>
  </si>
  <si>
    <t>Siptenfelde</t>
  </si>
  <si>
    <t>065Siptenfelde</t>
  </si>
  <si>
    <t>Rieder</t>
  </si>
  <si>
    <t>065Rieder</t>
  </si>
  <si>
    <t>Güntersberge</t>
  </si>
  <si>
    <t>065Güntersberge</t>
  </si>
  <si>
    <t>Friedrichsbrunn</t>
  </si>
  <si>
    <t>065Friedrichsbrunn</t>
  </si>
  <si>
    <t>Allrode</t>
  </si>
  <si>
    <t>065Allrode</t>
  </si>
  <si>
    <t>Gernrode</t>
  </si>
  <si>
    <t>065Gernrode</t>
  </si>
  <si>
    <t>Bad Suderode</t>
  </si>
  <si>
    <t>065Bad Suderode</t>
  </si>
  <si>
    <t>06526</t>
  </si>
  <si>
    <t>Sangerhausen</t>
  </si>
  <si>
    <t>065Sangerhausen</t>
  </si>
  <si>
    <t>06528</t>
  </si>
  <si>
    <t>Wallhausen</t>
  </si>
  <si>
    <t>065Wallhausen</t>
  </si>
  <si>
    <t>Sotterhausen</t>
  </si>
  <si>
    <t>065Sotterhausen</t>
  </si>
  <si>
    <t>Rotha</t>
  </si>
  <si>
    <t>065Rotha</t>
  </si>
  <si>
    <t>Riethnordhausen</t>
  </si>
  <si>
    <t>065Riethnordhausen</t>
  </si>
  <si>
    <t>Riestedt</t>
  </si>
  <si>
    <t>065Riestedt</t>
  </si>
  <si>
    <t>Kleinleinungen</t>
  </si>
  <si>
    <t>065Kleinleinungen</t>
  </si>
  <si>
    <t>Horla</t>
  </si>
  <si>
    <t>065Horla</t>
  </si>
  <si>
    <t>Holdenstedt</t>
  </si>
  <si>
    <t>065Holdenstedt</t>
  </si>
  <si>
    <t>Hainrode</t>
  </si>
  <si>
    <t>065Hainrode</t>
  </si>
  <si>
    <t>Hackpfüffel</t>
  </si>
  <si>
    <t>065Hackpfüffel</t>
  </si>
  <si>
    <t>Wettelrode</t>
  </si>
  <si>
    <t>065Wettelrode</t>
  </si>
  <si>
    <t>Großleinungen</t>
  </si>
  <si>
    <t>065Großleinungen</t>
  </si>
  <si>
    <t>Grillenberg</t>
  </si>
  <si>
    <t>065Grillenberg</t>
  </si>
  <si>
    <t>Emseloh</t>
  </si>
  <si>
    <t>065Emseloh</t>
  </si>
  <si>
    <t>Edersleben</t>
  </si>
  <si>
    <t>065Edersleben</t>
  </si>
  <si>
    <t>Drebsdorf</t>
  </si>
  <si>
    <t>065Drebsdorf</t>
  </si>
  <si>
    <t>Brücken</t>
  </si>
  <si>
    <t>065Brücken</t>
  </si>
  <si>
    <t>Breitenbach</t>
  </si>
  <si>
    <t>065Breitenbach</t>
  </si>
  <si>
    <t>Blankenheim</t>
  </si>
  <si>
    <t>065Blankenheim</t>
  </si>
  <si>
    <t>Beyernaumburg</t>
  </si>
  <si>
    <t>065Beyernaumburg</t>
  </si>
  <si>
    <t>Pölsfeld</t>
  </si>
  <si>
    <t>065Pölsfeld</t>
  </si>
  <si>
    <t>Obersdorf</t>
  </si>
  <si>
    <t>065Obersdorf</t>
  </si>
  <si>
    <t>Oberröblingen</t>
  </si>
  <si>
    <t>065Oberröblingen</t>
  </si>
  <si>
    <t>Morungen</t>
  </si>
  <si>
    <t>065Morungen</t>
  </si>
  <si>
    <t>Martinsrieth</t>
  </si>
  <si>
    <t>065Martinsrieth</t>
  </si>
  <si>
    <t>Liedersdorf</t>
  </si>
  <si>
    <t>065Liedersdorf</t>
  </si>
  <si>
    <t>Lengefeld</t>
  </si>
  <si>
    <t>065Lengefeld</t>
  </si>
  <si>
    <t>Gonna</t>
  </si>
  <si>
    <t>065Gonna</t>
  </si>
  <si>
    <t>06536</t>
  </si>
  <si>
    <t>Roßla</t>
  </si>
  <si>
    <t>065Roßla</t>
  </si>
  <si>
    <t>Hayn</t>
  </si>
  <si>
    <t>065Hayn</t>
  </si>
  <si>
    <t>Wolfsberg</t>
  </si>
  <si>
    <t>065Wolfsberg</t>
  </si>
  <si>
    <t>Wickerode</t>
  </si>
  <si>
    <t>065Wickerode</t>
  </si>
  <si>
    <t>Dietersdorf</t>
  </si>
  <si>
    <t>065Dietersdorf</t>
  </si>
  <si>
    <t>Breitungen</t>
  </si>
  <si>
    <t>065Breitungen</t>
  </si>
  <si>
    <t>Questenberg</t>
  </si>
  <si>
    <t>065Questenberg</t>
  </si>
  <si>
    <t>Berga</t>
  </si>
  <si>
    <t>065Berga</t>
  </si>
  <si>
    <t>Bennungen</t>
  </si>
  <si>
    <t>065Bennungen</t>
  </si>
  <si>
    <t>06537</t>
  </si>
  <si>
    <t>Tilleda</t>
  </si>
  <si>
    <t>065Tilleda</t>
  </si>
  <si>
    <t>Kelbra</t>
  </si>
  <si>
    <t>065Kelbra</t>
  </si>
  <si>
    <t>06542</t>
  </si>
  <si>
    <t>Katharinenrieth</t>
  </si>
  <si>
    <t>065Katharinenrieth</t>
  </si>
  <si>
    <t>Wolferstedt</t>
  </si>
  <si>
    <t>065Wolferstedt</t>
  </si>
  <si>
    <t>Winkel</t>
  </si>
  <si>
    <t>065Winkel</t>
  </si>
  <si>
    <t>Nienstedt</t>
  </si>
  <si>
    <t>065Nienstedt</t>
  </si>
  <si>
    <t>Niederröblingen</t>
  </si>
  <si>
    <t>065Niederröblingen</t>
  </si>
  <si>
    <t>Mittelhausen</t>
  </si>
  <si>
    <t>065Mittelhausen</t>
  </si>
  <si>
    <t>Allstedt</t>
  </si>
  <si>
    <t>065Allstedt</t>
  </si>
  <si>
    <t>06543</t>
  </si>
  <si>
    <t>Ulzigerode</t>
  </si>
  <si>
    <t>065Ulzigerode</t>
  </si>
  <si>
    <t>Stangerode</t>
  </si>
  <si>
    <t>065Stangerode</t>
  </si>
  <si>
    <t>Ritzgerode</t>
  </si>
  <si>
    <t>065Ritzgerode</t>
  </si>
  <si>
    <t>Hermerode</t>
  </si>
  <si>
    <t>065Hermerode</t>
  </si>
  <si>
    <t>Wippra</t>
  </si>
  <si>
    <t>065Wippra</t>
  </si>
  <si>
    <t>Wieserode</t>
  </si>
  <si>
    <t>065Wieserode</t>
  </si>
  <si>
    <t>Friesdorf</t>
  </si>
  <si>
    <t>065Friesdorf</t>
  </si>
  <si>
    <t>Braunschwende</t>
  </si>
  <si>
    <t>065Braunschwende</t>
  </si>
  <si>
    <t>Pansfelde</t>
  </si>
  <si>
    <t>065Pansfelde</t>
  </si>
  <si>
    <t>Molmerswende</t>
  </si>
  <si>
    <t>065Molmerswende</t>
  </si>
  <si>
    <t>Alterode</t>
  </si>
  <si>
    <t>065Alterode</t>
  </si>
  <si>
    <t>Abberode</t>
  </si>
  <si>
    <t>065Abberode</t>
  </si>
  <si>
    <t>06547</t>
  </si>
  <si>
    <t>Stolberg (Harz)</t>
  </si>
  <si>
    <t>065Stolberg (Harz)</t>
  </si>
  <si>
    <t>Schwenda</t>
  </si>
  <si>
    <t>065Schwenda</t>
  </si>
  <si>
    <t>Breitenstein</t>
  </si>
  <si>
    <t>065Breitenstein</t>
  </si>
  <si>
    <t>06548</t>
  </si>
  <si>
    <t>Uftrungen</t>
  </si>
  <si>
    <t>065Uftrungen</t>
  </si>
  <si>
    <t>Rottleberode</t>
  </si>
  <si>
    <t>065Rottleberode</t>
  </si>
  <si>
    <t>06556</t>
  </si>
  <si>
    <t>Ichstedt</t>
  </si>
  <si>
    <t>065Ichstedt</t>
  </si>
  <si>
    <t>Ringleben</t>
  </si>
  <si>
    <t>065Ringleben</t>
  </si>
  <si>
    <t>Voigtstedt</t>
  </si>
  <si>
    <t>065Voigtstedt</t>
  </si>
  <si>
    <t>Bretleben</t>
  </si>
  <si>
    <t>065Bretleben</t>
  </si>
  <si>
    <t>Reinsdorf</t>
  </si>
  <si>
    <t>065Reinsdorf</t>
  </si>
  <si>
    <t>Borxleben</t>
  </si>
  <si>
    <t>065Borxleben</t>
  </si>
  <si>
    <t>Kalbsrieth</t>
  </si>
  <si>
    <t>065Kalbsrieth</t>
  </si>
  <si>
    <t>Artern</t>
  </si>
  <si>
    <t>065Artern</t>
  </si>
  <si>
    <t>Mönchpfiffel-Nikolausrieth</t>
  </si>
  <si>
    <t>065Mönchpfiffel-Nikolausrieth</t>
  </si>
  <si>
    <t>Heygendorf</t>
  </si>
  <si>
    <t>065Heygendorf</t>
  </si>
  <si>
    <t>06567</t>
  </si>
  <si>
    <t>Göllingen</t>
  </si>
  <si>
    <t>065Göllingen</t>
  </si>
  <si>
    <t>Bad Frankenhausen</t>
  </si>
  <si>
    <t>065Bad Frankenhausen</t>
  </si>
  <si>
    <t>Steinthaleben</t>
  </si>
  <si>
    <t>065Steinthaleben</t>
  </si>
  <si>
    <t>Seega</t>
  </si>
  <si>
    <t>065Seega</t>
  </si>
  <si>
    <t>065Esperstedt</t>
  </si>
  <si>
    <t>Günserode</t>
  </si>
  <si>
    <t>065Günserode</t>
  </si>
  <si>
    <t>Rottleben</t>
  </si>
  <si>
    <t>065Rottleben</t>
  </si>
  <si>
    <t>06571</t>
  </si>
  <si>
    <t>Gehofen</t>
  </si>
  <si>
    <t>065Gehofen</t>
  </si>
  <si>
    <t>Wiehe</t>
  </si>
  <si>
    <t>065Wiehe</t>
  </si>
  <si>
    <t>Donndorf</t>
  </si>
  <si>
    <t>065Donndorf</t>
  </si>
  <si>
    <t>Nausitz</t>
  </si>
  <si>
    <t>065Nausitz</t>
  </si>
  <si>
    <t>Roßleben</t>
  </si>
  <si>
    <t>065Roßleben</t>
  </si>
  <si>
    <t>06577</t>
  </si>
  <si>
    <t>Etzleben</t>
  </si>
  <si>
    <t>065Etzleben</t>
  </si>
  <si>
    <t>Gorsleben</t>
  </si>
  <si>
    <t>065Gorsleben</t>
  </si>
  <si>
    <t>Hauteroda</t>
  </si>
  <si>
    <t>065Hauteroda</t>
  </si>
  <si>
    <t>Oberheldrungen</t>
  </si>
  <si>
    <t>065Oberheldrungen</t>
  </si>
  <si>
    <t>Hemleben</t>
  </si>
  <si>
    <t>065Hemleben</t>
  </si>
  <si>
    <t>Heldrungen</t>
  </si>
  <si>
    <t>065Heldrungen</t>
  </si>
  <si>
    <t>06578</t>
  </si>
  <si>
    <t>Bilzingsleben</t>
  </si>
  <si>
    <t>065Bilzingsleben</t>
  </si>
  <si>
    <t>Oldisleben</t>
  </si>
  <si>
    <t>065Oldisleben</t>
  </si>
  <si>
    <t>Kannawurf</t>
  </si>
  <si>
    <t>065Kannawurf</t>
  </si>
  <si>
    <t>06618</t>
  </si>
  <si>
    <t>Utenbach</t>
  </si>
  <si>
    <t>066Utenbach</t>
  </si>
  <si>
    <t>Schönburg</t>
  </si>
  <si>
    <t>066Schönburg</t>
  </si>
  <si>
    <t>Leislau</t>
  </si>
  <si>
    <t>066Leislau</t>
  </si>
  <si>
    <t>Janisroda</t>
  </si>
  <si>
    <t>066Janisroda</t>
  </si>
  <si>
    <t>Wethau</t>
  </si>
  <si>
    <t>066Wethau</t>
  </si>
  <si>
    <t>Casekirchen</t>
  </si>
  <si>
    <t>066Casekirchen</t>
  </si>
  <si>
    <t>Prießnitz</t>
  </si>
  <si>
    <t>066Prießnitz</t>
  </si>
  <si>
    <t>Pödelist</t>
  </si>
  <si>
    <t>066Pödelist</t>
  </si>
  <si>
    <t>Naumburg</t>
  </si>
  <si>
    <t>066Naumburg</t>
  </si>
  <si>
    <t>Molau</t>
  </si>
  <si>
    <t>066Molau</t>
  </si>
  <si>
    <t>Mertendorf</t>
  </si>
  <si>
    <t>066Mertendorf</t>
  </si>
  <si>
    <t>Löbitz</t>
  </si>
  <si>
    <t>066Löbitz</t>
  </si>
  <si>
    <t>Görschen</t>
  </si>
  <si>
    <t>066Görschen</t>
  </si>
  <si>
    <t>Gieckau</t>
  </si>
  <si>
    <t>066Gieckau</t>
  </si>
  <si>
    <t>06628</t>
  </si>
  <si>
    <t>Taugwitz</t>
  </si>
  <si>
    <t>066Taugwitz</t>
  </si>
  <si>
    <t>Spielberg</t>
  </si>
  <si>
    <t>066Spielberg</t>
  </si>
  <si>
    <t>Crölpa-Löbschütz</t>
  </si>
  <si>
    <t>066Crölpa-Löbschütz</t>
  </si>
  <si>
    <t>Möllern</t>
  </si>
  <si>
    <t>066Möllern</t>
  </si>
  <si>
    <t>Abtlöbnitz</t>
  </si>
  <si>
    <t>066Abtlöbnitz</t>
  </si>
  <si>
    <t>Bad Kösen</t>
  </si>
  <si>
    <t>066Bad Kösen</t>
  </si>
  <si>
    <t>06632</t>
  </si>
  <si>
    <t>Schleberoda</t>
  </si>
  <si>
    <t>066Schleberoda</t>
  </si>
  <si>
    <t>Zeuchfeld</t>
  </si>
  <si>
    <t>066Zeuchfeld</t>
  </si>
  <si>
    <t>Gröst</t>
  </si>
  <si>
    <t>066Gröst</t>
  </si>
  <si>
    <t>Größnitz</t>
  </si>
  <si>
    <t>066Größnitz</t>
  </si>
  <si>
    <t>Freyburg</t>
  </si>
  <si>
    <t>066Freyburg</t>
  </si>
  <si>
    <t>Ebersroda</t>
  </si>
  <si>
    <t>066Ebersroda</t>
  </si>
  <si>
    <t>Branderoda</t>
  </si>
  <si>
    <t>066Branderoda</t>
  </si>
  <si>
    <t>Baumersroda</t>
  </si>
  <si>
    <t>066Baumersroda</t>
  </si>
  <si>
    <t>Balgstädt</t>
  </si>
  <si>
    <t>066Balgstädt</t>
  </si>
  <si>
    <t>Gleina</t>
  </si>
  <si>
    <t>066Gleina</t>
  </si>
  <si>
    <t>06636</t>
  </si>
  <si>
    <t>Laucha</t>
  </si>
  <si>
    <t>066Laucha</t>
  </si>
  <si>
    <t>Kirchscheidungen</t>
  </si>
  <si>
    <t>066Kirchscheidungen</t>
  </si>
  <si>
    <t>Hirschroda</t>
  </si>
  <si>
    <t>066Hirschroda</t>
  </si>
  <si>
    <t>Weischütz</t>
  </si>
  <si>
    <t>066Weischütz</t>
  </si>
  <si>
    <t>Burgscheidungen</t>
  </si>
  <si>
    <t>066Burgscheidungen</t>
  </si>
  <si>
    <t>Golzen</t>
  </si>
  <si>
    <t>066Golzen</t>
  </si>
  <si>
    <t>06638</t>
  </si>
  <si>
    <t>Karsdorf</t>
  </si>
  <si>
    <t>066Karsdorf</t>
  </si>
  <si>
    <t>06642</t>
  </si>
  <si>
    <t>Wangen</t>
  </si>
  <si>
    <t>066Wangen</t>
  </si>
  <si>
    <t>Wohlmirstedt</t>
  </si>
  <si>
    <t>066Wohlmirstedt</t>
  </si>
  <si>
    <t>Bucha</t>
  </si>
  <si>
    <t>066Bucha</t>
  </si>
  <si>
    <t>Nebra</t>
  </si>
  <si>
    <t>066Nebra</t>
  </si>
  <si>
    <t>Memleben</t>
  </si>
  <si>
    <t>066Memleben</t>
  </si>
  <si>
    <t>Altenroda</t>
  </si>
  <si>
    <t>066Altenroda</t>
  </si>
  <si>
    <t>066Reinsdorf</t>
  </si>
  <si>
    <t>06647</t>
  </si>
  <si>
    <t>Thalwinkel</t>
  </si>
  <si>
    <t>066Thalwinkel</t>
  </si>
  <si>
    <t>Steinburg</t>
  </si>
  <si>
    <t>066Steinburg</t>
  </si>
  <si>
    <t>Saubach</t>
  </si>
  <si>
    <t>066Saubach</t>
  </si>
  <si>
    <t>Klosterhäseler</t>
  </si>
  <si>
    <t>066Klosterhäseler</t>
  </si>
  <si>
    <t>Kahlwinkel</t>
  </si>
  <si>
    <t>066Kahlwinkel</t>
  </si>
  <si>
    <t>Wischroda</t>
  </si>
  <si>
    <t>066Wischroda</t>
  </si>
  <si>
    <t>Burkersroda</t>
  </si>
  <si>
    <t>066Burkersroda</t>
  </si>
  <si>
    <t>Billroda</t>
  </si>
  <si>
    <t>066Billroda</t>
  </si>
  <si>
    <t>Lossa</t>
  </si>
  <si>
    <t>066Lossa</t>
  </si>
  <si>
    <t>Bad Bibra</t>
  </si>
  <si>
    <t>066Bad Bibra</t>
  </si>
  <si>
    <t>06648</t>
  </si>
  <si>
    <t>Tromsdorf</t>
  </si>
  <si>
    <t>066Tromsdorf</t>
  </si>
  <si>
    <t>Herrengosserstedt</t>
  </si>
  <si>
    <t>066Herrengosserstedt</t>
  </si>
  <si>
    <t>Eckartsberga</t>
  </si>
  <si>
    <t>066Eckartsberga</t>
  </si>
  <si>
    <t>Burgholzhausen</t>
  </si>
  <si>
    <t>066Burgholzhausen</t>
  </si>
  <si>
    <t>06667</t>
  </si>
  <si>
    <t>Uichteritz</t>
  </si>
  <si>
    <t>066Uichteritz</t>
  </si>
  <si>
    <t>Tagewerben</t>
  </si>
  <si>
    <t>066Tagewerben</t>
  </si>
  <si>
    <t>Storkau</t>
  </si>
  <si>
    <t>066Storkau</t>
  </si>
  <si>
    <t>Stößen</t>
  </si>
  <si>
    <t>066Stößen</t>
  </si>
  <si>
    <t>Leißling</t>
  </si>
  <si>
    <t>066Leißling</t>
  </si>
  <si>
    <t>Langendorf</t>
  </si>
  <si>
    <t>066Langendorf</t>
  </si>
  <si>
    <t>Weißenfels</t>
  </si>
  <si>
    <t>066Weißenfels</t>
  </si>
  <si>
    <t>066Gröbitz</t>
  </si>
  <si>
    <t>Burgwerben</t>
  </si>
  <si>
    <t>066Burgwerben</t>
  </si>
  <si>
    <t>Prittitz</t>
  </si>
  <si>
    <t>066Prittitz</t>
  </si>
  <si>
    <t>Pretzsch</t>
  </si>
  <si>
    <t>066Pretzsch</t>
  </si>
  <si>
    <t>Markwerben</t>
  </si>
  <si>
    <t>066Markwerben</t>
  </si>
  <si>
    <t>Reichardtswerben</t>
  </si>
  <si>
    <t>066Reichardtswerben</t>
  </si>
  <si>
    <t>Goseck</t>
  </si>
  <si>
    <t>066Goseck</t>
  </si>
  <si>
    <t>06679</t>
  </si>
  <si>
    <t>Webau</t>
  </si>
  <si>
    <t>066Webau</t>
  </si>
  <si>
    <t>066Taucha</t>
  </si>
  <si>
    <t>Hohenmölsen</t>
  </si>
  <si>
    <t>066Hohenmölsen</t>
  </si>
  <si>
    <t>Zorbau</t>
  </si>
  <si>
    <t>066Zorbau</t>
  </si>
  <si>
    <t>Muschwitz</t>
  </si>
  <si>
    <t>066Muschwitz</t>
  </si>
  <si>
    <t>Granschütz</t>
  </si>
  <si>
    <t>066Granschütz</t>
  </si>
  <si>
    <t>06682</t>
  </si>
  <si>
    <t>Trebnitz</t>
  </si>
  <si>
    <t>066Trebnitz</t>
  </si>
  <si>
    <t>Teuchern</t>
  </si>
  <si>
    <t>066Teuchern</t>
  </si>
  <si>
    <t>Schelkau</t>
  </si>
  <si>
    <t>066Schelkau</t>
  </si>
  <si>
    <t>066Krauschwitz</t>
  </si>
  <si>
    <t>Werschen</t>
  </si>
  <si>
    <t>066Werschen</t>
  </si>
  <si>
    <t>Gröben</t>
  </si>
  <si>
    <t>066Gröben</t>
  </si>
  <si>
    <t>Deuben</t>
  </si>
  <si>
    <t>066Deuben</t>
  </si>
  <si>
    <t>Nessa</t>
  </si>
  <si>
    <t>066Nessa</t>
  </si>
  <si>
    <t>06686</t>
  </si>
  <si>
    <t>Starsiedel</t>
  </si>
  <si>
    <t>066Starsiedel</t>
  </si>
  <si>
    <t>Sössen</t>
  </si>
  <si>
    <t>066Sössen</t>
  </si>
  <si>
    <t>Röcken</t>
  </si>
  <si>
    <t>066Röcken</t>
  </si>
  <si>
    <t>Rippach</t>
  </si>
  <si>
    <t>066Rippach</t>
  </si>
  <si>
    <t>Großgörschen</t>
  </si>
  <si>
    <t>066Großgörschen</t>
  </si>
  <si>
    <t>Dehlitz</t>
  </si>
  <si>
    <t>066Dehlitz</t>
  </si>
  <si>
    <t>Poserna</t>
  </si>
  <si>
    <t>066Poserna</t>
  </si>
  <si>
    <t>Lützen</t>
  </si>
  <si>
    <t>066Lützen</t>
  </si>
  <si>
    <t>06688</t>
  </si>
  <si>
    <t>Schkortleben</t>
  </si>
  <si>
    <t>066Schkortleben</t>
  </si>
  <si>
    <t>Wengelsdorf</t>
  </si>
  <si>
    <t>066Wengelsdorf</t>
  </si>
  <si>
    <t>Großkorbetha</t>
  </si>
  <si>
    <t>066Großkorbetha</t>
  </si>
  <si>
    <t>06712</t>
  </si>
  <si>
    <t>Schellbach</t>
  </si>
  <si>
    <t>067Schellbach</t>
  </si>
  <si>
    <t>Kretzschau</t>
  </si>
  <si>
    <t>067Kretzschau</t>
  </si>
  <si>
    <t>Könderitz</t>
  </si>
  <si>
    <t>067Könderitz</t>
  </si>
  <si>
    <t>Heuckewalde</t>
  </si>
  <si>
    <t>067Heuckewalde</t>
  </si>
  <si>
    <t>Haynsburg</t>
  </si>
  <si>
    <t>067Haynsburg</t>
  </si>
  <si>
    <t>Zeitz</t>
  </si>
  <si>
    <t>067Zeitz</t>
  </si>
  <si>
    <t>Würchwitz</t>
  </si>
  <si>
    <t>067Würchwitz</t>
  </si>
  <si>
    <t>Wittgendorf</t>
  </si>
  <si>
    <t>067Wittgendorf</t>
  </si>
  <si>
    <t>Droßdorf</t>
  </si>
  <si>
    <t>067Droßdorf</t>
  </si>
  <si>
    <t>Draschwitz</t>
  </si>
  <si>
    <t>067Draschwitz</t>
  </si>
  <si>
    <t>Döschwitz</t>
  </si>
  <si>
    <t>067Döschwitz</t>
  </si>
  <si>
    <t>067Breitenbach</t>
  </si>
  <si>
    <t>Bornitz</t>
  </si>
  <si>
    <t>067Bornitz</t>
  </si>
  <si>
    <t>Geußnitz</t>
  </si>
  <si>
    <t>067Geußnitz</t>
  </si>
  <si>
    <t>Bergisdorf</t>
  </si>
  <si>
    <t>067Bergisdorf</t>
  </si>
  <si>
    <t>Göbitz</t>
  </si>
  <si>
    <t>067Göbitz</t>
  </si>
  <si>
    <t>Grana</t>
  </si>
  <si>
    <t>067Grana</t>
  </si>
  <si>
    <t>06721</t>
  </si>
  <si>
    <t>Waldau</t>
  </si>
  <si>
    <t>067Waldau</t>
  </si>
  <si>
    <t>Unterkaka</t>
  </si>
  <si>
    <t>067Unterkaka</t>
  </si>
  <si>
    <t>Osterfeld</t>
  </si>
  <si>
    <t>067Osterfeld</t>
  </si>
  <si>
    <t>Meineweh</t>
  </si>
  <si>
    <t>067Meineweh</t>
  </si>
  <si>
    <t>Goldschau</t>
  </si>
  <si>
    <t>067Goldschau</t>
  </si>
  <si>
    <t>06722</t>
  </si>
  <si>
    <t>Kleinhelmsdorf</t>
  </si>
  <si>
    <t>067Kleinhelmsdorf</t>
  </si>
  <si>
    <t>Wetterzeube</t>
  </si>
  <si>
    <t>067Wetterzeube</t>
  </si>
  <si>
    <t>Weickelsdorf</t>
  </si>
  <si>
    <t>067Weickelsdorf</t>
  </si>
  <si>
    <t>Droyßig</t>
  </si>
  <si>
    <t>067Droyßig</t>
  </si>
  <si>
    <t>06724</t>
  </si>
  <si>
    <t>Spora</t>
  </si>
  <si>
    <t>067Spora</t>
  </si>
  <si>
    <t>Kayna</t>
  </si>
  <si>
    <t>067Kayna</t>
  </si>
  <si>
    <t>Weißenborn</t>
  </si>
  <si>
    <t>067Weißenborn</t>
  </si>
  <si>
    <t>Bröckau</t>
  </si>
  <si>
    <t>067Bröckau</t>
  </si>
  <si>
    <t>06725</t>
  </si>
  <si>
    <t>Reuden</t>
  </si>
  <si>
    <t>067Reuden</t>
  </si>
  <si>
    <t>Profen</t>
  </si>
  <si>
    <t>067Profen</t>
  </si>
  <si>
    <t>06727</t>
  </si>
  <si>
    <t>Theißen</t>
  </si>
  <si>
    <t>067Theißen</t>
  </si>
  <si>
    <t>Döbris</t>
  </si>
  <si>
    <t>067Döbris</t>
  </si>
  <si>
    <t>Nonnewitz</t>
  </si>
  <si>
    <t>067Nonnewitz</t>
  </si>
  <si>
    <t>Luckenau</t>
  </si>
  <si>
    <t>067Luckenau</t>
  </si>
  <si>
    <t>06729</t>
  </si>
  <si>
    <t>Tröglitz</t>
  </si>
  <si>
    <t>067Tröglitz</t>
  </si>
  <si>
    <t>067Langendorf</t>
  </si>
  <si>
    <t>Rehmsdorf</t>
  </si>
  <si>
    <t>067Rehmsdorf</t>
  </si>
  <si>
    <t>06749</t>
  </si>
  <si>
    <t>067Friedersdorf</t>
  </si>
  <si>
    <t>Bitterfeld</t>
  </si>
  <si>
    <t>067Bitterfeld</t>
  </si>
  <si>
    <t>06766</t>
  </si>
  <si>
    <t>Thalheim</t>
  </si>
  <si>
    <t>067Thalheim</t>
  </si>
  <si>
    <t>Rödgen</t>
  </si>
  <si>
    <t>067Rödgen</t>
  </si>
  <si>
    <t>Wolfen</t>
  </si>
  <si>
    <t>067Wolfen</t>
  </si>
  <si>
    <t>Bobbau</t>
  </si>
  <si>
    <t>067Bobbau</t>
  </si>
  <si>
    <t>06773</t>
  </si>
  <si>
    <t>Uthausen</t>
  </si>
  <si>
    <t>067Uthausen</t>
  </si>
  <si>
    <t>Selbitz</t>
  </si>
  <si>
    <t>067Selbitz</t>
  </si>
  <si>
    <t>Schköna</t>
  </si>
  <si>
    <t>067Schköna</t>
  </si>
  <si>
    <t>Rotta</t>
  </si>
  <si>
    <t>067Rotta</t>
  </si>
  <si>
    <t>Jüdenberg</t>
  </si>
  <si>
    <t>067Jüdenberg</t>
  </si>
  <si>
    <t>Gröbern</t>
  </si>
  <si>
    <t>067Gröbern</t>
  </si>
  <si>
    <t>Radis</t>
  </si>
  <si>
    <t>067Radis</t>
  </si>
  <si>
    <t>Bergwitz</t>
  </si>
  <si>
    <t>067Bergwitz</t>
  </si>
  <si>
    <t>Gräfenhainichen</t>
  </si>
  <si>
    <t>067Gräfenhainichen</t>
  </si>
  <si>
    <t>Gossa</t>
  </si>
  <si>
    <t>067Gossa</t>
  </si>
  <si>
    <t>Kemberg</t>
  </si>
  <si>
    <t>067Kemberg</t>
  </si>
  <si>
    <t>06774</t>
  </si>
  <si>
    <t>Tornau</t>
  </si>
  <si>
    <t>067Tornau</t>
  </si>
  <si>
    <t>Söllichau</t>
  </si>
  <si>
    <t>067Söllichau</t>
  </si>
  <si>
    <t>Schwemsal</t>
  </si>
  <si>
    <t>067Schwemsal</t>
  </si>
  <si>
    <t>Schlaitz</t>
  </si>
  <si>
    <t>067Schlaitz</t>
  </si>
  <si>
    <t>Rösa</t>
  </si>
  <si>
    <t>067Rösa</t>
  </si>
  <si>
    <t>Krina</t>
  </si>
  <si>
    <t>067Krina</t>
  </si>
  <si>
    <t>Pouch</t>
  </si>
  <si>
    <t>067Pouch</t>
  </si>
  <si>
    <t>Plodda</t>
  </si>
  <si>
    <t>067Plodda</t>
  </si>
  <si>
    <t>Mühlbeck</t>
  </si>
  <si>
    <t>067Mühlbeck</t>
  </si>
  <si>
    <t>06779</t>
  </si>
  <si>
    <t>Thurland</t>
  </si>
  <si>
    <t>067Thurland</t>
  </si>
  <si>
    <t>Schierau</t>
  </si>
  <si>
    <t>067Schierau</t>
  </si>
  <si>
    <t>Salzfurtkapelle</t>
  </si>
  <si>
    <t>067Salzfurtkapelle</t>
  </si>
  <si>
    <t>Retzau</t>
  </si>
  <si>
    <t>067Retzau</t>
  </si>
  <si>
    <t>Marke</t>
  </si>
  <si>
    <t>067Marke</t>
  </si>
  <si>
    <t>Raguhn</t>
  </si>
  <si>
    <t>067Raguhn</t>
  </si>
  <si>
    <t>06780</t>
  </si>
  <si>
    <t>Stumsdorf</t>
  </si>
  <si>
    <t>067Stumsdorf</t>
  </si>
  <si>
    <t>Spören</t>
  </si>
  <si>
    <t>067Spören</t>
  </si>
  <si>
    <t>Schrenz</t>
  </si>
  <si>
    <t>067Schrenz</t>
  </si>
  <si>
    <t>Großzöberitz</t>
  </si>
  <si>
    <t>067Großzöberitz</t>
  </si>
  <si>
    <t>Zörbig</t>
  </si>
  <si>
    <t>067Zörbig</t>
  </si>
  <si>
    <t>Quetzdölsdorf</t>
  </si>
  <si>
    <t>067Quetzdölsdorf</t>
  </si>
  <si>
    <t>Löberitz</t>
  </si>
  <si>
    <t>067Löberitz</t>
  </si>
  <si>
    <t>Göttnitz</t>
  </si>
  <si>
    <t>067Göttnitz</t>
  </si>
  <si>
    <t>Heideloh</t>
  </si>
  <si>
    <t>067Heideloh</t>
  </si>
  <si>
    <t>Sandersdorf</t>
  </si>
  <si>
    <t>067Sandersdorf</t>
  </si>
  <si>
    <t>06785</t>
  </si>
  <si>
    <t>Schleesen</t>
  </si>
  <si>
    <t>067Schleesen</t>
  </si>
  <si>
    <t>Kakau</t>
  </si>
  <si>
    <t>067Kakau</t>
  </si>
  <si>
    <t>Horstdorf</t>
  </si>
  <si>
    <t>067Horstdorf</t>
  </si>
  <si>
    <t>Brandhorst</t>
  </si>
  <si>
    <t>067Brandhorst</t>
  </si>
  <si>
    <t>Oranienbaum</t>
  </si>
  <si>
    <t>067Oranienbaum</t>
  </si>
  <si>
    <t>06786</t>
  </si>
  <si>
    <t>Vockerode</t>
  </si>
  <si>
    <t>067Vockerode</t>
  </si>
  <si>
    <t>Riesigk</t>
  </si>
  <si>
    <t>067Riesigk</t>
  </si>
  <si>
    <t>Wörlitz</t>
  </si>
  <si>
    <t>067Wörlitz</t>
  </si>
  <si>
    <t>Griesen</t>
  </si>
  <si>
    <t>067Griesen</t>
  </si>
  <si>
    <t>Rehsen</t>
  </si>
  <si>
    <t>067Rehsen</t>
  </si>
  <si>
    <t>Gohrau</t>
  </si>
  <si>
    <t>067Gohrau</t>
  </si>
  <si>
    <t>06791</t>
  </si>
  <si>
    <t>Zschornewitz</t>
  </si>
  <si>
    <t>067Zschornewitz</t>
  </si>
  <si>
    <t>Möhlau</t>
  </si>
  <si>
    <t>067Möhlau</t>
  </si>
  <si>
    <t>06792</t>
  </si>
  <si>
    <t>06794</t>
  </si>
  <si>
    <t>Zscherndorf</t>
  </si>
  <si>
    <t>067Zscherndorf</t>
  </si>
  <si>
    <t>Glebitzsch</t>
  </si>
  <si>
    <t>067Glebitzsch</t>
  </si>
  <si>
    <t>Renneritz</t>
  </si>
  <si>
    <t>067Renneritz</t>
  </si>
  <si>
    <t>Ramsin</t>
  </si>
  <si>
    <t>067Ramsin</t>
  </si>
  <si>
    <t>06796</t>
  </si>
  <si>
    <t>Brehna</t>
  </si>
  <si>
    <t>067Brehna</t>
  </si>
  <si>
    <t>06800</t>
  </si>
  <si>
    <t>Jeßnitz</t>
  </si>
  <si>
    <t>068Jeßnitz</t>
  </si>
  <si>
    <t>Altjeßnitz</t>
  </si>
  <si>
    <t>068Altjeßnitz</t>
  </si>
  <si>
    <t>06803</t>
  </si>
  <si>
    <t>Greppin</t>
  </si>
  <si>
    <t>068Greppin</t>
  </si>
  <si>
    <t>06804</t>
  </si>
  <si>
    <t>Burgkemnitz</t>
  </si>
  <si>
    <t>068Burgkemnitz</t>
  </si>
  <si>
    <t>Muldenstein</t>
  </si>
  <si>
    <t>068Muldenstein</t>
  </si>
  <si>
    <t>06808</t>
  </si>
  <si>
    <t>Holzweißig</t>
  </si>
  <si>
    <t>068Holzweißig</t>
  </si>
  <si>
    <t>06809</t>
  </si>
  <si>
    <t>Roitzsch</t>
  </si>
  <si>
    <t>068Roitzsch</t>
  </si>
  <si>
    <t>Petersroda</t>
  </si>
  <si>
    <t>068Petersroda</t>
  </si>
  <si>
    <t>06842</t>
  </si>
  <si>
    <t>Dessau</t>
  </si>
  <si>
    <t>068Dessau</t>
  </si>
  <si>
    <t>06844</t>
  </si>
  <si>
    <t>06846</t>
  </si>
  <si>
    <t>06847</t>
  </si>
  <si>
    <t>06849</t>
  </si>
  <si>
    <t>06862</t>
  </si>
  <si>
    <t>Thießen</t>
  </si>
  <si>
    <t>068Thießen</t>
  </si>
  <si>
    <t>Stackelitz</t>
  </si>
  <si>
    <t>068Stackelitz</t>
  </si>
  <si>
    <t>Serno</t>
  </si>
  <si>
    <t>068Serno</t>
  </si>
  <si>
    <t>Roßlau</t>
  </si>
  <si>
    <t>068Roßlau</t>
  </si>
  <si>
    <t>Rodleben</t>
  </si>
  <si>
    <t>068Rodleben</t>
  </si>
  <si>
    <t>Jeber-Bergfrieden</t>
  </si>
  <si>
    <t>068Jeber-Bergfrieden</t>
  </si>
  <si>
    <t>Hundeluft</t>
  </si>
  <si>
    <t>068Hundeluft</t>
  </si>
  <si>
    <t>Brambach</t>
  </si>
  <si>
    <t>068Brambach</t>
  </si>
  <si>
    <t>Bräsen</t>
  </si>
  <si>
    <t>068Bräsen</t>
  </si>
  <si>
    <t>Ragösen</t>
  </si>
  <si>
    <t>068Ragösen</t>
  </si>
  <si>
    <t>06869</t>
  </si>
  <si>
    <t>Senst</t>
  </si>
  <si>
    <t>068Senst</t>
  </si>
  <si>
    <t>Köselitz</t>
  </si>
  <si>
    <t>068Köselitz</t>
  </si>
  <si>
    <t>Klieken</t>
  </si>
  <si>
    <t>068Klieken</t>
  </si>
  <si>
    <t>Zieko</t>
  </si>
  <si>
    <t>068Zieko</t>
  </si>
  <si>
    <t>Wörpen</t>
  </si>
  <si>
    <t>068Wörpen</t>
  </si>
  <si>
    <t>Griebo</t>
  </si>
  <si>
    <t>068Griebo</t>
  </si>
  <si>
    <t>Düben</t>
  </si>
  <si>
    <t>068Düben</t>
  </si>
  <si>
    <t>068Coswig</t>
  </si>
  <si>
    <t>Cobbelsdorf</t>
  </si>
  <si>
    <t>068Cobbelsdorf</t>
  </si>
  <si>
    <t>Buko</t>
  </si>
  <si>
    <t>068Buko</t>
  </si>
  <si>
    <t>Möllensdorf</t>
  </si>
  <si>
    <t>068Möllensdorf</t>
  </si>
  <si>
    <t>06886</t>
  </si>
  <si>
    <t>Lutherstadt Wittenberg</t>
  </si>
  <si>
    <t>068Lutherstadt Wittenberg</t>
  </si>
  <si>
    <t>06888</t>
  </si>
  <si>
    <t>Zörnigall</t>
  </si>
  <si>
    <t>068Zörnigall</t>
  </si>
  <si>
    <t>Eutzsch</t>
  </si>
  <si>
    <t>068Eutzsch</t>
  </si>
  <si>
    <t>Dietrichsdorf</t>
  </si>
  <si>
    <t>068Dietrichsdorf</t>
  </si>
  <si>
    <t>Dabrun</t>
  </si>
  <si>
    <t>068Dabrun</t>
  </si>
  <si>
    <t>Mühlanger</t>
  </si>
  <si>
    <t>068Mühlanger</t>
  </si>
  <si>
    <t>068Mochau</t>
  </si>
  <si>
    <t>Abtsdorf</t>
  </si>
  <si>
    <t>068Abtsdorf</t>
  </si>
  <si>
    <t>06895</t>
  </si>
  <si>
    <t>Leetza</t>
  </si>
  <si>
    <t>068Leetza</t>
  </si>
  <si>
    <t>Kropstädt</t>
  </si>
  <si>
    <t>068Kropstädt</t>
  </si>
  <si>
    <t>Zahna</t>
  </si>
  <si>
    <t>068Zahna</t>
  </si>
  <si>
    <t>Bülzig</t>
  </si>
  <si>
    <t>068Bülzig</t>
  </si>
  <si>
    <t>Boßdorf</t>
  </si>
  <si>
    <t>068Boßdorf</t>
  </si>
  <si>
    <t>Rahnsdorf</t>
  </si>
  <si>
    <t>068Rahnsdorf</t>
  </si>
  <si>
    <t>06896</t>
  </si>
  <si>
    <t>Straach</t>
  </si>
  <si>
    <t>068Straach</t>
  </si>
  <si>
    <t>Schmilkendorf</t>
  </si>
  <si>
    <t>068Schmilkendorf</t>
  </si>
  <si>
    <t>Nudersdorf</t>
  </si>
  <si>
    <t>068Nudersdorf</t>
  </si>
  <si>
    <t>06901</t>
  </si>
  <si>
    <t>Wartenburg</t>
  </si>
  <si>
    <t>069Wartenburg</t>
  </si>
  <si>
    <t>Schnellin</t>
  </si>
  <si>
    <t>069Schnellin</t>
  </si>
  <si>
    <t>069Kemberg</t>
  </si>
  <si>
    <t>Dorna</t>
  </si>
  <si>
    <t>069Dorna</t>
  </si>
  <si>
    <t>Rackith</t>
  </si>
  <si>
    <t>069Rackith</t>
  </si>
  <si>
    <t>Ateritz</t>
  </si>
  <si>
    <t>069Ateritz</t>
  </si>
  <si>
    <t>Globig-Bleddin</t>
  </si>
  <si>
    <t>069Globig-Bleddin</t>
  </si>
  <si>
    <t>06905</t>
  </si>
  <si>
    <t>Korgau</t>
  </si>
  <si>
    <t>069Korgau</t>
  </si>
  <si>
    <t>Meuro</t>
  </si>
  <si>
    <t>069Meuro</t>
  </si>
  <si>
    <t>Bad Schmiedeberg</t>
  </si>
  <si>
    <t>069Bad Schmiedeberg</t>
  </si>
  <si>
    <t>06909</t>
  </si>
  <si>
    <t>Trebitz</t>
  </si>
  <si>
    <t>069Trebitz</t>
  </si>
  <si>
    <t>Priesitz</t>
  </si>
  <si>
    <t>069Priesitz</t>
  </si>
  <si>
    <t>Pretzsch/Elbe</t>
  </si>
  <si>
    <t>069Pretzsch/Elbe</t>
  </si>
  <si>
    <t>06917</t>
  </si>
  <si>
    <t>Schützberg</t>
  </si>
  <si>
    <t>069Schützberg</t>
  </si>
  <si>
    <t>Klöden</t>
  </si>
  <si>
    <t>069Klöden</t>
  </si>
  <si>
    <t>Jessen (Elster)</t>
  </si>
  <si>
    <t>069Jessen (Elster)</t>
  </si>
  <si>
    <t>Rade</t>
  </si>
  <si>
    <t>069Rade</t>
  </si>
  <si>
    <t>06918</t>
  </si>
  <si>
    <t>Seyda</t>
  </si>
  <si>
    <t>069Seyda</t>
  </si>
  <si>
    <t>Zemnick</t>
  </si>
  <si>
    <t>069Zemnick</t>
  </si>
  <si>
    <t>Gentha</t>
  </si>
  <si>
    <t>069Gentha</t>
  </si>
  <si>
    <t>Gadegast</t>
  </si>
  <si>
    <t>069Gadegast</t>
  </si>
  <si>
    <t>Elster/Elbe</t>
  </si>
  <si>
    <t>069Elster/Elbe</t>
  </si>
  <si>
    <t>Naundorf bei Seyda</t>
  </si>
  <si>
    <t>069Naundorf bei Seyda</t>
  </si>
  <si>
    <t>Morxdorf</t>
  </si>
  <si>
    <t>069Morxdorf</t>
  </si>
  <si>
    <t>Mellnitz</t>
  </si>
  <si>
    <t>069Mellnitz</t>
  </si>
  <si>
    <t>Listerfehrda</t>
  </si>
  <si>
    <t>069Listerfehrda</t>
  </si>
  <si>
    <t>06922</t>
  </si>
  <si>
    <t>Lebien</t>
  </si>
  <si>
    <t>069Lebien</t>
  </si>
  <si>
    <t>Labrun</t>
  </si>
  <si>
    <t>069Labrun</t>
  </si>
  <si>
    <t>Prettin</t>
  </si>
  <si>
    <t>069Prettin</t>
  </si>
  <si>
    <t>Plossig</t>
  </si>
  <si>
    <t>069Plossig</t>
  </si>
  <si>
    <t>Axien</t>
  </si>
  <si>
    <t>069Axien</t>
  </si>
  <si>
    <t>06925</t>
  </si>
  <si>
    <t>Groß Naundorf</t>
  </si>
  <si>
    <t>069Groß Naundorf</t>
  </si>
  <si>
    <t>Bethau</t>
  </si>
  <si>
    <t>069Bethau</t>
  </si>
  <si>
    <t>Purzien</t>
  </si>
  <si>
    <t>069Purzien</t>
  </si>
  <si>
    <t>Löben</t>
  </si>
  <si>
    <t>069Löben</t>
  </si>
  <si>
    <t>Annaburg</t>
  </si>
  <si>
    <t>069Annaburg</t>
  </si>
  <si>
    <t>06926</t>
  </si>
  <si>
    <t>Kleinkorga</t>
  </si>
  <si>
    <t>069Kleinkorga</t>
  </si>
  <si>
    <t>Holzdorf</t>
  </si>
  <si>
    <t>069Holzdorf</t>
  </si>
  <si>
    <t>Buschkuhnsdorf</t>
  </si>
  <si>
    <t>069Buschkuhnsdorf</t>
  </si>
  <si>
    <t>Premsendorf</t>
  </si>
  <si>
    <t>069Premsendorf</t>
  </si>
  <si>
    <t>Neuerstadt</t>
  </si>
  <si>
    <t>069Neuerstadt</t>
  </si>
  <si>
    <t>Mönchenhöfe</t>
  </si>
  <si>
    <t>069Mönchenhöfe</t>
  </si>
  <si>
    <t>Reicho</t>
  </si>
  <si>
    <t>069Reicho</t>
  </si>
  <si>
    <t>06928</t>
  </si>
  <si>
    <t>Linda (Elster)</t>
  </si>
  <si>
    <t>069Linda (Elster)</t>
  </si>
  <si>
    <t>07318</t>
  </si>
  <si>
    <t>073Wittgendorf</t>
  </si>
  <si>
    <t>Arnsgereuth</t>
  </si>
  <si>
    <t>073Arnsgereuth</t>
  </si>
  <si>
    <t>Saalfeld/Saale</t>
  </si>
  <si>
    <t>073Saalfeld/Saale</t>
  </si>
  <si>
    <t>07330</t>
  </si>
  <si>
    <t>Probstzella</t>
  </si>
  <si>
    <t>073Probstzella</t>
  </si>
  <si>
    <t>Marktgölitz</t>
  </si>
  <si>
    <t>073Marktgölitz</t>
  </si>
  <si>
    <t>07333</t>
  </si>
  <si>
    <t>Unterwellenborn</t>
  </si>
  <si>
    <t>073Unterwellenborn</t>
  </si>
  <si>
    <t>07334</t>
  </si>
  <si>
    <t>Goßwitz</t>
  </si>
  <si>
    <t>073Goßwitz</t>
  </si>
  <si>
    <t>Kamsdorf</t>
  </si>
  <si>
    <t>073Kamsdorf</t>
  </si>
  <si>
    <t>07336</t>
  </si>
  <si>
    <t>Könitz</t>
  </si>
  <si>
    <t>073Könitz</t>
  </si>
  <si>
    <t>Birkigt</t>
  </si>
  <si>
    <t>073Birkigt</t>
  </si>
  <si>
    <t>07338</t>
  </si>
  <si>
    <t>Drognitz</t>
  </si>
  <si>
    <t>073Drognitz</t>
  </si>
  <si>
    <t>Altenbeuthen</t>
  </si>
  <si>
    <t>073Altenbeuthen</t>
  </si>
  <si>
    <t>Hohenwarte</t>
  </si>
  <si>
    <t>073Hohenwarte</t>
  </si>
  <si>
    <t>Leutenberg</t>
  </si>
  <si>
    <t>073Leutenberg</t>
  </si>
  <si>
    <t>Kaulsdorf</t>
  </si>
  <si>
    <t>073Kaulsdorf</t>
  </si>
  <si>
    <t>07343</t>
  </si>
  <si>
    <t>Wurzbach</t>
  </si>
  <si>
    <t>073Wurzbach</t>
  </si>
  <si>
    <t>07349</t>
  </si>
  <si>
    <t>Lehesten</t>
  </si>
  <si>
    <t>073Lehesten</t>
  </si>
  <si>
    <t>07356</t>
  </si>
  <si>
    <t>Lobenstein</t>
  </si>
  <si>
    <t>073Lobenstein</t>
  </si>
  <si>
    <t>Neundorf (bei Lobenstein)</t>
  </si>
  <si>
    <t>073Neundorf (bei Lobenstein)</t>
  </si>
  <si>
    <t>07366</t>
  </si>
  <si>
    <t>Harra</t>
  </si>
  <si>
    <t>073Harra</t>
  </si>
  <si>
    <t>Birkenhügel</t>
  </si>
  <si>
    <t>073Birkenhügel</t>
  </si>
  <si>
    <t>Blankenberg</t>
  </si>
  <si>
    <t>073Blankenberg</t>
  </si>
  <si>
    <t>Pottiga</t>
  </si>
  <si>
    <t>073Pottiga</t>
  </si>
  <si>
    <t>073Schlegel</t>
  </si>
  <si>
    <t>Blankenstein</t>
  </si>
  <si>
    <t>073Blankenstein</t>
  </si>
  <si>
    <t>07368</t>
  </si>
  <si>
    <t>Saalburg-Ebersdorf</t>
  </si>
  <si>
    <t>073Saalburg-Ebersdorf</t>
  </si>
  <si>
    <t>Remptendorf</t>
  </si>
  <si>
    <t>073Remptendorf</t>
  </si>
  <si>
    <t>07381</t>
  </si>
  <si>
    <t>Oppurg</t>
  </si>
  <si>
    <t>073Oppurg</t>
  </si>
  <si>
    <t>Moxa</t>
  </si>
  <si>
    <t>073Moxa</t>
  </si>
  <si>
    <t>Wernburg</t>
  </si>
  <si>
    <t>073Wernburg</t>
  </si>
  <si>
    <t>Döbritz</t>
  </si>
  <si>
    <t>073Döbritz</t>
  </si>
  <si>
    <t>Solkwitz</t>
  </si>
  <si>
    <t>073Solkwitz</t>
  </si>
  <si>
    <t>Oberoppurg</t>
  </si>
  <si>
    <t>073Oberoppurg</t>
  </si>
  <si>
    <t>Paska</t>
  </si>
  <si>
    <t>073Paska</t>
  </si>
  <si>
    <t>Bodelwitz</t>
  </si>
  <si>
    <t>073Bodelwitz</t>
  </si>
  <si>
    <t>Pößneck</t>
  </si>
  <si>
    <t>073Pößneck</t>
  </si>
  <si>
    <t>Nimritz</t>
  </si>
  <si>
    <t>073Nimritz</t>
  </si>
  <si>
    <t>Langenorla</t>
  </si>
  <si>
    <t>073Langenorla</t>
  </si>
  <si>
    <t>07387</t>
  </si>
  <si>
    <t>Lausnitz bei Pößneck</t>
  </si>
  <si>
    <t>073Lausnitz bei Pößneck</t>
  </si>
  <si>
    <t>Krölpa</t>
  </si>
  <si>
    <t>073Krölpa</t>
  </si>
  <si>
    <t>07389</t>
  </si>
  <si>
    <t>Wilhelmsdorf</t>
  </si>
  <si>
    <t>073Wilhelmsdorf</t>
  </si>
  <si>
    <t>Knau</t>
  </si>
  <si>
    <t>073Knau</t>
  </si>
  <si>
    <t>Gertewitz</t>
  </si>
  <si>
    <t>073Gertewitz</t>
  </si>
  <si>
    <t>Gössitz</t>
  </si>
  <si>
    <t>073Gössitz</t>
  </si>
  <si>
    <t>073Bucha</t>
  </si>
  <si>
    <t>Schmorda</t>
  </si>
  <si>
    <t>073Schmorda</t>
  </si>
  <si>
    <t>Keila</t>
  </si>
  <si>
    <t>073Keila</t>
  </si>
  <si>
    <t>Ranis</t>
  </si>
  <si>
    <t>073Ranis</t>
  </si>
  <si>
    <t>Seisla</t>
  </si>
  <si>
    <t>073Seisla</t>
  </si>
  <si>
    <t>Peuschen</t>
  </si>
  <si>
    <t>073Peuschen</t>
  </si>
  <si>
    <t>Quaschwitz</t>
  </si>
  <si>
    <t>073Quaschwitz</t>
  </si>
  <si>
    <t>Grobengereuth</t>
  </si>
  <si>
    <t>073Grobengereuth</t>
  </si>
  <si>
    <t>07407</t>
  </si>
  <si>
    <t>Rudolstadt</t>
  </si>
  <si>
    <t>074Rudolstadt</t>
  </si>
  <si>
    <t>Heilingen</t>
  </si>
  <si>
    <t>074Heilingen</t>
  </si>
  <si>
    <t>Uhlstädt-Kirchhasel</t>
  </si>
  <si>
    <t>074Uhlstädt-Kirchhasel</t>
  </si>
  <si>
    <t>Remda-Teichel</t>
  </si>
  <si>
    <t>074Remda-Teichel</t>
  </si>
  <si>
    <t>Großkochberg</t>
  </si>
  <si>
    <t>074Großkochberg</t>
  </si>
  <si>
    <t>07422</t>
  </si>
  <si>
    <t>Rottenbach</t>
  </si>
  <si>
    <t>074Rottenbach</t>
  </si>
  <si>
    <t>Saalfelder Höhe</t>
  </si>
  <si>
    <t>074Saalfelder Höhe</t>
  </si>
  <si>
    <t>Bad Blankenburg</t>
  </si>
  <si>
    <t>074Bad Blankenburg</t>
  </si>
  <si>
    <t>07426</t>
  </si>
  <si>
    <t>Bechstedt</t>
  </si>
  <si>
    <t>074Bechstedt</t>
  </si>
  <si>
    <t>Königsee</t>
  </si>
  <si>
    <t>074Königsee</t>
  </si>
  <si>
    <t>Dröbischau</t>
  </si>
  <si>
    <t>074Dröbischau</t>
  </si>
  <si>
    <t>Oberhain</t>
  </si>
  <si>
    <t>074Oberhain</t>
  </si>
  <si>
    <t>Allendorf</t>
  </si>
  <si>
    <t>074Allendorf</t>
  </si>
  <si>
    <t>07427</t>
  </si>
  <si>
    <t>Schwarzburg</t>
  </si>
  <si>
    <t>074Schwarzburg</t>
  </si>
  <si>
    <t>07429</t>
  </si>
  <si>
    <t>Döschnitz</t>
  </si>
  <si>
    <t>074Döschnitz</t>
  </si>
  <si>
    <t>Sitzendorf</t>
  </si>
  <si>
    <t>074Sitzendorf</t>
  </si>
  <si>
    <t>Rohrbach</t>
  </si>
  <si>
    <t>074Rohrbach</t>
  </si>
  <si>
    <t>07545</t>
  </si>
  <si>
    <t>Gera</t>
  </si>
  <si>
    <t>075Gera</t>
  </si>
  <si>
    <t>07546</t>
  </si>
  <si>
    <t>07548</t>
  </si>
  <si>
    <t>07549</t>
  </si>
  <si>
    <t>07551</t>
  </si>
  <si>
    <t>07552</t>
  </si>
  <si>
    <t>07554</t>
  </si>
  <si>
    <t>Pölzig</t>
  </si>
  <si>
    <t>075Pölzig</t>
  </si>
  <si>
    <t>Brahmenau</t>
  </si>
  <si>
    <t>075Brahmenau</t>
  </si>
  <si>
    <t>Korbußen</t>
  </si>
  <si>
    <t>075Korbußen</t>
  </si>
  <si>
    <t>Bethenhausen</t>
  </si>
  <si>
    <t>075Bethenhausen</t>
  </si>
  <si>
    <t>Kauern</t>
  </si>
  <si>
    <t>075Kauern</t>
  </si>
  <si>
    <t>075Hirschfeld</t>
  </si>
  <si>
    <t>Schwaara</t>
  </si>
  <si>
    <t>075Schwaara</t>
  </si>
  <si>
    <t>07557</t>
  </si>
  <si>
    <t>Hundhaupten</t>
  </si>
  <si>
    <t>075Hundhaupten</t>
  </si>
  <si>
    <t>Bocka</t>
  </si>
  <si>
    <t>075Bocka</t>
  </si>
  <si>
    <t>Harth-Pöllnitz</t>
  </si>
  <si>
    <t>075Harth-Pöllnitz</t>
  </si>
  <si>
    <t>Zedlitz</t>
  </si>
  <si>
    <t>075Zedlitz</t>
  </si>
  <si>
    <t>Crimla</t>
  </si>
  <si>
    <t>075Crimla</t>
  </si>
  <si>
    <t>07570</t>
  </si>
  <si>
    <t>Schömberg</t>
  </si>
  <si>
    <t>075Schömberg</t>
  </si>
  <si>
    <t>Wünschendorf</t>
  </si>
  <si>
    <t>075Wünschendorf</t>
  </si>
  <si>
    <t>Hohenölsen</t>
  </si>
  <si>
    <t>075Hohenölsen</t>
  </si>
  <si>
    <t>Teichwitz</t>
  </si>
  <si>
    <t>075Teichwitz</t>
  </si>
  <si>
    <t>Weida</t>
  </si>
  <si>
    <t>075Weida</t>
  </si>
  <si>
    <t>Endschütz</t>
  </si>
  <si>
    <t>075Endschütz</t>
  </si>
  <si>
    <t>Steinsdorf</t>
  </si>
  <si>
    <t>075Steinsdorf</t>
  </si>
  <si>
    <t>07580</t>
  </si>
  <si>
    <t>Gauern</t>
  </si>
  <si>
    <t>075Gauern</t>
  </si>
  <si>
    <t>Paitzdorf</t>
  </si>
  <si>
    <t>075Paitzdorf</t>
  </si>
  <si>
    <t>Linda bei Weida</t>
  </si>
  <si>
    <t>075Linda bei Weida</t>
  </si>
  <si>
    <t>Reichstädt</t>
  </si>
  <si>
    <t>075Reichstädt</t>
  </si>
  <si>
    <t>Hilbersdorf</t>
  </si>
  <si>
    <t>075Hilbersdorf</t>
  </si>
  <si>
    <t>075Rückersdorf</t>
  </si>
  <si>
    <t>Großenstein</t>
  </si>
  <si>
    <t>075Großenstein</t>
  </si>
  <si>
    <t>Braunichswalde</t>
  </si>
  <si>
    <t>075Braunichswalde</t>
  </si>
  <si>
    <t>Ronneburg</t>
  </si>
  <si>
    <t>075Ronneburg</t>
  </si>
  <si>
    <t>Seelingstädt</t>
  </si>
  <si>
    <t>075Seelingstädt</t>
  </si>
  <si>
    <t>07586</t>
  </si>
  <si>
    <t>Bad Köstritz</t>
  </si>
  <si>
    <t>075Bad Köstritz</t>
  </si>
  <si>
    <t>Caaschwitz</t>
  </si>
  <si>
    <t>075Caaschwitz</t>
  </si>
  <si>
    <t>Kraftsdorf</t>
  </si>
  <si>
    <t>075Kraftsdorf</t>
  </si>
  <si>
    <t>Hartmannsdorf</t>
  </si>
  <si>
    <t>075Hartmannsdorf</t>
  </si>
  <si>
    <t>07589</t>
  </si>
  <si>
    <t>Lindenkreuz</t>
  </si>
  <si>
    <t>075Lindenkreuz</t>
  </si>
  <si>
    <t>Lederhose</t>
  </si>
  <si>
    <t>075Lederhose</t>
  </si>
  <si>
    <t>075Schwarzbach</t>
  </si>
  <si>
    <t>Münchenbernsdorf</t>
  </si>
  <si>
    <t>075Münchenbernsdorf</t>
  </si>
  <si>
    <t>075Saara</t>
  </si>
  <si>
    <t>07607</t>
  </si>
  <si>
    <t>Heideland</t>
  </si>
  <si>
    <t>076Heideland</t>
  </si>
  <si>
    <t>Hainspitz</t>
  </si>
  <si>
    <t>076Hainspitz</t>
  </si>
  <si>
    <t>Gösen</t>
  </si>
  <si>
    <t>076Gösen</t>
  </si>
  <si>
    <t>Eisenberg</t>
  </si>
  <si>
    <t>076Eisenberg</t>
  </si>
  <si>
    <t>07613</t>
  </si>
  <si>
    <t>Seifartsdorf</t>
  </si>
  <si>
    <t>076Seifartsdorf</t>
  </si>
  <si>
    <t>Rauda</t>
  </si>
  <si>
    <t>076Rauda</t>
  </si>
  <si>
    <t>Crossen an der Elster</t>
  </si>
  <si>
    <t>076Crossen an der Elster</t>
  </si>
  <si>
    <t>076Hartmannsdorf</t>
  </si>
  <si>
    <t>Walpernhain</t>
  </si>
  <si>
    <t>076Walpernhain</t>
  </si>
  <si>
    <t>Silbitz</t>
  </si>
  <si>
    <t>076Silbitz</t>
  </si>
  <si>
    <t>07616</t>
  </si>
  <si>
    <t>Graitschen bei Bürgel</t>
  </si>
  <si>
    <t>076Graitschen bei Bürgel</t>
  </si>
  <si>
    <t>Rauschwitz</t>
  </si>
  <si>
    <t>076Rauschwitz</t>
  </si>
  <si>
    <t>076Petersberg</t>
  </si>
  <si>
    <t>Nausnitz</t>
  </si>
  <si>
    <t>076Nausnitz</t>
  </si>
  <si>
    <t>Bürgel</t>
  </si>
  <si>
    <t>076Bürgel</t>
  </si>
  <si>
    <t>Poxdorf</t>
  </si>
  <si>
    <t>076Poxdorf</t>
  </si>
  <si>
    <t>Serba</t>
  </si>
  <si>
    <t>076Serba</t>
  </si>
  <si>
    <t>07619</t>
  </si>
  <si>
    <t>076Mertendorf</t>
  </si>
  <si>
    <t>Schkölen</t>
  </si>
  <si>
    <t>076Schkölen</t>
  </si>
  <si>
    <t>07629</t>
  </si>
  <si>
    <t>Reichenbach</t>
  </si>
  <si>
    <t>076Reichenbach</t>
  </si>
  <si>
    <t>076Hermsdorf</t>
  </si>
  <si>
    <t>Sankt Gangloff</t>
  </si>
  <si>
    <t>076Sankt Gangloff</t>
  </si>
  <si>
    <t>Schleifreisen</t>
  </si>
  <si>
    <t>076Schleifreisen</t>
  </si>
  <si>
    <t>07639</t>
  </si>
  <si>
    <t>Tautenhain</t>
  </si>
  <si>
    <t>076Tautenhain</t>
  </si>
  <si>
    <t>076Weißenborn</t>
  </si>
  <si>
    <t>Bad Klosterlausnitz</t>
  </si>
  <si>
    <t>076Bad Klosterlausnitz</t>
  </si>
  <si>
    <t>07646</t>
  </si>
  <si>
    <t>Kleinbockedra</t>
  </si>
  <si>
    <t>076Kleinbockedra</t>
  </si>
  <si>
    <t>Ruttersdorf-Lotschen</t>
  </si>
  <si>
    <t>076Ruttersdorf-Lotschen</t>
  </si>
  <si>
    <t>Möckern</t>
  </si>
  <si>
    <t>076Möckern</t>
  </si>
  <si>
    <t>Bollberg</t>
  </si>
  <si>
    <t>076Bollberg</t>
  </si>
  <si>
    <t>Geisenhain</t>
  </si>
  <si>
    <t>076Geisenhain</t>
  </si>
  <si>
    <t>Lippersdorf-Erdmannsdorf</t>
  </si>
  <si>
    <t>076Lippersdorf-Erdmannsdorf</t>
  </si>
  <si>
    <t>Schöngleina</t>
  </si>
  <si>
    <t>076Schöngleina</t>
  </si>
  <si>
    <t>Meusebach</t>
  </si>
  <si>
    <t>076Meusebach</t>
  </si>
  <si>
    <t>Schlöben</t>
  </si>
  <si>
    <t>076Schlöben</t>
  </si>
  <si>
    <t>Großbockedra</t>
  </si>
  <si>
    <t>076Großbockedra</t>
  </si>
  <si>
    <t>Rausdorf</t>
  </si>
  <si>
    <t>076Rausdorf</t>
  </si>
  <si>
    <t>Tautendorf</t>
  </si>
  <si>
    <t>076Tautendorf</t>
  </si>
  <si>
    <t>Bremsnitz</t>
  </si>
  <si>
    <t>076Bremsnitz</t>
  </si>
  <si>
    <t>Eineborn</t>
  </si>
  <si>
    <t>076Eineborn</t>
  </si>
  <si>
    <t>Weißbach</t>
  </si>
  <si>
    <t>076Weißbach</t>
  </si>
  <si>
    <t>Rattelsdorf</t>
  </si>
  <si>
    <t>076Rattelsdorf</t>
  </si>
  <si>
    <t>Laasdorf</t>
  </si>
  <si>
    <t>076Laasdorf</t>
  </si>
  <si>
    <t>Bobeck</t>
  </si>
  <si>
    <t>076Bobeck</t>
  </si>
  <si>
    <t>Quirla</t>
  </si>
  <si>
    <t>076Quirla</t>
  </si>
  <si>
    <t>Albersdorf</t>
  </si>
  <si>
    <t>076Albersdorf</t>
  </si>
  <si>
    <t>Stadtroda</t>
  </si>
  <si>
    <t>076Stadtroda</t>
  </si>
  <si>
    <t>076Waltersdorf</t>
  </si>
  <si>
    <t>Unterbodnitz</t>
  </si>
  <si>
    <t>076Unterbodnitz</t>
  </si>
  <si>
    <t>Tröbnitz</t>
  </si>
  <si>
    <t>076Tröbnitz</t>
  </si>
  <si>
    <t>Scheiditz</t>
  </si>
  <si>
    <t>076Scheiditz</t>
  </si>
  <si>
    <t>Karlsdorf</t>
  </si>
  <si>
    <t>076Karlsdorf</t>
  </si>
  <si>
    <t>Oberbodnitz</t>
  </si>
  <si>
    <t>076Oberbodnitz</t>
  </si>
  <si>
    <t>Kleinebersdorf</t>
  </si>
  <si>
    <t>076Kleinebersdorf</t>
  </si>
  <si>
    <t>Waldeck</t>
  </si>
  <si>
    <t>076Waldeck</t>
  </si>
  <si>
    <t>Ottendorf</t>
  </si>
  <si>
    <t>076Ottendorf</t>
  </si>
  <si>
    <t>Gneus</t>
  </si>
  <si>
    <t>076Gneus</t>
  </si>
  <si>
    <t>Mörsdorf</t>
  </si>
  <si>
    <t>076Mörsdorf</t>
  </si>
  <si>
    <t>Tissa</t>
  </si>
  <si>
    <t>076Tissa</t>
  </si>
  <si>
    <t>Renthendorf</t>
  </si>
  <si>
    <t>076Renthendorf</t>
  </si>
  <si>
    <t>Trockenborn-Wolfersdorf</t>
  </si>
  <si>
    <t>076Trockenborn-Wolfersdorf</t>
  </si>
  <si>
    <t>07743</t>
  </si>
  <si>
    <t>Jena</t>
  </si>
  <si>
    <t>077Jena</t>
  </si>
  <si>
    <t>07745</t>
  </si>
  <si>
    <t>07747</t>
  </si>
  <si>
    <t>07749</t>
  </si>
  <si>
    <t>07751</t>
  </si>
  <si>
    <t>Großpürschütz</t>
  </si>
  <si>
    <t>077Großpürschütz</t>
  </si>
  <si>
    <t>Zöllnitz</t>
  </si>
  <si>
    <t>077Zöllnitz</t>
  </si>
  <si>
    <t>Jenalöbnitz</t>
  </si>
  <si>
    <t>077Jenalöbnitz</t>
  </si>
  <si>
    <t>Sulza</t>
  </si>
  <si>
    <t>077Sulza</t>
  </si>
  <si>
    <t>Großlöbichau</t>
  </si>
  <si>
    <t>077Großlöbichau</t>
  </si>
  <si>
    <t>Golmsdorf</t>
  </si>
  <si>
    <t>077Golmsdorf</t>
  </si>
  <si>
    <t>077Bucha</t>
  </si>
  <si>
    <t>Milda</t>
  </si>
  <si>
    <t>077Milda</t>
  </si>
  <si>
    <t>Rothenstein</t>
  </si>
  <si>
    <t>077Rothenstein</t>
  </si>
  <si>
    <t>Löberschütz</t>
  </si>
  <si>
    <t>077Löberschütz</t>
  </si>
  <si>
    <t>07768</t>
  </si>
  <si>
    <t>Bibra</t>
  </si>
  <si>
    <t>077Bibra</t>
  </si>
  <si>
    <t>077Kahla</t>
  </si>
  <si>
    <t>Schöps</t>
  </si>
  <si>
    <t>077Schöps</t>
  </si>
  <si>
    <t>Reinstädt</t>
  </si>
  <si>
    <t>077Reinstädt</t>
  </si>
  <si>
    <t>Orlamünde</t>
  </si>
  <si>
    <t>077Orlamünde</t>
  </si>
  <si>
    <t>Eichenberg</t>
  </si>
  <si>
    <t>077Eichenberg</t>
  </si>
  <si>
    <t>Altenberga</t>
  </si>
  <si>
    <t>077Altenberga</t>
  </si>
  <si>
    <t>Seitenroda</t>
  </si>
  <si>
    <t>077Seitenroda</t>
  </si>
  <si>
    <t>Hummelshain</t>
  </si>
  <si>
    <t>077Hummelshain</t>
  </si>
  <si>
    <t>Lindig</t>
  </si>
  <si>
    <t>077Lindig</t>
  </si>
  <si>
    <t>Gumperda</t>
  </si>
  <si>
    <t>077Gumperda</t>
  </si>
  <si>
    <t>Freienorla</t>
  </si>
  <si>
    <t>077Freienorla</t>
  </si>
  <si>
    <t>Großeutersdorf</t>
  </si>
  <si>
    <t>077Großeutersdorf</t>
  </si>
  <si>
    <t>Kleineutersdorf</t>
  </si>
  <si>
    <t>077Kleineutersdorf</t>
  </si>
  <si>
    <t>07774</t>
  </si>
  <si>
    <t>Frauenprießnitz</t>
  </si>
  <si>
    <t>077Frauenprießnitz</t>
  </si>
  <si>
    <t>Thierschneck</t>
  </si>
  <si>
    <t>077Thierschneck</t>
  </si>
  <si>
    <t>Wichmar</t>
  </si>
  <si>
    <t>077Wichmar</t>
  </si>
  <si>
    <t>Camburg</t>
  </si>
  <si>
    <t>077Camburg</t>
  </si>
  <si>
    <t>07778</t>
  </si>
  <si>
    <t>Tautenburg</t>
  </si>
  <si>
    <t>077Tautenburg</t>
  </si>
  <si>
    <t>Hainichen</t>
  </si>
  <si>
    <t>077Hainichen</t>
  </si>
  <si>
    <t>Dornburg</t>
  </si>
  <si>
    <t>077Dornburg</t>
  </si>
  <si>
    <t>077Lehesten</t>
  </si>
  <si>
    <t>Zimmern</t>
  </si>
  <si>
    <t>077Zimmern</t>
  </si>
  <si>
    <t>Dorndorf-Steudnitz</t>
  </si>
  <si>
    <t>077Dorndorf-Steudnitz</t>
  </si>
  <si>
    <t>Neuengönna</t>
  </si>
  <si>
    <t>077Neuengönna</t>
  </si>
  <si>
    <t>07806</t>
  </si>
  <si>
    <t>Neustadt an der Orla</t>
  </si>
  <si>
    <t>078Neustadt an der Orla</t>
  </si>
  <si>
    <t>Dreba</t>
  </si>
  <si>
    <t>078Dreba</t>
  </si>
  <si>
    <t>Lausnitz bei Neustadt an der Orla</t>
  </si>
  <si>
    <t>078Lausnitz bei Neustadt an der Orla</t>
  </si>
  <si>
    <t>Weira</t>
  </si>
  <si>
    <t>078Weira</t>
  </si>
  <si>
    <t>07819</t>
  </si>
  <si>
    <t>Linda bei Neustadt an der Orla</t>
  </si>
  <si>
    <t>078Linda bei Neustadt an der Orla</t>
  </si>
  <si>
    <t>Schmieritz</t>
  </si>
  <si>
    <t>078Schmieritz</t>
  </si>
  <si>
    <t>Dreitzsch</t>
  </si>
  <si>
    <t>078Dreitzsch</t>
  </si>
  <si>
    <t>Tömmelsdorf</t>
  </si>
  <si>
    <t>078Tömmelsdorf</t>
  </si>
  <si>
    <t>Lemnitz</t>
  </si>
  <si>
    <t>078Lemnitz</t>
  </si>
  <si>
    <t>Mittelpöllnitz</t>
  </si>
  <si>
    <t>078Mittelpöllnitz</t>
  </si>
  <si>
    <t>Rosendorf</t>
  </si>
  <si>
    <t>078Rosendorf</t>
  </si>
  <si>
    <t>Pillingsdorf</t>
  </si>
  <si>
    <t>078Pillingsdorf</t>
  </si>
  <si>
    <t>Miesitz</t>
  </si>
  <si>
    <t>078Miesitz</t>
  </si>
  <si>
    <t>Geroda</t>
  </si>
  <si>
    <t>078Geroda</t>
  </si>
  <si>
    <t>Triptis</t>
  </si>
  <si>
    <t>078Triptis</t>
  </si>
  <si>
    <t>07907</t>
  </si>
  <si>
    <t>Schleiz</t>
  </si>
  <si>
    <t>079Schleiz</t>
  </si>
  <si>
    <t>Pörmitz</t>
  </si>
  <si>
    <t>079Pörmitz</t>
  </si>
  <si>
    <t>Dragensdorf</t>
  </si>
  <si>
    <t>079Dragensdorf</t>
  </si>
  <si>
    <t>Plothen</t>
  </si>
  <si>
    <t>079Plothen</t>
  </si>
  <si>
    <t>Löhma</t>
  </si>
  <si>
    <t>079Löhma</t>
  </si>
  <si>
    <t>Tegau</t>
  </si>
  <si>
    <t>079Tegau</t>
  </si>
  <si>
    <t>Göschitz</t>
  </si>
  <si>
    <t>079Göschitz</t>
  </si>
  <si>
    <t>Dittersdorf</t>
  </si>
  <si>
    <t>079Dittersdorf</t>
  </si>
  <si>
    <t>Oettersdorf</t>
  </si>
  <si>
    <t>079Oettersdorf</t>
  </si>
  <si>
    <t>Görkwitz</t>
  </si>
  <si>
    <t>079Görkwitz</t>
  </si>
  <si>
    <t>07919</t>
  </si>
  <si>
    <t>Mühltroff</t>
  </si>
  <si>
    <t>079Mühltroff</t>
  </si>
  <si>
    <t>Kirschkau</t>
  </si>
  <si>
    <t>079Kirschkau</t>
  </si>
  <si>
    <t>07922</t>
  </si>
  <si>
    <t>Tanna</t>
  </si>
  <si>
    <t>079Tanna</t>
  </si>
  <si>
    <t>07924</t>
  </si>
  <si>
    <t>Schöndorf</t>
  </si>
  <si>
    <t>079Schöndorf</t>
  </si>
  <si>
    <t>Volkmannsdorf</t>
  </si>
  <si>
    <t>079Volkmannsdorf</t>
  </si>
  <si>
    <t>Eßbach</t>
  </si>
  <si>
    <t>079Eßbach</t>
  </si>
  <si>
    <t>Crispendorf</t>
  </si>
  <si>
    <t>079Crispendorf</t>
  </si>
  <si>
    <t>Neundorf (bei Schleiz)</t>
  </si>
  <si>
    <t>079Neundorf (bei Schleiz)</t>
  </si>
  <si>
    <t>Ziegenrück</t>
  </si>
  <si>
    <t>079Ziegenrück</t>
  </si>
  <si>
    <t>07926</t>
  </si>
  <si>
    <t>Gefell</t>
  </si>
  <si>
    <t>079Gefell</t>
  </si>
  <si>
    <t>07927</t>
  </si>
  <si>
    <t>Hirschberg</t>
  </si>
  <si>
    <t>079Hirschberg</t>
  </si>
  <si>
    <t>07929</t>
  </si>
  <si>
    <t>079Saalburg-Ebersdorf</t>
  </si>
  <si>
    <t>07937</t>
  </si>
  <si>
    <t>Zeulenroda</t>
  </si>
  <si>
    <t>079Zeulenroda</t>
  </si>
  <si>
    <t>Silberfeld</t>
  </si>
  <si>
    <t>079Silberfeld</t>
  </si>
  <si>
    <t>Vogtländisches Oberland</t>
  </si>
  <si>
    <t>079Vogtländisches Oberland</t>
  </si>
  <si>
    <t>Langenwolschendorf</t>
  </si>
  <si>
    <t>079Langenwolschendorf</t>
  </si>
  <si>
    <t>Zadelsdorf</t>
  </si>
  <si>
    <t>079Zadelsdorf</t>
  </si>
  <si>
    <t>07950</t>
  </si>
  <si>
    <t>Merkendorf</t>
  </si>
  <si>
    <t>079Merkendorf</t>
  </si>
  <si>
    <t>Göhren-Döhlen</t>
  </si>
  <si>
    <t>079Göhren-Döhlen</t>
  </si>
  <si>
    <t>Staitz</t>
  </si>
  <si>
    <t>079Staitz</t>
  </si>
  <si>
    <t>Wiebelsdorf</t>
  </si>
  <si>
    <t>079Wiebelsdorf</t>
  </si>
  <si>
    <t>Triebes</t>
  </si>
  <si>
    <t>079Triebes</t>
  </si>
  <si>
    <t>Weißendorf</t>
  </si>
  <si>
    <t>079Weißendorf</t>
  </si>
  <si>
    <t>07952</t>
  </si>
  <si>
    <t>Pausa</t>
  </si>
  <si>
    <t>079Pausa</t>
  </si>
  <si>
    <t>07955</t>
  </si>
  <si>
    <t>Braunsdorf</t>
  </si>
  <si>
    <t>079Braunsdorf</t>
  </si>
  <si>
    <t>Auma</t>
  </si>
  <si>
    <t>079Auma</t>
  </si>
  <si>
    <t>07957</t>
  </si>
  <si>
    <t>Hain</t>
  </si>
  <si>
    <t>079Hain</t>
  </si>
  <si>
    <t>Langenwetzendorf</t>
  </si>
  <si>
    <t>079Langenwetzendorf</t>
  </si>
  <si>
    <t>07958</t>
  </si>
  <si>
    <t>Hohenleuben</t>
  </si>
  <si>
    <t>079Hohenleuben</t>
  </si>
  <si>
    <t>07973</t>
  </si>
  <si>
    <t>Greiz</t>
  </si>
  <si>
    <t>079Greiz</t>
  </si>
  <si>
    <t>07980</t>
  </si>
  <si>
    <t>Wildetaube</t>
  </si>
  <si>
    <t>079Wildetaube</t>
  </si>
  <si>
    <t>Neumühle</t>
  </si>
  <si>
    <t>079Neumühle</t>
  </si>
  <si>
    <t>Berga/Elster</t>
  </si>
  <si>
    <t>079Berga/Elster</t>
  </si>
  <si>
    <t>Neugernsdorf</t>
  </si>
  <si>
    <t>079Neugernsdorf</t>
  </si>
  <si>
    <t>Kühdorf</t>
  </si>
  <si>
    <t>079Kühdorf</t>
  </si>
  <si>
    <t>Lunzig</t>
  </si>
  <si>
    <t>079Lunzig</t>
  </si>
  <si>
    <t>07985</t>
  </si>
  <si>
    <t>Elsterberg</t>
  </si>
  <si>
    <t>079Elsterberg</t>
  </si>
  <si>
    <t>07987</t>
  </si>
  <si>
    <t>Mohlsdorf</t>
  </si>
  <si>
    <t>079Mohlsdorf</t>
  </si>
  <si>
    <t>07989</t>
  </si>
  <si>
    <t>Teichwolframsdorf</t>
  </si>
  <si>
    <t>079Teichwolframsdorf</t>
  </si>
  <si>
    <t>08056</t>
  </si>
  <si>
    <t>Zwickau</t>
  </si>
  <si>
    <t>080Zwickau</t>
  </si>
  <si>
    <t>08058</t>
  </si>
  <si>
    <t>08060</t>
  </si>
  <si>
    <t>08062</t>
  </si>
  <si>
    <t>08064</t>
  </si>
  <si>
    <t>08066</t>
  </si>
  <si>
    <t>08107</t>
  </si>
  <si>
    <t>Kirchberg</t>
  </si>
  <si>
    <t>081Kirchberg</t>
  </si>
  <si>
    <t>Hartmannsdorf bei Kirchberg</t>
  </si>
  <si>
    <t>081Hartmannsdorf bei Kirchberg</t>
  </si>
  <si>
    <t>081Hirschfeld</t>
  </si>
  <si>
    <t>08112</t>
  </si>
  <si>
    <t>Wilkau-Haßlau</t>
  </si>
  <si>
    <t>081Wilkau-Haßlau</t>
  </si>
  <si>
    <t>08115</t>
  </si>
  <si>
    <t>Lichtentanne</t>
  </si>
  <si>
    <t>081Lichtentanne</t>
  </si>
  <si>
    <t>08118</t>
  </si>
  <si>
    <t>Hartenstein</t>
  </si>
  <si>
    <t>081Hartenstein</t>
  </si>
  <si>
    <t>08132</t>
  </si>
  <si>
    <t>Mülsen</t>
  </si>
  <si>
    <t>081Mülsen</t>
  </si>
  <si>
    <t>08134</t>
  </si>
  <si>
    <t>Langenweißbach</t>
  </si>
  <si>
    <t>081Langenweißbach</t>
  </si>
  <si>
    <t>Wildenfels</t>
  </si>
  <si>
    <t>081Wildenfels</t>
  </si>
  <si>
    <t>08141</t>
  </si>
  <si>
    <t>081Reinsdorf</t>
  </si>
  <si>
    <t>08144</t>
  </si>
  <si>
    <t>08147</t>
  </si>
  <si>
    <t>Crinitzberg</t>
  </si>
  <si>
    <t>081Crinitzberg</t>
  </si>
  <si>
    <t>08209</t>
  </si>
  <si>
    <t>Auerbach/Vogtland</t>
  </si>
  <si>
    <t>082Auerbach/Vogtland</t>
  </si>
  <si>
    <t>08223</t>
  </si>
  <si>
    <t>Grünbach</t>
  </si>
  <si>
    <t>082Grünbach</t>
  </si>
  <si>
    <t>Werda</t>
  </si>
  <si>
    <t>082Werda</t>
  </si>
  <si>
    <t>Falkenstein/Vogtland</t>
  </si>
  <si>
    <t>082Falkenstein/Vogtland</t>
  </si>
  <si>
    <t>Neustadt/Vogtland</t>
  </si>
  <si>
    <t>082Neustadt/Vogtland</t>
  </si>
  <si>
    <t>08228</t>
  </si>
  <si>
    <t>Rodewisch</t>
  </si>
  <si>
    <t>082Rodewisch</t>
  </si>
  <si>
    <t>08233</t>
  </si>
  <si>
    <t>Treuen</t>
  </si>
  <si>
    <t>082Treuen</t>
  </si>
  <si>
    <t>08236</t>
  </si>
  <si>
    <t>Ellefeld</t>
  </si>
  <si>
    <t>082Ellefeld</t>
  </si>
  <si>
    <t>08237</t>
  </si>
  <si>
    <t>Steinberg</t>
  </si>
  <si>
    <t>082Steinberg</t>
  </si>
  <si>
    <t>08239</t>
  </si>
  <si>
    <t>Bergen</t>
  </si>
  <si>
    <t>082Bergen</t>
  </si>
  <si>
    <t>08248</t>
  </si>
  <si>
    <t>Klingenthal/Sachsen</t>
  </si>
  <si>
    <t>082Klingenthal/Sachsen</t>
  </si>
  <si>
    <t>08258</t>
  </si>
  <si>
    <t>Markneukirchen</t>
  </si>
  <si>
    <t>082Markneukirchen</t>
  </si>
  <si>
    <t>08261</t>
  </si>
  <si>
    <t>Schöneck/Vogtland</t>
  </si>
  <si>
    <t>082Schöneck/Vogtland</t>
  </si>
  <si>
    <t>08262</t>
  </si>
  <si>
    <t>Tannenbergsthal/Vogtland</t>
  </si>
  <si>
    <t>082Tannenbergsthal/Vogtland</t>
  </si>
  <si>
    <t>Morgenröthe-Rautenkranz</t>
  </si>
  <si>
    <t>082Morgenröthe-Rautenkranz</t>
  </si>
  <si>
    <t>08265</t>
  </si>
  <si>
    <t>Erlbach</t>
  </si>
  <si>
    <t>082Erlbach</t>
  </si>
  <si>
    <t>08267</t>
  </si>
  <si>
    <t>Zwota</t>
  </si>
  <si>
    <t>082Zwota</t>
  </si>
  <si>
    <t>08269</t>
  </si>
  <si>
    <t>Hammerbrücke</t>
  </si>
  <si>
    <t>082Hammerbrücke</t>
  </si>
  <si>
    <t>08280</t>
  </si>
  <si>
    <t>Aue</t>
  </si>
  <si>
    <t>082Aue</t>
  </si>
  <si>
    <t>08289</t>
  </si>
  <si>
    <t>Schneeberg</t>
  </si>
  <si>
    <t>082Schneeberg</t>
  </si>
  <si>
    <t>08294</t>
  </si>
  <si>
    <t>Lößnitz</t>
  </si>
  <si>
    <t>082Lößnitz</t>
  </si>
  <si>
    <t>08297</t>
  </si>
  <si>
    <t>Zwönitz</t>
  </si>
  <si>
    <t>082Zwönitz</t>
  </si>
  <si>
    <t>08301</t>
  </si>
  <si>
    <t>Schlema</t>
  </si>
  <si>
    <t>083Schlema</t>
  </si>
  <si>
    <t>08304</t>
  </si>
  <si>
    <t>Schönheide</t>
  </si>
  <si>
    <t>083Schönheide</t>
  </si>
  <si>
    <t>08309</t>
  </si>
  <si>
    <t>Eibenstock</t>
  </si>
  <si>
    <t>083Eibenstock</t>
  </si>
  <si>
    <t>08312</t>
  </si>
  <si>
    <t>Lauter/Sachsen</t>
  </si>
  <si>
    <t>083Lauter/Sachsen</t>
  </si>
  <si>
    <t>08315</t>
  </si>
  <si>
    <t>Bernsbach</t>
  </si>
  <si>
    <t>083Bernsbach</t>
  </si>
  <si>
    <t>08321</t>
  </si>
  <si>
    <t>Zschorlau</t>
  </si>
  <si>
    <t>083Zschorlau</t>
  </si>
  <si>
    <t>08324</t>
  </si>
  <si>
    <t>Bockau</t>
  </si>
  <si>
    <t>083Bockau</t>
  </si>
  <si>
    <t>08326</t>
  </si>
  <si>
    <t>Sosa</t>
  </si>
  <si>
    <t>083Sosa</t>
  </si>
  <si>
    <t>08328</t>
  </si>
  <si>
    <t>Stützengrün</t>
  </si>
  <si>
    <t>083Stützengrün</t>
  </si>
  <si>
    <t>08340</t>
  </si>
  <si>
    <t>Schwarzenberg/Erzgebirge</t>
  </si>
  <si>
    <t>083Schwarzenberg/Erzgebirge</t>
  </si>
  <si>
    <t>Beierfeld</t>
  </si>
  <si>
    <t>083Beierfeld</t>
  </si>
  <si>
    <t>08349</t>
  </si>
  <si>
    <t>Erlabrunn</t>
  </si>
  <si>
    <t>083Erlabrunn</t>
  </si>
  <si>
    <t>Johanngeorgenstadt</t>
  </si>
  <si>
    <t>083Johanngeorgenstadt</t>
  </si>
  <si>
    <t>08352</t>
  </si>
  <si>
    <t>Markersbach</t>
  </si>
  <si>
    <t>083Markersbach</t>
  </si>
  <si>
    <t>Raschau</t>
  </si>
  <si>
    <t>083Raschau</t>
  </si>
  <si>
    <t>Pöhla</t>
  </si>
  <si>
    <t>083Pöhla</t>
  </si>
  <si>
    <t>08355</t>
  </si>
  <si>
    <t>Rittersgrün</t>
  </si>
  <si>
    <t>083Rittersgrün</t>
  </si>
  <si>
    <t>08358</t>
  </si>
  <si>
    <t>Grünhain</t>
  </si>
  <si>
    <t>083Grünhain</t>
  </si>
  <si>
    <t>08359</t>
  </si>
  <si>
    <t>Breitenbrunn/Erzgebirge</t>
  </si>
  <si>
    <t>083Breitenbrunn/Erzgebirge</t>
  </si>
  <si>
    <t>08371</t>
  </si>
  <si>
    <t>Glauchau</t>
  </si>
  <si>
    <t>083Glauchau</t>
  </si>
  <si>
    <t>08373</t>
  </si>
  <si>
    <t>Remse</t>
  </si>
  <si>
    <t>083Remse</t>
  </si>
  <si>
    <t>08393</t>
  </si>
  <si>
    <t>Dennheritz</t>
  </si>
  <si>
    <t>083Dennheritz</t>
  </si>
  <si>
    <t>Schönberg</t>
  </si>
  <si>
    <t>083Schönberg</t>
  </si>
  <si>
    <t>Meerane</t>
  </si>
  <si>
    <t>083Meerane</t>
  </si>
  <si>
    <t>08396</t>
  </si>
  <si>
    <t>Waldenburg</t>
  </si>
  <si>
    <t>083Waldenburg</t>
  </si>
  <si>
    <t>Oberwiera</t>
  </si>
  <si>
    <t>083Oberwiera</t>
  </si>
  <si>
    <t>08412</t>
  </si>
  <si>
    <t>Werdau</t>
  </si>
  <si>
    <t>084Werdau</t>
  </si>
  <si>
    <t>Leubnitz</t>
  </si>
  <si>
    <t>084Leubnitz</t>
  </si>
  <si>
    <t>08427</t>
  </si>
  <si>
    <t>Fraureuth</t>
  </si>
  <si>
    <t>084Fraureuth</t>
  </si>
  <si>
    <t>08428</t>
  </si>
  <si>
    <t>Langenbernsdorf</t>
  </si>
  <si>
    <t>084Langenbernsdorf</t>
  </si>
  <si>
    <t>08451</t>
  </si>
  <si>
    <t>Crimmitschau</t>
  </si>
  <si>
    <t>084Crimmitschau</t>
  </si>
  <si>
    <t>08459</t>
  </si>
  <si>
    <t>Neukirchen/Pleiße</t>
  </si>
  <si>
    <t>084Neukirchen/Pleiße</t>
  </si>
  <si>
    <t>08468</t>
  </si>
  <si>
    <t>Reichenbach/Vogtland</t>
  </si>
  <si>
    <t>084Reichenbach/Vogtland</t>
  </si>
  <si>
    <t>Heinsdorfergrund</t>
  </si>
  <si>
    <t>084Heinsdorfergrund</t>
  </si>
  <si>
    <t>08485</t>
  </si>
  <si>
    <t>Lengenfeld</t>
  </si>
  <si>
    <t>084Lengenfeld</t>
  </si>
  <si>
    <t>08491</t>
  </si>
  <si>
    <t>Netzschkau</t>
  </si>
  <si>
    <t>084Netzschkau</t>
  </si>
  <si>
    <t>Limbach</t>
  </si>
  <si>
    <t>084Limbach</t>
  </si>
  <si>
    <t>08496</t>
  </si>
  <si>
    <t>Neumark</t>
  </si>
  <si>
    <t>084Neumark</t>
  </si>
  <si>
    <t>08499</t>
  </si>
  <si>
    <t>Mylau</t>
  </si>
  <si>
    <t>084Mylau</t>
  </si>
  <si>
    <t>08523</t>
  </si>
  <si>
    <t>Plauen</t>
  </si>
  <si>
    <t>085Plauen</t>
  </si>
  <si>
    <t>08525</t>
  </si>
  <si>
    <t>08527</t>
  </si>
  <si>
    <t>08529</t>
  </si>
  <si>
    <t>08538</t>
  </si>
  <si>
    <t>Reuth</t>
  </si>
  <si>
    <t>085Reuth</t>
  </si>
  <si>
    <t>Burgstein</t>
  </si>
  <si>
    <t>085Burgstein</t>
  </si>
  <si>
    <t>Weischlitz</t>
  </si>
  <si>
    <t>085Weischlitz</t>
  </si>
  <si>
    <t>08539</t>
  </si>
  <si>
    <t>Mehltheuer</t>
  </si>
  <si>
    <t>085Mehltheuer</t>
  </si>
  <si>
    <t>08541</t>
  </si>
  <si>
    <t>Theuma</t>
  </si>
  <si>
    <t>085Theuma</t>
  </si>
  <si>
    <t>Neuensalz</t>
  </si>
  <si>
    <t>085Neuensalz</t>
  </si>
  <si>
    <t>08543</t>
  </si>
  <si>
    <t>Pöhl</t>
  </si>
  <si>
    <t>085Pöhl</t>
  </si>
  <si>
    <t>08548</t>
  </si>
  <si>
    <t>Syrau</t>
  </si>
  <si>
    <t>085Syrau</t>
  </si>
  <si>
    <t>08606</t>
  </si>
  <si>
    <t>Bösenbrunn</t>
  </si>
  <si>
    <t>086Bösenbrunn</t>
  </si>
  <si>
    <t>Triebel/Vogtland</t>
  </si>
  <si>
    <t>086Triebel/Vogtland</t>
  </si>
  <si>
    <t>Mühlental</t>
  </si>
  <si>
    <t>086Mühlental</t>
  </si>
  <si>
    <t>Oelsnitz</t>
  </si>
  <si>
    <t>086Oelsnitz</t>
  </si>
  <si>
    <t>Tirpersdorf</t>
  </si>
  <si>
    <t>086Tirpersdorf</t>
  </si>
  <si>
    <t>08626</t>
  </si>
  <si>
    <t>Eichigt</t>
  </si>
  <si>
    <t>086Eichigt</t>
  </si>
  <si>
    <t>Adorf</t>
  </si>
  <si>
    <t>086Adorf</t>
  </si>
  <si>
    <t>08645</t>
  </si>
  <si>
    <t>Bad Elster</t>
  </si>
  <si>
    <t>086Bad Elster</t>
  </si>
  <si>
    <t>08648</t>
  </si>
  <si>
    <t>Bad Brambach</t>
  </si>
  <si>
    <t>086Bad Brambach</t>
  </si>
  <si>
    <t>09111</t>
  </si>
  <si>
    <t>Chemnitz</t>
  </si>
  <si>
    <t>091Chemnitz</t>
  </si>
  <si>
    <t>09112</t>
  </si>
  <si>
    <t>09113</t>
  </si>
  <si>
    <t>09114</t>
  </si>
  <si>
    <t>09116</t>
  </si>
  <si>
    <t>09117</t>
  </si>
  <si>
    <t>09119</t>
  </si>
  <si>
    <t>09120</t>
  </si>
  <si>
    <t>09122</t>
  </si>
  <si>
    <t>09123</t>
  </si>
  <si>
    <t>09125</t>
  </si>
  <si>
    <t>09126</t>
  </si>
  <si>
    <t>09127</t>
  </si>
  <si>
    <t>09130</t>
  </si>
  <si>
    <t>09131</t>
  </si>
  <si>
    <t>09212</t>
  </si>
  <si>
    <t>Limbach-Oberfrohna</t>
  </si>
  <si>
    <t>092Limbach-Oberfrohna</t>
  </si>
  <si>
    <t>09217</t>
  </si>
  <si>
    <t>Burgstädt</t>
  </si>
  <si>
    <t>092Burgstädt</t>
  </si>
  <si>
    <t>09221</t>
  </si>
  <si>
    <t>Neukirchen/Erzgebirge</t>
  </si>
  <si>
    <t>092Neukirchen/Erzgebirge</t>
  </si>
  <si>
    <t>09232</t>
  </si>
  <si>
    <t>092Hartmannsdorf</t>
  </si>
  <si>
    <t>09235</t>
  </si>
  <si>
    <t>Burkhardtsdorf</t>
  </si>
  <si>
    <t>092Burkhardtsdorf</t>
  </si>
  <si>
    <t>09236</t>
  </si>
  <si>
    <t>Claußnitz</t>
  </si>
  <si>
    <t>092Claußnitz</t>
  </si>
  <si>
    <t>09241</t>
  </si>
  <si>
    <t>Mühlau</t>
  </si>
  <si>
    <t>092Mühlau</t>
  </si>
  <si>
    <t>09243</t>
  </si>
  <si>
    <t>Niederfrohna</t>
  </si>
  <si>
    <t>092Niederfrohna</t>
  </si>
  <si>
    <t>09244</t>
  </si>
  <si>
    <t>Lichtenau</t>
  </si>
  <si>
    <t>092Lichtenau</t>
  </si>
  <si>
    <t>09249</t>
  </si>
  <si>
    <t>Taura</t>
  </si>
  <si>
    <t>092Taura</t>
  </si>
  <si>
    <t>09306</t>
  </si>
  <si>
    <t>Wechselburg</t>
  </si>
  <si>
    <t>093Wechselburg</t>
  </si>
  <si>
    <t>Erlau</t>
  </si>
  <si>
    <t>093Erlau</t>
  </si>
  <si>
    <t>Königsfeld</t>
  </si>
  <si>
    <t>093Königsfeld</t>
  </si>
  <si>
    <t>Zettlitz</t>
  </si>
  <si>
    <t>093Zettlitz</t>
  </si>
  <si>
    <t>Seelitz</t>
  </si>
  <si>
    <t>093Seelitz</t>
  </si>
  <si>
    <t>Rochlitz</t>
  </si>
  <si>
    <t>093Rochlitz</t>
  </si>
  <si>
    <t>Thalheim/Erzgebirge</t>
  </si>
  <si>
    <t>093Thalheim/Erzgebirge</t>
  </si>
  <si>
    <t>Königshain-Wiederau</t>
  </si>
  <si>
    <t>093Königshain-Wiederau</t>
  </si>
  <si>
    <t>09322</t>
  </si>
  <si>
    <t>Penig</t>
  </si>
  <si>
    <t>093Penig</t>
  </si>
  <si>
    <t>09326</t>
  </si>
  <si>
    <t>Geringswalde</t>
  </si>
  <si>
    <t>093Geringswalde</t>
  </si>
  <si>
    <t>09328</t>
  </si>
  <si>
    <t>Lunzenau</t>
  </si>
  <si>
    <t>093Lunzenau</t>
  </si>
  <si>
    <t>09337</t>
  </si>
  <si>
    <t>Callenberg</t>
  </si>
  <si>
    <t>093Callenberg</t>
  </si>
  <si>
    <t>Hohenstein-Ernstthal</t>
  </si>
  <si>
    <t>093Hohenstein-Ernstthal</t>
  </si>
  <si>
    <t>093Bernsdorf</t>
  </si>
  <si>
    <t>09350</t>
  </si>
  <si>
    <t>Lichtenstein/Sachsen</t>
  </si>
  <si>
    <t>093Lichtenstein/Sachsen</t>
  </si>
  <si>
    <t>09353</t>
  </si>
  <si>
    <t>Oberlungwitz</t>
  </si>
  <si>
    <t>093Oberlungwitz</t>
  </si>
  <si>
    <t>09355</t>
  </si>
  <si>
    <t>093Gersdorf</t>
  </si>
  <si>
    <t>09356</t>
  </si>
  <si>
    <t>Sankt Egidien</t>
  </si>
  <si>
    <t>093Sankt Egidien</t>
  </si>
  <si>
    <t>09366</t>
  </si>
  <si>
    <t>Stollberg/Erzgebirge</t>
  </si>
  <si>
    <t>093Stollberg/Erzgebirge</t>
  </si>
  <si>
    <t>Niederdorf</t>
  </si>
  <si>
    <t>093Niederdorf</t>
  </si>
  <si>
    <t>09376</t>
  </si>
  <si>
    <t>Oelsnitz/Erzgebirge</t>
  </si>
  <si>
    <t>093Oelsnitz/Erzgebirge</t>
  </si>
  <si>
    <t>09385</t>
  </si>
  <si>
    <t>Lugau/Erzgebirge</t>
  </si>
  <si>
    <t>093Lugau/Erzgebirge</t>
  </si>
  <si>
    <t>Erlbach-Kirchberg</t>
  </si>
  <si>
    <t>093Erlbach-Kirchberg</t>
  </si>
  <si>
    <t>09387</t>
  </si>
  <si>
    <t>Jahnsdorf/Erzgebirge</t>
  </si>
  <si>
    <t>093Jahnsdorf/Erzgebirge</t>
  </si>
  <si>
    <t>09390</t>
  </si>
  <si>
    <t>Gornsdorf</t>
  </si>
  <si>
    <t>093Gornsdorf</t>
  </si>
  <si>
    <t>09392</t>
  </si>
  <si>
    <t>Auerbach</t>
  </si>
  <si>
    <t>093Auerbach</t>
  </si>
  <si>
    <t>09394</t>
  </si>
  <si>
    <t>Hohndorf</t>
  </si>
  <si>
    <t>093Hohndorf</t>
  </si>
  <si>
    <t>09395</t>
  </si>
  <si>
    <t>Hormersdorf</t>
  </si>
  <si>
    <t>093Hormersdorf</t>
  </si>
  <si>
    <t>09399</t>
  </si>
  <si>
    <t>Niederwürschnitz</t>
  </si>
  <si>
    <t>093Niederwürschnitz</t>
  </si>
  <si>
    <t>09405</t>
  </si>
  <si>
    <t>Zschopau</t>
  </si>
  <si>
    <t>094Zschopau</t>
  </si>
  <si>
    <t>Gornau/Erzgebirge</t>
  </si>
  <si>
    <t>094Gornau/Erzgebirge</t>
  </si>
  <si>
    <t>09419</t>
  </si>
  <si>
    <t>Thum</t>
  </si>
  <si>
    <t>094Thum</t>
  </si>
  <si>
    <t>09423</t>
  </si>
  <si>
    <t>Gelenau/Erzgebirge</t>
  </si>
  <si>
    <t>094Gelenau/Erzgebirge</t>
  </si>
  <si>
    <t>09427</t>
  </si>
  <si>
    <t>Ehrenfriedersdorf</t>
  </si>
  <si>
    <t>094Ehrenfriedersdorf</t>
  </si>
  <si>
    <t>09429</t>
  </si>
  <si>
    <t>Wolkenstein</t>
  </si>
  <si>
    <t>094Wolkenstein</t>
  </si>
  <si>
    <t>09430</t>
  </si>
  <si>
    <t>Drebach</t>
  </si>
  <si>
    <t>094Drebach</t>
  </si>
  <si>
    <t>Venusberg</t>
  </si>
  <si>
    <t>094Venusberg</t>
  </si>
  <si>
    <t>09432</t>
  </si>
  <si>
    <t>Großolbersdorf</t>
  </si>
  <si>
    <t>094Großolbersdorf</t>
  </si>
  <si>
    <t>09435</t>
  </si>
  <si>
    <t>Scharfenstein</t>
  </si>
  <si>
    <t>094Scharfenstein</t>
  </si>
  <si>
    <t>09437</t>
  </si>
  <si>
    <t>Waldkirchen/Erzgebirge</t>
  </si>
  <si>
    <t>094Waldkirchen/Erzgebirge</t>
  </si>
  <si>
    <t>Börnichen/Erzgebirge</t>
  </si>
  <si>
    <t>094Börnichen/Erzgebirge</t>
  </si>
  <si>
    <t>09439</t>
  </si>
  <si>
    <t>Amtsberg</t>
  </si>
  <si>
    <t>094Amtsberg</t>
  </si>
  <si>
    <t>09456</t>
  </si>
  <si>
    <t>Annaberg-Buchholz</t>
  </si>
  <si>
    <t>094Annaberg-Buchholz</t>
  </si>
  <si>
    <t>Mildenau</t>
  </si>
  <si>
    <t>094Mildenau</t>
  </si>
  <si>
    <t>09465</t>
  </si>
  <si>
    <t>Sehmatal</t>
  </si>
  <si>
    <t>094Sehmatal</t>
  </si>
  <si>
    <t>09468</t>
  </si>
  <si>
    <t>Geyer</t>
  </si>
  <si>
    <t>094Geyer</t>
  </si>
  <si>
    <t>Tannenberg</t>
  </si>
  <si>
    <t>094Tannenberg</t>
  </si>
  <si>
    <t>09471</t>
  </si>
  <si>
    <t>Königswalde</t>
  </si>
  <si>
    <t>094Königswalde</t>
  </si>
  <si>
    <t>094Bärenstein</t>
  </si>
  <si>
    <t>09474</t>
  </si>
  <si>
    <t>Crottendorf</t>
  </si>
  <si>
    <t>094Crottendorf</t>
  </si>
  <si>
    <t>09477</t>
  </si>
  <si>
    <t>Jöhstadt</t>
  </si>
  <si>
    <t>094Jöhstadt</t>
  </si>
  <si>
    <t>09481</t>
  </si>
  <si>
    <t>Elterlein</t>
  </si>
  <si>
    <t>094Elterlein</t>
  </si>
  <si>
    <t>Scheibenberg</t>
  </si>
  <si>
    <t>094Scheibenberg</t>
  </si>
  <si>
    <t>09484</t>
  </si>
  <si>
    <t>Oberwiesenthal</t>
  </si>
  <si>
    <t>094Oberwiesenthal</t>
  </si>
  <si>
    <t>09487</t>
  </si>
  <si>
    <t>Schlettau</t>
  </si>
  <si>
    <t>094Schlettau</t>
  </si>
  <si>
    <t>09488</t>
  </si>
  <si>
    <t>Wiesa</t>
  </si>
  <si>
    <t>094Wiesa</t>
  </si>
  <si>
    <t>09496</t>
  </si>
  <si>
    <t>Marienberg</t>
  </si>
  <si>
    <t>094Marienberg</t>
  </si>
  <si>
    <t>Pobershau</t>
  </si>
  <si>
    <t>094Pobershau</t>
  </si>
  <si>
    <t>09509</t>
  </si>
  <si>
    <t>Pockau</t>
  </si>
  <si>
    <t>095Pockau</t>
  </si>
  <si>
    <t>09514</t>
  </si>
  <si>
    <t>095Lengefeld</t>
  </si>
  <si>
    <t>09517</t>
  </si>
  <si>
    <t>Zöblitz</t>
  </si>
  <si>
    <t>095Zöblitz</t>
  </si>
  <si>
    <t>09518</t>
  </si>
  <si>
    <t>Großrückerswalde</t>
  </si>
  <si>
    <t>095Großrückerswalde</t>
  </si>
  <si>
    <t>09526</t>
  </si>
  <si>
    <t>Pfaffroda</t>
  </si>
  <si>
    <t>095Pfaffroda</t>
  </si>
  <si>
    <t>Heidersdorf</t>
  </si>
  <si>
    <t>095Heidersdorf</t>
  </si>
  <si>
    <t>Olbernhau</t>
  </si>
  <si>
    <t>095Olbernhau</t>
  </si>
  <si>
    <t>09544</t>
  </si>
  <si>
    <t>Neuhausen/Erzgebirge</t>
  </si>
  <si>
    <t>095Neuhausen/Erzgebirge</t>
  </si>
  <si>
    <t>09548</t>
  </si>
  <si>
    <t>Deutschneudorf</t>
  </si>
  <si>
    <t>095Deutschneudorf</t>
  </si>
  <si>
    <t>Seiffen/Erzgebirge</t>
  </si>
  <si>
    <t>095Seiffen/Erzgebirge</t>
  </si>
  <si>
    <t>09557</t>
  </si>
  <si>
    <t>Flöha</t>
  </si>
  <si>
    <t>095Flöha</t>
  </si>
  <si>
    <t>09569</t>
  </si>
  <si>
    <t>Falkenau</t>
  </si>
  <si>
    <t>095Falkenau</t>
  </si>
  <si>
    <t>Frankenstein</t>
  </si>
  <si>
    <t>095Frankenstein</t>
  </si>
  <si>
    <t>Gahlenz</t>
  </si>
  <si>
    <t>095Gahlenz</t>
  </si>
  <si>
    <t>Oederan</t>
  </si>
  <si>
    <t>095Oederan</t>
  </si>
  <si>
    <t>09573</t>
  </si>
  <si>
    <t>Leubsdorf</t>
  </si>
  <si>
    <t>095Leubsdorf</t>
  </si>
  <si>
    <t>Augustusburg</t>
  </si>
  <si>
    <t>095Augustusburg</t>
  </si>
  <si>
    <t>09575</t>
  </si>
  <si>
    <t>Eppendorf</t>
  </si>
  <si>
    <t>095Eppendorf</t>
  </si>
  <si>
    <t>09577</t>
  </si>
  <si>
    <t>Niederwiesa</t>
  </si>
  <si>
    <t>095Niederwiesa</t>
  </si>
  <si>
    <t>09579</t>
  </si>
  <si>
    <t>Borstendorf</t>
  </si>
  <si>
    <t>095Borstendorf</t>
  </si>
  <si>
    <t>Grünhainichen</t>
  </si>
  <si>
    <t>095Grünhainichen</t>
  </si>
  <si>
    <t>09599</t>
  </si>
  <si>
    <t>Freiberg</t>
  </si>
  <si>
    <t>095Freiberg</t>
  </si>
  <si>
    <t>09600</t>
  </si>
  <si>
    <t>Weißenborn/Erzgebirge</t>
  </si>
  <si>
    <t>096Weißenborn/Erzgebirge</t>
  </si>
  <si>
    <t>Oberschöna</t>
  </si>
  <si>
    <t>096Oberschöna</t>
  </si>
  <si>
    <t>Niederschöna</t>
  </si>
  <si>
    <t>096Niederschöna</t>
  </si>
  <si>
    <t>09603</t>
  </si>
  <si>
    <t>Großschirma</t>
  </si>
  <si>
    <t>096Großschirma</t>
  </si>
  <si>
    <t>09618</t>
  </si>
  <si>
    <t>Brand-Erbisdorf</t>
  </si>
  <si>
    <t>096Brand-Erbisdorf</t>
  </si>
  <si>
    <t>Großhartmannsdorf</t>
  </si>
  <si>
    <t>096Großhartmannsdorf</t>
  </si>
  <si>
    <t>09619</t>
  </si>
  <si>
    <t>Mulda/Sachsen</t>
  </si>
  <si>
    <t>096Mulda/Sachsen</t>
  </si>
  <si>
    <t>Sayda</t>
  </si>
  <si>
    <t>096Sayda</t>
  </si>
  <si>
    <t>Dorfchemnitz bei Sayda</t>
  </si>
  <si>
    <t>096Dorfchemnitz bei Sayda</t>
  </si>
  <si>
    <t>09623</t>
  </si>
  <si>
    <t>Rechenberg-Bienenmühle</t>
  </si>
  <si>
    <t>096Rechenberg-Bienenmühle</t>
  </si>
  <si>
    <t>Frauenstein</t>
  </si>
  <si>
    <t>096Frauenstein</t>
  </si>
  <si>
    <t>09627</t>
  </si>
  <si>
    <t>Bobritzsch</t>
  </si>
  <si>
    <t>096Bobritzsch</t>
  </si>
  <si>
    <t>096Hilbersdorf</t>
  </si>
  <si>
    <t>09629</t>
  </si>
  <si>
    <t>Reinsberg</t>
  </si>
  <si>
    <t>096Reinsberg</t>
  </si>
  <si>
    <t>09633</t>
  </si>
  <si>
    <t>Halsbrücke</t>
  </si>
  <si>
    <t>096Halsbrücke</t>
  </si>
  <si>
    <t>09634</t>
  </si>
  <si>
    <t>Siebenlehn</t>
  </si>
  <si>
    <t>096Siebenlehn</t>
  </si>
  <si>
    <t>09638</t>
  </si>
  <si>
    <t>Lichtenberg/Erzgebirge</t>
  </si>
  <si>
    <t>096Lichtenberg/Erzgebirge</t>
  </si>
  <si>
    <t>09648</t>
  </si>
  <si>
    <t>Kriebstein</t>
  </si>
  <si>
    <t>096Kriebstein</t>
  </si>
  <si>
    <t>Mittweida</t>
  </si>
  <si>
    <t>096Mittweida</t>
  </si>
  <si>
    <t>Altmittweida</t>
  </si>
  <si>
    <t>096Altmittweida</t>
  </si>
  <si>
    <t>09661</t>
  </si>
  <si>
    <t>Tiefenbach</t>
  </si>
  <si>
    <t>096Tiefenbach</t>
  </si>
  <si>
    <t>Striegistal</t>
  </si>
  <si>
    <t>096Striegistal</t>
  </si>
  <si>
    <t>Rossau</t>
  </si>
  <si>
    <t>096Rossau</t>
  </si>
  <si>
    <t>096Hainichen</t>
  </si>
  <si>
    <t>09669</t>
  </si>
  <si>
    <t>Frankenberg/Sachsen</t>
  </si>
  <si>
    <t>096Frankenberg/Sachsen</t>
  </si>
  <si>
    <t>10115</t>
  </si>
  <si>
    <t>Berlin</t>
  </si>
  <si>
    <t>101Berlin</t>
  </si>
  <si>
    <t>11</t>
  </si>
  <si>
    <t>10117</t>
  </si>
  <si>
    <t>10119</t>
  </si>
  <si>
    <t>10178</t>
  </si>
  <si>
    <t>10179</t>
  </si>
  <si>
    <t>10243</t>
  </si>
  <si>
    <t>102Berlin</t>
  </si>
  <si>
    <t>10245</t>
  </si>
  <si>
    <t>10247</t>
  </si>
  <si>
    <t>10249</t>
  </si>
  <si>
    <t>10315</t>
  </si>
  <si>
    <t>103Berlin</t>
  </si>
  <si>
    <t>10317</t>
  </si>
  <si>
    <t>10318</t>
  </si>
  <si>
    <t>10319</t>
  </si>
  <si>
    <t>10365</t>
  </si>
  <si>
    <t>10367</t>
  </si>
  <si>
    <t>10369</t>
  </si>
  <si>
    <t>10405</t>
  </si>
  <si>
    <t>104Berlin</t>
  </si>
  <si>
    <t>10407</t>
  </si>
  <si>
    <t>10409</t>
  </si>
  <si>
    <t>10435</t>
  </si>
  <si>
    <t>10437</t>
  </si>
  <si>
    <t>10439</t>
  </si>
  <si>
    <t>10551</t>
  </si>
  <si>
    <t>105Berlin</t>
  </si>
  <si>
    <t>10553</t>
  </si>
  <si>
    <t>10555</t>
  </si>
  <si>
    <t>10557</t>
  </si>
  <si>
    <t>10559</t>
  </si>
  <si>
    <t>10585</t>
  </si>
  <si>
    <t>10587</t>
  </si>
  <si>
    <t>10589</t>
  </si>
  <si>
    <t>10623</t>
  </si>
  <si>
    <t>106Berlin</t>
  </si>
  <si>
    <t>10625</t>
  </si>
  <si>
    <t>10627</t>
  </si>
  <si>
    <t>10629</t>
  </si>
  <si>
    <t>10707</t>
  </si>
  <si>
    <t>107Berlin</t>
  </si>
  <si>
    <t>10709</t>
  </si>
  <si>
    <t>10711</t>
  </si>
  <si>
    <t>10713</t>
  </si>
  <si>
    <t>10715</t>
  </si>
  <si>
    <t>10717</t>
  </si>
  <si>
    <t>10719</t>
  </si>
  <si>
    <t>10777</t>
  </si>
  <si>
    <t>10779</t>
  </si>
  <si>
    <t>10781</t>
  </si>
  <si>
    <t>10783</t>
  </si>
  <si>
    <t>10785</t>
  </si>
  <si>
    <t>10787</t>
  </si>
  <si>
    <t>10789</t>
  </si>
  <si>
    <t>10823</t>
  </si>
  <si>
    <t>108Berlin</t>
  </si>
  <si>
    <t>10825</t>
  </si>
  <si>
    <t>10827</t>
  </si>
  <si>
    <t>10829</t>
  </si>
  <si>
    <t>10961</t>
  </si>
  <si>
    <t>109Berlin</t>
  </si>
  <si>
    <t>10963</t>
  </si>
  <si>
    <t>10965</t>
  </si>
  <si>
    <t>10967</t>
  </si>
  <si>
    <t>10969</t>
  </si>
  <si>
    <t>10997</t>
  </si>
  <si>
    <t>10999</t>
  </si>
  <si>
    <t>12043</t>
  </si>
  <si>
    <t>120Berlin</t>
  </si>
  <si>
    <t>12045</t>
  </si>
  <si>
    <t>12047</t>
  </si>
  <si>
    <t>12049</t>
  </si>
  <si>
    <t>12051</t>
  </si>
  <si>
    <t>12053</t>
  </si>
  <si>
    <t>12055</t>
  </si>
  <si>
    <t>12057</t>
  </si>
  <si>
    <t>12059</t>
  </si>
  <si>
    <t>12099</t>
  </si>
  <si>
    <t>12101</t>
  </si>
  <si>
    <t>121Berlin</t>
  </si>
  <si>
    <t>12103</t>
  </si>
  <si>
    <t>12105</t>
  </si>
  <si>
    <t>12107</t>
  </si>
  <si>
    <t>12109</t>
  </si>
  <si>
    <t>12157</t>
  </si>
  <si>
    <t>12159</t>
  </si>
  <si>
    <t>12161</t>
  </si>
  <si>
    <t>12163</t>
  </si>
  <si>
    <t>12165</t>
  </si>
  <si>
    <t>12167</t>
  </si>
  <si>
    <t>12169</t>
  </si>
  <si>
    <t>12203</t>
  </si>
  <si>
    <t>122Berlin</t>
  </si>
  <si>
    <t>12205</t>
  </si>
  <si>
    <t>12207</t>
  </si>
  <si>
    <t>12209</t>
  </si>
  <si>
    <t>12247</t>
  </si>
  <si>
    <t>12249</t>
  </si>
  <si>
    <t>12277</t>
  </si>
  <si>
    <t>12279</t>
  </si>
  <si>
    <t>12305</t>
  </si>
  <si>
    <t>123Berlin</t>
  </si>
  <si>
    <t>12307</t>
  </si>
  <si>
    <t>12309</t>
  </si>
  <si>
    <t>12347</t>
  </si>
  <si>
    <t>12349</t>
  </si>
  <si>
    <t>12351</t>
  </si>
  <si>
    <t>12353</t>
  </si>
  <si>
    <t>12355</t>
  </si>
  <si>
    <t>12357</t>
  </si>
  <si>
    <t>12359</t>
  </si>
  <si>
    <t>12435</t>
  </si>
  <si>
    <t>124Berlin</t>
  </si>
  <si>
    <t>12437</t>
  </si>
  <si>
    <t>12439</t>
  </si>
  <si>
    <t>12459</t>
  </si>
  <si>
    <t>12487</t>
  </si>
  <si>
    <t>12489</t>
  </si>
  <si>
    <t>12524</t>
  </si>
  <si>
    <t>125Berlin</t>
  </si>
  <si>
    <t>12526</t>
  </si>
  <si>
    <t>12527</t>
  </si>
  <si>
    <t>12529</t>
  </si>
  <si>
    <t>Schönefeld</t>
  </si>
  <si>
    <t>125Schönefeld</t>
  </si>
  <si>
    <t>12555</t>
  </si>
  <si>
    <t>12557</t>
  </si>
  <si>
    <t>12559</t>
  </si>
  <si>
    <t>12587</t>
  </si>
  <si>
    <t>12589</t>
  </si>
  <si>
    <t>12619</t>
  </si>
  <si>
    <t>126Berlin</t>
  </si>
  <si>
    <t>12621</t>
  </si>
  <si>
    <t>12623</t>
  </si>
  <si>
    <t>12627</t>
  </si>
  <si>
    <t>12629</t>
  </si>
  <si>
    <t>12679</t>
  </si>
  <si>
    <t>12681</t>
  </si>
  <si>
    <t>12683</t>
  </si>
  <si>
    <t>12685</t>
  </si>
  <si>
    <t>12687</t>
  </si>
  <si>
    <t>12689</t>
  </si>
  <si>
    <t>13051</t>
  </si>
  <si>
    <t>130Berlin</t>
  </si>
  <si>
    <t>13053</t>
  </si>
  <si>
    <t>13055</t>
  </si>
  <si>
    <t>13057</t>
  </si>
  <si>
    <t>13059</t>
  </si>
  <si>
    <t>13086</t>
  </si>
  <si>
    <t>13088</t>
  </si>
  <si>
    <t>13089</t>
  </si>
  <si>
    <t>13125</t>
  </si>
  <si>
    <t>131Berlin</t>
  </si>
  <si>
    <t>13127</t>
  </si>
  <si>
    <t>13129</t>
  </si>
  <si>
    <t>13156</t>
  </si>
  <si>
    <t>13158</t>
  </si>
  <si>
    <t>13159</t>
  </si>
  <si>
    <t>13187</t>
  </si>
  <si>
    <t>13189</t>
  </si>
  <si>
    <t>13347</t>
  </si>
  <si>
    <t>133Berlin</t>
  </si>
  <si>
    <t>13349</t>
  </si>
  <si>
    <t>13351</t>
  </si>
  <si>
    <t>13353</t>
  </si>
  <si>
    <t>13355</t>
  </si>
  <si>
    <t>13357</t>
  </si>
  <si>
    <t>13359</t>
  </si>
  <si>
    <t>13403</t>
  </si>
  <si>
    <t>134Berlin</t>
  </si>
  <si>
    <t>13405</t>
  </si>
  <si>
    <t>13407</t>
  </si>
  <si>
    <t>13409</t>
  </si>
  <si>
    <t>13435</t>
  </si>
  <si>
    <t>13437</t>
  </si>
  <si>
    <t>13439</t>
  </si>
  <si>
    <t>13465</t>
  </si>
  <si>
    <t>13467</t>
  </si>
  <si>
    <t>13469</t>
  </si>
  <si>
    <t>13503</t>
  </si>
  <si>
    <t>135Berlin</t>
  </si>
  <si>
    <t>13505</t>
  </si>
  <si>
    <t>13507</t>
  </si>
  <si>
    <t>13509</t>
  </si>
  <si>
    <t>13581</t>
  </si>
  <si>
    <t>13583</t>
  </si>
  <si>
    <t>13585</t>
  </si>
  <si>
    <t>13587</t>
  </si>
  <si>
    <t>13589</t>
  </si>
  <si>
    <t>13591</t>
  </si>
  <si>
    <t>13593</t>
  </si>
  <si>
    <t>13595</t>
  </si>
  <si>
    <t>13597</t>
  </si>
  <si>
    <t>13599</t>
  </si>
  <si>
    <t>13627</t>
  </si>
  <si>
    <t>136Berlin</t>
  </si>
  <si>
    <t>13629</t>
  </si>
  <si>
    <t>14050</t>
  </si>
  <si>
    <t>140Berlin</t>
  </si>
  <si>
    <t>14052</t>
  </si>
  <si>
    <t>14053</t>
  </si>
  <si>
    <t>14055</t>
  </si>
  <si>
    <t>14057</t>
  </si>
  <si>
    <t>14059</t>
  </si>
  <si>
    <t>14089</t>
  </si>
  <si>
    <t>14109</t>
  </si>
  <si>
    <t>141Berlin</t>
  </si>
  <si>
    <t>14129</t>
  </si>
  <si>
    <t>14163</t>
  </si>
  <si>
    <t>14165</t>
  </si>
  <si>
    <t>14167</t>
  </si>
  <si>
    <t>14169</t>
  </si>
  <si>
    <t>14193</t>
  </si>
  <si>
    <t>14195</t>
  </si>
  <si>
    <t>14197</t>
  </si>
  <si>
    <t>14199</t>
  </si>
  <si>
    <t>14467</t>
  </si>
  <si>
    <t>Potsdam</t>
  </si>
  <si>
    <t>144Potsdam</t>
  </si>
  <si>
    <t>14469</t>
  </si>
  <si>
    <t>14471</t>
  </si>
  <si>
    <t>14473</t>
  </si>
  <si>
    <t>14476</t>
  </si>
  <si>
    <t>Neu Fahrland</t>
  </si>
  <si>
    <t>144Neu Fahrland</t>
  </si>
  <si>
    <t>Fahrland</t>
  </si>
  <si>
    <t>144Fahrland</t>
  </si>
  <si>
    <t>Töplitz</t>
  </si>
  <si>
    <t>144Töplitz</t>
  </si>
  <si>
    <t>Satzkorn</t>
  </si>
  <si>
    <t>144Satzkorn</t>
  </si>
  <si>
    <t>Uetz-Paaren</t>
  </si>
  <si>
    <t>144Uetz-Paaren</t>
  </si>
  <si>
    <t>Groß Glienicke</t>
  </si>
  <si>
    <t>144Groß Glienicke</t>
  </si>
  <si>
    <t>Marquardt</t>
  </si>
  <si>
    <t>144Marquardt</t>
  </si>
  <si>
    <t>Golm</t>
  </si>
  <si>
    <t>144Golm</t>
  </si>
  <si>
    <t>144Seeburg</t>
  </si>
  <si>
    <t>14478</t>
  </si>
  <si>
    <t>14480</t>
  </si>
  <si>
    <t>14482</t>
  </si>
  <si>
    <t>14513</t>
  </si>
  <si>
    <t>Teltow</t>
  </si>
  <si>
    <t>145Teltow</t>
  </si>
  <si>
    <t>14532</t>
  </si>
  <si>
    <t>Nudow</t>
  </si>
  <si>
    <t>145Nudow</t>
  </si>
  <si>
    <t>Stahnsdorf</t>
  </si>
  <si>
    <t>145Stahnsdorf</t>
  </si>
  <si>
    <t>Philippsthal</t>
  </si>
  <si>
    <t>145Philippsthal</t>
  </si>
  <si>
    <t>Kleinmachnow</t>
  </si>
  <si>
    <t>145Kleinmachnow</t>
  </si>
  <si>
    <t>Fahlhorst</t>
  </si>
  <si>
    <t>145Fahlhorst</t>
  </si>
  <si>
    <t>14542</t>
  </si>
  <si>
    <t>Schwielowsee</t>
  </si>
  <si>
    <t>145Schwielowsee</t>
  </si>
  <si>
    <t>Kloster Lehnin</t>
  </si>
  <si>
    <t>145Kloster Lehnin</t>
  </si>
  <si>
    <t>Werder (Havel)</t>
  </si>
  <si>
    <t>145Werder (Havel)</t>
  </si>
  <si>
    <t>14547</t>
  </si>
  <si>
    <t>Beelitz</t>
  </si>
  <si>
    <t>145Beelitz</t>
  </si>
  <si>
    <t>Stücken</t>
  </si>
  <si>
    <t>145Stücken</t>
  </si>
  <si>
    <t>14548</t>
  </si>
  <si>
    <t>14550</t>
  </si>
  <si>
    <t>Krielow</t>
  </si>
  <si>
    <t>145Krielow</t>
  </si>
  <si>
    <t>Derwitz</t>
  </si>
  <si>
    <t>145Derwitz</t>
  </si>
  <si>
    <t>Bochow</t>
  </si>
  <si>
    <t>145Bochow</t>
  </si>
  <si>
    <t>Schmergow</t>
  </si>
  <si>
    <t>145Schmergow</t>
  </si>
  <si>
    <t>Deetz</t>
  </si>
  <si>
    <t>145Deetz</t>
  </si>
  <si>
    <t>Groß Kreutz</t>
  </si>
  <si>
    <t>145Groß Kreutz</t>
  </si>
  <si>
    <t>14552</t>
  </si>
  <si>
    <t>Fresdorf</t>
  </si>
  <si>
    <t>145Fresdorf</t>
  </si>
  <si>
    <t>Michendorf</t>
  </si>
  <si>
    <t>145Michendorf</t>
  </si>
  <si>
    <t>Wildenbruch</t>
  </si>
  <si>
    <t>145Wildenbruch</t>
  </si>
  <si>
    <t>Saarmund</t>
  </si>
  <si>
    <t>145Saarmund</t>
  </si>
  <si>
    <t>Tremsdorf</t>
  </si>
  <si>
    <t>145Tremsdorf</t>
  </si>
  <si>
    <t>14554</t>
  </si>
  <si>
    <t>Seddiner See</t>
  </si>
  <si>
    <t>145Seddiner See</t>
  </si>
  <si>
    <t>14557</t>
  </si>
  <si>
    <t>Langerwisch</t>
  </si>
  <si>
    <t>145Langerwisch</t>
  </si>
  <si>
    <t>Wilhelmshorst</t>
  </si>
  <si>
    <t>145Wilhelmshorst</t>
  </si>
  <si>
    <t>14558</t>
  </si>
  <si>
    <t>Bergholz-Rehbrücke</t>
  </si>
  <si>
    <t>145Bergholz-Rehbrücke</t>
  </si>
  <si>
    <t>14612</t>
  </si>
  <si>
    <t>Falkensee</t>
  </si>
  <si>
    <t>146Falkensee</t>
  </si>
  <si>
    <t>14621</t>
  </si>
  <si>
    <t>Schönwalde</t>
  </si>
  <si>
    <t>146Schönwalde</t>
  </si>
  <si>
    <t>14624</t>
  </si>
  <si>
    <t>Dallgow-Döberitz</t>
  </si>
  <si>
    <t>146Dallgow-Döberitz</t>
  </si>
  <si>
    <t>14641</t>
  </si>
  <si>
    <t>Groß Behnitz</t>
  </si>
  <si>
    <t>146Groß Behnitz</t>
  </si>
  <si>
    <t>Paulinenaue</t>
  </si>
  <si>
    <t>146Paulinenaue</t>
  </si>
  <si>
    <t>Wustermark</t>
  </si>
  <si>
    <t>146Wustermark</t>
  </si>
  <si>
    <t>Tremmen</t>
  </si>
  <si>
    <t>146Tremmen</t>
  </si>
  <si>
    <t>Klein Behnitz</t>
  </si>
  <si>
    <t>146Klein Behnitz</t>
  </si>
  <si>
    <t>Tietzow</t>
  </si>
  <si>
    <t>146Tietzow</t>
  </si>
  <si>
    <t>Lietzow</t>
  </si>
  <si>
    <t>146Lietzow</t>
  </si>
  <si>
    <t>Retzow</t>
  </si>
  <si>
    <t>146Retzow</t>
  </si>
  <si>
    <t>Nauen</t>
  </si>
  <si>
    <t>146Nauen</t>
  </si>
  <si>
    <t>Zeestow</t>
  </si>
  <si>
    <t>146Zeestow</t>
  </si>
  <si>
    <t>Pessin</t>
  </si>
  <si>
    <t>146Pessin</t>
  </si>
  <si>
    <t>Pausin</t>
  </si>
  <si>
    <t>146Pausin</t>
  </si>
  <si>
    <t>Brädikow</t>
  </si>
  <si>
    <t>146Brädikow</t>
  </si>
  <si>
    <t>Berge</t>
  </si>
  <si>
    <t>146Berge</t>
  </si>
  <si>
    <t>Bergerdamm</t>
  </si>
  <si>
    <t>146Bergerdamm</t>
  </si>
  <si>
    <t>Wansdorf</t>
  </si>
  <si>
    <t>146Wansdorf</t>
  </si>
  <si>
    <t>Grünefeld</t>
  </si>
  <si>
    <t>146Grünefeld</t>
  </si>
  <si>
    <t>Bredow</t>
  </si>
  <si>
    <t>146Bredow</t>
  </si>
  <si>
    <t>Paaren im Glien</t>
  </si>
  <si>
    <t>146Paaren im Glien</t>
  </si>
  <si>
    <t>Ribbeck</t>
  </si>
  <si>
    <t>146Ribbeck</t>
  </si>
  <si>
    <t>Mühlenberge</t>
  </si>
  <si>
    <t>146Mühlenberge</t>
  </si>
  <si>
    <t>Perwenitz</t>
  </si>
  <si>
    <t>146Perwenitz</t>
  </si>
  <si>
    <t>Etzin</t>
  </si>
  <si>
    <t>146Etzin</t>
  </si>
  <si>
    <t>Kienberg</t>
  </si>
  <si>
    <t>146Kienberg</t>
  </si>
  <si>
    <t>Wachow</t>
  </si>
  <si>
    <t>146Wachow</t>
  </si>
  <si>
    <t>Börnicke</t>
  </si>
  <si>
    <t>146Börnicke</t>
  </si>
  <si>
    <t>Selbelang</t>
  </si>
  <si>
    <t>146Selbelang</t>
  </si>
  <si>
    <t>Markee</t>
  </si>
  <si>
    <t>146Markee</t>
  </si>
  <si>
    <t>Falkenrehde</t>
  </si>
  <si>
    <t>146Falkenrehde</t>
  </si>
  <si>
    <t>14656</t>
  </si>
  <si>
    <t>Brieselang</t>
  </si>
  <si>
    <t>146Brieselang</t>
  </si>
  <si>
    <t>14662</t>
  </si>
  <si>
    <t>Friesack</t>
  </si>
  <si>
    <t>146Friesack</t>
  </si>
  <si>
    <t>Warsow</t>
  </si>
  <si>
    <t>146Warsow</t>
  </si>
  <si>
    <t>Vietznitz</t>
  </si>
  <si>
    <t>146Vietznitz</t>
  </si>
  <si>
    <t>14669</t>
  </si>
  <si>
    <t>Ketzin</t>
  </si>
  <si>
    <t>146Ketzin</t>
  </si>
  <si>
    <t>Zachow</t>
  </si>
  <si>
    <t>146Zachow</t>
  </si>
  <si>
    <t>14712</t>
  </si>
  <si>
    <t>Rathenow</t>
  </si>
  <si>
    <t>147Rathenow</t>
  </si>
  <si>
    <t>14715</t>
  </si>
  <si>
    <t>Märkisch Luch</t>
  </si>
  <si>
    <t>147Märkisch Luch</t>
  </si>
  <si>
    <t>Vieritz</t>
  </si>
  <si>
    <t>147Vieritz</t>
  </si>
  <si>
    <t>Jerchel</t>
  </si>
  <si>
    <t>147Jerchel</t>
  </si>
  <si>
    <t>Großwudicke</t>
  </si>
  <si>
    <t>147Großwudicke</t>
  </si>
  <si>
    <t>Nennhausen</t>
  </si>
  <si>
    <t>147Nennhausen</t>
  </si>
  <si>
    <t>Kriele</t>
  </si>
  <si>
    <t>147Kriele</t>
  </si>
  <si>
    <t>Liepe</t>
  </si>
  <si>
    <t>147Liepe</t>
  </si>
  <si>
    <t>Gräningen</t>
  </si>
  <si>
    <t>147Gräningen</t>
  </si>
  <si>
    <t>Bützer</t>
  </si>
  <si>
    <t>147Bützer</t>
  </si>
  <si>
    <t>Bamme</t>
  </si>
  <si>
    <t>147Bamme</t>
  </si>
  <si>
    <t>Havelaue</t>
  </si>
  <si>
    <t>147Havelaue</t>
  </si>
  <si>
    <t>Mützlitz</t>
  </si>
  <si>
    <t>147Mützlitz</t>
  </si>
  <si>
    <t>Stechow-Ferchesar</t>
  </si>
  <si>
    <t>147Stechow-Ferchesar</t>
  </si>
  <si>
    <t>Nitzahn</t>
  </si>
  <si>
    <t>147Nitzahn</t>
  </si>
  <si>
    <t>Kotzen</t>
  </si>
  <si>
    <t>147Kotzen</t>
  </si>
  <si>
    <t>Zollchow</t>
  </si>
  <si>
    <t>147Zollchow</t>
  </si>
  <si>
    <t>Landin</t>
  </si>
  <si>
    <t>147Landin</t>
  </si>
  <si>
    <t>Milow</t>
  </si>
  <si>
    <t>147Milow</t>
  </si>
  <si>
    <t>Seeblick</t>
  </si>
  <si>
    <t>147Seeblick</t>
  </si>
  <si>
    <t>Möthlitz</t>
  </si>
  <si>
    <t>147Möthlitz</t>
  </si>
  <si>
    <t>Schollene</t>
  </si>
  <si>
    <t>147Schollene</t>
  </si>
  <si>
    <t>14727</t>
  </si>
  <si>
    <t>Premnitz</t>
  </si>
  <si>
    <t>147Premnitz</t>
  </si>
  <si>
    <t>Döberitz</t>
  </si>
  <si>
    <t>147Döberitz</t>
  </si>
  <si>
    <t>14728</t>
  </si>
  <si>
    <t>Gollenberg</t>
  </si>
  <si>
    <t>147Gollenberg</t>
  </si>
  <si>
    <t>Kleßen-Görne</t>
  </si>
  <si>
    <t>147Kleßen-Görne</t>
  </si>
  <si>
    <t>Rhinow</t>
  </si>
  <si>
    <t>147Rhinow</t>
  </si>
  <si>
    <t>14770</t>
  </si>
  <si>
    <t>Brandenburg an der Havel</t>
  </si>
  <si>
    <t>147Brandenburg an der Havel</t>
  </si>
  <si>
    <t>14772</t>
  </si>
  <si>
    <t>14774</t>
  </si>
  <si>
    <t>14776</t>
  </si>
  <si>
    <t>14778</t>
  </si>
  <si>
    <t>Jeserig</t>
  </si>
  <si>
    <t>147Jeserig</t>
  </si>
  <si>
    <t>Planebruch</t>
  </si>
  <si>
    <t>147Planebruch</t>
  </si>
  <si>
    <t>Wust</t>
  </si>
  <si>
    <t>147Wust</t>
  </si>
  <si>
    <t>Wollin</t>
  </si>
  <si>
    <t>147Wollin</t>
  </si>
  <si>
    <t>Havelsee</t>
  </si>
  <si>
    <t>147Havelsee</t>
  </si>
  <si>
    <t>Roskow</t>
  </si>
  <si>
    <t>147Roskow</t>
  </si>
  <si>
    <t>Wenzlow</t>
  </si>
  <si>
    <t>147Wenzlow</t>
  </si>
  <si>
    <t>Schenkenberg</t>
  </si>
  <si>
    <t>147Schenkenberg</t>
  </si>
  <si>
    <t>147Kloster Lehnin</t>
  </si>
  <si>
    <t>Götz</t>
  </si>
  <si>
    <t>147Götz</t>
  </si>
  <si>
    <t>Päwesin</t>
  </si>
  <si>
    <t>147Päwesin</t>
  </si>
  <si>
    <t>Gollwitz</t>
  </si>
  <si>
    <t>147Gollwitz</t>
  </si>
  <si>
    <t>Beetzseeheide</t>
  </si>
  <si>
    <t>147Beetzseeheide</t>
  </si>
  <si>
    <t>Golzow</t>
  </si>
  <si>
    <t>147Golzow</t>
  </si>
  <si>
    <t>Trechwitz</t>
  </si>
  <si>
    <t>147Trechwitz</t>
  </si>
  <si>
    <t>Planetal</t>
  </si>
  <si>
    <t>147Planetal</t>
  </si>
  <si>
    <t>Beetzsee</t>
  </si>
  <si>
    <t>147Beetzsee</t>
  </si>
  <si>
    <t>14789</t>
  </si>
  <si>
    <t>Wusterwitz</t>
  </si>
  <si>
    <t>147Wusterwitz</t>
  </si>
  <si>
    <t>Bensdorf</t>
  </si>
  <si>
    <t>147Bensdorf</t>
  </si>
  <si>
    <t>Rosenau</t>
  </si>
  <si>
    <t>147Rosenau</t>
  </si>
  <si>
    <t>14793</t>
  </si>
  <si>
    <t>Rottstock</t>
  </si>
  <si>
    <t>147Rottstock</t>
  </si>
  <si>
    <t>Ziesar</t>
  </si>
  <si>
    <t>147Ziesar</t>
  </si>
  <si>
    <t>Gräben</t>
  </si>
  <si>
    <t>147Gräben</t>
  </si>
  <si>
    <t>Buckautal</t>
  </si>
  <si>
    <t>147Buckautal</t>
  </si>
  <si>
    <t>14797</t>
  </si>
  <si>
    <t>14798</t>
  </si>
  <si>
    <t>14806</t>
  </si>
  <si>
    <t>Hagelberg</t>
  </si>
  <si>
    <t>148Hagelberg</t>
  </si>
  <si>
    <t>Belzig</t>
  </si>
  <si>
    <t>148Belzig</t>
  </si>
  <si>
    <t>Schwanebeck</t>
  </si>
  <si>
    <t>148Schwanebeck</t>
  </si>
  <si>
    <t>148Planetal</t>
  </si>
  <si>
    <t>14822</t>
  </si>
  <si>
    <t>Borkheide</t>
  </si>
  <si>
    <t>148Borkheide</t>
  </si>
  <si>
    <t>148Planebruch</t>
  </si>
  <si>
    <t>Borkwalde</t>
  </si>
  <si>
    <t>148Borkwalde</t>
  </si>
  <si>
    <t>Linthe</t>
  </si>
  <si>
    <t>148Linthe</t>
  </si>
  <si>
    <t>Mühlenfließ</t>
  </si>
  <si>
    <t>148Mühlenfließ</t>
  </si>
  <si>
    <t>Brück</t>
  </si>
  <si>
    <t>148Brück</t>
  </si>
  <si>
    <t>14823</t>
  </si>
  <si>
    <t>Niemegk</t>
  </si>
  <si>
    <t>148Niemegk</t>
  </si>
  <si>
    <t>Rabenstein/Fläming</t>
  </si>
  <si>
    <t>148Rabenstein/Fläming</t>
  </si>
  <si>
    <t>14827</t>
  </si>
  <si>
    <t>Wiesenburg</t>
  </si>
  <si>
    <t>148Wiesenburg</t>
  </si>
  <si>
    <t>14828</t>
  </si>
  <si>
    <t>Görzke</t>
  </si>
  <si>
    <t>148Görzke</t>
  </si>
  <si>
    <t>14913</t>
  </si>
  <si>
    <t>Jüterbog</t>
  </si>
  <si>
    <t>149Jüterbog</t>
  </si>
  <si>
    <t>Nuthe-Urstromtal</t>
  </si>
  <si>
    <t>149Nuthe-Urstromtal</t>
  </si>
  <si>
    <t>Niedergörsdorf</t>
  </si>
  <si>
    <t>149Niedergörsdorf</t>
  </si>
  <si>
    <t>Wahlsdorf</t>
  </si>
  <si>
    <t>149Wahlsdorf</t>
  </si>
  <si>
    <t>Ihlow</t>
  </si>
  <si>
    <t>149Ihlow</t>
  </si>
  <si>
    <t>Niederer Fläming</t>
  </si>
  <si>
    <t>149Niederer Fläming</t>
  </si>
  <si>
    <t>Niebendorf-Heinsdorf</t>
  </si>
  <si>
    <t>149Niebendorf-Heinsdorf</t>
  </si>
  <si>
    <t>Herbersdorf</t>
  </si>
  <si>
    <t>149Herbersdorf</t>
  </si>
  <si>
    <t>Hohenseefeld</t>
  </si>
  <si>
    <t>149Hohenseefeld</t>
  </si>
  <si>
    <t>14929</t>
  </si>
  <si>
    <t>Treuenbrietzen</t>
  </si>
  <si>
    <t>149Treuenbrietzen</t>
  </si>
  <si>
    <t>14943</t>
  </si>
  <si>
    <t>Lühsdorf</t>
  </si>
  <si>
    <t>149Lühsdorf</t>
  </si>
  <si>
    <t>Lüdersdorf</t>
  </si>
  <si>
    <t>149Lüdersdorf</t>
  </si>
  <si>
    <t>Luckenwalde</t>
  </si>
  <si>
    <t>149Luckenwalde</t>
  </si>
  <si>
    <t>14959</t>
  </si>
  <si>
    <t>Schönhagen</t>
  </si>
  <si>
    <t>149Schönhagen</t>
  </si>
  <si>
    <t>Trebbin</t>
  </si>
  <si>
    <t>149Trebbin</t>
  </si>
  <si>
    <t>14974</t>
  </si>
  <si>
    <t>Ludwigsfelde</t>
  </si>
  <si>
    <t>149Ludwigsfelde</t>
  </si>
  <si>
    <t>Thyrow</t>
  </si>
  <si>
    <t>149Thyrow</t>
  </si>
  <si>
    <t>14979</t>
  </si>
  <si>
    <t>Großbeeren</t>
  </si>
  <si>
    <t>149Großbeeren</t>
  </si>
  <si>
    <t>15230</t>
  </si>
  <si>
    <t>Frankfurt (Oder)</t>
  </si>
  <si>
    <t>152Frankfurt (Oder)</t>
  </si>
  <si>
    <t>15232</t>
  </si>
  <si>
    <t>15234</t>
  </si>
  <si>
    <t>15236</t>
  </si>
  <si>
    <t>Jacobsdorf</t>
  </si>
  <si>
    <t>152Jacobsdorf</t>
  </si>
  <si>
    <t>Treplin</t>
  </si>
  <si>
    <t>152Treplin</t>
  </si>
  <si>
    <t>15295</t>
  </si>
  <si>
    <t>Ziltendorf</t>
  </si>
  <si>
    <t>152Ziltendorf</t>
  </si>
  <si>
    <t>Wiesenau</t>
  </si>
  <si>
    <t>152Wiesenau</t>
  </si>
  <si>
    <t>Groß Lindow</t>
  </si>
  <si>
    <t>152Groß Lindow</t>
  </si>
  <si>
    <t>Brieskow-Finkenheerd</t>
  </si>
  <si>
    <t>152Brieskow-Finkenheerd</t>
  </si>
  <si>
    <t>15299</t>
  </si>
  <si>
    <t>Grunow-Dammendorf</t>
  </si>
  <si>
    <t>152Grunow-Dammendorf</t>
  </si>
  <si>
    <t>Müllrose</t>
  </si>
  <si>
    <t>152Müllrose</t>
  </si>
  <si>
    <t>Mixdorf</t>
  </si>
  <si>
    <t>152Mixdorf</t>
  </si>
  <si>
    <t>15306</t>
  </si>
  <si>
    <t>Vierlinden</t>
  </si>
  <si>
    <t>153Vierlinden</t>
  </si>
  <si>
    <t>Gusow-Platkow</t>
  </si>
  <si>
    <t>153Gusow-Platkow</t>
  </si>
  <si>
    <t>Falkenhagen</t>
  </si>
  <si>
    <t>153Falkenhagen</t>
  </si>
  <si>
    <t>Lindendorf</t>
  </si>
  <si>
    <t>153Lindendorf</t>
  </si>
  <si>
    <t>Fichtenhöhe</t>
  </si>
  <si>
    <t>153Fichtenhöhe</t>
  </si>
  <si>
    <t>Werbig</t>
  </si>
  <si>
    <t>153Werbig</t>
  </si>
  <si>
    <t>Lietzen</t>
  </si>
  <si>
    <t>153Lietzen</t>
  </si>
  <si>
    <t>Seelow</t>
  </si>
  <si>
    <t>153Seelow</t>
  </si>
  <si>
    <t>15320</t>
  </si>
  <si>
    <t>Neutrebbin</t>
  </si>
  <si>
    <t>153Neutrebbin</t>
  </si>
  <si>
    <t>Neuhardenberg</t>
  </si>
  <si>
    <t>153Neuhardenberg</t>
  </si>
  <si>
    <t>Sietzing</t>
  </si>
  <si>
    <t>153Sietzing</t>
  </si>
  <si>
    <t>15324</t>
  </si>
  <si>
    <t>Ortwig</t>
  </si>
  <si>
    <t>153Ortwig</t>
  </si>
  <si>
    <t>Groß Neuendorf</t>
  </si>
  <si>
    <t>153Groß Neuendorf</t>
  </si>
  <si>
    <t>Neubarnim</t>
  </si>
  <si>
    <t>153Neubarnim</t>
  </si>
  <si>
    <t>Gieshof-Zelliner Loose</t>
  </si>
  <si>
    <t>153Gieshof-Zelliner Loose</t>
  </si>
  <si>
    <t>Kienitz</t>
  </si>
  <si>
    <t>153Kienitz</t>
  </si>
  <si>
    <t>Kiehnwerder</t>
  </si>
  <si>
    <t>153Kiehnwerder</t>
  </si>
  <si>
    <t>Letschin</t>
  </si>
  <si>
    <t>153Letschin</t>
  </si>
  <si>
    <t>15326</t>
  </si>
  <si>
    <t>Lebus</t>
  </si>
  <si>
    <t>153Lebus</t>
  </si>
  <si>
    <t>Podelzig</t>
  </si>
  <si>
    <t>153Podelzig</t>
  </si>
  <si>
    <t>Zeschdorf</t>
  </si>
  <si>
    <t>153Zeschdorf</t>
  </si>
  <si>
    <t>15328</t>
  </si>
  <si>
    <t>Reitwein</t>
  </si>
  <si>
    <t>153Reitwein</t>
  </si>
  <si>
    <t>153Golzow</t>
  </si>
  <si>
    <t>Alt Tucheband</t>
  </si>
  <si>
    <t>153Alt Tucheband</t>
  </si>
  <si>
    <t>Küstriner Vorland</t>
  </si>
  <si>
    <t>153Küstriner Vorland</t>
  </si>
  <si>
    <t>Zechin</t>
  </si>
  <si>
    <t>153Zechin</t>
  </si>
  <si>
    <t>Bleyen-Genschmar</t>
  </si>
  <si>
    <t>153Bleyen-Genschmar</t>
  </si>
  <si>
    <t>15344</t>
  </si>
  <si>
    <t>Strausberg</t>
  </si>
  <si>
    <t>153Strausberg</t>
  </si>
  <si>
    <t>15345</t>
  </si>
  <si>
    <t>Oberbarnim</t>
  </si>
  <si>
    <t>153Oberbarnim</t>
  </si>
  <si>
    <t>Garzau-Garzin</t>
  </si>
  <si>
    <t>153Garzau-Garzin</t>
  </si>
  <si>
    <t>Lichtenow</t>
  </si>
  <si>
    <t>153Lichtenow</t>
  </si>
  <si>
    <t>Rehfelde</t>
  </si>
  <si>
    <t>153Rehfelde</t>
  </si>
  <si>
    <t>Prötzel</t>
  </si>
  <si>
    <t>153Prötzel</t>
  </si>
  <si>
    <t>Reichenow-Möglin</t>
  </si>
  <si>
    <t>153Reichenow-Möglin</t>
  </si>
  <si>
    <t>Zinndorf</t>
  </si>
  <si>
    <t>153Zinndorf</t>
  </si>
  <si>
    <t>Petershagen-Eggersdorf</t>
  </si>
  <si>
    <t>153Petershagen-Eggersdorf</t>
  </si>
  <si>
    <t>Altlandsberg</t>
  </si>
  <si>
    <t>153Altlandsberg</t>
  </si>
  <si>
    <t>Werder</t>
  </si>
  <si>
    <t>153Werder</t>
  </si>
  <si>
    <t>15366</t>
  </si>
  <si>
    <t>Dahlwitz-Hoppegarten</t>
  </si>
  <si>
    <t>153Dahlwitz-Hoppegarten</t>
  </si>
  <si>
    <t>Neuenhagen bei Berlin</t>
  </si>
  <si>
    <t>153Neuenhagen bei Berlin</t>
  </si>
  <si>
    <t>Hönow</t>
  </si>
  <si>
    <t>153Hönow</t>
  </si>
  <si>
    <t>Münchehofe</t>
  </si>
  <si>
    <t>153Münchehofe</t>
  </si>
  <si>
    <t>15370</t>
  </si>
  <si>
    <t>Fredersdorf-Vogelsdorf</t>
  </si>
  <si>
    <t>153Fredersdorf-Vogelsdorf</t>
  </si>
  <si>
    <t>15374</t>
  </si>
  <si>
    <t>Müncheberg</t>
  </si>
  <si>
    <t>153Müncheberg</t>
  </si>
  <si>
    <t>15377</t>
  </si>
  <si>
    <t>153Ihlow</t>
  </si>
  <si>
    <t>Märkische Höhe</t>
  </si>
  <si>
    <t>153Märkische Höhe</t>
  </si>
  <si>
    <t>Buckow</t>
  </si>
  <si>
    <t>153Buckow</t>
  </si>
  <si>
    <t>Waldsieversdorf</t>
  </si>
  <si>
    <t>153Waldsieversdorf</t>
  </si>
  <si>
    <t>15378</t>
  </si>
  <si>
    <t>Hennickendorf</t>
  </si>
  <si>
    <t>153Hennickendorf</t>
  </si>
  <si>
    <t>Herzfelde</t>
  </si>
  <si>
    <t>153Herzfelde</t>
  </si>
  <si>
    <t>15517</t>
  </si>
  <si>
    <t>Fürstenwalde/Spree</t>
  </si>
  <si>
    <t>155Fürstenwalde/Spree</t>
  </si>
  <si>
    <t>15518</t>
  </si>
  <si>
    <t>Grünheide (Mark)</t>
  </si>
  <si>
    <t>155Grünheide (Mark)</t>
  </si>
  <si>
    <t>Rauen</t>
  </si>
  <si>
    <t>155Rauen</t>
  </si>
  <si>
    <t>Briesen (Mark)</t>
  </si>
  <si>
    <t>155Briesen (Mark)</t>
  </si>
  <si>
    <t>Steinhöfel</t>
  </si>
  <si>
    <t>155Steinhöfel</t>
  </si>
  <si>
    <t>Madlitz-Wilmersdorf</t>
  </si>
  <si>
    <t>155Madlitz-Wilmersdorf</t>
  </si>
  <si>
    <t>Falkenberg</t>
  </si>
  <si>
    <t>155Falkenberg</t>
  </si>
  <si>
    <t>Berkenbrück</t>
  </si>
  <si>
    <t>155Berkenbrück</t>
  </si>
  <si>
    <t>Langewahl</t>
  </si>
  <si>
    <t>155Langewahl</t>
  </si>
  <si>
    <t>15526</t>
  </si>
  <si>
    <t>Bad Saarow</t>
  </si>
  <si>
    <t>155Bad Saarow</t>
  </si>
  <si>
    <t>Reichenwalde</t>
  </si>
  <si>
    <t>155Reichenwalde</t>
  </si>
  <si>
    <t>Rietz-Neuendorf</t>
  </si>
  <si>
    <t>155Rietz-Neuendorf</t>
  </si>
  <si>
    <t>15528</t>
  </si>
  <si>
    <t>Spreenhagen</t>
  </si>
  <si>
    <t>155Spreenhagen</t>
  </si>
  <si>
    <t>15537</t>
  </si>
  <si>
    <t>Gosen</t>
  </si>
  <si>
    <t>155Gosen</t>
  </si>
  <si>
    <t>Erkner</t>
  </si>
  <si>
    <t>155Erkner</t>
  </si>
  <si>
    <t>Wernsdorf</t>
  </si>
  <si>
    <t>155Wernsdorf</t>
  </si>
  <si>
    <t>15562</t>
  </si>
  <si>
    <t>Rüdersdorf bei Berlin</t>
  </si>
  <si>
    <t>155Rüdersdorf bei Berlin</t>
  </si>
  <si>
    <t>15566</t>
  </si>
  <si>
    <t>Schöneiche bei Berlin</t>
  </si>
  <si>
    <t>155Schöneiche bei Berlin</t>
  </si>
  <si>
    <t>15569</t>
  </si>
  <si>
    <t>Woltersdorf</t>
  </si>
  <si>
    <t>155Woltersdorf</t>
  </si>
  <si>
    <t>15711</t>
  </si>
  <si>
    <t>Zeesen</t>
  </si>
  <si>
    <t>157Zeesen</t>
  </si>
  <si>
    <t>Königs Wusterhausen</t>
  </si>
  <si>
    <t>157Königs Wusterhausen</t>
  </si>
  <si>
    <t>Schenkendorf</t>
  </si>
  <si>
    <t>157Schenkendorf</t>
  </si>
  <si>
    <t>15732</t>
  </si>
  <si>
    <t>Schulzendorf</t>
  </si>
  <si>
    <t>157Schulzendorf</t>
  </si>
  <si>
    <t>Eichwalde</t>
  </si>
  <si>
    <t>157Eichwalde</t>
  </si>
  <si>
    <t>157Waltersdorf</t>
  </si>
  <si>
    <t>15738</t>
  </si>
  <si>
    <t>Zeuthen</t>
  </si>
  <si>
    <t>157Zeuthen</t>
  </si>
  <si>
    <t>15741</t>
  </si>
  <si>
    <t>Motzen</t>
  </si>
  <si>
    <t>157Motzen</t>
  </si>
  <si>
    <t>Pätz</t>
  </si>
  <si>
    <t>157Pätz</t>
  </si>
  <si>
    <t>Bestensee</t>
  </si>
  <si>
    <t>157Bestensee</t>
  </si>
  <si>
    <t>Gräbendorf</t>
  </si>
  <si>
    <t>157Gräbendorf</t>
  </si>
  <si>
    <t>15745</t>
  </si>
  <si>
    <t>Wildau</t>
  </si>
  <si>
    <t>157Wildau</t>
  </si>
  <si>
    <t>15746</t>
  </si>
  <si>
    <t>Groß Köris</t>
  </si>
  <si>
    <t>157Groß Köris</t>
  </si>
  <si>
    <t>15748</t>
  </si>
  <si>
    <t>157Münchehofe</t>
  </si>
  <si>
    <t>Märkisch Buchholz</t>
  </si>
  <si>
    <t>157Märkisch Buchholz</t>
  </si>
  <si>
    <t>15749</t>
  </si>
  <si>
    <t>157Kiekebusch</t>
  </si>
  <si>
    <t>Mittenwalde</t>
  </si>
  <si>
    <t>157Mittenwalde</t>
  </si>
  <si>
    <t>157Ragow</t>
  </si>
  <si>
    <t>Brusendorf</t>
  </si>
  <si>
    <t>157Brusendorf</t>
  </si>
  <si>
    <t>Gallun</t>
  </si>
  <si>
    <t>157Gallun</t>
  </si>
  <si>
    <t>15751</t>
  </si>
  <si>
    <t>Niederlehme</t>
  </si>
  <si>
    <t>157Niederlehme</t>
  </si>
  <si>
    <t>15752</t>
  </si>
  <si>
    <t>Prieros</t>
  </si>
  <si>
    <t>157Prieros</t>
  </si>
  <si>
    <t>Streganz</t>
  </si>
  <si>
    <t>157Streganz</t>
  </si>
  <si>
    <t>Kolberg</t>
  </si>
  <si>
    <t>157Kolberg</t>
  </si>
  <si>
    <t>15754</t>
  </si>
  <si>
    <t>Blossin</t>
  </si>
  <si>
    <t>157Blossin</t>
  </si>
  <si>
    <t>Senzig</t>
  </si>
  <si>
    <t>157Senzig</t>
  </si>
  <si>
    <t>Dolgenbrodt</t>
  </si>
  <si>
    <t>157Dolgenbrodt</t>
  </si>
  <si>
    <t>Wolzig</t>
  </si>
  <si>
    <t>157Wolzig</t>
  </si>
  <si>
    <t>Bindow</t>
  </si>
  <si>
    <t>157Bindow</t>
  </si>
  <si>
    <t>Gussow</t>
  </si>
  <si>
    <t>157Gussow</t>
  </si>
  <si>
    <t>Dannenreich</t>
  </si>
  <si>
    <t>157Dannenreich</t>
  </si>
  <si>
    <t>157Friedersdorf</t>
  </si>
  <si>
    <t>15755</t>
  </si>
  <si>
    <t>Teupitz</t>
  </si>
  <si>
    <t>157Teupitz</t>
  </si>
  <si>
    <t>Schwerin</t>
  </si>
  <si>
    <t>157Schwerin</t>
  </si>
  <si>
    <t>Töpchin</t>
  </si>
  <si>
    <t>157Töpchin</t>
  </si>
  <si>
    <t>15757</t>
  </si>
  <si>
    <t>Löpten</t>
  </si>
  <si>
    <t>157Löpten</t>
  </si>
  <si>
    <t>Oderin</t>
  </si>
  <si>
    <t>157Oderin</t>
  </si>
  <si>
    <t>157Briesen</t>
  </si>
  <si>
    <t>Halbe</t>
  </si>
  <si>
    <t>157Halbe</t>
  </si>
  <si>
    <t>Freidorf</t>
  </si>
  <si>
    <t>157Freidorf</t>
  </si>
  <si>
    <t>15758</t>
  </si>
  <si>
    <t>Kablow</t>
  </si>
  <si>
    <t>157Kablow</t>
  </si>
  <si>
    <t>Zernsdorf</t>
  </si>
  <si>
    <t>157Zernsdorf</t>
  </si>
  <si>
    <t>15806</t>
  </si>
  <si>
    <t>Kummersdorf-Alexanderdorf</t>
  </si>
  <si>
    <t>158Kummersdorf-Alexanderdorf</t>
  </si>
  <si>
    <t>Kallinchen</t>
  </si>
  <si>
    <t>158Kallinchen</t>
  </si>
  <si>
    <t>Mellensee</t>
  </si>
  <si>
    <t>158Mellensee</t>
  </si>
  <si>
    <t>Groß Machnow</t>
  </si>
  <si>
    <t>158Groß Machnow</t>
  </si>
  <si>
    <t>Zossen</t>
  </si>
  <si>
    <t>158Zossen</t>
  </si>
  <si>
    <t>Schöneiche</t>
  </si>
  <si>
    <t>158Schöneiche</t>
  </si>
  <si>
    <t>Nächst Neuendorf</t>
  </si>
  <si>
    <t>158Nächst Neuendorf</t>
  </si>
  <si>
    <t>Nunsdorf</t>
  </si>
  <si>
    <t>158Nunsdorf</t>
  </si>
  <si>
    <t>Rehagen</t>
  </si>
  <si>
    <t>158Rehagen</t>
  </si>
  <si>
    <t>Telz</t>
  </si>
  <si>
    <t>158Telz</t>
  </si>
  <si>
    <t>Gadsdorf</t>
  </si>
  <si>
    <t>158Gadsdorf</t>
  </si>
  <si>
    <t>Glienick</t>
  </si>
  <si>
    <t>158Glienick</t>
  </si>
  <si>
    <t>Groß Schulzendorf</t>
  </si>
  <si>
    <t>158Groß Schulzendorf</t>
  </si>
  <si>
    <t>Saalow</t>
  </si>
  <si>
    <t>158Saalow</t>
  </si>
  <si>
    <t>15827</t>
  </si>
  <si>
    <t>Dahlewitz</t>
  </si>
  <si>
    <t>158Dahlewitz</t>
  </si>
  <si>
    <t>Blankenfelde</t>
  </si>
  <si>
    <t>158Blankenfelde</t>
  </si>
  <si>
    <t>15831</t>
  </si>
  <si>
    <t>Waßmannsdorf</t>
  </si>
  <si>
    <t>158Waßmannsdorf</t>
  </si>
  <si>
    <t>Diepensee</t>
  </si>
  <si>
    <t>158Diepensee</t>
  </si>
  <si>
    <t>Jühnsdorf</t>
  </si>
  <si>
    <t>158Jühnsdorf</t>
  </si>
  <si>
    <t>Groß Kienitz</t>
  </si>
  <si>
    <t>158Groß Kienitz</t>
  </si>
  <si>
    <t>Großziethen</t>
  </si>
  <si>
    <t>158Großziethen</t>
  </si>
  <si>
    <t>Selchow</t>
  </si>
  <si>
    <t>158Selchow</t>
  </si>
  <si>
    <t>Mahlow</t>
  </si>
  <si>
    <t>158Mahlow</t>
  </si>
  <si>
    <t>15834</t>
  </si>
  <si>
    <t>Rangsdorf</t>
  </si>
  <si>
    <t>158Rangsdorf</t>
  </si>
  <si>
    <t>15837</t>
  </si>
  <si>
    <t>Baruth/Mark</t>
  </si>
  <si>
    <t>158Baruth/Mark</t>
  </si>
  <si>
    <t>15838</t>
  </si>
  <si>
    <t>Sperenberg</t>
  </si>
  <si>
    <t>158Sperenberg</t>
  </si>
  <si>
    <t>Kummersdorf-Gut</t>
  </si>
  <si>
    <t>158Kummersdorf-Gut</t>
  </si>
  <si>
    <t>Klausdorf</t>
  </si>
  <si>
    <t>158Klausdorf</t>
  </si>
  <si>
    <t>Wünsdorf</t>
  </si>
  <si>
    <t>158Wünsdorf</t>
  </si>
  <si>
    <t>15848</t>
  </si>
  <si>
    <t>Tauche</t>
  </si>
  <si>
    <t>158Tauche</t>
  </si>
  <si>
    <t>Friedland</t>
  </si>
  <si>
    <t>158Friedland</t>
  </si>
  <si>
    <t>158Rietz-Neuendorf</t>
  </si>
  <si>
    <t>Speichrow</t>
  </si>
  <si>
    <t>158Speichrow</t>
  </si>
  <si>
    <t>Ragow-Merz</t>
  </si>
  <si>
    <t>158Ragow-Merz</t>
  </si>
  <si>
    <t>Beeskow</t>
  </si>
  <si>
    <t>158Beeskow</t>
  </si>
  <si>
    <t>Plattkow</t>
  </si>
  <si>
    <t>158Plattkow</t>
  </si>
  <si>
    <t>15859</t>
  </si>
  <si>
    <t>Kummersdorf</t>
  </si>
  <si>
    <t>158Kummersdorf</t>
  </si>
  <si>
    <t>Storkow (Mark)</t>
  </si>
  <si>
    <t>158Storkow (Mark)</t>
  </si>
  <si>
    <t>15864</t>
  </si>
  <si>
    <t>Diensdorf-Radlow</t>
  </si>
  <si>
    <t>158Diensdorf-Radlow</t>
  </si>
  <si>
    <t>Wendisch Rietz</t>
  </si>
  <si>
    <t>158Wendisch Rietz</t>
  </si>
  <si>
    <t>15868</t>
  </si>
  <si>
    <t>Leeskow</t>
  </si>
  <si>
    <t>158Leeskow</t>
  </si>
  <si>
    <t>Jamlitz</t>
  </si>
  <si>
    <t>158Jamlitz</t>
  </si>
  <si>
    <t>Lieberose</t>
  </si>
  <si>
    <t>158Lieberose</t>
  </si>
  <si>
    <t>Ullersdorf</t>
  </si>
  <si>
    <t>158Ullersdorf</t>
  </si>
  <si>
    <t>Doberburg</t>
  </si>
  <si>
    <t>158Doberburg</t>
  </si>
  <si>
    <t>15890</t>
  </si>
  <si>
    <t>Eisenhüttenstadt</t>
  </si>
  <si>
    <t>158Eisenhüttenstadt</t>
  </si>
  <si>
    <t>Schlaubetal</t>
  </si>
  <si>
    <t>158Schlaubetal</t>
  </si>
  <si>
    <t>Siehdichum</t>
  </si>
  <si>
    <t>158Siehdichum</t>
  </si>
  <si>
    <t>Vogelsang</t>
  </si>
  <si>
    <t>158Vogelsang</t>
  </si>
  <si>
    <t>15898</t>
  </si>
  <si>
    <t>Neuzelle</t>
  </si>
  <si>
    <t>158Neuzelle</t>
  </si>
  <si>
    <t>Neißemünde</t>
  </si>
  <si>
    <t>158Neißemünde</t>
  </si>
  <si>
    <t>Lawitz</t>
  </si>
  <si>
    <t>158Lawitz</t>
  </si>
  <si>
    <t>15907</t>
  </si>
  <si>
    <t>Lübben (Spreewald)</t>
  </si>
  <si>
    <t>159Lübben (Spreewald)</t>
  </si>
  <si>
    <t>15910</t>
  </si>
  <si>
    <t>Wittmannsdorf-Bückchen</t>
  </si>
  <si>
    <t>159Wittmannsdorf-Bückchen</t>
  </si>
  <si>
    <t>Pretschen</t>
  </si>
  <si>
    <t>159Pretschen</t>
  </si>
  <si>
    <t>Dürrenhofe</t>
  </si>
  <si>
    <t>159Dürrenhofe</t>
  </si>
  <si>
    <t>Hohenbrück-Neu Schadow</t>
  </si>
  <si>
    <t>159Hohenbrück-Neu Schadow</t>
  </si>
  <si>
    <t>Rietzneuendorf-Staakow</t>
  </si>
  <si>
    <t>159Rietzneuendorf-Staakow</t>
  </si>
  <si>
    <t>Unterspreewald</t>
  </si>
  <si>
    <t>159Unterspreewald</t>
  </si>
  <si>
    <t>Schönwald</t>
  </si>
  <si>
    <t>159Schönwald</t>
  </si>
  <si>
    <t>Schuhlen-Wiese</t>
  </si>
  <si>
    <t>159Schuhlen-Wiese</t>
  </si>
  <si>
    <t>Alt-Schadow</t>
  </si>
  <si>
    <t>159Alt-Schadow</t>
  </si>
  <si>
    <t>Krausnick-Groß Wasserburg</t>
  </si>
  <si>
    <t>159Krausnick-Groß Wasserburg</t>
  </si>
  <si>
    <t>Schlepzig</t>
  </si>
  <si>
    <t>159Schlepzig</t>
  </si>
  <si>
    <t>Kuschkow</t>
  </si>
  <si>
    <t>159Kuschkow</t>
  </si>
  <si>
    <t>Gröditsch</t>
  </si>
  <si>
    <t>159Gröditsch</t>
  </si>
  <si>
    <t>15913</t>
  </si>
  <si>
    <t>Dollgen</t>
  </si>
  <si>
    <t>159Dollgen</t>
  </si>
  <si>
    <t>Sacrow-Waldow</t>
  </si>
  <si>
    <t>159Sacrow-Waldow</t>
  </si>
  <si>
    <t>Alt Zauche</t>
  </si>
  <si>
    <t>159Alt Zauche</t>
  </si>
  <si>
    <t>Mochow</t>
  </si>
  <si>
    <t>159Mochow</t>
  </si>
  <si>
    <t>Krugau</t>
  </si>
  <si>
    <t>159Krugau</t>
  </si>
  <si>
    <t>Glietz</t>
  </si>
  <si>
    <t>159Glietz</t>
  </si>
  <si>
    <t>Groß Leuthen</t>
  </si>
  <si>
    <t>159Groß Leuthen</t>
  </si>
  <si>
    <t>Byhlen</t>
  </si>
  <si>
    <t>159Byhlen</t>
  </si>
  <si>
    <t>Caminchen</t>
  </si>
  <si>
    <t>159Caminchen</t>
  </si>
  <si>
    <t>Ressen-Zaue</t>
  </si>
  <si>
    <t>159Ressen-Zaue</t>
  </si>
  <si>
    <t>Lamsfeld-Groß Liebitz</t>
  </si>
  <si>
    <t>159Lamsfeld-Groß Liebitz</t>
  </si>
  <si>
    <t>159Laasow</t>
  </si>
  <si>
    <t>Leibchel</t>
  </si>
  <si>
    <t>159Leibchel</t>
  </si>
  <si>
    <t>Straupitz</t>
  </si>
  <si>
    <t>159Straupitz</t>
  </si>
  <si>
    <t>Wußwerk</t>
  </si>
  <si>
    <t>159Wußwerk</t>
  </si>
  <si>
    <t>Neu Zauche</t>
  </si>
  <si>
    <t>159Neu Zauche</t>
  </si>
  <si>
    <t>Groß Leine</t>
  </si>
  <si>
    <t>159Groß Leine</t>
  </si>
  <si>
    <t>Byhleguhre</t>
  </si>
  <si>
    <t>159Byhleguhre</t>
  </si>
  <si>
    <t>Jessern</t>
  </si>
  <si>
    <t>159Jessern</t>
  </si>
  <si>
    <t>Klein Leine</t>
  </si>
  <si>
    <t>159Klein Leine</t>
  </si>
  <si>
    <t>Goyatz</t>
  </si>
  <si>
    <t>159Goyatz</t>
  </si>
  <si>
    <t>Butzen</t>
  </si>
  <si>
    <t>159Butzen</t>
  </si>
  <si>
    <t>Briesensee</t>
  </si>
  <si>
    <t>159Briesensee</t>
  </si>
  <si>
    <t>Biebersdorf</t>
  </si>
  <si>
    <t>159Biebersdorf</t>
  </si>
  <si>
    <t>15926</t>
  </si>
  <si>
    <t>Bersteland</t>
  </si>
  <si>
    <t>159Bersteland</t>
  </si>
  <si>
    <t>Heideblick</t>
  </si>
  <si>
    <t>159Heideblick</t>
  </si>
  <si>
    <t>Luckau</t>
  </si>
  <si>
    <t>159Luckau</t>
  </si>
  <si>
    <t>Duben</t>
  </si>
  <si>
    <t>159Duben</t>
  </si>
  <si>
    <t>Cahnsdorf</t>
  </si>
  <si>
    <t>159Cahnsdorf</t>
  </si>
  <si>
    <t>Schlabendorf</t>
  </si>
  <si>
    <t>159Schlabendorf</t>
  </si>
  <si>
    <t>Görlsdorf</t>
  </si>
  <si>
    <t>159Görlsdorf</t>
  </si>
  <si>
    <t>Walddrehna</t>
  </si>
  <si>
    <t>159Walddrehna</t>
  </si>
  <si>
    <t>15936</t>
  </si>
  <si>
    <t>Dahmetal</t>
  </si>
  <si>
    <t>159Dahmetal</t>
  </si>
  <si>
    <t>Dahme/Mark</t>
  </si>
  <si>
    <t>159Dahme/Mark</t>
  </si>
  <si>
    <t>Steinreich</t>
  </si>
  <si>
    <t>159Steinreich</t>
  </si>
  <si>
    <t>15938</t>
  </si>
  <si>
    <t>Kasel-Golzig</t>
  </si>
  <si>
    <t>159Kasel-Golzig</t>
  </si>
  <si>
    <t>Drahnsdorf</t>
  </si>
  <si>
    <t>159Drahnsdorf</t>
  </si>
  <si>
    <t>Golßen</t>
  </si>
  <si>
    <t>159Golßen</t>
  </si>
  <si>
    <t>16225</t>
  </si>
  <si>
    <t>Eberswalde</t>
  </si>
  <si>
    <t>162Eberswalde</t>
  </si>
  <si>
    <t>16230</t>
  </si>
  <si>
    <t>Sydower Fließ</t>
  </si>
  <si>
    <t>162Sydower Fließ</t>
  </si>
  <si>
    <t>Britz</t>
  </si>
  <si>
    <t>162Britz</t>
  </si>
  <si>
    <t>Breydin</t>
  </si>
  <si>
    <t>162Breydin</t>
  </si>
  <si>
    <t>Melchow</t>
  </si>
  <si>
    <t>162Melchow</t>
  </si>
  <si>
    <t>Chorin</t>
  </si>
  <si>
    <t>162Chorin</t>
  </si>
  <si>
    <t>16244</t>
  </si>
  <si>
    <t>Finowfurt</t>
  </si>
  <si>
    <t>162Finowfurt</t>
  </si>
  <si>
    <t>Altenhof</t>
  </si>
  <si>
    <t>162Altenhof</t>
  </si>
  <si>
    <t>16247</t>
  </si>
  <si>
    <t>Joachimsthal</t>
  </si>
  <si>
    <t>162Joachimsthal</t>
  </si>
  <si>
    <t>Friedrichswalde</t>
  </si>
  <si>
    <t>162Friedrichswalde</t>
  </si>
  <si>
    <t>Althüttendorf</t>
  </si>
  <si>
    <t>162Althüttendorf</t>
  </si>
  <si>
    <t>Neugrimnitz</t>
  </si>
  <si>
    <t>162Neugrimnitz</t>
  </si>
  <si>
    <t>Ziethen</t>
  </si>
  <si>
    <t>162Ziethen</t>
  </si>
  <si>
    <t>16248</t>
  </si>
  <si>
    <t>Lunow-Stolzenhagen</t>
  </si>
  <si>
    <t>162Lunow-Stolzenhagen</t>
  </si>
  <si>
    <t>Parsteinsee</t>
  </si>
  <si>
    <t>162Parsteinsee</t>
  </si>
  <si>
    <t>Hohenfinow</t>
  </si>
  <si>
    <t>162Hohenfinow</t>
  </si>
  <si>
    <t>Oderberg</t>
  </si>
  <si>
    <t>162Oderberg</t>
  </si>
  <si>
    <t>Bölkendorf</t>
  </si>
  <si>
    <t>162Bölkendorf</t>
  </si>
  <si>
    <t>162Liepe</t>
  </si>
  <si>
    <t>Hohensaaten</t>
  </si>
  <si>
    <t>162Hohensaaten</t>
  </si>
  <si>
    <t>Niederfinow</t>
  </si>
  <si>
    <t>162Niederfinow</t>
  </si>
  <si>
    <t>16259</t>
  </si>
  <si>
    <t>Heckelberg-Brunow</t>
  </si>
  <si>
    <t>162Heckelberg-Brunow</t>
  </si>
  <si>
    <t>Höhenland</t>
  </si>
  <si>
    <t>162Höhenland</t>
  </si>
  <si>
    <t>Schiffmühle</t>
  </si>
  <si>
    <t>162Schiffmühle</t>
  </si>
  <si>
    <t>Oderaue</t>
  </si>
  <si>
    <t>162Oderaue</t>
  </si>
  <si>
    <t>Beiersdorf-Freudenberg</t>
  </si>
  <si>
    <t>162Beiersdorf-Freudenberg</t>
  </si>
  <si>
    <t>Neulewin</t>
  </si>
  <si>
    <t>162Neulewin</t>
  </si>
  <si>
    <t>162Falkenberg</t>
  </si>
  <si>
    <t>Tiefensee</t>
  </si>
  <si>
    <t>162Tiefensee</t>
  </si>
  <si>
    <t>Bad Freienwalde</t>
  </si>
  <si>
    <t>162Bad Freienwalde</t>
  </si>
  <si>
    <t>Neuenhagen</t>
  </si>
  <si>
    <t>162Neuenhagen</t>
  </si>
  <si>
    <t>Hohenwutzen</t>
  </si>
  <si>
    <t>162Hohenwutzen</t>
  </si>
  <si>
    <t>Altglietzen</t>
  </si>
  <si>
    <t>162Altglietzen</t>
  </si>
  <si>
    <t>Bralitz</t>
  </si>
  <si>
    <t>162Bralitz</t>
  </si>
  <si>
    <t>16269</t>
  </si>
  <si>
    <t>Wriezener Höhe</t>
  </si>
  <si>
    <t>162Wriezener Höhe</t>
  </si>
  <si>
    <t>Bliesdorf</t>
  </si>
  <si>
    <t>162Bliesdorf</t>
  </si>
  <si>
    <t>Wriezen</t>
  </si>
  <si>
    <t>162Wriezen</t>
  </si>
  <si>
    <t>16278</t>
  </si>
  <si>
    <t>Schöneberg</t>
  </si>
  <si>
    <t>162Schöneberg</t>
  </si>
  <si>
    <t>Stolpe/Oder</t>
  </si>
  <si>
    <t>162Stolpe/Oder</t>
  </si>
  <si>
    <t>Neukünkendorf</t>
  </si>
  <si>
    <t>162Neukünkendorf</t>
  </si>
  <si>
    <t>Frauenhagen</t>
  </si>
  <si>
    <t>162Frauenhagen</t>
  </si>
  <si>
    <t>Mürow</t>
  </si>
  <si>
    <t>162Mürow</t>
  </si>
  <si>
    <t>Bruchhagen</t>
  </si>
  <si>
    <t>162Bruchhagen</t>
  </si>
  <si>
    <t>Wilmersdorf</t>
  </si>
  <si>
    <t>162Wilmersdorf</t>
  </si>
  <si>
    <t>Crussow</t>
  </si>
  <si>
    <t>162Crussow</t>
  </si>
  <si>
    <t>Wolletz</t>
  </si>
  <si>
    <t>162Wolletz</t>
  </si>
  <si>
    <t>Welsow</t>
  </si>
  <si>
    <t>162Welsow</t>
  </si>
  <si>
    <t>Mark Landin</t>
  </si>
  <si>
    <t>162Mark Landin</t>
  </si>
  <si>
    <t>Biesenbrow</t>
  </si>
  <si>
    <t>162Biesenbrow</t>
  </si>
  <si>
    <t>Kerkow</t>
  </si>
  <si>
    <t>162Kerkow</t>
  </si>
  <si>
    <t>Angermünde</t>
  </si>
  <si>
    <t>162Angermünde</t>
  </si>
  <si>
    <t>Herzsprung</t>
  </si>
  <si>
    <t>162Herzsprung</t>
  </si>
  <si>
    <t>162Görlsdorf</t>
  </si>
  <si>
    <t>Günterberg</t>
  </si>
  <si>
    <t>162Günterberg</t>
  </si>
  <si>
    <t>Greiffenberg</t>
  </si>
  <si>
    <t>162Greiffenberg</t>
  </si>
  <si>
    <t>Gellmersdorf</t>
  </si>
  <si>
    <t>162Gellmersdorf</t>
  </si>
  <si>
    <t>162Steinhöfel</t>
  </si>
  <si>
    <t>Schmargendorf</t>
  </si>
  <si>
    <t>162Schmargendorf</t>
  </si>
  <si>
    <t>162Schmiedeberg</t>
  </si>
  <si>
    <t>Pinnow</t>
  </si>
  <si>
    <t>162Pinnow</t>
  </si>
  <si>
    <t>16303</t>
  </si>
  <si>
    <t>Schwedt/Oder</t>
  </si>
  <si>
    <t>163Schwedt/Oder</t>
  </si>
  <si>
    <t>16306</t>
  </si>
  <si>
    <t>Groß Pinnow</t>
  </si>
  <si>
    <t>163Groß Pinnow</t>
  </si>
  <si>
    <t>Casekow</t>
  </si>
  <si>
    <t>163Casekow</t>
  </si>
  <si>
    <t>Hohenselchow</t>
  </si>
  <si>
    <t>163Hohenselchow</t>
  </si>
  <si>
    <t>Wartin</t>
  </si>
  <si>
    <t>163Wartin</t>
  </si>
  <si>
    <t>Schönow</t>
  </si>
  <si>
    <t>163Schönow</t>
  </si>
  <si>
    <t>Vierraden</t>
  </si>
  <si>
    <t>163Vierraden</t>
  </si>
  <si>
    <t>Luckow-Petershagen</t>
  </si>
  <si>
    <t>163Luckow-Petershagen</t>
  </si>
  <si>
    <t>Stendell</t>
  </si>
  <si>
    <t>163Stendell</t>
  </si>
  <si>
    <t>Biesendahlshof</t>
  </si>
  <si>
    <t>163Biesendahlshof</t>
  </si>
  <si>
    <t>Zichow</t>
  </si>
  <si>
    <t>163Zichow</t>
  </si>
  <si>
    <t>Berkholz-Meyenburg</t>
  </si>
  <si>
    <t>163Berkholz-Meyenburg</t>
  </si>
  <si>
    <t>163Woltersdorf</t>
  </si>
  <si>
    <t>Friedrichsthal</t>
  </si>
  <si>
    <t>163Friedrichsthal</t>
  </si>
  <si>
    <t>Blumberg</t>
  </si>
  <si>
    <t>163Blumberg</t>
  </si>
  <si>
    <t>Welsebruch</t>
  </si>
  <si>
    <t>163Welsebruch</t>
  </si>
  <si>
    <t>Passow</t>
  </si>
  <si>
    <t>163Passow</t>
  </si>
  <si>
    <t>16307</t>
  </si>
  <si>
    <t>Geesow</t>
  </si>
  <si>
    <t>163Geesow</t>
  </si>
  <si>
    <t>Neurochlitz</t>
  </si>
  <si>
    <t>163Neurochlitz</t>
  </si>
  <si>
    <t>Mescherin</t>
  </si>
  <si>
    <t>163Mescherin</t>
  </si>
  <si>
    <t>Gartz (Oder)</t>
  </si>
  <si>
    <t>163Gartz (Oder)</t>
  </si>
  <si>
    <t>163Schönfeld</t>
  </si>
  <si>
    <t>Radekow</t>
  </si>
  <si>
    <t>163Radekow</t>
  </si>
  <si>
    <t>Hohenreinkendorf</t>
  </si>
  <si>
    <t>163Hohenreinkendorf</t>
  </si>
  <si>
    <t>Rosow</t>
  </si>
  <si>
    <t>163Rosow</t>
  </si>
  <si>
    <t>Tantow</t>
  </si>
  <si>
    <t>163Tantow</t>
  </si>
  <si>
    <t>16321</t>
  </si>
  <si>
    <t>Bernau</t>
  </si>
  <si>
    <t>163Bernau</t>
  </si>
  <si>
    <t>Danewitz</t>
  </si>
  <si>
    <t>163Danewitz</t>
  </si>
  <si>
    <t>Lindenberg</t>
  </si>
  <si>
    <t>163Lindenberg</t>
  </si>
  <si>
    <t>Rüdnitz</t>
  </si>
  <si>
    <t>163Rüdnitz</t>
  </si>
  <si>
    <t>Lobetal</t>
  </si>
  <si>
    <t>163Lobetal</t>
  </si>
  <si>
    <t>163Börnicke</t>
  </si>
  <si>
    <t>16341</t>
  </si>
  <si>
    <t>163Schwanebeck</t>
  </si>
  <si>
    <t>Zepernick</t>
  </si>
  <si>
    <t>163Zepernick</t>
  </si>
  <si>
    <t>16348</t>
  </si>
  <si>
    <t>Marienwerder</t>
  </si>
  <si>
    <t>163Marienwerder</t>
  </si>
  <si>
    <t>Wandlitz</t>
  </si>
  <si>
    <t>163Wandlitz</t>
  </si>
  <si>
    <t>Klosterfelde</t>
  </si>
  <si>
    <t>163Klosterfelde</t>
  </si>
  <si>
    <t>Zerpenschleuse</t>
  </si>
  <si>
    <t>163Zerpenschleuse</t>
  </si>
  <si>
    <t>Stolzenhagen</t>
  </si>
  <si>
    <t>163Stolzenhagen</t>
  </si>
  <si>
    <t>Groß Schönebeck (Schorfheide)</t>
  </si>
  <si>
    <t>163Groß Schönebeck (Schorfheide)</t>
  </si>
  <si>
    <t>Prenden</t>
  </si>
  <si>
    <t>163Prenden</t>
  </si>
  <si>
    <t>Ruhlsdorf</t>
  </si>
  <si>
    <t>163Ruhlsdorf</t>
  </si>
  <si>
    <t>16352</t>
  </si>
  <si>
    <t>Schönerlinde</t>
  </si>
  <si>
    <t>163Schönerlinde</t>
  </si>
  <si>
    <t>Basdorf</t>
  </si>
  <si>
    <t>163Basdorf</t>
  </si>
  <si>
    <t>163Schönwalde</t>
  </si>
  <si>
    <t>16356</t>
  </si>
  <si>
    <t>Werneuchen</t>
  </si>
  <si>
    <t>163Werneuchen</t>
  </si>
  <si>
    <t>Seefeld</t>
  </si>
  <si>
    <t>163Seefeld</t>
  </si>
  <si>
    <t>Krummensee</t>
  </si>
  <si>
    <t>163Krummensee</t>
  </si>
  <si>
    <t>Eiche</t>
  </si>
  <si>
    <t>163Eiche</t>
  </si>
  <si>
    <t>163Wilmersdorf</t>
  </si>
  <si>
    <t>Ahrensfelde</t>
  </si>
  <si>
    <t>163Ahrensfelde</t>
  </si>
  <si>
    <t>163Hirschfelde</t>
  </si>
  <si>
    <t>Mehrow</t>
  </si>
  <si>
    <t>163Mehrow</t>
  </si>
  <si>
    <t>16359</t>
  </si>
  <si>
    <t>Biesenthal</t>
  </si>
  <si>
    <t>163Biesenthal</t>
  </si>
  <si>
    <t>Lanke</t>
  </si>
  <si>
    <t>163Lanke</t>
  </si>
  <si>
    <t>16515</t>
  </si>
  <si>
    <t>Nassenheide</t>
  </si>
  <si>
    <t>165Nassenheide</t>
  </si>
  <si>
    <t>Wensickendorf</t>
  </si>
  <si>
    <t>165Wensickendorf</t>
  </si>
  <si>
    <t>Freienhagen</t>
  </si>
  <si>
    <t>165Freienhagen</t>
  </si>
  <si>
    <t>Oranienburg</t>
  </si>
  <si>
    <t>165Oranienburg</t>
  </si>
  <si>
    <t>165Friedrichsthal</t>
  </si>
  <si>
    <t>Schmachtenhagen</t>
  </si>
  <si>
    <t>165Schmachtenhagen</t>
  </si>
  <si>
    <t>Neuholland</t>
  </si>
  <si>
    <t>165Neuholland</t>
  </si>
  <si>
    <t>Zehlendorf</t>
  </si>
  <si>
    <t>165Zehlendorf</t>
  </si>
  <si>
    <t>Malz</t>
  </si>
  <si>
    <t>165Malz</t>
  </si>
  <si>
    <t>Zühlsdorf</t>
  </si>
  <si>
    <t>165Zühlsdorf</t>
  </si>
  <si>
    <t>16540</t>
  </si>
  <si>
    <t>Hohen Neuendorf</t>
  </si>
  <si>
    <t>165Hohen Neuendorf</t>
  </si>
  <si>
    <t>Stolpe</t>
  </si>
  <si>
    <t>165Stolpe</t>
  </si>
  <si>
    <t>16547</t>
  </si>
  <si>
    <t>Birkenwerder</t>
  </si>
  <si>
    <t>165Birkenwerder</t>
  </si>
  <si>
    <t>16548</t>
  </si>
  <si>
    <t>Glienicke/Nordbahn</t>
  </si>
  <si>
    <t>165Glienicke/Nordbahn</t>
  </si>
  <si>
    <t>16552</t>
  </si>
  <si>
    <t>Schildow</t>
  </si>
  <si>
    <t>165Schildow</t>
  </si>
  <si>
    <t>16559</t>
  </si>
  <si>
    <t>Liebenthal</t>
  </si>
  <si>
    <t>165Liebenthal</t>
  </si>
  <si>
    <t>Kreuzbruch</t>
  </si>
  <si>
    <t>165Kreuzbruch</t>
  </si>
  <si>
    <t>Liebenwalde</t>
  </si>
  <si>
    <t>165Liebenwalde</t>
  </si>
  <si>
    <t>Hammer</t>
  </si>
  <si>
    <t>165Hammer</t>
  </si>
  <si>
    <t>16565</t>
  </si>
  <si>
    <t>Lehnitz</t>
  </si>
  <si>
    <t>165Lehnitz</t>
  </si>
  <si>
    <t>16567</t>
  </si>
  <si>
    <t>Mühlenbeck</t>
  </si>
  <si>
    <t>165Mühlenbeck</t>
  </si>
  <si>
    <t>Schönfließ</t>
  </si>
  <si>
    <t>165Schönfließ</t>
  </si>
  <si>
    <t>16727</t>
  </si>
  <si>
    <t>Velten</t>
  </si>
  <si>
    <t>167Velten</t>
  </si>
  <si>
    <t>Oberkrämer</t>
  </si>
  <si>
    <t>167Oberkrämer</t>
  </si>
  <si>
    <t>16761</t>
  </si>
  <si>
    <t>Hennigsdorf</t>
  </si>
  <si>
    <t>167Hennigsdorf</t>
  </si>
  <si>
    <t>16766</t>
  </si>
  <si>
    <t>Kremmen</t>
  </si>
  <si>
    <t>167Kremmen</t>
  </si>
  <si>
    <t>16767</t>
  </si>
  <si>
    <t>Germendorf</t>
  </si>
  <si>
    <t>167Germendorf</t>
  </si>
  <si>
    <t>Leegebruch</t>
  </si>
  <si>
    <t>167Leegebruch</t>
  </si>
  <si>
    <t>16775</t>
  </si>
  <si>
    <t>167Schulzendorf</t>
  </si>
  <si>
    <t>Blumenow</t>
  </si>
  <si>
    <t>167Blumenow</t>
  </si>
  <si>
    <t>Burgwall</t>
  </si>
  <si>
    <t>167Burgwall</t>
  </si>
  <si>
    <t>Kappe</t>
  </si>
  <si>
    <t>167Kappe</t>
  </si>
  <si>
    <t>Badingen</t>
  </si>
  <si>
    <t>167Badingen</t>
  </si>
  <si>
    <t>Löwenberger Land</t>
  </si>
  <si>
    <t>167Löwenberger Land</t>
  </si>
  <si>
    <t>Zabelsdorf</t>
  </si>
  <si>
    <t>167Zabelsdorf</t>
  </si>
  <si>
    <t>Marienthal</t>
  </si>
  <si>
    <t>167Marienthal</t>
  </si>
  <si>
    <t>Schönermark</t>
  </si>
  <si>
    <t>167Schönermark</t>
  </si>
  <si>
    <t>Großwoltersdorf</t>
  </si>
  <si>
    <t>167Großwoltersdorf</t>
  </si>
  <si>
    <t>Bredereiche</t>
  </si>
  <si>
    <t>167Bredereiche</t>
  </si>
  <si>
    <t>Krewelin</t>
  </si>
  <si>
    <t>167Krewelin</t>
  </si>
  <si>
    <t>Tornow</t>
  </si>
  <si>
    <t>167Tornow</t>
  </si>
  <si>
    <t>Barsdorf</t>
  </si>
  <si>
    <t>167Barsdorf</t>
  </si>
  <si>
    <t>Mildenberg</t>
  </si>
  <si>
    <t>167Mildenberg</t>
  </si>
  <si>
    <t>Klein-Mutz</t>
  </si>
  <si>
    <t>167Klein-Mutz</t>
  </si>
  <si>
    <t>Rönnebeck</t>
  </si>
  <si>
    <t>167Rönnebeck</t>
  </si>
  <si>
    <t>Gransee</t>
  </si>
  <si>
    <t>167Gransee</t>
  </si>
  <si>
    <t>Stechlin</t>
  </si>
  <si>
    <t>167Stechlin</t>
  </si>
  <si>
    <t>Sonnenberg</t>
  </si>
  <si>
    <t>167Sonnenberg</t>
  </si>
  <si>
    <t>16792</t>
  </si>
  <si>
    <t>Kurtschlag</t>
  </si>
  <si>
    <t>167Kurtschlag</t>
  </si>
  <si>
    <t>Zehdenick</t>
  </si>
  <si>
    <t>167Zehdenick</t>
  </si>
  <si>
    <t>Wesendorf</t>
  </si>
  <si>
    <t>167Wesendorf</t>
  </si>
  <si>
    <t>16798</t>
  </si>
  <si>
    <t>Steinförde</t>
  </si>
  <si>
    <t>167Steinförde</t>
  </si>
  <si>
    <t>Altthymen</t>
  </si>
  <si>
    <t>167Altthymen</t>
  </si>
  <si>
    <t>Himmelpfort</t>
  </si>
  <si>
    <t>167Himmelpfort</t>
  </si>
  <si>
    <t>Fürstenberg/Havel</t>
  </si>
  <si>
    <t>167Fürstenberg/Havel</t>
  </si>
  <si>
    <t>Zootzen</t>
  </si>
  <si>
    <t>167Zootzen</t>
  </si>
  <si>
    <t>16816</t>
  </si>
  <si>
    <t>Neuruppin</t>
  </si>
  <si>
    <t>168Neuruppin</t>
  </si>
  <si>
    <t>16818</t>
  </si>
  <si>
    <t>Walsleben</t>
  </si>
  <si>
    <t>168Walsleben</t>
  </si>
  <si>
    <t>Dabergotz</t>
  </si>
  <si>
    <t>168Dabergotz</t>
  </si>
  <si>
    <t>Storbeck-Frankendorf</t>
  </si>
  <si>
    <t>168Storbeck-Frankendorf</t>
  </si>
  <si>
    <t>Temnitzquell</t>
  </si>
  <si>
    <t>168Temnitzquell</t>
  </si>
  <si>
    <t>Märkisch Linden</t>
  </si>
  <si>
    <t>168Märkisch Linden</t>
  </si>
  <si>
    <t>16831</t>
  </si>
  <si>
    <t>Rheinsberg</t>
  </si>
  <si>
    <t>168Rheinsberg</t>
  </si>
  <si>
    <t>16833</t>
  </si>
  <si>
    <t>Fehrbellin</t>
  </si>
  <si>
    <t>168Fehrbellin</t>
  </si>
  <si>
    <t>16835</t>
  </si>
  <si>
    <t>Rüthnick</t>
  </si>
  <si>
    <t>168Rüthnick</t>
  </si>
  <si>
    <t>Lindow (Mark)</t>
  </si>
  <si>
    <t>168Lindow (Mark)</t>
  </si>
  <si>
    <t>Herzberg</t>
  </si>
  <si>
    <t>168Herzberg</t>
  </si>
  <si>
    <t>16845</t>
  </si>
  <si>
    <t>Großderschau</t>
  </si>
  <si>
    <t>168Großderschau</t>
  </si>
  <si>
    <t>Temnitztal</t>
  </si>
  <si>
    <t>168Temnitztal</t>
  </si>
  <si>
    <t>Neustadt (Dosse)</t>
  </si>
  <si>
    <t>168Neustadt (Dosse)</t>
  </si>
  <si>
    <t>Breddin</t>
  </si>
  <si>
    <t>168Breddin</t>
  </si>
  <si>
    <t>Dreetz</t>
  </si>
  <si>
    <t>168Dreetz</t>
  </si>
  <si>
    <t>Sieversdorf-Hohenofen</t>
  </si>
  <si>
    <t>168Sieversdorf-Hohenofen</t>
  </si>
  <si>
    <t>Stüdenitz-Schönermark</t>
  </si>
  <si>
    <t>168Stüdenitz-Schönermark</t>
  </si>
  <si>
    <t>Zernitz-Lohm</t>
  </si>
  <si>
    <t>168Zernitz-Lohm</t>
  </si>
  <si>
    <t>16866</t>
  </si>
  <si>
    <t>Groß Welle</t>
  </si>
  <si>
    <t>168Groß Welle</t>
  </si>
  <si>
    <t>Gumtow</t>
  </si>
  <si>
    <t>168Gumtow</t>
  </si>
  <si>
    <t>Granzow</t>
  </si>
  <si>
    <t>168Granzow</t>
  </si>
  <si>
    <t>Kolrep</t>
  </si>
  <si>
    <t>168Kolrep</t>
  </si>
  <si>
    <t>Demerthin</t>
  </si>
  <si>
    <t>168Demerthin</t>
  </si>
  <si>
    <t>Görike</t>
  </si>
  <si>
    <t>168Görike</t>
  </si>
  <si>
    <t>Döllen</t>
  </si>
  <si>
    <t>168Döllen</t>
  </si>
  <si>
    <t>Dannenwalde</t>
  </si>
  <si>
    <t>168Dannenwalde</t>
  </si>
  <si>
    <t>168Schönhagen</t>
  </si>
  <si>
    <t>Wutike</t>
  </si>
  <si>
    <t>168Wutike</t>
  </si>
  <si>
    <t>Kunow</t>
  </si>
  <si>
    <t>168Kunow</t>
  </si>
  <si>
    <t>Vehlin</t>
  </si>
  <si>
    <t>168Vehlin</t>
  </si>
  <si>
    <t>Barenthin</t>
  </si>
  <si>
    <t>168Barenthin</t>
  </si>
  <si>
    <t>Vehlow</t>
  </si>
  <si>
    <t>168Vehlow</t>
  </si>
  <si>
    <t>Schrepkow</t>
  </si>
  <si>
    <t>168Schrepkow</t>
  </si>
  <si>
    <t>Kyritz</t>
  </si>
  <si>
    <t>168Kyritz</t>
  </si>
  <si>
    <t>16868</t>
  </si>
  <si>
    <t>Wusterhausen (Dosse)</t>
  </si>
  <si>
    <t>168Wusterhausen (Dosse)</t>
  </si>
  <si>
    <t>16909</t>
  </si>
  <si>
    <t>Wittstock/Dosse</t>
  </si>
  <si>
    <t>169Wittstock/Dosse</t>
  </si>
  <si>
    <t>Heiligengrabe</t>
  </si>
  <si>
    <t>169Heiligengrabe</t>
  </si>
  <si>
    <t>16928</t>
  </si>
  <si>
    <t>Tüchen</t>
  </si>
  <si>
    <t>169Tüchen</t>
  </si>
  <si>
    <t>Groß Pankow</t>
  </si>
  <si>
    <t>169Groß Pankow</t>
  </si>
  <si>
    <t>Groß Woltersdorf</t>
  </si>
  <si>
    <t>169Groß Woltersdorf</t>
  </si>
  <si>
    <t>Kuhbier</t>
  </si>
  <si>
    <t>169Kuhbier</t>
  </si>
  <si>
    <t>169Falkenhagen</t>
  </si>
  <si>
    <t>Buchholz</t>
  </si>
  <si>
    <t>169Buchholz</t>
  </si>
  <si>
    <t>Sadenbeck</t>
  </si>
  <si>
    <t>169Sadenbeck</t>
  </si>
  <si>
    <t>Kehrberg</t>
  </si>
  <si>
    <t>169Kehrberg</t>
  </si>
  <si>
    <t>Steffenshagen</t>
  </si>
  <si>
    <t>169Steffenshagen</t>
  </si>
  <si>
    <t>169Wilmersdorf</t>
  </si>
  <si>
    <t>Klein Woltersdorf</t>
  </si>
  <si>
    <t>169Klein Woltersdorf</t>
  </si>
  <si>
    <t>Beveringen</t>
  </si>
  <si>
    <t>169Beveringen</t>
  </si>
  <si>
    <t>Kuhsdorf</t>
  </si>
  <si>
    <t>169Kuhsdorf</t>
  </si>
  <si>
    <t>Schönebeck</t>
  </si>
  <si>
    <t>169Schönebeck</t>
  </si>
  <si>
    <t>Hoppenrade</t>
  </si>
  <si>
    <t>169Hoppenrade</t>
  </si>
  <si>
    <t>Helle</t>
  </si>
  <si>
    <t>169Helle</t>
  </si>
  <si>
    <t>Mesendorf</t>
  </si>
  <si>
    <t>169Mesendorf</t>
  </si>
  <si>
    <t>Boddin-Langnow</t>
  </si>
  <si>
    <t>169Boddin-Langnow</t>
  </si>
  <si>
    <t>Pritzwalk</t>
  </si>
  <si>
    <t>169Pritzwalk</t>
  </si>
  <si>
    <t>169Lindenberg</t>
  </si>
  <si>
    <t>Kemnitz</t>
  </si>
  <si>
    <t>169Kemnitz</t>
  </si>
  <si>
    <t>Vettin</t>
  </si>
  <si>
    <t>169Vettin</t>
  </si>
  <si>
    <t>Alt Krüssow</t>
  </si>
  <si>
    <t>169Alt Krüssow</t>
  </si>
  <si>
    <t>Gerdshagen</t>
  </si>
  <si>
    <t>169Gerdshagen</t>
  </si>
  <si>
    <t>16945</t>
  </si>
  <si>
    <t>Meyenburg</t>
  </si>
  <si>
    <t>169Meyenburg</t>
  </si>
  <si>
    <t>Marienfließ</t>
  </si>
  <si>
    <t>169Marienfließ</t>
  </si>
  <si>
    <t>Kümmernitztal</t>
  </si>
  <si>
    <t>169Kümmernitztal</t>
  </si>
  <si>
    <t>Halenbeck-Rohlsdorf</t>
  </si>
  <si>
    <t>169Halenbeck-Rohlsdorf</t>
  </si>
  <si>
    <t>16949</t>
  </si>
  <si>
    <t>Putlitz</t>
  </si>
  <si>
    <t>169Putlitz</t>
  </si>
  <si>
    <t>Triglitz</t>
  </si>
  <si>
    <t>169Triglitz</t>
  </si>
  <si>
    <t>17033</t>
  </si>
  <si>
    <t>Neubrandenburg</t>
  </si>
  <si>
    <t>170Neubrandenburg</t>
  </si>
  <si>
    <t>15</t>
  </si>
  <si>
    <t>17034</t>
  </si>
  <si>
    <t>17036</t>
  </si>
  <si>
    <t>17039</t>
  </si>
  <si>
    <t>Neuenkirchen</t>
  </si>
  <si>
    <t>170Neuenkirchen</t>
  </si>
  <si>
    <t>Neverin</t>
  </si>
  <si>
    <t>170Neverin</t>
  </si>
  <si>
    <t>Zirzow</t>
  </si>
  <si>
    <t>170Zirzow</t>
  </si>
  <si>
    <t>Neddemin</t>
  </si>
  <si>
    <t>170Neddemin</t>
  </si>
  <si>
    <t>Warlin</t>
  </si>
  <si>
    <t>170Warlin</t>
  </si>
  <si>
    <t>Sponholz</t>
  </si>
  <si>
    <t>170Sponholz</t>
  </si>
  <si>
    <t>Staven</t>
  </si>
  <si>
    <t>170Staven</t>
  </si>
  <si>
    <t>Wulkenzin</t>
  </si>
  <si>
    <t>170Wulkenzin</t>
  </si>
  <si>
    <t>Trollenhagen</t>
  </si>
  <si>
    <t>170Trollenhagen</t>
  </si>
  <si>
    <t>Woggersin</t>
  </si>
  <si>
    <t>170Woggersin</t>
  </si>
  <si>
    <t>Brunn</t>
  </si>
  <si>
    <t>170Brunn</t>
  </si>
  <si>
    <t>Blankenhof</t>
  </si>
  <si>
    <t>170Blankenhof</t>
  </si>
  <si>
    <t>Beseritz</t>
  </si>
  <si>
    <t>170Beseritz</t>
  </si>
  <si>
    <t>17087</t>
  </si>
  <si>
    <t>Altentreptow</t>
  </si>
  <si>
    <t>170Altentreptow</t>
  </si>
  <si>
    <t>17089</t>
  </si>
  <si>
    <t>Grapzow</t>
  </si>
  <si>
    <t>170Grapzow</t>
  </si>
  <si>
    <t>Siedenbollentin</t>
  </si>
  <si>
    <t>170Siedenbollentin</t>
  </si>
  <si>
    <t>Gnevkow</t>
  </si>
  <si>
    <t>170Gnevkow</t>
  </si>
  <si>
    <t>Burow</t>
  </si>
  <si>
    <t>170Burow</t>
  </si>
  <si>
    <t>Bartow</t>
  </si>
  <si>
    <t>170Bartow</t>
  </si>
  <si>
    <t>Breest</t>
  </si>
  <si>
    <t>170Breest</t>
  </si>
  <si>
    <t>Grischow</t>
  </si>
  <si>
    <t>170Grischow</t>
  </si>
  <si>
    <t>Golchen</t>
  </si>
  <si>
    <t>170Golchen</t>
  </si>
  <si>
    <t>170Werder</t>
  </si>
  <si>
    <t>Gültz</t>
  </si>
  <si>
    <t>170Gültz</t>
  </si>
  <si>
    <t>17091</t>
  </si>
  <si>
    <t>Groß Teetzleben</t>
  </si>
  <si>
    <t>170Groß Teetzleben</t>
  </si>
  <si>
    <t>Knorrendorf</t>
  </si>
  <si>
    <t>170Knorrendorf</t>
  </si>
  <si>
    <t>Wolde</t>
  </si>
  <si>
    <t>170Wolde</t>
  </si>
  <si>
    <t>Rosenow</t>
  </si>
  <si>
    <t>170Rosenow</t>
  </si>
  <si>
    <t>Tützpatz</t>
  </si>
  <si>
    <t>170Tützpatz</t>
  </si>
  <si>
    <t>Kriesow</t>
  </si>
  <si>
    <t>170Kriesow</t>
  </si>
  <si>
    <t>Altenhagen</t>
  </si>
  <si>
    <t>170Altenhagen</t>
  </si>
  <si>
    <t>170Wildberg</t>
  </si>
  <si>
    <t>Pripsleben</t>
  </si>
  <si>
    <t>170Pripsleben</t>
  </si>
  <si>
    <t>Breesen</t>
  </si>
  <si>
    <t>170Breesen</t>
  </si>
  <si>
    <t>Röckwitz</t>
  </si>
  <si>
    <t>170Röckwitz</t>
  </si>
  <si>
    <t>Mölln</t>
  </si>
  <si>
    <t>170Mölln</t>
  </si>
  <si>
    <t>17094</t>
  </si>
  <si>
    <t>Cammin</t>
  </si>
  <si>
    <t>170Cammin</t>
  </si>
  <si>
    <t>Burg Stargard</t>
  </si>
  <si>
    <t>170Burg Stargard</t>
  </si>
  <si>
    <t>Cölpin</t>
  </si>
  <si>
    <t>170Cölpin</t>
  </si>
  <si>
    <t>Lindetal</t>
  </si>
  <si>
    <t>170Lindetal</t>
  </si>
  <si>
    <t>Groß Nemerow</t>
  </si>
  <si>
    <t>170Groß Nemerow</t>
  </si>
  <si>
    <t>Holldorf</t>
  </si>
  <si>
    <t>170Holldorf</t>
  </si>
  <si>
    <t>Pragsdorf</t>
  </si>
  <si>
    <t>170Pragsdorf</t>
  </si>
  <si>
    <t>Teschendorf</t>
  </si>
  <si>
    <t>170Teschendorf</t>
  </si>
  <si>
    <t>17098</t>
  </si>
  <si>
    <t>170Friedland</t>
  </si>
  <si>
    <t>17099</t>
  </si>
  <si>
    <t>Brohm</t>
  </si>
  <si>
    <t>170Brohm</t>
  </si>
  <si>
    <t>Eichhorst</t>
  </si>
  <si>
    <t>170Eichhorst</t>
  </si>
  <si>
    <t>Schwanbeck</t>
  </si>
  <si>
    <t>170Schwanbeck</t>
  </si>
  <si>
    <t>Glienke</t>
  </si>
  <si>
    <t>170Glienke</t>
  </si>
  <si>
    <t>Datzetal</t>
  </si>
  <si>
    <t>170Datzetal</t>
  </si>
  <si>
    <t>Genzkow</t>
  </si>
  <si>
    <t>170Genzkow</t>
  </si>
  <si>
    <t>17109</t>
  </si>
  <si>
    <t>Demmin</t>
  </si>
  <si>
    <t>171Demmin</t>
  </si>
  <si>
    <t>17111</t>
  </si>
  <si>
    <t>Utzedel</t>
  </si>
  <si>
    <t>171Utzedel</t>
  </si>
  <si>
    <t>Beestland</t>
  </si>
  <si>
    <t>171Beestland</t>
  </si>
  <si>
    <t>Sanzkow</t>
  </si>
  <si>
    <t>171Sanzkow</t>
  </si>
  <si>
    <t>Wotenick</t>
  </si>
  <si>
    <t>171Wotenick</t>
  </si>
  <si>
    <t>Kletzin</t>
  </si>
  <si>
    <t>171Kletzin</t>
  </si>
  <si>
    <t>Meesiger</t>
  </si>
  <si>
    <t>171Meesiger</t>
  </si>
  <si>
    <t>Hohenbollentin</t>
  </si>
  <si>
    <t>171Hohenbollentin</t>
  </si>
  <si>
    <t>Warrenzin</t>
  </si>
  <si>
    <t>171Warrenzin</t>
  </si>
  <si>
    <t>Quitzerow</t>
  </si>
  <si>
    <t>171Quitzerow</t>
  </si>
  <si>
    <t>Teusin</t>
  </si>
  <si>
    <t>171Teusin</t>
  </si>
  <si>
    <t>Kentzlin</t>
  </si>
  <si>
    <t>171Kentzlin</t>
  </si>
  <si>
    <t>Sommersdorf</t>
  </si>
  <si>
    <t>171Sommersdorf</t>
  </si>
  <si>
    <t>Borrentin</t>
  </si>
  <si>
    <t>171Borrentin</t>
  </si>
  <si>
    <t>Beggerow</t>
  </si>
  <si>
    <t>171Beggerow</t>
  </si>
  <si>
    <t>171Lindenberg</t>
  </si>
  <si>
    <t>Hohenmocker</t>
  </si>
  <si>
    <t>171Hohenmocker</t>
  </si>
  <si>
    <t>Sarow</t>
  </si>
  <si>
    <t>171Sarow</t>
  </si>
  <si>
    <t>171Schönfeld</t>
  </si>
  <si>
    <t>Upost</t>
  </si>
  <si>
    <t>171Upost</t>
  </si>
  <si>
    <t>Hohenbrünzow</t>
  </si>
  <si>
    <t>171Hohenbrünzow</t>
  </si>
  <si>
    <t>Nossendorf</t>
  </si>
  <si>
    <t>171Nossendorf</t>
  </si>
  <si>
    <t>Siedenbrünzow</t>
  </si>
  <si>
    <t>171Siedenbrünzow</t>
  </si>
  <si>
    <t>17121</t>
  </si>
  <si>
    <t>Sassen</t>
  </si>
  <si>
    <t>171Sassen</t>
  </si>
  <si>
    <t>Loitz</t>
  </si>
  <si>
    <t>171Loitz</t>
  </si>
  <si>
    <t>Trantow</t>
  </si>
  <si>
    <t>171Trantow</t>
  </si>
  <si>
    <t>Görmin</t>
  </si>
  <si>
    <t>171Görmin</t>
  </si>
  <si>
    <t>Wüstenfelde</t>
  </si>
  <si>
    <t>171Wüstenfelde</t>
  </si>
  <si>
    <t>Düvier</t>
  </si>
  <si>
    <t>171Düvier</t>
  </si>
  <si>
    <t>17126</t>
  </si>
  <si>
    <t>Jarmen</t>
  </si>
  <si>
    <t>171Jarmen</t>
  </si>
  <si>
    <t>17129</t>
  </si>
  <si>
    <t>171Plötz</t>
  </si>
  <si>
    <t>Kruckow</t>
  </si>
  <si>
    <t>171Kruckow</t>
  </si>
  <si>
    <t>Alt Tellin</t>
  </si>
  <si>
    <t>171Alt Tellin</t>
  </si>
  <si>
    <t>Schmarsow</t>
  </si>
  <si>
    <t>171Schmarsow</t>
  </si>
  <si>
    <t>Daberkow</t>
  </si>
  <si>
    <t>171Daberkow</t>
  </si>
  <si>
    <t>Tutow</t>
  </si>
  <si>
    <t>171Tutow</t>
  </si>
  <si>
    <t>Bentzin</t>
  </si>
  <si>
    <t>171Bentzin</t>
  </si>
  <si>
    <t>Völschow</t>
  </si>
  <si>
    <t>171Völschow</t>
  </si>
  <si>
    <t>17139</t>
  </si>
  <si>
    <t>Duckow</t>
  </si>
  <si>
    <t>171Duckow</t>
  </si>
  <si>
    <t>Faulenrost</t>
  </si>
  <si>
    <t>171Faulenrost</t>
  </si>
  <si>
    <t>Basedow</t>
  </si>
  <si>
    <t>171Basedow</t>
  </si>
  <si>
    <t>Remplin</t>
  </si>
  <si>
    <t>171Remplin</t>
  </si>
  <si>
    <t>Gielow</t>
  </si>
  <si>
    <t>171Gielow</t>
  </si>
  <si>
    <t>Kummerow</t>
  </si>
  <si>
    <t>171Kummerow</t>
  </si>
  <si>
    <t>Malchin</t>
  </si>
  <si>
    <t>171Malchin</t>
  </si>
  <si>
    <t>Schwinkendorf</t>
  </si>
  <si>
    <t>171Schwinkendorf</t>
  </si>
  <si>
    <t>17153</t>
  </si>
  <si>
    <t>Grammentin</t>
  </si>
  <si>
    <t>171Grammentin</t>
  </si>
  <si>
    <t>Reuterstadt Stavenhagen</t>
  </si>
  <si>
    <t>171Reuterstadt Stavenhagen</t>
  </si>
  <si>
    <t>Briggow</t>
  </si>
  <si>
    <t>171Briggow</t>
  </si>
  <si>
    <t>Bredenfelde</t>
  </si>
  <si>
    <t>171Bredenfelde</t>
  </si>
  <si>
    <t>Gülzow</t>
  </si>
  <si>
    <t>171Gülzow</t>
  </si>
  <si>
    <t>Zettemin</t>
  </si>
  <si>
    <t>171Zettemin</t>
  </si>
  <si>
    <t>Kittendorf</t>
  </si>
  <si>
    <t>171Kittendorf</t>
  </si>
  <si>
    <t>Ritzerow</t>
  </si>
  <si>
    <t>171Ritzerow</t>
  </si>
  <si>
    <t>Ivenack</t>
  </si>
  <si>
    <t>171Ivenack</t>
  </si>
  <si>
    <t>Jürgenstorf</t>
  </si>
  <si>
    <t>171Jürgenstorf</t>
  </si>
  <si>
    <t>17154</t>
  </si>
  <si>
    <t>Neukalen</t>
  </si>
  <si>
    <t>171Neukalen</t>
  </si>
  <si>
    <t>17159</t>
  </si>
  <si>
    <t>Wagun</t>
  </si>
  <si>
    <t>171Wagun</t>
  </si>
  <si>
    <t>Zarnekow</t>
  </si>
  <si>
    <t>171Zarnekow</t>
  </si>
  <si>
    <t>Brudersdorf</t>
  </si>
  <si>
    <t>171Brudersdorf</t>
  </si>
  <si>
    <t>Stubbendorf</t>
  </si>
  <si>
    <t>171Stubbendorf</t>
  </si>
  <si>
    <t>Dargun</t>
  </si>
  <si>
    <t>171Dargun</t>
  </si>
  <si>
    <t>17166</t>
  </si>
  <si>
    <t>Teterow</t>
  </si>
  <si>
    <t>171Teterow</t>
  </si>
  <si>
    <t>Dalkendorf</t>
  </si>
  <si>
    <t>171Dalkendorf</t>
  </si>
  <si>
    <t>Groß Wokern</t>
  </si>
  <si>
    <t>171Groß Wokern</t>
  </si>
  <si>
    <t>Bülow</t>
  </si>
  <si>
    <t>171Bülow</t>
  </si>
  <si>
    <t>Dahmen</t>
  </si>
  <si>
    <t>171Dahmen</t>
  </si>
  <si>
    <t>Bristow</t>
  </si>
  <si>
    <t>171Bristow</t>
  </si>
  <si>
    <t>Hohen Demzin</t>
  </si>
  <si>
    <t>171Hohen Demzin</t>
  </si>
  <si>
    <t>Groß Roge</t>
  </si>
  <si>
    <t>171Groß Roge</t>
  </si>
  <si>
    <t>Alt Sührkow</t>
  </si>
  <si>
    <t>171Alt Sührkow</t>
  </si>
  <si>
    <t>17168</t>
  </si>
  <si>
    <t>Thürkow</t>
  </si>
  <si>
    <t>171Thürkow</t>
  </si>
  <si>
    <t>Neu Heinde</t>
  </si>
  <si>
    <t>171Neu Heinde</t>
  </si>
  <si>
    <t>Poggelow</t>
  </si>
  <si>
    <t>171Poggelow</t>
  </si>
  <si>
    <t>Lelkendorf</t>
  </si>
  <si>
    <t>171Lelkendorf</t>
  </si>
  <si>
    <t>Sukow-Marienhof</t>
  </si>
  <si>
    <t>171Sukow-Marienhof</t>
  </si>
  <si>
    <t>Matgendorf</t>
  </si>
  <si>
    <t>171Matgendorf</t>
  </si>
  <si>
    <t>Warnkenhagen</t>
  </si>
  <si>
    <t>171Warnkenhagen</t>
  </si>
  <si>
    <t>Remlin</t>
  </si>
  <si>
    <t>171Remlin</t>
  </si>
  <si>
    <t>Levitzow</t>
  </si>
  <si>
    <t>171Levitzow</t>
  </si>
  <si>
    <t>Jördenstorf</t>
  </si>
  <si>
    <t>171Jördenstorf</t>
  </si>
  <si>
    <t>Groß Wüstenfelde</t>
  </si>
  <si>
    <t>171Groß Wüstenfelde</t>
  </si>
  <si>
    <t>Prebberede</t>
  </si>
  <si>
    <t>171Prebberede</t>
  </si>
  <si>
    <t>17179</t>
  </si>
  <si>
    <t>Lühburg</t>
  </si>
  <si>
    <t>171Lühburg</t>
  </si>
  <si>
    <t>Boddin</t>
  </si>
  <si>
    <t>171Boddin</t>
  </si>
  <si>
    <t>Walkendorf</t>
  </si>
  <si>
    <t>171Walkendorf</t>
  </si>
  <si>
    <t>Wasdow</t>
  </si>
  <si>
    <t>171Wasdow</t>
  </si>
  <si>
    <t>Altkalen</t>
  </si>
  <si>
    <t>171Altkalen</t>
  </si>
  <si>
    <t>Behren-Lübchin</t>
  </si>
  <si>
    <t>171Behren-Lübchin</t>
  </si>
  <si>
    <t>Gnoien</t>
  </si>
  <si>
    <t>171Gnoien</t>
  </si>
  <si>
    <t>Finkenthal</t>
  </si>
  <si>
    <t>171Finkenthal</t>
  </si>
  <si>
    <t>17192</t>
  </si>
  <si>
    <t>Alt Schönau</t>
  </si>
  <si>
    <t>171Alt Schönau</t>
  </si>
  <si>
    <t>Torgelow am See</t>
  </si>
  <si>
    <t>171Torgelow am See</t>
  </si>
  <si>
    <t>Groß Dratow</t>
  </si>
  <si>
    <t>171Groß Dratow</t>
  </si>
  <si>
    <t>Waren (Müritz)</t>
  </si>
  <si>
    <t>171Waren (Müritz)</t>
  </si>
  <si>
    <t>Schloen</t>
  </si>
  <si>
    <t>171Schloen</t>
  </si>
  <si>
    <t>Klink</t>
  </si>
  <si>
    <t>171Klink</t>
  </si>
  <si>
    <t>Groß Plasten</t>
  </si>
  <si>
    <t>171Groß Plasten</t>
  </si>
  <si>
    <t>Groß Gievitz</t>
  </si>
  <si>
    <t>171Groß Gievitz</t>
  </si>
  <si>
    <t>Kargow</t>
  </si>
  <si>
    <t>171Kargow</t>
  </si>
  <si>
    <t>Varchentin</t>
  </si>
  <si>
    <t>171Varchentin</t>
  </si>
  <si>
    <t>Lansen</t>
  </si>
  <si>
    <t>171Lansen</t>
  </si>
  <si>
    <t>17194</t>
  </si>
  <si>
    <t>Hinrichshagen</t>
  </si>
  <si>
    <t>171Hinrichshagen</t>
  </si>
  <si>
    <t>Lupendorf</t>
  </si>
  <si>
    <t>171Lupendorf</t>
  </si>
  <si>
    <t>Neu Gaarz</t>
  </si>
  <si>
    <t>171Neu Gaarz</t>
  </si>
  <si>
    <t>Vollrathsruhe</t>
  </si>
  <si>
    <t>171Vollrathsruhe</t>
  </si>
  <si>
    <t>Jabel</t>
  </si>
  <si>
    <t>171Jabel</t>
  </si>
  <si>
    <t>Grabowhöfe</t>
  </si>
  <si>
    <t>171Grabowhöfe</t>
  </si>
  <si>
    <t>Moltzow</t>
  </si>
  <si>
    <t>171Moltzow</t>
  </si>
  <si>
    <t>Vielist</t>
  </si>
  <si>
    <t>171Vielist</t>
  </si>
  <si>
    <t>Hohen Wangelin</t>
  </si>
  <si>
    <t>171Hohen Wangelin</t>
  </si>
  <si>
    <t>Klocksin</t>
  </si>
  <si>
    <t>171Klocksin</t>
  </si>
  <si>
    <t>17207</t>
  </si>
  <si>
    <t>Bollewick</t>
  </si>
  <si>
    <t>172Bollewick</t>
  </si>
  <si>
    <t>Röbel/Müritz</t>
  </si>
  <si>
    <t>172Röbel/Müritz</t>
  </si>
  <si>
    <t>Kambs</t>
  </si>
  <si>
    <t>172Kambs</t>
  </si>
  <si>
    <t>Ludorf</t>
  </si>
  <si>
    <t>172Ludorf</t>
  </si>
  <si>
    <t>Gotthun</t>
  </si>
  <si>
    <t>172Gotthun</t>
  </si>
  <si>
    <t>Groß Kelle</t>
  </si>
  <si>
    <t>172Groß Kelle</t>
  </si>
  <si>
    <t>17209</t>
  </si>
  <si>
    <t>Vipperow</t>
  </si>
  <si>
    <t>172Vipperow</t>
  </si>
  <si>
    <t>Rogeez</t>
  </si>
  <si>
    <t>172Rogeez</t>
  </si>
  <si>
    <t>Sietow</t>
  </si>
  <si>
    <t>172Sietow</t>
  </si>
  <si>
    <t>Melz</t>
  </si>
  <si>
    <t>172Melz</t>
  </si>
  <si>
    <t>Zislow</t>
  </si>
  <si>
    <t>172Zislow</t>
  </si>
  <si>
    <t>Priborn</t>
  </si>
  <si>
    <t>172Priborn</t>
  </si>
  <si>
    <t>Bütow</t>
  </si>
  <si>
    <t>172Bütow</t>
  </si>
  <si>
    <t>Leizen</t>
  </si>
  <si>
    <t>172Leizen</t>
  </si>
  <si>
    <t>Walow</t>
  </si>
  <si>
    <t>172Walow</t>
  </si>
  <si>
    <t>Grabow-Below</t>
  </si>
  <si>
    <t>172Grabow-Below</t>
  </si>
  <si>
    <t>Fincken</t>
  </si>
  <si>
    <t>172Fincken</t>
  </si>
  <si>
    <t>Satow</t>
  </si>
  <si>
    <t>172Satow</t>
  </si>
  <si>
    <t>Massow</t>
  </si>
  <si>
    <t>172Massow</t>
  </si>
  <si>
    <t>Jaebetz</t>
  </si>
  <si>
    <t>172Jaebetz</t>
  </si>
  <si>
    <t>Stuer</t>
  </si>
  <si>
    <t>172Stuer</t>
  </si>
  <si>
    <t>Zepkow</t>
  </si>
  <si>
    <t>172Zepkow</t>
  </si>
  <si>
    <t>Minzow</t>
  </si>
  <si>
    <t>172Minzow</t>
  </si>
  <si>
    <t>Kieve</t>
  </si>
  <si>
    <t>172Kieve</t>
  </si>
  <si>
    <t>172Altenhof</t>
  </si>
  <si>
    <t>Wredenhagen</t>
  </si>
  <si>
    <t>172Wredenhagen</t>
  </si>
  <si>
    <t>172Buchholz</t>
  </si>
  <si>
    <t>17213</t>
  </si>
  <si>
    <t>Göhren-Lebbin</t>
  </si>
  <si>
    <t>172Göhren-Lebbin</t>
  </si>
  <si>
    <t>Kogel</t>
  </si>
  <si>
    <t>172Kogel</t>
  </si>
  <si>
    <t>Penkow</t>
  </si>
  <si>
    <t>172Penkow</t>
  </si>
  <si>
    <t>Malchow</t>
  </si>
  <si>
    <t>172Malchow</t>
  </si>
  <si>
    <t>Adamshoffnung</t>
  </si>
  <si>
    <t>172Adamshoffnung</t>
  </si>
  <si>
    <t>Grüssow</t>
  </si>
  <si>
    <t>172Grüssow</t>
  </si>
  <si>
    <t>Lexow</t>
  </si>
  <si>
    <t>172Lexow</t>
  </si>
  <si>
    <t>17214</t>
  </si>
  <si>
    <t>Silz</t>
  </si>
  <si>
    <t>172Silz</t>
  </si>
  <si>
    <t>Alt Schwerin</t>
  </si>
  <si>
    <t>172Alt Schwerin</t>
  </si>
  <si>
    <t>Nossentiner Hütte</t>
  </si>
  <si>
    <t>172Nossentiner Hütte</t>
  </si>
  <si>
    <t>17217</t>
  </si>
  <si>
    <t>Alt Rehse</t>
  </si>
  <si>
    <t>172Alt Rehse</t>
  </si>
  <si>
    <t>Lapitz</t>
  </si>
  <si>
    <t>172Lapitz</t>
  </si>
  <si>
    <t>Klein Lukow</t>
  </si>
  <si>
    <t>172Klein Lukow</t>
  </si>
  <si>
    <t>Mollenstorf</t>
  </si>
  <si>
    <t>172Mollenstorf</t>
  </si>
  <si>
    <t>Groß Vielen</t>
  </si>
  <si>
    <t>172Groß Vielen</t>
  </si>
  <si>
    <t>Krukow</t>
  </si>
  <si>
    <t>172Krukow</t>
  </si>
  <si>
    <t>Puchow</t>
  </si>
  <si>
    <t>172Puchow</t>
  </si>
  <si>
    <t>Mallin</t>
  </si>
  <si>
    <t>172Mallin</t>
  </si>
  <si>
    <t>Penzlin</t>
  </si>
  <si>
    <t>172Penzlin</t>
  </si>
  <si>
    <t>17219</t>
  </si>
  <si>
    <t>Marihn</t>
  </si>
  <si>
    <t>172Marihn</t>
  </si>
  <si>
    <t>Möllenhagen</t>
  </si>
  <si>
    <t>172Möllenhagen</t>
  </si>
  <si>
    <t>Groß Flotow</t>
  </si>
  <si>
    <t>172Groß Flotow</t>
  </si>
  <si>
    <t>Ankershagen</t>
  </si>
  <si>
    <t>172Ankershagen</t>
  </si>
  <si>
    <t>17235</t>
  </si>
  <si>
    <t>Neustrelitz</t>
  </si>
  <si>
    <t>172Neustrelitz</t>
  </si>
  <si>
    <t>17237</t>
  </si>
  <si>
    <t>Carpin</t>
  </si>
  <si>
    <t>172Carpin</t>
  </si>
  <si>
    <t>Grünow</t>
  </si>
  <si>
    <t>172Grünow</t>
  </si>
  <si>
    <t>Wokuhl-Dabelow</t>
  </si>
  <si>
    <t>172Wokuhl-Dabelow</t>
  </si>
  <si>
    <t>Blankensee</t>
  </si>
  <si>
    <t>172Blankensee</t>
  </si>
  <si>
    <t>Kratzeburg</t>
  </si>
  <si>
    <t>172Kratzeburg</t>
  </si>
  <si>
    <t>Blumenholz</t>
  </si>
  <si>
    <t>172Blumenholz</t>
  </si>
  <si>
    <t>Godendorf</t>
  </si>
  <si>
    <t>172Godendorf</t>
  </si>
  <si>
    <t>Userin</t>
  </si>
  <si>
    <t>172Userin</t>
  </si>
  <si>
    <t>Möllenbeck</t>
  </si>
  <si>
    <t>172Möllenbeck</t>
  </si>
  <si>
    <t>Klein Vielen</t>
  </si>
  <si>
    <t>172Klein Vielen</t>
  </si>
  <si>
    <t>Watzkendorf</t>
  </si>
  <si>
    <t>172Watzkendorf</t>
  </si>
  <si>
    <t>Hohenzieritz</t>
  </si>
  <si>
    <t>172Hohenzieritz</t>
  </si>
  <si>
    <t>17248</t>
  </si>
  <si>
    <t>Rechlin</t>
  </si>
  <si>
    <t>172Rechlin</t>
  </si>
  <si>
    <t>Lärz</t>
  </si>
  <si>
    <t>172Lärz</t>
  </si>
  <si>
    <t>17252</t>
  </si>
  <si>
    <t>Diemitz</t>
  </si>
  <si>
    <t>172Diemitz</t>
  </si>
  <si>
    <t>Mirow</t>
  </si>
  <si>
    <t>172Mirow</t>
  </si>
  <si>
    <t>Schwarz</t>
  </si>
  <si>
    <t>172Schwarz</t>
  </si>
  <si>
    <t>Roggentin</t>
  </si>
  <si>
    <t>172Roggentin</t>
  </si>
  <si>
    <t>17255</t>
  </si>
  <si>
    <t>Wustrow</t>
  </si>
  <si>
    <t>172Wustrow</t>
  </si>
  <si>
    <t>Wesenberg</t>
  </si>
  <si>
    <t>172Wesenberg</t>
  </si>
  <si>
    <t>Priepert</t>
  </si>
  <si>
    <t>172Priepert</t>
  </si>
  <si>
    <t>17258</t>
  </si>
  <si>
    <t>Feldberger Seenlandschaft</t>
  </si>
  <si>
    <t>172Feldberger Seenlandschaft</t>
  </si>
  <si>
    <t>17259</t>
  </si>
  <si>
    <t>17268</t>
  </si>
  <si>
    <t>Gerswalde</t>
  </si>
  <si>
    <t>172Gerswalde</t>
  </si>
  <si>
    <t>Petznick</t>
  </si>
  <si>
    <t>172Petznick</t>
  </si>
  <si>
    <t>Hammelspring</t>
  </si>
  <si>
    <t>172Hammelspring</t>
  </si>
  <si>
    <t>Boitzenburger Land</t>
  </si>
  <si>
    <t>172Boitzenburger Land</t>
  </si>
  <si>
    <t>Flieth-Stegelitz</t>
  </si>
  <si>
    <t>172Flieth-Stegelitz</t>
  </si>
  <si>
    <t>Temmen-Ringenwalde</t>
  </si>
  <si>
    <t>172Temmen-Ringenwalde</t>
  </si>
  <si>
    <t>Densow</t>
  </si>
  <si>
    <t>172Densow</t>
  </si>
  <si>
    <t>Grunewald</t>
  </si>
  <si>
    <t>172Grunewald</t>
  </si>
  <si>
    <t>Röddelin</t>
  </si>
  <si>
    <t>172Röddelin</t>
  </si>
  <si>
    <t>Vietmannsdorf</t>
  </si>
  <si>
    <t>172Vietmannsdorf</t>
  </si>
  <si>
    <t>Templin</t>
  </si>
  <si>
    <t>172Templin</t>
  </si>
  <si>
    <t>Klosterwalde</t>
  </si>
  <si>
    <t>172Klosterwalde</t>
  </si>
  <si>
    <t>Gandenitz</t>
  </si>
  <si>
    <t>172Gandenitz</t>
  </si>
  <si>
    <t>172Herzfelde</t>
  </si>
  <si>
    <t>Beutel</t>
  </si>
  <si>
    <t>172Beutel</t>
  </si>
  <si>
    <t>Milmersdorf</t>
  </si>
  <si>
    <t>172Milmersdorf</t>
  </si>
  <si>
    <t>172Mittenwalde</t>
  </si>
  <si>
    <t>Groß Dölln</t>
  </si>
  <si>
    <t>172Groß Dölln</t>
  </si>
  <si>
    <t>Gollin</t>
  </si>
  <si>
    <t>172Gollin</t>
  </si>
  <si>
    <t>Storkow</t>
  </si>
  <si>
    <t>172Storkow</t>
  </si>
  <si>
    <t>17279</t>
  </si>
  <si>
    <t>Lychen</t>
  </si>
  <si>
    <t>172Lychen</t>
  </si>
  <si>
    <t>17291</t>
  </si>
  <si>
    <t>Carmzow-Wallmow</t>
  </si>
  <si>
    <t>172Carmzow-Wallmow</t>
  </si>
  <si>
    <t>Prenzlau</t>
  </si>
  <si>
    <t>172Prenzlau</t>
  </si>
  <si>
    <t>Göritz</t>
  </si>
  <si>
    <t>172Göritz</t>
  </si>
  <si>
    <t>172Schenkenberg</t>
  </si>
  <si>
    <t>Uckerfelde</t>
  </si>
  <si>
    <t>172Uckerfelde</t>
  </si>
  <si>
    <t>Randowtal</t>
  </si>
  <si>
    <t>172Randowtal</t>
  </si>
  <si>
    <t>Oberuckersee</t>
  </si>
  <si>
    <t>172Oberuckersee</t>
  </si>
  <si>
    <t>Gramzow</t>
  </si>
  <si>
    <t>172Gramzow</t>
  </si>
  <si>
    <t>172Schönfeld</t>
  </si>
  <si>
    <t>Nordwestuckermark</t>
  </si>
  <si>
    <t>172Nordwestuckermark</t>
  </si>
  <si>
    <t>17309</t>
  </si>
  <si>
    <t>Krugsdorf</t>
  </si>
  <si>
    <t>173Krugsdorf</t>
  </si>
  <si>
    <t>Papendorf</t>
  </si>
  <si>
    <t>173Papendorf</t>
  </si>
  <si>
    <t>Fahrenwalde</t>
  </si>
  <si>
    <t>173Fahrenwalde</t>
  </si>
  <si>
    <t>Pasewalk</t>
  </si>
  <si>
    <t>173Pasewalk</t>
  </si>
  <si>
    <t>173Marienthal</t>
  </si>
  <si>
    <t>Nieden</t>
  </si>
  <si>
    <t>173Nieden</t>
  </si>
  <si>
    <t>Viereck</t>
  </si>
  <si>
    <t>173Viereck</t>
  </si>
  <si>
    <t>Belling</t>
  </si>
  <si>
    <t>173Belling</t>
  </si>
  <si>
    <t>Damerow</t>
  </si>
  <si>
    <t>173Damerow</t>
  </si>
  <si>
    <t>Zerrenthin</t>
  </si>
  <si>
    <t>173Zerrenthin</t>
  </si>
  <si>
    <t>Jatznick</t>
  </si>
  <si>
    <t>173Jatznick</t>
  </si>
  <si>
    <t>Züsedom</t>
  </si>
  <si>
    <t>173Züsedom</t>
  </si>
  <si>
    <t>Rollwitz</t>
  </si>
  <si>
    <t>173Rollwitz</t>
  </si>
  <si>
    <t>Polzow</t>
  </si>
  <si>
    <t>173Polzow</t>
  </si>
  <si>
    <t>173Schönwalde</t>
  </si>
  <si>
    <t>Koblentz</t>
  </si>
  <si>
    <t>173Koblentz</t>
  </si>
  <si>
    <t>Brietzig</t>
  </si>
  <si>
    <t>173Brietzig</t>
  </si>
  <si>
    <t>17321</t>
  </si>
  <si>
    <t>Plöwen</t>
  </si>
  <si>
    <t>173Plöwen</t>
  </si>
  <si>
    <t>Ramin</t>
  </si>
  <si>
    <t>173Ramin</t>
  </si>
  <si>
    <t>Bergholz</t>
  </si>
  <si>
    <t>173Bergholz</t>
  </si>
  <si>
    <t>173Glashütte</t>
  </si>
  <si>
    <t>Löcknitz</t>
  </si>
  <si>
    <t>173Löcknitz</t>
  </si>
  <si>
    <t>Rothenklempenow</t>
  </si>
  <si>
    <t>173Rothenklempenow</t>
  </si>
  <si>
    <t>17322</t>
  </si>
  <si>
    <t>Glasow</t>
  </si>
  <si>
    <t>173Glasow</t>
  </si>
  <si>
    <t>Pampow</t>
  </si>
  <si>
    <t>173Pampow</t>
  </si>
  <si>
    <t>Rossow</t>
  </si>
  <si>
    <t>173Rossow</t>
  </si>
  <si>
    <t>Grambow</t>
  </si>
  <si>
    <t>173Grambow</t>
  </si>
  <si>
    <t>Mewegen</t>
  </si>
  <si>
    <t>173Mewegen</t>
  </si>
  <si>
    <t>173Blankensee</t>
  </si>
  <si>
    <t>Bismark</t>
  </si>
  <si>
    <t>173Bismark</t>
  </si>
  <si>
    <t>Boock</t>
  </si>
  <si>
    <t>173Boock</t>
  </si>
  <si>
    <t>Lebehn</t>
  </si>
  <si>
    <t>173Lebehn</t>
  </si>
  <si>
    <t>17326</t>
  </si>
  <si>
    <t>Brüssow</t>
  </si>
  <si>
    <t>173Brüssow</t>
  </si>
  <si>
    <t>17328</t>
  </si>
  <si>
    <t>173Wollin</t>
  </si>
  <si>
    <t>Penkun</t>
  </si>
  <si>
    <t>173Penkun</t>
  </si>
  <si>
    <t>17329</t>
  </si>
  <si>
    <t>Krackow</t>
  </si>
  <si>
    <t>173Krackow</t>
  </si>
  <si>
    <t>Nadrensee</t>
  </si>
  <si>
    <t>173Nadrensee</t>
  </si>
  <si>
    <t>17335</t>
  </si>
  <si>
    <t>Strasburg</t>
  </si>
  <si>
    <t>173Strasburg</t>
  </si>
  <si>
    <t>17337</t>
  </si>
  <si>
    <t>Uckerland</t>
  </si>
  <si>
    <t>173Uckerland</t>
  </si>
  <si>
    <t>Klein Luckow</t>
  </si>
  <si>
    <t>173Klein Luckow</t>
  </si>
  <si>
    <t>Groß Luckow</t>
  </si>
  <si>
    <t>173Groß Luckow</t>
  </si>
  <si>
    <t>Galenbeck</t>
  </si>
  <si>
    <t>173Galenbeck</t>
  </si>
  <si>
    <t>Blumenhagen</t>
  </si>
  <si>
    <t>173Blumenhagen</t>
  </si>
  <si>
    <t>Schönhausen</t>
  </si>
  <si>
    <t>173Schönhausen</t>
  </si>
  <si>
    <t>17348</t>
  </si>
  <si>
    <t>Neu Käbelich</t>
  </si>
  <si>
    <t>173Neu Käbelich</t>
  </si>
  <si>
    <t>173Lindetal</t>
  </si>
  <si>
    <t>Groß Daberkow</t>
  </si>
  <si>
    <t>173Groß Daberkow</t>
  </si>
  <si>
    <t>Mildenitz</t>
  </si>
  <si>
    <t>173Mildenitz</t>
  </si>
  <si>
    <t>Petersdorf</t>
  </si>
  <si>
    <t>173Petersdorf</t>
  </si>
  <si>
    <t>Woldegk</t>
  </si>
  <si>
    <t>173Woldegk</t>
  </si>
  <si>
    <t>17349</t>
  </si>
  <si>
    <t>Neetzka</t>
  </si>
  <si>
    <t>173Neetzka</t>
  </si>
  <si>
    <t>Kublank</t>
  </si>
  <si>
    <t>173Kublank</t>
  </si>
  <si>
    <t>Helpt</t>
  </si>
  <si>
    <t>173Helpt</t>
  </si>
  <si>
    <t>Schönbeck</t>
  </si>
  <si>
    <t>173Schönbeck</t>
  </si>
  <si>
    <t>Groß Miltzow</t>
  </si>
  <si>
    <t>173Groß Miltzow</t>
  </si>
  <si>
    <t>Voigtsdorf</t>
  </si>
  <si>
    <t>173Voigtsdorf</t>
  </si>
  <si>
    <t>17358</t>
  </si>
  <si>
    <t>173Hammer</t>
  </si>
  <si>
    <t>Torgelow-Holländerei</t>
  </si>
  <si>
    <t>173Torgelow-Holländerei</t>
  </si>
  <si>
    <t>Torgelow</t>
  </si>
  <si>
    <t>173Torgelow</t>
  </si>
  <si>
    <t>17367</t>
  </si>
  <si>
    <t>Eggesin</t>
  </si>
  <si>
    <t>173Eggesin</t>
  </si>
  <si>
    <t>17373</t>
  </si>
  <si>
    <t>Ueckermünde</t>
  </si>
  <si>
    <t>173Ueckermünde</t>
  </si>
  <si>
    <t>17375</t>
  </si>
  <si>
    <t>Ahlbeck</t>
  </si>
  <si>
    <t>173Ahlbeck</t>
  </si>
  <si>
    <t>Hintersee</t>
  </si>
  <si>
    <t>173Hintersee</t>
  </si>
  <si>
    <t>Mönkebude</t>
  </si>
  <si>
    <t>173Mönkebude</t>
  </si>
  <si>
    <t>Grambin</t>
  </si>
  <si>
    <t>173Grambin</t>
  </si>
  <si>
    <t>Meiersberg</t>
  </si>
  <si>
    <t>173Meiersberg</t>
  </si>
  <si>
    <t>Liepgarten</t>
  </si>
  <si>
    <t>173Liepgarten</t>
  </si>
  <si>
    <t>Leopoldshagen</t>
  </si>
  <si>
    <t>173Leopoldshagen</t>
  </si>
  <si>
    <t>Luckow</t>
  </si>
  <si>
    <t>173Luckow</t>
  </si>
  <si>
    <t>Vogelsang-Warsin</t>
  </si>
  <si>
    <t>173Vogelsang-Warsin</t>
  </si>
  <si>
    <t>Altwarp</t>
  </si>
  <si>
    <t>173Altwarp</t>
  </si>
  <si>
    <t>17379</t>
  </si>
  <si>
    <t>Wilhelmsburg</t>
  </si>
  <si>
    <t>173Wilhelmsburg</t>
  </si>
  <si>
    <t>Neuendorf A</t>
  </si>
  <si>
    <t>173Neuendorf A</t>
  </si>
  <si>
    <t>Rothemühl</t>
  </si>
  <si>
    <t>173Rothemühl</t>
  </si>
  <si>
    <t>Lübs</t>
  </si>
  <si>
    <t>173Lübs</t>
  </si>
  <si>
    <t>Wietstock</t>
  </si>
  <si>
    <t>173Wietstock</t>
  </si>
  <si>
    <t>Heinrichswalde</t>
  </si>
  <si>
    <t>173Heinrichswalde</t>
  </si>
  <si>
    <t>Heinrichsruh</t>
  </si>
  <si>
    <t>173Heinrichsruh</t>
  </si>
  <si>
    <t>Altwigshagen</t>
  </si>
  <si>
    <t>173Altwigshagen</t>
  </si>
  <si>
    <t>Ferdinandshof</t>
  </si>
  <si>
    <t>173Ferdinandshof</t>
  </si>
  <si>
    <t>17389</t>
  </si>
  <si>
    <t>Anklam</t>
  </si>
  <si>
    <t>173Anklam</t>
  </si>
  <si>
    <t>17390</t>
  </si>
  <si>
    <t>Groß Polzin</t>
  </si>
  <si>
    <t>173Groß Polzin</t>
  </si>
  <si>
    <t>Schmatzin</t>
  </si>
  <si>
    <t>173Schmatzin</t>
  </si>
  <si>
    <t>Murchin</t>
  </si>
  <si>
    <t>173Murchin</t>
  </si>
  <si>
    <t>Rubkow</t>
  </si>
  <si>
    <t>173Rubkow</t>
  </si>
  <si>
    <t>Klein Bünzow</t>
  </si>
  <si>
    <t>173Klein Bünzow</t>
  </si>
  <si>
    <t>173Ziethen</t>
  </si>
  <si>
    <t>17391</t>
  </si>
  <si>
    <t>Postlow</t>
  </si>
  <si>
    <t>173Postlow</t>
  </si>
  <si>
    <t>Iven</t>
  </si>
  <si>
    <t>173Iven</t>
  </si>
  <si>
    <t>Liepen</t>
  </si>
  <si>
    <t>173Liepen</t>
  </si>
  <si>
    <t>Steinmocker</t>
  </si>
  <si>
    <t>173Steinmocker</t>
  </si>
  <si>
    <t>Medow</t>
  </si>
  <si>
    <t>173Medow</t>
  </si>
  <si>
    <t>Krien</t>
  </si>
  <si>
    <t>173Krien</t>
  </si>
  <si>
    <t>Nerdin</t>
  </si>
  <si>
    <t>173Nerdin</t>
  </si>
  <si>
    <t>Neuendorf B</t>
  </si>
  <si>
    <t>173Neuendorf B</t>
  </si>
  <si>
    <t>Krusenfelde</t>
  </si>
  <si>
    <t>173Krusenfelde</t>
  </si>
  <si>
    <t>Neetzow</t>
  </si>
  <si>
    <t>173Neetzow</t>
  </si>
  <si>
    <t>173Stolpe</t>
  </si>
  <si>
    <t>17392</t>
  </si>
  <si>
    <t>Pelsin</t>
  </si>
  <si>
    <t>173Pelsin</t>
  </si>
  <si>
    <t>Blesewitz</t>
  </si>
  <si>
    <t>173Blesewitz</t>
  </si>
  <si>
    <t>Zinzow</t>
  </si>
  <si>
    <t>173Zinzow</t>
  </si>
  <si>
    <t>Spantekow</t>
  </si>
  <si>
    <t>173Spantekow</t>
  </si>
  <si>
    <t>173Neuenkirchen</t>
  </si>
  <si>
    <t>Boldekow</t>
  </si>
  <si>
    <t>173Boldekow</t>
  </si>
  <si>
    <t>Butzow</t>
  </si>
  <si>
    <t>173Butzow</t>
  </si>
  <si>
    <t>Putzar</t>
  </si>
  <si>
    <t>173Putzar</t>
  </si>
  <si>
    <t>Drewelow</t>
  </si>
  <si>
    <t>173Drewelow</t>
  </si>
  <si>
    <t>Japenzin</t>
  </si>
  <si>
    <t>173Japenzin</t>
  </si>
  <si>
    <t>Sarnow</t>
  </si>
  <si>
    <t>173Sarnow</t>
  </si>
  <si>
    <t>17398</t>
  </si>
  <si>
    <t>Rossin</t>
  </si>
  <si>
    <t>173Rossin</t>
  </si>
  <si>
    <t>Rathebur</t>
  </si>
  <si>
    <t>173Rathebur</t>
  </si>
  <si>
    <t>Bargischow</t>
  </si>
  <si>
    <t>173Bargischow</t>
  </si>
  <si>
    <t>Ducherow</t>
  </si>
  <si>
    <t>173Ducherow</t>
  </si>
  <si>
    <t>Löwitz</t>
  </si>
  <si>
    <t>173Löwitz</t>
  </si>
  <si>
    <t>Schwerinsburg</t>
  </si>
  <si>
    <t>173Schwerinsburg</t>
  </si>
  <si>
    <t>Bugewitz</t>
  </si>
  <si>
    <t>173Bugewitz</t>
  </si>
  <si>
    <t>Neu Kosenow</t>
  </si>
  <si>
    <t>173Neu Kosenow</t>
  </si>
  <si>
    <t>17406</t>
  </si>
  <si>
    <t>Stolpe auf Usedom</t>
  </si>
  <si>
    <t>174Stolpe auf Usedom</t>
  </si>
  <si>
    <t>Rankwitz</t>
  </si>
  <si>
    <t>174Rankwitz</t>
  </si>
  <si>
    <t>Usedom</t>
  </si>
  <si>
    <t>174Usedom</t>
  </si>
  <si>
    <t>Morgenitz</t>
  </si>
  <si>
    <t>174Morgenitz</t>
  </si>
  <si>
    <t>17419</t>
  </si>
  <si>
    <t>Garz</t>
  </si>
  <si>
    <t>174Garz</t>
  </si>
  <si>
    <t>Dargen</t>
  </si>
  <si>
    <t>174Dargen</t>
  </si>
  <si>
    <t>174Ahlbeck</t>
  </si>
  <si>
    <t>Zirchow</t>
  </si>
  <si>
    <t>174Zirchow</t>
  </si>
  <si>
    <t>Kamminke</t>
  </si>
  <si>
    <t>174Kamminke</t>
  </si>
  <si>
    <t>Korswandt</t>
  </si>
  <si>
    <t>174Korswandt</t>
  </si>
  <si>
    <t>17424</t>
  </si>
  <si>
    <t>Heringsdorf</t>
  </si>
  <si>
    <t>174Heringsdorf</t>
  </si>
  <si>
    <t>17429</t>
  </si>
  <si>
    <t>Mellenthin</t>
  </si>
  <si>
    <t>174Mellenthin</t>
  </si>
  <si>
    <t>Benz</t>
  </si>
  <si>
    <t>174Benz</t>
  </si>
  <si>
    <t>Pudagla</t>
  </si>
  <si>
    <t>174Pudagla</t>
  </si>
  <si>
    <t>Bansin</t>
  </si>
  <si>
    <t>174Bansin</t>
  </si>
  <si>
    <t>Neppermin</t>
  </si>
  <si>
    <t>174Neppermin</t>
  </si>
  <si>
    <t>17438</t>
  </si>
  <si>
    <t>Wolgast</t>
  </si>
  <si>
    <t>174Wolgast</t>
  </si>
  <si>
    <t>17440</t>
  </si>
  <si>
    <t>Kröslin</t>
  </si>
  <si>
    <t>174Kröslin</t>
  </si>
  <si>
    <t>Zemitz</t>
  </si>
  <si>
    <t>174Zemitz</t>
  </si>
  <si>
    <t>Buggenhagen</t>
  </si>
  <si>
    <t>174Buggenhagen</t>
  </si>
  <si>
    <t>Hohendorf</t>
  </si>
  <si>
    <t>174Hohendorf</t>
  </si>
  <si>
    <t>Pulow</t>
  </si>
  <si>
    <t>174Pulow</t>
  </si>
  <si>
    <t>Buddenhagen</t>
  </si>
  <si>
    <t>174Buddenhagen</t>
  </si>
  <si>
    <t>Krummin</t>
  </si>
  <si>
    <t>174Krummin</t>
  </si>
  <si>
    <t>Lassan</t>
  </si>
  <si>
    <t>174Lassan</t>
  </si>
  <si>
    <t>Sauzin</t>
  </si>
  <si>
    <t>174Sauzin</t>
  </si>
  <si>
    <t>Lütow</t>
  </si>
  <si>
    <t>174Lütow</t>
  </si>
  <si>
    <t>Groß Ernsthof</t>
  </si>
  <si>
    <t>174Groß Ernsthof</t>
  </si>
  <si>
    <t>17449</t>
  </si>
  <si>
    <t>Peenemünde</t>
  </si>
  <si>
    <t>174Peenemünde</t>
  </si>
  <si>
    <t>Karlshagen</t>
  </si>
  <si>
    <t>174Karlshagen</t>
  </si>
  <si>
    <t>Mölschow</t>
  </si>
  <si>
    <t>174Mölschow</t>
  </si>
  <si>
    <t>Trassenheide</t>
  </si>
  <si>
    <t>174Trassenheide</t>
  </si>
  <si>
    <t>17454</t>
  </si>
  <si>
    <t>Zinnowitz</t>
  </si>
  <si>
    <t>174Zinnowitz</t>
  </si>
  <si>
    <t>17459</t>
  </si>
  <si>
    <t>Zempin</t>
  </si>
  <si>
    <t>174Zempin</t>
  </si>
  <si>
    <t>Koserow</t>
  </si>
  <si>
    <t>174Koserow</t>
  </si>
  <si>
    <t>Loddin</t>
  </si>
  <si>
    <t>174Loddin</t>
  </si>
  <si>
    <t>Ückeritz</t>
  </si>
  <si>
    <t>174Ückeritz</t>
  </si>
  <si>
    <t>17489</t>
  </si>
  <si>
    <t>Greifswald</t>
  </si>
  <si>
    <t>174Greifswald</t>
  </si>
  <si>
    <t>17491</t>
  </si>
  <si>
    <t>17493</t>
  </si>
  <si>
    <t>17495</t>
  </si>
  <si>
    <t>Ranzin</t>
  </si>
  <si>
    <t>174Ranzin</t>
  </si>
  <si>
    <t>Lühmannsdorf</t>
  </si>
  <si>
    <t>174Lühmannsdorf</t>
  </si>
  <si>
    <t>Züssow</t>
  </si>
  <si>
    <t>174Züssow</t>
  </si>
  <si>
    <t>Karlsburg</t>
  </si>
  <si>
    <t>174Karlsburg</t>
  </si>
  <si>
    <t>Groß Kiesow</t>
  </si>
  <si>
    <t>174Groß Kiesow</t>
  </si>
  <si>
    <t>Wrangelsburg</t>
  </si>
  <si>
    <t>174Wrangelsburg</t>
  </si>
  <si>
    <t>17498</t>
  </si>
  <si>
    <t>Wackerow</t>
  </si>
  <si>
    <t>174Wackerow</t>
  </si>
  <si>
    <t>Dargelin</t>
  </si>
  <si>
    <t>174Dargelin</t>
  </si>
  <si>
    <t>Behrenhoff</t>
  </si>
  <si>
    <t>174Behrenhoff</t>
  </si>
  <si>
    <t>Levenhagen</t>
  </si>
  <si>
    <t>174Levenhagen</t>
  </si>
  <si>
    <t>Weitenhagen</t>
  </si>
  <si>
    <t>174Weitenhagen</t>
  </si>
  <si>
    <t>Mesekenhagen</t>
  </si>
  <si>
    <t>174Mesekenhagen</t>
  </si>
  <si>
    <t>174Neuenkirchen</t>
  </si>
  <si>
    <t>174Hinrichshagen</t>
  </si>
  <si>
    <t>Diedrichshagen</t>
  </si>
  <si>
    <t>174Diedrichshagen</t>
  </si>
  <si>
    <t>Dersekow</t>
  </si>
  <si>
    <t>174Dersekow</t>
  </si>
  <si>
    <t>17506</t>
  </si>
  <si>
    <t>Kölzin</t>
  </si>
  <si>
    <t>175Kölzin</t>
  </si>
  <si>
    <t>Lüssow</t>
  </si>
  <si>
    <t>175Lüssow</t>
  </si>
  <si>
    <t>Breechen</t>
  </si>
  <si>
    <t>175Breechen</t>
  </si>
  <si>
    <t>Bandelin</t>
  </si>
  <si>
    <t>175Bandelin</t>
  </si>
  <si>
    <t>Gribow</t>
  </si>
  <si>
    <t>175Gribow</t>
  </si>
  <si>
    <t>Gützkow</t>
  </si>
  <si>
    <t>175Gützkow</t>
  </si>
  <si>
    <t>Kammin</t>
  </si>
  <si>
    <t>175Kammin</t>
  </si>
  <si>
    <t>17509</t>
  </si>
  <si>
    <t>Wusterhusen</t>
  </si>
  <si>
    <t>175Wusterhusen</t>
  </si>
  <si>
    <t>Neu Boltenhagen</t>
  </si>
  <si>
    <t>175Neu Boltenhagen</t>
  </si>
  <si>
    <t>175Kemnitz</t>
  </si>
  <si>
    <t>Hanshagen</t>
  </si>
  <si>
    <t>175Hanshagen</t>
  </si>
  <si>
    <t>Rubenow</t>
  </si>
  <si>
    <t>175Rubenow</t>
  </si>
  <si>
    <t>Brünzow</t>
  </si>
  <si>
    <t>175Brünzow</t>
  </si>
  <si>
    <t>Lubmin</t>
  </si>
  <si>
    <t>175Lubmin</t>
  </si>
  <si>
    <t>Katzow</t>
  </si>
  <si>
    <t>175Katzow</t>
  </si>
  <si>
    <t>Loissin</t>
  </si>
  <si>
    <t>175Loissin</t>
  </si>
  <si>
    <t>18055</t>
  </si>
  <si>
    <t>Rostock</t>
  </si>
  <si>
    <t>180Rostock</t>
  </si>
  <si>
    <t>18057</t>
  </si>
  <si>
    <t>18059</t>
  </si>
  <si>
    <t>Ziesendorf</t>
  </si>
  <si>
    <t>180Ziesendorf</t>
  </si>
  <si>
    <t>Pölchow</t>
  </si>
  <si>
    <t>180Pölchow</t>
  </si>
  <si>
    <t>180Papendorf</t>
  </si>
  <si>
    <t>18069</t>
  </si>
  <si>
    <t>Lambrechtshagen</t>
  </si>
  <si>
    <t>180Lambrechtshagen</t>
  </si>
  <si>
    <t>18106</t>
  </si>
  <si>
    <t>181Rostock</t>
  </si>
  <si>
    <t>18107</t>
  </si>
  <si>
    <t>Elmenhorst-Lichtenhagen</t>
  </si>
  <si>
    <t>181Elmenhorst-Lichtenhagen</t>
  </si>
  <si>
    <t>18109</t>
  </si>
  <si>
    <t>18119</t>
  </si>
  <si>
    <t>18146</t>
  </si>
  <si>
    <t>18147</t>
  </si>
  <si>
    <t>18181</t>
  </si>
  <si>
    <t>Seeheilbad Graal-Müritz</t>
  </si>
  <si>
    <t>181Seeheilbad Graal-Müritz</t>
  </si>
  <si>
    <t>18182</t>
  </si>
  <si>
    <t>Rövershagen</t>
  </si>
  <si>
    <t>181Rövershagen</t>
  </si>
  <si>
    <t>Blankenhagen</t>
  </si>
  <si>
    <t>181Blankenhagen</t>
  </si>
  <si>
    <t>Mönchhagen</t>
  </si>
  <si>
    <t>181Mönchhagen</t>
  </si>
  <si>
    <t>Bentwisch</t>
  </si>
  <si>
    <t>181Bentwisch</t>
  </si>
  <si>
    <t>Gelbensande</t>
  </si>
  <si>
    <t>181Gelbensande</t>
  </si>
  <si>
    <t>18184</t>
  </si>
  <si>
    <t>Poppendorf</t>
  </si>
  <si>
    <t>181Poppendorf</t>
  </si>
  <si>
    <t>Hohenfelde</t>
  </si>
  <si>
    <t>181Hohenfelde</t>
  </si>
  <si>
    <t>Broderstorf</t>
  </si>
  <si>
    <t>181Broderstorf</t>
  </si>
  <si>
    <t>Klein Kussewitz</t>
  </si>
  <si>
    <t>181Klein Kussewitz</t>
  </si>
  <si>
    <t>Thulendorf</t>
  </si>
  <si>
    <t>181Thulendorf</t>
  </si>
  <si>
    <t>Steinfeld</t>
  </si>
  <si>
    <t>181Steinfeld</t>
  </si>
  <si>
    <t>Mandelshagen</t>
  </si>
  <si>
    <t>181Mandelshagen</t>
  </si>
  <si>
    <t>181Roggentin</t>
  </si>
  <si>
    <t>18190</t>
  </si>
  <si>
    <t>Sanitz</t>
  </si>
  <si>
    <t>181Sanitz</t>
  </si>
  <si>
    <t>18195</t>
  </si>
  <si>
    <t>Grammow</t>
  </si>
  <si>
    <t>181Grammow</t>
  </si>
  <si>
    <t>Selpin</t>
  </si>
  <si>
    <t>181Selpin</t>
  </si>
  <si>
    <t>Zarnewanz</t>
  </si>
  <si>
    <t>181Zarnewanz</t>
  </si>
  <si>
    <t>181Cammin</t>
  </si>
  <si>
    <t>Tessin</t>
  </si>
  <si>
    <t>181Tessin</t>
  </si>
  <si>
    <t>Thelkow</t>
  </si>
  <si>
    <t>181Thelkow</t>
  </si>
  <si>
    <t>Gnewitz</t>
  </si>
  <si>
    <t>181Gnewitz</t>
  </si>
  <si>
    <t>181Stubbendorf</t>
  </si>
  <si>
    <t>Nustrow</t>
  </si>
  <si>
    <t>181Nustrow</t>
  </si>
  <si>
    <t>18196</t>
  </si>
  <si>
    <t>Dummerstorf</t>
  </si>
  <si>
    <t>181Dummerstorf</t>
  </si>
  <si>
    <t>Prisannewitz</t>
  </si>
  <si>
    <t>181Prisannewitz</t>
  </si>
  <si>
    <t>Kavelstorf</t>
  </si>
  <si>
    <t>181Kavelstorf</t>
  </si>
  <si>
    <t>Damm</t>
  </si>
  <si>
    <t>181Damm</t>
  </si>
  <si>
    <t>Kessin</t>
  </si>
  <si>
    <t>181Kessin</t>
  </si>
  <si>
    <t>Lieblingshof</t>
  </si>
  <si>
    <t>181Lieblingshof</t>
  </si>
  <si>
    <t>18198</t>
  </si>
  <si>
    <t>Kritzmow</t>
  </si>
  <si>
    <t>181Kritzmow</t>
  </si>
  <si>
    <t>Stäbelow</t>
  </si>
  <si>
    <t>181Stäbelow</t>
  </si>
  <si>
    <t>18209</t>
  </si>
  <si>
    <t>182Steffenshagen</t>
  </si>
  <si>
    <t>Bad Doberan</t>
  </si>
  <si>
    <t>182Bad Doberan</t>
  </si>
  <si>
    <t>Wittenbeck</t>
  </si>
  <si>
    <t>182Wittenbeck</t>
  </si>
  <si>
    <t>Reddelich</t>
  </si>
  <si>
    <t>182Reddelich</t>
  </si>
  <si>
    <t>Bartenshagen-Parkentin</t>
  </si>
  <si>
    <t>182Bartenshagen-Parkentin</t>
  </si>
  <si>
    <t>18211</t>
  </si>
  <si>
    <t>Retschow</t>
  </si>
  <si>
    <t>182Retschow</t>
  </si>
  <si>
    <t>Börgerende-Rethwisch</t>
  </si>
  <si>
    <t>182Börgerende-Rethwisch</t>
  </si>
  <si>
    <t>Nienhagen</t>
  </si>
  <si>
    <t>182Nienhagen</t>
  </si>
  <si>
    <t>Admannshagen-Bargeshagen</t>
  </si>
  <si>
    <t>182Admannshagen-Bargeshagen</t>
  </si>
  <si>
    <t>18225</t>
  </si>
  <si>
    <t>Kühlungsborn</t>
  </si>
  <si>
    <t>182Kühlungsborn</t>
  </si>
  <si>
    <t>18230</t>
  </si>
  <si>
    <t>182Biendorf</t>
  </si>
  <si>
    <t>Bastorf</t>
  </si>
  <si>
    <t>182Bastorf</t>
  </si>
  <si>
    <t>Rerik</t>
  </si>
  <si>
    <t>182Rerik</t>
  </si>
  <si>
    <t>Jennewitz</t>
  </si>
  <si>
    <t>182Jennewitz</t>
  </si>
  <si>
    <t>18233</t>
  </si>
  <si>
    <t>Alt Bukow</t>
  </si>
  <si>
    <t>182Alt Bukow</t>
  </si>
  <si>
    <t>Karin</t>
  </si>
  <si>
    <t>182Karin</t>
  </si>
  <si>
    <t>Kamin</t>
  </si>
  <si>
    <t>182Kamin</t>
  </si>
  <si>
    <t>Neubukow</t>
  </si>
  <si>
    <t>182Neubukow</t>
  </si>
  <si>
    <t>Krempin</t>
  </si>
  <si>
    <t>182Krempin</t>
  </si>
  <si>
    <t>Pepelow</t>
  </si>
  <si>
    <t>182Pepelow</t>
  </si>
  <si>
    <t>Rakow</t>
  </si>
  <si>
    <t>182Rakow</t>
  </si>
  <si>
    <t>Ravensberg</t>
  </si>
  <si>
    <t>182Ravensberg</t>
  </si>
  <si>
    <t>Westenbrügge</t>
  </si>
  <si>
    <t>182Westenbrügge</t>
  </si>
  <si>
    <t>Kirch Mulsow</t>
  </si>
  <si>
    <t>182Kirch Mulsow</t>
  </si>
  <si>
    <t>18236</t>
  </si>
  <si>
    <t>182Altenhagen</t>
  </si>
  <si>
    <t>Kröpelin</t>
  </si>
  <si>
    <t>182Kröpelin</t>
  </si>
  <si>
    <t>Schmadebeck</t>
  </si>
  <si>
    <t>182Schmadebeck</t>
  </si>
  <si>
    <t>18239</t>
  </si>
  <si>
    <t>Bölkow</t>
  </si>
  <si>
    <t>182Bölkow</t>
  </si>
  <si>
    <t>182Radegast</t>
  </si>
  <si>
    <t>Heiligenhagen</t>
  </si>
  <si>
    <t>182Heiligenhagen</t>
  </si>
  <si>
    <t>182Satow</t>
  </si>
  <si>
    <t>Hanstorf</t>
  </si>
  <si>
    <t>182Hanstorf</t>
  </si>
  <si>
    <t>Reinshagen</t>
  </si>
  <si>
    <t>182Reinshagen</t>
  </si>
  <si>
    <t>18246</t>
  </si>
  <si>
    <t>Klein Belitz</t>
  </si>
  <si>
    <t>182Klein Belitz</t>
  </si>
  <si>
    <t>Baumgarten</t>
  </si>
  <si>
    <t>182Baumgarten</t>
  </si>
  <si>
    <t>Jürgenshagen</t>
  </si>
  <si>
    <t>182Jürgenshagen</t>
  </si>
  <si>
    <t>Steinhagen</t>
  </si>
  <si>
    <t>182Steinhagen</t>
  </si>
  <si>
    <t>Zepelin</t>
  </si>
  <si>
    <t>182Zepelin</t>
  </si>
  <si>
    <t>Neuendorf</t>
  </si>
  <si>
    <t>182Neuendorf</t>
  </si>
  <si>
    <t>Bützow</t>
  </si>
  <si>
    <t>182Bützow</t>
  </si>
  <si>
    <t>Rühn</t>
  </si>
  <si>
    <t>182Rühn</t>
  </si>
  <si>
    <t>18249</t>
  </si>
  <si>
    <t>Tarnow</t>
  </si>
  <si>
    <t>182Tarnow</t>
  </si>
  <si>
    <t>182Dreetz</t>
  </si>
  <si>
    <t>Bernitt</t>
  </si>
  <si>
    <t>182Bernitt</t>
  </si>
  <si>
    <t>Penzin</t>
  </si>
  <si>
    <t>182Penzin</t>
  </si>
  <si>
    <t>Warnow</t>
  </si>
  <si>
    <t>182Warnow</t>
  </si>
  <si>
    <t>18258</t>
  </si>
  <si>
    <t>182Wiendorf</t>
  </si>
  <si>
    <t>Rukieten</t>
  </si>
  <si>
    <t>182Rukieten</t>
  </si>
  <si>
    <t>Benitz</t>
  </si>
  <si>
    <t>182Benitz</t>
  </si>
  <si>
    <t>Schwaan</t>
  </si>
  <si>
    <t>182Schwaan</t>
  </si>
  <si>
    <t>Bröbberow</t>
  </si>
  <si>
    <t>182Bröbberow</t>
  </si>
  <si>
    <t>Kassow</t>
  </si>
  <si>
    <t>182Kassow</t>
  </si>
  <si>
    <t>Vorbeck</t>
  </si>
  <si>
    <t>182Vorbeck</t>
  </si>
  <si>
    <t>18273</t>
  </si>
  <si>
    <t>Güstrow</t>
  </si>
  <si>
    <t>182Güstrow</t>
  </si>
  <si>
    <t>18276</t>
  </si>
  <si>
    <t>Mistorf</t>
  </si>
  <si>
    <t>182Mistorf</t>
  </si>
  <si>
    <t>182Gülzow</t>
  </si>
  <si>
    <t>Zehna</t>
  </si>
  <si>
    <t>182Zehna</t>
  </si>
  <si>
    <t>Kuhs</t>
  </si>
  <si>
    <t>182Kuhs</t>
  </si>
  <si>
    <t>Recknitz</t>
  </si>
  <si>
    <t>182Recknitz</t>
  </si>
  <si>
    <t>182Bülow</t>
  </si>
  <si>
    <t>Mühl Rosin</t>
  </si>
  <si>
    <t>182Mühl Rosin</t>
  </si>
  <si>
    <t>Reimershagen</t>
  </si>
  <si>
    <t>182Reimershagen</t>
  </si>
  <si>
    <t>Glasewitz</t>
  </si>
  <si>
    <t>182Glasewitz</t>
  </si>
  <si>
    <t>182Lohmen</t>
  </si>
  <si>
    <t>Groß Schwiesow</t>
  </si>
  <si>
    <t>182Groß Schwiesow</t>
  </si>
  <si>
    <t>Gutow</t>
  </si>
  <si>
    <t>182Gutow</t>
  </si>
  <si>
    <t>Klein Upahl</t>
  </si>
  <si>
    <t>182Klein Upahl</t>
  </si>
  <si>
    <t>Prüzen</t>
  </si>
  <si>
    <t>182Prüzen</t>
  </si>
  <si>
    <t>182Lüssow</t>
  </si>
  <si>
    <t>18279</t>
  </si>
  <si>
    <t>Lalendorf</t>
  </si>
  <si>
    <t>182Lalendorf</t>
  </si>
  <si>
    <t>Langhagen</t>
  </si>
  <si>
    <t>182Langhagen</t>
  </si>
  <si>
    <t>Plaaz</t>
  </si>
  <si>
    <t>182Plaaz</t>
  </si>
  <si>
    <t>Wattmannshagen</t>
  </si>
  <si>
    <t>182Wattmannshagen</t>
  </si>
  <si>
    <t>18292</t>
  </si>
  <si>
    <t>Dobbin-Linstow</t>
  </si>
  <si>
    <t>182Dobbin-Linstow</t>
  </si>
  <si>
    <t>182Hoppenrade</t>
  </si>
  <si>
    <t>Kuchelmiß</t>
  </si>
  <si>
    <t>182Kuchelmiß</t>
  </si>
  <si>
    <t>Bellin</t>
  </si>
  <si>
    <t>182Bellin</t>
  </si>
  <si>
    <t>Krakow am See</t>
  </si>
  <si>
    <t>182Krakow am See</t>
  </si>
  <si>
    <t>18299</t>
  </si>
  <si>
    <t>Diekhof</t>
  </si>
  <si>
    <t>182Diekhof</t>
  </si>
  <si>
    <t>Wardow</t>
  </si>
  <si>
    <t>182Wardow</t>
  </si>
  <si>
    <t>Dolgen</t>
  </si>
  <si>
    <t>182Dolgen</t>
  </si>
  <si>
    <t>Pölitz</t>
  </si>
  <si>
    <t>182Pölitz</t>
  </si>
  <si>
    <t>Hohen Sprenz</t>
  </si>
  <si>
    <t>182Hohen Sprenz</t>
  </si>
  <si>
    <t>Laage</t>
  </si>
  <si>
    <t>182Laage</t>
  </si>
  <si>
    <t>Weitendorf</t>
  </si>
  <si>
    <t>182Weitendorf</t>
  </si>
  <si>
    <t>Alt Kätwin</t>
  </si>
  <si>
    <t>182Alt Kätwin</t>
  </si>
  <si>
    <t>Liessow</t>
  </si>
  <si>
    <t>182Liessow</t>
  </si>
  <si>
    <t>18311</t>
  </si>
  <si>
    <t>Ribnitz-Damgarten</t>
  </si>
  <si>
    <t>183Ribnitz-Damgarten</t>
  </si>
  <si>
    <t>18314</t>
  </si>
  <si>
    <t>Lüdershagen</t>
  </si>
  <si>
    <t>183Lüdershagen</t>
  </si>
  <si>
    <t>Kenz-Küstrow</t>
  </si>
  <si>
    <t>183Kenz-Küstrow</t>
  </si>
  <si>
    <t>Bartelshagen II</t>
  </si>
  <si>
    <t>183Bartelshagen II</t>
  </si>
  <si>
    <t>Divitz-Spoldershagen</t>
  </si>
  <si>
    <t>183Divitz-Spoldershagen</t>
  </si>
  <si>
    <t>183Löbnitz</t>
  </si>
  <si>
    <t>18317</t>
  </si>
  <si>
    <t>Saal</t>
  </si>
  <si>
    <t>183Saal</t>
  </si>
  <si>
    <t>18320</t>
  </si>
  <si>
    <t>Schlemmin</t>
  </si>
  <si>
    <t>183Schlemmin</t>
  </si>
  <si>
    <t>Trinwillershagen</t>
  </si>
  <si>
    <t>183Trinwillershagen</t>
  </si>
  <si>
    <t>Ahrenshagen-Daskow</t>
  </si>
  <si>
    <t>183Ahrenshagen-Daskow</t>
  </si>
  <si>
    <t>Dettmannsdorf</t>
  </si>
  <si>
    <t>183Dettmannsdorf</t>
  </si>
  <si>
    <t>18334</t>
  </si>
  <si>
    <t>183Breesen</t>
  </si>
  <si>
    <t>Schulenberg</t>
  </si>
  <si>
    <t>183Schulenberg</t>
  </si>
  <si>
    <t>Semlow</t>
  </si>
  <si>
    <t>183Semlow</t>
  </si>
  <si>
    <t>Langsdorf</t>
  </si>
  <si>
    <t>183Langsdorf</t>
  </si>
  <si>
    <t>Eixen</t>
  </si>
  <si>
    <t>183Eixen</t>
  </si>
  <si>
    <t>Böhlendorf</t>
  </si>
  <si>
    <t>183Böhlendorf</t>
  </si>
  <si>
    <t>Bad Sülze</t>
  </si>
  <si>
    <t>183Bad Sülze</t>
  </si>
  <si>
    <t>18337</t>
  </si>
  <si>
    <t>Marlow</t>
  </si>
  <si>
    <t>183Marlow</t>
  </si>
  <si>
    <t>18347</t>
  </si>
  <si>
    <t>183Wustrow</t>
  </si>
  <si>
    <t>Dierhagen</t>
  </si>
  <si>
    <t>183Dierhagen</t>
  </si>
  <si>
    <t>Ahrenshoop</t>
  </si>
  <si>
    <t>183Ahrenshoop</t>
  </si>
  <si>
    <t>18356</t>
  </si>
  <si>
    <t>Pruchten</t>
  </si>
  <si>
    <t>183Pruchten</t>
  </si>
  <si>
    <t>Fuhlendorf</t>
  </si>
  <si>
    <t>183Fuhlendorf</t>
  </si>
  <si>
    <t>Barth</t>
  </si>
  <si>
    <t>183Barth</t>
  </si>
  <si>
    <t>18374</t>
  </si>
  <si>
    <t>Zingst</t>
  </si>
  <si>
    <t>183Zingst</t>
  </si>
  <si>
    <t>18375</t>
  </si>
  <si>
    <t>Wieck</t>
  </si>
  <si>
    <t>183Wieck</t>
  </si>
  <si>
    <t>Prerow</t>
  </si>
  <si>
    <t>183Prerow</t>
  </si>
  <si>
    <t>Born am Darß</t>
  </si>
  <si>
    <t>183Born am Darß</t>
  </si>
  <si>
    <t>18435</t>
  </si>
  <si>
    <t>Stralsund</t>
  </si>
  <si>
    <t>184Stralsund</t>
  </si>
  <si>
    <t>18437</t>
  </si>
  <si>
    <t>18439</t>
  </si>
  <si>
    <t>18442</t>
  </si>
  <si>
    <t>184Kummerow</t>
  </si>
  <si>
    <t>Neu Bartelshagen</t>
  </si>
  <si>
    <t>184Neu Bartelshagen</t>
  </si>
  <si>
    <t>Jakobsdorf</t>
  </si>
  <si>
    <t>184Jakobsdorf</t>
  </si>
  <si>
    <t>184Lüssow</t>
  </si>
  <si>
    <t>Groß Kordshagen</t>
  </si>
  <si>
    <t>184Groß Kordshagen</t>
  </si>
  <si>
    <t>Wendorf</t>
  </si>
  <si>
    <t>184Wendorf</t>
  </si>
  <si>
    <t>Niepars</t>
  </si>
  <si>
    <t>184Niepars</t>
  </si>
  <si>
    <t>Pantelitz</t>
  </si>
  <si>
    <t>184Pantelitz</t>
  </si>
  <si>
    <t>184Steinhagen</t>
  </si>
  <si>
    <t>18445</t>
  </si>
  <si>
    <t>Prohn</t>
  </si>
  <si>
    <t>184Prohn</t>
  </si>
  <si>
    <t>Groß Mohrdorf</t>
  </si>
  <si>
    <t>184Groß Mohrdorf</t>
  </si>
  <si>
    <t>Kramerhof</t>
  </si>
  <si>
    <t>184Kramerhof</t>
  </si>
  <si>
    <t>184Klausdorf</t>
  </si>
  <si>
    <t>Altenpleen</t>
  </si>
  <si>
    <t>184Altenpleen</t>
  </si>
  <si>
    <t>Preetz</t>
  </si>
  <si>
    <t>184Preetz</t>
  </si>
  <si>
    <t>18461</t>
  </si>
  <si>
    <t>Richtenberg</t>
  </si>
  <si>
    <t>184Richtenberg</t>
  </si>
  <si>
    <t>Gremersdorf-Buchholz</t>
  </si>
  <si>
    <t>184Gremersdorf-Buchholz</t>
  </si>
  <si>
    <t>184Weitenhagen</t>
  </si>
  <si>
    <t>Franzburg</t>
  </si>
  <si>
    <t>184Franzburg</t>
  </si>
  <si>
    <t>Millienhagen-Oebelitz</t>
  </si>
  <si>
    <t>184Millienhagen-Oebelitz</t>
  </si>
  <si>
    <t>18465</t>
  </si>
  <si>
    <t>Hugoldsdorf</t>
  </si>
  <si>
    <t>184Hugoldsdorf</t>
  </si>
  <si>
    <t>Drechow</t>
  </si>
  <si>
    <t>184Drechow</t>
  </si>
  <si>
    <t>Tribsees</t>
  </si>
  <si>
    <t>184Tribsees</t>
  </si>
  <si>
    <t>18469</t>
  </si>
  <si>
    <t>Karnin</t>
  </si>
  <si>
    <t>184Karnin</t>
  </si>
  <si>
    <t>Velgast</t>
  </si>
  <si>
    <t>184Velgast</t>
  </si>
  <si>
    <t>18507</t>
  </si>
  <si>
    <t>Grimmen</t>
  </si>
  <si>
    <t>185Grimmen</t>
  </si>
  <si>
    <t>18510</t>
  </si>
  <si>
    <t>Elmenhorst</t>
  </si>
  <si>
    <t>185Elmenhorst</t>
  </si>
  <si>
    <t>Stoltenhagen</t>
  </si>
  <si>
    <t>185Stoltenhagen</t>
  </si>
  <si>
    <t>Zarrendorf</t>
  </si>
  <si>
    <t>185Zarrendorf</t>
  </si>
  <si>
    <t>Wittenhagen</t>
  </si>
  <si>
    <t>185Wittenhagen</t>
  </si>
  <si>
    <t>Papenhagen</t>
  </si>
  <si>
    <t>185Papenhagen</t>
  </si>
  <si>
    <t>Behnkendorf</t>
  </si>
  <si>
    <t>185Behnkendorf</t>
  </si>
  <si>
    <t>18513</t>
  </si>
  <si>
    <t>Gransebieth</t>
  </si>
  <si>
    <t>185Gransebieth</t>
  </si>
  <si>
    <t>Wendisch Baggendorf</t>
  </si>
  <si>
    <t>185Wendisch Baggendorf</t>
  </si>
  <si>
    <t>Grammendorf</t>
  </si>
  <si>
    <t>185Grammendorf</t>
  </si>
  <si>
    <t>Splietsdorf</t>
  </si>
  <si>
    <t>185Splietsdorf</t>
  </si>
  <si>
    <t>Glewitz</t>
  </si>
  <si>
    <t>185Glewitz</t>
  </si>
  <si>
    <t>Deyelsdorf</t>
  </si>
  <si>
    <t>185Deyelsdorf</t>
  </si>
  <si>
    <t>18516</t>
  </si>
  <si>
    <t>Süderholz</t>
  </si>
  <si>
    <t>185Süderholz</t>
  </si>
  <si>
    <t>18519</t>
  </si>
  <si>
    <t>Brandshagen</t>
  </si>
  <si>
    <t>185Brandshagen</t>
  </si>
  <si>
    <t>Horst</t>
  </si>
  <si>
    <t>185Horst</t>
  </si>
  <si>
    <t>Miltzow</t>
  </si>
  <si>
    <t>185Miltzow</t>
  </si>
  <si>
    <t>Wilmshagen</t>
  </si>
  <si>
    <t>185Wilmshagen</t>
  </si>
  <si>
    <t>Reinberg</t>
  </si>
  <si>
    <t>185Reinberg</t>
  </si>
  <si>
    <t>Kirchdorf</t>
  </si>
  <si>
    <t>185Kirchdorf</t>
  </si>
  <si>
    <t>18528</t>
  </si>
  <si>
    <t>185Lietzow</t>
  </si>
  <si>
    <t>Bergen auf Rügen</t>
  </si>
  <si>
    <t>185Bergen auf Rügen</t>
  </si>
  <si>
    <t>Thesenvitz</t>
  </si>
  <si>
    <t>185Thesenvitz</t>
  </si>
  <si>
    <t>Buschvitz</t>
  </si>
  <si>
    <t>185Buschvitz</t>
  </si>
  <si>
    <t>Patzig</t>
  </si>
  <si>
    <t>185Patzig</t>
  </si>
  <si>
    <t>Zirkow</t>
  </si>
  <si>
    <t>185Zirkow</t>
  </si>
  <si>
    <t>Sehlen</t>
  </si>
  <si>
    <t>185Sehlen</t>
  </si>
  <si>
    <t>Parchtitz</t>
  </si>
  <si>
    <t>185Parchtitz</t>
  </si>
  <si>
    <t>Ralswiek</t>
  </si>
  <si>
    <t>185Ralswiek</t>
  </si>
  <si>
    <t>Rappin</t>
  </si>
  <si>
    <t>185Rappin</t>
  </si>
  <si>
    <t>18546</t>
  </si>
  <si>
    <t>Sassnitz</t>
  </si>
  <si>
    <t>185Sassnitz</t>
  </si>
  <si>
    <t>18551</t>
  </si>
  <si>
    <t>Sagard</t>
  </si>
  <si>
    <t>185Sagard</t>
  </si>
  <si>
    <t>Lohme</t>
  </si>
  <si>
    <t>185Lohme</t>
  </si>
  <si>
    <t>Glowe</t>
  </si>
  <si>
    <t>185Glowe</t>
  </si>
  <si>
    <t>18556</t>
  </si>
  <si>
    <t>Dranske</t>
  </si>
  <si>
    <t>185Dranske</t>
  </si>
  <si>
    <t>Putgarten</t>
  </si>
  <si>
    <t>185Putgarten</t>
  </si>
  <si>
    <t>Altenkirchen</t>
  </si>
  <si>
    <t>185Altenkirchen</t>
  </si>
  <si>
    <t>Wiek</t>
  </si>
  <si>
    <t>185Wiek</t>
  </si>
  <si>
    <t>Breege</t>
  </si>
  <si>
    <t>185Breege</t>
  </si>
  <si>
    <t>18565</t>
  </si>
  <si>
    <t>Insel Hiddensee</t>
  </si>
  <si>
    <t>185Insel Hiddensee</t>
  </si>
  <si>
    <t>18569</t>
  </si>
  <si>
    <t>Schaprode</t>
  </si>
  <si>
    <t>185Schaprode</t>
  </si>
  <si>
    <t>Gingst</t>
  </si>
  <si>
    <t>185Gingst</t>
  </si>
  <si>
    <t>Ummanz</t>
  </si>
  <si>
    <t>185Ummanz</t>
  </si>
  <si>
    <t>Trent</t>
  </si>
  <si>
    <t>185Trent</t>
  </si>
  <si>
    <t>Kluis</t>
  </si>
  <si>
    <t>185Kluis</t>
  </si>
  <si>
    <t>185Neuenkirchen</t>
  </si>
  <si>
    <t>18573</t>
  </si>
  <si>
    <t>Altefähr</t>
  </si>
  <si>
    <t>185Altefähr</t>
  </si>
  <si>
    <t>Dreschvitz</t>
  </si>
  <si>
    <t>185Dreschvitz</t>
  </si>
  <si>
    <t>Rambin</t>
  </si>
  <si>
    <t>185Rambin</t>
  </si>
  <si>
    <t>Samtens</t>
  </si>
  <si>
    <t>185Samtens</t>
  </si>
  <si>
    <t>18574</t>
  </si>
  <si>
    <t>Poseritz</t>
  </si>
  <si>
    <t>185Poseritz</t>
  </si>
  <si>
    <t>185Garz</t>
  </si>
  <si>
    <t>Gustow</t>
  </si>
  <si>
    <t>185Gustow</t>
  </si>
  <si>
    <t>Karnitz</t>
  </si>
  <si>
    <t>185Karnitz</t>
  </si>
  <si>
    <t>Zudar</t>
  </si>
  <si>
    <t>185Zudar</t>
  </si>
  <si>
    <t>18581</t>
  </si>
  <si>
    <t>Putbus</t>
  </si>
  <si>
    <t>185Putbus</t>
  </si>
  <si>
    <t>18586</t>
  </si>
  <si>
    <t>Middelhagen</t>
  </si>
  <si>
    <t>185Middelhagen</t>
  </si>
  <si>
    <t>Thiessow</t>
  </si>
  <si>
    <t>185Thiessow</t>
  </si>
  <si>
    <t>Baabe</t>
  </si>
  <si>
    <t>185Baabe</t>
  </si>
  <si>
    <t>185Göhren</t>
  </si>
  <si>
    <t>Lancken-Granitz</t>
  </si>
  <si>
    <t>185Lancken-Granitz</t>
  </si>
  <si>
    <t>Gager</t>
  </si>
  <si>
    <t>185Gager</t>
  </si>
  <si>
    <t>Sellin</t>
  </si>
  <si>
    <t>185Sellin</t>
  </si>
  <si>
    <t>18609</t>
  </si>
  <si>
    <t>Binz</t>
  </si>
  <si>
    <t>186Binz</t>
  </si>
  <si>
    <t>19053</t>
  </si>
  <si>
    <t>190Schwerin</t>
  </si>
  <si>
    <t>19055</t>
  </si>
  <si>
    <t>19057</t>
  </si>
  <si>
    <t>19059</t>
  </si>
  <si>
    <t>19061</t>
  </si>
  <si>
    <t>19063</t>
  </si>
  <si>
    <t>19065</t>
  </si>
  <si>
    <t>Gneven</t>
  </si>
  <si>
    <t>190Gneven</t>
  </si>
  <si>
    <t>190Pinnow</t>
  </si>
  <si>
    <t>Godern</t>
  </si>
  <si>
    <t>190Godern</t>
  </si>
  <si>
    <t>Raben Steinfeld</t>
  </si>
  <si>
    <t>190Raben Steinfeld</t>
  </si>
  <si>
    <t>00000</t>
  </si>
  <si>
    <t>Leezen</t>
  </si>
  <si>
    <t>000Leezen</t>
  </si>
  <si>
    <t>19067</t>
  </si>
  <si>
    <t>Retgendorf</t>
  </si>
  <si>
    <t>190Retgendorf</t>
  </si>
  <si>
    <t>Langen Brütz</t>
  </si>
  <si>
    <t>190Langen Brütz</t>
  </si>
  <si>
    <t>Rubow</t>
  </si>
  <si>
    <t>190Rubow</t>
  </si>
  <si>
    <t>Cambs</t>
  </si>
  <si>
    <t>190Cambs</t>
  </si>
  <si>
    <t>19069</t>
  </si>
  <si>
    <t>Zickhusen</t>
  </si>
  <si>
    <t>190Zickhusen</t>
  </si>
  <si>
    <t>Pingelshagen</t>
  </si>
  <si>
    <t>190Pingelshagen</t>
  </si>
  <si>
    <t>Böken</t>
  </si>
  <si>
    <t>190Böken</t>
  </si>
  <si>
    <t>Alt Meteln</t>
  </si>
  <si>
    <t>190Alt Meteln</t>
  </si>
  <si>
    <t>Seehof</t>
  </si>
  <si>
    <t>190Seehof</t>
  </si>
  <si>
    <t>Klein Trebbow</t>
  </si>
  <si>
    <t>190Klein Trebbow</t>
  </si>
  <si>
    <t>19071</t>
  </si>
  <si>
    <t>Dalberg-Wendelstorf</t>
  </si>
  <si>
    <t>190Dalberg-Wendelstorf</t>
  </si>
  <si>
    <t>Brüsewitz</t>
  </si>
  <si>
    <t>190Brüsewitz</t>
  </si>
  <si>
    <t>190Grambow</t>
  </si>
  <si>
    <t>Cramonshagen</t>
  </si>
  <si>
    <t>190Cramonshagen</t>
  </si>
  <si>
    <t>19073</t>
  </si>
  <si>
    <t>Klein Rogahn</t>
  </si>
  <si>
    <t>190Klein Rogahn</t>
  </si>
  <si>
    <t>Wittenförden</t>
  </si>
  <si>
    <t>190Wittenförden</t>
  </si>
  <si>
    <t>Schossin</t>
  </si>
  <si>
    <t>190Schossin</t>
  </si>
  <si>
    <t>Stralendorf</t>
  </si>
  <si>
    <t>190Stralendorf</t>
  </si>
  <si>
    <t>Dümmer</t>
  </si>
  <si>
    <t>190Dümmer</t>
  </si>
  <si>
    <t>Zülow</t>
  </si>
  <si>
    <t>190Zülow</t>
  </si>
  <si>
    <t>19075</t>
  </si>
  <si>
    <t>190Warsow</t>
  </si>
  <si>
    <t>190Pampow</t>
  </si>
  <si>
    <t>Holthusen</t>
  </si>
  <si>
    <t>190Holthusen</t>
  </si>
  <si>
    <t>19077</t>
  </si>
  <si>
    <t>Rastow</t>
  </si>
  <si>
    <t>190Rastow</t>
  </si>
  <si>
    <t>Sülstorf</t>
  </si>
  <si>
    <t>190Sülstorf</t>
  </si>
  <si>
    <t>Lübesse</t>
  </si>
  <si>
    <t>190Lübesse</t>
  </si>
  <si>
    <t>Uelitz</t>
  </si>
  <si>
    <t>190Uelitz</t>
  </si>
  <si>
    <t>19079</t>
  </si>
  <si>
    <t>Sukow</t>
  </si>
  <si>
    <t>190Sukow</t>
  </si>
  <si>
    <t>Goldenstädt</t>
  </si>
  <si>
    <t>190Goldenstädt</t>
  </si>
  <si>
    <t>Banzkow</t>
  </si>
  <si>
    <t>190Banzkow</t>
  </si>
  <si>
    <t>19086</t>
  </si>
  <si>
    <t>Plate</t>
  </si>
  <si>
    <t>190Plate</t>
  </si>
  <si>
    <t>19089</t>
  </si>
  <si>
    <t>Ruthenbeck</t>
  </si>
  <si>
    <t>190Ruthenbeck</t>
  </si>
  <si>
    <t>190Bülow</t>
  </si>
  <si>
    <t>Gädebehn</t>
  </si>
  <si>
    <t>190Gädebehn</t>
  </si>
  <si>
    <t>Crivitz</t>
  </si>
  <si>
    <t>190Crivitz</t>
  </si>
  <si>
    <t>Barnin</t>
  </si>
  <si>
    <t>190Barnin</t>
  </si>
  <si>
    <t>Tramm</t>
  </si>
  <si>
    <t>190Tramm</t>
  </si>
  <si>
    <t>Demen</t>
  </si>
  <si>
    <t>190Demen</t>
  </si>
  <si>
    <t>190Göhren</t>
  </si>
  <si>
    <t>Zapel</t>
  </si>
  <si>
    <t>190Zapel</t>
  </si>
  <si>
    <t>Wessin</t>
  </si>
  <si>
    <t>190Wessin</t>
  </si>
  <si>
    <t>19205</t>
  </si>
  <si>
    <t>Pokrent</t>
  </si>
  <si>
    <t>192Pokrent</t>
  </si>
  <si>
    <t>Kneese</t>
  </si>
  <si>
    <t>192Kneese</t>
  </si>
  <si>
    <t>Gadebusch</t>
  </si>
  <si>
    <t>192Gadebusch</t>
  </si>
  <si>
    <t>Roggendorf</t>
  </si>
  <si>
    <t>192Roggendorf</t>
  </si>
  <si>
    <t>Rögnitz</t>
  </si>
  <si>
    <t>192Rögnitz</t>
  </si>
  <si>
    <t>Veelböken</t>
  </si>
  <si>
    <t>192Veelböken</t>
  </si>
  <si>
    <t>Mühlen Eichsen</t>
  </si>
  <si>
    <t>192Mühlen Eichsen</t>
  </si>
  <si>
    <t>Dragun</t>
  </si>
  <si>
    <t>192Dragun</t>
  </si>
  <si>
    <t>Krembz</t>
  </si>
  <si>
    <t>192Krembz</t>
  </si>
  <si>
    <t>19209</t>
  </si>
  <si>
    <t>Lützow</t>
  </si>
  <si>
    <t>192Lützow</t>
  </si>
  <si>
    <t>Badow</t>
  </si>
  <si>
    <t>192Badow</t>
  </si>
  <si>
    <t>Perlin</t>
  </si>
  <si>
    <t>192Perlin</t>
  </si>
  <si>
    <t>Renzow</t>
  </si>
  <si>
    <t>192Renzow</t>
  </si>
  <si>
    <t>Gottesgabe</t>
  </si>
  <si>
    <t>192Gottesgabe</t>
  </si>
  <si>
    <t>19217</t>
  </si>
  <si>
    <t>Wedendorf</t>
  </si>
  <si>
    <t>192Wedendorf</t>
  </si>
  <si>
    <t>Groß Molzahn</t>
  </si>
  <si>
    <t>192Groß Molzahn</t>
  </si>
  <si>
    <t>Rieps</t>
  </si>
  <si>
    <t>192Rieps</t>
  </si>
  <si>
    <t>Nesow</t>
  </si>
  <si>
    <t>192Nesow</t>
  </si>
  <si>
    <t>Holdorf</t>
  </si>
  <si>
    <t>192Holdorf</t>
  </si>
  <si>
    <t>Demern</t>
  </si>
  <si>
    <t>192Demern</t>
  </si>
  <si>
    <t>192Bülow</t>
  </si>
  <si>
    <t>Rehna</t>
  </si>
  <si>
    <t>192Rehna</t>
  </si>
  <si>
    <t>Thandorf</t>
  </si>
  <si>
    <t>192Thandorf</t>
  </si>
  <si>
    <t>Köchelstorf</t>
  </si>
  <si>
    <t>192Köchelstorf</t>
  </si>
  <si>
    <t>192Löwitz</t>
  </si>
  <si>
    <t>Dechow</t>
  </si>
  <si>
    <t>192Dechow</t>
  </si>
  <si>
    <t>Schlagsdorf</t>
  </si>
  <si>
    <t>192Schlagsdorf</t>
  </si>
  <si>
    <t>Vitense</t>
  </si>
  <si>
    <t>192Vitense</t>
  </si>
  <si>
    <t>Utecht</t>
  </si>
  <si>
    <t>192Utecht</t>
  </si>
  <si>
    <t>Carlow</t>
  </si>
  <si>
    <t>192Carlow</t>
  </si>
  <si>
    <t>Groß Rünz</t>
  </si>
  <si>
    <t>192Groß Rünz</t>
  </si>
  <si>
    <t>19230</t>
  </si>
  <si>
    <t>Kuhstorf</t>
  </si>
  <si>
    <t>192Kuhstorf</t>
  </si>
  <si>
    <t>Moraas</t>
  </si>
  <si>
    <t>192Moraas</t>
  </si>
  <si>
    <t>Picher</t>
  </si>
  <si>
    <t>192Picher</t>
  </si>
  <si>
    <t>Alt Zachun</t>
  </si>
  <si>
    <t>192Alt Zachun</t>
  </si>
  <si>
    <t>Hülseburg</t>
  </si>
  <si>
    <t>192Hülseburg</t>
  </si>
  <si>
    <t>Kirch Jesar</t>
  </si>
  <si>
    <t>192Kirch Jesar</t>
  </si>
  <si>
    <t>Belsch</t>
  </si>
  <si>
    <t>192Belsch</t>
  </si>
  <si>
    <t>Bandenitz</t>
  </si>
  <si>
    <t>192Bandenitz</t>
  </si>
  <si>
    <t>Hoort</t>
  </si>
  <si>
    <t>192Hoort</t>
  </si>
  <si>
    <t>Pätow</t>
  </si>
  <si>
    <t>192Pätow</t>
  </si>
  <si>
    <t>Pritzier</t>
  </si>
  <si>
    <t>192Pritzier</t>
  </si>
  <si>
    <t>Bobzin</t>
  </si>
  <si>
    <t>192Bobzin</t>
  </si>
  <si>
    <t>Bresegard</t>
  </si>
  <si>
    <t>192Bresegard</t>
  </si>
  <si>
    <t>Hagenow</t>
  </si>
  <si>
    <t>192Hagenow</t>
  </si>
  <si>
    <t>Setzin</t>
  </si>
  <si>
    <t>192Setzin</t>
  </si>
  <si>
    <t>Warlitz</t>
  </si>
  <si>
    <t>192Warlitz</t>
  </si>
  <si>
    <t>Strohkirchen</t>
  </si>
  <si>
    <t>192Strohkirchen</t>
  </si>
  <si>
    <t>Redefin</t>
  </si>
  <si>
    <t>192Redefin</t>
  </si>
  <si>
    <t>Gammelin</t>
  </si>
  <si>
    <t>192Gammelin</t>
  </si>
  <si>
    <t>Groß Krams</t>
  </si>
  <si>
    <t>192Groß Krams</t>
  </si>
  <si>
    <t>Toddin</t>
  </si>
  <si>
    <t>192Toddin</t>
  </si>
  <si>
    <t>19243</t>
  </si>
  <si>
    <t>Parum</t>
  </si>
  <si>
    <t>192Parum</t>
  </si>
  <si>
    <t>Luckwitz</t>
  </si>
  <si>
    <t>192Luckwitz</t>
  </si>
  <si>
    <t>Karft</t>
  </si>
  <si>
    <t>192Karft</t>
  </si>
  <si>
    <t>Tessin bei Wittenburg</t>
  </si>
  <si>
    <t>192Tessin bei Wittenburg</t>
  </si>
  <si>
    <t>Dreilützow</t>
  </si>
  <si>
    <t>192Dreilützow</t>
  </si>
  <si>
    <t>Dodow</t>
  </si>
  <si>
    <t>192Dodow</t>
  </si>
  <si>
    <t>Körchow</t>
  </si>
  <si>
    <t>192Körchow</t>
  </si>
  <si>
    <t>Waschow</t>
  </si>
  <si>
    <t>192Waschow</t>
  </si>
  <si>
    <t>Drönnewitz</t>
  </si>
  <si>
    <t>192Drönnewitz</t>
  </si>
  <si>
    <t>Wittenburg</t>
  </si>
  <si>
    <t>192Wittenburg</t>
  </si>
  <si>
    <t>192Boddin</t>
  </si>
  <si>
    <t>Lehsen</t>
  </si>
  <si>
    <t>192Lehsen</t>
  </si>
  <si>
    <t>19246</t>
  </si>
  <si>
    <t>Valluhn</t>
  </si>
  <si>
    <t>192Valluhn</t>
  </si>
  <si>
    <t>Neuhof</t>
  </si>
  <si>
    <t>192Neuhof</t>
  </si>
  <si>
    <t>Zarrentin</t>
  </si>
  <si>
    <t>192Zarrentin</t>
  </si>
  <si>
    <t>Lüttow</t>
  </si>
  <si>
    <t>192Lüttow</t>
  </si>
  <si>
    <t>Camin</t>
  </si>
  <si>
    <t>192Camin</t>
  </si>
  <si>
    <t>192Kogel</t>
  </si>
  <si>
    <t>Lassahn</t>
  </si>
  <si>
    <t>192Lassahn</t>
  </si>
  <si>
    <t>Bantin</t>
  </si>
  <si>
    <t>192Bantin</t>
  </si>
  <si>
    <t>19249</t>
  </si>
  <si>
    <t>Gößlow</t>
  </si>
  <si>
    <t>192Gößlow</t>
  </si>
  <si>
    <t>Jessenitz</t>
  </si>
  <si>
    <t>192Jessenitz</t>
  </si>
  <si>
    <t>Lübtheen</t>
  </si>
  <si>
    <t>192Lübtheen</t>
  </si>
  <si>
    <t>Garlitz</t>
  </si>
  <si>
    <t>192Garlitz</t>
  </si>
  <si>
    <t>19258</t>
  </si>
  <si>
    <t>Boizenburg</t>
  </si>
  <si>
    <t>192Boizenburg</t>
  </si>
  <si>
    <t>Gresse</t>
  </si>
  <si>
    <t>192Gresse</t>
  </si>
  <si>
    <t>Wiebendorf</t>
  </si>
  <si>
    <t>192Wiebendorf</t>
  </si>
  <si>
    <t>Klein Bengerstorf</t>
  </si>
  <si>
    <t>192Klein Bengerstorf</t>
  </si>
  <si>
    <t>Schwanheide</t>
  </si>
  <si>
    <t>192Schwanheide</t>
  </si>
  <si>
    <t>Tessin bei Boizenburg</t>
  </si>
  <si>
    <t>192Tessin bei Boizenburg</t>
  </si>
  <si>
    <t>Nostorf</t>
  </si>
  <si>
    <t>192Nostorf</t>
  </si>
  <si>
    <t>Gallin</t>
  </si>
  <si>
    <t>192Gallin</t>
  </si>
  <si>
    <t>Neu Gülze</t>
  </si>
  <si>
    <t>192Neu Gülze</t>
  </si>
  <si>
    <t>Greven</t>
  </si>
  <si>
    <t>192Greven</t>
  </si>
  <si>
    <t>Besitz</t>
  </si>
  <si>
    <t>192Besitz</t>
  </si>
  <si>
    <t>19260</t>
  </si>
  <si>
    <t>Vellahn</t>
  </si>
  <si>
    <t>192Vellahn</t>
  </si>
  <si>
    <t>Rodenwalde</t>
  </si>
  <si>
    <t>192Rodenwalde</t>
  </si>
  <si>
    <t>Bennin</t>
  </si>
  <si>
    <t>192Bennin</t>
  </si>
  <si>
    <t>Dersenow</t>
  </si>
  <si>
    <t>192Dersenow</t>
  </si>
  <si>
    <t>Banzin</t>
  </si>
  <si>
    <t>192Banzin</t>
  </si>
  <si>
    <t>Kloddram</t>
  </si>
  <si>
    <t>192Kloddram</t>
  </si>
  <si>
    <t>19273</t>
  </si>
  <si>
    <t>Teldau</t>
  </si>
  <si>
    <t>192Teldau</t>
  </si>
  <si>
    <t>Melkof</t>
  </si>
  <si>
    <t>192Melkof</t>
  </si>
  <si>
    <t>Brahlstorf</t>
  </si>
  <si>
    <t>192Brahlstorf</t>
  </si>
  <si>
    <t>Amt Neuhaus</t>
  </si>
  <si>
    <t>192Amt Neuhaus</t>
  </si>
  <si>
    <t>03</t>
  </si>
  <si>
    <t>19288</t>
  </si>
  <si>
    <t>Lüblow</t>
  </si>
  <si>
    <t>192Lüblow</t>
  </si>
  <si>
    <t>Fahrbinde</t>
  </si>
  <si>
    <t>192Fahrbinde</t>
  </si>
  <si>
    <t>Göhlen</t>
  </si>
  <si>
    <t>192Göhlen</t>
  </si>
  <si>
    <t>Alt Krenzlin</t>
  </si>
  <si>
    <t>192Alt Krenzlin</t>
  </si>
  <si>
    <t>Leussow</t>
  </si>
  <si>
    <t>192Leussow</t>
  </si>
  <si>
    <t>Wöbbelin</t>
  </si>
  <si>
    <t>192Wöbbelin</t>
  </si>
  <si>
    <t>Kummer</t>
  </si>
  <si>
    <t>192Kummer</t>
  </si>
  <si>
    <t>Ludwigslust</t>
  </si>
  <si>
    <t>192Ludwigslust</t>
  </si>
  <si>
    <t>Groß Laasch</t>
  </si>
  <si>
    <t>192Groß Laasch</t>
  </si>
  <si>
    <t>Warlow</t>
  </si>
  <si>
    <t>192Warlow</t>
  </si>
  <si>
    <t>Glaisin</t>
  </si>
  <si>
    <t>192Glaisin</t>
  </si>
  <si>
    <t>19294</t>
  </si>
  <si>
    <t>Grebs</t>
  </si>
  <si>
    <t>192Grebs</t>
  </si>
  <si>
    <t>Malliß</t>
  </si>
  <si>
    <t>192Malliß</t>
  </si>
  <si>
    <t>Malk Göhren</t>
  </si>
  <si>
    <t>192Malk Göhren</t>
  </si>
  <si>
    <t>Gorlosen</t>
  </si>
  <si>
    <t>192Gorlosen</t>
  </si>
  <si>
    <t>Neu Kaliß</t>
  </si>
  <si>
    <t>192Neu Kaliß</t>
  </si>
  <si>
    <t>Dadow</t>
  </si>
  <si>
    <t>192Dadow</t>
  </si>
  <si>
    <t>Eldena</t>
  </si>
  <si>
    <t>192Eldena</t>
  </si>
  <si>
    <t>Karenz</t>
  </si>
  <si>
    <t>192Karenz</t>
  </si>
  <si>
    <t>Karstädt</t>
  </si>
  <si>
    <t>192Karstädt</t>
  </si>
  <si>
    <t>Krinitz</t>
  </si>
  <si>
    <t>192Krinitz</t>
  </si>
  <si>
    <t>Niendorf an der Rögnitz</t>
  </si>
  <si>
    <t>192Niendorf an der Rögnitz</t>
  </si>
  <si>
    <t>19300</t>
  </si>
  <si>
    <t>Grabow</t>
  </si>
  <si>
    <t>193Grabow</t>
  </si>
  <si>
    <t>193Milow</t>
  </si>
  <si>
    <t>Kremmin</t>
  </si>
  <si>
    <t>193Kremmin</t>
  </si>
  <si>
    <t>Balow</t>
  </si>
  <si>
    <t>193Balow</t>
  </si>
  <si>
    <t>Muchow</t>
  </si>
  <si>
    <t>193Muchow</t>
  </si>
  <si>
    <t>Werle</t>
  </si>
  <si>
    <t>193Werle</t>
  </si>
  <si>
    <t>Prislich</t>
  </si>
  <si>
    <t>193Prislich</t>
  </si>
  <si>
    <t>Zierzow</t>
  </si>
  <si>
    <t>193Zierzow</t>
  </si>
  <si>
    <t>193Möllenbeck</t>
  </si>
  <si>
    <t>Steesow</t>
  </si>
  <si>
    <t>193Steesow</t>
  </si>
  <si>
    <t>19303</t>
  </si>
  <si>
    <t>Woosmer</t>
  </si>
  <si>
    <t>193Woosmer</t>
  </si>
  <si>
    <t>Heidhof</t>
  </si>
  <si>
    <t>193Heidhof</t>
  </si>
  <si>
    <t>Dömitz</t>
  </si>
  <si>
    <t>193Dömitz</t>
  </si>
  <si>
    <t>Tewswoos</t>
  </si>
  <si>
    <t>193Tewswoos</t>
  </si>
  <si>
    <t>Rüterberg</t>
  </si>
  <si>
    <t>193Rüterberg</t>
  </si>
  <si>
    <t>Vielank</t>
  </si>
  <si>
    <t>193Vielank</t>
  </si>
  <si>
    <t>Polz</t>
  </si>
  <si>
    <t>193Polz</t>
  </si>
  <si>
    <t>19306</t>
  </si>
  <si>
    <t>Neustadt-Glewe</t>
  </si>
  <si>
    <t>193Neustadt-Glewe</t>
  </si>
  <si>
    <t>Brenz</t>
  </si>
  <si>
    <t>193Brenz</t>
  </si>
  <si>
    <t>Blievenstorf</t>
  </si>
  <si>
    <t>193Blievenstorf</t>
  </si>
  <si>
    <t>19309</t>
  </si>
  <si>
    <t>Besandten</t>
  </si>
  <si>
    <t>193Besandten</t>
  </si>
  <si>
    <t>Eldenburg</t>
  </si>
  <si>
    <t>193Eldenburg</t>
  </si>
  <si>
    <t>Lanz</t>
  </si>
  <si>
    <t>193Lanz</t>
  </si>
  <si>
    <t>Mellen</t>
  </si>
  <si>
    <t>193Mellen</t>
  </si>
  <si>
    <t>Wootz</t>
  </si>
  <si>
    <t>193Wootz</t>
  </si>
  <si>
    <t>Lenzen (Elbe)</t>
  </si>
  <si>
    <t>193Lenzen (Elbe)</t>
  </si>
  <si>
    <t>19322</t>
  </si>
  <si>
    <t>Wittenberge</t>
  </si>
  <si>
    <t>193Wittenberge</t>
  </si>
  <si>
    <t>Rühstädt</t>
  </si>
  <si>
    <t>193Rühstädt</t>
  </si>
  <si>
    <t>Weisen</t>
  </si>
  <si>
    <t>193Weisen</t>
  </si>
  <si>
    <t>Cumlosen</t>
  </si>
  <si>
    <t>193Cumlosen</t>
  </si>
  <si>
    <t>Breese</t>
  </si>
  <si>
    <t>193Breese</t>
  </si>
  <si>
    <t>Groß Breese</t>
  </si>
  <si>
    <t>193Groß Breese</t>
  </si>
  <si>
    <t>19336</t>
  </si>
  <si>
    <t>Viesecke</t>
  </si>
  <si>
    <t>193Viesecke</t>
  </si>
  <si>
    <t>Bad Wilsnack</t>
  </si>
  <si>
    <t>193Bad Wilsnack</t>
  </si>
  <si>
    <t>Legde/Quitzöbel</t>
  </si>
  <si>
    <t>193Legde/Quitzöbel</t>
  </si>
  <si>
    <t>Kletzke</t>
  </si>
  <si>
    <t>193Kletzke</t>
  </si>
  <si>
    <t>19339</t>
  </si>
  <si>
    <t>Netzow</t>
  </si>
  <si>
    <t>193Netzow</t>
  </si>
  <si>
    <t>Bendelin</t>
  </si>
  <si>
    <t>193Bendelin</t>
  </si>
  <si>
    <t>Glöwen</t>
  </si>
  <si>
    <t>193Glöwen</t>
  </si>
  <si>
    <t>19348</t>
  </si>
  <si>
    <t>Pirow</t>
  </si>
  <si>
    <t>193Pirow</t>
  </si>
  <si>
    <t>193Berge</t>
  </si>
  <si>
    <t>Perleberg</t>
  </si>
  <si>
    <t>193Perleberg</t>
  </si>
  <si>
    <t>Retzin</t>
  </si>
  <si>
    <t>193Retzin</t>
  </si>
  <si>
    <t>Nebelin</t>
  </si>
  <si>
    <t>193Nebelin</t>
  </si>
  <si>
    <t>Wolfshagen</t>
  </si>
  <si>
    <t>193Wolfshagen</t>
  </si>
  <si>
    <t>Kleinow</t>
  </si>
  <si>
    <t>193Kleinow</t>
  </si>
  <si>
    <t>Gülitz-Reetz</t>
  </si>
  <si>
    <t>193Gülitz-Reetz</t>
  </si>
  <si>
    <t>Baek</t>
  </si>
  <si>
    <t>193Baek</t>
  </si>
  <si>
    <t>Klein Gottschow</t>
  </si>
  <si>
    <t>193Klein Gottschow</t>
  </si>
  <si>
    <t>Krampfer</t>
  </si>
  <si>
    <t>193Krampfer</t>
  </si>
  <si>
    <t>19357</t>
  </si>
  <si>
    <t>Dambeck</t>
  </si>
  <si>
    <t>193Dambeck</t>
  </si>
  <si>
    <t>Garlin</t>
  </si>
  <si>
    <t>193Garlin</t>
  </si>
  <si>
    <t>Pröttlin</t>
  </si>
  <si>
    <t>193Pröttlin</t>
  </si>
  <si>
    <t>193Karstädt</t>
  </si>
  <si>
    <t>Boberow</t>
  </si>
  <si>
    <t>193Boberow</t>
  </si>
  <si>
    <t>Mankmuß</t>
  </si>
  <si>
    <t>193Mankmuß</t>
  </si>
  <si>
    <t>19370</t>
  </si>
  <si>
    <t>Parchim</t>
  </si>
  <si>
    <t>193Parchim</t>
  </si>
  <si>
    <t>19372</t>
  </si>
  <si>
    <t>193Stralendorf</t>
  </si>
  <si>
    <t>Karrenzin</t>
  </si>
  <si>
    <t>193Karrenzin</t>
  </si>
  <si>
    <t>Groß Godems</t>
  </si>
  <si>
    <t>193Groß Godems</t>
  </si>
  <si>
    <t>Matzlow-Garwitz</t>
  </si>
  <si>
    <t>193Matzlow-Garwitz</t>
  </si>
  <si>
    <t>Rom</t>
  </si>
  <si>
    <t>193Rom</t>
  </si>
  <si>
    <t>Ziegendorf</t>
  </si>
  <si>
    <t>193Ziegendorf</t>
  </si>
  <si>
    <t>193Stolpe</t>
  </si>
  <si>
    <t>Brunow</t>
  </si>
  <si>
    <t>193Brunow</t>
  </si>
  <si>
    <t>Spornitz</t>
  </si>
  <si>
    <t>193Spornitz</t>
  </si>
  <si>
    <t>Herzfeld</t>
  </si>
  <si>
    <t>193Herzfeld</t>
  </si>
  <si>
    <t>19374</t>
  </si>
  <si>
    <t>Severin</t>
  </si>
  <si>
    <t>193Severin</t>
  </si>
  <si>
    <t>Raduhn</t>
  </si>
  <si>
    <t>193Raduhn</t>
  </si>
  <si>
    <t>Grebbin</t>
  </si>
  <si>
    <t>193Grebbin</t>
  </si>
  <si>
    <t>Groß Niendorf</t>
  </si>
  <si>
    <t>193Groß Niendorf</t>
  </si>
  <si>
    <t>Friedrichsruhe</t>
  </si>
  <si>
    <t>193Friedrichsruhe</t>
  </si>
  <si>
    <t>Zölkow</t>
  </si>
  <si>
    <t>193Zölkow</t>
  </si>
  <si>
    <t>193Damm</t>
  </si>
  <si>
    <t>Domsühl</t>
  </si>
  <si>
    <t>193Domsühl</t>
  </si>
  <si>
    <t>Klinken</t>
  </si>
  <si>
    <t>193Klinken</t>
  </si>
  <si>
    <t>Mestlin</t>
  </si>
  <si>
    <t>193Mestlin</t>
  </si>
  <si>
    <t>193Herzberg</t>
  </si>
  <si>
    <t>19376</t>
  </si>
  <si>
    <t>Suckow</t>
  </si>
  <si>
    <t>193Suckow</t>
  </si>
  <si>
    <t>Siggelkow</t>
  </si>
  <si>
    <t>193Siggelkow</t>
  </si>
  <si>
    <t>Tessenow</t>
  </si>
  <si>
    <t>193Tessenow</t>
  </si>
  <si>
    <t>Marnitz</t>
  </si>
  <si>
    <t>193Marnitz</t>
  </si>
  <si>
    <t>19386</t>
  </si>
  <si>
    <t>Broock</t>
  </si>
  <si>
    <t>193Broock</t>
  </si>
  <si>
    <t>Kreien</t>
  </si>
  <si>
    <t>193Kreien</t>
  </si>
  <si>
    <t>193Passow</t>
  </si>
  <si>
    <t>Granzin</t>
  </si>
  <si>
    <t>193Granzin</t>
  </si>
  <si>
    <t>Lutheran</t>
  </si>
  <si>
    <t>193Lutheran</t>
  </si>
  <si>
    <t>Gischow</t>
  </si>
  <si>
    <t>193Gischow</t>
  </si>
  <si>
    <t>Gallin-Kuppentin</t>
  </si>
  <si>
    <t>193Gallin-Kuppentin</t>
  </si>
  <si>
    <t>193Werder</t>
  </si>
  <si>
    <t>Kritzow</t>
  </si>
  <si>
    <t>193Kritzow</t>
  </si>
  <si>
    <t>Karbow-Vietlübbe</t>
  </si>
  <si>
    <t>193Karbow-Vietlübbe</t>
  </si>
  <si>
    <t>Lübz</t>
  </si>
  <si>
    <t>193Lübz</t>
  </si>
  <si>
    <t>Wahlstorf</t>
  </si>
  <si>
    <t>193Wahlstorf</t>
  </si>
  <si>
    <t>19395</t>
  </si>
  <si>
    <t>Plau am See</t>
  </si>
  <si>
    <t>193Plau am See</t>
  </si>
  <si>
    <t>Karow</t>
  </si>
  <si>
    <t>193Karow</t>
  </si>
  <si>
    <t>193Retzow</t>
  </si>
  <si>
    <t>Wendisch Priborn</t>
  </si>
  <si>
    <t>193Wendisch Priborn</t>
  </si>
  <si>
    <t>Gnevsdorf</t>
  </si>
  <si>
    <t>193Gnevsdorf</t>
  </si>
  <si>
    <t>Ganzlin</t>
  </si>
  <si>
    <t>193Ganzlin</t>
  </si>
  <si>
    <t>Barkow</t>
  </si>
  <si>
    <t>193Barkow</t>
  </si>
  <si>
    <t>Plauerhagen</t>
  </si>
  <si>
    <t>193Plauerhagen</t>
  </si>
  <si>
    <t>19399</t>
  </si>
  <si>
    <t>Neu Poserin</t>
  </si>
  <si>
    <t>193Neu Poserin</t>
  </si>
  <si>
    <t>Dobbertin</t>
  </si>
  <si>
    <t>193Dobbertin</t>
  </si>
  <si>
    <t>Techentin</t>
  </si>
  <si>
    <t>193Techentin</t>
  </si>
  <si>
    <t>Diestelow</t>
  </si>
  <si>
    <t>193Diestelow</t>
  </si>
  <si>
    <t>Goldberg</t>
  </si>
  <si>
    <t>193Goldberg</t>
  </si>
  <si>
    <t>Wendisch Waren</t>
  </si>
  <si>
    <t>193Wendisch Waren</t>
  </si>
  <si>
    <t>Langenhagen</t>
  </si>
  <si>
    <t>193Langenhagen</t>
  </si>
  <si>
    <t>19406</t>
  </si>
  <si>
    <t>Dabel</t>
  </si>
  <si>
    <t>194Dabel</t>
  </si>
  <si>
    <t>Hohen Pritz</t>
  </si>
  <si>
    <t>194Hohen Pritz</t>
  </si>
  <si>
    <t>Witzin</t>
  </si>
  <si>
    <t>194Witzin</t>
  </si>
  <si>
    <t>Borkow</t>
  </si>
  <si>
    <t>194Borkow</t>
  </si>
  <si>
    <t>Kobrow</t>
  </si>
  <si>
    <t>194Kobrow</t>
  </si>
  <si>
    <t>Sternberg</t>
  </si>
  <si>
    <t>194Sternberg</t>
  </si>
  <si>
    <t>Groß Görnow</t>
  </si>
  <si>
    <t>194Groß Görnow</t>
  </si>
  <si>
    <t>Mustin</t>
  </si>
  <si>
    <t>194Mustin</t>
  </si>
  <si>
    <t>19412</t>
  </si>
  <si>
    <t>194Blankenberg</t>
  </si>
  <si>
    <t>Langen Jarchow</t>
  </si>
  <si>
    <t>194Langen Jarchow</t>
  </si>
  <si>
    <t>194Weitendorf</t>
  </si>
  <si>
    <t>Kuhlen</t>
  </si>
  <si>
    <t>194Kuhlen</t>
  </si>
  <si>
    <t>194Wendorf</t>
  </si>
  <si>
    <t>Zahrensdorf</t>
  </si>
  <si>
    <t>194Zahrensdorf</t>
  </si>
  <si>
    <t>Brüel</t>
  </si>
  <si>
    <t>194Brüel</t>
  </si>
  <si>
    <t>19417</t>
  </si>
  <si>
    <t>Bibow</t>
  </si>
  <si>
    <t>194Bibow</t>
  </si>
  <si>
    <t>Groß Labenz</t>
  </si>
  <si>
    <t>194Groß Labenz</t>
  </si>
  <si>
    <t>Ventschow</t>
  </si>
  <si>
    <t>194Ventschow</t>
  </si>
  <si>
    <t>Jesendorf</t>
  </si>
  <si>
    <t>194Jesendorf</t>
  </si>
  <si>
    <t>Warin</t>
  </si>
  <si>
    <t>194Warin</t>
  </si>
  <si>
    <t>20095</t>
  </si>
  <si>
    <t>Hamburg</t>
  </si>
  <si>
    <t>200Hamburg</t>
  </si>
  <si>
    <t>02</t>
  </si>
  <si>
    <t>Hampuri</t>
  </si>
  <si>
    <t>200Hampuri</t>
  </si>
  <si>
    <t>20097</t>
  </si>
  <si>
    <t>20099</t>
  </si>
  <si>
    <t>20144</t>
  </si>
  <si>
    <t>201Hamburg</t>
  </si>
  <si>
    <t>201Hampuri</t>
  </si>
  <si>
    <t>20146</t>
  </si>
  <si>
    <t>20148</t>
  </si>
  <si>
    <t>20149</t>
  </si>
  <si>
    <t>20249</t>
  </si>
  <si>
    <t>202Hamburg</t>
  </si>
  <si>
    <t>202Hampuri</t>
  </si>
  <si>
    <t>20251</t>
  </si>
  <si>
    <t>20253</t>
  </si>
  <si>
    <t>20255</t>
  </si>
  <si>
    <t>20257</t>
  </si>
  <si>
    <t>20259</t>
  </si>
  <si>
    <t>20354</t>
  </si>
  <si>
    <t>203Hamburg</t>
  </si>
  <si>
    <t>203Hampuri</t>
  </si>
  <si>
    <t>20355</t>
  </si>
  <si>
    <t>20357</t>
  </si>
  <si>
    <t>20359</t>
  </si>
  <si>
    <t>20457</t>
  </si>
  <si>
    <t>204Hamburg</t>
  </si>
  <si>
    <t>204Hampuri</t>
  </si>
  <si>
    <t>20459</t>
  </si>
  <si>
    <t>20535</t>
  </si>
  <si>
    <t>205Hamburg</t>
  </si>
  <si>
    <t>205Hampuri</t>
  </si>
  <si>
    <t>20537</t>
  </si>
  <si>
    <t>20539</t>
  </si>
  <si>
    <t>21029</t>
  </si>
  <si>
    <t>210Hamburg</t>
  </si>
  <si>
    <t>210Hampuri</t>
  </si>
  <si>
    <t>21031</t>
  </si>
  <si>
    <t>21033</t>
  </si>
  <si>
    <t>21035</t>
  </si>
  <si>
    <t>21037</t>
  </si>
  <si>
    <t>21039</t>
  </si>
  <si>
    <t>Börnsen</t>
  </si>
  <si>
    <t>210Börnsen</t>
  </si>
  <si>
    <t>01</t>
  </si>
  <si>
    <t>Escheburg</t>
  </si>
  <si>
    <t>210Escheburg</t>
  </si>
  <si>
    <t>21073</t>
  </si>
  <si>
    <t>21075</t>
  </si>
  <si>
    <t>21077</t>
  </si>
  <si>
    <t>21079</t>
  </si>
  <si>
    <t>21107</t>
  </si>
  <si>
    <t>211Hamburg</t>
  </si>
  <si>
    <t>211Hampuri</t>
  </si>
  <si>
    <t>21109</t>
  </si>
  <si>
    <t>21129</t>
  </si>
  <si>
    <t>21147</t>
  </si>
  <si>
    <t>21149</t>
  </si>
  <si>
    <t>21217</t>
  </si>
  <si>
    <t>Seevetal</t>
  </si>
  <si>
    <t>212Seevetal</t>
  </si>
  <si>
    <t>21218</t>
  </si>
  <si>
    <t>21220</t>
  </si>
  <si>
    <t>21224</t>
  </si>
  <si>
    <t>Rosengarten</t>
  </si>
  <si>
    <t>212Rosengarten</t>
  </si>
  <si>
    <t>21227</t>
  </si>
  <si>
    <t>Bendestorf</t>
  </si>
  <si>
    <t>212Bendestorf</t>
  </si>
  <si>
    <t>21228</t>
  </si>
  <si>
    <t>Harmstorf</t>
  </si>
  <si>
    <t>212Harmstorf</t>
  </si>
  <si>
    <t>21244</t>
  </si>
  <si>
    <t>Buchholz in der Nordheide</t>
  </si>
  <si>
    <t>212Buchholz in der Nordheide</t>
  </si>
  <si>
    <t>21255</t>
  </si>
  <si>
    <t>Königsmoor</t>
  </si>
  <si>
    <t>212Königsmoor</t>
  </si>
  <si>
    <t>Tostedt</t>
  </si>
  <si>
    <t>212Tostedt</t>
  </si>
  <si>
    <t>Dohren</t>
  </si>
  <si>
    <t>212Dohren</t>
  </si>
  <si>
    <t>Kakenstorf</t>
  </si>
  <si>
    <t>212Kakenstorf</t>
  </si>
  <si>
    <t>Wistedt</t>
  </si>
  <si>
    <t>212Wistedt</t>
  </si>
  <si>
    <t>21256</t>
  </si>
  <si>
    <t>Handeloh</t>
  </si>
  <si>
    <t>212Handeloh</t>
  </si>
  <si>
    <t>21258</t>
  </si>
  <si>
    <t>212Heidenau</t>
  </si>
  <si>
    <t>21259</t>
  </si>
  <si>
    <t>Otter</t>
  </si>
  <si>
    <t>212Otter</t>
  </si>
  <si>
    <t>21261</t>
  </si>
  <si>
    <t>Welle</t>
  </si>
  <si>
    <t>212Welle</t>
  </si>
  <si>
    <t>21266</t>
  </si>
  <si>
    <t>Jesteburg</t>
  </si>
  <si>
    <t>212Jesteburg</t>
  </si>
  <si>
    <t>21271</t>
  </si>
  <si>
    <t>Asendorf</t>
  </si>
  <si>
    <t>212Asendorf</t>
  </si>
  <si>
    <t>Hanstedt</t>
  </si>
  <si>
    <t>212Hanstedt</t>
  </si>
  <si>
    <t>21272</t>
  </si>
  <si>
    <t>Egestorf</t>
  </si>
  <si>
    <t>212Egestorf</t>
  </si>
  <si>
    <t>21274</t>
  </si>
  <si>
    <t>Undeloh</t>
  </si>
  <si>
    <t>212Undeloh</t>
  </si>
  <si>
    <t>21279</t>
  </si>
  <si>
    <t>Wenzendorf</t>
  </si>
  <si>
    <t>212Wenzendorf</t>
  </si>
  <si>
    <t>Hollenstedt</t>
  </si>
  <si>
    <t>212Hollenstedt</t>
  </si>
  <si>
    <t>Drestedt</t>
  </si>
  <si>
    <t>212Drestedt</t>
  </si>
  <si>
    <t>Appel</t>
  </si>
  <si>
    <t>212Appel</t>
  </si>
  <si>
    <t>21335</t>
  </si>
  <si>
    <t>Lüneburg</t>
  </si>
  <si>
    <t>213Lüneburg</t>
  </si>
  <si>
    <t>21337</t>
  </si>
  <si>
    <t>21339</t>
  </si>
  <si>
    <t>21354</t>
  </si>
  <si>
    <t>Bleckede</t>
  </si>
  <si>
    <t>213Bleckede</t>
  </si>
  <si>
    <t>21357</t>
  </si>
  <si>
    <t>Barum</t>
  </si>
  <si>
    <t>213Barum</t>
  </si>
  <si>
    <t>Wittorf</t>
  </si>
  <si>
    <t>213Wittorf</t>
  </si>
  <si>
    <t>Bardowick</t>
  </si>
  <si>
    <t>213Bardowick</t>
  </si>
  <si>
    <t>21358</t>
  </si>
  <si>
    <t>Mechtersen</t>
  </si>
  <si>
    <t>213Mechtersen</t>
  </si>
  <si>
    <t>21360</t>
  </si>
  <si>
    <t>Vögelsen</t>
  </si>
  <si>
    <t>213Vögelsen</t>
  </si>
  <si>
    <t>21365</t>
  </si>
  <si>
    <t>Adendorf</t>
  </si>
  <si>
    <t>213Adendorf</t>
  </si>
  <si>
    <t>21368</t>
  </si>
  <si>
    <t>Dahlenburg</t>
  </si>
  <si>
    <t>213Dahlenburg</t>
  </si>
  <si>
    <t>Dahlem</t>
  </si>
  <si>
    <t>213Dahlem</t>
  </si>
  <si>
    <t>Boitze</t>
  </si>
  <si>
    <t>213Boitze</t>
  </si>
  <si>
    <t>21369</t>
  </si>
  <si>
    <t>Nahrendorf</t>
  </si>
  <si>
    <t>213Nahrendorf</t>
  </si>
  <si>
    <t>21371</t>
  </si>
  <si>
    <t>Tosterglope</t>
  </si>
  <si>
    <t>213Tosterglope</t>
  </si>
  <si>
    <t>21376</t>
  </si>
  <si>
    <t>Gödenstorf</t>
  </si>
  <si>
    <t>213Gödenstorf</t>
  </si>
  <si>
    <t>Eyendorf</t>
  </si>
  <si>
    <t>213Eyendorf</t>
  </si>
  <si>
    <t>Salzhausen</t>
  </si>
  <si>
    <t>213Salzhausen</t>
  </si>
  <si>
    <t>Garlstorf</t>
  </si>
  <si>
    <t>213Garlstorf</t>
  </si>
  <si>
    <t>21379</t>
  </si>
  <si>
    <t>Lüdersburg</t>
  </si>
  <si>
    <t>213Lüdersburg</t>
  </si>
  <si>
    <t>Rullstorf</t>
  </si>
  <si>
    <t>213Rullstorf</t>
  </si>
  <si>
    <t>Scharnebeck</t>
  </si>
  <si>
    <t>213Scharnebeck</t>
  </si>
  <si>
    <t>Echem</t>
  </si>
  <si>
    <t>213Echem</t>
  </si>
  <si>
    <t>21380</t>
  </si>
  <si>
    <t>Artlenburg</t>
  </si>
  <si>
    <t>213Artlenburg</t>
  </si>
  <si>
    <t>21382</t>
  </si>
  <si>
    <t>Brietlingen</t>
  </si>
  <si>
    <t>213Brietlingen</t>
  </si>
  <si>
    <t>21385</t>
  </si>
  <si>
    <t>Amelinghausen</t>
  </si>
  <si>
    <t>213Amelinghausen</t>
  </si>
  <si>
    <t>Rehlingen</t>
  </si>
  <si>
    <t>213Rehlingen</t>
  </si>
  <si>
    <t>Oldendorf (Luhe)</t>
  </si>
  <si>
    <t>213Oldendorf (Luhe)</t>
  </si>
  <si>
    <t>21386</t>
  </si>
  <si>
    <t>Betzendorf</t>
  </si>
  <si>
    <t>213Betzendorf</t>
  </si>
  <si>
    <t>21388</t>
  </si>
  <si>
    <t>Soderstorf</t>
  </si>
  <si>
    <t>213Soderstorf</t>
  </si>
  <si>
    <t>21391</t>
  </si>
  <si>
    <t>Dachtmissen</t>
  </si>
  <si>
    <t>213Dachtmissen</t>
  </si>
  <si>
    <t>Reppenstedt</t>
  </si>
  <si>
    <t>213Reppenstedt</t>
  </si>
  <si>
    <t>21394</t>
  </si>
  <si>
    <t>Westergellersen</t>
  </si>
  <si>
    <t>213Westergellersen</t>
  </si>
  <si>
    <t>Kirchgellersen</t>
  </si>
  <si>
    <t>213Kirchgellersen</t>
  </si>
  <si>
    <t>213Heiligenthal</t>
  </si>
  <si>
    <t>Südergellersen</t>
  </si>
  <si>
    <t>213Südergellersen</t>
  </si>
  <si>
    <t>21395</t>
  </si>
  <si>
    <t>Tespe</t>
  </si>
  <si>
    <t>213Tespe</t>
  </si>
  <si>
    <t>21397</t>
  </si>
  <si>
    <t>Barendorf</t>
  </si>
  <si>
    <t>213Barendorf</t>
  </si>
  <si>
    <t>Vastorf</t>
  </si>
  <si>
    <t>213Vastorf</t>
  </si>
  <si>
    <t>21398</t>
  </si>
  <si>
    <t>Neetze</t>
  </si>
  <si>
    <t>213Neetze</t>
  </si>
  <si>
    <t>21400</t>
  </si>
  <si>
    <t>Reinstorf</t>
  </si>
  <si>
    <t>214Reinstorf</t>
  </si>
  <si>
    <t>21401</t>
  </si>
  <si>
    <t>Thomasburg</t>
  </si>
  <si>
    <t>214Thomasburg</t>
  </si>
  <si>
    <t>21403</t>
  </si>
  <si>
    <t>Wendisch Evern</t>
  </si>
  <si>
    <t>214Wendisch Evern</t>
  </si>
  <si>
    <t>21406</t>
  </si>
  <si>
    <t>Barnstedt</t>
  </si>
  <si>
    <t>214Barnstedt</t>
  </si>
  <si>
    <t>Melbeck</t>
  </si>
  <si>
    <t>214Melbeck</t>
  </si>
  <si>
    <t>21407</t>
  </si>
  <si>
    <t>Deutsch Evern</t>
  </si>
  <si>
    <t>214Deutsch Evern</t>
  </si>
  <si>
    <t>21409</t>
  </si>
  <si>
    <t>Embsen</t>
  </si>
  <si>
    <t>214Embsen</t>
  </si>
  <si>
    <t>21423</t>
  </si>
  <si>
    <t>Drage</t>
  </si>
  <si>
    <t>214Drage</t>
  </si>
  <si>
    <t>Winsen (Luhe)</t>
  </si>
  <si>
    <t>214Winsen (Luhe)</t>
  </si>
  <si>
    <t>21435</t>
  </si>
  <si>
    <t>Stelle</t>
  </si>
  <si>
    <t>214Stelle</t>
  </si>
  <si>
    <t>21436</t>
  </si>
  <si>
    <t>Marschacht</t>
  </si>
  <si>
    <t>214Marschacht</t>
  </si>
  <si>
    <t>21438</t>
  </si>
  <si>
    <t>Brackel</t>
  </si>
  <si>
    <t>214Brackel</t>
  </si>
  <si>
    <t>21439</t>
  </si>
  <si>
    <t>Marxen</t>
  </si>
  <si>
    <t>214Marxen</t>
  </si>
  <si>
    <t>21441</t>
  </si>
  <si>
    <t>Garstedt</t>
  </si>
  <si>
    <t>214Garstedt</t>
  </si>
  <si>
    <t>21442</t>
  </si>
  <si>
    <t>Toppenstedt</t>
  </si>
  <si>
    <t>214Toppenstedt</t>
  </si>
  <si>
    <t>21444</t>
  </si>
  <si>
    <t>Vierhöfen</t>
  </si>
  <si>
    <t>214Vierhöfen</t>
  </si>
  <si>
    <t>21445</t>
  </si>
  <si>
    <t>Wulfsen</t>
  </si>
  <si>
    <t>214Wulfsen</t>
  </si>
  <si>
    <t>21447</t>
  </si>
  <si>
    <t>Handorf</t>
  </si>
  <si>
    <t>214Handorf</t>
  </si>
  <si>
    <t>21449</t>
  </si>
  <si>
    <t>Radbruch</t>
  </si>
  <si>
    <t>214Radbruch</t>
  </si>
  <si>
    <t>21465</t>
  </si>
  <si>
    <t>Wentorf bei Hamburg</t>
  </si>
  <si>
    <t>214Wentorf bei Hamburg</t>
  </si>
  <si>
    <t>Reinbek</t>
  </si>
  <si>
    <t>214Reinbek</t>
  </si>
  <si>
    <t>21481</t>
  </si>
  <si>
    <t>Buchhorst</t>
  </si>
  <si>
    <t>214Buchhorst</t>
  </si>
  <si>
    <t>Schnakenbek</t>
  </si>
  <si>
    <t>214Schnakenbek</t>
  </si>
  <si>
    <t>Lauenburg/Elbe</t>
  </si>
  <si>
    <t>214Lauenburg/Elbe</t>
  </si>
  <si>
    <t>21483</t>
  </si>
  <si>
    <t>Lütau</t>
  </si>
  <si>
    <t>214Lütau</t>
  </si>
  <si>
    <t>Krüzen</t>
  </si>
  <si>
    <t>214Krüzen</t>
  </si>
  <si>
    <t>Lanze</t>
  </si>
  <si>
    <t>214Lanze</t>
  </si>
  <si>
    <t>Wangelau</t>
  </si>
  <si>
    <t>214Wangelau</t>
  </si>
  <si>
    <t>Juliusburg</t>
  </si>
  <si>
    <t>214Juliusburg</t>
  </si>
  <si>
    <t>214Gülzow</t>
  </si>
  <si>
    <t>214Basedow</t>
  </si>
  <si>
    <t>Dalldorf</t>
  </si>
  <si>
    <t>214Dalldorf</t>
  </si>
  <si>
    <t>214Krukow</t>
  </si>
  <si>
    <t>21493</t>
  </si>
  <si>
    <t>Groß Pampau</t>
  </si>
  <si>
    <t>214Groß Pampau</t>
  </si>
  <si>
    <t>Fuhlenhagen</t>
  </si>
  <si>
    <t>214Fuhlenhagen</t>
  </si>
  <si>
    <t>Schretstaken</t>
  </si>
  <si>
    <t>214Schretstaken</t>
  </si>
  <si>
    <t>Möhnsen</t>
  </si>
  <si>
    <t>214Möhnsen</t>
  </si>
  <si>
    <t>Grabau</t>
  </si>
  <si>
    <t>214Grabau</t>
  </si>
  <si>
    <t>Sahms</t>
  </si>
  <si>
    <t>214Sahms</t>
  </si>
  <si>
    <t>214Elmenhorst</t>
  </si>
  <si>
    <t>Basthorst</t>
  </si>
  <si>
    <t>214Basthorst</t>
  </si>
  <si>
    <t>Mühlenrade</t>
  </si>
  <si>
    <t>214Mühlenrade</t>
  </si>
  <si>
    <t>Grove</t>
  </si>
  <si>
    <t>214Grove</t>
  </si>
  <si>
    <t>Schwarzenbek</t>
  </si>
  <si>
    <t>214Schwarzenbek</t>
  </si>
  <si>
    <t>Talkau</t>
  </si>
  <si>
    <t>214Talkau</t>
  </si>
  <si>
    <t>Havekost</t>
  </si>
  <si>
    <t>214Havekost</t>
  </si>
  <si>
    <t>21502</t>
  </si>
  <si>
    <t>Worth</t>
  </si>
  <si>
    <t>215Worth</t>
  </si>
  <si>
    <t>Geesthacht</t>
  </si>
  <si>
    <t>215Geesthacht</t>
  </si>
  <si>
    <t>Hamwarde</t>
  </si>
  <si>
    <t>215Hamwarde</t>
  </si>
  <si>
    <t>Wiershop</t>
  </si>
  <si>
    <t>215Wiershop</t>
  </si>
  <si>
    <t>21509</t>
  </si>
  <si>
    <t>Glinde</t>
  </si>
  <si>
    <t>215Glinde</t>
  </si>
  <si>
    <t>21514</t>
  </si>
  <si>
    <t>Kankelau</t>
  </si>
  <si>
    <t>215Kankelau</t>
  </si>
  <si>
    <t>Göttin</t>
  </si>
  <si>
    <t>215Göttin</t>
  </si>
  <si>
    <t>Büchen</t>
  </si>
  <si>
    <t>215Büchen</t>
  </si>
  <si>
    <t>Bröthen</t>
  </si>
  <si>
    <t>215Bröthen</t>
  </si>
  <si>
    <t>Siebeneichen</t>
  </si>
  <si>
    <t>215Siebeneichen</t>
  </si>
  <si>
    <t>Fitzen</t>
  </si>
  <si>
    <t>215Fitzen</t>
  </si>
  <si>
    <t>Witzeeze</t>
  </si>
  <si>
    <t>215Witzeeze</t>
  </si>
  <si>
    <t>Roseburg</t>
  </si>
  <si>
    <t>215Roseburg</t>
  </si>
  <si>
    <t>Klein Pampau</t>
  </si>
  <si>
    <t>215Klein Pampau</t>
  </si>
  <si>
    <t>Hornbek</t>
  </si>
  <si>
    <t>215Hornbek</t>
  </si>
  <si>
    <t>Güster</t>
  </si>
  <si>
    <t>215Güster</t>
  </si>
  <si>
    <t>Langenlehsten</t>
  </si>
  <si>
    <t>215Langenlehsten</t>
  </si>
  <si>
    <t>21516</t>
  </si>
  <si>
    <t>215Woltersdorf</t>
  </si>
  <si>
    <t>Schulendorf</t>
  </si>
  <si>
    <t>215Schulendorf</t>
  </si>
  <si>
    <t>215Tramm</t>
  </si>
  <si>
    <t>Müssen</t>
  </si>
  <si>
    <t>215Müssen</t>
  </si>
  <si>
    <t>21521</t>
  </si>
  <si>
    <t>Aumühle</t>
  </si>
  <si>
    <t>215Aumühle</t>
  </si>
  <si>
    <t>Wohltorf</t>
  </si>
  <si>
    <t>215Wohltorf</t>
  </si>
  <si>
    <t>Dassendorf</t>
  </si>
  <si>
    <t>215Dassendorf</t>
  </si>
  <si>
    <t>21522</t>
  </si>
  <si>
    <t>Hittbergen</t>
  </si>
  <si>
    <t>215Hittbergen</t>
  </si>
  <si>
    <t>Hohnstorf (Elbe)</t>
  </si>
  <si>
    <t>215Hohnstorf (Elbe)</t>
  </si>
  <si>
    <t>21524</t>
  </si>
  <si>
    <t>Brunstorf</t>
  </si>
  <si>
    <t>215Brunstorf</t>
  </si>
  <si>
    <t>21526</t>
  </si>
  <si>
    <t>Hohenhorn</t>
  </si>
  <si>
    <t>215Hohenhorn</t>
  </si>
  <si>
    <t>21527</t>
  </si>
  <si>
    <t>Kollow</t>
  </si>
  <si>
    <t>215Kollow</t>
  </si>
  <si>
    <t>21529</t>
  </si>
  <si>
    <t>Kröppelshagen-Fahrendorf</t>
  </si>
  <si>
    <t>215Kröppelshagen-Fahrendorf</t>
  </si>
  <si>
    <t>21614</t>
  </si>
  <si>
    <t>Buxtehude</t>
  </si>
  <si>
    <t>216Buxtehude</t>
  </si>
  <si>
    <t>21629</t>
  </si>
  <si>
    <t>Neu Wulmstorf</t>
  </si>
  <si>
    <t>216Neu Wulmstorf</t>
  </si>
  <si>
    <t>21635</t>
  </si>
  <si>
    <t>Jork</t>
  </si>
  <si>
    <t>216Jork</t>
  </si>
  <si>
    <t>21640</t>
  </si>
  <si>
    <t>Nottensdorf</t>
  </si>
  <si>
    <t>216Nottensdorf</t>
  </si>
  <si>
    <t>216Neuenkirchen</t>
  </si>
  <si>
    <t>Bliedersdorf</t>
  </si>
  <si>
    <t>216Bliedersdorf</t>
  </si>
  <si>
    <t>Horneburg</t>
  </si>
  <si>
    <t>216Horneburg</t>
  </si>
  <si>
    <t>21641</t>
  </si>
  <si>
    <t>Apensen</t>
  </si>
  <si>
    <t>216Apensen</t>
  </si>
  <si>
    <t>21643</t>
  </si>
  <si>
    <t>Beckdorf</t>
  </si>
  <si>
    <t>216Beckdorf</t>
  </si>
  <si>
    <t>21644</t>
  </si>
  <si>
    <t>Sauensiek</t>
  </si>
  <si>
    <t>216Sauensiek</t>
  </si>
  <si>
    <t>21646</t>
  </si>
  <si>
    <t>Halvesbostel</t>
  </si>
  <si>
    <t>216Halvesbostel</t>
  </si>
  <si>
    <t>21647</t>
  </si>
  <si>
    <t>Moisburg</t>
  </si>
  <si>
    <t>216Moisburg</t>
  </si>
  <si>
    <t>21649</t>
  </si>
  <si>
    <t>Regesbostel</t>
  </si>
  <si>
    <t>216Regesbostel</t>
  </si>
  <si>
    <t>21680</t>
  </si>
  <si>
    <t>Stade</t>
  </si>
  <si>
    <t>216Stade</t>
  </si>
  <si>
    <t>21682</t>
  </si>
  <si>
    <t>21683</t>
  </si>
  <si>
    <t>21684</t>
  </si>
  <si>
    <t>Agathenburg</t>
  </si>
  <si>
    <t>216Agathenburg</t>
  </si>
  <si>
    <t>21698</t>
  </si>
  <si>
    <t>Harsefeld</t>
  </si>
  <si>
    <t>216Harsefeld</t>
  </si>
  <si>
    <t>Brest</t>
  </si>
  <si>
    <t>216Brest</t>
  </si>
  <si>
    <t>Bargstedt</t>
  </si>
  <si>
    <t>216Bargstedt</t>
  </si>
  <si>
    <t>21702</t>
  </si>
  <si>
    <t>Ahlerstedt</t>
  </si>
  <si>
    <t>217Ahlerstedt</t>
  </si>
  <si>
    <t>21706</t>
  </si>
  <si>
    <t>Drochtersen</t>
  </si>
  <si>
    <t>217Drochtersen</t>
  </si>
  <si>
    <t>21709</t>
  </si>
  <si>
    <t>Burweg</t>
  </si>
  <si>
    <t>217Burweg</t>
  </si>
  <si>
    <t>Himmelpforten</t>
  </si>
  <si>
    <t>217Himmelpforten</t>
  </si>
  <si>
    <t>Düdenbüttel</t>
  </si>
  <si>
    <t>217Düdenbüttel</t>
  </si>
  <si>
    <t>21710</t>
  </si>
  <si>
    <t>Engelschoff</t>
  </si>
  <si>
    <t>217Engelschoff</t>
  </si>
  <si>
    <t>21712</t>
  </si>
  <si>
    <t>Großenwörden</t>
  </si>
  <si>
    <t>217Großenwörden</t>
  </si>
  <si>
    <t>21714</t>
  </si>
  <si>
    <t>Hammah</t>
  </si>
  <si>
    <t>217Hammah</t>
  </si>
  <si>
    <t>21717</t>
  </si>
  <si>
    <t>Deinste</t>
  </si>
  <si>
    <t>217Deinste</t>
  </si>
  <si>
    <t>Fredenbeck</t>
  </si>
  <si>
    <t>217Fredenbeck</t>
  </si>
  <si>
    <t>21720</t>
  </si>
  <si>
    <t>Steinkirchen</t>
  </si>
  <si>
    <t>217Steinkirchen</t>
  </si>
  <si>
    <t>Guderhandviertel</t>
  </si>
  <si>
    <t>217Guderhandviertel</t>
  </si>
  <si>
    <t>Mittelnkirchen</t>
  </si>
  <si>
    <t>217Mittelnkirchen</t>
  </si>
  <si>
    <t>Grünendeich</t>
  </si>
  <si>
    <t>217Grünendeich</t>
  </si>
  <si>
    <t>21723</t>
  </si>
  <si>
    <t>Hollern-Twielenfleth</t>
  </si>
  <si>
    <t>217Hollern-Twielenfleth</t>
  </si>
  <si>
    <t>21726</t>
  </si>
  <si>
    <t>Kranenburg</t>
  </si>
  <si>
    <t>217Kranenburg</t>
  </si>
  <si>
    <t>Oldendorf</t>
  </si>
  <si>
    <t>217Oldendorf</t>
  </si>
  <si>
    <t>Heinbockel</t>
  </si>
  <si>
    <t>217Heinbockel</t>
  </si>
  <si>
    <t>21727</t>
  </si>
  <si>
    <t>Estorf</t>
  </si>
  <si>
    <t>217Estorf</t>
  </si>
  <si>
    <t>21729</t>
  </si>
  <si>
    <t>Freiburg (Elbe)</t>
  </si>
  <si>
    <t>217Freiburg (Elbe)</t>
  </si>
  <si>
    <t>21730</t>
  </si>
  <si>
    <t>Balje</t>
  </si>
  <si>
    <t>217Balje</t>
  </si>
  <si>
    <t>21732</t>
  </si>
  <si>
    <t>Krummendeich</t>
  </si>
  <si>
    <t>217Krummendeich</t>
  </si>
  <si>
    <t>21734</t>
  </si>
  <si>
    <t>Oederquart</t>
  </si>
  <si>
    <t>217Oederquart</t>
  </si>
  <si>
    <t>21737</t>
  </si>
  <si>
    <t>Wischhafen</t>
  </si>
  <si>
    <t>217Wischhafen</t>
  </si>
  <si>
    <t>21739</t>
  </si>
  <si>
    <t>Dollern</t>
  </si>
  <si>
    <t>217Dollern</t>
  </si>
  <si>
    <t>21745</t>
  </si>
  <si>
    <t>Hemmoor</t>
  </si>
  <si>
    <t>217Hemmoor</t>
  </si>
  <si>
    <t>21755</t>
  </si>
  <si>
    <t>Hechthausen</t>
  </si>
  <si>
    <t>217Hechthausen</t>
  </si>
  <si>
    <t>21756</t>
  </si>
  <si>
    <t>Osten</t>
  </si>
  <si>
    <t>217Osten</t>
  </si>
  <si>
    <t>21762</t>
  </si>
  <si>
    <t>Osterbruch</t>
  </si>
  <si>
    <t>217Osterbruch</t>
  </si>
  <si>
    <t>Otterndorf</t>
  </si>
  <si>
    <t>217Otterndorf</t>
  </si>
  <si>
    <t>21763</t>
  </si>
  <si>
    <t>217Neuenkirchen</t>
  </si>
  <si>
    <t>21765</t>
  </si>
  <si>
    <t>Nordleda</t>
  </si>
  <si>
    <t>217Nordleda</t>
  </si>
  <si>
    <t>21769</t>
  </si>
  <si>
    <t>Hollnseth</t>
  </si>
  <si>
    <t>217Hollnseth</t>
  </si>
  <si>
    <t>Armstorf</t>
  </si>
  <si>
    <t>217Armstorf</t>
  </si>
  <si>
    <t>Lamstedt</t>
  </si>
  <si>
    <t>217Lamstedt</t>
  </si>
  <si>
    <t>21770</t>
  </si>
  <si>
    <t>Mittelstenahe</t>
  </si>
  <si>
    <t>217Mittelstenahe</t>
  </si>
  <si>
    <t>21772</t>
  </si>
  <si>
    <t>Stinstedt</t>
  </si>
  <si>
    <t>217Stinstedt</t>
  </si>
  <si>
    <t>21775</t>
  </si>
  <si>
    <t>Odisheim</t>
  </si>
  <si>
    <t>217Odisheim</t>
  </si>
  <si>
    <t>Ihlienworth</t>
  </si>
  <si>
    <t>217Ihlienworth</t>
  </si>
  <si>
    <t>Steinau</t>
  </si>
  <si>
    <t>217Steinau</t>
  </si>
  <si>
    <t>21776</t>
  </si>
  <si>
    <t>Wanna</t>
  </si>
  <si>
    <t>217Wanna</t>
  </si>
  <si>
    <t>21781</t>
  </si>
  <si>
    <t>Cadenberge</t>
  </si>
  <si>
    <t>217Cadenberge</t>
  </si>
  <si>
    <t>21782</t>
  </si>
  <si>
    <t>Bülkau</t>
  </si>
  <si>
    <t>217Bülkau</t>
  </si>
  <si>
    <t>21784</t>
  </si>
  <si>
    <t>Geversdorf</t>
  </si>
  <si>
    <t>217Geversdorf</t>
  </si>
  <si>
    <t>21785</t>
  </si>
  <si>
    <t>Belum</t>
  </si>
  <si>
    <t>217Belum</t>
  </si>
  <si>
    <t>Neuhaus an der Oste</t>
  </si>
  <si>
    <t>217Neuhaus an der Oste</t>
  </si>
  <si>
    <t>21787</t>
  </si>
  <si>
    <t>Oberndorf</t>
  </si>
  <si>
    <t>217Oberndorf</t>
  </si>
  <si>
    <t>21789</t>
  </si>
  <si>
    <t>Wingst</t>
  </si>
  <si>
    <t>217Wingst</t>
  </si>
  <si>
    <t>22041</t>
  </si>
  <si>
    <t>220Hamburg</t>
  </si>
  <si>
    <t>220Hampuri</t>
  </si>
  <si>
    <t>22043</t>
  </si>
  <si>
    <t>22045</t>
  </si>
  <si>
    <t>22047</t>
  </si>
  <si>
    <t>22049</t>
  </si>
  <si>
    <t>22081</t>
  </si>
  <si>
    <t>22083</t>
  </si>
  <si>
    <t>22085</t>
  </si>
  <si>
    <t>22087</t>
  </si>
  <si>
    <t>22089</t>
  </si>
  <si>
    <t>22111</t>
  </si>
  <si>
    <t>221Hamburg</t>
  </si>
  <si>
    <t>221Hampuri</t>
  </si>
  <si>
    <t>22113</t>
  </si>
  <si>
    <t>Oststeinbek</t>
  </si>
  <si>
    <t>221Oststeinbek</t>
  </si>
  <si>
    <t>22115</t>
  </si>
  <si>
    <t>22117</t>
  </si>
  <si>
    <t>22119</t>
  </si>
  <si>
    <t>22143</t>
  </si>
  <si>
    <t>22145</t>
  </si>
  <si>
    <t>Braak</t>
  </si>
  <si>
    <t>221Braak</t>
  </si>
  <si>
    <t>Stapelfeld</t>
  </si>
  <si>
    <t>221Stapelfeld</t>
  </si>
  <si>
    <t>22147</t>
  </si>
  <si>
    <t>22149</t>
  </si>
  <si>
    <t>22159</t>
  </si>
  <si>
    <t>22175</t>
  </si>
  <si>
    <t>22177</t>
  </si>
  <si>
    <t>22179</t>
  </si>
  <si>
    <t>22297</t>
  </si>
  <si>
    <t>222Hamburg</t>
  </si>
  <si>
    <t>222Hampuri</t>
  </si>
  <si>
    <t>22299</t>
  </si>
  <si>
    <t>22301</t>
  </si>
  <si>
    <t>223Hamburg</t>
  </si>
  <si>
    <t>223Hampuri</t>
  </si>
  <si>
    <t>22303</t>
  </si>
  <si>
    <t>22305</t>
  </si>
  <si>
    <t>22307</t>
  </si>
  <si>
    <t>22309</t>
  </si>
  <si>
    <t>22335</t>
  </si>
  <si>
    <t>22337</t>
  </si>
  <si>
    <t>22339</t>
  </si>
  <si>
    <t>22359</t>
  </si>
  <si>
    <t>22391</t>
  </si>
  <si>
    <t>22393</t>
  </si>
  <si>
    <t>22395</t>
  </si>
  <si>
    <t>22397</t>
  </si>
  <si>
    <t>22399</t>
  </si>
  <si>
    <t>22415</t>
  </si>
  <si>
    <t>224Hamburg</t>
  </si>
  <si>
    <t>224Hampuri</t>
  </si>
  <si>
    <t>22417</t>
  </si>
  <si>
    <t>22419</t>
  </si>
  <si>
    <t>22453</t>
  </si>
  <si>
    <t>22455</t>
  </si>
  <si>
    <t>22457</t>
  </si>
  <si>
    <t>22459</t>
  </si>
  <si>
    <t>22523</t>
  </si>
  <si>
    <t>225Hamburg</t>
  </si>
  <si>
    <t>225Hampuri</t>
  </si>
  <si>
    <t>22525</t>
  </si>
  <si>
    <t>22527</t>
  </si>
  <si>
    <t>22529</t>
  </si>
  <si>
    <t>22547</t>
  </si>
  <si>
    <t>22549</t>
  </si>
  <si>
    <t>22559</t>
  </si>
  <si>
    <t>22587</t>
  </si>
  <si>
    <t>22589</t>
  </si>
  <si>
    <t>22605</t>
  </si>
  <si>
    <t>226Hamburg</t>
  </si>
  <si>
    <t>226Hampuri</t>
  </si>
  <si>
    <t>22607</t>
  </si>
  <si>
    <t>22609</t>
  </si>
  <si>
    <t>22761</t>
  </si>
  <si>
    <t>227Hamburg</t>
  </si>
  <si>
    <t>227Hampuri</t>
  </si>
  <si>
    <t>22763</t>
  </si>
  <si>
    <t>22765</t>
  </si>
  <si>
    <t>22767</t>
  </si>
  <si>
    <t>22769</t>
  </si>
  <si>
    <t>22844</t>
  </si>
  <si>
    <t>Norderstedt</t>
  </si>
  <si>
    <t>228Norderstedt</t>
  </si>
  <si>
    <t>22846</t>
  </si>
  <si>
    <t>22848</t>
  </si>
  <si>
    <t>22850</t>
  </si>
  <si>
    <t>22851</t>
  </si>
  <si>
    <t>22869</t>
  </si>
  <si>
    <t>Schenefeld</t>
  </si>
  <si>
    <t>228Schenefeld</t>
  </si>
  <si>
    <t>22880</t>
  </si>
  <si>
    <t>Wedel</t>
  </si>
  <si>
    <t>228Wedel</t>
  </si>
  <si>
    <t>22885</t>
  </si>
  <si>
    <t>Barsbüttel</t>
  </si>
  <si>
    <t>228Barsbüttel</t>
  </si>
  <si>
    <t>22889</t>
  </si>
  <si>
    <t>Tangstedt</t>
  </si>
  <si>
    <t>228Tangstedt</t>
  </si>
  <si>
    <t>22926</t>
  </si>
  <si>
    <t>Ahrensburg</t>
  </si>
  <si>
    <t>229Ahrensburg</t>
  </si>
  <si>
    <t>22927</t>
  </si>
  <si>
    <t>Großhansdorf</t>
  </si>
  <si>
    <t>229Großhansdorf</t>
  </si>
  <si>
    <t>22929</t>
  </si>
  <si>
    <t>Hamfelde in Holstein</t>
  </si>
  <si>
    <t>229Hamfelde in Holstein</t>
  </si>
  <si>
    <t>Hamfelde in Lauenburg</t>
  </si>
  <si>
    <t>229Hamfelde in Lauenburg</t>
  </si>
  <si>
    <t>229Rausdorf</t>
  </si>
  <si>
    <t>Köthel</t>
  </si>
  <si>
    <t>229Köthel</t>
  </si>
  <si>
    <t>Delingsdorf</t>
  </si>
  <si>
    <t>229Delingsdorf</t>
  </si>
  <si>
    <t>Kasseburg</t>
  </si>
  <si>
    <t>229Kasseburg</t>
  </si>
  <si>
    <t>229Schönberg</t>
  </si>
  <si>
    <t>Hammoor</t>
  </si>
  <si>
    <t>229Hammoor</t>
  </si>
  <si>
    <t>22941</t>
  </si>
  <si>
    <t>Bargteheide</t>
  </si>
  <si>
    <t>229Bargteheide</t>
  </si>
  <si>
    <t>Jersbek</t>
  </si>
  <si>
    <t>229Jersbek</t>
  </si>
  <si>
    <t>22946</t>
  </si>
  <si>
    <t>229Hohenfelde</t>
  </si>
  <si>
    <t>Trittau</t>
  </si>
  <si>
    <t>229Trittau</t>
  </si>
  <si>
    <t>Brunsbek</t>
  </si>
  <si>
    <t>229Brunsbek</t>
  </si>
  <si>
    <t>Grande</t>
  </si>
  <si>
    <t>229Grande</t>
  </si>
  <si>
    <t>Dahmker</t>
  </si>
  <si>
    <t>229Dahmker</t>
  </si>
  <si>
    <t>Großensee</t>
  </si>
  <si>
    <t>229Großensee</t>
  </si>
  <si>
    <t>22949</t>
  </si>
  <si>
    <t>Ammersbek</t>
  </si>
  <si>
    <t>229Ammersbek</t>
  </si>
  <si>
    <t>22952</t>
  </si>
  <si>
    <t>Lütjensee</t>
  </si>
  <si>
    <t>229Lütjensee</t>
  </si>
  <si>
    <t>22955</t>
  </si>
  <si>
    <t>Hoisdorf</t>
  </si>
  <si>
    <t>229Hoisdorf</t>
  </si>
  <si>
    <t>22956</t>
  </si>
  <si>
    <t>Grönwohld</t>
  </si>
  <si>
    <t>229Grönwohld</t>
  </si>
  <si>
    <t>22958</t>
  </si>
  <si>
    <t>Kuddewörde</t>
  </si>
  <si>
    <t>229Kuddewörde</t>
  </si>
  <si>
    <t>22959</t>
  </si>
  <si>
    <t>Linau</t>
  </si>
  <si>
    <t>229Linau</t>
  </si>
  <si>
    <t>22962</t>
  </si>
  <si>
    <t>Siek</t>
  </si>
  <si>
    <t>229Siek</t>
  </si>
  <si>
    <t>22964</t>
  </si>
  <si>
    <t>229Steinburg</t>
  </si>
  <si>
    <t>22965</t>
  </si>
  <si>
    <t>Todendorf</t>
  </si>
  <si>
    <t>229Todendorf</t>
  </si>
  <si>
    <t>22967</t>
  </si>
  <si>
    <t>Tremsbüttel</t>
  </si>
  <si>
    <t>229Tremsbüttel</t>
  </si>
  <si>
    <t>22969</t>
  </si>
  <si>
    <t>Witzhave</t>
  </si>
  <si>
    <t>229Witzhave</t>
  </si>
  <si>
    <t>23552</t>
  </si>
  <si>
    <t>Lübeck</t>
  </si>
  <si>
    <t>235Lübeck</t>
  </si>
  <si>
    <t>23554</t>
  </si>
  <si>
    <t>23556</t>
  </si>
  <si>
    <t>23558</t>
  </si>
  <si>
    <t>23560</t>
  </si>
  <si>
    <t>23562</t>
  </si>
  <si>
    <t>23564</t>
  </si>
  <si>
    <t>23566</t>
  </si>
  <si>
    <t>23568</t>
  </si>
  <si>
    <t>23569</t>
  </si>
  <si>
    <t>23570</t>
  </si>
  <si>
    <t>23611</t>
  </si>
  <si>
    <t>Bad Schwartau</t>
  </si>
  <si>
    <t>236Bad Schwartau</t>
  </si>
  <si>
    <t>23617</t>
  </si>
  <si>
    <t>Stockelsdorf</t>
  </si>
  <si>
    <t>236Stockelsdorf</t>
  </si>
  <si>
    <t>23619</t>
  </si>
  <si>
    <t>Rehhorst</t>
  </si>
  <si>
    <t>236Rehhorst</t>
  </si>
  <si>
    <t>Mönkhagen</t>
  </si>
  <si>
    <t>236Mönkhagen</t>
  </si>
  <si>
    <t>Zarpen</t>
  </si>
  <si>
    <t>236Zarpen</t>
  </si>
  <si>
    <t>Hamberge</t>
  </si>
  <si>
    <t>236Hamberge</t>
  </si>
  <si>
    <t>Heilshoop</t>
  </si>
  <si>
    <t>236Heilshoop</t>
  </si>
  <si>
    <t>Badendorf</t>
  </si>
  <si>
    <t>236Badendorf</t>
  </si>
  <si>
    <t>23623</t>
  </si>
  <si>
    <t>Ahrensbök</t>
  </si>
  <si>
    <t>236Ahrensbök</t>
  </si>
  <si>
    <t>23626</t>
  </si>
  <si>
    <t>Ratekau</t>
  </si>
  <si>
    <t>236Ratekau</t>
  </si>
  <si>
    <t>23627</t>
  </si>
  <si>
    <t>Groß Grönau</t>
  </si>
  <si>
    <t>236Groß Grönau</t>
  </si>
  <si>
    <t>Groß Sarau</t>
  </si>
  <si>
    <t>236Groß Sarau</t>
  </si>
  <si>
    <t>23628</t>
  </si>
  <si>
    <t>Krummesse</t>
  </si>
  <si>
    <t>236Krummesse</t>
  </si>
  <si>
    <t>Klempau</t>
  </si>
  <si>
    <t>236Klempau</t>
  </si>
  <si>
    <t>23669</t>
  </si>
  <si>
    <t>Timmendorfer Strand</t>
  </si>
  <si>
    <t>236Timmendorfer Strand</t>
  </si>
  <si>
    <t>23683</t>
  </si>
  <si>
    <t>Scharbeutz</t>
  </si>
  <si>
    <t>236Scharbeutz</t>
  </si>
  <si>
    <t>23684</t>
  </si>
  <si>
    <t>23701</t>
  </si>
  <si>
    <t>Süsel</t>
  </si>
  <si>
    <t>237Süsel</t>
  </si>
  <si>
    <t>Eutin</t>
  </si>
  <si>
    <t>237Eutin</t>
  </si>
  <si>
    <t>23714</t>
  </si>
  <si>
    <t>Kirchnüchel</t>
  </si>
  <si>
    <t>237Kirchnüchel</t>
  </si>
  <si>
    <t>Malente</t>
  </si>
  <si>
    <t>237Malente</t>
  </si>
  <si>
    <t>23715</t>
  </si>
  <si>
    <t>Bosau</t>
  </si>
  <si>
    <t>237Bosau</t>
  </si>
  <si>
    <t>23717</t>
  </si>
  <si>
    <t>Kasseedorf</t>
  </si>
  <si>
    <t>237Kasseedorf</t>
  </si>
  <si>
    <t>23719</t>
  </si>
  <si>
    <t>Glasau</t>
  </si>
  <si>
    <t>237Glasau</t>
  </si>
  <si>
    <t>23730</t>
  </si>
  <si>
    <t>Schashagen</t>
  </si>
  <si>
    <t>237Schashagen</t>
  </si>
  <si>
    <t>Neustadt in Holstein</t>
  </si>
  <si>
    <t>237Neustadt in Holstein</t>
  </si>
  <si>
    <t>Sierksdorf</t>
  </si>
  <si>
    <t>237Sierksdorf</t>
  </si>
  <si>
    <t>Altenkrempe</t>
  </si>
  <si>
    <t>237Altenkrempe</t>
  </si>
  <si>
    <t>23738</t>
  </si>
  <si>
    <t>Lensahn</t>
  </si>
  <si>
    <t>237Lensahn</t>
  </si>
  <si>
    <t>Beschendorf</t>
  </si>
  <si>
    <t>237Beschendorf</t>
  </si>
  <si>
    <t>Manhagen</t>
  </si>
  <si>
    <t>237Manhagen</t>
  </si>
  <si>
    <t>Kabelhorst</t>
  </si>
  <si>
    <t>237Kabelhorst</t>
  </si>
  <si>
    <t>Riepsdorf</t>
  </si>
  <si>
    <t>237Riepsdorf</t>
  </si>
  <si>
    <t>Harmsdorf</t>
  </si>
  <si>
    <t>237Harmsdorf</t>
  </si>
  <si>
    <t>Damlos</t>
  </si>
  <si>
    <t>237Damlos</t>
  </si>
  <si>
    <t>23743</t>
  </si>
  <si>
    <t>Grömitz</t>
  </si>
  <si>
    <t>237Grömitz</t>
  </si>
  <si>
    <t>23744</t>
  </si>
  <si>
    <t>Schönwalde am Bungsberg</t>
  </si>
  <si>
    <t>237Schönwalde am Bungsberg</t>
  </si>
  <si>
    <t>23746</t>
  </si>
  <si>
    <t>Kellenhusen</t>
  </si>
  <si>
    <t>237Kellenhusen</t>
  </si>
  <si>
    <t>23747</t>
  </si>
  <si>
    <t>Dahme</t>
  </si>
  <si>
    <t>237Dahme</t>
  </si>
  <si>
    <t>23749</t>
  </si>
  <si>
    <t>Grube</t>
  </si>
  <si>
    <t>237Grube</t>
  </si>
  <si>
    <t>23758</t>
  </si>
  <si>
    <t>Göhl</t>
  </si>
  <si>
    <t>237Göhl</t>
  </si>
  <si>
    <t>Wangels</t>
  </si>
  <si>
    <t>237Wangels</t>
  </si>
  <si>
    <t>Oldenburg in Holstein</t>
  </si>
  <si>
    <t>237Oldenburg in Holstein</t>
  </si>
  <si>
    <t>Gremersdorf</t>
  </si>
  <si>
    <t>237Gremersdorf</t>
  </si>
  <si>
    <t>23769</t>
  </si>
  <si>
    <t>Fehmarn</t>
  </si>
  <si>
    <t>237Fehmarn</t>
  </si>
  <si>
    <t>23774</t>
  </si>
  <si>
    <t>Heiligenhafen</t>
  </si>
  <si>
    <t>237Heiligenhafen</t>
  </si>
  <si>
    <t>23775</t>
  </si>
  <si>
    <t>Großenbrode</t>
  </si>
  <si>
    <t>237Großenbrode</t>
  </si>
  <si>
    <t>23777</t>
  </si>
  <si>
    <t>237Heringsdorf</t>
  </si>
  <si>
    <t>23779</t>
  </si>
  <si>
    <t>Neukirchen</t>
  </si>
  <si>
    <t>237Neukirchen</t>
  </si>
  <si>
    <t>23795</t>
  </si>
  <si>
    <t>Stipsdorf</t>
  </si>
  <si>
    <t>237Stipsdorf</t>
  </si>
  <si>
    <t>Bad Segeberg</t>
  </si>
  <si>
    <t>237Bad Segeberg</t>
  </si>
  <si>
    <t>Fahrenkrug</t>
  </si>
  <si>
    <t>237Fahrenkrug</t>
  </si>
  <si>
    <t>Groß Rönnau</t>
  </si>
  <si>
    <t>237Groß Rönnau</t>
  </si>
  <si>
    <t>Weede</t>
  </si>
  <si>
    <t>237Weede</t>
  </si>
  <si>
    <t>Negernbötel</t>
  </si>
  <si>
    <t>237Negernbötel</t>
  </si>
  <si>
    <t>Mözen</t>
  </si>
  <si>
    <t>237Mözen</t>
  </si>
  <si>
    <t>Högersdorf</t>
  </si>
  <si>
    <t>237Högersdorf</t>
  </si>
  <si>
    <t>Schwissel</t>
  </si>
  <si>
    <t>237Schwissel</t>
  </si>
  <si>
    <t>Klein Rönnau</t>
  </si>
  <si>
    <t>237Klein Rönnau</t>
  </si>
  <si>
    <t>Traventhal</t>
  </si>
  <si>
    <t>237Traventhal</t>
  </si>
  <si>
    <t>Klein Gladebrügge</t>
  </si>
  <si>
    <t>237Klein Gladebrügge</t>
  </si>
  <si>
    <t>Schieren</t>
  </si>
  <si>
    <t>237Schieren</t>
  </si>
  <si>
    <t>Schackendorf</t>
  </si>
  <si>
    <t>237Schackendorf</t>
  </si>
  <si>
    <t>23812</t>
  </si>
  <si>
    <t>Wahlstedt</t>
  </si>
  <si>
    <t>238Wahlstedt</t>
  </si>
  <si>
    <t>23813</t>
  </si>
  <si>
    <t>Nehms</t>
  </si>
  <si>
    <t>238Nehms</t>
  </si>
  <si>
    <t>Blunk</t>
  </si>
  <si>
    <t>238Blunk</t>
  </si>
  <si>
    <t>23815</t>
  </si>
  <si>
    <t>Geschendorf</t>
  </si>
  <si>
    <t>238Geschendorf</t>
  </si>
  <si>
    <t>Strukdorf</t>
  </si>
  <si>
    <t>238Strukdorf</t>
  </si>
  <si>
    <t>Westerrade</t>
  </si>
  <si>
    <t>238Westerrade</t>
  </si>
  <si>
    <t>23816</t>
  </si>
  <si>
    <t>Neversdorf</t>
  </si>
  <si>
    <t>238Neversdorf</t>
  </si>
  <si>
    <t>238Groß Niendorf</t>
  </si>
  <si>
    <t>238Leezen</t>
  </si>
  <si>
    <t>Bebensee</t>
  </si>
  <si>
    <t>238Bebensee</t>
  </si>
  <si>
    <t>23818</t>
  </si>
  <si>
    <t>Neuengörs</t>
  </si>
  <si>
    <t>238Neuengörs</t>
  </si>
  <si>
    <t>23820</t>
  </si>
  <si>
    <t>Pronstorf</t>
  </si>
  <si>
    <t>238Pronstorf</t>
  </si>
  <si>
    <t>23821</t>
  </si>
  <si>
    <t>Rohlstorf</t>
  </si>
  <si>
    <t>238Rohlstorf</t>
  </si>
  <si>
    <t>23823</t>
  </si>
  <si>
    <t>Seedorf</t>
  </si>
  <si>
    <t>238Seedorf</t>
  </si>
  <si>
    <t>23824</t>
  </si>
  <si>
    <t>Tensfeld</t>
  </si>
  <si>
    <t>238Tensfeld</t>
  </si>
  <si>
    <t>Damsdorf</t>
  </si>
  <si>
    <t>238Damsdorf</t>
  </si>
  <si>
    <t>23826</t>
  </si>
  <si>
    <t>Fredesdorf</t>
  </si>
  <si>
    <t>238Fredesdorf</t>
  </si>
  <si>
    <t>Bark</t>
  </si>
  <si>
    <t>238Bark</t>
  </si>
  <si>
    <t>Todesfelde</t>
  </si>
  <si>
    <t>238Todesfelde</t>
  </si>
  <si>
    <t>23827</t>
  </si>
  <si>
    <t>Travenhorst</t>
  </si>
  <si>
    <t>238Travenhorst</t>
  </si>
  <si>
    <t>Krems II</t>
  </si>
  <si>
    <t>238Krems II</t>
  </si>
  <si>
    <t>Wensin</t>
  </si>
  <si>
    <t>238Wensin</t>
  </si>
  <si>
    <t>23829</t>
  </si>
  <si>
    <t>Wittenborn</t>
  </si>
  <si>
    <t>238Wittenborn</t>
  </si>
  <si>
    <t>Kükels</t>
  </si>
  <si>
    <t>238Kükels</t>
  </si>
  <si>
    <t>23843</t>
  </si>
  <si>
    <t>Bad Oldesloe</t>
  </si>
  <si>
    <t>238Bad Oldesloe</t>
  </si>
  <si>
    <t>Travenbrück</t>
  </si>
  <si>
    <t>238Travenbrück</t>
  </si>
  <si>
    <t>Rümpel</t>
  </si>
  <si>
    <t>238Rümpel</t>
  </si>
  <si>
    <t>Neritz</t>
  </si>
  <si>
    <t>238Neritz</t>
  </si>
  <si>
    <t>23845</t>
  </si>
  <si>
    <t>Bahrenhof</t>
  </si>
  <si>
    <t>238Bahrenhof</t>
  </si>
  <si>
    <t>Wakendorf I</t>
  </si>
  <si>
    <t>238Wakendorf I</t>
  </si>
  <si>
    <t>Bühnsdorf</t>
  </si>
  <si>
    <t>238Bühnsdorf</t>
  </si>
  <si>
    <t>Seth</t>
  </si>
  <si>
    <t>238Seth</t>
  </si>
  <si>
    <t>238Grabau</t>
  </si>
  <si>
    <t>Oering</t>
  </si>
  <si>
    <t>238Oering</t>
  </si>
  <si>
    <t>Dreggers</t>
  </si>
  <si>
    <t>238Dreggers</t>
  </si>
  <si>
    <t>Itzstedt</t>
  </si>
  <si>
    <t>238Itzstedt</t>
  </si>
  <si>
    <t>23847</t>
  </si>
  <si>
    <t>Lasbek</t>
  </si>
  <si>
    <t>238Lasbek</t>
  </si>
  <si>
    <t>238Pölitz</t>
  </si>
  <si>
    <t>Westerau</t>
  </si>
  <si>
    <t>238Westerau</t>
  </si>
  <si>
    <t>Steinhorst</t>
  </si>
  <si>
    <t>238Steinhorst</t>
  </si>
  <si>
    <t>Schiphorst</t>
  </si>
  <si>
    <t>238Schiphorst</t>
  </si>
  <si>
    <t>Schürensöhlen</t>
  </si>
  <si>
    <t>238Schürensöhlen</t>
  </si>
  <si>
    <t>Bliestorf</t>
  </si>
  <si>
    <t>238Bliestorf</t>
  </si>
  <si>
    <t>Rethwisch</t>
  </si>
  <si>
    <t>238Rethwisch</t>
  </si>
  <si>
    <t>Sierksrade</t>
  </si>
  <si>
    <t>238Sierksrade</t>
  </si>
  <si>
    <t>Kastorf</t>
  </si>
  <si>
    <t>238Kastorf</t>
  </si>
  <si>
    <t>Groß Boden</t>
  </si>
  <si>
    <t>238Groß Boden</t>
  </si>
  <si>
    <t>Düchelsdorf</t>
  </si>
  <si>
    <t>238Düchelsdorf</t>
  </si>
  <si>
    <t>Meddewade</t>
  </si>
  <si>
    <t>238Meddewade</t>
  </si>
  <si>
    <t>Stubben</t>
  </si>
  <si>
    <t>238Stubben</t>
  </si>
  <si>
    <t>Grinau</t>
  </si>
  <si>
    <t>238Grinau</t>
  </si>
  <si>
    <t>Siebenbäumen</t>
  </si>
  <si>
    <t>238Siebenbäumen</t>
  </si>
  <si>
    <t>23858</t>
  </si>
  <si>
    <t>Feldhorst</t>
  </si>
  <si>
    <t>238Feldhorst</t>
  </si>
  <si>
    <t>Reinfeld (Holstein)</t>
  </si>
  <si>
    <t>238Reinfeld (Holstein)</t>
  </si>
  <si>
    <t>Barnitz</t>
  </si>
  <si>
    <t>238Barnitz</t>
  </si>
  <si>
    <t>238Wesenberg</t>
  </si>
  <si>
    <t>Heidekamp</t>
  </si>
  <si>
    <t>238Heidekamp</t>
  </si>
  <si>
    <t>23860</t>
  </si>
  <si>
    <t>Groß Schenkenberg</t>
  </si>
  <si>
    <t>238Groß Schenkenberg</t>
  </si>
  <si>
    <t>Klein Wesenberg</t>
  </si>
  <si>
    <t>238Klein Wesenberg</t>
  </si>
  <si>
    <t>23863</t>
  </si>
  <si>
    <t>Nienwohld</t>
  </si>
  <si>
    <t>238Nienwohld</t>
  </si>
  <si>
    <t>Kayhude</t>
  </si>
  <si>
    <t>238Kayhude</t>
  </si>
  <si>
    <t>Bargfeld-Stegen</t>
  </si>
  <si>
    <t>238Bargfeld-Stegen</t>
  </si>
  <si>
    <t>23866</t>
  </si>
  <si>
    <t>Nahe</t>
  </si>
  <si>
    <t>238Nahe</t>
  </si>
  <si>
    <t>23867</t>
  </si>
  <si>
    <t>Sülfeld</t>
  </si>
  <si>
    <t>238Sülfeld</t>
  </si>
  <si>
    <t>23869</t>
  </si>
  <si>
    <t>238Elmenhorst</t>
  </si>
  <si>
    <t>23879</t>
  </si>
  <si>
    <t>238Mölln</t>
  </si>
  <si>
    <t>23881</t>
  </si>
  <si>
    <t>Bälau</t>
  </si>
  <si>
    <t>238Bälau</t>
  </si>
  <si>
    <t>Niendorf an der Stecknitz</t>
  </si>
  <si>
    <t>238Niendorf an der Stecknitz</t>
  </si>
  <si>
    <t>Koberg</t>
  </si>
  <si>
    <t>238Koberg</t>
  </si>
  <si>
    <t>Borstorf</t>
  </si>
  <si>
    <t>238Borstorf</t>
  </si>
  <si>
    <t>Breitenfelde</t>
  </si>
  <si>
    <t>238Breitenfelde</t>
  </si>
  <si>
    <t>Alt Mölln</t>
  </si>
  <si>
    <t>238Alt Mölln</t>
  </si>
  <si>
    <t>Lankau</t>
  </si>
  <si>
    <t>238Lankau</t>
  </si>
  <si>
    <t>23883</t>
  </si>
  <si>
    <t>Sterley</t>
  </si>
  <si>
    <t>238Sterley</t>
  </si>
  <si>
    <t>Brunsmark</t>
  </si>
  <si>
    <t>238Brunsmark</t>
  </si>
  <si>
    <t>Klein Zecher</t>
  </si>
  <si>
    <t>238Klein Zecher</t>
  </si>
  <si>
    <t>Grambek</t>
  </si>
  <si>
    <t>238Grambek</t>
  </si>
  <si>
    <t>238Horst</t>
  </si>
  <si>
    <t>Lehmrade</t>
  </si>
  <si>
    <t>238Lehmrade</t>
  </si>
  <si>
    <t>Hollenbek</t>
  </si>
  <si>
    <t>238Hollenbek</t>
  </si>
  <si>
    <t>23896</t>
  </si>
  <si>
    <t>Walksfelde</t>
  </si>
  <si>
    <t>238Walksfelde</t>
  </si>
  <si>
    <t>Ritzerau</t>
  </si>
  <si>
    <t>238Ritzerau</t>
  </si>
  <si>
    <t>Poggensee</t>
  </si>
  <si>
    <t>238Poggensee</t>
  </si>
  <si>
    <t>Panten</t>
  </si>
  <si>
    <t>238Panten</t>
  </si>
  <si>
    <t>Nusse</t>
  </si>
  <si>
    <t>238Nusse</t>
  </si>
  <si>
    <t>23898</t>
  </si>
  <si>
    <t>Labenz</t>
  </si>
  <si>
    <t>238Labenz</t>
  </si>
  <si>
    <t>Sirksfelde</t>
  </si>
  <si>
    <t>238Sirksfelde</t>
  </si>
  <si>
    <t>Lüchow</t>
  </si>
  <si>
    <t>238Lüchow</t>
  </si>
  <si>
    <t>Wentorf</t>
  </si>
  <si>
    <t>238Wentorf</t>
  </si>
  <si>
    <t>Sandesneben</t>
  </si>
  <si>
    <t>238Sandesneben</t>
  </si>
  <si>
    <t>Kühsen</t>
  </si>
  <si>
    <t>238Kühsen</t>
  </si>
  <si>
    <t>Klinkrade</t>
  </si>
  <si>
    <t>238Klinkrade</t>
  </si>
  <si>
    <t>Duvensee</t>
  </si>
  <si>
    <t>238Duvensee</t>
  </si>
  <si>
    <t>23899</t>
  </si>
  <si>
    <t>Besenthal</t>
  </si>
  <si>
    <t>238Besenthal</t>
  </si>
  <si>
    <t>Gudow</t>
  </si>
  <si>
    <t>238Gudow</t>
  </si>
  <si>
    <t>23909</t>
  </si>
  <si>
    <t>Mechow</t>
  </si>
  <si>
    <t>239Mechow</t>
  </si>
  <si>
    <t>Fredeburg</t>
  </si>
  <si>
    <t>239Fredeburg</t>
  </si>
  <si>
    <t>Giesensdorf</t>
  </si>
  <si>
    <t>239Giesensdorf</t>
  </si>
  <si>
    <t>Albsfelde</t>
  </si>
  <si>
    <t>239Albsfelde</t>
  </si>
  <si>
    <t>Römnitz</t>
  </si>
  <si>
    <t>239Römnitz</t>
  </si>
  <si>
    <t>Bäk</t>
  </si>
  <si>
    <t>239Bäk</t>
  </si>
  <si>
    <t>Ratzeburg</t>
  </si>
  <si>
    <t>239Ratzeburg</t>
  </si>
  <si>
    <t>23911</t>
  </si>
  <si>
    <t>239Mustin</t>
  </si>
  <si>
    <t>Salem</t>
  </si>
  <si>
    <t>239Salem</t>
  </si>
  <si>
    <t>Pogeez</t>
  </si>
  <si>
    <t>239Pogeez</t>
  </si>
  <si>
    <t>239Buchholz</t>
  </si>
  <si>
    <t>239Ziethen</t>
  </si>
  <si>
    <t>Kulpin</t>
  </si>
  <si>
    <t>239Kulpin</t>
  </si>
  <si>
    <t>239Kittlitz</t>
  </si>
  <si>
    <t>239Harmsdorf</t>
  </si>
  <si>
    <t>Schmilau</t>
  </si>
  <si>
    <t>239Schmilau</t>
  </si>
  <si>
    <t>Einhaus</t>
  </si>
  <si>
    <t>239Einhaus</t>
  </si>
  <si>
    <t>Groß Disnack</t>
  </si>
  <si>
    <t>239Groß Disnack</t>
  </si>
  <si>
    <t>23919</t>
  </si>
  <si>
    <t>Berkenthin</t>
  </si>
  <si>
    <t>239Berkenthin</t>
  </si>
  <si>
    <t>Göldenitz</t>
  </si>
  <si>
    <t>239Göldenitz</t>
  </si>
  <si>
    <t>Niendorf</t>
  </si>
  <si>
    <t>239Niendorf</t>
  </si>
  <si>
    <t>Behlendorf</t>
  </si>
  <si>
    <t>239Behlendorf</t>
  </si>
  <si>
    <t>Rondeshagen</t>
  </si>
  <si>
    <t>239Rondeshagen</t>
  </si>
  <si>
    <t>23923</t>
  </si>
  <si>
    <t>239Schönberg</t>
  </si>
  <si>
    <t>Roduchelstorf</t>
  </si>
  <si>
    <t>239Roduchelstorf</t>
  </si>
  <si>
    <t>Groß Siemz</t>
  </si>
  <si>
    <t>239Groß Siemz</t>
  </si>
  <si>
    <t>Selmsdorf</t>
  </si>
  <si>
    <t>239Selmsdorf</t>
  </si>
  <si>
    <t>Lockwisch</t>
  </si>
  <si>
    <t>239Lockwisch</t>
  </si>
  <si>
    <t>239Lüdersdorf</t>
  </si>
  <si>
    <t>Menzendorf</t>
  </si>
  <si>
    <t>239Menzendorf</t>
  </si>
  <si>
    <t>23936</t>
  </si>
  <si>
    <t>Bernstorf</t>
  </si>
  <si>
    <t>239Bernstorf</t>
  </si>
  <si>
    <t>Upahl</t>
  </si>
  <si>
    <t>239Upahl</t>
  </si>
  <si>
    <t>Papenhusen</t>
  </si>
  <si>
    <t>239Papenhusen</t>
  </si>
  <si>
    <t>Mallentin</t>
  </si>
  <si>
    <t>239Mallentin</t>
  </si>
  <si>
    <t>Plüschow</t>
  </si>
  <si>
    <t>239Plüschow</t>
  </si>
  <si>
    <t>239Warnow</t>
  </si>
  <si>
    <t>Testorf-Steinfort</t>
  </si>
  <si>
    <t>239Testorf-Steinfort</t>
  </si>
  <si>
    <t>Grieben</t>
  </si>
  <si>
    <t>239Grieben</t>
  </si>
  <si>
    <t>239Hanshagen</t>
  </si>
  <si>
    <t>Roggenstorf</t>
  </si>
  <si>
    <t>239Roggenstorf</t>
  </si>
  <si>
    <t>Rüting</t>
  </si>
  <si>
    <t>239Rüting</t>
  </si>
  <si>
    <t>Börzow</t>
  </si>
  <si>
    <t>239Börzow</t>
  </si>
  <si>
    <t>Grevesmühlen</t>
  </si>
  <si>
    <t>239Grevesmühlen</t>
  </si>
  <si>
    <t>23942</t>
  </si>
  <si>
    <t>Kalkhorst</t>
  </si>
  <si>
    <t>239Kalkhorst</t>
  </si>
  <si>
    <t>Pötenitz</t>
  </si>
  <si>
    <t>239Pötenitz</t>
  </si>
  <si>
    <t>Harkensee</t>
  </si>
  <si>
    <t>239Harkensee</t>
  </si>
  <si>
    <t>Dassow</t>
  </si>
  <si>
    <t>239Dassow</t>
  </si>
  <si>
    <t>23946</t>
  </si>
  <si>
    <t>Boltenhagen</t>
  </si>
  <si>
    <t>239Boltenhagen</t>
  </si>
  <si>
    <t>23948</t>
  </si>
  <si>
    <t>Moor-Rolofshagen</t>
  </si>
  <si>
    <t>239Moor-Rolofshagen</t>
  </si>
  <si>
    <t>Damshagen</t>
  </si>
  <si>
    <t>239Damshagen</t>
  </si>
  <si>
    <t>Klütz</t>
  </si>
  <si>
    <t>239Klütz</t>
  </si>
  <si>
    <t>239Elmenhorst</t>
  </si>
  <si>
    <t>Groß Walmstorf</t>
  </si>
  <si>
    <t>239Groß Walmstorf</t>
  </si>
  <si>
    <t>23966</t>
  </si>
  <si>
    <t>Wismar</t>
  </si>
  <si>
    <t>239Wismar</t>
  </si>
  <si>
    <t>23968</t>
  </si>
  <si>
    <t>Barnekow</t>
  </si>
  <si>
    <t>239Barnekow</t>
  </si>
  <si>
    <t>Gramkow</t>
  </si>
  <si>
    <t>239Gramkow</t>
  </si>
  <si>
    <t>Zierow</t>
  </si>
  <si>
    <t>239Zierow</t>
  </si>
  <si>
    <t>Gägelow</t>
  </si>
  <si>
    <t>239Gägelow</t>
  </si>
  <si>
    <t>23970</t>
  </si>
  <si>
    <t>239Benz</t>
  </si>
  <si>
    <t>23972</t>
  </si>
  <si>
    <t>Schimm</t>
  </si>
  <si>
    <t>239Schimm</t>
  </si>
  <si>
    <t>Dorf Mecklenburg</t>
  </si>
  <si>
    <t>239Dorf Mecklenburg</t>
  </si>
  <si>
    <t>Groß Stieten</t>
  </si>
  <si>
    <t>239Groß Stieten</t>
  </si>
  <si>
    <t>Metelsdorf</t>
  </si>
  <si>
    <t>239Metelsdorf</t>
  </si>
  <si>
    <t>Lübow</t>
  </si>
  <si>
    <t>239Lübow</t>
  </si>
  <si>
    <t>23974</t>
  </si>
  <si>
    <t>Neuburg</t>
  </si>
  <si>
    <t>239Neuburg</t>
  </si>
  <si>
    <t>Hornstorf</t>
  </si>
  <si>
    <t>239Hornstorf</t>
  </si>
  <si>
    <t>Krusenhagen</t>
  </si>
  <si>
    <t>239Krusenhagen</t>
  </si>
  <si>
    <t>Blowatz</t>
  </si>
  <si>
    <t>239Blowatz</t>
  </si>
  <si>
    <t>Boiensdorf</t>
  </si>
  <si>
    <t>239Boiensdorf</t>
  </si>
  <si>
    <t>23992</t>
  </si>
  <si>
    <t>Zurow</t>
  </si>
  <si>
    <t>239Zurow</t>
  </si>
  <si>
    <t>Neukloster</t>
  </si>
  <si>
    <t>239Neukloster</t>
  </si>
  <si>
    <t>Glasin</t>
  </si>
  <si>
    <t>239Glasin</t>
  </si>
  <si>
    <t>Lübberstorf</t>
  </si>
  <si>
    <t>239Lübberstorf</t>
  </si>
  <si>
    <t>Passee</t>
  </si>
  <si>
    <t>239Passee</t>
  </si>
  <si>
    <t>Züsow</t>
  </si>
  <si>
    <t>239Züsow</t>
  </si>
  <si>
    <t>23996</t>
  </si>
  <si>
    <t>Groß Krankow</t>
  </si>
  <si>
    <t>239Groß Krankow</t>
  </si>
  <si>
    <t>Bobitz</t>
  </si>
  <si>
    <t>239Bobitz</t>
  </si>
  <si>
    <t>Beidendorf</t>
  </si>
  <si>
    <t>239Beidendorf</t>
  </si>
  <si>
    <t>Bad Kleinen</t>
  </si>
  <si>
    <t>239Bad Kleinen</t>
  </si>
  <si>
    <t>Hohen Viecheln</t>
  </si>
  <si>
    <t>239Hohen Viecheln</t>
  </si>
  <si>
    <t>23999</t>
  </si>
  <si>
    <t>Insel Poel</t>
  </si>
  <si>
    <t>239Insel Poel</t>
  </si>
  <si>
    <t>24103</t>
  </si>
  <si>
    <t>Kiel</t>
  </si>
  <si>
    <t>241Kiel</t>
  </si>
  <si>
    <t>24105</t>
  </si>
  <si>
    <t>24106</t>
  </si>
  <si>
    <t>24107</t>
  </si>
  <si>
    <t>Quarnbek</t>
  </si>
  <si>
    <t>241Quarnbek</t>
  </si>
  <si>
    <t>241Ottendorf</t>
  </si>
  <si>
    <t>24109</t>
  </si>
  <si>
    <t>Melsdorf</t>
  </si>
  <si>
    <t>241Melsdorf</t>
  </si>
  <si>
    <t>24111</t>
  </si>
  <si>
    <t>24113</t>
  </si>
  <si>
    <t>Molfsee</t>
  </si>
  <si>
    <t>241Molfsee</t>
  </si>
  <si>
    <t>24114</t>
  </si>
  <si>
    <t>24116</t>
  </si>
  <si>
    <t>24118</t>
  </si>
  <si>
    <t>24119</t>
  </si>
  <si>
    <t>Kronshagen</t>
  </si>
  <si>
    <t>241Kronshagen</t>
  </si>
  <si>
    <t>24143</t>
  </si>
  <si>
    <t>24145</t>
  </si>
  <si>
    <t>24146</t>
  </si>
  <si>
    <t>24147</t>
  </si>
  <si>
    <t>241Klausdorf</t>
  </si>
  <si>
    <t>24148</t>
  </si>
  <si>
    <t>24149</t>
  </si>
  <si>
    <t>24159</t>
  </si>
  <si>
    <t>24161</t>
  </si>
  <si>
    <t>Altenholz</t>
  </si>
  <si>
    <t>241Altenholz</t>
  </si>
  <si>
    <t>24211</t>
  </si>
  <si>
    <t>Lehmkuhlen</t>
  </si>
  <si>
    <t>242Lehmkuhlen</t>
  </si>
  <si>
    <t>Kühren</t>
  </si>
  <si>
    <t>242Kühren</t>
  </si>
  <si>
    <t>Pohnsdorf</t>
  </si>
  <si>
    <t>242Pohnsdorf</t>
  </si>
  <si>
    <t>Honigsee</t>
  </si>
  <si>
    <t>242Honigsee</t>
  </si>
  <si>
    <t>Schellhorn</t>
  </si>
  <si>
    <t>242Schellhorn</t>
  </si>
  <si>
    <t>242Preetz</t>
  </si>
  <si>
    <t>Postfeld</t>
  </si>
  <si>
    <t>242Postfeld</t>
  </si>
  <si>
    <t>Rastorf</t>
  </si>
  <si>
    <t>242Rastorf</t>
  </si>
  <si>
    <t>242Wahlstorf</t>
  </si>
  <si>
    <t>24214</t>
  </si>
  <si>
    <t>Neudorf-Bornstein</t>
  </si>
  <si>
    <t>242Neudorf-Bornstein</t>
  </si>
  <si>
    <t>Gettorf</t>
  </si>
  <si>
    <t>242Gettorf</t>
  </si>
  <si>
    <t>Tüttendorf</t>
  </si>
  <si>
    <t>242Tüttendorf</t>
  </si>
  <si>
    <t>Lindau</t>
  </si>
  <si>
    <t>242Lindau</t>
  </si>
  <si>
    <t>Neuwittenbek</t>
  </si>
  <si>
    <t>242Neuwittenbek</t>
  </si>
  <si>
    <t>Schinkel</t>
  </si>
  <si>
    <t>242Schinkel</t>
  </si>
  <si>
    <t>Noer</t>
  </si>
  <si>
    <t>242Noer</t>
  </si>
  <si>
    <t>24217</t>
  </si>
  <si>
    <t>Höhndorf</t>
  </si>
  <si>
    <t>242Höhndorf</t>
  </si>
  <si>
    <t>Wisch</t>
  </si>
  <si>
    <t>242Wisch</t>
  </si>
  <si>
    <t>Schönberg (Holstein)</t>
  </si>
  <si>
    <t>242Schönberg (Holstein)</t>
  </si>
  <si>
    <t>Krokau</t>
  </si>
  <si>
    <t>242Krokau</t>
  </si>
  <si>
    <t>Krummbek</t>
  </si>
  <si>
    <t>242Krummbek</t>
  </si>
  <si>
    <t>Barsbek</t>
  </si>
  <si>
    <t>242Barsbek</t>
  </si>
  <si>
    <t>Stakendorf</t>
  </si>
  <si>
    <t>242Stakendorf</t>
  </si>
  <si>
    <t>Fiefbergen</t>
  </si>
  <si>
    <t>242Fiefbergen</t>
  </si>
  <si>
    <t>Bendfeld</t>
  </si>
  <si>
    <t>242Bendfeld</t>
  </si>
  <si>
    <t>24220</t>
  </si>
  <si>
    <t>Boksee</t>
  </si>
  <si>
    <t>242Boksee</t>
  </si>
  <si>
    <t>Böhnhusen</t>
  </si>
  <si>
    <t>242Böhnhusen</t>
  </si>
  <si>
    <t>Flintbek</t>
  </si>
  <si>
    <t>242Flintbek</t>
  </si>
  <si>
    <t>Techelsdorf</t>
  </si>
  <si>
    <t>242Techelsdorf</t>
  </si>
  <si>
    <t>Schönhorst</t>
  </si>
  <si>
    <t>242Schönhorst</t>
  </si>
  <si>
    <t>24223</t>
  </si>
  <si>
    <t>Raisdorf</t>
  </si>
  <si>
    <t>242Raisdorf</t>
  </si>
  <si>
    <t>24226</t>
  </si>
  <si>
    <t>Heikendorf</t>
  </si>
  <si>
    <t>242Heikendorf</t>
  </si>
  <si>
    <t>24229</t>
  </si>
  <si>
    <t>Strande</t>
  </si>
  <si>
    <t>242Strande</t>
  </si>
  <si>
    <t>Schwedeneck</t>
  </si>
  <si>
    <t>242Schwedeneck</t>
  </si>
  <si>
    <t>Dänischenhagen</t>
  </si>
  <si>
    <t>242Dänischenhagen</t>
  </si>
  <si>
    <t>24232</t>
  </si>
  <si>
    <t>Schönkirchen</t>
  </si>
  <si>
    <t>242Schönkirchen</t>
  </si>
  <si>
    <t>Dobersdorf</t>
  </si>
  <si>
    <t>242Dobersdorf</t>
  </si>
  <si>
    <t>24235</t>
  </si>
  <si>
    <t>Laboe</t>
  </si>
  <si>
    <t>242Laboe</t>
  </si>
  <si>
    <t>Lutterbek</t>
  </si>
  <si>
    <t>242Lutterbek</t>
  </si>
  <si>
    <t>Stein</t>
  </si>
  <si>
    <t>242Stein</t>
  </si>
  <si>
    <t>Wendtorf</t>
  </si>
  <si>
    <t>242Wendtorf</t>
  </si>
  <si>
    <t>Brodersdorf</t>
  </si>
  <si>
    <t>242Brodersdorf</t>
  </si>
  <si>
    <t>24238</t>
  </si>
  <si>
    <t>Lammershagen</t>
  </si>
  <si>
    <t>242Lammershagen</t>
  </si>
  <si>
    <t>Selent</t>
  </si>
  <si>
    <t>242Selent</t>
  </si>
  <si>
    <t>Martensrade</t>
  </si>
  <si>
    <t>242Martensrade</t>
  </si>
  <si>
    <t>Mucheln</t>
  </si>
  <si>
    <t>242Mucheln</t>
  </si>
  <si>
    <t>24239</t>
  </si>
  <si>
    <t>Achterwehr</t>
  </si>
  <si>
    <t>242Achterwehr</t>
  </si>
  <si>
    <t>24241</t>
  </si>
  <si>
    <t>Schierensee</t>
  </si>
  <si>
    <t>242Schierensee</t>
  </si>
  <si>
    <t>Sören</t>
  </si>
  <si>
    <t>242Sören</t>
  </si>
  <si>
    <t>Grevenkrug</t>
  </si>
  <si>
    <t>242Grevenkrug</t>
  </si>
  <si>
    <t>Schmalstede</t>
  </si>
  <si>
    <t>242Schmalstede</t>
  </si>
  <si>
    <t>Reesdorf</t>
  </si>
  <si>
    <t>242Reesdorf</t>
  </si>
  <si>
    <t>Blumenthal</t>
  </si>
  <si>
    <t>242Blumenthal</t>
  </si>
  <si>
    <t>24242</t>
  </si>
  <si>
    <t>Felde</t>
  </si>
  <si>
    <t>242Felde</t>
  </si>
  <si>
    <t>24244</t>
  </si>
  <si>
    <t>Felm</t>
  </si>
  <si>
    <t>242Felm</t>
  </si>
  <si>
    <t>24245</t>
  </si>
  <si>
    <t>Klein Barkau</t>
  </si>
  <si>
    <t>242Klein Barkau</t>
  </si>
  <si>
    <t>Barmissen</t>
  </si>
  <si>
    <t>242Barmissen</t>
  </si>
  <si>
    <t>Kirchbarkau</t>
  </si>
  <si>
    <t>242Kirchbarkau</t>
  </si>
  <si>
    <t>Großbarkau</t>
  </si>
  <si>
    <t>242Großbarkau</t>
  </si>
  <si>
    <t>24247</t>
  </si>
  <si>
    <t>Rodenbek</t>
  </si>
  <si>
    <t>242Rodenbek</t>
  </si>
  <si>
    <t>Mielkendorf</t>
  </si>
  <si>
    <t>242Mielkendorf</t>
  </si>
  <si>
    <t>24248</t>
  </si>
  <si>
    <t>Mönkeberg</t>
  </si>
  <si>
    <t>242Mönkeberg</t>
  </si>
  <si>
    <t>24250</t>
  </si>
  <si>
    <t>Warnau</t>
  </si>
  <si>
    <t>242Warnau</t>
  </si>
  <si>
    <t>Nettelsee</t>
  </si>
  <si>
    <t>242Nettelsee</t>
  </si>
  <si>
    <t>Löptin</t>
  </si>
  <si>
    <t>242Löptin</t>
  </si>
  <si>
    <t>Bothkamp</t>
  </si>
  <si>
    <t>242Bothkamp</t>
  </si>
  <si>
    <t>24251</t>
  </si>
  <si>
    <t>Osdorf</t>
  </si>
  <si>
    <t>242Osdorf</t>
  </si>
  <si>
    <t>24253</t>
  </si>
  <si>
    <t>Probsteierhagen</t>
  </si>
  <si>
    <t>242Probsteierhagen</t>
  </si>
  <si>
    <t>Fahren</t>
  </si>
  <si>
    <t>242Fahren</t>
  </si>
  <si>
    <t>Prasdorf</t>
  </si>
  <si>
    <t>242Prasdorf</t>
  </si>
  <si>
    <t>Passade</t>
  </si>
  <si>
    <t>242Passade</t>
  </si>
  <si>
    <t>24254</t>
  </si>
  <si>
    <t>Rumohr</t>
  </si>
  <si>
    <t>242Rumohr</t>
  </si>
  <si>
    <t>24256</t>
  </si>
  <si>
    <t>Fargau-Pratjau</t>
  </si>
  <si>
    <t>242Fargau-Pratjau</t>
  </si>
  <si>
    <t>Stoltenberg</t>
  </si>
  <si>
    <t>242Stoltenberg</t>
  </si>
  <si>
    <t>Schlesen</t>
  </si>
  <si>
    <t>242Schlesen</t>
  </si>
  <si>
    <t>24257</t>
  </si>
  <si>
    <t>242Hohenfelde</t>
  </si>
  <si>
    <t>Schwartbuck</t>
  </si>
  <si>
    <t>242Schwartbuck</t>
  </si>
  <si>
    <t>Köhn</t>
  </si>
  <si>
    <t>242Köhn</t>
  </si>
  <si>
    <t>24259</t>
  </si>
  <si>
    <t>Westensee</t>
  </si>
  <si>
    <t>242Westensee</t>
  </si>
  <si>
    <t>24306</t>
  </si>
  <si>
    <t>Wittmoldt</t>
  </si>
  <si>
    <t>243Wittmoldt</t>
  </si>
  <si>
    <t>Lebrade</t>
  </si>
  <si>
    <t>243Lebrade</t>
  </si>
  <si>
    <t>Bösdorf</t>
  </si>
  <si>
    <t>243Bösdorf</t>
  </si>
  <si>
    <t>Plön</t>
  </si>
  <si>
    <t>243Plön</t>
  </si>
  <si>
    <t>Rathjensdorf</t>
  </si>
  <si>
    <t>243Rathjensdorf</t>
  </si>
  <si>
    <t>24321</t>
  </si>
  <si>
    <t>Hohwacht</t>
  </si>
  <si>
    <t>243Hohwacht</t>
  </si>
  <si>
    <t>Klamp</t>
  </si>
  <si>
    <t>243Klamp</t>
  </si>
  <si>
    <t>Lütjenburg</t>
  </si>
  <si>
    <t>243Lütjenburg</t>
  </si>
  <si>
    <t>Tröndel</t>
  </si>
  <si>
    <t>243Tröndel</t>
  </si>
  <si>
    <t>Giekau</t>
  </si>
  <si>
    <t>243Giekau</t>
  </si>
  <si>
    <t>Panker</t>
  </si>
  <si>
    <t>243Panker</t>
  </si>
  <si>
    <t>Helmstorf</t>
  </si>
  <si>
    <t>243Helmstorf</t>
  </si>
  <si>
    <t>Behrensdorf</t>
  </si>
  <si>
    <t>243Behrensdorf</t>
  </si>
  <si>
    <t>24326</t>
  </si>
  <si>
    <t>Dörnick</t>
  </si>
  <si>
    <t>243Dörnick</t>
  </si>
  <si>
    <t>Ascheberg</t>
  </si>
  <si>
    <t>243Ascheberg</t>
  </si>
  <si>
    <t>Stocksee</t>
  </si>
  <si>
    <t>243Stocksee</t>
  </si>
  <si>
    <t>Dersau</t>
  </si>
  <si>
    <t>243Dersau</t>
  </si>
  <si>
    <t>Nehmten</t>
  </si>
  <si>
    <t>243Nehmten</t>
  </si>
  <si>
    <t>Kalübbe</t>
  </si>
  <si>
    <t>243Kalübbe</t>
  </si>
  <si>
    <t>24327</t>
  </si>
  <si>
    <t>Högsdorf</t>
  </si>
  <si>
    <t>243Högsdorf</t>
  </si>
  <si>
    <t>Kletkamp</t>
  </si>
  <si>
    <t>243Kletkamp</t>
  </si>
  <si>
    <t>Blekendorf</t>
  </si>
  <si>
    <t>243Blekendorf</t>
  </si>
  <si>
    <t>24329</t>
  </si>
  <si>
    <t>Grebin</t>
  </si>
  <si>
    <t>243Grebin</t>
  </si>
  <si>
    <t>Dannau</t>
  </si>
  <si>
    <t>243Dannau</t>
  </si>
  <si>
    <t>Rantzau</t>
  </si>
  <si>
    <t>243Rantzau</t>
  </si>
  <si>
    <t>24340</t>
  </si>
  <si>
    <t>243Altenhof</t>
  </si>
  <si>
    <t>Windeby</t>
  </si>
  <si>
    <t>243Windeby</t>
  </si>
  <si>
    <t>Goosefeld</t>
  </si>
  <si>
    <t>243Goosefeld</t>
  </si>
  <si>
    <t>Gammelby</t>
  </si>
  <si>
    <t>243Gammelby</t>
  </si>
  <si>
    <t>Eckernförde</t>
  </si>
  <si>
    <t>243Eckernförde</t>
  </si>
  <si>
    <t>24351</t>
  </si>
  <si>
    <t>Damp</t>
  </si>
  <si>
    <t>243Damp</t>
  </si>
  <si>
    <t>Thumby</t>
  </si>
  <si>
    <t>243Thumby</t>
  </si>
  <si>
    <t>24354</t>
  </si>
  <si>
    <t>Kosel</t>
  </si>
  <si>
    <t>243Kosel</t>
  </si>
  <si>
    <t>Rieseby</t>
  </si>
  <si>
    <t>243Rieseby</t>
  </si>
  <si>
    <t>24357</t>
  </si>
  <si>
    <t>Fleckeby</t>
  </si>
  <si>
    <t>243Fleckeby</t>
  </si>
  <si>
    <t>Hummelfeld</t>
  </si>
  <si>
    <t>243Hummelfeld</t>
  </si>
  <si>
    <t>Güby</t>
  </si>
  <si>
    <t>243Güby</t>
  </si>
  <si>
    <t>24358</t>
  </si>
  <si>
    <t>Hütten</t>
  </si>
  <si>
    <t>243Hütten</t>
  </si>
  <si>
    <t>Bistensee</t>
  </si>
  <si>
    <t>243Bistensee</t>
  </si>
  <si>
    <t>Ascheffel</t>
  </si>
  <si>
    <t>243Ascheffel</t>
  </si>
  <si>
    <t>24360</t>
  </si>
  <si>
    <t>Barkelsby</t>
  </si>
  <si>
    <t>243Barkelsby</t>
  </si>
  <si>
    <t>24361</t>
  </si>
  <si>
    <t>Holzbunge</t>
  </si>
  <si>
    <t>243Holzbunge</t>
  </si>
  <si>
    <t>Damendorf</t>
  </si>
  <si>
    <t>243Damendorf</t>
  </si>
  <si>
    <t>Haby</t>
  </si>
  <si>
    <t>243Haby</t>
  </si>
  <si>
    <t>Groß Wittensee</t>
  </si>
  <si>
    <t>243Groß Wittensee</t>
  </si>
  <si>
    <t>Klein Wittensee</t>
  </si>
  <si>
    <t>243Klein Wittensee</t>
  </si>
  <si>
    <t>24363</t>
  </si>
  <si>
    <t>Holtsee</t>
  </si>
  <si>
    <t>243Holtsee</t>
  </si>
  <si>
    <t>24364</t>
  </si>
  <si>
    <t>243Holzdorf</t>
  </si>
  <si>
    <t>24366</t>
  </si>
  <si>
    <t>Loose</t>
  </si>
  <si>
    <t>243Loose</t>
  </si>
  <si>
    <t>24367</t>
  </si>
  <si>
    <t>Osterby</t>
  </si>
  <si>
    <t>243Osterby</t>
  </si>
  <si>
    <t>24369</t>
  </si>
  <si>
    <t>Waabs</t>
  </si>
  <si>
    <t>243Waabs</t>
  </si>
  <si>
    <t>24376</t>
  </si>
  <si>
    <t>Hasselberg</t>
  </si>
  <si>
    <t>243Hasselberg</t>
  </si>
  <si>
    <t>Rabel</t>
  </si>
  <si>
    <t>243Rabel</t>
  </si>
  <si>
    <t>Grödersby</t>
  </si>
  <si>
    <t>243Grödersby</t>
  </si>
  <si>
    <t>Kappeln</t>
  </si>
  <si>
    <t>243Kappeln</t>
  </si>
  <si>
    <t>Arnis</t>
  </si>
  <si>
    <t>243Arnis</t>
  </si>
  <si>
    <t>24392</t>
  </si>
  <si>
    <t>Norderbrarup</t>
  </si>
  <si>
    <t>243Norderbrarup</t>
  </si>
  <si>
    <t>Dollrottfeld</t>
  </si>
  <si>
    <t>243Dollrottfeld</t>
  </si>
  <si>
    <t>Wagersrott</t>
  </si>
  <si>
    <t>243Wagersrott</t>
  </si>
  <si>
    <t>Brebel</t>
  </si>
  <si>
    <t>243Brebel</t>
  </si>
  <si>
    <t>Kiesby</t>
  </si>
  <si>
    <t>243Kiesby</t>
  </si>
  <si>
    <t>Scheggerott</t>
  </si>
  <si>
    <t>243Scheggerott</t>
  </si>
  <si>
    <t>Süderbrarup</t>
  </si>
  <si>
    <t>243Süderbrarup</t>
  </si>
  <si>
    <t>Nottfeld</t>
  </si>
  <si>
    <t>243Nottfeld</t>
  </si>
  <si>
    <t>Boren</t>
  </si>
  <si>
    <t>243Boren</t>
  </si>
  <si>
    <t>Ekenis</t>
  </si>
  <si>
    <t>243Ekenis</t>
  </si>
  <si>
    <t>Saustrup</t>
  </si>
  <si>
    <t>243Saustrup</t>
  </si>
  <si>
    <t>24395</t>
  </si>
  <si>
    <t>Gelting</t>
  </si>
  <si>
    <t>243Gelting</t>
  </si>
  <si>
    <t>Rabenholz</t>
  </si>
  <si>
    <t>243Rabenholz</t>
  </si>
  <si>
    <t>Pommerby</t>
  </si>
  <si>
    <t>243Pommerby</t>
  </si>
  <si>
    <t>Nieby</t>
  </si>
  <si>
    <t>243Nieby</t>
  </si>
  <si>
    <t>Stangheck</t>
  </si>
  <si>
    <t>243Stangheck</t>
  </si>
  <si>
    <t>Kronsgaard</t>
  </si>
  <si>
    <t>243Kronsgaard</t>
  </si>
  <si>
    <t>Niesgrau</t>
  </si>
  <si>
    <t>243Niesgrau</t>
  </si>
  <si>
    <t>24398</t>
  </si>
  <si>
    <t>Winnemark</t>
  </si>
  <si>
    <t>243Winnemark</t>
  </si>
  <si>
    <t>Dörphof</t>
  </si>
  <si>
    <t>243Dörphof</t>
  </si>
  <si>
    <t>Karby</t>
  </si>
  <si>
    <t>243Karby</t>
  </si>
  <si>
    <t>Brodersby</t>
  </si>
  <si>
    <t>243Brodersby</t>
  </si>
  <si>
    <t>24401</t>
  </si>
  <si>
    <t>Böel</t>
  </si>
  <si>
    <t>244Böel</t>
  </si>
  <si>
    <t>24402</t>
  </si>
  <si>
    <t>Esgrus</t>
  </si>
  <si>
    <t>244Esgrus</t>
  </si>
  <si>
    <t>24404</t>
  </si>
  <si>
    <t>Maasholm</t>
  </si>
  <si>
    <t>244Maasholm</t>
  </si>
  <si>
    <t>24405</t>
  </si>
  <si>
    <t>Rügge</t>
  </si>
  <si>
    <t>244Rügge</t>
  </si>
  <si>
    <t>Mohrkirch</t>
  </si>
  <si>
    <t>244Mohrkirch</t>
  </si>
  <si>
    <t>24407</t>
  </si>
  <si>
    <t>Rabenkirchen-Faulück</t>
  </si>
  <si>
    <t>244Rabenkirchen-Faulück</t>
  </si>
  <si>
    <t>Oersberg</t>
  </si>
  <si>
    <t>244Oersberg</t>
  </si>
  <si>
    <t>24409</t>
  </si>
  <si>
    <t>Stoltebüll</t>
  </si>
  <si>
    <t>244Stoltebüll</t>
  </si>
  <si>
    <t>24534</t>
  </si>
  <si>
    <t>Neumünster</t>
  </si>
  <si>
    <t>245Neumünster</t>
  </si>
  <si>
    <t>24536</t>
  </si>
  <si>
    <t>Tasdorf</t>
  </si>
  <si>
    <t>245Tasdorf</t>
  </si>
  <si>
    <t>24537</t>
  </si>
  <si>
    <t>24539</t>
  </si>
  <si>
    <t>24558</t>
  </si>
  <si>
    <t>Wakendorf II</t>
  </si>
  <si>
    <t>245Wakendorf II</t>
  </si>
  <si>
    <t>Henstedt-Ulzburg</t>
  </si>
  <si>
    <t>245Henstedt-Ulzburg</t>
  </si>
  <si>
    <t>24568</t>
  </si>
  <si>
    <t>Kattendorf</t>
  </si>
  <si>
    <t>245Kattendorf</t>
  </si>
  <si>
    <t>Kaltenkirchen</t>
  </si>
  <si>
    <t>245Kaltenkirchen</t>
  </si>
  <si>
    <t>Nützen</t>
  </si>
  <si>
    <t>245Nützen</t>
  </si>
  <si>
    <t>Oersdorf</t>
  </si>
  <si>
    <t>245Oersdorf</t>
  </si>
  <si>
    <t>Winsen</t>
  </si>
  <si>
    <t>245Winsen</t>
  </si>
  <si>
    <t>24576</t>
  </si>
  <si>
    <t>Bad Bramstedt</t>
  </si>
  <si>
    <t>245Bad Bramstedt</t>
  </si>
  <si>
    <t>Hagen</t>
  </si>
  <si>
    <t>245Hagen</t>
  </si>
  <si>
    <t>Hitzhusen</t>
  </si>
  <si>
    <t>245Hitzhusen</t>
  </si>
  <si>
    <t>Weddelbrook</t>
  </si>
  <si>
    <t>245Weddelbrook</t>
  </si>
  <si>
    <t>Bimöhlen</t>
  </si>
  <si>
    <t>245Bimöhlen</t>
  </si>
  <si>
    <t>Mönkloh</t>
  </si>
  <si>
    <t>245Mönkloh</t>
  </si>
  <si>
    <t>24582</t>
  </si>
  <si>
    <t>Groß Buchwald</t>
  </si>
  <si>
    <t>245Groß Buchwald</t>
  </si>
  <si>
    <t>Brügge</t>
  </si>
  <si>
    <t>245Brügge</t>
  </si>
  <si>
    <t>Bissee</t>
  </si>
  <si>
    <t>245Bissee</t>
  </si>
  <si>
    <t>Schönbek</t>
  </si>
  <si>
    <t>245Schönbek</t>
  </si>
  <si>
    <t>Hoffeld</t>
  </si>
  <si>
    <t>245Hoffeld</t>
  </si>
  <si>
    <t>Wattenbek</t>
  </si>
  <si>
    <t>245Wattenbek</t>
  </si>
  <si>
    <t>Bordesholm</t>
  </si>
  <si>
    <t>245Bordesholm</t>
  </si>
  <si>
    <t>Mühbrook</t>
  </si>
  <si>
    <t>245Mühbrook</t>
  </si>
  <si>
    <t>24589</t>
  </si>
  <si>
    <t>Dätgen</t>
  </si>
  <si>
    <t>245Dätgen</t>
  </si>
  <si>
    <t>Nortorf</t>
  </si>
  <si>
    <t>245Nortorf</t>
  </si>
  <si>
    <t>Ellerdorf</t>
  </si>
  <si>
    <t>245Ellerdorf</t>
  </si>
  <si>
    <t>Eisendorf</t>
  </si>
  <si>
    <t>245Eisendorf</t>
  </si>
  <si>
    <t>Borgdorf-Seedorf</t>
  </si>
  <si>
    <t>245Borgdorf-Seedorf</t>
  </si>
  <si>
    <t>Schülp bei Nortorf</t>
  </si>
  <si>
    <t>245Schülp bei Nortorf</t>
  </si>
  <si>
    <t>24594</t>
  </si>
  <si>
    <t>Heinkenborstel</t>
  </si>
  <si>
    <t>245Heinkenborstel</t>
  </si>
  <si>
    <t>Meezen</t>
  </si>
  <si>
    <t>245Meezen</t>
  </si>
  <si>
    <t>Jahrsdorf</t>
  </si>
  <si>
    <t>245Jahrsdorf</t>
  </si>
  <si>
    <t>Grauel</t>
  </si>
  <si>
    <t>245Grauel</t>
  </si>
  <si>
    <t>Tappendorf</t>
  </si>
  <si>
    <t>245Tappendorf</t>
  </si>
  <si>
    <t>Rade bei Hohenwestedt</t>
  </si>
  <si>
    <t>245Rade bei Hohenwestedt</t>
  </si>
  <si>
    <t>Wapelfeld</t>
  </si>
  <si>
    <t>245Wapelfeld</t>
  </si>
  <si>
    <t>Hohenwestedt</t>
  </si>
  <si>
    <t>245Hohenwestedt</t>
  </si>
  <si>
    <t>Remmels</t>
  </si>
  <si>
    <t>245Remmels</t>
  </si>
  <si>
    <t>Nindorf</t>
  </si>
  <si>
    <t>245Nindorf</t>
  </si>
  <si>
    <t>Mörel</t>
  </si>
  <si>
    <t>245Mörel</t>
  </si>
  <si>
    <t>24598</t>
  </si>
  <si>
    <t>Latendorf</t>
  </si>
  <si>
    <t>245Latendorf</t>
  </si>
  <si>
    <t>Heidmühlen</t>
  </si>
  <si>
    <t>245Heidmühlen</t>
  </si>
  <si>
    <t>Boostedt</t>
  </si>
  <si>
    <t>245Boostedt</t>
  </si>
  <si>
    <t>24601</t>
  </si>
  <si>
    <t>246Stolpe</t>
  </si>
  <si>
    <t>Belau</t>
  </si>
  <si>
    <t>246Belau</t>
  </si>
  <si>
    <t>Ruhwinkel</t>
  </si>
  <si>
    <t>246Ruhwinkel</t>
  </si>
  <si>
    <t>Wankendorf</t>
  </si>
  <si>
    <t>246Wankendorf</t>
  </si>
  <si>
    <t>24610</t>
  </si>
  <si>
    <t>Trappenkamp</t>
  </si>
  <si>
    <t>246Trappenkamp</t>
  </si>
  <si>
    <t>Gönnebek</t>
  </si>
  <si>
    <t>246Gönnebek</t>
  </si>
  <si>
    <t>24613</t>
  </si>
  <si>
    <t>Wiedenborstel</t>
  </si>
  <si>
    <t>246Wiedenborstel</t>
  </si>
  <si>
    <t>Aukrug</t>
  </si>
  <si>
    <t>246Aukrug</t>
  </si>
  <si>
    <t>24616</t>
  </si>
  <si>
    <t>Brokstedt</t>
  </si>
  <si>
    <t>246Brokstedt</t>
  </si>
  <si>
    <t>Borstel</t>
  </si>
  <si>
    <t>246Borstel</t>
  </si>
  <si>
    <t>Hasenkrug</t>
  </si>
  <si>
    <t>246Hasenkrug</t>
  </si>
  <si>
    <t>Sarlhusen</t>
  </si>
  <si>
    <t>246Sarlhusen</t>
  </si>
  <si>
    <t>Willenscharen</t>
  </si>
  <si>
    <t>246Willenscharen</t>
  </si>
  <si>
    <t>Hardebek</t>
  </si>
  <si>
    <t>246Hardebek</t>
  </si>
  <si>
    <t>Armstedt</t>
  </si>
  <si>
    <t>246Armstedt</t>
  </si>
  <si>
    <t>24619</t>
  </si>
  <si>
    <t>Bornhöved</t>
  </si>
  <si>
    <t>246Bornhöved</t>
  </si>
  <si>
    <t>Rendswühren</t>
  </si>
  <si>
    <t>246Rendswühren</t>
  </si>
  <si>
    <t>Tarbek</t>
  </si>
  <si>
    <t>246Tarbek</t>
  </si>
  <si>
    <t>24620</t>
  </si>
  <si>
    <t>Bönebüttel</t>
  </si>
  <si>
    <t>246Bönebüttel</t>
  </si>
  <si>
    <t>24622</t>
  </si>
  <si>
    <t>Gnutz</t>
  </si>
  <si>
    <t>246Gnutz</t>
  </si>
  <si>
    <t>24623</t>
  </si>
  <si>
    <t>Großenaspe</t>
  </si>
  <si>
    <t>246Großenaspe</t>
  </si>
  <si>
    <t>24625</t>
  </si>
  <si>
    <t>Großharrie</t>
  </si>
  <si>
    <t>246Großharrie</t>
  </si>
  <si>
    <t>Negenharrie</t>
  </si>
  <si>
    <t>246Negenharrie</t>
  </si>
  <si>
    <t>24626</t>
  </si>
  <si>
    <t>Groß Kummerfeld</t>
  </si>
  <si>
    <t>246Groß Kummerfeld</t>
  </si>
  <si>
    <t>24628</t>
  </si>
  <si>
    <t>Hartenholm</t>
  </si>
  <si>
    <t>246Hartenholm</t>
  </si>
  <si>
    <t>24629</t>
  </si>
  <si>
    <t>Kisdorf</t>
  </si>
  <si>
    <t>246Kisdorf</t>
  </si>
  <si>
    <t>24631</t>
  </si>
  <si>
    <t>Langwedel</t>
  </si>
  <si>
    <t>246Langwedel</t>
  </si>
  <si>
    <t>24632</t>
  </si>
  <si>
    <t>Lentföhrden</t>
  </si>
  <si>
    <t>246Lentföhrden</t>
  </si>
  <si>
    <t>Heidmoor</t>
  </si>
  <si>
    <t>246Heidmoor</t>
  </si>
  <si>
    <t>24634</t>
  </si>
  <si>
    <t>Arpsdorf</t>
  </si>
  <si>
    <t>246Arpsdorf</t>
  </si>
  <si>
    <t>Padenstedt</t>
  </si>
  <si>
    <t>246Padenstedt</t>
  </si>
  <si>
    <t>24635</t>
  </si>
  <si>
    <t>Daldorf</t>
  </si>
  <si>
    <t>246Daldorf</t>
  </si>
  <si>
    <t>Rickling</t>
  </si>
  <si>
    <t>246Rickling</t>
  </si>
  <si>
    <t>24637</t>
  </si>
  <si>
    <t>Schillsdorf</t>
  </si>
  <si>
    <t>246Schillsdorf</t>
  </si>
  <si>
    <t>24638</t>
  </si>
  <si>
    <t>Schmalensee</t>
  </si>
  <si>
    <t>246Schmalensee</t>
  </si>
  <si>
    <t>24640</t>
  </si>
  <si>
    <t>Schmalfeld</t>
  </si>
  <si>
    <t>246Schmalfeld</t>
  </si>
  <si>
    <t>Hasenmoor</t>
  </si>
  <si>
    <t>246Hasenmoor</t>
  </si>
  <si>
    <t>24641</t>
  </si>
  <si>
    <t>Stuvenborn</t>
  </si>
  <si>
    <t>246Stuvenborn</t>
  </si>
  <si>
    <t>Hüttblek</t>
  </si>
  <si>
    <t>246Hüttblek</t>
  </si>
  <si>
    <t>Sievershütten</t>
  </si>
  <si>
    <t>246Sievershütten</t>
  </si>
  <si>
    <t>24643</t>
  </si>
  <si>
    <t>Struvenhütten</t>
  </si>
  <si>
    <t>246Struvenhütten</t>
  </si>
  <si>
    <t>24644</t>
  </si>
  <si>
    <t>Timmaspe</t>
  </si>
  <si>
    <t>246Timmaspe</t>
  </si>
  <si>
    <t>Krogaspe</t>
  </si>
  <si>
    <t>246Krogaspe</t>
  </si>
  <si>
    <t>Loop</t>
  </si>
  <si>
    <t>246Loop</t>
  </si>
  <si>
    <t>24646</t>
  </si>
  <si>
    <t>Warder</t>
  </si>
  <si>
    <t>246Warder</t>
  </si>
  <si>
    <t>24647</t>
  </si>
  <si>
    <t>Ehndorf</t>
  </si>
  <si>
    <t>246Ehndorf</t>
  </si>
  <si>
    <t>Wasbek</t>
  </si>
  <si>
    <t>246Wasbek</t>
  </si>
  <si>
    <t>24649</t>
  </si>
  <si>
    <t>Wiemersdorf</t>
  </si>
  <si>
    <t>246Wiemersdorf</t>
  </si>
  <si>
    <t>246Fuhlendorf</t>
  </si>
  <si>
    <t>24768</t>
  </si>
  <si>
    <t>Rendsburg</t>
  </si>
  <si>
    <t>247Rendsburg</t>
  </si>
  <si>
    <t>24782</t>
  </si>
  <si>
    <t>Rickert</t>
  </si>
  <si>
    <t>247Rickert</t>
  </si>
  <si>
    <t>Büdelsdorf</t>
  </si>
  <si>
    <t>247Büdelsdorf</t>
  </si>
  <si>
    <t>24783</t>
  </si>
  <si>
    <t>Osterrönfeld</t>
  </si>
  <si>
    <t>247Osterrönfeld</t>
  </si>
  <si>
    <t>24784</t>
  </si>
  <si>
    <t>Westerrönfeld</t>
  </si>
  <si>
    <t>247Westerrönfeld</t>
  </si>
  <si>
    <t>24787</t>
  </si>
  <si>
    <t>Fockbek</t>
  </si>
  <si>
    <t>247Fockbek</t>
  </si>
  <si>
    <t>24790</t>
  </si>
  <si>
    <t>Schülldorf</t>
  </si>
  <si>
    <t>247Schülldorf</t>
  </si>
  <si>
    <t>Schacht-Audorf</t>
  </si>
  <si>
    <t>247Schacht-Audorf</t>
  </si>
  <si>
    <t>Haßmoor</t>
  </si>
  <si>
    <t>247Haßmoor</t>
  </si>
  <si>
    <t>Rade bei Rendsburg</t>
  </si>
  <si>
    <t>247Rade bei Rendsburg</t>
  </si>
  <si>
    <t>Ostenfeld</t>
  </si>
  <si>
    <t>247Ostenfeld</t>
  </si>
  <si>
    <t>24791</t>
  </si>
  <si>
    <t>Alt Duvenstedt</t>
  </si>
  <si>
    <t>247Alt Duvenstedt</t>
  </si>
  <si>
    <t>24793</t>
  </si>
  <si>
    <t>Brammer</t>
  </si>
  <si>
    <t>247Brammer</t>
  </si>
  <si>
    <t>247Bargstedt</t>
  </si>
  <si>
    <t>Oldenhütten</t>
  </si>
  <si>
    <t>247Oldenhütten</t>
  </si>
  <si>
    <t>24794</t>
  </si>
  <si>
    <t>Borgstedt</t>
  </si>
  <si>
    <t>247Borgstedt</t>
  </si>
  <si>
    <t>Neu Duvenstedt</t>
  </si>
  <si>
    <t>247Neu Duvenstedt</t>
  </si>
  <si>
    <t>Bünsdorf</t>
  </si>
  <si>
    <t>247Bünsdorf</t>
  </si>
  <si>
    <t>24796</t>
  </si>
  <si>
    <t>Bovenau</t>
  </si>
  <si>
    <t>247Bovenau</t>
  </si>
  <si>
    <t>Krummwisch</t>
  </si>
  <si>
    <t>247Krummwisch</t>
  </si>
  <si>
    <t>Bredenbek</t>
  </si>
  <si>
    <t>247Bredenbek</t>
  </si>
  <si>
    <t>24797</t>
  </si>
  <si>
    <t>Hörsten</t>
  </si>
  <si>
    <t>247Hörsten</t>
  </si>
  <si>
    <t>Breiholz</t>
  </si>
  <si>
    <t>247Breiholz</t>
  </si>
  <si>
    <t>24799</t>
  </si>
  <si>
    <t>Königshügel</t>
  </si>
  <si>
    <t>247Königshügel</t>
  </si>
  <si>
    <t>Friedrichsgraben</t>
  </si>
  <si>
    <t>247Friedrichsgraben</t>
  </si>
  <si>
    <t>Christiansholm</t>
  </si>
  <si>
    <t>247Christiansholm</t>
  </si>
  <si>
    <t>Meggerdorf</t>
  </si>
  <si>
    <t>247Meggerdorf</t>
  </si>
  <si>
    <t>Friedrichsholm</t>
  </si>
  <si>
    <t>247Friedrichsholm</t>
  </si>
  <si>
    <t>24800</t>
  </si>
  <si>
    <t>Elsdorf-Westermühlen</t>
  </si>
  <si>
    <t>248Elsdorf-Westermühlen</t>
  </si>
  <si>
    <t>24802</t>
  </si>
  <si>
    <t>Emkendorf</t>
  </si>
  <si>
    <t>248Emkendorf</t>
  </si>
  <si>
    <t>Groß Vollstedt</t>
  </si>
  <si>
    <t>248Groß Vollstedt</t>
  </si>
  <si>
    <t>Bokel</t>
  </si>
  <si>
    <t>248Bokel</t>
  </si>
  <si>
    <t>24803</t>
  </si>
  <si>
    <t>Tielen</t>
  </si>
  <si>
    <t>248Tielen</t>
  </si>
  <si>
    <t>Erfde</t>
  </si>
  <si>
    <t>248Erfde</t>
  </si>
  <si>
    <t>24805</t>
  </si>
  <si>
    <t>Hamdorf</t>
  </si>
  <si>
    <t>248Hamdorf</t>
  </si>
  <si>
    <t>Prinzenmoor</t>
  </si>
  <si>
    <t>248Prinzenmoor</t>
  </si>
  <si>
    <t>24806</t>
  </si>
  <si>
    <t>Bargstall</t>
  </si>
  <si>
    <t>248Bargstall</t>
  </si>
  <si>
    <t>Sophienhamm</t>
  </si>
  <si>
    <t>248Sophienhamm</t>
  </si>
  <si>
    <t>Hohn</t>
  </si>
  <si>
    <t>248Hohn</t>
  </si>
  <si>
    <t>Lohe-Föhrden</t>
  </si>
  <si>
    <t>248Lohe-Föhrden</t>
  </si>
  <si>
    <t>24808</t>
  </si>
  <si>
    <t>Jevenstedt</t>
  </si>
  <si>
    <t>248Jevenstedt</t>
  </si>
  <si>
    <t>24809</t>
  </si>
  <si>
    <t>Nübbel</t>
  </si>
  <si>
    <t>248Nübbel</t>
  </si>
  <si>
    <t>24811</t>
  </si>
  <si>
    <t>Ahlefeld</t>
  </si>
  <si>
    <t>248Ahlefeld</t>
  </si>
  <si>
    <t>Owschlag</t>
  </si>
  <si>
    <t>248Owschlag</t>
  </si>
  <si>
    <t>Brekendorf</t>
  </si>
  <si>
    <t>248Brekendorf</t>
  </si>
  <si>
    <t>24813</t>
  </si>
  <si>
    <t>Schülp bei Rendsburg</t>
  </si>
  <si>
    <t>248Schülp bei Rendsburg</t>
  </si>
  <si>
    <t>24814</t>
  </si>
  <si>
    <t>Sehestedt</t>
  </si>
  <si>
    <t>248Sehestedt</t>
  </si>
  <si>
    <t>24816</t>
  </si>
  <si>
    <t>Hamweddel</t>
  </si>
  <si>
    <t>248Hamweddel</t>
  </si>
  <si>
    <t>Luhnstedt</t>
  </si>
  <si>
    <t>248Luhnstedt</t>
  </si>
  <si>
    <t>Stafstedt</t>
  </si>
  <si>
    <t>248Stafstedt</t>
  </si>
  <si>
    <t>Brinjahe</t>
  </si>
  <si>
    <t>248Brinjahe</t>
  </si>
  <si>
    <t>24817</t>
  </si>
  <si>
    <t>Tetenhusen</t>
  </si>
  <si>
    <t>248Tetenhusen</t>
  </si>
  <si>
    <t>24819</t>
  </si>
  <si>
    <t>Nienborstel</t>
  </si>
  <si>
    <t>248Nienborstel</t>
  </si>
  <si>
    <t>Haale</t>
  </si>
  <si>
    <t>248Haale</t>
  </si>
  <si>
    <t>Embühren</t>
  </si>
  <si>
    <t>248Embühren</t>
  </si>
  <si>
    <t>Todenbüttel</t>
  </si>
  <si>
    <t>248Todenbüttel</t>
  </si>
  <si>
    <t>24837</t>
  </si>
  <si>
    <t>Schleswig</t>
  </si>
  <si>
    <t>248Schleswig</t>
  </si>
  <si>
    <t>24848</t>
  </si>
  <si>
    <t>Alt Bennebek</t>
  </si>
  <si>
    <t>248Alt Bennebek</t>
  </si>
  <si>
    <t>Klein Bennebek</t>
  </si>
  <si>
    <t>248Klein Bennebek</t>
  </si>
  <si>
    <t>Klein Rheide</t>
  </si>
  <si>
    <t>248Klein Rheide</t>
  </si>
  <si>
    <t>Kropp</t>
  </si>
  <si>
    <t>248Kropp</t>
  </si>
  <si>
    <t>24850</t>
  </si>
  <si>
    <t>Hüsby</t>
  </si>
  <si>
    <t>248Hüsby</t>
  </si>
  <si>
    <t>Lürschau</t>
  </si>
  <si>
    <t>248Lürschau</t>
  </si>
  <si>
    <t>Schuby</t>
  </si>
  <si>
    <t>248Schuby</t>
  </si>
  <si>
    <t>24852</t>
  </si>
  <si>
    <t>Süderhackstedt</t>
  </si>
  <si>
    <t>248Süderhackstedt</t>
  </si>
  <si>
    <t>Eggebek</t>
  </si>
  <si>
    <t>248Eggebek</t>
  </si>
  <si>
    <t>Langstedt</t>
  </si>
  <si>
    <t>248Langstedt</t>
  </si>
  <si>
    <t>Sollerup</t>
  </si>
  <si>
    <t>248Sollerup</t>
  </si>
  <si>
    <t>24855</t>
  </si>
  <si>
    <t>Bollingstedt</t>
  </si>
  <si>
    <t>248Bollingstedt</t>
  </si>
  <si>
    <t>Jübek</t>
  </si>
  <si>
    <t>248Jübek</t>
  </si>
  <si>
    <t>24857</t>
  </si>
  <si>
    <t>Fahrdorf</t>
  </si>
  <si>
    <t>248Fahrdorf</t>
  </si>
  <si>
    <t>Borgwedel</t>
  </si>
  <si>
    <t>248Borgwedel</t>
  </si>
  <si>
    <t>24860</t>
  </si>
  <si>
    <t>Uelsby</t>
  </si>
  <si>
    <t>248Uelsby</t>
  </si>
  <si>
    <t>Klappholz</t>
  </si>
  <si>
    <t>248Klappholz</t>
  </si>
  <si>
    <t>Böklund</t>
  </si>
  <si>
    <t>248Böklund</t>
  </si>
  <si>
    <t>24861</t>
  </si>
  <si>
    <t>Bergenhusen</t>
  </si>
  <si>
    <t>248Bergenhusen</t>
  </si>
  <si>
    <t>24863</t>
  </si>
  <si>
    <t>Börm</t>
  </si>
  <si>
    <t>248Börm</t>
  </si>
  <si>
    <t>24864</t>
  </si>
  <si>
    <t>Goltoft</t>
  </si>
  <si>
    <t>248Goltoft</t>
  </si>
  <si>
    <t>248Brodersby</t>
  </si>
  <si>
    <t>24866</t>
  </si>
  <si>
    <t>Busdorf</t>
  </si>
  <si>
    <t>248Busdorf</t>
  </si>
  <si>
    <t>24867</t>
  </si>
  <si>
    <t>Dannewerk</t>
  </si>
  <si>
    <t>248Dannewerk</t>
  </si>
  <si>
    <t>24869</t>
  </si>
  <si>
    <t>Dörpstedt</t>
  </si>
  <si>
    <t>248Dörpstedt</t>
  </si>
  <si>
    <t>24870</t>
  </si>
  <si>
    <t>Ellingstedt</t>
  </si>
  <si>
    <t>248Ellingstedt</t>
  </si>
  <si>
    <t>24872</t>
  </si>
  <si>
    <t>Groß Rheide</t>
  </si>
  <si>
    <t>248Groß Rheide</t>
  </si>
  <si>
    <t>24873</t>
  </si>
  <si>
    <t>Havetoft</t>
  </si>
  <si>
    <t>248Havetoft</t>
  </si>
  <si>
    <t>24875</t>
  </si>
  <si>
    <t>Havetoftloit</t>
  </si>
  <si>
    <t>248Havetoftloit</t>
  </si>
  <si>
    <t>24876</t>
  </si>
  <si>
    <t>Hollingstedt</t>
  </si>
  <si>
    <t>248Hollingstedt</t>
  </si>
  <si>
    <t>24878</t>
  </si>
  <si>
    <t>Jagel</t>
  </si>
  <si>
    <t>248Jagel</t>
  </si>
  <si>
    <t>Lottorf</t>
  </si>
  <si>
    <t>248Lottorf</t>
  </si>
  <si>
    <t>24879</t>
  </si>
  <si>
    <t>Idstedt</t>
  </si>
  <si>
    <t>248Idstedt</t>
  </si>
  <si>
    <t>Neuberend</t>
  </si>
  <si>
    <t>248Neuberend</t>
  </si>
  <si>
    <t>24881</t>
  </si>
  <si>
    <t>Nübel</t>
  </si>
  <si>
    <t>248Nübel</t>
  </si>
  <si>
    <t>24882</t>
  </si>
  <si>
    <t>Schaalby</t>
  </si>
  <si>
    <t>248Schaalby</t>
  </si>
  <si>
    <t>24884</t>
  </si>
  <si>
    <t>Geltorf</t>
  </si>
  <si>
    <t>248Geltorf</t>
  </si>
  <si>
    <t>Selk</t>
  </si>
  <si>
    <t>248Selk</t>
  </si>
  <si>
    <t>24885</t>
  </si>
  <si>
    <t>Sieverstedt</t>
  </si>
  <si>
    <t>248Sieverstedt</t>
  </si>
  <si>
    <t>24887</t>
  </si>
  <si>
    <t>Silberstedt</t>
  </si>
  <si>
    <t>248Silberstedt</t>
  </si>
  <si>
    <t>24888</t>
  </si>
  <si>
    <t>248Steinfeld</t>
  </si>
  <si>
    <t>Loit</t>
  </si>
  <si>
    <t>248Loit</t>
  </si>
  <si>
    <t>24890</t>
  </si>
  <si>
    <t>Stolk</t>
  </si>
  <si>
    <t>248Stolk</t>
  </si>
  <si>
    <t>Süderfahrenstedt</t>
  </si>
  <si>
    <t>248Süderfahrenstedt</t>
  </si>
  <si>
    <t>24891</t>
  </si>
  <si>
    <t>Schnarup-Thumby</t>
  </si>
  <si>
    <t>248Schnarup-Thumby</t>
  </si>
  <si>
    <t>Struxdorf</t>
  </si>
  <si>
    <t>248Struxdorf</t>
  </si>
  <si>
    <t>24893</t>
  </si>
  <si>
    <t>Taarstedt</t>
  </si>
  <si>
    <t>248Taarstedt</t>
  </si>
  <si>
    <t>24894</t>
  </si>
  <si>
    <t>Twedt</t>
  </si>
  <si>
    <t>248Twedt</t>
  </si>
  <si>
    <t>Tolk</t>
  </si>
  <si>
    <t>248Tolk</t>
  </si>
  <si>
    <t>24896</t>
  </si>
  <si>
    <t>Treia</t>
  </si>
  <si>
    <t>248Treia</t>
  </si>
  <si>
    <t>24897</t>
  </si>
  <si>
    <t>Ulsnis</t>
  </si>
  <si>
    <t>248Ulsnis</t>
  </si>
  <si>
    <t>24899</t>
  </si>
  <si>
    <t>Wohlde</t>
  </si>
  <si>
    <t>248Wohlde</t>
  </si>
  <si>
    <t>24937</t>
  </si>
  <si>
    <t>Flensburg</t>
  </si>
  <si>
    <t>249Flensburg</t>
  </si>
  <si>
    <t>Flensborg</t>
  </si>
  <si>
    <t>249Flensborg</t>
  </si>
  <si>
    <t>24939</t>
  </si>
  <si>
    <t>24941</t>
  </si>
  <si>
    <t>Jarplund-Weding</t>
  </si>
  <si>
    <t>249Jarplund-Weding</t>
  </si>
  <si>
    <t>24943</t>
  </si>
  <si>
    <t>Tastrup</t>
  </si>
  <si>
    <t>249Tastrup</t>
  </si>
  <si>
    <t>24944</t>
  </si>
  <si>
    <t>24955</t>
  </si>
  <si>
    <t>Harrislee</t>
  </si>
  <si>
    <t>249Harrislee</t>
  </si>
  <si>
    <t>24960</t>
  </si>
  <si>
    <t>Glücksburg</t>
  </si>
  <si>
    <t>249Glücksburg</t>
  </si>
  <si>
    <t>Munkbrarup</t>
  </si>
  <si>
    <t>249Munkbrarup</t>
  </si>
  <si>
    <t>24963</t>
  </si>
  <si>
    <t>Jerrishoe</t>
  </si>
  <si>
    <t>249Jerrishoe</t>
  </si>
  <si>
    <t>Tarp</t>
  </si>
  <si>
    <t>249Tarp</t>
  </si>
  <si>
    <t>24966</t>
  </si>
  <si>
    <t>Sörup</t>
  </si>
  <si>
    <t>249Sörup</t>
  </si>
  <si>
    <t>24969</t>
  </si>
  <si>
    <t>Großenwiehe</t>
  </si>
  <si>
    <t>249Großenwiehe</t>
  </si>
  <si>
    <t>Lindewitt</t>
  </si>
  <si>
    <t>249Lindewitt</t>
  </si>
  <si>
    <t>24972</t>
  </si>
  <si>
    <t>Quern</t>
  </si>
  <si>
    <t>249Quern</t>
  </si>
  <si>
    <t>Steinbergkirche</t>
  </si>
  <si>
    <t>249Steinbergkirche</t>
  </si>
  <si>
    <t>249Steinberg</t>
  </si>
  <si>
    <t>24975</t>
  </si>
  <si>
    <t>Ausacker</t>
  </si>
  <si>
    <t>249Ausacker</t>
  </si>
  <si>
    <t>Maasbüll</t>
  </si>
  <si>
    <t>249Maasbüll</t>
  </si>
  <si>
    <t>Hürup</t>
  </si>
  <si>
    <t>249Hürup</t>
  </si>
  <si>
    <t>Husby</t>
  </si>
  <si>
    <t>249Husby</t>
  </si>
  <si>
    <t>24977</t>
  </si>
  <si>
    <t>Westerholz</t>
  </si>
  <si>
    <t>249Westerholz</t>
  </si>
  <si>
    <t>Langballig</t>
  </si>
  <si>
    <t>249Langballig</t>
  </si>
  <si>
    <t>Grundhof</t>
  </si>
  <si>
    <t>249Grundhof</t>
  </si>
  <si>
    <t>Ringsberg</t>
  </si>
  <si>
    <t>249Ringsberg</t>
  </si>
  <si>
    <t>24980</t>
  </si>
  <si>
    <t>Schafflund</t>
  </si>
  <si>
    <t>249Schafflund</t>
  </si>
  <si>
    <t>Hörup</t>
  </si>
  <si>
    <t>249Hörup</t>
  </si>
  <si>
    <t>Wallsbüll</t>
  </si>
  <si>
    <t>249Wallsbüll</t>
  </si>
  <si>
    <t>Nordhackstedt</t>
  </si>
  <si>
    <t>249Nordhackstedt</t>
  </si>
  <si>
    <t>Meyn</t>
  </si>
  <si>
    <t>249Meyn</t>
  </si>
  <si>
    <t>24983</t>
  </si>
  <si>
    <t>Handewitt</t>
  </si>
  <si>
    <t>249Handewitt</t>
  </si>
  <si>
    <t>24986</t>
  </si>
  <si>
    <t>Rüde</t>
  </si>
  <si>
    <t>249Rüde</t>
  </si>
  <si>
    <t>Satrup</t>
  </si>
  <si>
    <t>249Satrup</t>
  </si>
  <si>
    <t>24988</t>
  </si>
  <si>
    <t>Sankelmark</t>
  </si>
  <si>
    <t>249Sankelmark</t>
  </si>
  <si>
    <t>Oeversee</t>
  </si>
  <si>
    <t>249Oeversee</t>
  </si>
  <si>
    <t>24989</t>
  </si>
  <si>
    <t>Dollerup</t>
  </si>
  <si>
    <t>249Dollerup</t>
  </si>
  <si>
    <t>24991</t>
  </si>
  <si>
    <t>Großsolt</t>
  </si>
  <si>
    <t>249Großsolt</t>
  </si>
  <si>
    <t>Freienwill</t>
  </si>
  <si>
    <t>249Freienwill</t>
  </si>
  <si>
    <t>24992</t>
  </si>
  <si>
    <t>Janneby</t>
  </si>
  <si>
    <t>249Janneby</t>
  </si>
  <si>
    <t>Jörl</t>
  </si>
  <si>
    <t>249Jörl</t>
  </si>
  <si>
    <t>24994</t>
  </si>
  <si>
    <t>Weesby</t>
  </si>
  <si>
    <t>249Weesby</t>
  </si>
  <si>
    <t>Jardelund</t>
  </si>
  <si>
    <t>249Jardelund</t>
  </si>
  <si>
    <t>249Osterby</t>
  </si>
  <si>
    <t>Medelby</t>
  </si>
  <si>
    <t>249Medelby</t>
  </si>
  <si>
    <t>Böxlund</t>
  </si>
  <si>
    <t>249Böxlund</t>
  </si>
  <si>
    <t>Holt</t>
  </si>
  <si>
    <t>249Holt</t>
  </si>
  <si>
    <t>24996</t>
  </si>
  <si>
    <t>Ahneby</t>
  </si>
  <si>
    <t>249Ahneby</t>
  </si>
  <si>
    <t>Sterup</t>
  </si>
  <si>
    <t>249Sterup</t>
  </si>
  <si>
    <t>24997</t>
  </si>
  <si>
    <t>Wanderup</t>
  </si>
  <si>
    <t>249Wanderup</t>
  </si>
  <si>
    <t>24999</t>
  </si>
  <si>
    <t>Wees</t>
  </si>
  <si>
    <t>249Wees</t>
  </si>
  <si>
    <t>25335</t>
  </si>
  <si>
    <t>Altenmoor</t>
  </si>
  <si>
    <t>253Altenmoor</t>
  </si>
  <si>
    <t>Elmshorn</t>
  </si>
  <si>
    <t>253Elmshorn</t>
  </si>
  <si>
    <t>Bokholt-Hanredder</t>
  </si>
  <si>
    <t>253Bokholt-Hanredder</t>
  </si>
  <si>
    <t>Neuendorf bei Elmshorn</t>
  </si>
  <si>
    <t>253Neuendorf bei Elmshorn</t>
  </si>
  <si>
    <t>Raa-Besenbek</t>
  </si>
  <si>
    <t>253Raa-Besenbek</t>
  </si>
  <si>
    <t>25336</t>
  </si>
  <si>
    <t>Klein Nordende</t>
  </si>
  <si>
    <t>253Klein Nordende</t>
  </si>
  <si>
    <t>25337</t>
  </si>
  <si>
    <t>Seeth-Ekholt</t>
  </si>
  <si>
    <t>253Seeth-Ekholt</t>
  </si>
  <si>
    <t>Kölln-Reisiek</t>
  </si>
  <si>
    <t>253Kölln-Reisiek</t>
  </si>
  <si>
    <t>25348</t>
  </si>
  <si>
    <t>Blomesche Wildnis</t>
  </si>
  <si>
    <t>253Blomesche Wildnis</t>
  </si>
  <si>
    <t>Engelbrechtsche Wildnis</t>
  </si>
  <si>
    <t>253Engelbrechtsche Wildnis</t>
  </si>
  <si>
    <t>Glückstadt</t>
  </si>
  <si>
    <t>253Glückstadt</t>
  </si>
  <si>
    <t>25355</t>
  </si>
  <si>
    <t>Barmstedt</t>
  </si>
  <si>
    <t>253Barmstedt</t>
  </si>
  <si>
    <t>Bullenkuhlen</t>
  </si>
  <si>
    <t>253Bullenkuhlen</t>
  </si>
  <si>
    <t>Heede</t>
  </si>
  <si>
    <t>253Heede</t>
  </si>
  <si>
    <t>Bevern</t>
  </si>
  <si>
    <t>253Bevern</t>
  </si>
  <si>
    <t>Lutzhorn</t>
  </si>
  <si>
    <t>253Lutzhorn</t>
  </si>
  <si>
    <t>Groß Offenseth-Aspern</t>
  </si>
  <si>
    <t>253Groß Offenseth-Aspern</t>
  </si>
  <si>
    <t>25358</t>
  </si>
  <si>
    <t>Sommerland</t>
  </si>
  <si>
    <t>253Sommerland</t>
  </si>
  <si>
    <t>253Hohenfelde</t>
  </si>
  <si>
    <t>Horst (Holstein)</t>
  </si>
  <si>
    <t>253Horst (Holstein)</t>
  </si>
  <si>
    <t>25361</t>
  </si>
  <si>
    <t>Süderau</t>
  </si>
  <si>
    <t>253Süderau</t>
  </si>
  <si>
    <t>Elskop</t>
  </si>
  <si>
    <t>253Elskop</t>
  </si>
  <si>
    <t>Krempe</t>
  </si>
  <si>
    <t>253Krempe</t>
  </si>
  <si>
    <t>Grevenkop</t>
  </si>
  <si>
    <t>253Grevenkop</t>
  </si>
  <si>
    <t>25364</t>
  </si>
  <si>
    <t>Brande-Hörnerkirchen</t>
  </si>
  <si>
    <t>253Brande-Hörnerkirchen</t>
  </si>
  <si>
    <t>Westerhorn</t>
  </si>
  <si>
    <t>253Westerhorn</t>
  </si>
  <si>
    <t>Osterhorn</t>
  </si>
  <si>
    <t>253Osterhorn</t>
  </si>
  <si>
    <t>253Bokel</t>
  </si>
  <si>
    <t>25365</t>
  </si>
  <si>
    <t>Klein Offenseth-Sparrieshoop</t>
  </si>
  <si>
    <t>253Klein Offenseth-Sparrieshoop</t>
  </si>
  <si>
    <t>25368</t>
  </si>
  <si>
    <t>Kiebitzreihe</t>
  </si>
  <si>
    <t>253Kiebitzreihe</t>
  </si>
  <si>
    <t>25370</t>
  </si>
  <si>
    <t>Seester</t>
  </si>
  <si>
    <t>253Seester</t>
  </si>
  <si>
    <t>25371</t>
  </si>
  <si>
    <t>Seestermühe</t>
  </si>
  <si>
    <t>253Seestermühe</t>
  </si>
  <si>
    <t>25373</t>
  </si>
  <si>
    <t>Ellerhoop</t>
  </si>
  <si>
    <t>253Ellerhoop</t>
  </si>
  <si>
    <t>25376</t>
  </si>
  <si>
    <t>Borsfleth</t>
  </si>
  <si>
    <t>253Borsfleth</t>
  </si>
  <si>
    <t>Krempdorf</t>
  </si>
  <si>
    <t>253Krempdorf</t>
  </si>
  <si>
    <t>25377</t>
  </si>
  <si>
    <t>Kollmar</t>
  </si>
  <si>
    <t>253Kollmar</t>
  </si>
  <si>
    <t>25379</t>
  </si>
  <si>
    <t>Herzhorn</t>
  </si>
  <si>
    <t>253Herzhorn</t>
  </si>
  <si>
    <t>25421</t>
  </si>
  <si>
    <t>Pinneberg</t>
  </si>
  <si>
    <t>254Pinneberg</t>
  </si>
  <si>
    <t>25436</t>
  </si>
  <si>
    <t>Tornesch</t>
  </si>
  <si>
    <t>254Tornesch</t>
  </si>
  <si>
    <t>Neuendeich</t>
  </si>
  <si>
    <t>254Neuendeich</t>
  </si>
  <si>
    <t>Uetersen</t>
  </si>
  <si>
    <t>254Uetersen</t>
  </si>
  <si>
    <t>Heidgraben</t>
  </si>
  <si>
    <t>254Heidgraben</t>
  </si>
  <si>
    <t>Groß Nordende</t>
  </si>
  <si>
    <t>254Groß Nordende</t>
  </si>
  <si>
    <t>Moorrege</t>
  </si>
  <si>
    <t>254Moorrege</t>
  </si>
  <si>
    <t>25451</t>
  </si>
  <si>
    <t>Quickborn</t>
  </si>
  <si>
    <t>254Quickborn</t>
  </si>
  <si>
    <t>25462</t>
  </si>
  <si>
    <t>Rellingen</t>
  </si>
  <si>
    <t>254Rellingen</t>
  </si>
  <si>
    <t>25469</t>
  </si>
  <si>
    <t>Halstenbek</t>
  </si>
  <si>
    <t>254Halstenbek</t>
  </si>
  <si>
    <t>25474</t>
  </si>
  <si>
    <t>Ellerbek</t>
  </si>
  <si>
    <t>254Ellerbek</t>
  </si>
  <si>
    <t>Hasloh</t>
  </si>
  <si>
    <t>254Hasloh</t>
  </si>
  <si>
    <t>Bönningstedt</t>
  </si>
  <si>
    <t>254Bönningstedt</t>
  </si>
  <si>
    <t>25479</t>
  </si>
  <si>
    <t>Ellerau</t>
  </si>
  <si>
    <t>254Ellerau</t>
  </si>
  <si>
    <t>25482</t>
  </si>
  <si>
    <t>Appen</t>
  </si>
  <si>
    <t>254Appen</t>
  </si>
  <si>
    <t>25485</t>
  </si>
  <si>
    <t>Langeln</t>
  </si>
  <si>
    <t>254Langeln</t>
  </si>
  <si>
    <t>Bilsen</t>
  </si>
  <si>
    <t>254Bilsen</t>
  </si>
  <si>
    <t>Hemdingen</t>
  </si>
  <si>
    <t>254Hemdingen</t>
  </si>
  <si>
    <t>25486</t>
  </si>
  <si>
    <t>Alveslohe</t>
  </si>
  <si>
    <t>254Alveslohe</t>
  </si>
  <si>
    <t>25488</t>
  </si>
  <si>
    <t>Holm</t>
  </si>
  <si>
    <t>254Holm</t>
  </si>
  <si>
    <t>25489</t>
  </si>
  <si>
    <t>Haseldorf</t>
  </si>
  <si>
    <t>254Haseldorf</t>
  </si>
  <si>
    <t>Haselau</t>
  </si>
  <si>
    <t>254Haselau</t>
  </si>
  <si>
    <t>25491</t>
  </si>
  <si>
    <t>Hetlingen</t>
  </si>
  <si>
    <t>254Hetlingen</t>
  </si>
  <si>
    <t>25492</t>
  </si>
  <si>
    <t>Heist</t>
  </si>
  <si>
    <t>254Heist</t>
  </si>
  <si>
    <t>25494</t>
  </si>
  <si>
    <t>Borstel-Hohenraden</t>
  </si>
  <si>
    <t>254Borstel-Hohenraden</t>
  </si>
  <si>
    <t>25495</t>
  </si>
  <si>
    <t>Kummerfeld</t>
  </si>
  <si>
    <t>254Kummerfeld</t>
  </si>
  <si>
    <t>25497</t>
  </si>
  <si>
    <t>Prisdorf</t>
  </si>
  <si>
    <t>254Prisdorf</t>
  </si>
  <si>
    <t>25499</t>
  </si>
  <si>
    <t>254Tangstedt</t>
  </si>
  <si>
    <t>25524</t>
  </si>
  <si>
    <t>Bekmünde</t>
  </si>
  <si>
    <t>255Bekmünde</t>
  </si>
  <si>
    <t>Heiligenstedtenerkamp</t>
  </si>
  <si>
    <t>255Heiligenstedtenerkamp</t>
  </si>
  <si>
    <t>Itzehoe</t>
  </si>
  <si>
    <t>255Itzehoe</t>
  </si>
  <si>
    <t>Kollmoor</t>
  </si>
  <si>
    <t>255Kollmoor</t>
  </si>
  <si>
    <t>Oelixdorf</t>
  </si>
  <si>
    <t>255Oelixdorf</t>
  </si>
  <si>
    <t>Heiligenstedten</t>
  </si>
  <si>
    <t>255Heiligenstedten</t>
  </si>
  <si>
    <t>Breitenburg</t>
  </si>
  <si>
    <t>255Breitenburg</t>
  </si>
  <si>
    <t>25541</t>
  </si>
  <si>
    <t>Brunsbüttel</t>
  </si>
  <si>
    <t>255Brunsbüttel</t>
  </si>
  <si>
    <t>25548</t>
  </si>
  <si>
    <t>Störkathen</t>
  </si>
  <si>
    <t>255Störkathen</t>
  </si>
  <si>
    <t>Wittenbergen</t>
  </si>
  <si>
    <t>255Wittenbergen</t>
  </si>
  <si>
    <t>Kellinghusen</t>
  </si>
  <si>
    <t>255Kellinghusen</t>
  </si>
  <si>
    <t>Mühlenbarbek</t>
  </si>
  <si>
    <t>255Mühlenbarbek</t>
  </si>
  <si>
    <t>Rosdorf</t>
  </si>
  <si>
    <t>255Rosdorf</t>
  </si>
  <si>
    <t>Auufer</t>
  </si>
  <si>
    <t>255Auufer</t>
  </si>
  <si>
    <t>Oeschebüttel</t>
  </si>
  <si>
    <t>255Oeschebüttel</t>
  </si>
  <si>
    <t>25551</t>
  </si>
  <si>
    <t>Peissen</t>
  </si>
  <si>
    <t>255Peissen</t>
  </si>
  <si>
    <t>Schlotfeld</t>
  </si>
  <si>
    <t>255Schlotfeld</t>
  </si>
  <si>
    <t>Lockstedt</t>
  </si>
  <si>
    <t>255Lockstedt</t>
  </si>
  <si>
    <t>Winseldorf</t>
  </si>
  <si>
    <t>255Winseldorf</t>
  </si>
  <si>
    <t>Silzen</t>
  </si>
  <si>
    <t>255Silzen</t>
  </si>
  <si>
    <t>Lohbarbek</t>
  </si>
  <si>
    <t>255Lohbarbek</t>
  </si>
  <si>
    <t>Hohenlockstedt</t>
  </si>
  <si>
    <t>255Hohenlockstedt</t>
  </si>
  <si>
    <t>25554</t>
  </si>
  <si>
    <t>Landrecht</t>
  </si>
  <si>
    <t>255Landrecht</t>
  </si>
  <si>
    <t>Stördorf</t>
  </si>
  <si>
    <t>255Stördorf</t>
  </si>
  <si>
    <t>Moorhusen</t>
  </si>
  <si>
    <t>255Moorhusen</t>
  </si>
  <si>
    <t>Bekdorf</t>
  </si>
  <si>
    <t>255Bekdorf</t>
  </si>
  <si>
    <t>Dammfleth</t>
  </si>
  <si>
    <t>255Dammfleth</t>
  </si>
  <si>
    <t>Kleve</t>
  </si>
  <si>
    <t>255Kleve</t>
  </si>
  <si>
    <t>255Nortorf</t>
  </si>
  <si>
    <t>Wilster</t>
  </si>
  <si>
    <t>255Wilster</t>
  </si>
  <si>
    <t>Krummendiek</t>
  </si>
  <si>
    <t>255Krummendiek</t>
  </si>
  <si>
    <t>Neuendorf-Sachsenbande</t>
  </si>
  <si>
    <t>255Neuendorf-Sachsenbande</t>
  </si>
  <si>
    <t>Neuendorf bei Wilster</t>
  </si>
  <si>
    <t>255Neuendorf bei Wilster</t>
  </si>
  <si>
    <t>Sachsenbande</t>
  </si>
  <si>
    <t>255Sachsenbande</t>
  </si>
  <si>
    <t>25557</t>
  </si>
  <si>
    <t>255Seefeld</t>
  </si>
  <si>
    <t>Hanerau-Hademarschen</t>
  </si>
  <si>
    <t>255Hanerau-Hademarschen</t>
  </si>
  <si>
    <t>Steenfeld</t>
  </si>
  <si>
    <t>255Steenfeld</t>
  </si>
  <si>
    <t>Gokels</t>
  </si>
  <si>
    <t>255Gokels</t>
  </si>
  <si>
    <t>Oldenbüttel</t>
  </si>
  <si>
    <t>255Oldenbüttel</t>
  </si>
  <si>
    <t>Bendorf</t>
  </si>
  <si>
    <t>255Bendorf</t>
  </si>
  <si>
    <t>Beldorf</t>
  </si>
  <si>
    <t>255Beldorf</t>
  </si>
  <si>
    <t>Thaden</t>
  </si>
  <si>
    <t>255Thaden</t>
  </si>
  <si>
    <t>25560</t>
  </si>
  <si>
    <t>Aasbüttel</t>
  </si>
  <si>
    <t>255Aasbüttel</t>
  </si>
  <si>
    <t>Bokhorst</t>
  </si>
  <si>
    <t>255Bokhorst</t>
  </si>
  <si>
    <t>Agethorst</t>
  </si>
  <si>
    <t>255Agethorst</t>
  </si>
  <si>
    <t>Kaisborstel</t>
  </si>
  <si>
    <t>255Kaisborstel</t>
  </si>
  <si>
    <t>Pöschendorf</t>
  </si>
  <si>
    <t>255Pöschendorf</t>
  </si>
  <si>
    <t>Puls</t>
  </si>
  <si>
    <t>255Puls</t>
  </si>
  <si>
    <t>Warringholz</t>
  </si>
  <si>
    <t>255Warringholz</t>
  </si>
  <si>
    <t>Oldenborstel</t>
  </si>
  <si>
    <t>255Oldenborstel</t>
  </si>
  <si>
    <t>Siezbüttel</t>
  </si>
  <si>
    <t>255Siezbüttel</t>
  </si>
  <si>
    <t>Hadenfeld</t>
  </si>
  <si>
    <t>255Hadenfeld</t>
  </si>
  <si>
    <t>255Schenefeld</t>
  </si>
  <si>
    <t>25563</t>
  </si>
  <si>
    <t>Wulfsmoor</t>
  </si>
  <si>
    <t>255Wulfsmoor</t>
  </si>
  <si>
    <t>Hingstheide</t>
  </si>
  <si>
    <t>255Hingstheide</t>
  </si>
  <si>
    <t>Wrist</t>
  </si>
  <si>
    <t>255Wrist</t>
  </si>
  <si>
    <t>Quarnstedt</t>
  </si>
  <si>
    <t>255Quarnstedt</t>
  </si>
  <si>
    <t>Föhrden-Barl</t>
  </si>
  <si>
    <t>255Föhrden-Barl</t>
  </si>
  <si>
    <t>25566</t>
  </si>
  <si>
    <t>Lägerdorf</t>
  </si>
  <si>
    <t>255Lägerdorf</t>
  </si>
  <si>
    <t>255Rethwisch</t>
  </si>
  <si>
    <t>25569</t>
  </si>
  <si>
    <t>Hodorf</t>
  </si>
  <si>
    <t>255Hodorf</t>
  </si>
  <si>
    <t>Kremperheide</t>
  </si>
  <si>
    <t>255Kremperheide</t>
  </si>
  <si>
    <t>Bahrenfleth</t>
  </si>
  <si>
    <t>255Bahrenfleth</t>
  </si>
  <si>
    <t>Krempermoor</t>
  </si>
  <si>
    <t>255Krempermoor</t>
  </si>
  <si>
    <t>25572</t>
  </si>
  <si>
    <t>Sankt Margarethen</t>
  </si>
  <si>
    <t>255Sankt Margarethen</t>
  </si>
  <si>
    <t>Ecklak</t>
  </si>
  <si>
    <t>255Ecklak</t>
  </si>
  <si>
    <t>Kudensee</t>
  </si>
  <si>
    <t>255Kudensee</t>
  </si>
  <si>
    <t>Aebtissinwisch</t>
  </si>
  <si>
    <t>255Aebtissinwisch</t>
  </si>
  <si>
    <t>Landscheide</t>
  </si>
  <si>
    <t>255Landscheide</t>
  </si>
  <si>
    <t>Büttel</t>
  </si>
  <si>
    <t>255Büttel</t>
  </si>
  <si>
    <t>25573</t>
  </si>
  <si>
    <t>Beidenfleth</t>
  </si>
  <si>
    <t>255Beidenfleth</t>
  </si>
  <si>
    <t>25575</t>
  </si>
  <si>
    <t>Beringstedt</t>
  </si>
  <si>
    <t>255Beringstedt</t>
  </si>
  <si>
    <t>25576</t>
  </si>
  <si>
    <t>Brokdorf</t>
  </si>
  <si>
    <t>255Brokdorf</t>
  </si>
  <si>
    <t>25578</t>
  </si>
  <si>
    <t>Neuenbrook</t>
  </si>
  <si>
    <t>255Neuenbrook</t>
  </si>
  <si>
    <t>Dägeling</t>
  </si>
  <si>
    <t>255Dägeling</t>
  </si>
  <si>
    <t>25579</t>
  </si>
  <si>
    <t>Fitzbek</t>
  </si>
  <si>
    <t>255Fitzbek</t>
  </si>
  <si>
    <t>255Rade</t>
  </si>
  <si>
    <t>25581</t>
  </si>
  <si>
    <t>Poyenberg</t>
  </si>
  <si>
    <t>255Poyenberg</t>
  </si>
  <si>
    <t>Hennstedt</t>
  </si>
  <si>
    <t>255Hennstedt</t>
  </si>
  <si>
    <t>25582</t>
  </si>
  <si>
    <t>Looft</t>
  </si>
  <si>
    <t>255Looft</t>
  </si>
  <si>
    <t>255Drage</t>
  </si>
  <si>
    <t>Kaaks</t>
  </si>
  <si>
    <t>255Kaaks</t>
  </si>
  <si>
    <t>Hohenaspe</t>
  </si>
  <si>
    <t>255Hohenaspe</t>
  </si>
  <si>
    <t>25584</t>
  </si>
  <si>
    <t>Besdorf</t>
  </si>
  <si>
    <t>255Besdorf</t>
  </si>
  <si>
    <t>Holstenniendorf</t>
  </si>
  <si>
    <t>255Holstenniendorf</t>
  </si>
  <si>
    <t>25585</t>
  </si>
  <si>
    <t>Tackesdorf</t>
  </si>
  <si>
    <t>255Tackesdorf</t>
  </si>
  <si>
    <t>Lütjenwestedt</t>
  </si>
  <si>
    <t>255Lütjenwestedt</t>
  </si>
  <si>
    <t>25587</t>
  </si>
  <si>
    <t>Münsterdorf</t>
  </si>
  <si>
    <t>255Münsterdorf</t>
  </si>
  <si>
    <t>25588</t>
  </si>
  <si>
    <t>255Oldendorf</t>
  </si>
  <si>
    <t>Huje</t>
  </si>
  <si>
    <t>255Huje</t>
  </si>
  <si>
    <t>Mehlbek</t>
  </si>
  <si>
    <t>255Mehlbek</t>
  </si>
  <si>
    <t>25590</t>
  </si>
  <si>
    <t>Osterstedt</t>
  </si>
  <si>
    <t>255Osterstedt</t>
  </si>
  <si>
    <t>25591</t>
  </si>
  <si>
    <t>Ottenbüttel</t>
  </si>
  <si>
    <t>255Ottenbüttel</t>
  </si>
  <si>
    <t>25593</t>
  </si>
  <si>
    <t>Reher</t>
  </si>
  <si>
    <t>255Reher</t>
  </si>
  <si>
    <t>Christinenthal</t>
  </si>
  <si>
    <t>255Christinenthal</t>
  </si>
  <si>
    <t>25594</t>
  </si>
  <si>
    <t>Vaale</t>
  </si>
  <si>
    <t>255Vaale</t>
  </si>
  <si>
    <t>Nutteln</t>
  </si>
  <si>
    <t>255Nutteln</t>
  </si>
  <si>
    <t>Vaalermoor</t>
  </si>
  <si>
    <t>255Vaalermoor</t>
  </si>
  <si>
    <t>25596</t>
  </si>
  <si>
    <t>Gribbohm</t>
  </si>
  <si>
    <t>255Gribbohm</t>
  </si>
  <si>
    <t>Bokelrehm</t>
  </si>
  <si>
    <t>255Bokelrehm</t>
  </si>
  <si>
    <t>Wacken</t>
  </si>
  <si>
    <t>255Wacken</t>
  </si>
  <si>
    <t>Nienbüttel</t>
  </si>
  <si>
    <t>255Nienbüttel</t>
  </si>
  <si>
    <t>25597</t>
  </si>
  <si>
    <t>Breitenberg</t>
  </si>
  <si>
    <t>255Breitenberg</t>
  </si>
  <si>
    <t>Westermoor</t>
  </si>
  <si>
    <t>255Westermoor</t>
  </si>
  <si>
    <t>Moordiek</t>
  </si>
  <si>
    <t>255Moordiek</t>
  </si>
  <si>
    <t>Kronsmoor</t>
  </si>
  <si>
    <t>255Kronsmoor</t>
  </si>
  <si>
    <t>Moordorf</t>
  </si>
  <si>
    <t>255Moordorf</t>
  </si>
  <si>
    <t>25599</t>
  </si>
  <si>
    <t>Wewelsfleth</t>
  </si>
  <si>
    <t>255Wewelsfleth</t>
  </si>
  <si>
    <t>25693</t>
  </si>
  <si>
    <t>Sankt Michaelisdonn</t>
  </si>
  <si>
    <t>256Sankt Michaelisdonn</t>
  </si>
  <si>
    <t>Volsemenhusen</t>
  </si>
  <si>
    <t>256Volsemenhusen</t>
  </si>
  <si>
    <t>Gudendorf</t>
  </si>
  <si>
    <t>256Gudendorf</t>
  </si>
  <si>
    <t>Trennewurth</t>
  </si>
  <si>
    <t>256Trennewurth</t>
  </si>
  <si>
    <t>25704</t>
  </si>
  <si>
    <t>257Nindorf</t>
  </si>
  <si>
    <t>Elpersbüttel</t>
  </si>
  <si>
    <t>257Elpersbüttel</t>
  </si>
  <si>
    <t>Nordermeldorf</t>
  </si>
  <si>
    <t>257Nordermeldorf</t>
  </si>
  <si>
    <t>Wolmersdorf</t>
  </si>
  <si>
    <t>257Wolmersdorf</t>
  </si>
  <si>
    <t>Meldorf</t>
  </si>
  <si>
    <t>257Meldorf</t>
  </si>
  <si>
    <t>Epenwöhrden</t>
  </si>
  <si>
    <t>257Epenwöhrden</t>
  </si>
  <si>
    <t>Bargenstedt</t>
  </si>
  <si>
    <t>257Bargenstedt</t>
  </si>
  <si>
    <t>25709</t>
  </si>
  <si>
    <t>Marne</t>
  </si>
  <si>
    <t>257Marne</t>
  </si>
  <si>
    <t>Marnerdeich</t>
  </si>
  <si>
    <t>257Marnerdeich</t>
  </si>
  <si>
    <t>Helse</t>
  </si>
  <si>
    <t>257Helse</t>
  </si>
  <si>
    <t>Kronprinzenkoog</t>
  </si>
  <si>
    <t>257Kronprinzenkoog</t>
  </si>
  <si>
    <t>Kaiser-Wilhelm-Koog</t>
  </si>
  <si>
    <t>257Kaiser-Wilhelm-Koog</t>
  </si>
  <si>
    <t>Diekhusen-Fahrstedt</t>
  </si>
  <si>
    <t>257Diekhusen-Fahrstedt</t>
  </si>
  <si>
    <t>25712</t>
  </si>
  <si>
    <t>Kuden</t>
  </si>
  <si>
    <t>257Kuden</t>
  </si>
  <si>
    <t>Hochdonn</t>
  </si>
  <si>
    <t>257Hochdonn</t>
  </si>
  <si>
    <t>Burg (Dithmarschen)</t>
  </si>
  <si>
    <t>257Burg (Dithmarschen)</t>
  </si>
  <si>
    <t>Großenrade</t>
  </si>
  <si>
    <t>257Großenrade</t>
  </si>
  <si>
    <t>257Quickborn</t>
  </si>
  <si>
    <t>257Buchholz</t>
  </si>
  <si>
    <t>Brickeln</t>
  </si>
  <si>
    <t>257Brickeln</t>
  </si>
  <si>
    <t>25715</t>
  </si>
  <si>
    <t>Averlak</t>
  </si>
  <si>
    <t>257Averlak</t>
  </si>
  <si>
    <t>Ramhusen</t>
  </si>
  <si>
    <t>257Ramhusen</t>
  </si>
  <si>
    <t>Eddelak</t>
  </si>
  <si>
    <t>257Eddelak</t>
  </si>
  <si>
    <t>Dingen</t>
  </si>
  <si>
    <t>257Dingen</t>
  </si>
  <si>
    <t>25718</t>
  </si>
  <si>
    <t>Friedrichskoog</t>
  </si>
  <si>
    <t>257Friedrichskoog</t>
  </si>
  <si>
    <t>25719</t>
  </si>
  <si>
    <t>Busenwurth</t>
  </si>
  <si>
    <t>257Busenwurth</t>
  </si>
  <si>
    <t>Barlt</t>
  </si>
  <si>
    <t>257Barlt</t>
  </si>
  <si>
    <t>25721</t>
  </si>
  <si>
    <t>Eggstedt</t>
  </si>
  <si>
    <t>257Eggstedt</t>
  </si>
  <si>
    <t>25724</t>
  </si>
  <si>
    <t>Neufeld</t>
  </si>
  <si>
    <t>257Neufeld</t>
  </si>
  <si>
    <t>Neufelderkoog</t>
  </si>
  <si>
    <t>257Neufelderkoog</t>
  </si>
  <si>
    <t>Schmedeswurth</t>
  </si>
  <si>
    <t>257Schmedeswurth</t>
  </si>
  <si>
    <t>25725</t>
  </si>
  <si>
    <t>Schafstedt</t>
  </si>
  <si>
    <t>257Schafstedt</t>
  </si>
  <si>
    <t>Bornholt</t>
  </si>
  <si>
    <t>257Bornholt</t>
  </si>
  <si>
    <t>25727</t>
  </si>
  <si>
    <t>Frestedt</t>
  </si>
  <si>
    <t>257Frestedt</t>
  </si>
  <si>
    <t>Süderhastedt</t>
  </si>
  <si>
    <t>257Süderhastedt</t>
  </si>
  <si>
    <t>Krumstedt</t>
  </si>
  <si>
    <t>257Krumstedt</t>
  </si>
  <si>
    <t>25729</t>
  </si>
  <si>
    <t>Windbergen</t>
  </si>
  <si>
    <t>257Windbergen</t>
  </si>
  <si>
    <t>25746</t>
  </si>
  <si>
    <t>Ostrohe</t>
  </si>
  <si>
    <t>257Ostrohe</t>
  </si>
  <si>
    <t>Lohe-Rickelshof</t>
  </si>
  <si>
    <t>257Lohe-Rickelshof</t>
  </si>
  <si>
    <t>Heide</t>
  </si>
  <si>
    <t>257Heide</t>
  </si>
  <si>
    <t>Norderwöhrden</t>
  </si>
  <si>
    <t>257Norderwöhrden</t>
  </si>
  <si>
    <t>Wesseln</t>
  </si>
  <si>
    <t>257Wesseln</t>
  </si>
  <si>
    <t>25761</t>
  </si>
  <si>
    <t>Hedwigenkoog</t>
  </si>
  <si>
    <t>257Hedwigenkoog</t>
  </si>
  <si>
    <t>Oesterdeichstrich</t>
  </si>
  <si>
    <t>257Oesterdeichstrich</t>
  </si>
  <si>
    <t>Warwerort</t>
  </si>
  <si>
    <t>257Warwerort</t>
  </si>
  <si>
    <t>Westerdeichstrich</t>
  </si>
  <si>
    <t>257Westerdeichstrich</t>
  </si>
  <si>
    <t>Büsum</t>
  </si>
  <si>
    <t>257Büsum</t>
  </si>
  <si>
    <t>Büsumer Deichhausen</t>
  </si>
  <si>
    <t>257Büsumer Deichhausen</t>
  </si>
  <si>
    <t>25764</t>
  </si>
  <si>
    <t>Oesterwurth</t>
  </si>
  <si>
    <t>257Oesterwurth</t>
  </si>
  <si>
    <t>Friedrichsgabekoog</t>
  </si>
  <si>
    <t>257Friedrichsgabekoog</t>
  </si>
  <si>
    <t>Wesselburen</t>
  </si>
  <si>
    <t>257Wesselburen</t>
  </si>
  <si>
    <t>Süderdeich</t>
  </si>
  <si>
    <t>257Süderdeich</t>
  </si>
  <si>
    <t>Schülp</t>
  </si>
  <si>
    <t>257Schülp</t>
  </si>
  <si>
    <t>Hillgroven</t>
  </si>
  <si>
    <t>257Hillgroven</t>
  </si>
  <si>
    <t>Norddeich</t>
  </si>
  <si>
    <t>257Norddeich</t>
  </si>
  <si>
    <t>Wesselburener-Deichhausen</t>
  </si>
  <si>
    <t>257Wesselburener-Deichhausen</t>
  </si>
  <si>
    <t>Hellschen-Heringsand-Unterschaar</t>
  </si>
  <si>
    <t>257Hellschen-Heringsand-Unterschaar</t>
  </si>
  <si>
    <t>Wesselburenerkoog</t>
  </si>
  <si>
    <t>257Wesselburenerkoog</t>
  </si>
  <si>
    <t>Reinsbüttel</t>
  </si>
  <si>
    <t>257Reinsbüttel</t>
  </si>
  <si>
    <t>25767</t>
  </si>
  <si>
    <t>Arkebek</t>
  </si>
  <si>
    <t>257Arkebek</t>
  </si>
  <si>
    <t>Osterrade</t>
  </si>
  <si>
    <t>257Osterrade</t>
  </si>
  <si>
    <t>Offenbüttel</t>
  </si>
  <si>
    <t>257Offenbüttel</t>
  </si>
  <si>
    <t>Bunsoh</t>
  </si>
  <si>
    <t>257Bunsoh</t>
  </si>
  <si>
    <t>Tensbüttel-Röst</t>
  </si>
  <si>
    <t>257Tensbüttel-Röst</t>
  </si>
  <si>
    <t>Wennbüttel</t>
  </si>
  <si>
    <t>257Wennbüttel</t>
  </si>
  <si>
    <t>257Albersdorf</t>
  </si>
  <si>
    <t>25770</t>
  </si>
  <si>
    <t>Hemmingstedt</t>
  </si>
  <si>
    <t>257Hemmingstedt</t>
  </si>
  <si>
    <t>Lieth</t>
  </si>
  <si>
    <t>257Lieth</t>
  </si>
  <si>
    <t>25774</t>
  </si>
  <si>
    <t>Hemme</t>
  </si>
  <si>
    <t>257Hemme</t>
  </si>
  <si>
    <t>Lehe</t>
  </si>
  <si>
    <t>257Lehe</t>
  </si>
  <si>
    <t>Krempel</t>
  </si>
  <si>
    <t>257Krempel</t>
  </si>
  <si>
    <t>Lunden</t>
  </si>
  <si>
    <t>257Lunden</t>
  </si>
  <si>
    <t>Karolinenkoog</t>
  </si>
  <si>
    <t>257Karolinenkoog</t>
  </si>
  <si>
    <t>Groven</t>
  </si>
  <si>
    <t>257Groven</t>
  </si>
  <si>
    <t>25776</t>
  </si>
  <si>
    <t>Schlichting</t>
  </si>
  <si>
    <t>257Schlichting</t>
  </si>
  <si>
    <t>Sankt Annen</t>
  </si>
  <si>
    <t>257Sankt Annen</t>
  </si>
  <si>
    <t>Rehm-Flehde-Bargen</t>
  </si>
  <si>
    <t>257Rehm-Flehde-Bargen</t>
  </si>
  <si>
    <t>25779</t>
  </si>
  <si>
    <t>257Kleve</t>
  </si>
  <si>
    <t>257Hennstedt</t>
  </si>
  <si>
    <t>Hägen</t>
  </si>
  <si>
    <t>257Hägen</t>
  </si>
  <si>
    <t>Bergewöhrden</t>
  </si>
  <si>
    <t>257Bergewöhrden</t>
  </si>
  <si>
    <t>Wiemerstedt</t>
  </si>
  <si>
    <t>257Wiemerstedt</t>
  </si>
  <si>
    <t>Süderheistedt</t>
  </si>
  <si>
    <t>257Süderheistedt</t>
  </si>
  <si>
    <t>Norderheistedt</t>
  </si>
  <si>
    <t>257Norderheistedt</t>
  </si>
  <si>
    <t>Glüsing</t>
  </si>
  <si>
    <t>257Glüsing</t>
  </si>
  <si>
    <t>Fedderingen</t>
  </si>
  <si>
    <t>257Fedderingen</t>
  </si>
  <si>
    <t>25782</t>
  </si>
  <si>
    <t>Süderdorf</t>
  </si>
  <si>
    <t>257Süderdorf</t>
  </si>
  <si>
    <t>Gaushorn</t>
  </si>
  <si>
    <t>257Gaushorn</t>
  </si>
  <si>
    <t>Westerborstel</t>
  </si>
  <si>
    <t>257Westerborstel</t>
  </si>
  <si>
    <t>Welmbüttel</t>
  </si>
  <si>
    <t>257Welmbüttel</t>
  </si>
  <si>
    <t>Hövede</t>
  </si>
  <si>
    <t>257Hövede</t>
  </si>
  <si>
    <t>Schalkholz</t>
  </si>
  <si>
    <t>257Schalkholz</t>
  </si>
  <si>
    <t>Tellingstedt</t>
  </si>
  <si>
    <t>257Tellingstedt</t>
  </si>
  <si>
    <t>Schrum</t>
  </si>
  <si>
    <t>257Schrum</t>
  </si>
  <si>
    <t>25785</t>
  </si>
  <si>
    <t>Sarzbüttel</t>
  </si>
  <si>
    <t>257Sarzbüttel</t>
  </si>
  <si>
    <t>Odderade</t>
  </si>
  <si>
    <t>257Odderade</t>
  </si>
  <si>
    <t>Nordhastedt</t>
  </si>
  <si>
    <t>257Nordhastedt</t>
  </si>
  <si>
    <t>25786</t>
  </si>
  <si>
    <t>Dellstedt</t>
  </si>
  <si>
    <t>257Dellstedt</t>
  </si>
  <si>
    <t>25788</t>
  </si>
  <si>
    <t>257Hollingstedt</t>
  </si>
  <si>
    <t>Wallen</t>
  </si>
  <si>
    <t>257Wallen</t>
  </si>
  <si>
    <t>Delve</t>
  </si>
  <si>
    <t>257Delve</t>
  </si>
  <si>
    <t>25791</t>
  </si>
  <si>
    <t>Linden</t>
  </si>
  <si>
    <t>257Linden</t>
  </si>
  <si>
    <t>Barkenholm</t>
  </si>
  <si>
    <t>257Barkenholm</t>
  </si>
  <si>
    <t>25792</t>
  </si>
  <si>
    <t>257Neuenkirchen</t>
  </si>
  <si>
    <t>Strübbel</t>
  </si>
  <si>
    <t>257Strübbel</t>
  </si>
  <si>
    <t>25794</t>
  </si>
  <si>
    <t>Dörpling</t>
  </si>
  <si>
    <t>257Dörpling</t>
  </si>
  <si>
    <t>Tielenhemme</t>
  </si>
  <si>
    <t>257Tielenhemme</t>
  </si>
  <si>
    <t>Pahlen</t>
  </si>
  <si>
    <t>257Pahlen</t>
  </si>
  <si>
    <t>25795</t>
  </si>
  <si>
    <t>Stelle-Wittenwurth</t>
  </si>
  <si>
    <t>257Stelle-Wittenwurth</t>
  </si>
  <si>
    <t>Weddingstedt</t>
  </si>
  <si>
    <t>257Weddingstedt</t>
  </si>
  <si>
    <t>25797</t>
  </si>
  <si>
    <t>Wöhrden</t>
  </si>
  <si>
    <t>257Wöhrden</t>
  </si>
  <si>
    <t>25799</t>
  </si>
  <si>
    <t>Wrohm</t>
  </si>
  <si>
    <t>257Wrohm</t>
  </si>
  <si>
    <t>25813</t>
  </si>
  <si>
    <t>Schwesing</t>
  </si>
  <si>
    <t>258Schwesing</t>
  </si>
  <si>
    <t>Husum</t>
  </si>
  <si>
    <t>258Husum</t>
  </si>
  <si>
    <t>Südermarsch</t>
  </si>
  <si>
    <t>258Südermarsch</t>
  </si>
  <si>
    <t>Simonsberg</t>
  </si>
  <si>
    <t>258Simonsberg</t>
  </si>
  <si>
    <t>25821</t>
  </si>
  <si>
    <t>Almdorf</t>
  </si>
  <si>
    <t>258Almdorf</t>
  </si>
  <si>
    <t>Breklum</t>
  </si>
  <si>
    <t>258Breklum</t>
  </si>
  <si>
    <t>Reußenköge</t>
  </si>
  <si>
    <t>258Reußenköge</t>
  </si>
  <si>
    <t>Vollstedt</t>
  </si>
  <si>
    <t>258Vollstedt</t>
  </si>
  <si>
    <t>Bredstedt</t>
  </si>
  <si>
    <t>258Bredstedt</t>
  </si>
  <si>
    <t>Struckum</t>
  </si>
  <si>
    <t>258Struckum</t>
  </si>
  <si>
    <t>Sönnebüll</t>
  </si>
  <si>
    <t>258Sönnebüll</t>
  </si>
  <si>
    <t>25826</t>
  </si>
  <si>
    <t>Sankt Peter-Ording</t>
  </si>
  <si>
    <t>258Sankt Peter-Ording</t>
  </si>
  <si>
    <t>25832</t>
  </si>
  <si>
    <t>Tönning</t>
  </si>
  <si>
    <t>258Tönning</t>
  </si>
  <si>
    <t>Kotzenbüll</t>
  </si>
  <si>
    <t>258Kotzenbüll</t>
  </si>
  <si>
    <t>25836</t>
  </si>
  <si>
    <t>Welt</t>
  </si>
  <si>
    <t>258Welt</t>
  </si>
  <si>
    <t>Katharinenheerd</t>
  </si>
  <si>
    <t>258Katharinenheerd</t>
  </si>
  <si>
    <t>Garding</t>
  </si>
  <si>
    <t>258Garding</t>
  </si>
  <si>
    <t>Grothusenkoog</t>
  </si>
  <si>
    <t>258Grothusenkoog</t>
  </si>
  <si>
    <t>Poppenbüll</t>
  </si>
  <si>
    <t>258Poppenbüll</t>
  </si>
  <si>
    <t>Kirchspiel Garding</t>
  </si>
  <si>
    <t>258Kirchspiel Garding</t>
  </si>
  <si>
    <t>Osterhever</t>
  </si>
  <si>
    <t>258Osterhever</t>
  </si>
  <si>
    <t>Vollerwiek</t>
  </si>
  <si>
    <t>258Vollerwiek</t>
  </si>
  <si>
    <t>25840</t>
  </si>
  <si>
    <t>Koldenbüttel</t>
  </si>
  <si>
    <t>258Koldenbüttel</t>
  </si>
  <si>
    <t>Friedrichstadt</t>
  </si>
  <si>
    <t>258Friedrichstadt</t>
  </si>
  <si>
    <t>25842</t>
  </si>
  <si>
    <t>Langenhorn</t>
  </si>
  <si>
    <t>258Langenhorn</t>
  </si>
  <si>
    <t>Bargum</t>
  </si>
  <si>
    <t>258Bargum</t>
  </si>
  <si>
    <t>Lütjenholm</t>
  </si>
  <si>
    <t>258Lütjenholm</t>
  </si>
  <si>
    <t>Ockholm</t>
  </si>
  <si>
    <t>258Ockholm</t>
  </si>
  <si>
    <t>25845</t>
  </si>
  <si>
    <t>Nordstrand</t>
  </si>
  <si>
    <t>258Nordstrand</t>
  </si>
  <si>
    <t>Elisabeth-Sophien-Koog</t>
  </si>
  <si>
    <t>258Elisabeth-Sophien-Koog</t>
  </si>
  <si>
    <t>25849</t>
  </si>
  <si>
    <t>Pellworm</t>
  </si>
  <si>
    <t>258Pellworm</t>
  </si>
  <si>
    <t>25850</t>
  </si>
  <si>
    <t>Bondelum</t>
  </si>
  <si>
    <t>258Bondelum</t>
  </si>
  <si>
    <t>Behrendorf</t>
  </si>
  <si>
    <t>258Behrendorf</t>
  </si>
  <si>
    <t>25852</t>
  </si>
  <si>
    <t>Bordelum</t>
  </si>
  <si>
    <t>258Bordelum</t>
  </si>
  <si>
    <t>25853</t>
  </si>
  <si>
    <t>Ahrenshöft</t>
  </si>
  <si>
    <t>258Ahrenshöft</t>
  </si>
  <si>
    <t>Drelsdorf</t>
  </si>
  <si>
    <t>258Drelsdorf</t>
  </si>
  <si>
    <t>Bohmstedt</t>
  </si>
  <si>
    <t>258Bohmstedt</t>
  </si>
  <si>
    <t>25855</t>
  </si>
  <si>
    <t>Haselund</t>
  </si>
  <si>
    <t>258Haselund</t>
  </si>
  <si>
    <t>25856</t>
  </si>
  <si>
    <t>Hattstedt</t>
  </si>
  <si>
    <t>258Hattstedt</t>
  </si>
  <si>
    <t>Wobbenbüll</t>
  </si>
  <si>
    <t>258Wobbenbüll</t>
  </si>
  <si>
    <t>Hattstedtermarsch</t>
  </si>
  <si>
    <t>258Hattstedtermarsch</t>
  </si>
  <si>
    <t>25858</t>
  </si>
  <si>
    <t>Högel</t>
  </si>
  <si>
    <t>258Högel</t>
  </si>
  <si>
    <t>25859</t>
  </si>
  <si>
    <t>Hooge</t>
  </si>
  <si>
    <t>258Hooge</t>
  </si>
  <si>
    <t>25860</t>
  </si>
  <si>
    <t>Horstedt</t>
  </si>
  <si>
    <t>258Horstedt</t>
  </si>
  <si>
    <t>Olderup</t>
  </si>
  <si>
    <t>258Olderup</t>
  </si>
  <si>
    <t>Arlewatt</t>
  </si>
  <si>
    <t>258Arlewatt</t>
  </si>
  <si>
    <t>25862</t>
  </si>
  <si>
    <t>Goldebek</t>
  </si>
  <si>
    <t>258Goldebek</t>
  </si>
  <si>
    <t>Kolkerheide</t>
  </si>
  <si>
    <t>258Kolkerheide</t>
  </si>
  <si>
    <t>Goldelund</t>
  </si>
  <si>
    <t>258Goldelund</t>
  </si>
  <si>
    <t>Joldelund</t>
  </si>
  <si>
    <t>258Joldelund</t>
  </si>
  <si>
    <t>25863</t>
  </si>
  <si>
    <t>Langeneß</t>
  </si>
  <si>
    <t>258Langeneß</t>
  </si>
  <si>
    <t>25864</t>
  </si>
  <si>
    <t>Löwenstedt</t>
  </si>
  <si>
    <t>258Löwenstedt</t>
  </si>
  <si>
    <t>25866</t>
  </si>
  <si>
    <t>Mildstedt</t>
  </si>
  <si>
    <t>258Mildstedt</t>
  </si>
  <si>
    <t>25868</t>
  </si>
  <si>
    <t>Norderstapel</t>
  </si>
  <si>
    <t>258Norderstapel</t>
  </si>
  <si>
    <t>25869</t>
  </si>
  <si>
    <t>Gröde</t>
  </si>
  <si>
    <t>258Gröde</t>
  </si>
  <si>
    <t>25870</t>
  </si>
  <si>
    <t>Norderfriedrichskoog</t>
  </si>
  <si>
    <t>258Norderfriedrichskoog</t>
  </si>
  <si>
    <t>Oldenswort</t>
  </si>
  <si>
    <t>258Oldenswort</t>
  </si>
  <si>
    <t>25872</t>
  </si>
  <si>
    <t>258Ostenfeld</t>
  </si>
  <si>
    <t>Wittbek</t>
  </si>
  <si>
    <t>258Wittbek</t>
  </si>
  <si>
    <t>25873</t>
  </si>
  <si>
    <t>Oldersbek</t>
  </si>
  <si>
    <t>258Oldersbek</t>
  </si>
  <si>
    <t>Rantrum</t>
  </si>
  <si>
    <t>258Rantrum</t>
  </si>
  <si>
    <t>25875</t>
  </si>
  <si>
    <t>Schobüll</t>
  </si>
  <si>
    <t>258Schobüll</t>
  </si>
  <si>
    <t>25876</t>
  </si>
  <si>
    <t>258Wisch</t>
  </si>
  <si>
    <t>Süderhöft</t>
  </si>
  <si>
    <t>258Süderhöft</t>
  </si>
  <si>
    <t>Ramstedt</t>
  </si>
  <si>
    <t>258Ramstedt</t>
  </si>
  <si>
    <t>Fresendelf</t>
  </si>
  <si>
    <t>258Fresendelf</t>
  </si>
  <si>
    <t>Schwabstedt</t>
  </si>
  <si>
    <t>258Schwabstedt</t>
  </si>
  <si>
    <t>Hude</t>
  </si>
  <si>
    <t>258Hude</t>
  </si>
  <si>
    <t>25878</t>
  </si>
  <si>
    <t>258Drage</t>
  </si>
  <si>
    <t>Seeth</t>
  </si>
  <si>
    <t>258Seeth</t>
  </si>
  <si>
    <t>25879</t>
  </si>
  <si>
    <t>Süderstapel</t>
  </si>
  <si>
    <t>258Süderstapel</t>
  </si>
  <si>
    <t>25881</t>
  </si>
  <si>
    <t>Augustenkoog</t>
  </si>
  <si>
    <t>258Augustenkoog</t>
  </si>
  <si>
    <t>Westerhever</t>
  </si>
  <si>
    <t>258Westerhever</t>
  </si>
  <si>
    <t>Tümlauer Koog</t>
  </si>
  <si>
    <t>258Tümlauer Koog</t>
  </si>
  <si>
    <t>Tating</t>
  </si>
  <si>
    <t>258Tating</t>
  </si>
  <si>
    <t>25882</t>
  </si>
  <si>
    <t>Tetenbüll</t>
  </si>
  <si>
    <t>258Tetenbüll</t>
  </si>
  <si>
    <t>25884</t>
  </si>
  <si>
    <t>Sollwitt</t>
  </si>
  <si>
    <t>258Sollwitt</t>
  </si>
  <si>
    <t>Viöl</t>
  </si>
  <si>
    <t>258Viöl</t>
  </si>
  <si>
    <t>Norstedt</t>
  </si>
  <si>
    <t>258Norstedt</t>
  </si>
  <si>
    <t>25885</t>
  </si>
  <si>
    <t>Ahrenviölfeld</t>
  </si>
  <si>
    <t>258Ahrenviölfeld</t>
  </si>
  <si>
    <t>Ahrenviöl</t>
  </si>
  <si>
    <t>258Ahrenviöl</t>
  </si>
  <si>
    <t>Immenstedt</t>
  </si>
  <si>
    <t>258Immenstedt</t>
  </si>
  <si>
    <t>Oster-Ohrstedt</t>
  </si>
  <si>
    <t>258Oster-Ohrstedt</t>
  </si>
  <si>
    <t>Wester-Ohrstedt</t>
  </si>
  <si>
    <t>258Wester-Ohrstedt</t>
  </si>
  <si>
    <t>25887</t>
  </si>
  <si>
    <t>Winnert</t>
  </si>
  <si>
    <t>258Winnert</t>
  </si>
  <si>
    <t>25889</t>
  </si>
  <si>
    <t>Witzwort</t>
  </si>
  <si>
    <t>258Witzwort</t>
  </si>
  <si>
    <t>Uelvesbüll</t>
  </si>
  <si>
    <t>258Uelvesbüll</t>
  </si>
  <si>
    <t>25899</t>
  </si>
  <si>
    <t>Galmsbüll</t>
  </si>
  <si>
    <t>258Galmsbüll</t>
  </si>
  <si>
    <t>Niebüll</t>
  </si>
  <si>
    <t>258Niebüll</t>
  </si>
  <si>
    <t>Bosbüll</t>
  </si>
  <si>
    <t>258Bosbüll</t>
  </si>
  <si>
    <t>Dagebüll</t>
  </si>
  <si>
    <t>258Dagebüll</t>
  </si>
  <si>
    <t>Klixbüll</t>
  </si>
  <si>
    <t>258Klixbüll</t>
  </si>
  <si>
    <t>25917</t>
  </si>
  <si>
    <t>Enge-Sande</t>
  </si>
  <si>
    <t>259Enge-Sande</t>
  </si>
  <si>
    <t>Stadum</t>
  </si>
  <si>
    <t>259Stadum</t>
  </si>
  <si>
    <t>Tinningstedt</t>
  </si>
  <si>
    <t>259Tinningstedt</t>
  </si>
  <si>
    <t>Leck</t>
  </si>
  <si>
    <t>259Leck</t>
  </si>
  <si>
    <t>Sprakebüll</t>
  </si>
  <si>
    <t>259Sprakebüll</t>
  </si>
  <si>
    <t>Achtrup</t>
  </si>
  <si>
    <t>259Achtrup</t>
  </si>
  <si>
    <t>25920</t>
  </si>
  <si>
    <t>Stedesand</t>
  </si>
  <si>
    <t>259Stedesand</t>
  </si>
  <si>
    <t>Risum-Lindholm</t>
  </si>
  <si>
    <t>259Risum-Lindholm</t>
  </si>
  <si>
    <t>25923</t>
  </si>
  <si>
    <t>Humptrup</t>
  </si>
  <si>
    <t>259Humptrup</t>
  </si>
  <si>
    <t>Braderup</t>
  </si>
  <si>
    <t>259Braderup</t>
  </si>
  <si>
    <t>Ellhöft</t>
  </si>
  <si>
    <t>259Ellhöft</t>
  </si>
  <si>
    <t>Süderlügum</t>
  </si>
  <si>
    <t>259Süderlügum</t>
  </si>
  <si>
    <t>Lexgaard</t>
  </si>
  <si>
    <t>259Lexgaard</t>
  </si>
  <si>
    <t>259Holm</t>
  </si>
  <si>
    <t>Uphusum</t>
  </si>
  <si>
    <t>259Uphusum</t>
  </si>
  <si>
    <t>25924</t>
  </si>
  <si>
    <t>Rodenäs</t>
  </si>
  <si>
    <t>259Rodenäs</t>
  </si>
  <si>
    <t>Emmelsbüll-Horsbüll</t>
  </si>
  <si>
    <t>259Emmelsbüll-Horsbüll</t>
  </si>
  <si>
    <t>Klanxbüll</t>
  </si>
  <si>
    <t>259Klanxbüll</t>
  </si>
  <si>
    <t>Friedrich-Wilhelm-Lübke-Koog</t>
  </si>
  <si>
    <t>259Friedrich-Wilhelm-Lübke-Koog</t>
  </si>
  <si>
    <t>25926</t>
  </si>
  <si>
    <t>Karlum</t>
  </si>
  <si>
    <t>259Karlum</t>
  </si>
  <si>
    <t>Ladelund</t>
  </si>
  <si>
    <t>259Ladelund</t>
  </si>
  <si>
    <t>Bramstedtlund</t>
  </si>
  <si>
    <t>259Bramstedtlund</t>
  </si>
  <si>
    <t>Westre</t>
  </si>
  <si>
    <t>259Westre</t>
  </si>
  <si>
    <t>25927</t>
  </si>
  <si>
    <t>Aventoft</t>
  </si>
  <si>
    <t>259Aventoft</t>
  </si>
  <si>
    <t>259Neukirchen</t>
  </si>
  <si>
    <t>25938</t>
  </si>
  <si>
    <t>Dunsum</t>
  </si>
  <si>
    <t>259Dunsum</t>
  </si>
  <si>
    <t>Midlum</t>
  </si>
  <si>
    <t>259Midlum</t>
  </si>
  <si>
    <t>Oevenum</t>
  </si>
  <si>
    <t>259Oevenum</t>
  </si>
  <si>
    <t>Süderende</t>
  </si>
  <si>
    <t>259Süderende</t>
  </si>
  <si>
    <t>Oldsum</t>
  </si>
  <si>
    <t>259Oldsum</t>
  </si>
  <si>
    <t>Wyk auf Föhr</t>
  </si>
  <si>
    <t>259Wyk auf Föhr</t>
  </si>
  <si>
    <t>Alkersum</t>
  </si>
  <si>
    <t>259Alkersum</t>
  </si>
  <si>
    <t>Wrixum</t>
  </si>
  <si>
    <t>259Wrixum</t>
  </si>
  <si>
    <t>Borgsum</t>
  </si>
  <si>
    <t>259Borgsum</t>
  </si>
  <si>
    <t>Nieblum</t>
  </si>
  <si>
    <t>259Nieblum</t>
  </si>
  <si>
    <t>Witsum</t>
  </si>
  <si>
    <t>259Witsum</t>
  </si>
  <si>
    <t>Utersum</t>
  </si>
  <si>
    <t>259Utersum</t>
  </si>
  <si>
    <t>25946</t>
  </si>
  <si>
    <t>Wittdün</t>
  </si>
  <si>
    <t>259Wittdün</t>
  </si>
  <si>
    <t>Nebel</t>
  </si>
  <si>
    <t>259Nebel</t>
  </si>
  <si>
    <t>Norddorf</t>
  </si>
  <si>
    <t>259Norddorf</t>
  </si>
  <si>
    <t>25980</t>
  </si>
  <si>
    <t>Rantum</t>
  </si>
  <si>
    <t>259Rantum</t>
  </si>
  <si>
    <t>Westerland</t>
  </si>
  <si>
    <t>259Westerland</t>
  </si>
  <si>
    <t>Sylt-Ost</t>
  </si>
  <si>
    <t>259Sylt-Ost</t>
  </si>
  <si>
    <t>25992</t>
  </si>
  <si>
    <t>List</t>
  </si>
  <si>
    <t>259List</t>
  </si>
  <si>
    <t>25996</t>
  </si>
  <si>
    <t>Wenningstedt</t>
  </si>
  <si>
    <t>259Wenningstedt</t>
  </si>
  <si>
    <t>25997</t>
  </si>
  <si>
    <t>Hörnum</t>
  </si>
  <si>
    <t>259Hörnum</t>
  </si>
  <si>
    <t>25999</t>
  </si>
  <si>
    <t>Kampen</t>
  </si>
  <si>
    <t>259Kampen</t>
  </si>
  <si>
    <t>26121</t>
  </si>
  <si>
    <t>Oldenburg (Oldenburg)</t>
  </si>
  <si>
    <t>261Oldenburg (Oldenburg)</t>
  </si>
  <si>
    <t>26122</t>
  </si>
  <si>
    <t>26123</t>
  </si>
  <si>
    <t>26125</t>
  </si>
  <si>
    <t>26127</t>
  </si>
  <si>
    <t>26129</t>
  </si>
  <si>
    <t>26131</t>
  </si>
  <si>
    <t>26133</t>
  </si>
  <si>
    <t>26135</t>
  </si>
  <si>
    <t>26160</t>
  </si>
  <si>
    <t>Bad Zwischenahn</t>
  </si>
  <si>
    <t>261Bad Zwischenahn</t>
  </si>
  <si>
    <t>26169</t>
  </si>
  <si>
    <t>Friesoythe</t>
  </si>
  <si>
    <t>261Friesoythe</t>
  </si>
  <si>
    <t>26180</t>
  </si>
  <si>
    <t>Rastede</t>
  </si>
  <si>
    <t>261Rastede</t>
  </si>
  <si>
    <t>26188</t>
  </si>
  <si>
    <t>Edewecht</t>
  </si>
  <si>
    <t>261Edewecht</t>
  </si>
  <si>
    <t>26197</t>
  </si>
  <si>
    <t>Großenkneten</t>
  </si>
  <si>
    <t>261Großenkneten</t>
  </si>
  <si>
    <t>26203</t>
  </si>
  <si>
    <t>Wardenburg</t>
  </si>
  <si>
    <t>262Wardenburg</t>
  </si>
  <si>
    <t>26209</t>
  </si>
  <si>
    <t>Hatten</t>
  </si>
  <si>
    <t>262Hatten</t>
  </si>
  <si>
    <t>26215</t>
  </si>
  <si>
    <t>Wiefelstede</t>
  </si>
  <si>
    <t>262Wiefelstede</t>
  </si>
  <si>
    <t>26219</t>
  </si>
  <si>
    <t>Bösel</t>
  </si>
  <si>
    <t>262Bösel</t>
  </si>
  <si>
    <t>26316</t>
  </si>
  <si>
    <t>Varel</t>
  </si>
  <si>
    <t>263Varel</t>
  </si>
  <si>
    <t>26340</t>
  </si>
  <si>
    <t>Zetel</t>
  </si>
  <si>
    <t>263Zetel</t>
  </si>
  <si>
    <t>26345</t>
  </si>
  <si>
    <t>Bockhorn</t>
  </si>
  <si>
    <t>263Bockhorn</t>
  </si>
  <si>
    <t>26349</t>
  </si>
  <si>
    <t>Jade</t>
  </si>
  <si>
    <t>263Jade</t>
  </si>
  <si>
    <t>26382</t>
  </si>
  <si>
    <t>Wilhelmshaven</t>
  </si>
  <si>
    <t>263Wilhelmshaven</t>
  </si>
  <si>
    <t>26384</t>
  </si>
  <si>
    <t>26386</t>
  </si>
  <si>
    <t>26388</t>
  </si>
  <si>
    <t>26389</t>
  </si>
  <si>
    <t>26409</t>
  </si>
  <si>
    <t>Wittmund</t>
  </si>
  <si>
    <t>264Wittmund</t>
  </si>
  <si>
    <t>26419</t>
  </si>
  <si>
    <t>Schortens</t>
  </si>
  <si>
    <t>264Schortens</t>
  </si>
  <si>
    <t>26427</t>
  </si>
  <si>
    <t>Dunum</t>
  </si>
  <si>
    <t>264Dunum</t>
  </si>
  <si>
    <t>Esens</t>
  </si>
  <si>
    <t>264Esens</t>
  </si>
  <si>
    <t>Stedesdorf</t>
  </si>
  <si>
    <t>264Stedesdorf</t>
  </si>
  <si>
    <t>Werdum</t>
  </si>
  <si>
    <t>264Werdum</t>
  </si>
  <si>
    <t>Neuharlingersiel</t>
  </si>
  <si>
    <t>264Neuharlingersiel</t>
  </si>
  <si>
    <t>Holtgast</t>
  </si>
  <si>
    <t>264Holtgast</t>
  </si>
  <si>
    <t>Moorweg</t>
  </si>
  <si>
    <t>264Moorweg</t>
  </si>
  <si>
    <t>26434</t>
  </si>
  <si>
    <t>Wangerland</t>
  </si>
  <si>
    <t>264Wangerland</t>
  </si>
  <si>
    <t>26441</t>
  </si>
  <si>
    <t>Jever</t>
  </si>
  <si>
    <t>264Jever</t>
  </si>
  <si>
    <t>26446</t>
  </si>
  <si>
    <t>264Friedeburg</t>
  </si>
  <si>
    <t>26452</t>
  </si>
  <si>
    <t>Sande</t>
  </si>
  <si>
    <t>264Sande</t>
  </si>
  <si>
    <t>26465</t>
  </si>
  <si>
    <t>Langeoog</t>
  </si>
  <si>
    <t>264Langeoog</t>
  </si>
  <si>
    <t>26474</t>
  </si>
  <si>
    <t>Spiekeroog</t>
  </si>
  <si>
    <t>264Spiekeroog</t>
  </si>
  <si>
    <t>26486</t>
  </si>
  <si>
    <t>Wangerooge</t>
  </si>
  <si>
    <t>264Wangerooge</t>
  </si>
  <si>
    <t>26487</t>
  </si>
  <si>
    <t>Blomberg</t>
  </si>
  <si>
    <t>264Blomberg</t>
  </si>
  <si>
    <t>Neuschoo</t>
  </si>
  <si>
    <t>264Neuschoo</t>
  </si>
  <si>
    <t>26489</t>
  </si>
  <si>
    <t>Ochtersum</t>
  </si>
  <si>
    <t>264Ochtersum</t>
  </si>
  <si>
    <t>26506</t>
  </si>
  <si>
    <t>Norden</t>
  </si>
  <si>
    <t>265Norden</t>
  </si>
  <si>
    <t>26524</t>
  </si>
  <si>
    <t>Hagermarsch</t>
  </si>
  <si>
    <t>265Hagermarsch</t>
  </si>
  <si>
    <t>Hage</t>
  </si>
  <si>
    <t>265Hage</t>
  </si>
  <si>
    <t>Lütetsburg</t>
  </si>
  <si>
    <t>265Lütetsburg</t>
  </si>
  <si>
    <t>Halbemond</t>
  </si>
  <si>
    <t>265Halbemond</t>
  </si>
  <si>
    <t>Berumbur</t>
  </si>
  <si>
    <t>265Berumbur</t>
  </si>
  <si>
    <t>26529</t>
  </si>
  <si>
    <t>Wirdum</t>
  </si>
  <si>
    <t>265Wirdum</t>
  </si>
  <si>
    <t>Marienhafe</t>
  </si>
  <si>
    <t>265Marienhafe</t>
  </si>
  <si>
    <t>Upgant-Schott</t>
  </si>
  <si>
    <t>265Upgant-Schott</t>
  </si>
  <si>
    <t>Rechtsupweg</t>
  </si>
  <si>
    <t>265Rechtsupweg</t>
  </si>
  <si>
    <t>Osteel</t>
  </si>
  <si>
    <t>265Osteel</t>
  </si>
  <si>
    <t>Leezdorf</t>
  </si>
  <si>
    <t>265Leezdorf</t>
  </si>
  <si>
    <t>26532</t>
  </si>
  <si>
    <t>Großheide</t>
  </si>
  <si>
    <t>265Großheide</t>
  </si>
  <si>
    <t>26548</t>
  </si>
  <si>
    <t>Norderney</t>
  </si>
  <si>
    <t>265Norderney</t>
  </si>
  <si>
    <t>26553</t>
  </si>
  <si>
    <t>Dornum</t>
  </si>
  <si>
    <t>265Dornum</t>
  </si>
  <si>
    <t>26556</t>
  </si>
  <si>
    <t>Utarp</t>
  </si>
  <si>
    <t>265Utarp</t>
  </si>
  <si>
    <t>Westerholt</t>
  </si>
  <si>
    <t>265Westerholt</t>
  </si>
  <si>
    <t>Nenndorf</t>
  </si>
  <si>
    <t>265Nenndorf</t>
  </si>
  <si>
    <t>Schweindorf</t>
  </si>
  <si>
    <t>265Schweindorf</t>
  </si>
  <si>
    <t>Eversmeer</t>
  </si>
  <si>
    <t>265Eversmeer</t>
  </si>
  <si>
    <t>26571</t>
  </si>
  <si>
    <t>Juist</t>
  </si>
  <si>
    <t>265Juist</t>
  </si>
  <si>
    <t>26579</t>
  </si>
  <si>
    <t>Baltrum</t>
  </si>
  <si>
    <t>265Baltrum</t>
  </si>
  <si>
    <t>26603</t>
  </si>
  <si>
    <t>Aurich</t>
  </si>
  <si>
    <t>266Aurich</t>
  </si>
  <si>
    <t>26605</t>
  </si>
  <si>
    <t>26607</t>
  </si>
  <si>
    <t>26624</t>
  </si>
  <si>
    <t>Südbrookmerland</t>
  </si>
  <si>
    <t>266Südbrookmerland</t>
  </si>
  <si>
    <t>26629</t>
  </si>
  <si>
    <t>Großefehn</t>
  </si>
  <si>
    <t>266Großefehn</t>
  </si>
  <si>
    <t>26632</t>
  </si>
  <si>
    <t>266Ihlow</t>
  </si>
  <si>
    <t>26639</t>
  </si>
  <si>
    <t>Wiesmoor</t>
  </si>
  <si>
    <t>266Wiesmoor</t>
  </si>
  <si>
    <t>26655</t>
  </si>
  <si>
    <t>Westerstede</t>
  </si>
  <si>
    <t>266Westerstede</t>
  </si>
  <si>
    <t>26670</t>
  </si>
  <si>
    <t>Uplengen</t>
  </si>
  <si>
    <t>266Uplengen</t>
  </si>
  <si>
    <t>26676</t>
  </si>
  <si>
    <t>Barßel</t>
  </si>
  <si>
    <t>266Barßel</t>
  </si>
  <si>
    <t>26683</t>
  </si>
  <si>
    <t>Saterland</t>
  </si>
  <si>
    <t>266Saterland</t>
  </si>
  <si>
    <t>26689</t>
  </si>
  <si>
    <t>Apen</t>
  </si>
  <si>
    <t>266Apen</t>
  </si>
  <si>
    <t>26721</t>
  </si>
  <si>
    <t>Emden</t>
  </si>
  <si>
    <t>267Emden</t>
  </si>
  <si>
    <t>26723</t>
  </si>
  <si>
    <t>26725</t>
  </si>
  <si>
    <t>26736</t>
  </si>
  <si>
    <t>Krummhörn</t>
  </si>
  <si>
    <t>267Krummhörn</t>
  </si>
  <si>
    <t>26757</t>
  </si>
  <si>
    <t>Borkum</t>
  </si>
  <si>
    <t>267Borkum</t>
  </si>
  <si>
    <t>26759</t>
  </si>
  <si>
    <t>Hinte</t>
  </si>
  <si>
    <t>267Hinte</t>
  </si>
  <si>
    <t>26789</t>
  </si>
  <si>
    <t>Leer (Ostfriesland)</t>
  </si>
  <si>
    <t>267Leer (Ostfriesland)</t>
  </si>
  <si>
    <t>26802</t>
  </si>
  <si>
    <t>Moormerland</t>
  </si>
  <si>
    <t>268Moormerland</t>
  </si>
  <si>
    <t>26810</t>
  </si>
  <si>
    <t>Westoverledingen</t>
  </si>
  <si>
    <t>268Westoverledingen</t>
  </si>
  <si>
    <t>26817</t>
  </si>
  <si>
    <t>Rhauderfehn</t>
  </si>
  <si>
    <t>268Rhauderfehn</t>
  </si>
  <si>
    <t>26826</t>
  </si>
  <si>
    <t>Weener</t>
  </si>
  <si>
    <t>268Weener</t>
  </si>
  <si>
    <t>26831</t>
  </si>
  <si>
    <t>Bunde</t>
  </si>
  <si>
    <t>268Bunde</t>
  </si>
  <si>
    <t>Bunderhee</t>
  </si>
  <si>
    <t>268Bunderhee</t>
  </si>
  <si>
    <t>Boen</t>
  </si>
  <si>
    <t>268Boen</t>
  </si>
  <si>
    <t>Wymeer</t>
  </si>
  <si>
    <t>268Wymeer</t>
  </si>
  <si>
    <t>Dollart</t>
  </si>
  <si>
    <t>268Dollart</t>
  </si>
  <si>
    <t>26835</t>
  </si>
  <si>
    <t>Holtland</t>
  </si>
  <si>
    <t>268Holtland</t>
  </si>
  <si>
    <t>Firrel</t>
  </si>
  <si>
    <t>268Firrel</t>
  </si>
  <si>
    <t>Hesel</t>
  </si>
  <si>
    <t>268Hesel</t>
  </si>
  <si>
    <t>Brinkum</t>
  </si>
  <si>
    <t>268Brinkum</t>
  </si>
  <si>
    <t>Schwerinsdorf</t>
  </si>
  <si>
    <t>268Schwerinsdorf</t>
  </si>
  <si>
    <t>Neukamperfehn</t>
  </si>
  <si>
    <t>268Neukamperfehn</t>
  </si>
  <si>
    <t>26842</t>
  </si>
  <si>
    <t>Ostrhauderfehn</t>
  </si>
  <si>
    <t>268Ostrhauderfehn</t>
  </si>
  <si>
    <t>26844</t>
  </si>
  <si>
    <t>Jemgum</t>
  </si>
  <si>
    <t>268Jemgum</t>
  </si>
  <si>
    <t>26845</t>
  </si>
  <si>
    <t>Nortmoor</t>
  </si>
  <si>
    <t>268Nortmoor</t>
  </si>
  <si>
    <t>26847</t>
  </si>
  <si>
    <t>Detern</t>
  </si>
  <si>
    <t>268Detern</t>
  </si>
  <si>
    <t>26849</t>
  </si>
  <si>
    <t>Filsum</t>
  </si>
  <si>
    <t>268Filsum</t>
  </si>
  <si>
    <t>26871</t>
  </si>
  <si>
    <t>Papenburg</t>
  </si>
  <si>
    <t>268Papenburg</t>
  </si>
  <si>
    <t>26892</t>
  </si>
  <si>
    <t>Wippingen</t>
  </si>
  <si>
    <t>268Wippingen</t>
  </si>
  <si>
    <t>Kluse</t>
  </si>
  <si>
    <t>268Kluse</t>
  </si>
  <si>
    <t>268Lehe</t>
  </si>
  <si>
    <t>268Heede</t>
  </si>
  <si>
    <t>Dörpen</t>
  </si>
  <si>
    <t>268Dörpen</t>
  </si>
  <si>
    <t>26897</t>
  </si>
  <si>
    <t>Esterwegen</t>
  </si>
  <si>
    <t>268Esterwegen</t>
  </si>
  <si>
    <t>Breddenberg</t>
  </si>
  <si>
    <t>268Breddenberg</t>
  </si>
  <si>
    <t>Hilkenbrook</t>
  </si>
  <si>
    <t>268Hilkenbrook</t>
  </si>
  <si>
    <t>Bockhorst</t>
  </si>
  <si>
    <t>268Bockhorst</t>
  </si>
  <si>
    <t>26899</t>
  </si>
  <si>
    <t>Rhede</t>
  </si>
  <si>
    <t>268Rhede</t>
  </si>
  <si>
    <t>26901</t>
  </si>
  <si>
    <t>Rastdorf</t>
  </si>
  <si>
    <t>269Rastdorf</t>
  </si>
  <si>
    <t>Lorup</t>
  </si>
  <si>
    <t>269Lorup</t>
  </si>
  <si>
    <t>26903</t>
  </si>
  <si>
    <t>Surwold</t>
  </si>
  <si>
    <t>269Surwold</t>
  </si>
  <si>
    <t>26904</t>
  </si>
  <si>
    <t>Börger</t>
  </si>
  <si>
    <t>269Börger</t>
  </si>
  <si>
    <t>26906</t>
  </si>
  <si>
    <t>Dersum</t>
  </si>
  <si>
    <t>269Dersum</t>
  </si>
  <si>
    <t>26907</t>
  </si>
  <si>
    <t>Walchum</t>
  </si>
  <si>
    <t>269Walchum</t>
  </si>
  <si>
    <t>26909</t>
  </si>
  <si>
    <t>Neubörger</t>
  </si>
  <si>
    <t>269Neubörger</t>
  </si>
  <si>
    <t>Neulehe</t>
  </si>
  <si>
    <t>269Neulehe</t>
  </si>
  <si>
    <t>26919</t>
  </si>
  <si>
    <t>Brake</t>
  </si>
  <si>
    <t>269Brake</t>
  </si>
  <si>
    <t>26931</t>
  </si>
  <si>
    <t>Elsfleth</t>
  </si>
  <si>
    <t>269Elsfleth</t>
  </si>
  <si>
    <t>26935</t>
  </si>
  <si>
    <t>Stadland</t>
  </si>
  <si>
    <t>269Stadland</t>
  </si>
  <si>
    <t>26936</t>
  </si>
  <si>
    <t>26937</t>
  </si>
  <si>
    <t>26939</t>
  </si>
  <si>
    <t>Ovelgönne</t>
  </si>
  <si>
    <t>269Ovelgönne</t>
  </si>
  <si>
    <t>26954</t>
  </si>
  <si>
    <t>Nordenham</t>
  </si>
  <si>
    <t>269Nordenham</t>
  </si>
  <si>
    <t>26969</t>
  </si>
  <si>
    <t>Butjadingen</t>
  </si>
  <si>
    <t>269Butjadingen</t>
  </si>
  <si>
    <t>27211</t>
  </si>
  <si>
    <t>Bassum</t>
  </si>
  <si>
    <t>272Bassum</t>
  </si>
  <si>
    <t>27232</t>
  </si>
  <si>
    <t>Sulingen</t>
  </si>
  <si>
    <t>272Sulingen</t>
  </si>
  <si>
    <t>27239</t>
  </si>
  <si>
    <t>Twistringen</t>
  </si>
  <si>
    <t>272Twistringen</t>
  </si>
  <si>
    <t>27243</t>
  </si>
  <si>
    <t>Kirchseelte</t>
  </si>
  <si>
    <t>272Kirchseelte</t>
  </si>
  <si>
    <t>Prinzhöfte</t>
  </si>
  <si>
    <t>272Prinzhöfte</t>
  </si>
  <si>
    <t>Groß Ippener</t>
  </si>
  <si>
    <t>272Groß Ippener</t>
  </si>
  <si>
    <t>Colnrade</t>
  </si>
  <si>
    <t>272Colnrade</t>
  </si>
  <si>
    <t>Winkelsett</t>
  </si>
  <si>
    <t>272Winkelsett</t>
  </si>
  <si>
    <t>Harpstedt</t>
  </si>
  <si>
    <t>272Harpstedt</t>
  </si>
  <si>
    <t>Beckeln</t>
  </si>
  <si>
    <t>272Beckeln</t>
  </si>
  <si>
    <t>Dünsen</t>
  </si>
  <si>
    <t>272Dünsen</t>
  </si>
  <si>
    <t>27245</t>
  </si>
  <si>
    <t>272Kirchdorf</t>
  </si>
  <si>
    <t>Barenburg</t>
  </si>
  <si>
    <t>272Barenburg</t>
  </si>
  <si>
    <t>Bahrenborstel</t>
  </si>
  <si>
    <t>272Bahrenborstel</t>
  </si>
  <si>
    <t>27246</t>
  </si>
  <si>
    <t>272Borstel</t>
  </si>
  <si>
    <t>27248</t>
  </si>
  <si>
    <t>Ehrenburg</t>
  </si>
  <si>
    <t>272Ehrenburg</t>
  </si>
  <si>
    <t>27249</t>
  </si>
  <si>
    <t>Mellinghausen</t>
  </si>
  <si>
    <t>272Mellinghausen</t>
  </si>
  <si>
    <t>Maasen</t>
  </si>
  <si>
    <t>272Maasen</t>
  </si>
  <si>
    <t>27251</t>
  </si>
  <si>
    <t>Scholen</t>
  </si>
  <si>
    <t>272Scholen</t>
  </si>
  <si>
    <t>272Neuenkirchen</t>
  </si>
  <si>
    <t>27252</t>
  </si>
  <si>
    <t>Schwaförden</t>
  </si>
  <si>
    <t>272Schwaförden</t>
  </si>
  <si>
    <t>27254</t>
  </si>
  <si>
    <t>Siedenburg</t>
  </si>
  <si>
    <t>272Siedenburg</t>
  </si>
  <si>
    <t>Staffhorst</t>
  </si>
  <si>
    <t>272Staffhorst</t>
  </si>
  <si>
    <t>27257</t>
  </si>
  <si>
    <t>Affinghausen</t>
  </si>
  <si>
    <t>272Affinghausen</t>
  </si>
  <si>
    <t>Sudwalde</t>
  </si>
  <si>
    <t>272Sudwalde</t>
  </si>
  <si>
    <t>27259</t>
  </si>
  <si>
    <t>Freistatt</t>
  </si>
  <si>
    <t>272Freistatt</t>
  </si>
  <si>
    <t>Wehrbleck</t>
  </si>
  <si>
    <t>272Wehrbleck</t>
  </si>
  <si>
    <t>Varrel</t>
  </si>
  <si>
    <t>272Varrel</t>
  </si>
  <si>
    <t>27283</t>
  </si>
  <si>
    <t>Verden (Aller)</t>
  </si>
  <si>
    <t>272Verden (Aller)</t>
  </si>
  <si>
    <t>27299</t>
  </si>
  <si>
    <t>272Langwedel</t>
  </si>
  <si>
    <t>27305</t>
  </si>
  <si>
    <t>Engeln</t>
  </si>
  <si>
    <t>273Engeln</t>
  </si>
  <si>
    <t>Süstedt</t>
  </si>
  <si>
    <t>273Süstedt</t>
  </si>
  <si>
    <t>Bruchhausen-Vilsen</t>
  </si>
  <si>
    <t>273Bruchhausen-Vilsen</t>
  </si>
  <si>
    <t>27308</t>
  </si>
  <si>
    <t>Kirchlinteln</t>
  </si>
  <si>
    <t>273Kirchlinteln</t>
  </si>
  <si>
    <t>27313</t>
  </si>
  <si>
    <t>Dörverden</t>
  </si>
  <si>
    <t>273Dörverden</t>
  </si>
  <si>
    <t>27318</t>
  </si>
  <si>
    <t>Hilgermissen</t>
  </si>
  <si>
    <t>273Hilgermissen</t>
  </si>
  <si>
    <t>Hoya</t>
  </si>
  <si>
    <t>273Hoya</t>
  </si>
  <si>
    <t>Hoyerhagen</t>
  </si>
  <si>
    <t>273Hoyerhagen</t>
  </si>
  <si>
    <t>27321</t>
  </si>
  <si>
    <t>Emtinghausen</t>
  </si>
  <si>
    <t>273Emtinghausen</t>
  </si>
  <si>
    <t>Thedinghausen</t>
  </si>
  <si>
    <t>273Thedinghausen</t>
  </si>
  <si>
    <t>Morsum</t>
  </si>
  <si>
    <t>273Morsum</t>
  </si>
  <si>
    <t>27324</t>
  </si>
  <si>
    <t>Hämelhausen</t>
  </si>
  <si>
    <t>273Hämelhausen</t>
  </si>
  <si>
    <t>Gandesbergen</t>
  </si>
  <si>
    <t>273Gandesbergen</t>
  </si>
  <si>
    <t>Hassel (Weser)</t>
  </si>
  <si>
    <t>273Hassel (Weser)</t>
  </si>
  <si>
    <t>Eystrup</t>
  </si>
  <si>
    <t>273Eystrup</t>
  </si>
  <si>
    <t>27327</t>
  </si>
  <si>
    <t>Martfeld</t>
  </si>
  <si>
    <t>273Martfeld</t>
  </si>
  <si>
    <t>Schwarme</t>
  </si>
  <si>
    <t>273Schwarme</t>
  </si>
  <si>
    <t>27330</t>
  </si>
  <si>
    <t>273Asendorf</t>
  </si>
  <si>
    <t>27333</t>
  </si>
  <si>
    <t>Warpe</t>
  </si>
  <si>
    <t>273Warpe</t>
  </si>
  <si>
    <t>Bücken</t>
  </si>
  <si>
    <t>273Bücken</t>
  </si>
  <si>
    <t>Schweringen</t>
  </si>
  <si>
    <t>273Schweringen</t>
  </si>
  <si>
    <t>27336</t>
  </si>
  <si>
    <t>Rethem (Aller)</t>
  </si>
  <si>
    <t>273Rethem (Aller)</t>
  </si>
  <si>
    <t>Frankenfeld</t>
  </si>
  <si>
    <t>273Frankenfeld</t>
  </si>
  <si>
    <t>Häuslingen</t>
  </si>
  <si>
    <t>273Häuslingen</t>
  </si>
  <si>
    <t>27337</t>
  </si>
  <si>
    <t>Blender</t>
  </si>
  <si>
    <t>273Blender</t>
  </si>
  <si>
    <t>27339</t>
  </si>
  <si>
    <t>Riede</t>
  </si>
  <si>
    <t>273Riede</t>
  </si>
  <si>
    <t>27356</t>
  </si>
  <si>
    <t>Rotenburg (Wümme)</t>
  </si>
  <si>
    <t>273Rotenburg (Wümme)</t>
  </si>
  <si>
    <t>27367</t>
  </si>
  <si>
    <t>Hassendorf</t>
  </si>
  <si>
    <t>273Hassendorf</t>
  </si>
  <si>
    <t>Hellwege</t>
  </si>
  <si>
    <t>273Hellwege</t>
  </si>
  <si>
    <t>Sottrum</t>
  </si>
  <si>
    <t>273Sottrum</t>
  </si>
  <si>
    <t>Bötersen</t>
  </si>
  <si>
    <t>273Bötersen</t>
  </si>
  <si>
    <t>273Horstedt</t>
  </si>
  <si>
    <t>Ahausen</t>
  </si>
  <si>
    <t>273Ahausen</t>
  </si>
  <si>
    <t>Reeßum</t>
  </si>
  <si>
    <t>273Reeßum</t>
  </si>
  <si>
    <t>27374</t>
  </si>
  <si>
    <t>Visselhövede</t>
  </si>
  <si>
    <t>273Visselhövede</t>
  </si>
  <si>
    <t>27383</t>
  </si>
  <si>
    <t>Scheeßel</t>
  </si>
  <si>
    <t>273Scheeßel</t>
  </si>
  <si>
    <t>27386</t>
  </si>
  <si>
    <t>Hemslingen</t>
  </si>
  <si>
    <t>273Hemslingen</t>
  </si>
  <si>
    <t>Hemsbünde</t>
  </si>
  <si>
    <t>273Hemsbünde</t>
  </si>
  <si>
    <t>Kirchwalsede</t>
  </si>
  <si>
    <t>273Kirchwalsede</t>
  </si>
  <si>
    <t>Bothel</t>
  </si>
  <si>
    <t>273Bothel</t>
  </si>
  <si>
    <t>Brockel</t>
  </si>
  <si>
    <t>273Brockel</t>
  </si>
  <si>
    <t>Westerwalsede</t>
  </si>
  <si>
    <t>273Westerwalsede</t>
  </si>
  <si>
    <t>27389</t>
  </si>
  <si>
    <t>Stemmen</t>
  </si>
  <si>
    <t>273Stemmen</t>
  </si>
  <si>
    <t>Lauenbrück</t>
  </si>
  <si>
    <t>273Lauenbrück</t>
  </si>
  <si>
    <t>Vahlde</t>
  </si>
  <si>
    <t>273Vahlde</t>
  </si>
  <si>
    <t>Helvesiek</t>
  </si>
  <si>
    <t>273Helvesiek</t>
  </si>
  <si>
    <t>Fintel</t>
  </si>
  <si>
    <t>273Fintel</t>
  </si>
  <si>
    <t>27404</t>
  </si>
  <si>
    <t>Zeven</t>
  </si>
  <si>
    <t>274Zeven</t>
  </si>
  <si>
    <t>Ostereistedt</t>
  </si>
  <si>
    <t>274Ostereistedt</t>
  </si>
  <si>
    <t>Elsdorf</t>
  </si>
  <si>
    <t>274Elsdorf</t>
  </si>
  <si>
    <t>Rhade</t>
  </si>
  <si>
    <t>274Rhade</t>
  </si>
  <si>
    <t>274Seedorf</t>
  </si>
  <si>
    <t>Heeslingen</t>
  </si>
  <si>
    <t>274Heeslingen</t>
  </si>
  <si>
    <t>Gyhum</t>
  </si>
  <si>
    <t>274Gyhum</t>
  </si>
  <si>
    <t>27412</t>
  </si>
  <si>
    <t>Tarmstedt</t>
  </si>
  <si>
    <t>274Tarmstedt</t>
  </si>
  <si>
    <t>Westertimke</t>
  </si>
  <si>
    <t>274Westertimke</t>
  </si>
  <si>
    <t>Kirchtimke</t>
  </si>
  <si>
    <t>274Kirchtimke</t>
  </si>
  <si>
    <t>Hepstedt</t>
  </si>
  <si>
    <t>274Hepstedt</t>
  </si>
  <si>
    <t>Breddorf</t>
  </si>
  <si>
    <t>274Breddorf</t>
  </si>
  <si>
    <t>Bülstedt</t>
  </si>
  <si>
    <t>274Bülstedt</t>
  </si>
  <si>
    <t>Vorwerk</t>
  </si>
  <si>
    <t>274Vorwerk</t>
  </si>
  <si>
    <t>Wilstedt</t>
  </si>
  <si>
    <t>274Wilstedt</t>
  </si>
  <si>
    <t>27419</t>
  </si>
  <si>
    <t>Lengenbostel</t>
  </si>
  <si>
    <t>274Lengenbostel</t>
  </si>
  <si>
    <t>Klein Meckelsen</t>
  </si>
  <si>
    <t>274Klein Meckelsen</t>
  </si>
  <si>
    <t>Sittensen</t>
  </si>
  <si>
    <t>274Sittensen</t>
  </si>
  <si>
    <t>Groß Meckelsen</t>
  </si>
  <si>
    <t>274Groß Meckelsen</t>
  </si>
  <si>
    <t>Wohnste</t>
  </si>
  <si>
    <t>274Wohnste</t>
  </si>
  <si>
    <t>Vierden</t>
  </si>
  <si>
    <t>274Vierden</t>
  </si>
  <si>
    <t>Kalbe</t>
  </si>
  <si>
    <t>274Kalbe</t>
  </si>
  <si>
    <t>Hamersen</t>
  </si>
  <si>
    <t>274Hamersen</t>
  </si>
  <si>
    <t>Tiste</t>
  </si>
  <si>
    <t>274Tiste</t>
  </si>
  <si>
    <t>27432</t>
  </si>
  <si>
    <t>Bremervörde</t>
  </si>
  <si>
    <t>274Bremervörde</t>
  </si>
  <si>
    <t>Alfstedt</t>
  </si>
  <si>
    <t>274Alfstedt</t>
  </si>
  <si>
    <t>Hipstedt</t>
  </si>
  <si>
    <t>274Hipstedt</t>
  </si>
  <si>
    <t>Oerel</t>
  </si>
  <si>
    <t>274Oerel</t>
  </si>
  <si>
    <t>Basdahl</t>
  </si>
  <si>
    <t>274Basdahl</t>
  </si>
  <si>
    <t>Ebersdorf</t>
  </si>
  <si>
    <t>274Ebersdorf</t>
  </si>
  <si>
    <t>27442</t>
  </si>
  <si>
    <t>Gnarrenburg</t>
  </si>
  <si>
    <t>274Gnarrenburg</t>
  </si>
  <si>
    <t>27446</t>
  </si>
  <si>
    <t>Deinstedt</t>
  </si>
  <si>
    <t>274Deinstedt</t>
  </si>
  <si>
    <t>Sandbostel</t>
  </si>
  <si>
    <t>274Sandbostel</t>
  </si>
  <si>
    <t>Farven</t>
  </si>
  <si>
    <t>274Farven</t>
  </si>
  <si>
    <t>Selsingen</t>
  </si>
  <si>
    <t>274Selsingen</t>
  </si>
  <si>
    <t>Anderlingen</t>
  </si>
  <si>
    <t>274Anderlingen</t>
  </si>
  <si>
    <t>27449</t>
  </si>
  <si>
    <t>Kutenholz</t>
  </si>
  <si>
    <t>274Kutenholz</t>
  </si>
  <si>
    <t>27472</t>
  </si>
  <si>
    <t>Cuxhaven</t>
  </si>
  <si>
    <t>274Cuxhaven</t>
  </si>
  <si>
    <t>27474</t>
  </si>
  <si>
    <t>27476</t>
  </si>
  <si>
    <t>27478</t>
  </si>
  <si>
    <t>27498</t>
  </si>
  <si>
    <t>Helgoland</t>
  </si>
  <si>
    <t>274Helgoland</t>
  </si>
  <si>
    <t>27568</t>
  </si>
  <si>
    <t>Bremerhaven</t>
  </si>
  <si>
    <t>275Bremerhaven</t>
  </si>
  <si>
    <t>04</t>
  </si>
  <si>
    <t>27570</t>
  </si>
  <si>
    <t>27572</t>
  </si>
  <si>
    <t>27574</t>
  </si>
  <si>
    <t>27576</t>
  </si>
  <si>
    <t>27578</t>
  </si>
  <si>
    <t>27580</t>
  </si>
  <si>
    <t>27607</t>
  </si>
  <si>
    <t>Langen</t>
  </si>
  <si>
    <t>276Langen</t>
  </si>
  <si>
    <t>27612</t>
  </si>
  <si>
    <t>Loxstedt</t>
  </si>
  <si>
    <t>276Loxstedt</t>
  </si>
  <si>
    <t>27616</t>
  </si>
  <si>
    <t>Beverstedt</t>
  </si>
  <si>
    <t>276Beverstedt</t>
  </si>
  <si>
    <t>Frelsdorf</t>
  </si>
  <si>
    <t>276Frelsdorf</t>
  </si>
  <si>
    <t>Heerstedt</t>
  </si>
  <si>
    <t>276Heerstedt</t>
  </si>
  <si>
    <t>Hollen</t>
  </si>
  <si>
    <t>276Hollen</t>
  </si>
  <si>
    <t>276Stubben</t>
  </si>
  <si>
    <t>Kirchwistedt</t>
  </si>
  <si>
    <t>276Kirchwistedt</t>
  </si>
  <si>
    <t>Lunestedt</t>
  </si>
  <si>
    <t>276Lunestedt</t>
  </si>
  <si>
    <t>Appeln</t>
  </si>
  <si>
    <t>276Appeln</t>
  </si>
  <si>
    <t>276Bokel</t>
  </si>
  <si>
    <t>27619</t>
  </si>
  <si>
    <t>Schiffdorf</t>
  </si>
  <si>
    <t>276Schiffdorf</t>
  </si>
  <si>
    <t>27624</t>
  </si>
  <si>
    <t>Flögeln</t>
  </si>
  <si>
    <t>276Flögeln</t>
  </si>
  <si>
    <t>Köhlen</t>
  </si>
  <si>
    <t>276Köhlen</t>
  </si>
  <si>
    <t>Ringstedt</t>
  </si>
  <si>
    <t>276Ringstedt</t>
  </si>
  <si>
    <t>Drangstedt</t>
  </si>
  <si>
    <t>276Drangstedt</t>
  </si>
  <si>
    <t>Kührstedt</t>
  </si>
  <si>
    <t>276Kührstedt</t>
  </si>
  <si>
    <t>Lintig</t>
  </si>
  <si>
    <t>276Lintig</t>
  </si>
  <si>
    <t>Elmlohe</t>
  </si>
  <si>
    <t>276Elmlohe</t>
  </si>
  <si>
    <t>Bad Bederkesa</t>
  </si>
  <si>
    <t>276Bad Bederkesa</t>
  </si>
  <si>
    <t>27628</t>
  </si>
  <si>
    <t>Sandstedt</t>
  </si>
  <si>
    <t>276Sandstedt</t>
  </si>
  <si>
    <t>Driftsethe</t>
  </si>
  <si>
    <t>276Driftsethe</t>
  </si>
  <si>
    <t>Uthlede</t>
  </si>
  <si>
    <t>276Uthlede</t>
  </si>
  <si>
    <t>Wulsbüttel</t>
  </si>
  <si>
    <t>276Wulsbüttel</t>
  </si>
  <si>
    <t>Hagen im Bremischen</t>
  </si>
  <si>
    <t>276Hagen im Bremischen</t>
  </si>
  <si>
    <t>Bramstedt</t>
  </si>
  <si>
    <t>276Bramstedt</t>
  </si>
  <si>
    <t>27632</t>
  </si>
  <si>
    <t>Padingbüttel</t>
  </si>
  <si>
    <t>276Padingbüttel</t>
  </si>
  <si>
    <t>Misselwarden</t>
  </si>
  <si>
    <t>276Misselwarden</t>
  </si>
  <si>
    <t>Cappel</t>
  </si>
  <si>
    <t>276Cappel</t>
  </si>
  <si>
    <t>Dorum</t>
  </si>
  <si>
    <t>276Dorum</t>
  </si>
  <si>
    <t>Mulsum</t>
  </si>
  <si>
    <t>276Mulsum</t>
  </si>
  <si>
    <t>276Midlum</t>
  </si>
  <si>
    <t>27637</t>
  </si>
  <si>
    <t>Nordholz</t>
  </si>
  <si>
    <t>276Nordholz</t>
  </si>
  <si>
    <t>27638</t>
  </si>
  <si>
    <t>Wremen</t>
  </si>
  <si>
    <t>276Wremen</t>
  </si>
  <si>
    <t>27711</t>
  </si>
  <si>
    <t>Osterholz-Scharmbeck</t>
  </si>
  <si>
    <t>277Osterholz-Scharmbeck</t>
  </si>
  <si>
    <t>27721</t>
  </si>
  <si>
    <t>Ritterhude</t>
  </si>
  <si>
    <t>277Ritterhude</t>
  </si>
  <si>
    <t>27726</t>
  </si>
  <si>
    <t>Worpswede</t>
  </si>
  <si>
    <t>277Worpswede</t>
  </si>
  <si>
    <t>27729</t>
  </si>
  <si>
    <t>Axstedt</t>
  </si>
  <si>
    <t>277Axstedt</t>
  </si>
  <si>
    <t>Lübberstedt</t>
  </si>
  <si>
    <t>277Lübberstedt</t>
  </si>
  <si>
    <t>Holste</t>
  </si>
  <si>
    <t>277Holste</t>
  </si>
  <si>
    <t>Vollersode</t>
  </si>
  <si>
    <t>277Vollersode</t>
  </si>
  <si>
    <t>Hambergen</t>
  </si>
  <si>
    <t>277Hambergen</t>
  </si>
  <si>
    <t>27749</t>
  </si>
  <si>
    <t>Delmenhorst</t>
  </si>
  <si>
    <t>277Delmenhorst</t>
  </si>
  <si>
    <t>27751</t>
  </si>
  <si>
    <t>27753</t>
  </si>
  <si>
    <t>27755</t>
  </si>
  <si>
    <t>27777</t>
  </si>
  <si>
    <t>Ganderkesee</t>
  </si>
  <si>
    <t>277Ganderkesee</t>
  </si>
  <si>
    <t>27793</t>
  </si>
  <si>
    <t>Wildeshausen</t>
  </si>
  <si>
    <t>277Wildeshausen</t>
  </si>
  <si>
    <t>27798</t>
  </si>
  <si>
    <t>Hude (Oldenburg)</t>
  </si>
  <si>
    <t>277Hude (Oldenburg)</t>
  </si>
  <si>
    <t>27801</t>
  </si>
  <si>
    <t>Dötlingen</t>
  </si>
  <si>
    <t>278Dötlingen</t>
  </si>
  <si>
    <t>27804</t>
  </si>
  <si>
    <t>Berne</t>
  </si>
  <si>
    <t>278Berne</t>
  </si>
  <si>
    <t>27809</t>
  </si>
  <si>
    <t>Lemwerder</t>
  </si>
  <si>
    <t>278Lemwerder</t>
  </si>
  <si>
    <t>28195</t>
  </si>
  <si>
    <t>Bremen</t>
  </si>
  <si>
    <t>281Bremen</t>
  </si>
  <si>
    <t>28197</t>
  </si>
  <si>
    <t>28199</t>
  </si>
  <si>
    <t>28201</t>
  </si>
  <si>
    <t>282Bremen</t>
  </si>
  <si>
    <t>28203</t>
  </si>
  <si>
    <t>28205</t>
  </si>
  <si>
    <t>28207</t>
  </si>
  <si>
    <t>28209</t>
  </si>
  <si>
    <t>28211</t>
  </si>
  <si>
    <t>28213</t>
  </si>
  <si>
    <t>28215</t>
  </si>
  <si>
    <t>28217</t>
  </si>
  <si>
    <t>28219</t>
  </si>
  <si>
    <t>28237</t>
  </si>
  <si>
    <t>28239</t>
  </si>
  <si>
    <t>28259</t>
  </si>
  <si>
    <t>28277</t>
  </si>
  <si>
    <t>28279</t>
  </si>
  <si>
    <t>28307</t>
  </si>
  <si>
    <t>283Bremen</t>
  </si>
  <si>
    <t>28309</t>
  </si>
  <si>
    <t>28325</t>
  </si>
  <si>
    <t>28327</t>
  </si>
  <si>
    <t>28329</t>
  </si>
  <si>
    <t>28355</t>
  </si>
  <si>
    <t>28357</t>
  </si>
  <si>
    <t>28359</t>
  </si>
  <si>
    <t>28717</t>
  </si>
  <si>
    <t>287Bremen</t>
  </si>
  <si>
    <t>28719</t>
  </si>
  <si>
    <t>28755</t>
  </si>
  <si>
    <t>28757</t>
  </si>
  <si>
    <t>28759</t>
  </si>
  <si>
    <t>28777</t>
  </si>
  <si>
    <t>28779</t>
  </si>
  <si>
    <t>28790</t>
  </si>
  <si>
    <t>Schwanewede</t>
  </si>
  <si>
    <t>287Schwanewede</t>
  </si>
  <si>
    <t>28816</t>
  </si>
  <si>
    <t>Stuhr</t>
  </si>
  <si>
    <t>288Stuhr</t>
  </si>
  <si>
    <t>28832</t>
  </si>
  <si>
    <t>Achim</t>
  </si>
  <si>
    <t>288Achim</t>
  </si>
  <si>
    <t>28844</t>
  </si>
  <si>
    <t>Weyhe</t>
  </si>
  <si>
    <t>288Weyhe</t>
  </si>
  <si>
    <t>28857</t>
  </si>
  <si>
    <t>Syke</t>
  </si>
  <si>
    <t>288Syke</t>
  </si>
  <si>
    <t>28865</t>
  </si>
  <si>
    <t>Lilienthal</t>
  </si>
  <si>
    <t>288Lilienthal</t>
  </si>
  <si>
    <t>28870</t>
  </si>
  <si>
    <t>Ottersberg</t>
  </si>
  <si>
    <t>288Ottersberg</t>
  </si>
  <si>
    <t>28876</t>
  </si>
  <si>
    <t>Oyten</t>
  </si>
  <si>
    <t>288Oyten</t>
  </si>
  <si>
    <t>28879</t>
  </si>
  <si>
    <t>Grasberg</t>
  </si>
  <si>
    <t>288Grasberg</t>
  </si>
  <si>
    <t>29221</t>
  </si>
  <si>
    <t>Celle</t>
  </si>
  <si>
    <t>292Celle</t>
  </si>
  <si>
    <t>29223</t>
  </si>
  <si>
    <t>29225</t>
  </si>
  <si>
    <t>29227</t>
  </si>
  <si>
    <t>29229</t>
  </si>
  <si>
    <t>29303</t>
  </si>
  <si>
    <t>293Bergen</t>
  </si>
  <si>
    <t>29308</t>
  </si>
  <si>
    <t>Winsen (Aller)</t>
  </si>
  <si>
    <t>293Winsen (Aller)</t>
  </si>
  <si>
    <t>29313</t>
  </si>
  <si>
    <t>Hambühren</t>
  </si>
  <si>
    <t>293Hambühren</t>
  </si>
  <si>
    <t>29320</t>
  </si>
  <si>
    <t>Hermannsburg</t>
  </si>
  <si>
    <t>293Hermannsburg</t>
  </si>
  <si>
    <t>29323</t>
  </si>
  <si>
    <t>Wietze</t>
  </si>
  <si>
    <t>293Wietze</t>
  </si>
  <si>
    <t>29328</t>
  </si>
  <si>
    <t>Faßberg</t>
  </si>
  <si>
    <t>293Faßberg</t>
  </si>
  <si>
    <t>29331</t>
  </si>
  <si>
    <t>Lachendorf</t>
  </si>
  <si>
    <t>293Lachendorf</t>
  </si>
  <si>
    <t>29336</t>
  </si>
  <si>
    <t>293Nienhagen</t>
  </si>
  <si>
    <t>29339</t>
  </si>
  <si>
    <t>Wathlingen</t>
  </si>
  <si>
    <t>293Wathlingen</t>
  </si>
  <si>
    <t>29342</t>
  </si>
  <si>
    <t>Wienhausen</t>
  </si>
  <si>
    <t>293Wienhausen</t>
  </si>
  <si>
    <t>29345</t>
  </si>
  <si>
    <t>Unterlüß</t>
  </si>
  <si>
    <t>293Unterlüß</t>
  </si>
  <si>
    <t>29348</t>
  </si>
  <si>
    <t>Eschede</t>
  </si>
  <si>
    <t>293Eschede</t>
  </si>
  <si>
    <t>Scharnhorst</t>
  </si>
  <si>
    <t>293Scharnhorst</t>
  </si>
  <si>
    <t>29351</t>
  </si>
  <si>
    <t>Eldingen</t>
  </si>
  <si>
    <t>293Eldingen</t>
  </si>
  <si>
    <t>29352</t>
  </si>
  <si>
    <t>Adelheidsdorf</t>
  </si>
  <si>
    <t>293Adelheidsdorf</t>
  </si>
  <si>
    <t>29353</t>
  </si>
  <si>
    <t>Ahnsbeck</t>
  </si>
  <si>
    <t>293Ahnsbeck</t>
  </si>
  <si>
    <t>29355</t>
  </si>
  <si>
    <t>Beedenbostel</t>
  </si>
  <si>
    <t>293Beedenbostel</t>
  </si>
  <si>
    <t>29356</t>
  </si>
  <si>
    <t>Bröckel</t>
  </si>
  <si>
    <t>293Bröckel</t>
  </si>
  <si>
    <t>29358</t>
  </si>
  <si>
    <t>Eicklingen</t>
  </si>
  <si>
    <t>293Eicklingen</t>
  </si>
  <si>
    <t>29359</t>
  </si>
  <si>
    <t>Habighorst</t>
  </si>
  <si>
    <t>293Habighorst</t>
  </si>
  <si>
    <t>29361</t>
  </si>
  <si>
    <t>Höfer</t>
  </si>
  <si>
    <t>293Höfer</t>
  </si>
  <si>
    <t>29362</t>
  </si>
  <si>
    <t>Hohne</t>
  </si>
  <si>
    <t>293Hohne</t>
  </si>
  <si>
    <t>29364</t>
  </si>
  <si>
    <t>Langlingen</t>
  </si>
  <si>
    <t>293Langlingen</t>
  </si>
  <si>
    <t>29365</t>
  </si>
  <si>
    <t>Sprakensehl</t>
  </si>
  <si>
    <t>293Sprakensehl</t>
  </si>
  <si>
    <t>29367</t>
  </si>
  <si>
    <t>293Steinhorst</t>
  </si>
  <si>
    <t>29369</t>
  </si>
  <si>
    <t>Ummern</t>
  </si>
  <si>
    <t>293Ummern</t>
  </si>
  <si>
    <t>29378</t>
  </si>
  <si>
    <t>Wittingen</t>
  </si>
  <si>
    <t>293Wittingen</t>
  </si>
  <si>
    <t>29379</t>
  </si>
  <si>
    <t>29386</t>
  </si>
  <si>
    <t>Obernholz</t>
  </si>
  <si>
    <t>293Obernholz</t>
  </si>
  <si>
    <t>Dedelstorf</t>
  </si>
  <si>
    <t>293Dedelstorf</t>
  </si>
  <si>
    <t>Hankensbüttel</t>
  </si>
  <si>
    <t>293Hankensbüttel</t>
  </si>
  <si>
    <t>29389</t>
  </si>
  <si>
    <t>Bad Bodenteich</t>
  </si>
  <si>
    <t>293Bad Bodenteich</t>
  </si>
  <si>
    <t>29392</t>
  </si>
  <si>
    <t>293Wesendorf</t>
  </si>
  <si>
    <t>29393</t>
  </si>
  <si>
    <t>Groß Oesingen</t>
  </si>
  <si>
    <t>293Groß Oesingen</t>
  </si>
  <si>
    <t>29394</t>
  </si>
  <si>
    <t>Lüder</t>
  </si>
  <si>
    <t>293Lüder</t>
  </si>
  <si>
    <t>29396</t>
  </si>
  <si>
    <t>Schönewörde</t>
  </si>
  <si>
    <t>293Schönewörde</t>
  </si>
  <si>
    <t>29399</t>
  </si>
  <si>
    <t>Wahrenholz</t>
  </si>
  <si>
    <t>293Wahrenholz</t>
  </si>
  <si>
    <t>29410</t>
  </si>
  <si>
    <t>Salzwedel</t>
  </si>
  <si>
    <t>294Salzwedel</t>
  </si>
  <si>
    <t>Chüden</t>
  </si>
  <si>
    <t>294Chüden</t>
  </si>
  <si>
    <t>29413</t>
  </si>
  <si>
    <t>Wallstawe</t>
  </si>
  <si>
    <t>294Wallstawe</t>
  </si>
  <si>
    <t>Tylsen</t>
  </si>
  <si>
    <t>294Tylsen</t>
  </si>
  <si>
    <t>Seebenau</t>
  </si>
  <si>
    <t>294Seebenau</t>
  </si>
  <si>
    <t>Langenapel</t>
  </si>
  <si>
    <t>294Langenapel</t>
  </si>
  <si>
    <t>Lagendorf</t>
  </si>
  <si>
    <t>294Lagendorf</t>
  </si>
  <si>
    <t>Henningen</t>
  </si>
  <si>
    <t>294Henningen</t>
  </si>
  <si>
    <t>Ellenberg</t>
  </si>
  <si>
    <t>294Ellenberg</t>
  </si>
  <si>
    <t>Flecken Diesdorf</t>
  </si>
  <si>
    <t>294Flecken Diesdorf</t>
  </si>
  <si>
    <t>Dähre</t>
  </si>
  <si>
    <t>294Dähre</t>
  </si>
  <si>
    <t>Bornsen</t>
  </si>
  <si>
    <t>294Bornsen</t>
  </si>
  <si>
    <t>Bonese</t>
  </si>
  <si>
    <t>294Bonese</t>
  </si>
  <si>
    <t>Osterwohle</t>
  </si>
  <si>
    <t>294Osterwohle</t>
  </si>
  <si>
    <t>Neuekrug</t>
  </si>
  <si>
    <t>294Neuekrug</t>
  </si>
  <si>
    <t>Mehmke</t>
  </si>
  <si>
    <t>294Mehmke</t>
  </si>
  <si>
    <t>Gieseritz</t>
  </si>
  <si>
    <t>294Gieseritz</t>
  </si>
  <si>
    <t>29416</t>
  </si>
  <si>
    <t>Stappenbeck</t>
  </si>
  <si>
    <t>294Stappenbeck</t>
  </si>
  <si>
    <t>Vissum</t>
  </si>
  <si>
    <t>294Vissum</t>
  </si>
  <si>
    <t>Valfitz</t>
  </si>
  <si>
    <t>294Valfitz</t>
  </si>
  <si>
    <t>Steinitz</t>
  </si>
  <si>
    <t>294Steinitz</t>
  </si>
  <si>
    <t>Siedenlangenbeck</t>
  </si>
  <si>
    <t>294Siedenlangenbeck</t>
  </si>
  <si>
    <t>Riebau</t>
  </si>
  <si>
    <t>294Riebau</t>
  </si>
  <si>
    <t>Kuhfelde</t>
  </si>
  <si>
    <t>294Kuhfelde</t>
  </si>
  <si>
    <t>Klein Gartz</t>
  </si>
  <si>
    <t>294Klein Gartz</t>
  </si>
  <si>
    <t>Kerkau</t>
  </si>
  <si>
    <t>294Kerkau</t>
  </si>
  <si>
    <t>Kaulitz</t>
  </si>
  <si>
    <t>294Kaulitz</t>
  </si>
  <si>
    <t>Jeggeleben</t>
  </si>
  <si>
    <t>294Jeggeleben</t>
  </si>
  <si>
    <t>Winterfeld</t>
  </si>
  <si>
    <t>294Winterfeld</t>
  </si>
  <si>
    <t>Wieblitz-Eversdorf</t>
  </si>
  <si>
    <t>294Wieblitz-Eversdorf</t>
  </si>
  <si>
    <t>Fleetmark</t>
  </si>
  <si>
    <t>294Fleetmark</t>
  </si>
  <si>
    <t>Binde</t>
  </si>
  <si>
    <t>294Binde</t>
  </si>
  <si>
    <t>Bierstedt</t>
  </si>
  <si>
    <t>294Bierstedt</t>
  </si>
  <si>
    <t>Rademin</t>
  </si>
  <si>
    <t>294Rademin</t>
  </si>
  <si>
    <t>Püggen</t>
  </si>
  <si>
    <t>294Püggen</t>
  </si>
  <si>
    <t>Pretzier</t>
  </si>
  <si>
    <t>294Pretzier</t>
  </si>
  <si>
    <t>Mechau</t>
  </si>
  <si>
    <t>294Mechau</t>
  </si>
  <si>
    <t>Liesten</t>
  </si>
  <si>
    <t>294Liesten</t>
  </si>
  <si>
    <t>Altensalzwedel</t>
  </si>
  <si>
    <t>294Altensalzwedel</t>
  </si>
  <si>
    <t>Benkendorf</t>
  </si>
  <si>
    <t>294Benkendorf</t>
  </si>
  <si>
    <t>Gischau</t>
  </si>
  <si>
    <t>294Gischau</t>
  </si>
  <si>
    <t>29439</t>
  </si>
  <si>
    <t>294Lüchow</t>
  </si>
  <si>
    <t>29451</t>
  </si>
  <si>
    <t>Dannenberg (Elbe)</t>
  </si>
  <si>
    <t>294Dannenberg (Elbe)</t>
  </si>
  <si>
    <t>29456</t>
  </si>
  <si>
    <t>Hitzacker</t>
  </si>
  <si>
    <t>294Hitzacker</t>
  </si>
  <si>
    <t>29459</t>
  </si>
  <si>
    <t>Clenze</t>
  </si>
  <si>
    <t>294Clenze</t>
  </si>
  <si>
    <t>29462</t>
  </si>
  <si>
    <t>294Wustrow</t>
  </si>
  <si>
    <t>29465</t>
  </si>
  <si>
    <t>Schnega</t>
  </si>
  <si>
    <t>294Schnega</t>
  </si>
  <si>
    <t>29468</t>
  </si>
  <si>
    <t>Bergen (Dumme)</t>
  </si>
  <si>
    <t>294Bergen (Dumme)</t>
  </si>
  <si>
    <t>29471</t>
  </si>
  <si>
    <t>Gartow</t>
  </si>
  <si>
    <t>294Gartow</t>
  </si>
  <si>
    <t>29472</t>
  </si>
  <si>
    <t>Damnatz</t>
  </si>
  <si>
    <t>294Damnatz</t>
  </si>
  <si>
    <t>29473</t>
  </si>
  <si>
    <t>Göhrde</t>
  </si>
  <si>
    <t>294Göhrde</t>
  </si>
  <si>
    <t>29475</t>
  </si>
  <si>
    <t>Gorleben</t>
  </si>
  <si>
    <t>294Gorleben</t>
  </si>
  <si>
    <t>29476</t>
  </si>
  <si>
    <t>Gusborn</t>
  </si>
  <si>
    <t>294Gusborn</t>
  </si>
  <si>
    <t>29478</t>
  </si>
  <si>
    <t>Höhbeck</t>
  </si>
  <si>
    <t>294Höhbeck</t>
  </si>
  <si>
    <t>29479</t>
  </si>
  <si>
    <t>Jameln</t>
  </si>
  <si>
    <t>294Jameln</t>
  </si>
  <si>
    <t>29481</t>
  </si>
  <si>
    <t>Karwitz</t>
  </si>
  <si>
    <t>294Karwitz</t>
  </si>
  <si>
    <t>29482</t>
  </si>
  <si>
    <t>Küsten</t>
  </si>
  <si>
    <t>294Küsten</t>
  </si>
  <si>
    <t>29484</t>
  </si>
  <si>
    <t>294Langendorf</t>
  </si>
  <si>
    <t>29485</t>
  </si>
  <si>
    <t>Lemgow</t>
  </si>
  <si>
    <t>294Lemgow</t>
  </si>
  <si>
    <t>29487</t>
  </si>
  <si>
    <t>294Luckau</t>
  </si>
  <si>
    <t>29488</t>
  </si>
  <si>
    <t>Lübbow</t>
  </si>
  <si>
    <t>294Lübbow</t>
  </si>
  <si>
    <t>29490</t>
  </si>
  <si>
    <t>Neu Darchau</t>
  </si>
  <si>
    <t>294Neu Darchau</t>
  </si>
  <si>
    <t>29491</t>
  </si>
  <si>
    <t>Prezelle</t>
  </si>
  <si>
    <t>294Prezelle</t>
  </si>
  <si>
    <t>29493</t>
  </si>
  <si>
    <t>Schnackenburg</t>
  </si>
  <si>
    <t>294Schnackenburg</t>
  </si>
  <si>
    <t>29494</t>
  </si>
  <si>
    <t>Trebel</t>
  </si>
  <si>
    <t>294Trebel</t>
  </si>
  <si>
    <t>29496</t>
  </si>
  <si>
    <t>Waddeweitz</t>
  </si>
  <si>
    <t>294Waddeweitz</t>
  </si>
  <si>
    <t>29497</t>
  </si>
  <si>
    <t>294Woltersdorf</t>
  </si>
  <si>
    <t>29499</t>
  </si>
  <si>
    <t>Zernien</t>
  </si>
  <si>
    <t>294Zernien</t>
  </si>
  <si>
    <t>29525</t>
  </si>
  <si>
    <t>Uelzen</t>
  </si>
  <si>
    <t>295Uelzen</t>
  </si>
  <si>
    <t>29549</t>
  </si>
  <si>
    <t>Bad Bevensen</t>
  </si>
  <si>
    <t>295Bad Bevensen</t>
  </si>
  <si>
    <t>29553</t>
  </si>
  <si>
    <t>Bienenbüttel</t>
  </si>
  <si>
    <t>295Bienenbüttel</t>
  </si>
  <si>
    <t>29556</t>
  </si>
  <si>
    <t>Suderburg</t>
  </si>
  <si>
    <t>295Suderburg</t>
  </si>
  <si>
    <t>29559</t>
  </si>
  <si>
    <t>Wrestedt</t>
  </si>
  <si>
    <t>295Wrestedt</t>
  </si>
  <si>
    <t>29562</t>
  </si>
  <si>
    <t>Suhlendorf</t>
  </si>
  <si>
    <t>295Suhlendorf</t>
  </si>
  <si>
    <t>29565</t>
  </si>
  <si>
    <t>Wriedel</t>
  </si>
  <si>
    <t>295Wriedel</t>
  </si>
  <si>
    <t>29568</t>
  </si>
  <si>
    <t>Wieren</t>
  </si>
  <si>
    <t>295Wieren</t>
  </si>
  <si>
    <t>29571</t>
  </si>
  <si>
    <t>Rosche</t>
  </si>
  <si>
    <t>295Rosche</t>
  </si>
  <si>
    <t>29574</t>
  </si>
  <si>
    <t>Ebstorf</t>
  </si>
  <si>
    <t>295Ebstorf</t>
  </si>
  <si>
    <t>29575</t>
  </si>
  <si>
    <t>Altenmedingen</t>
  </si>
  <si>
    <t>295Altenmedingen</t>
  </si>
  <si>
    <t>29576</t>
  </si>
  <si>
    <t>295Barum</t>
  </si>
  <si>
    <t>29578</t>
  </si>
  <si>
    <t>Eimke</t>
  </si>
  <si>
    <t>295Eimke</t>
  </si>
  <si>
    <t>29579</t>
  </si>
  <si>
    <t>Emmendorf</t>
  </si>
  <si>
    <t>295Emmendorf</t>
  </si>
  <si>
    <t>29581</t>
  </si>
  <si>
    <t>Gerdau</t>
  </si>
  <si>
    <t>295Gerdau</t>
  </si>
  <si>
    <t>29582</t>
  </si>
  <si>
    <t>Hanstedt I</t>
  </si>
  <si>
    <t>295Hanstedt I</t>
  </si>
  <si>
    <t>29584</t>
  </si>
  <si>
    <t>Himbergen</t>
  </si>
  <si>
    <t>295Himbergen</t>
  </si>
  <si>
    <t>29585</t>
  </si>
  <si>
    <t>Jelmstorf</t>
  </si>
  <si>
    <t>295Jelmstorf</t>
  </si>
  <si>
    <t>29587</t>
  </si>
  <si>
    <t>Natendorf</t>
  </si>
  <si>
    <t>295Natendorf</t>
  </si>
  <si>
    <t>29588</t>
  </si>
  <si>
    <t>Oetzen</t>
  </si>
  <si>
    <t>295Oetzen</t>
  </si>
  <si>
    <t>29590</t>
  </si>
  <si>
    <t>Rätzlingen</t>
  </si>
  <si>
    <t>295Rätzlingen</t>
  </si>
  <si>
    <t>29591</t>
  </si>
  <si>
    <t>Römstedt</t>
  </si>
  <si>
    <t>295Römstedt</t>
  </si>
  <si>
    <t>29593</t>
  </si>
  <si>
    <t>Schwienau</t>
  </si>
  <si>
    <t>295Schwienau</t>
  </si>
  <si>
    <t>29594</t>
  </si>
  <si>
    <t>Soltendieck</t>
  </si>
  <si>
    <t>295Soltendieck</t>
  </si>
  <si>
    <t>29596</t>
  </si>
  <si>
    <t>Stadensen</t>
  </si>
  <si>
    <t>295Stadensen</t>
  </si>
  <si>
    <t>29597</t>
  </si>
  <si>
    <t>Stoetze</t>
  </si>
  <si>
    <t>295Stoetze</t>
  </si>
  <si>
    <t>29599</t>
  </si>
  <si>
    <t>Weste</t>
  </si>
  <si>
    <t>295Weste</t>
  </si>
  <si>
    <t>29614</t>
  </si>
  <si>
    <t>Soltau</t>
  </si>
  <si>
    <t>296Soltau</t>
  </si>
  <si>
    <t>29633</t>
  </si>
  <si>
    <t>Munster</t>
  </si>
  <si>
    <t>296Munster</t>
  </si>
  <si>
    <t>29640</t>
  </si>
  <si>
    <t>Schneverdingen</t>
  </si>
  <si>
    <t>296Schneverdingen</t>
  </si>
  <si>
    <t>29643</t>
  </si>
  <si>
    <t>296Neuenkirchen</t>
  </si>
  <si>
    <t>29646</t>
  </si>
  <si>
    <t>Bispingen</t>
  </si>
  <si>
    <t>296Bispingen</t>
  </si>
  <si>
    <t>29649</t>
  </si>
  <si>
    <t>Wietzendorf</t>
  </si>
  <si>
    <t>296Wietzendorf</t>
  </si>
  <si>
    <t>29664</t>
  </si>
  <si>
    <t>Walsrode</t>
  </si>
  <si>
    <t>296Walsrode</t>
  </si>
  <si>
    <t>29683</t>
  </si>
  <si>
    <t>Fallingbostel</t>
  </si>
  <si>
    <t>296Fallingbostel</t>
  </si>
  <si>
    <t>29690</t>
  </si>
  <si>
    <t>Buchholz (Aller)</t>
  </si>
  <si>
    <t>296Buchholz (Aller)</t>
  </si>
  <si>
    <t>Gilten</t>
  </si>
  <si>
    <t>296Gilten</t>
  </si>
  <si>
    <t>Grethem</t>
  </si>
  <si>
    <t>296Grethem</t>
  </si>
  <si>
    <t>Lindwedel</t>
  </si>
  <si>
    <t>296Lindwedel</t>
  </si>
  <si>
    <t>Essel</t>
  </si>
  <si>
    <t>296Essel</t>
  </si>
  <si>
    <t>Schwarmstedt</t>
  </si>
  <si>
    <t>296Schwarmstedt</t>
  </si>
  <si>
    <t>29693</t>
  </si>
  <si>
    <t>Hodenhagen</t>
  </si>
  <si>
    <t>296Hodenhagen</t>
  </si>
  <si>
    <t>Böhme</t>
  </si>
  <si>
    <t>296Böhme</t>
  </si>
  <si>
    <t>Eickeloh</t>
  </si>
  <si>
    <t>296Eickeloh</t>
  </si>
  <si>
    <t>Hademstorf</t>
  </si>
  <si>
    <t>296Hademstorf</t>
  </si>
  <si>
    <t>Ahlden (Aller)</t>
  </si>
  <si>
    <t>296Ahlden (Aller)</t>
  </si>
  <si>
    <t>29699</t>
  </si>
  <si>
    <t>Bomlitz</t>
  </si>
  <si>
    <t>296Bomlitz</t>
  </si>
  <si>
    <t>30159</t>
  </si>
  <si>
    <t>Hannover</t>
  </si>
  <si>
    <t>301Hannover</t>
  </si>
  <si>
    <t>30161</t>
  </si>
  <si>
    <t>30163</t>
  </si>
  <si>
    <t>30165</t>
  </si>
  <si>
    <t>30167</t>
  </si>
  <si>
    <t>30169</t>
  </si>
  <si>
    <t>30171</t>
  </si>
  <si>
    <t>30173</t>
  </si>
  <si>
    <t>30175</t>
  </si>
  <si>
    <t>30177</t>
  </si>
  <si>
    <t>30179</t>
  </si>
  <si>
    <t>30419</t>
  </si>
  <si>
    <t>304Hannover</t>
  </si>
  <si>
    <t>30449</t>
  </si>
  <si>
    <t>30451</t>
  </si>
  <si>
    <t>30453</t>
  </si>
  <si>
    <t>30455</t>
  </si>
  <si>
    <t>30457</t>
  </si>
  <si>
    <t>30459</t>
  </si>
  <si>
    <t>30519</t>
  </si>
  <si>
    <t>305Hannover</t>
  </si>
  <si>
    <t>30521</t>
  </si>
  <si>
    <t>30539</t>
  </si>
  <si>
    <t>30559</t>
  </si>
  <si>
    <t>30625</t>
  </si>
  <si>
    <t>306Hannover</t>
  </si>
  <si>
    <t>30627</t>
  </si>
  <si>
    <t>30629</t>
  </si>
  <si>
    <t>30655</t>
  </si>
  <si>
    <t>30657</t>
  </si>
  <si>
    <t>30659</t>
  </si>
  <si>
    <t>30669</t>
  </si>
  <si>
    <t>30823</t>
  </si>
  <si>
    <t>Garbsen</t>
  </si>
  <si>
    <t>308Garbsen</t>
  </si>
  <si>
    <t>30826</t>
  </si>
  <si>
    <t>30827</t>
  </si>
  <si>
    <t>30851</t>
  </si>
  <si>
    <t>308Langenhagen</t>
  </si>
  <si>
    <t>30853</t>
  </si>
  <si>
    <t>30855</t>
  </si>
  <si>
    <t>30880</t>
  </si>
  <si>
    <t>Laatzen</t>
  </si>
  <si>
    <t>308Laatzen</t>
  </si>
  <si>
    <t>30890</t>
  </si>
  <si>
    <t>Barsinghausen</t>
  </si>
  <si>
    <t>308Barsinghausen</t>
  </si>
  <si>
    <t>30900</t>
  </si>
  <si>
    <t>Wedemark</t>
  </si>
  <si>
    <t>309Wedemark</t>
  </si>
  <si>
    <t>30916</t>
  </si>
  <si>
    <t>Isernhagen</t>
  </si>
  <si>
    <t>309Isernhagen</t>
  </si>
  <si>
    <t>30926</t>
  </si>
  <si>
    <t>Seelze</t>
  </si>
  <si>
    <t>309Seelze</t>
  </si>
  <si>
    <t>30938</t>
  </si>
  <si>
    <t>Burgwedel</t>
  </si>
  <si>
    <t>309Burgwedel</t>
  </si>
  <si>
    <t>30952</t>
  </si>
  <si>
    <t>Ronnenberg</t>
  </si>
  <si>
    <t>309Ronnenberg</t>
  </si>
  <si>
    <t>30966</t>
  </si>
  <si>
    <t>Hemmingen</t>
  </si>
  <si>
    <t>309Hemmingen</t>
  </si>
  <si>
    <t>30974</t>
  </si>
  <si>
    <t>Wennigsen</t>
  </si>
  <si>
    <t>309Wennigsen</t>
  </si>
  <si>
    <t>30982</t>
  </si>
  <si>
    <t>Pattensen</t>
  </si>
  <si>
    <t>309Pattensen</t>
  </si>
  <si>
    <t>30989</t>
  </si>
  <si>
    <t>Gehrden</t>
  </si>
  <si>
    <t>309Gehrden</t>
  </si>
  <si>
    <t>31008</t>
  </si>
  <si>
    <t>Elze</t>
  </si>
  <si>
    <t>310Elze</t>
  </si>
  <si>
    <t>31020</t>
  </si>
  <si>
    <t>Salzhemmendorf</t>
  </si>
  <si>
    <t>310Salzhemmendorf</t>
  </si>
  <si>
    <t>31028</t>
  </si>
  <si>
    <t>Gronau (Leine)</t>
  </si>
  <si>
    <t>310Gronau (Leine)</t>
  </si>
  <si>
    <t>31029</t>
  </si>
  <si>
    <t>Banteln</t>
  </si>
  <si>
    <t>310Banteln</t>
  </si>
  <si>
    <t>31032</t>
  </si>
  <si>
    <t>Betheln</t>
  </si>
  <si>
    <t>310Betheln</t>
  </si>
  <si>
    <t>31033</t>
  </si>
  <si>
    <t>Brüggen</t>
  </si>
  <si>
    <t>310Brüggen</t>
  </si>
  <si>
    <t>31035</t>
  </si>
  <si>
    <t>Despetal</t>
  </si>
  <si>
    <t>310Despetal</t>
  </si>
  <si>
    <t>31036</t>
  </si>
  <si>
    <t>Eime</t>
  </si>
  <si>
    <t>310Eime</t>
  </si>
  <si>
    <t>31039</t>
  </si>
  <si>
    <t>Rheden</t>
  </si>
  <si>
    <t>310Rheden</t>
  </si>
  <si>
    <t>31061</t>
  </si>
  <si>
    <t>Alfeld (Leine)</t>
  </si>
  <si>
    <t>310Alfeld (Leine)</t>
  </si>
  <si>
    <t>31073</t>
  </si>
  <si>
    <t>Delligsen</t>
  </si>
  <si>
    <t>310Delligsen</t>
  </si>
  <si>
    <t>31079</t>
  </si>
  <si>
    <t>Westfeld</t>
  </si>
  <si>
    <t>310Westfeld</t>
  </si>
  <si>
    <t>Sibbesse</t>
  </si>
  <si>
    <t>310Sibbesse</t>
  </si>
  <si>
    <t>Almstedt</t>
  </si>
  <si>
    <t>310Almstedt</t>
  </si>
  <si>
    <t>Eberholzen</t>
  </si>
  <si>
    <t>310Eberholzen</t>
  </si>
  <si>
    <t>Adenstedt</t>
  </si>
  <si>
    <t>310Adenstedt</t>
  </si>
  <si>
    <t>31084</t>
  </si>
  <si>
    <t>Freden (Leine)</t>
  </si>
  <si>
    <t>310Freden (Leine)</t>
  </si>
  <si>
    <t>31085</t>
  </si>
  <si>
    <t>Everode</t>
  </si>
  <si>
    <t>310Everode</t>
  </si>
  <si>
    <t>31087</t>
  </si>
  <si>
    <t>Landwehr</t>
  </si>
  <si>
    <t>310Landwehr</t>
  </si>
  <si>
    <t>31088</t>
  </si>
  <si>
    <t>Winzenburg</t>
  </si>
  <si>
    <t>310Winzenburg</t>
  </si>
  <si>
    <t>31089</t>
  </si>
  <si>
    <t>Duingen</t>
  </si>
  <si>
    <t>310Duingen</t>
  </si>
  <si>
    <t>31091</t>
  </si>
  <si>
    <t>Coppengrave</t>
  </si>
  <si>
    <t>310Coppengrave</t>
  </si>
  <si>
    <t>31093</t>
  </si>
  <si>
    <t>Hoyershausen</t>
  </si>
  <si>
    <t>310Hoyershausen</t>
  </si>
  <si>
    <t>31094</t>
  </si>
  <si>
    <t>Marienhagen</t>
  </si>
  <si>
    <t>310Marienhagen</t>
  </si>
  <si>
    <t>31096</t>
  </si>
  <si>
    <t>Weenzen</t>
  </si>
  <si>
    <t>310Weenzen</t>
  </si>
  <si>
    <t>31097</t>
  </si>
  <si>
    <t>Harbarnsen</t>
  </si>
  <si>
    <t>310Harbarnsen</t>
  </si>
  <si>
    <t>31099</t>
  </si>
  <si>
    <t>Woltershausen</t>
  </si>
  <si>
    <t>310Woltershausen</t>
  </si>
  <si>
    <t>31134</t>
  </si>
  <si>
    <t>Hildesheim</t>
  </si>
  <si>
    <t>311Hildesheim</t>
  </si>
  <si>
    <t>31135</t>
  </si>
  <si>
    <t>31137</t>
  </si>
  <si>
    <t>31139</t>
  </si>
  <si>
    <t>31141</t>
  </si>
  <si>
    <t>31157</t>
  </si>
  <si>
    <t>Sarstedt</t>
  </si>
  <si>
    <t>311Sarstedt</t>
  </si>
  <si>
    <t>31162</t>
  </si>
  <si>
    <t>Bad Salzdetfurth</t>
  </si>
  <si>
    <t>311Bad Salzdetfurth</t>
  </si>
  <si>
    <t>31167</t>
  </si>
  <si>
    <t>Bockenem</t>
  </si>
  <si>
    <t>311Bockenem</t>
  </si>
  <si>
    <t>31171</t>
  </si>
  <si>
    <t>Nordstemmen</t>
  </si>
  <si>
    <t>311Nordstemmen</t>
  </si>
  <si>
    <t>31174</t>
  </si>
  <si>
    <t>Schellerten</t>
  </si>
  <si>
    <t>311Schellerten</t>
  </si>
  <si>
    <t>31177</t>
  </si>
  <si>
    <t>Harsum</t>
  </si>
  <si>
    <t>311Harsum</t>
  </si>
  <si>
    <t>31180</t>
  </si>
  <si>
    <t>Giesen</t>
  </si>
  <si>
    <t>311Giesen</t>
  </si>
  <si>
    <t>31185</t>
  </si>
  <si>
    <t>Söhlde</t>
  </si>
  <si>
    <t>311Söhlde</t>
  </si>
  <si>
    <t>31188</t>
  </si>
  <si>
    <t>Holle</t>
  </si>
  <si>
    <t>311Holle</t>
  </si>
  <si>
    <t>31191</t>
  </si>
  <si>
    <t>Algermissen</t>
  </si>
  <si>
    <t>311Algermissen</t>
  </si>
  <si>
    <t>31195</t>
  </si>
  <si>
    <t>311Neuhof</t>
  </si>
  <si>
    <t>Lamspringe</t>
  </si>
  <si>
    <t>311Lamspringe</t>
  </si>
  <si>
    <t>31196</t>
  </si>
  <si>
    <t>Sehlem</t>
  </si>
  <si>
    <t>311Sehlem</t>
  </si>
  <si>
    <t>31199</t>
  </si>
  <si>
    <t>Diekholzen</t>
  </si>
  <si>
    <t>311Diekholzen</t>
  </si>
  <si>
    <t>31224</t>
  </si>
  <si>
    <t>Peine</t>
  </si>
  <si>
    <t>312Peine</t>
  </si>
  <si>
    <t>31226</t>
  </si>
  <si>
    <t>31228</t>
  </si>
  <si>
    <t>31234</t>
  </si>
  <si>
    <t>Edemissen</t>
  </si>
  <si>
    <t>312Edemissen</t>
  </si>
  <si>
    <t>31241</t>
  </si>
  <si>
    <t>Ilsede</t>
  </si>
  <si>
    <t>312Ilsede</t>
  </si>
  <si>
    <t>31246</t>
  </si>
  <si>
    <t>Lahstedt</t>
  </si>
  <si>
    <t>312Lahstedt</t>
  </si>
  <si>
    <t>31249</t>
  </si>
  <si>
    <t>Hohenhameln</t>
  </si>
  <si>
    <t>312Hohenhameln</t>
  </si>
  <si>
    <t>31275</t>
  </si>
  <si>
    <t>Lehrte</t>
  </si>
  <si>
    <t>312Lehrte</t>
  </si>
  <si>
    <t>31303</t>
  </si>
  <si>
    <t>Burgdorf</t>
  </si>
  <si>
    <t>313Burgdorf</t>
  </si>
  <si>
    <t>31311</t>
  </si>
  <si>
    <t>Uetze</t>
  </si>
  <si>
    <t>313Uetze</t>
  </si>
  <si>
    <t>31319</t>
  </si>
  <si>
    <t>Sehnde</t>
  </si>
  <si>
    <t>313Sehnde</t>
  </si>
  <si>
    <t>31515</t>
  </si>
  <si>
    <t>Wunstorf</t>
  </si>
  <si>
    <t>315Wunstorf</t>
  </si>
  <si>
    <t>31535</t>
  </si>
  <si>
    <t>Neustadt am Rübenberge</t>
  </si>
  <si>
    <t>315Neustadt am Rübenberge</t>
  </si>
  <si>
    <t>31542</t>
  </si>
  <si>
    <t>Bad Nenndorf</t>
  </si>
  <si>
    <t>315Bad Nenndorf</t>
  </si>
  <si>
    <t>31547</t>
  </si>
  <si>
    <t>Rehburg-Loccum</t>
  </si>
  <si>
    <t>315Rehburg-Loccum</t>
  </si>
  <si>
    <t>31552</t>
  </si>
  <si>
    <t>Apelern</t>
  </si>
  <si>
    <t>315Apelern</t>
  </si>
  <si>
    <t>Rodenberg</t>
  </si>
  <si>
    <t>315Rodenberg</t>
  </si>
  <si>
    <t>31553</t>
  </si>
  <si>
    <t>Sachsenhagen</t>
  </si>
  <si>
    <t>315Sachsenhagen</t>
  </si>
  <si>
    <t>Auhagen</t>
  </si>
  <si>
    <t>315Auhagen</t>
  </si>
  <si>
    <t>31555</t>
  </si>
  <si>
    <t>Suthfeld</t>
  </si>
  <si>
    <t>315Suthfeld</t>
  </si>
  <si>
    <t>31556</t>
  </si>
  <si>
    <t>Wölpinghausen</t>
  </si>
  <si>
    <t>315Wölpinghausen</t>
  </si>
  <si>
    <t>31558</t>
  </si>
  <si>
    <t>Hagenburg</t>
  </si>
  <si>
    <t>315Hagenburg</t>
  </si>
  <si>
    <t>31559</t>
  </si>
  <si>
    <t>Haste</t>
  </si>
  <si>
    <t>315Haste</t>
  </si>
  <si>
    <t>Hohnhorst</t>
  </si>
  <si>
    <t>315Hohnhorst</t>
  </si>
  <si>
    <t>31582</t>
  </si>
  <si>
    <t>Nienburg (Weser)</t>
  </si>
  <si>
    <t>315Nienburg (Weser)</t>
  </si>
  <si>
    <t>31592</t>
  </si>
  <si>
    <t>Stolzenau</t>
  </si>
  <si>
    <t>315Stolzenau</t>
  </si>
  <si>
    <t>31595</t>
  </si>
  <si>
    <t>Steyerberg</t>
  </si>
  <si>
    <t>315Steyerberg</t>
  </si>
  <si>
    <t>31600</t>
  </si>
  <si>
    <t>Uchte</t>
  </si>
  <si>
    <t>316Uchte</t>
  </si>
  <si>
    <t>31603</t>
  </si>
  <si>
    <t>Diepenau</t>
  </si>
  <si>
    <t>316Diepenau</t>
  </si>
  <si>
    <t>31604</t>
  </si>
  <si>
    <t>Raddestorf</t>
  </si>
  <si>
    <t>316Raddestorf</t>
  </si>
  <si>
    <t>31606</t>
  </si>
  <si>
    <t>Warmsen</t>
  </si>
  <si>
    <t>316Warmsen</t>
  </si>
  <si>
    <t>31608</t>
  </si>
  <si>
    <t>Marklohe</t>
  </si>
  <si>
    <t>316Marklohe</t>
  </si>
  <si>
    <t>31609</t>
  </si>
  <si>
    <t>Balge</t>
  </si>
  <si>
    <t>316Balge</t>
  </si>
  <si>
    <t>31613</t>
  </si>
  <si>
    <t>Wietzen</t>
  </si>
  <si>
    <t>316Wietzen</t>
  </si>
  <si>
    <t>31618</t>
  </si>
  <si>
    <t>Liebenau</t>
  </si>
  <si>
    <t>316Liebenau</t>
  </si>
  <si>
    <t>31619</t>
  </si>
  <si>
    <t>Binnen</t>
  </si>
  <si>
    <t>316Binnen</t>
  </si>
  <si>
    <t>31621</t>
  </si>
  <si>
    <t>Pennigsehl</t>
  </si>
  <si>
    <t>316Pennigsehl</t>
  </si>
  <si>
    <t>31622</t>
  </si>
  <si>
    <t>Heemsen</t>
  </si>
  <si>
    <t>316Heemsen</t>
  </si>
  <si>
    <t>31623</t>
  </si>
  <si>
    <t>Drakenburg</t>
  </si>
  <si>
    <t>316Drakenburg</t>
  </si>
  <si>
    <t>31626</t>
  </si>
  <si>
    <t>Haßbergen</t>
  </si>
  <si>
    <t>316Haßbergen</t>
  </si>
  <si>
    <t>31627</t>
  </si>
  <si>
    <t>Rohrsen</t>
  </si>
  <si>
    <t>316Rohrsen</t>
  </si>
  <si>
    <t>31628</t>
  </si>
  <si>
    <t>Landesbergen</t>
  </si>
  <si>
    <t>316Landesbergen</t>
  </si>
  <si>
    <t>31629</t>
  </si>
  <si>
    <t>316Estorf</t>
  </si>
  <si>
    <t>31632</t>
  </si>
  <si>
    <t>316Husum</t>
  </si>
  <si>
    <t>31633</t>
  </si>
  <si>
    <t>Leese</t>
  </si>
  <si>
    <t>316Leese</t>
  </si>
  <si>
    <t>31634</t>
  </si>
  <si>
    <t>Steimbke</t>
  </si>
  <si>
    <t>316Steimbke</t>
  </si>
  <si>
    <t>31636</t>
  </si>
  <si>
    <t>Linsburg</t>
  </si>
  <si>
    <t>316Linsburg</t>
  </si>
  <si>
    <t>31637</t>
  </si>
  <si>
    <t>Rodewald</t>
  </si>
  <si>
    <t>316Rodewald</t>
  </si>
  <si>
    <t>31638</t>
  </si>
  <si>
    <t>Stöckse</t>
  </si>
  <si>
    <t>316Stöckse</t>
  </si>
  <si>
    <t>31655</t>
  </si>
  <si>
    <t>Stadthagen</t>
  </si>
  <si>
    <t>316Stadthagen</t>
  </si>
  <si>
    <t>31675</t>
  </si>
  <si>
    <t>Bückeburg</t>
  </si>
  <si>
    <t>316Bückeburg</t>
  </si>
  <si>
    <t>31683</t>
  </si>
  <si>
    <t>Obernkirchen</t>
  </si>
  <si>
    <t>316Obernkirchen</t>
  </si>
  <si>
    <t>31688</t>
  </si>
  <si>
    <t>Nienstädt</t>
  </si>
  <si>
    <t>316Nienstädt</t>
  </si>
  <si>
    <t>31691</t>
  </si>
  <si>
    <t>Helpsen</t>
  </si>
  <si>
    <t>316Helpsen</t>
  </si>
  <si>
    <t>Seggebruch</t>
  </si>
  <si>
    <t>316Seggebruch</t>
  </si>
  <si>
    <t>31693</t>
  </si>
  <si>
    <t>Hespe</t>
  </si>
  <si>
    <t>316Hespe</t>
  </si>
  <si>
    <t>31698</t>
  </si>
  <si>
    <t>Lindhorst</t>
  </si>
  <si>
    <t>316Lindhorst</t>
  </si>
  <si>
    <t>31699</t>
  </si>
  <si>
    <t>Beckedorf</t>
  </si>
  <si>
    <t>316Beckedorf</t>
  </si>
  <si>
    <t>31700</t>
  </si>
  <si>
    <t>Heuerßen</t>
  </si>
  <si>
    <t>317Heuerßen</t>
  </si>
  <si>
    <t>31702</t>
  </si>
  <si>
    <t>Lüdersfeld</t>
  </si>
  <si>
    <t>317Lüdersfeld</t>
  </si>
  <si>
    <t>31707</t>
  </si>
  <si>
    <t>Heeßen</t>
  </si>
  <si>
    <t>317Heeßen</t>
  </si>
  <si>
    <t>Bad Eilsen</t>
  </si>
  <si>
    <t>317Bad Eilsen</t>
  </si>
  <si>
    <t>31708</t>
  </si>
  <si>
    <t>Ahnsen</t>
  </si>
  <si>
    <t>317Ahnsen</t>
  </si>
  <si>
    <t>31710</t>
  </si>
  <si>
    <t>317Buchholz</t>
  </si>
  <si>
    <t>31711</t>
  </si>
  <si>
    <t>Luhden</t>
  </si>
  <si>
    <t>317Luhden</t>
  </si>
  <si>
    <t>31712</t>
  </si>
  <si>
    <t>Niedernwöhren</t>
  </si>
  <si>
    <t>317Niedernwöhren</t>
  </si>
  <si>
    <t>31714</t>
  </si>
  <si>
    <t>Lauenhagen</t>
  </si>
  <si>
    <t>317Lauenhagen</t>
  </si>
  <si>
    <t>31715</t>
  </si>
  <si>
    <t>Meerbeck</t>
  </si>
  <si>
    <t>317Meerbeck</t>
  </si>
  <si>
    <t>31717</t>
  </si>
  <si>
    <t>Nordsehl</t>
  </si>
  <si>
    <t>317Nordsehl</t>
  </si>
  <si>
    <t>31718</t>
  </si>
  <si>
    <t>Pollhagen</t>
  </si>
  <si>
    <t>317Pollhagen</t>
  </si>
  <si>
    <t>31719</t>
  </si>
  <si>
    <t>Wiedensahl</t>
  </si>
  <si>
    <t>317Wiedensahl</t>
  </si>
  <si>
    <t>31737</t>
  </si>
  <si>
    <t>Rinteln</t>
  </si>
  <si>
    <t>317Rinteln</t>
  </si>
  <si>
    <t>31749</t>
  </si>
  <si>
    <t>Auetal</t>
  </si>
  <si>
    <t>317Auetal</t>
  </si>
  <si>
    <t>31785</t>
  </si>
  <si>
    <t>Hameln</t>
  </si>
  <si>
    <t>317Hameln</t>
  </si>
  <si>
    <t>31787</t>
  </si>
  <si>
    <t>31789</t>
  </si>
  <si>
    <t>31812</t>
  </si>
  <si>
    <t>Bad Pyrmont</t>
  </si>
  <si>
    <t>318Bad Pyrmont</t>
  </si>
  <si>
    <t>31832</t>
  </si>
  <si>
    <t>Springe</t>
  </si>
  <si>
    <t>318Springe</t>
  </si>
  <si>
    <t>31840</t>
  </si>
  <si>
    <t>Hessisch Oldendorf</t>
  </si>
  <si>
    <t>318Hessisch Oldendorf</t>
  </si>
  <si>
    <t>31848</t>
  </si>
  <si>
    <t>Bad Münder am Deister</t>
  </si>
  <si>
    <t>318Bad Münder am Deister</t>
  </si>
  <si>
    <t>31855</t>
  </si>
  <si>
    <t>Aerzen</t>
  </si>
  <si>
    <t>318Aerzen</t>
  </si>
  <si>
    <t>31860</t>
  </si>
  <si>
    <t>Emmerthal</t>
  </si>
  <si>
    <t>318Emmerthal</t>
  </si>
  <si>
    <t>31863</t>
  </si>
  <si>
    <t>Coppenbrügge</t>
  </si>
  <si>
    <t>318Coppenbrügge</t>
  </si>
  <si>
    <t>31867</t>
  </si>
  <si>
    <t>Lauenau</t>
  </si>
  <si>
    <t>318Lauenau</t>
  </si>
  <si>
    <t>Pohle</t>
  </si>
  <si>
    <t>318Pohle</t>
  </si>
  <si>
    <t>Hülsede</t>
  </si>
  <si>
    <t>318Hülsede</t>
  </si>
  <si>
    <t>Messenkamp</t>
  </si>
  <si>
    <t>318Messenkamp</t>
  </si>
  <si>
    <t>31868</t>
  </si>
  <si>
    <t>Ottenstein</t>
  </si>
  <si>
    <t>318Ottenstein</t>
  </si>
  <si>
    <t>32049</t>
  </si>
  <si>
    <t>Herford</t>
  </si>
  <si>
    <t>320Herford</t>
  </si>
  <si>
    <t>05</t>
  </si>
  <si>
    <t>32051</t>
  </si>
  <si>
    <t>32052</t>
  </si>
  <si>
    <t>32105</t>
  </si>
  <si>
    <t>Bad Salzuflen</t>
  </si>
  <si>
    <t>321Bad Salzuflen</t>
  </si>
  <si>
    <t>32107</t>
  </si>
  <si>
    <t>32108</t>
  </si>
  <si>
    <t>32120</t>
  </si>
  <si>
    <t>Hiddenhausen</t>
  </si>
  <si>
    <t>321Hiddenhausen</t>
  </si>
  <si>
    <t>32130</t>
  </si>
  <si>
    <t>Enger</t>
  </si>
  <si>
    <t>321Enger</t>
  </si>
  <si>
    <t>32139</t>
  </si>
  <si>
    <t>Spenge</t>
  </si>
  <si>
    <t>321Spenge</t>
  </si>
  <si>
    <t>32257</t>
  </si>
  <si>
    <t>Bünde</t>
  </si>
  <si>
    <t>322Bünde</t>
  </si>
  <si>
    <t>32278</t>
  </si>
  <si>
    <t>Kirchlengern</t>
  </si>
  <si>
    <t>322Kirchlengern</t>
  </si>
  <si>
    <t>32289</t>
  </si>
  <si>
    <t>Rödinghausen</t>
  </si>
  <si>
    <t>322Rödinghausen</t>
  </si>
  <si>
    <t>32312</t>
  </si>
  <si>
    <t>Lübbecke</t>
  </si>
  <si>
    <t>323Lübbecke</t>
  </si>
  <si>
    <t>32339</t>
  </si>
  <si>
    <t>Espelkamp</t>
  </si>
  <si>
    <t>323Espelkamp</t>
  </si>
  <si>
    <t>32351</t>
  </si>
  <si>
    <t>Stemwede</t>
  </si>
  <si>
    <t>323Stemwede</t>
  </si>
  <si>
    <t>32361</t>
  </si>
  <si>
    <t>Preußisch Oldendorf</t>
  </si>
  <si>
    <t>323Preußisch Oldendorf</t>
  </si>
  <si>
    <t>32369</t>
  </si>
  <si>
    <t>Rahden</t>
  </si>
  <si>
    <t>323Rahden</t>
  </si>
  <si>
    <t>32423</t>
  </si>
  <si>
    <t>Minden</t>
  </si>
  <si>
    <t>324Minden</t>
  </si>
  <si>
    <t>32425</t>
  </si>
  <si>
    <t>32427</t>
  </si>
  <si>
    <t>32429</t>
  </si>
  <si>
    <t>32457</t>
  </si>
  <si>
    <t>Porta Westfalica</t>
  </si>
  <si>
    <t>324Porta Westfalica</t>
  </si>
  <si>
    <t>32469</t>
  </si>
  <si>
    <t>Petershagen</t>
  </si>
  <si>
    <t>324Petershagen</t>
  </si>
  <si>
    <t>32479</t>
  </si>
  <si>
    <t>Hille</t>
  </si>
  <si>
    <t>324Hille</t>
  </si>
  <si>
    <t>32545</t>
  </si>
  <si>
    <t>Bad Oeynhausen</t>
  </si>
  <si>
    <t>325Bad Oeynhausen</t>
  </si>
  <si>
    <t>32547</t>
  </si>
  <si>
    <t>32549</t>
  </si>
  <si>
    <t>32584</t>
  </si>
  <si>
    <t>Löhne</t>
  </si>
  <si>
    <t>325Löhne</t>
  </si>
  <si>
    <t>32602</t>
  </si>
  <si>
    <t>Vlotho</t>
  </si>
  <si>
    <t>326Vlotho</t>
  </si>
  <si>
    <t>32609</t>
  </si>
  <si>
    <t>Hüllhorst</t>
  </si>
  <si>
    <t>326Hüllhorst</t>
  </si>
  <si>
    <t>32657</t>
  </si>
  <si>
    <t>Lemgo</t>
  </si>
  <si>
    <t>326Lemgo</t>
  </si>
  <si>
    <t>32676</t>
  </si>
  <si>
    <t>Lügde</t>
  </si>
  <si>
    <t>326Lügde</t>
  </si>
  <si>
    <t>32683</t>
  </si>
  <si>
    <t>Barntrup</t>
  </si>
  <si>
    <t>326Barntrup</t>
  </si>
  <si>
    <t>32689</t>
  </si>
  <si>
    <t>Kalletal</t>
  </si>
  <si>
    <t>326Kalletal</t>
  </si>
  <si>
    <t>32694</t>
  </si>
  <si>
    <t>Dörentrup</t>
  </si>
  <si>
    <t>326Dörentrup</t>
  </si>
  <si>
    <t>32699</t>
  </si>
  <si>
    <t>Extertal</t>
  </si>
  <si>
    <t>326Extertal</t>
  </si>
  <si>
    <t>32756</t>
  </si>
  <si>
    <t>Detmold</t>
  </si>
  <si>
    <t>327Detmold</t>
  </si>
  <si>
    <t>32758</t>
  </si>
  <si>
    <t>32760</t>
  </si>
  <si>
    <t>32791</t>
  </si>
  <si>
    <t>Lage</t>
  </si>
  <si>
    <t>327Lage</t>
  </si>
  <si>
    <t>32805</t>
  </si>
  <si>
    <t>Horn-Bad Meinberg</t>
  </si>
  <si>
    <t>328Horn-Bad Meinberg</t>
  </si>
  <si>
    <t>32816</t>
  </si>
  <si>
    <t>Schieder-Schwalenberg</t>
  </si>
  <si>
    <t>328Schieder-Schwalenberg</t>
  </si>
  <si>
    <t>32825</t>
  </si>
  <si>
    <t>328Blomberg</t>
  </si>
  <si>
    <t>32832</t>
  </si>
  <si>
    <t>Augustdorf</t>
  </si>
  <si>
    <t>328Augustdorf</t>
  </si>
  <si>
    <t>32839</t>
  </si>
  <si>
    <t>Steinheim</t>
  </si>
  <si>
    <t>328Steinheim</t>
  </si>
  <si>
    <t>33014</t>
  </si>
  <si>
    <t>Bad Driburg</t>
  </si>
  <si>
    <t>330Bad Driburg</t>
  </si>
  <si>
    <t>33034</t>
  </si>
  <si>
    <t>Brakel</t>
  </si>
  <si>
    <t>330Brakel</t>
  </si>
  <si>
    <t>33039</t>
  </si>
  <si>
    <t>Nieheim</t>
  </si>
  <si>
    <t>330Nieheim</t>
  </si>
  <si>
    <t>33098</t>
  </si>
  <si>
    <t>Paderborn</t>
  </si>
  <si>
    <t>330Paderborn</t>
  </si>
  <si>
    <t>33100</t>
  </si>
  <si>
    <t>331Paderborn</t>
  </si>
  <si>
    <t>33102</t>
  </si>
  <si>
    <t>33104</t>
  </si>
  <si>
    <t>33106</t>
  </si>
  <si>
    <t>33129</t>
  </si>
  <si>
    <t>Delbrück</t>
  </si>
  <si>
    <t>331Delbrück</t>
  </si>
  <si>
    <t>33142</t>
  </si>
  <si>
    <t>Büren</t>
  </si>
  <si>
    <t>331Büren</t>
  </si>
  <si>
    <t>33154</t>
  </si>
  <si>
    <t>Salzkotten</t>
  </si>
  <si>
    <t>331Salzkotten</t>
  </si>
  <si>
    <t>33161</t>
  </si>
  <si>
    <t>Hövelhof</t>
  </si>
  <si>
    <t>331Hövelhof</t>
  </si>
  <si>
    <t>33165</t>
  </si>
  <si>
    <t>331Lichtenau</t>
  </si>
  <si>
    <t>33175</t>
  </si>
  <si>
    <t>Bad Lippspringe</t>
  </si>
  <si>
    <t>331Bad Lippspringe</t>
  </si>
  <si>
    <t>33178</t>
  </si>
  <si>
    <t>Borchen</t>
  </si>
  <si>
    <t>331Borchen</t>
  </si>
  <si>
    <t>33181</t>
  </si>
  <si>
    <t>Bad Wünnenberg</t>
  </si>
  <si>
    <t>331Bad Wünnenberg</t>
  </si>
  <si>
    <t>33184</t>
  </si>
  <si>
    <t>Altenbeken</t>
  </si>
  <si>
    <t>331Altenbeken</t>
  </si>
  <si>
    <t>33189</t>
  </si>
  <si>
    <t>Schlangen</t>
  </si>
  <si>
    <t>331Schlangen</t>
  </si>
  <si>
    <t>33330</t>
  </si>
  <si>
    <t>Gütersloh</t>
  </si>
  <si>
    <t>333Gütersloh</t>
  </si>
  <si>
    <t>33332</t>
  </si>
  <si>
    <t>33334</t>
  </si>
  <si>
    <t>33335</t>
  </si>
  <si>
    <t>33378</t>
  </si>
  <si>
    <t>Rheda-Wiedenbrück</t>
  </si>
  <si>
    <t>333Rheda-Wiedenbrück</t>
  </si>
  <si>
    <t>33397</t>
  </si>
  <si>
    <t>Rietberg</t>
  </si>
  <si>
    <t>333Rietberg</t>
  </si>
  <si>
    <t>33415</t>
  </si>
  <si>
    <t>Verl</t>
  </si>
  <si>
    <t>334Verl</t>
  </si>
  <si>
    <t>33428</t>
  </si>
  <si>
    <t>Harsewinkel</t>
  </si>
  <si>
    <t>334Harsewinkel</t>
  </si>
  <si>
    <t>33442</t>
  </si>
  <si>
    <t>Herzebrock-Clarholz</t>
  </si>
  <si>
    <t>334Herzebrock-Clarholz</t>
  </si>
  <si>
    <t>33449</t>
  </si>
  <si>
    <t>Langenberg</t>
  </si>
  <si>
    <t>334Langenberg</t>
  </si>
  <si>
    <t>33602</t>
  </si>
  <si>
    <t>Bielefeld</t>
  </si>
  <si>
    <t>336Bielefeld</t>
  </si>
  <si>
    <t>33604</t>
  </si>
  <si>
    <t>33605</t>
  </si>
  <si>
    <t>33607</t>
  </si>
  <si>
    <t>33609</t>
  </si>
  <si>
    <t>33611</t>
  </si>
  <si>
    <t>33613</t>
  </si>
  <si>
    <t>33615</t>
  </si>
  <si>
    <t>33617</t>
  </si>
  <si>
    <t>33619</t>
  </si>
  <si>
    <t>33647</t>
  </si>
  <si>
    <t>33649</t>
  </si>
  <si>
    <t>33659</t>
  </si>
  <si>
    <t>33689</t>
  </si>
  <si>
    <t>33699</t>
  </si>
  <si>
    <t>33719</t>
  </si>
  <si>
    <t>337Bielefeld</t>
  </si>
  <si>
    <t>33729</t>
  </si>
  <si>
    <t>33739</t>
  </si>
  <si>
    <t>33758</t>
  </si>
  <si>
    <t>Schloß Holte-Stukenbrock</t>
  </si>
  <si>
    <t>337Schloß Holte-Stukenbrock</t>
  </si>
  <si>
    <t>33775</t>
  </si>
  <si>
    <t>Versmold</t>
  </si>
  <si>
    <t>337Versmold</t>
  </si>
  <si>
    <t>33790</t>
  </si>
  <si>
    <t>337Halle</t>
  </si>
  <si>
    <t>33803</t>
  </si>
  <si>
    <t>338Steinhagen</t>
  </si>
  <si>
    <t>33813</t>
  </si>
  <si>
    <t>Oerlinghausen</t>
  </si>
  <si>
    <t>338Oerlinghausen</t>
  </si>
  <si>
    <t>33818</t>
  </si>
  <si>
    <t>Leopoldshöhe</t>
  </si>
  <si>
    <t>338Leopoldshöhe</t>
  </si>
  <si>
    <t>33824</t>
  </si>
  <si>
    <t>Werther</t>
  </si>
  <si>
    <t>338Werther</t>
  </si>
  <si>
    <t>33829</t>
  </si>
  <si>
    <t>Borgholzhausen</t>
  </si>
  <si>
    <t>338Borgholzhausen</t>
  </si>
  <si>
    <t>34117</t>
  </si>
  <si>
    <t>Kassel</t>
  </si>
  <si>
    <t>341Kassel</t>
  </si>
  <si>
    <t>06</t>
  </si>
  <si>
    <t>34119</t>
  </si>
  <si>
    <t>34121</t>
  </si>
  <si>
    <t>34123</t>
  </si>
  <si>
    <t>34125</t>
  </si>
  <si>
    <t>34127</t>
  </si>
  <si>
    <t>34128</t>
  </si>
  <si>
    <t>34130</t>
  </si>
  <si>
    <t>34131</t>
  </si>
  <si>
    <t>34132</t>
  </si>
  <si>
    <t>34134</t>
  </si>
  <si>
    <t>34212</t>
  </si>
  <si>
    <t>Melsungen</t>
  </si>
  <si>
    <t>342Melsungen</t>
  </si>
  <si>
    <t>34225</t>
  </si>
  <si>
    <t>Baunatal</t>
  </si>
  <si>
    <t>342Baunatal</t>
  </si>
  <si>
    <t>34233</t>
  </si>
  <si>
    <t>Fuldatal</t>
  </si>
  <si>
    <t>342Fuldatal</t>
  </si>
  <si>
    <t>34246</t>
  </si>
  <si>
    <t>Vellmar</t>
  </si>
  <si>
    <t>342Vellmar</t>
  </si>
  <si>
    <t>34253</t>
  </si>
  <si>
    <t>Lohfelden</t>
  </si>
  <si>
    <t>342Lohfelden</t>
  </si>
  <si>
    <t>34260</t>
  </si>
  <si>
    <t>Kaufungen</t>
  </si>
  <si>
    <t>342Kaufungen</t>
  </si>
  <si>
    <t>34266</t>
  </si>
  <si>
    <t>Niestetal</t>
  </si>
  <si>
    <t>342Niestetal</t>
  </si>
  <si>
    <t>34270</t>
  </si>
  <si>
    <t>Schauenburg</t>
  </si>
  <si>
    <t>342Schauenburg</t>
  </si>
  <si>
    <t>34277</t>
  </si>
  <si>
    <t>Fuldabrück</t>
  </si>
  <si>
    <t>342Fuldabrück</t>
  </si>
  <si>
    <t>34281</t>
  </si>
  <si>
    <t>Gudensberg</t>
  </si>
  <si>
    <t>342Gudensberg</t>
  </si>
  <si>
    <t>34286</t>
  </si>
  <si>
    <t>Spangenberg</t>
  </si>
  <si>
    <t>342Spangenberg</t>
  </si>
  <si>
    <t>34289</t>
  </si>
  <si>
    <t>Zierenberg</t>
  </si>
  <si>
    <t>342Zierenberg</t>
  </si>
  <si>
    <t>34292</t>
  </si>
  <si>
    <t>Ahnatal</t>
  </si>
  <si>
    <t>342Ahnatal</t>
  </si>
  <si>
    <t>34295</t>
  </si>
  <si>
    <t>Edermünde</t>
  </si>
  <si>
    <t>342Edermünde</t>
  </si>
  <si>
    <t>34298</t>
  </si>
  <si>
    <t>Helsa</t>
  </si>
  <si>
    <t>342Helsa</t>
  </si>
  <si>
    <t>34302</t>
  </si>
  <si>
    <t>Guxhagen</t>
  </si>
  <si>
    <t>343Guxhagen</t>
  </si>
  <si>
    <t>34305</t>
  </si>
  <si>
    <t>Niedenstein</t>
  </si>
  <si>
    <t>343Niedenstein</t>
  </si>
  <si>
    <t>34308</t>
  </si>
  <si>
    <t>Bad Emstal</t>
  </si>
  <si>
    <t>343Bad Emstal</t>
  </si>
  <si>
    <t>34311</t>
  </si>
  <si>
    <t>343Naumburg</t>
  </si>
  <si>
    <t>34314</t>
  </si>
  <si>
    <t>Espenau</t>
  </si>
  <si>
    <t>343Espenau</t>
  </si>
  <si>
    <t>34317</t>
  </si>
  <si>
    <t>Habichtswald</t>
  </si>
  <si>
    <t>343Habichtswald</t>
  </si>
  <si>
    <t>34320</t>
  </si>
  <si>
    <t>Söhrewald</t>
  </si>
  <si>
    <t>343Söhrewald</t>
  </si>
  <si>
    <t>34323</t>
  </si>
  <si>
    <t>Malsfeld</t>
  </si>
  <si>
    <t>343Malsfeld</t>
  </si>
  <si>
    <t>34326</t>
  </si>
  <si>
    <t>Morschen</t>
  </si>
  <si>
    <t>343Morschen</t>
  </si>
  <si>
    <t>34327</t>
  </si>
  <si>
    <t>Körle</t>
  </si>
  <si>
    <t>343Körle</t>
  </si>
  <si>
    <t>34329</t>
  </si>
  <si>
    <t>Nieste</t>
  </si>
  <si>
    <t>343Nieste</t>
  </si>
  <si>
    <t>34346</t>
  </si>
  <si>
    <t>Hannoversch Münden</t>
  </si>
  <si>
    <t>343Hannoversch Münden</t>
  </si>
  <si>
    <t>34355</t>
  </si>
  <si>
    <t>Staufenberg</t>
  </si>
  <si>
    <t>343Staufenberg</t>
  </si>
  <si>
    <t>34359</t>
  </si>
  <si>
    <t>Reinhardshagen</t>
  </si>
  <si>
    <t>343Reinhardshagen</t>
  </si>
  <si>
    <t>34369</t>
  </si>
  <si>
    <t>Hofgeismar</t>
  </si>
  <si>
    <t>343Hofgeismar</t>
  </si>
  <si>
    <t>34376</t>
  </si>
  <si>
    <t>Immenhausen</t>
  </si>
  <si>
    <t>343Immenhausen</t>
  </si>
  <si>
    <t>34379</t>
  </si>
  <si>
    <t>Calden</t>
  </si>
  <si>
    <t>343Calden</t>
  </si>
  <si>
    <t>34385</t>
  </si>
  <si>
    <t>Bad Karlshafen</t>
  </si>
  <si>
    <t>343Bad Karlshafen</t>
  </si>
  <si>
    <t>34388</t>
  </si>
  <si>
    <t>Trendelburg</t>
  </si>
  <si>
    <t>343Trendelburg</t>
  </si>
  <si>
    <t>34393</t>
  </si>
  <si>
    <t>Grebenstein</t>
  </si>
  <si>
    <t>343Grebenstein</t>
  </si>
  <si>
    <t>34396</t>
  </si>
  <si>
    <t>343Liebenau</t>
  </si>
  <si>
    <t>34399</t>
  </si>
  <si>
    <t>Oberweser</t>
  </si>
  <si>
    <t>343Oberweser</t>
  </si>
  <si>
    <t>34414</t>
  </si>
  <si>
    <t>Warburg</t>
  </si>
  <si>
    <t>344Warburg</t>
  </si>
  <si>
    <t>34431</t>
  </si>
  <si>
    <t>Marsberg</t>
  </si>
  <si>
    <t>344Marsberg</t>
  </si>
  <si>
    <t>34434</t>
  </si>
  <si>
    <t>Borgentreich</t>
  </si>
  <si>
    <t>344Borgentreich</t>
  </si>
  <si>
    <t>34439</t>
  </si>
  <si>
    <t>Willebadessen</t>
  </si>
  <si>
    <t>344Willebadessen</t>
  </si>
  <si>
    <t>34454</t>
  </si>
  <si>
    <t>Bad Arolsen</t>
  </si>
  <si>
    <t>344Bad Arolsen</t>
  </si>
  <si>
    <t>34466</t>
  </si>
  <si>
    <t>Wolfhagen</t>
  </si>
  <si>
    <t>344Wolfhagen</t>
  </si>
  <si>
    <t>34471</t>
  </si>
  <si>
    <t>Volkmarsen</t>
  </si>
  <si>
    <t>344Volkmarsen</t>
  </si>
  <si>
    <t>34474</t>
  </si>
  <si>
    <t>Diemelstadt</t>
  </si>
  <si>
    <t>344Diemelstadt</t>
  </si>
  <si>
    <t>34477</t>
  </si>
  <si>
    <t>Twistetal</t>
  </si>
  <si>
    <t>344Twistetal</t>
  </si>
  <si>
    <t>34479</t>
  </si>
  <si>
    <t>Breuna</t>
  </si>
  <si>
    <t>344Breuna</t>
  </si>
  <si>
    <t>34497</t>
  </si>
  <si>
    <t>Korbach</t>
  </si>
  <si>
    <t>344Korbach</t>
  </si>
  <si>
    <t>34508</t>
  </si>
  <si>
    <t>Willingen (Upland)</t>
  </si>
  <si>
    <t>345Willingen (Upland)</t>
  </si>
  <si>
    <t>34513</t>
  </si>
  <si>
    <t>345Waldeck</t>
  </si>
  <si>
    <t>34516</t>
  </si>
  <si>
    <t>Vöhl</t>
  </si>
  <si>
    <t>345Vöhl</t>
  </si>
  <si>
    <t>34519</t>
  </si>
  <si>
    <t>Diemelsee</t>
  </si>
  <si>
    <t>345Diemelsee</t>
  </si>
  <si>
    <t>34537</t>
  </si>
  <si>
    <t>Bad Wildungen</t>
  </si>
  <si>
    <t>345Bad Wildungen</t>
  </si>
  <si>
    <t>34549</t>
  </si>
  <si>
    <t>Edertal</t>
  </si>
  <si>
    <t>345Edertal</t>
  </si>
  <si>
    <t>34560</t>
  </si>
  <si>
    <t>Fritzlar</t>
  </si>
  <si>
    <t>345Fritzlar</t>
  </si>
  <si>
    <t>34576</t>
  </si>
  <si>
    <t>Homberg (Efze)</t>
  </si>
  <si>
    <t>345Homberg (Efze)</t>
  </si>
  <si>
    <t>34582</t>
  </si>
  <si>
    <t>Borken</t>
  </si>
  <si>
    <t>345Borken</t>
  </si>
  <si>
    <t>34587</t>
  </si>
  <si>
    <t>Felsberg</t>
  </si>
  <si>
    <t>345Felsberg</t>
  </si>
  <si>
    <t>34590</t>
  </si>
  <si>
    <t>Wabern</t>
  </si>
  <si>
    <t>345Wabern</t>
  </si>
  <si>
    <t>34593</t>
  </si>
  <si>
    <t>Knüllwald</t>
  </si>
  <si>
    <t>345Knüllwald</t>
  </si>
  <si>
    <t>34596</t>
  </si>
  <si>
    <t>Bad Zwesten</t>
  </si>
  <si>
    <t>345Bad Zwesten</t>
  </si>
  <si>
    <t>34599</t>
  </si>
  <si>
    <t>Neuental</t>
  </si>
  <si>
    <t>345Neuental</t>
  </si>
  <si>
    <t>34613</t>
  </si>
  <si>
    <t>Schwalmstadt</t>
  </si>
  <si>
    <t>346Schwalmstadt</t>
  </si>
  <si>
    <t>34621</t>
  </si>
  <si>
    <t>Frielendorf</t>
  </si>
  <si>
    <t>346Frielendorf</t>
  </si>
  <si>
    <t>34626</t>
  </si>
  <si>
    <t>346Neukirchen</t>
  </si>
  <si>
    <t>34628</t>
  </si>
  <si>
    <t>Willingshausen</t>
  </si>
  <si>
    <t>346Willingshausen</t>
  </si>
  <si>
    <t>34630</t>
  </si>
  <si>
    <t>Gilserberg</t>
  </si>
  <si>
    <t>346Gilserberg</t>
  </si>
  <si>
    <t>34632</t>
  </si>
  <si>
    <t>Jesberg</t>
  </si>
  <si>
    <t>346Jesberg</t>
  </si>
  <si>
    <t>34633</t>
  </si>
  <si>
    <t>Ottrau</t>
  </si>
  <si>
    <t>346Ottrau</t>
  </si>
  <si>
    <t>34637</t>
  </si>
  <si>
    <t>Schrecksbach</t>
  </si>
  <si>
    <t>346Schrecksbach</t>
  </si>
  <si>
    <t>34639</t>
  </si>
  <si>
    <t>Schwarzenborn</t>
  </si>
  <si>
    <t>346Schwarzenborn</t>
  </si>
  <si>
    <t>35037</t>
  </si>
  <si>
    <t>Marburg</t>
  </si>
  <si>
    <t>350Marburg</t>
  </si>
  <si>
    <t>35039</t>
  </si>
  <si>
    <t>35041</t>
  </si>
  <si>
    <t>35043</t>
  </si>
  <si>
    <t>35066</t>
  </si>
  <si>
    <t>Frankenberg (Eder)</t>
  </si>
  <si>
    <t>350Frankenberg (Eder)</t>
  </si>
  <si>
    <t>35075</t>
  </si>
  <si>
    <t>Gladenbach</t>
  </si>
  <si>
    <t>350Gladenbach</t>
  </si>
  <si>
    <t>35080</t>
  </si>
  <si>
    <t>Bad Endbach</t>
  </si>
  <si>
    <t>350Bad Endbach</t>
  </si>
  <si>
    <t>35083</t>
  </si>
  <si>
    <t>Wetter</t>
  </si>
  <si>
    <t>350Wetter</t>
  </si>
  <si>
    <t>35085</t>
  </si>
  <si>
    <t>Ebsdorfergrund</t>
  </si>
  <si>
    <t>350Ebsdorfergrund</t>
  </si>
  <si>
    <t>35088</t>
  </si>
  <si>
    <t>Battenberg (Eder)</t>
  </si>
  <si>
    <t>350Battenberg (Eder)</t>
  </si>
  <si>
    <t>35091</t>
  </si>
  <si>
    <t>Cölbe</t>
  </si>
  <si>
    <t>350Cölbe</t>
  </si>
  <si>
    <t>35094</t>
  </si>
  <si>
    <t>Lahntal</t>
  </si>
  <si>
    <t>350Lahntal</t>
  </si>
  <si>
    <t>35096</t>
  </si>
  <si>
    <t>Weimar</t>
  </si>
  <si>
    <t>350Weimar</t>
  </si>
  <si>
    <t>35099</t>
  </si>
  <si>
    <t>Burgwald</t>
  </si>
  <si>
    <t>350Burgwald</t>
  </si>
  <si>
    <t>35102</t>
  </si>
  <si>
    <t>Lohra</t>
  </si>
  <si>
    <t>351Lohra</t>
  </si>
  <si>
    <t>35104</t>
  </si>
  <si>
    <t>Lichtenfels</t>
  </si>
  <si>
    <t>351Lichtenfels</t>
  </si>
  <si>
    <t>35108</t>
  </si>
  <si>
    <t>Allendorf (Eder)</t>
  </si>
  <si>
    <t>351Allendorf (Eder)</t>
  </si>
  <si>
    <t>35110</t>
  </si>
  <si>
    <t>Frankenau</t>
  </si>
  <si>
    <t>351Frankenau</t>
  </si>
  <si>
    <t>35112</t>
  </si>
  <si>
    <t>Fronhausen</t>
  </si>
  <si>
    <t>351Fronhausen</t>
  </si>
  <si>
    <t>35114</t>
  </si>
  <si>
    <t>Haina (Kloster)</t>
  </si>
  <si>
    <t>351Haina (Kloster)</t>
  </si>
  <si>
    <t>35116</t>
  </si>
  <si>
    <t>Hatzfeld (Eder)</t>
  </si>
  <si>
    <t>351Hatzfeld (Eder)</t>
  </si>
  <si>
    <t>35117</t>
  </si>
  <si>
    <t>351Münchhausen</t>
  </si>
  <si>
    <t>35119</t>
  </si>
  <si>
    <t>Rosenthal</t>
  </si>
  <si>
    <t>351Rosenthal</t>
  </si>
  <si>
    <t>35216</t>
  </si>
  <si>
    <t>Biedenkopf</t>
  </si>
  <si>
    <t>352Biedenkopf</t>
  </si>
  <si>
    <t>35232</t>
  </si>
  <si>
    <t>Dautphetal</t>
  </si>
  <si>
    <t>352Dautphetal</t>
  </si>
  <si>
    <t>35236</t>
  </si>
  <si>
    <t>Breidenbach</t>
  </si>
  <si>
    <t>352Breidenbach</t>
  </si>
  <si>
    <t>35239</t>
  </si>
  <si>
    <t>Steffenberg</t>
  </si>
  <si>
    <t>352Steffenberg</t>
  </si>
  <si>
    <t>35260</t>
  </si>
  <si>
    <t>Stadtallendorf</t>
  </si>
  <si>
    <t>352Stadtallendorf</t>
  </si>
  <si>
    <t>35274</t>
  </si>
  <si>
    <t>Kirchhain</t>
  </si>
  <si>
    <t>352Kirchhain</t>
  </si>
  <si>
    <t>35279</t>
  </si>
  <si>
    <t>Neustadt (Hessen)</t>
  </si>
  <si>
    <t>352Neustadt (Hessen)</t>
  </si>
  <si>
    <t>35282</t>
  </si>
  <si>
    <t>Rauschenberg</t>
  </si>
  <si>
    <t>352Rauschenberg</t>
  </si>
  <si>
    <t>35285</t>
  </si>
  <si>
    <t>Gemünden (Wohra)</t>
  </si>
  <si>
    <t>352Gemünden (Wohra)</t>
  </si>
  <si>
    <t>35287</t>
  </si>
  <si>
    <t>Amöneburg</t>
  </si>
  <si>
    <t>352Amöneburg</t>
  </si>
  <si>
    <t>35288</t>
  </si>
  <si>
    <t>Wohratal</t>
  </si>
  <si>
    <t>352Wohratal</t>
  </si>
  <si>
    <t>35305</t>
  </si>
  <si>
    <t>Grünberg</t>
  </si>
  <si>
    <t>353Grünberg</t>
  </si>
  <si>
    <t>35315</t>
  </si>
  <si>
    <t>Homberg (Ohm)</t>
  </si>
  <si>
    <t>353Homberg (Ohm)</t>
  </si>
  <si>
    <t>35321</t>
  </si>
  <si>
    <t>Laubach</t>
  </si>
  <si>
    <t>353Laubach</t>
  </si>
  <si>
    <t>35325</t>
  </si>
  <si>
    <t>Mücke</t>
  </si>
  <si>
    <t>353Mücke</t>
  </si>
  <si>
    <t>35327</t>
  </si>
  <si>
    <t>Ulrichstein</t>
  </si>
  <si>
    <t>353Ulrichstein</t>
  </si>
  <si>
    <t>35329</t>
  </si>
  <si>
    <t>Gemünden (Felda)</t>
  </si>
  <si>
    <t>353Gemünden (Felda)</t>
  </si>
  <si>
    <t>35390</t>
  </si>
  <si>
    <t>Gießen</t>
  </si>
  <si>
    <t>353Gießen</t>
  </si>
  <si>
    <t>35392</t>
  </si>
  <si>
    <t>35394</t>
  </si>
  <si>
    <t>35396</t>
  </si>
  <si>
    <t>35398</t>
  </si>
  <si>
    <t>35410</t>
  </si>
  <si>
    <t>Hungen</t>
  </si>
  <si>
    <t>354Hungen</t>
  </si>
  <si>
    <t>35415</t>
  </si>
  <si>
    <t>Pohlheim</t>
  </si>
  <si>
    <t>354Pohlheim</t>
  </si>
  <si>
    <t>35418</t>
  </si>
  <si>
    <t>Buseck</t>
  </si>
  <si>
    <t>354Buseck</t>
  </si>
  <si>
    <t>35423</t>
  </si>
  <si>
    <t>Lich</t>
  </si>
  <si>
    <t>354Lich</t>
  </si>
  <si>
    <t>35428</t>
  </si>
  <si>
    <t>Langgöns</t>
  </si>
  <si>
    <t>354Langgöns</t>
  </si>
  <si>
    <t>35435</t>
  </si>
  <si>
    <t>Wettenberg</t>
  </si>
  <si>
    <t>354Wettenberg</t>
  </si>
  <si>
    <t>35440</t>
  </si>
  <si>
    <t>354Linden</t>
  </si>
  <si>
    <t>35444</t>
  </si>
  <si>
    <t>Biebertal</t>
  </si>
  <si>
    <t>354Biebertal</t>
  </si>
  <si>
    <t>35447</t>
  </si>
  <si>
    <t>Reiskirchen</t>
  </si>
  <si>
    <t>354Reiskirchen</t>
  </si>
  <si>
    <t>35452</t>
  </si>
  <si>
    <t>Heuchelheim</t>
  </si>
  <si>
    <t>354Heuchelheim</t>
  </si>
  <si>
    <t>35457</t>
  </si>
  <si>
    <t>Lollar</t>
  </si>
  <si>
    <t>354Lollar</t>
  </si>
  <si>
    <t>35460</t>
  </si>
  <si>
    <t>354Staufenberg</t>
  </si>
  <si>
    <t>35463</t>
  </si>
  <si>
    <t>Fernwald</t>
  </si>
  <si>
    <t>354Fernwald</t>
  </si>
  <si>
    <t>35466</t>
  </si>
  <si>
    <t>354Rabenau</t>
  </si>
  <si>
    <t>35469</t>
  </si>
  <si>
    <t>Allendorf (Lumda)</t>
  </si>
  <si>
    <t>354Allendorf (Lumda)</t>
  </si>
  <si>
    <t>35510</t>
  </si>
  <si>
    <t>Butzbach</t>
  </si>
  <si>
    <t>355Butzbach</t>
  </si>
  <si>
    <t>35516</t>
  </si>
  <si>
    <t>Münzenberg</t>
  </si>
  <si>
    <t>355Münzenberg</t>
  </si>
  <si>
    <t>35519</t>
  </si>
  <si>
    <t>Rockenberg</t>
  </si>
  <si>
    <t>355Rockenberg</t>
  </si>
  <si>
    <t>35576</t>
  </si>
  <si>
    <t>Wetzlar</t>
  </si>
  <si>
    <t>355Wetzlar</t>
  </si>
  <si>
    <t>35578</t>
  </si>
  <si>
    <t>35579</t>
  </si>
  <si>
    <t>35580</t>
  </si>
  <si>
    <t>35581</t>
  </si>
  <si>
    <t>35582</t>
  </si>
  <si>
    <t>35583</t>
  </si>
  <si>
    <t>35584</t>
  </si>
  <si>
    <t>35585</t>
  </si>
  <si>
    <t>35586</t>
  </si>
  <si>
    <t>35606</t>
  </si>
  <si>
    <t>Solms</t>
  </si>
  <si>
    <t>356Solms</t>
  </si>
  <si>
    <t>35614</t>
  </si>
  <si>
    <t>Aßlar</t>
  </si>
  <si>
    <t>356Aßlar</t>
  </si>
  <si>
    <t>35619</t>
  </si>
  <si>
    <t>Braunfels</t>
  </si>
  <si>
    <t>356Braunfels</t>
  </si>
  <si>
    <t>35625</t>
  </si>
  <si>
    <t>Hüttenberg</t>
  </si>
  <si>
    <t>356Hüttenberg</t>
  </si>
  <si>
    <t>35630</t>
  </si>
  <si>
    <t>Ehringshausen</t>
  </si>
  <si>
    <t>356Ehringshausen</t>
  </si>
  <si>
    <t>35633</t>
  </si>
  <si>
    <t>Lahnau</t>
  </si>
  <si>
    <t>356Lahnau</t>
  </si>
  <si>
    <t>35638</t>
  </si>
  <si>
    <t>Leun</t>
  </si>
  <si>
    <t>356Leun</t>
  </si>
  <si>
    <t>35641</t>
  </si>
  <si>
    <t>Schöffengrund</t>
  </si>
  <si>
    <t>356Schöffengrund</t>
  </si>
  <si>
    <t>35644</t>
  </si>
  <si>
    <t>Hohenahr</t>
  </si>
  <si>
    <t>356Hohenahr</t>
  </si>
  <si>
    <t>35647</t>
  </si>
  <si>
    <t>Waldsolms</t>
  </si>
  <si>
    <t>356Waldsolms</t>
  </si>
  <si>
    <t>35649</t>
  </si>
  <si>
    <t>Bischoffen</t>
  </si>
  <si>
    <t>356Bischoffen</t>
  </si>
  <si>
    <t>35683</t>
  </si>
  <si>
    <t>Dillenburg</t>
  </si>
  <si>
    <t>356Dillenburg</t>
  </si>
  <si>
    <t>35684</t>
  </si>
  <si>
    <t>35685</t>
  </si>
  <si>
    <t>35686</t>
  </si>
  <si>
    <t>35687</t>
  </si>
  <si>
    <t>35688</t>
  </si>
  <si>
    <t>35689</t>
  </si>
  <si>
    <t>35690</t>
  </si>
  <si>
    <t>35708</t>
  </si>
  <si>
    <t>Haiger</t>
  </si>
  <si>
    <t>357Haiger</t>
  </si>
  <si>
    <t>35713</t>
  </si>
  <si>
    <t>Eschenburg</t>
  </si>
  <si>
    <t>357Eschenburg</t>
  </si>
  <si>
    <t>35716</t>
  </si>
  <si>
    <t>Dietzhölztal</t>
  </si>
  <si>
    <t>357Dietzhölztal</t>
  </si>
  <si>
    <t>35719</t>
  </si>
  <si>
    <t>Angelburg</t>
  </si>
  <si>
    <t>357Angelburg</t>
  </si>
  <si>
    <t>35745</t>
  </si>
  <si>
    <t>Herborn</t>
  </si>
  <si>
    <t>357Herborn</t>
  </si>
  <si>
    <t>35753</t>
  </si>
  <si>
    <t>Greifenstein</t>
  </si>
  <si>
    <t>357Greifenstein</t>
  </si>
  <si>
    <t>35756</t>
  </si>
  <si>
    <t>Mittenaar</t>
  </si>
  <si>
    <t>357Mittenaar</t>
  </si>
  <si>
    <t>35759</t>
  </si>
  <si>
    <t>Driedorf</t>
  </si>
  <si>
    <t>357Driedorf</t>
  </si>
  <si>
    <t>35764</t>
  </si>
  <si>
    <t>Sinn</t>
  </si>
  <si>
    <t>357Sinn</t>
  </si>
  <si>
    <t>35767</t>
  </si>
  <si>
    <t>Breitscheid</t>
  </si>
  <si>
    <t>357Breitscheid</t>
  </si>
  <si>
    <t>35768</t>
  </si>
  <si>
    <t>Siegbach</t>
  </si>
  <si>
    <t>357Siegbach</t>
  </si>
  <si>
    <t>35781</t>
  </si>
  <si>
    <t>Weilburg</t>
  </si>
  <si>
    <t>357Weilburg</t>
  </si>
  <si>
    <t>35789</t>
  </si>
  <si>
    <t>Weilmünster</t>
  </si>
  <si>
    <t>357Weilmünster</t>
  </si>
  <si>
    <t>35792</t>
  </si>
  <si>
    <t>Löhnberg</t>
  </si>
  <si>
    <t>357Löhnberg</t>
  </si>
  <si>
    <t>35794</t>
  </si>
  <si>
    <t>Mengerskirchen</t>
  </si>
  <si>
    <t>357Mengerskirchen</t>
  </si>
  <si>
    <t>35796</t>
  </si>
  <si>
    <t>Weinbach</t>
  </si>
  <si>
    <t>357Weinbach</t>
  </si>
  <si>
    <t>35799</t>
  </si>
  <si>
    <t>Merenberg</t>
  </si>
  <si>
    <t>357Merenberg</t>
  </si>
  <si>
    <t>36037</t>
  </si>
  <si>
    <t>Fulda</t>
  </si>
  <si>
    <t>360Fulda</t>
  </si>
  <si>
    <t>36039</t>
  </si>
  <si>
    <t>36041</t>
  </si>
  <si>
    <t>36043</t>
  </si>
  <si>
    <t>36088</t>
  </si>
  <si>
    <t>Hünfeld</t>
  </si>
  <si>
    <t>360Hünfeld</t>
  </si>
  <si>
    <t>36093</t>
  </si>
  <si>
    <t>Künzell</t>
  </si>
  <si>
    <t>360Künzell</t>
  </si>
  <si>
    <t>36100</t>
  </si>
  <si>
    <t>361Petersberg</t>
  </si>
  <si>
    <t>36103</t>
  </si>
  <si>
    <t>Flieden</t>
  </si>
  <si>
    <t>361Flieden</t>
  </si>
  <si>
    <t>36110</t>
  </si>
  <si>
    <t>Schlitz</t>
  </si>
  <si>
    <t>361Schlitz</t>
  </si>
  <si>
    <t>36115</t>
  </si>
  <si>
    <t>Ehrenberg</t>
  </si>
  <si>
    <t>361Ehrenberg</t>
  </si>
  <si>
    <t>Hilders</t>
  </si>
  <si>
    <t>361Hilders</t>
  </si>
  <si>
    <t>36119</t>
  </si>
  <si>
    <t>361Neuhof</t>
  </si>
  <si>
    <t>36124</t>
  </si>
  <si>
    <t>Eichenzell</t>
  </si>
  <si>
    <t>361Eichenzell</t>
  </si>
  <si>
    <t>36129</t>
  </si>
  <si>
    <t>Gersfeld</t>
  </si>
  <si>
    <t>361Gersfeld</t>
  </si>
  <si>
    <t>36132</t>
  </si>
  <si>
    <t>Eiterfeld</t>
  </si>
  <si>
    <t>361Eiterfeld</t>
  </si>
  <si>
    <t>36137</t>
  </si>
  <si>
    <t>Großenlüder</t>
  </si>
  <si>
    <t>361Großenlüder</t>
  </si>
  <si>
    <t>36142</t>
  </si>
  <si>
    <t>Tann</t>
  </si>
  <si>
    <t>361Tann</t>
  </si>
  <si>
    <t>36145</t>
  </si>
  <si>
    <t>Hofbieber</t>
  </si>
  <si>
    <t>361Hofbieber</t>
  </si>
  <si>
    <t>36148</t>
  </si>
  <si>
    <t>Kalbach</t>
  </si>
  <si>
    <t>361Kalbach</t>
  </si>
  <si>
    <t>36151</t>
  </si>
  <si>
    <t>Burghaun</t>
  </si>
  <si>
    <t>361Burghaun</t>
  </si>
  <si>
    <t>36154</t>
  </si>
  <si>
    <t>Hosenfeld</t>
  </si>
  <si>
    <t>361Hosenfeld</t>
  </si>
  <si>
    <t>36157</t>
  </si>
  <si>
    <t>Ebersburg</t>
  </si>
  <si>
    <t>361Ebersburg</t>
  </si>
  <si>
    <t>36160</t>
  </si>
  <si>
    <t>Dipperz</t>
  </si>
  <si>
    <t>361Dipperz</t>
  </si>
  <si>
    <t>36163</t>
  </si>
  <si>
    <t>Poppenhausen</t>
  </si>
  <si>
    <t>361Poppenhausen</t>
  </si>
  <si>
    <t>36166</t>
  </si>
  <si>
    <t>Haunetal</t>
  </si>
  <si>
    <t>361Haunetal</t>
  </si>
  <si>
    <t>36167</t>
  </si>
  <si>
    <t>Nüsttal</t>
  </si>
  <si>
    <t>361Nüsttal</t>
  </si>
  <si>
    <t>36169</t>
  </si>
  <si>
    <t>Rasdorf</t>
  </si>
  <si>
    <t>361Rasdorf</t>
  </si>
  <si>
    <t>36179</t>
  </si>
  <si>
    <t>Bebra</t>
  </si>
  <si>
    <t>361Bebra</t>
  </si>
  <si>
    <t>36199</t>
  </si>
  <si>
    <t>Rotenburg an der Fulda</t>
  </si>
  <si>
    <t>361Rotenburg an der Fulda</t>
  </si>
  <si>
    <t>36205</t>
  </si>
  <si>
    <t>Sontra</t>
  </si>
  <si>
    <t>362Sontra</t>
  </si>
  <si>
    <t>36208</t>
  </si>
  <si>
    <t>Wildeck</t>
  </si>
  <si>
    <t>362Wildeck</t>
  </si>
  <si>
    <t>36211</t>
  </si>
  <si>
    <t>Alheim</t>
  </si>
  <si>
    <t>362Alheim</t>
  </si>
  <si>
    <t>36214</t>
  </si>
  <si>
    <t>Nentershausen</t>
  </si>
  <si>
    <t>362Nentershausen</t>
  </si>
  <si>
    <t>36217</t>
  </si>
  <si>
    <t>Ronshausen</t>
  </si>
  <si>
    <t>362Ronshausen</t>
  </si>
  <si>
    <t>36219</t>
  </si>
  <si>
    <t>Cornberg</t>
  </si>
  <si>
    <t>362Cornberg</t>
  </si>
  <si>
    <t>36251</t>
  </si>
  <si>
    <t>Ludwigsau</t>
  </si>
  <si>
    <t>362Ludwigsau</t>
  </si>
  <si>
    <t>Bad Hersfeld</t>
  </si>
  <si>
    <t>362Bad Hersfeld</t>
  </si>
  <si>
    <t>36266</t>
  </si>
  <si>
    <t>Heringen (Werra)</t>
  </si>
  <si>
    <t>362Heringen (Werra)</t>
  </si>
  <si>
    <t>36269</t>
  </si>
  <si>
    <t>Philippsthal (Werra)</t>
  </si>
  <si>
    <t>362Philippsthal (Werra)</t>
  </si>
  <si>
    <t>36272</t>
  </si>
  <si>
    <t>Niederaula</t>
  </si>
  <si>
    <t>362Niederaula</t>
  </si>
  <si>
    <t>36275</t>
  </si>
  <si>
    <t>Kirchheim</t>
  </si>
  <si>
    <t>362Kirchheim</t>
  </si>
  <si>
    <t>36277</t>
  </si>
  <si>
    <t>Schenklengsfeld</t>
  </si>
  <si>
    <t>362Schenklengsfeld</t>
  </si>
  <si>
    <t>36280</t>
  </si>
  <si>
    <t>Oberaula</t>
  </si>
  <si>
    <t>362Oberaula</t>
  </si>
  <si>
    <t>36282</t>
  </si>
  <si>
    <t>Hauneck</t>
  </si>
  <si>
    <t>362Hauneck</t>
  </si>
  <si>
    <t>36284</t>
  </si>
  <si>
    <t>Hohenroda</t>
  </si>
  <si>
    <t>362Hohenroda</t>
  </si>
  <si>
    <t>36286</t>
  </si>
  <si>
    <t>Neuenstein</t>
  </si>
  <si>
    <t>362Neuenstein</t>
  </si>
  <si>
    <t>36287</t>
  </si>
  <si>
    <t>Breitenbach am Herzberg</t>
  </si>
  <si>
    <t>362Breitenbach am Herzberg</t>
  </si>
  <si>
    <t>36289</t>
  </si>
  <si>
    <t>Friedewald</t>
  </si>
  <si>
    <t>362Friedewald</t>
  </si>
  <si>
    <t>36304</t>
  </si>
  <si>
    <t>Alsfeld</t>
  </si>
  <si>
    <t>363Alsfeld</t>
  </si>
  <si>
    <t>36318</t>
  </si>
  <si>
    <t>Schwalmtal</t>
  </si>
  <si>
    <t>363Schwalmtal</t>
  </si>
  <si>
    <t>36320</t>
  </si>
  <si>
    <t>Kirtorf</t>
  </si>
  <si>
    <t>363Kirtorf</t>
  </si>
  <si>
    <t>36323</t>
  </si>
  <si>
    <t>Grebenau</t>
  </si>
  <si>
    <t>363Grebenau</t>
  </si>
  <si>
    <t>36325</t>
  </si>
  <si>
    <t>Feldatal</t>
  </si>
  <si>
    <t>363Feldatal</t>
  </si>
  <si>
    <t>36326</t>
  </si>
  <si>
    <t>Antrifttal</t>
  </si>
  <si>
    <t>363Antrifttal</t>
  </si>
  <si>
    <t>36329</t>
  </si>
  <si>
    <t>Romrod</t>
  </si>
  <si>
    <t>363Romrod</t>
  </si>
  <si>
    <t>36341</t>
  </si>
  <si>
    <t>Lauterbach</t>
  </si>
  <si>
    <t>363Lauterbach</t>
  </si>
  <si>
    <t>36355</t>
  </si>
  <si>
    <t>Grebenhain</t>
  </si>
  <si>
    <t>363Grebenhain</t>
  </si>
  <si>
    <t>36358</t>
  </si>
  <si>
    <t>Herbstein</t>
  </si>
  <si>
    <t>363Herbstein</t>
  </si>
  <si>
    <t>36364</t>
  </si>
  <si>
    <t>Bad Salzschlirf</t>
  </si>
  <si>
    <t>363Bad Salzschlirf</t>
  </si>
  <si>
    <t>36367</t>
  </si>
  <si>
    <t>Wartenberg</t>
  </si>
  <si>
    <t>363Wartenberg</t>
  </si>
  <si>
    <t>36369</t>
  </si>
  <si>
    <t>Lautertal</t>
  </si>
  <si>
    <t>363Lautertal</t>
  </si>
  <si>
    <t>36381</t>
  </si>
  <si>
    <t>Schlüchtern</t>
  </si>
  <si>
    <t>363Schlüchtern</t>
  </si>
  <si>
    <t>36391</t>
  </si>
  <si>
    <t>Sinntal</t>
  </si>
  <si>
    <t>363Sinntal</t>
  </si>
  <si>
    <t>36396</t>
  </si>
  <si>
    <t>Steinau an der Straße</t>
  </si>
  <si>
    <t>363Steinau an der Straße</t>
  </si>
  <si>
    <t>36399</t>
  </si>
  <si>
    <t>Freiensteinau</t>
  </si>
  <si>
    <t>363Freiensteinau</t>
  </si>
  <si>
    <t>36404</t>
  </si>
  <si>
    <t>Martinroda</t>
  </si>
  <si>
    <t>364Martinroda</t>
  </si>
  <si>
    <t>Völkershausen</t>
  </si>
  <si>
    <t>364Völkershausen</t>
  </si>
  <si>
    <t>Wölferbütt</t>
  </si>
  <si>
    <t>364Wölferbütt</t>
  </si>
  <si>
    <t>Oechsen</t>
  </si>
  <si>
    <t>364Oechsen</t>
  </si>
  <si>
    <t>Vacha</t>
  </si>
  <si>
    <t>364Vacha</t>
  </si>
  <si>
    <t>36414</t>
  </si>
  <si>
    <t>Unterbreizbach</t>
  </si>
  <si>
    <t>364Unterbreizbach</t>
  </si>
  <si>
    <t>36419</t>
  </si>
  <si>
    <t>Rockenstuhl</t>
  </si>
  <si>
    <t>364Rockenstuhl</t>
  </si>
  <si>
    <t>Geisa</t>
  </si>
  <si>
    <t>364Geisa</t>
  </si>
  <si>
    <t>Schleid</t>
  </si>
  <si>
    <t>364Schleid</t>
  </si>
  <si>
    <t>Gerstengrund</t>
  </si>
  <si>
    <t>364Gerstengrund</t>
  </si>
  <si>
    <t>Buttlar</t>
  </si>
  <si>
    <t>364Buttlar</t>
  </si>
  <si>
    <t>36433</t>
  </si>
  <si>
    <t>364Leimbach</t>
  </si>
  <si>
    <t>Immelborn</t>
  </si>
  <si>
    <t>364Immelborn</t>
  </si>
  <si>
    <t>Moorgrund</t>
  </si>
  <si>
    <t>364Moorgrund</t>
  </si>
  <si>
    <t>Bad Salzungen</t>
  </si>
  <si>
    <t>364Bad Salzungen</t>
  </si>
  <si>
    <t>36448</t>
  </si>
  <si>
    <t>Steinbach</t>
  </si>
  <si>
    <t>364Steinbach</t>
  </si>
  <si>
    <t>Bad Liebenstein</t>
  </si>
  <si>
    <t>364Bad Liebenstein</t>
  </si>
  <si>
    <t>Schweina</t>
  </si>
  <si>
    <t>364Schweina</t>
  </si>
  <si>
    <t>36452</t>
  </si>
  <si>
    <t>Neidhartshausen</t>
  </si>
  <si>
    <t>364Neidhartshausen</t>
  </si>
  <si>
    <t>Kaltennordheim</t>
  </si>
  <si>
    <t>364Kaltennordheim</t>
  </si>
  <si>
    <t>Diedorf</t>
  </si>
  <si>
    <t>364Diedorf</t>
  </si>
  <si>
    <t>Zella</t>
  </si>
  <si>
    <t>364Zella</t>
  </si>
  <si>
    <t>Empfertshausen</t>
  </si>
  <si>
    <t>364Empfertshausen</t>
  </si>
  <si>
    <t>Kaltenlengsfeld</t>
  </si>
  <si>
    <t>364Kaltenlengsfeld</t>
  </si>
  <si>
    <t>Brunnhartshausen</t>
  </si>
  <si>
    <t>364Brunnhartshausen</t>
  </si>
  <si>
    <t>Klings</t>
  </si>
  <si>
    <t>364Klings</t>
  </si>
  <si>
    <t>Fischbach/Rhön</t>
  </si>
  <si>
    <t>364Fischbach/Rhön</t>
  </si>
  <si>
    <t>Andenhausen</t>
  </si>
  <si>
    <t>364Andenhausen</t>
  </si>
  <si>
    <t>36456</t>
  </si>
  <si>
    <t>Barchfeld</t>
  </si>
  <si>
    <t>364Barchfeld</t>
  </si>
  <si>
    <t>36457</t>
  </si>
  <si>
    <t>Stadtlengsfeld</t>
  </si>
  <si>
    <t>364Stadtlengsfeld</t>
  </si>
  <si>
    <t>Urnshausen</t>
  </si>
  <si>
    <t>364Urnshausen</t>
  </si>
  <si>
    <t>Weilar</t>
  </si>
  <si>
    <t>364Weilar</t>
  </si>
  <si>
    <t>36460</t>
  </si>
  <si>
    <t>Frauensee</t>
  </si>
  <si>
    <t>364Frauensee</t>
  </si>
  <si>
    <t>Merkers-Kieselbach</t>
  </si>
  <si>
    <t>364Merkers-Kieselbach</t>
  </si>
  <si>
    <t>Dorndorf</t>
  </si>
  <si>
    <t>364Dorndorf</t>
  </si>
  <si>
    <t>36466</t>
  </si>
  <si>
    <t>Dermbach</t>
  </si>
  <si>
    <t>364Dermbach</t>
  </si>
  <si>
    <t>Wiesenthal</t>
  </si>
  <si>
    <t>364Wiesenthal</t>
  </si>
  <si>
    <t>36469</t>
  </si>
  <si>
    <t>Tiefenort</t>
  </si>
  <si>
    <t>364Tiefenort</t>
  </si>
  <si>
    <t>37073</t>
  </si>
  <si>
    <t>Göttingen</t>
  </si>
  <si>
    <t>370Göttingen</t>
  </si>
  <si>
    <t>37075</t>
  </si>
  <si>
    <t>37077</t>
  </si>
  <si>
    <t>37079</t>
  </si>
  <si>
    <t>37081</t>
  </si>
  <si>
    <t>37083</t>
  </si>
  <si>
    <t>37085</t>
  </si>
  <si>
    <t>37115</t>
  </si>
  <si>
    <t>Duderstadt</t>
  </si>
  <si>
    <t>371Duderstadt</t>
  </si>
  <si>
    <t>37120</t>
  </si>
  <si>
    <t>Bovenden</t>
  </si>
  <si>
    <t>371Bovenden</t>
  </si>
  <si>
    <t>37124</t>
  </si>
  <si>
    <t>371Rosdorf</t>
  </si>
  <si>
    <t>37127</t>
  </si>
  <si>
    <t>Scheden</t>
  </si>
  <si>
    <t>371Scheden</t>
  </si>
  <si>
    <t>Bühren</t>
  </si>
  <si>
    <t>371Bühren</t>
  </si>
  <si>
    <t>Niemetal</t>
  </si>
  <si>
    <t>371Niemetal</t>
  </si>
  <si>
    <t>Dransfeld</t>
  </si>
  <si>
    <t>371Dransfeld</t>
  </si>
  <si>
    <t>Jühnde</t>
  </si>
  <si>
    <t>371Jühnde</t>
  </si>
  <si>
    <t>37130</t>
  </si>
  <si>
    <t>Gleichen</t>
  </si>
  <si>
    <t>371Gleichen</t>
  </si>
  <si>
    <t>37133</t>
  </si>
  <si>
    <t>371Friedland</t>
  </si>
  <si>
    <t>37136</t>
  </si>
  <si>
    <t>Landolfshausen</t>
  </si>
  <si>
    <t>371Landolfshausen</t>
  </si>
  <si>
    <t>Seulingen</t>
  </si>
  <si>
    <t>371Seulingen</t>
  </si>
  <si>
    <t>371Seeburg</t>
  </si>
  <si>
    <t>Ebergötzen</t>
  </si>
  <si>
    <t>371Ebergötzen</t>
  </si>
  <si>
    <t>Waake</t>
  </si>
  <si>
    <t>371Waake</t>
  </si>
  <si>
    <t>37139</t>
  </si>
  <si>
    <t>Adelebsen</t>
  </si>
  <si>
    <t>371Adelebsen</t>
  </si>
  <si>
    <t>37154</t>
  </si>
  <si>
    <t>Northeim</t>
  </si>
  <si>
    <t>371Northeim</t>
  </si>
  <si>
    <t>37170</t>
  </si>
  <si>
    <t>Uslar</t>
  </si>
  <si>
    <t>371Uslar</t>
  </si>
  <si>
    <t>37176</t>
  </si>
  <si>
    <t>Nörten-Hardenberg</t>
  </si>
  <si>
    <t>371Nörten-Hardenberg</t>
  </si>
  <si>
    <t>37181</t>
  </si>
  <si>
    <t>Hardegsen</t>
  </si>
  <si>
    <t>371Hardegsen</t>
  </si>
  <si>
    <t>37186</t>
  </si>
  <si>
    <t>Moringen</t>
  </si>
  <si>
    <t>371Moringen</t>
  </si>
  <si>
    <t>37191</t>
  </si>
  <si>
    <t>Katlenburg-Lindau</t>
  </si>
  <si>
    <t>371Katlenburg-Lindau</t>
  </si>
  <si>
    <t>37194</t>
  </si>
  <si>
    <t>Wahlsburg</t>
  </si>
  <si>
    <t>371Wahlsburg</t>
  </si>
  <si>
    <t>Bodenfelde</t>
  </si>
  <si>
    <t>371Bodenfelde</t>
  </si>
  <si>
    <t>37197</t>
  </si>
  <si>
    <t>Hattorf am Harz</t>
  </si>
  <si>
    <t>371Hattorf am Harz</t>
  </si>
  <si>
    <t>37199</t>
  </si>
  <si>
    <t>Wulften</t>
  </si>
  <si>
    <t>371Wulften</t>
  </si>
  <si>
    <t>37213</t>
  </si>
  <si>
    <t>Witzenhausen</t>
  </si>
  <si>
    <t>372Witzenhausen</t>
  </si>
  <si>
    <t>37214</t>
  </si>
  <si>
    <t>37215</t>
  </si>
  <si>
    <t>37216</t>
  </si>
  <si>
    <t>37217</t>
  </si>
  <si>
    <t>37218</t>
  </si>
  <si>
    <t>37235</t>
  </si>
  <si>
    <t>Hessisch Lichtenau</t>
  </si>
  <si>
    <t>372Hessisch Lichtenau</t>
  </si>
  <si>
    <t>37242</t>
  </si>
  <si>
    <t>Bad Sooden-Allendorf</t>
  </si>
  <si>
    <t>372Bad Sooden-Allendorf</t>
  </si>
  <si>
    <t>37247</t>
  </si>
  <si>
    <t>Großalmerode</t>
  </si>
  <si>
    <t>372Großalmerode</t>
  </si>
  <si>
    <t>37249</t>
  </si>
  <si>
    <t>Neu-Eichenberg</t>
  </si>
  <si>
    <t>372Neu-Eichenberg</t>
  </si>
  <si>
    <t>37269</t>
  </si>
  <si>
    <t>Eschwege</t>
  </si>
  <si>
    <t>372Eschwege</t>
  </si>
  <si>
    <t>37276</t>
  </si>
  <si>
    <t>Meinhard</t>
  </si>
  <si>
    <t>372Meinhard</t>
  </si>
  <si>
    <t>37281</t>
  </si>
  <si>
    <t>Wanfried</t>
  </si>
  <si>
    <t>372Wanfried</t>
  </si>
  <si>
    <t>37284</t>
  </si>
  <si>
    <t>Waldkappel</t>
  </si>
  <si>
    <t>372Waldkappel</t>
  </si>
  <si>
    <t>37287</t>
  </si>
  <si>
    <t>Wehretal</t>
  </si>
  <si>
    <t>372Wehretal</t>
  </si>
  <si>
    <t>37290</t>
  </si>
  <si>
    <t>Meißner</t>
  </si>
  <si>
    <t>372Meißner</t>
  </si>
  <si>
    <t>37293</t>
  </si>
  <si>
    <t>Herleshausen</t>
  </si>
  <si>
    <t>372Herleshausen</t>
  </si>
  <si>
    <t>37296</t>
  </si>
  <si>
    <t>Ringgau</t>
  </si>
  <si>
    <t>372Ringgau</t>
  </si>
  <si>
    <t>37297</t>
  </si>
  <si>
    <t>Berkatal</t>
  </si>
  <si>
    <t>372Berkatal</t>
  </si>
  <si>
    <t>37299</t>
  </si>
  <si>
    <t>372Weißenborn</t>
  </si>
  <si>
    <t>37308</t>
  </si>
  <si>
    <t>373Steinbach</t>
  </si>
  <si>
    <t>Reinholterode</t>
  </si>
  <si>
    <t>373Reinholterode</t>
  </si>
  <si>
    <t>Glasehausen</t>
  </si>
  <si>
    <t>373Glasehausen</t>
  </si>
  <si>
    <t>Krombach</t>
  </si>
  <si>
    <t>373Krombach</t>
  </si>
  <si>
    <t>Hohes Kreuz</t>
  </si>
  <si>
    <t>373Hohes Kreuz</t>
  </si>
  <si>
    <t>Heilbad Heiligenstadt</t>
  </si>
  <si>
    <t>373Heilbad Heiligenstadt</t>
  </si>
  <si>
    <t>Sickerode</t>
  </si>
  <si>
    <t>373Sickerode</t>
  </si>
  <si>
    <t>Volkerode</t>
  </si>
  <si>
    <t>373Volkerode</t>
  </si>
  <si>
    <t>Wiesenfeld</t>
  </si>
  <si>
    <t>373Wiesenfeld</t>
  </si>
  <si>
    <t>Schimberg</t>
  </si>
  <si>
    <t>373Schimberg</t>
  </si>
  <si>
    <t>Heuthen</t>
  </si>
  <si>
    <t>373Heuthen</t>
  </si>
  <si>
    <t>Wingerode</t>
  </si>
  <si>
    <t>373Wingerode</t>
  </si>
  <si>
    <t>Kella</t>
  </si>
  <si>
    <t>373Kella</t>
  </si>
  <si>
    <t>Bodenrode-Westhausen</t>
  </si>
  <si>
    <t>373Bodenrode-Westhausen</t>
  </si>
  <si>
    <t>Geismar</t>
  </si>
  <si>
    <t>373Geismar</t>
  </si>
  <si>
    <t>Pfaffschwende</t>
  </si>
  <si>
    <t>373Pfaffschwende</t>
  </si>
  <si>
    <t>Geisleden</t>
  </si>
  <si>
    <t>373Geisleden</t>
  </si>
  <si>
    <t>37318</t>
  </si>
  <si>
    <t>Schachtebich</t>
  </si>
  <si>
    <t>373Schachtebich</t>
  </si>
  <si>
    <t>Bernterode (bei Heilbad  Heiligenstadt)</t>
  </si>
  <si>
    <t>373Bernterode (bei Heilbad  Heiligenstadt)</t>
  </si>
  <si>
    <t>Lutter</t>
  </si>
  <si>
    <t>373Lutter</t>
  </si>
  <si>
    <t>Rohrberg</t>
  </si>
  <si>
    <t>373Rohrberg</t>
  </si>
  <si>
    <t>Kirchgandern</t>
  </si>
  <si>
    <t>373Kirchgandern</t>
  </si>
  <si>
    <t>Thalwenden</t>
  </si>
  <si>
    <t>373Thalwenden</t>
  </si>
  <si>
    <t>Hohengandern</t>
  </si>
  <si>
    <t>373Hohengandern</t>
  </si>
  <si>
    <t>Wahlhausen</t>
  </si>
  <si>
    <t>373Wahlhausen</t>
  </si>
  <si>
    <t>Mackenrode</t>
  </si>
  <si>
    <t>373Mackenrode</t>
  </si>
  <si>
    <t>373Freienhagen</t>
  </si>
  <si>
    <t>Fretterode</t>
  </si>
  <si>
    <t>373Fretterode</t>
  </si>
  <si>
    <t>Gerbershausen</t>
  </si>
  <si>
    <t>373Gerbershausen</t>
  </si>
  <si>
    <t>373Schönhagen</t>
  </si>
  <si>
    <t>Uder</t>
  </si>
  <si>
    <t>373Uder</t>
  </si>
  <si>
    <t>Wüstheuterode</t>
  </si>
  <si>
    <t>373Wüstheuterode</t>
  </si>
  <si>
    <t>Eichstruth</t>
  </si>
  <si>
    <t>373Eichstruth</t>
  </si>
  <si>
    <t>Steinheuterode</t>
  </si>
  <si>
    <t>373Steinheuterode</t>
  </si>
  <si>
    <t>Lenterode</t>
  </si>
  <si>
    <t>373Lenterode</t>
  </si>
  <si>
    <t>Bornhagen</t>
  </si>
  <si>
    <t>373Bornhagen</t>
  </si>
  <si>
    <t>Marth</t>
  </si>
  <si>
    <t>373Marth</t>
  </si>
  <si>
    <t>Lindewerra</t>
  </si>
  <si>
    <t>373Lindewerra</t>
  </si>
  <si>
    <t>Asbach-Sickenberg</t>
  </si>
  <si>
    <t>373Asbach-Sickenberg</t>
  </si>
  <si>
    <t>Rustenfelde</t>
  </si>
  <si>
    <t>373Rustenfelde</t>
  </si>
  <si>
    <t>Burgwalde</t>
  </si>
  <si>
    <t>373Burgwalde</t>
  </si>
  <si>
    <t>Arenshausen</t>
  </si>
  <si>
    <t>373Arenshausen</t>
  </si>
  <si>
    <t>Birkenfelde</t>
  </si>
  <si>
    <t>373Birkenfelde</t>
  </si>
  <si>
    <t>Schwobfeld</t>
  </si>
  <si>
    <t>373Schwobfeld</t>
  </si>
  <si>
    <t>Dieterode</t>
  </si>
  <si>
    <t>373Dieterode</t>
  </si>
  <si>
    <t>Röhrig</t>
  </si>
  <si>
    <t>373Röhrig</t>
  </si>
  <si>
    <t>Dietzenrode-Vatterode</t>
  </si>
  <si>
    <t>373Dietzenrode-Vatterode</t>
  </si>
  <si>
    <t>37327</t>
  </si>
  <si>
    <t>Kallmerode</t>
  </si>
  <si>
    <t>373Kallmerode</t>
  </si>
  <si>
    <t>Leinefelde</t>
  </si>
  <si>
    <t>373Leinefelde</t>
  </si>
  <si>
    <t>373Breitenbach</t>
  </si>
  <si>
    <t>Hausen</t>
  </si>
  <si>
    <t>373Hausen</t>
  </si>
  <si>
    <t>37339</t>
  </si>
  <si>
    <t>Wehnde</t>
  </si>
  <si>
    <t>373Wehnde</t>
  </si>
  <si>
    <t>Haynrode</t>
  </si>
  <si>
    <t>373Haynrode</t>
  </si>
  <si>
    <t>Brehme</t>
  </si>
  <si>
    <t>373Brehme</t>
  </si>
  <si>
    <t>Teistungen</t>
  </si>
  <si>
    <t>373Teistungen</t>
  </si>
  <si>
    <t>Wintzingerode</t>
  </si>
  <si>
    <t>373Wintzingerode</t>
  </si>
  <si>
    <t>Berlingerode</t>
  </si>
  <si>
    <t>373Berlingerode</t>
  </si>
  <si>
    <t>Worbis</t>
  </si>
  <si>
    <t>373Worbis</t>
  </si>
  <si>
    <t>Ferna</t>
  </si>
  <si>
    <t>373Ferna</t>
  </si>
  <si>
    <t>373Gernrode</t>
  </si>
  <si>
    <t>Kirchworbis</t>
  </si>
  <si>
    <t>373Kirchworbis</t>
  </si>
  <si>
    <t>Tastungen</t>
  </si>
  <si>
    <t>373Tastungen</t>
  </si>
  <si>
    <t>Breitenworbis</t>
  </si>
  <si>
    <t>373Breitenworbis</t>
  </si>
  <si>
    <t>Hundeshagen</t>
  </si>
  <si>
    <t>373Hundeshagen</t>
  </si>
  <si>
    <t>Buhla</t>
  </si>
  <si>
    <t>373Buhla</t>
  </si>
  <si>
    <t>Ecklingerode</t>
  </si>
  <si>
    <t>373Ecklingerode</t>
  </si>
  <si>
    <t>37345</t>
  </si>
  <si>
    <t>Stöckey</t>
  </si>
  <si>
    <t>373Stöckey</t>
  </si>
  <si>
    <t>Bockelnhagen</t>
  </si>
  <si>
    <t>373Bockelnhagen</t>
  </si>
  <si>
    <t>Steinrode</t>
  </si>
  <si>
    <t>373Steinrode</t>
  </si>
  <si>
    <t>Großbodungen</t>
  </si>
  <si>
    <t>373Großbodungen</t>
  </si>
  <si>
    <t>Silkerode</t>
  </si>
  <si>
    <t>373Silkerode</t>
  </si>
  <si>
    <t>Neustadt</t>
  </si>
  <si>
    <t>373Neustadt</t>
  </si>
  <si>
    <t>Jützenbach</t>
  </si>
  <si>
    <t>373Jützenbach</t>
  </si>
  <si>
    <t>Weißenborn-Lüderode</t>
  </si>
  <si>
    <t>373Weißenborn-Lüderode</t>
  </si>
  <si>
    <t>Bischofferode</t>
  </si>
  <si>
    <t>373Bischofferode</t>
  </si>
  <si>
    <t>Holungen</t>
  </si>
  <si>
    <t>373Holungen</t>
  </si>
  <si>
    <t>Zwinge</t>
  </si>
  <si>
    <t>373Zwinge</t>
  </si>
  <si>
    <t>37351</t>
  </si>
  <si>
    <t>Dingelstädt</t>
  </si>
  <si>
    <t>373Dingelstädt</t>
  </si>
  <si>
    <t>Silberhausen</t>
  </si>
  <si>
    <t>373Silberhausen</t>
  </si>
  <si>
    <t>Kefferhausen</t>
  </si>
  <si>
    <t>373Kefferhausen</t>
  </si>
  <si>
    <t>Kreuzebra</t>
  </si>
  <si>
    <t>373Kreuzebra</t>
  </si>
  <si>
    <t>Helmsdorf</t>
  </si>
  <si>
    <t>373Helmsdorf</t>
  </si>
  <si>
    <t>37355</t>
  </si>
  <si>
    <t>Vollenborn</t>
  </si>
  <si>
    <t>373Vollenborn</t>
  </si>
  <si>
    <t>Bernterode, Untereichsfeld</t>
  </si>
  <si>
    <t>373Bernterode, Untereichsfeld</t>
  </si>
  <si>
    <t>Niederorschel</t>
  </si>
  <si>
    <t>373Niederorschel</t>
  </si>
  <si>
    <t>Gerterode</t>
  </si>
  <si>
    <t>373Gerterode</t>
  </si>
  <si>
    <t>Deuna</t>
  </si>
  <si>
    <t>373Deuna</t>
  </si>
  <si>
    <t>Kleinbartloff</t>
  </si>
  <si>
    <t>373Kleinbartloff</t>
  </si>
  <si>
    <t>37359</t>
  </si>
  <si>
    <t>Küllstedt</t>
  </si>
  <si>
    <t>373Küllstedt</t>
  </si>
  <si>
    <t>Büttstedt</t>
  </si>
  <si>
    <t>373Büttstedt</t>
  </si>
  <si>
    <t>Großbartloff</t>
  </si>
  <si>
    <t>373Großbartloff</t>
  </si>
  <si>
    <t>Wachstedt</t>
  </si>
  <si>
    <t>373Wachstedt</t>
  </si>
  <si>
    <t>Effelder</t>
  </si>
  <si>
    <t>373Effelder</t>
  </si>
  <si>
    <t>37412</t>
  </si>
  <si>
    <t>Elbingerode</t>
  </si>
  <si>
    <t>374Elbingerode</t>
  </si>
  <si>
    <t>Herzberg am Harz</t>
  </si>
  <si>
    <t>374Herzberg am Harz</t>
  </si>
  <si>
    <t>Hörden</t>
  </si>
  <si>
    <t>374Hörden</t>
  </si>
  <si>
    <t>37431</t>
  </si>
  <si>
    <t>Bad Lauterberg im Harz</t>
  </si>
  <si>
    <t>374Bad Lauterberg im Harz</t>
  </si>
  <si>
    <t>37434</t>
  </si>
  <si>
    <t>Wollershausen</t>
  </si>
  <si>
    <t>374Wollershausen</t>
  </si>
  <si>
    <t>Rollshausen</t>
  </si>
  <si>
    <t>374Rollshausen</t>
  </si>
  <si>
    <t>Krebeck</t>
  </si>
  <si>
    <t>374Krebeck</t>
  </si>
  <si>
    <t>Bilshausen</t>
  </si>
  <si>
    <t>374Bilshausen</t>
  </si>
  <si>
    <t>Rüdershausen</t>
  </si>
  <si>
    <t>374Rüdershausen</t>
  </si>
  <si>
    <t>Wollbrandshausen</t>
  </si>
  <si>
    <t>374Wollbrandshausen</t>
  </si>
  <si>
    <t>Bodensee</t>
  </si>
  <si>
    <t>374Bodensee</t>
  </si>
  <si>
    <t>Obernfeld</t>
  </si>
  <si>
    <t>374Obernfeld</t>
  </si>
  <si>
    <t>Gieboldehausen</t>
  </si>
  <si>
    <t>374Gieboldehausen</t>
  </si>
  <si>
    <t>Rhumspringe</t>
  </si>
  <si>
    <t>374Rhumspringe</t>
  </si>
  <si>
    <t>37441</t>
  </si>
  <si>
    <t>Bad Sachsa</t>
  </si>
  <si>
    <t>374Bad Sachsa</t>
  </si>
  <si>
    <t>37444</t>
  </si>
  <si>
    <t>Sankt Andreasberg</t>
  </si>
  <si>
    <t>374Sankt Andreasberg</t>
  </si>
  <si>
    <t>37445</t>
  </si>
  <si>
    <t>Walkenried</t>
  </si>
  <si>
    <t>374Walkenried</t>
  </si>
  <si>
    <t>37447</t>
  </si>
  <si>
    <t>Wieda</t>
  </si>
  <si>
    <t>374Wieda</t>
  </si>
  <si>
    <t>37449</t>
  </si>
  <si>
    <t>Zorge</t>
  </si>
  <si>
    <t>374Zorge</t>
  </si>
  <si>
    <t>37520</t>
  </si>
  <si>
    <t>Osterode am Harz</t>
  </si>
  <si>
    <t>375Osterode am Harz</t>
  </si>
  <si>
    <t>37534</t>
  </si>
  <si>
    <t>Eisdorf</t>
  </si>
  <si>
    <t>375Eisdorf</t>
  </si>
  <si>
    <t>Gittelde</t>
  </si>
  <si>
    <t>375Gittelde</t>
  </si>
  <si>
    <t>Badenhausen</t>
  </si>
  <si>
    <t>375Badenhausen</t>
  </si>
  <si>
    <t>37539</t>
  </si>
  <si>
    <t>Bad Grund (Harz)</t>
  </si>
  <si>
    <t>375Bad Grund (Harz)</t>
  </si>
  <si>
    <t>Windhausen</t>
  </si>
  <si>
    <t>375Windhausen</t>
  </si>
  <si>
    <t>37547</t>
  </si>
  <si>
    <t>Kreiensen</t>
  </si>
  <si>
    <t>375Kreiensen</t>
  </si>
  <si>
    <t>37574</t>
  </si>
  <si>
    <t>Einbeck</t>
  </si>
  <si>
    <t>375Einbeck</t>
  </si>
  <si>
    <t>37581</t>
  </si>
  <si>
    <t>Bad Gandersheim</t>
  </si>
  <si>
    <t>375Bad Gandersheim</t>
  </si>
  <si>
    <t>37586</t>
  </si>
  <si>
    <t>Dassel</t>
  </si>
  <si>
    <t>375Dassel</t>
  </si>
  <si>
    <t>37589</t>
  </si>
  <si>
    <t>Kalefeld</t>
  </si>
  <si>
    <t>375Kalefeld</t>
  </si>
  <si>
    <t>37603</t>
  </si>
  <si>
    <t>Holzminden</t>
  </si>
  <si>
    <t>376Holzminden</t>
  </si>
  <si>
    <t>37619</t>
  </si>
  <si>
    <t>Kirchbrak</t>
  </si>
  <si>
    <t>376Kirchbrak</t>
  </si>
  <si>
    <t>Pegestorf</t>
  </si>
  <si>
    <t>376Pegestorf</t>
  </si>
  <si>
    <t>Hehlen</t>
  </si>
  <si>
    <t>376Hehlen</t>
  </si>
  <si>
    <t>Heyen</t>
  </si>
  <si>
    <t>376Heyen</t>
  </si>
  <si>
    <t>Bodenwerder</t>
  </si>
  <si>
    <t>376Bodenwerder</t>
  </si>
  <si>
    <t>37620</t>
  </si>
  <si>
    <t>376Halle</t>
  </si>
  <si>
    <t>37627</t>
  </si>
  <si>
    <t>Heinade</t>
  </si>
  <si>
    <t>376Heinade</t>
  </si>
  <si>
    <t>Deensen</t>
  </si>
  <si>
    <t>376Deensen</t>
  </si>
  <si>
    <t>Stadtoldendorf</t>
  </si>
  <si>
    <t>376Stadtoldendorf</t>
  </si>
  <si>
    <t>Wangelnstedt</t>
  </si>
  <si>
    <t>376Wangelnstedt</t>
  </si>
  <si>
    <t>Lenne</t>
  </si>
  <si>
    <t>376Lenne</t>
  </si>
  <si>
    <t>Arholzen</t>
  </si>
  <si>
    <t>376Arholzen</t>
  </si>
  <si>
    <t>37632</t>
  </si>
  <si>
    <t>Holzen</t>
  </si>
  <si>
    <t>376Holzen</t>
  </si>
  <si>
    <t>Eschershausen</t>
  </si>
  <si>
    <t>376Eschershausen</t>
  </si>
  <si>
    <t>Eimen</t>
  </si>
  <si>
    <t>376Eimen</t>
  </si>
  <si>
    <t>37633</t>
  </si>
  <si>
    <t>Dielmissen</t>
  </si>
  <si>
    <t>376Dielmissen</t>
  </si>
  <si>
    <t>37635</t>
  </si>
  <si>
    <t>Lüerdissen</t>
  </si>
  <si>
    <t>376Lüerdissen</t>
  </si>
  <si>
    <t>37639</t>
  </si>
  <si>
    <t>376Bevern</t>
  </si>
  <si>
    <t>37640</t>
  </si>
  <si>
    <t>Golmbach</t>
  </si>
  <si>
    <t>376Golmbach</t>
  </si>
  <si>
    <t>37642</t>
  </si>
  <si>
    <t>Holenberg</t>
  </si>
  <si>
    <t>376Holenberg</t>
  </si>
  <si>
    <t>37643</t>
  </si>
  <si>
    <t>Negenborn</t>
  </si>
  <si>
    <t>376Negenborn</t>
  </si>
  <si>
    <t>37647</t>
  </si>
  <si>
    <t>Polle</t>
  </si>
  <si>
    <t>376Polle</t>
  </si>
  <si>
    <t>Vahlbruch</t>
  </si>
  <si>
    <t>376Vahlbruch</t>
  </si>
  <si>
    <t>Brevörde</t>
  </si>
  <si>
    <t>376Brevörde</t>
  </si>
  <si>
    <t>37649</t>
  </si>
  <si>
    <t>Heinsen</t>
  </si>
  <si>
    <t>376Heinsen</t>
  </si>
  <si>
    <t>37671</t>
  </si>
  <si>
    <t>Höxter</t>
  </si>
  <si>
    <t>376Höxter</t>
  </si>
  <si>
    <t>37688</t>
  </si>
  <si>
    <t>Beverungen</t>
  </si>
  <si>
    <t>376Beverungen</t>
  </si>
  <si>
    <t>37691</t>
  </si>
  <si>
    <t>Derental</t>
  </si>
  <si>
    <t>376Derental</t>
  </si>
  <si>
    <t>Boffzen</t>
  </si>
  <si>
    <t>376Boffzen</t>
  </si>
  <si>
    <t>37696</t>
  </si>
  <si>
    <t>Marienmünster</t>
  </si>
  <si>
    <t>376Marienmünster</t>
  </si>
  <si>
    <t>37697</t>
  </si>
  <si>
    <t>Lauenförde</t>
  </si>
  <si>
    <t>376Lauenförde</t>
  </si>
  <si>
    <t>37699</t>
  </si>
  <si>
    <t>Fürstenberg</t>
  </si>
  <si>
    <t>376Fürstenberg</t>
  </si>
  <si>
    <t>38100</t>
  </si>
  <si>
    <t>Braunschweig</t>
  </si>
  <si>
    <t>381Braunschweig</t>
  </si>
  <si>
    <t>38102</t>
  </si>
  <si>
    <t>38104</t>
  </si>
  <si>
    <t>38106</t>
  </si>
  <si>
    <t>38108</t>
  </si>
  <si>
    <t>38110</t>
  </si>
  <si>
    <t>38112</t>
  </si>
  <si>
    <t>38114</t>
  </si>
  <si>
    <t>38116</t>
  </si>
  <si>
    <t>38118</t>
  </si>
  <si>
    <t>38120</t>
  </si>
  <si>
    <t>38122</t>
  </si>
  <si>
    <t>38124</t>
  </si>
  <si>
    <t>38126</t>
  </si>
  <si>
    <t>38154</t>
  </si>
  <si>
    <t>Königslutter am Elm</t>
  </si>
  <si>
    <t>381Königslutter am Elm</t>
  </si>
  <si>
    <t>38159</t>
  </si>
  <si>
    <t>Vechelde</t>
  </si>
  <si>
    <t>381Vechelde</t>
  </si>
  <si>
    <t>38162</t>
  </si>
  <si>
    <t>Cremlingen</t>
  </si>
  <si>
    <t>381Cremlingen</t>
  </si>
  <si>
    <t>38165</t>
  </si>
  <si>
    <t>Lehre</t>
  </si>
  <si>
    <t>381Lehre</t>
  </si>
  <si>
    <t>38170</t>
  </si>
  <si>
    <t>Dahlum</t>
  </si>
  <si>
    <t>381Dahlum</t>
  </si>
  <si>
    <t>Kneitlingen</t>
  </si>
  <si>
    <t>381Kneitlingen</t>
  </si>
  <si>
    <t>Uehrde</t>
  </si>
  <si>
    <t>381Uehrde</t>
  </si>
  <si>
    <t>Winnigstedt</t>
  </si>
  <si>
    <t>381Winnigstedt</t>
  </si>
  <si>
    <t>Vahlberg</t>
  </si>
  <si>
    <t>381Vahlberg</t>
  </si>
  <si>
    <t>Schöppenstedt</t>
  </si>
  <si>
    <t>381Schöppenstedt</t>
  </si>
  <si>
    <t>38173</t>
  </si>
  <si>
    <t>Evessen</t>
  </si>
  <si>
    <t>381Evessen</t>
  </si>
  <si>
    <t>Dettum</t>
  </si>
  <si>
    <t>381Dettum</t>
  </si>
  <si>
    <t>Veltheim</t>
  </si>
  <si>
    <t>381Veltheim</t>
  </si>
  <si>
    <t>Erkerode</t>
  </si>
  <si>
    <t>381Erkerode</t>
  </si>
  <si>
    <t>Sickte</t>
  </si>
  <si>
    <t>381Sickte</t>
  </si>
  <si>
    <t>38176</t>
  </si>
  <si>
    <t>Wendeburg</t>
  </si>
  <si>
    <t>381Wendeburg</t>
  </si>
  <si>
    <t>38179</t>
  </si>
  <si>
    <t>Schwülper</t>
  </si>
  <si>
    <t>381Schwülper</t>
  </si>
  <si>
    <t>38226</t>
  </si>
  <si>
    <t>Salzgitter</t>
  </si>
  <si>
    <t>382Salzgitter</t>
  </si>
  <si>
    <t>38228</t>
  </si>
  <si>
    <t>38229</t>
  </si>
  <si>
    <t>38239</t>
  </si>
  <si>
    <t>38259</t>
  </si>
  <si>
    <t>38268</t>
  </si>
  <si>
    <t>Lengede</t>
  </si>
  <si>
    <t>382Lengede</t>
  </si>
  <si>
    <t>38271</t>
  </si>
  <si>
    <t>Baddeckenstedt</t>
  </si>
  <si>
    <t>382Baddeckenstedt</t>
  </si>
  <si>
    <t>38272</t>
  </si>
  <si>
    <t>382Burgdorf</t>
  </si>
  <si>
    <t>38274</t>
  </si>
  <si>
    <t>Elbe</t>
  </si>
  <si>
    <t>382Elbe</t>
  </si>
  <si>
    <t>38275</t>
  </si>
  <si>
    <t>Haverlah</t>
  </si>
  <si>
    <t>382Haverlah</t>
  </si>
  <si>
    <t>38277</t>
  </si>
  <si>
    <t>Heere</t>
  </si>
  <si>
    <t>382Heere</t>
  </si>
  <si>
    <t>38279</t>
  </si>
  <si>
    <t>Sehlde</t>
  </si>
  <si>
    <t>382Sehlde</t>
  </si>
  <si>
    <t>38300</t>
  </si>
  <si>
    <t>Wolfenbüttel</t>
  </si>
  <si>
    <t>383Wolfenbüttel</t>
  </si>
  <si>
    <t>38302</t>
  </si>
  <si>
    <t>38304</t>
  </si>
  <si>
    <t>38312</t>
  </si>
  <si>
    <t>Flöthe</t>
  </si>
  <si>
    <t>383Flöthe</t>
  </si>
  <si>
    <t>Heiningen</t>
  </si>
  <si>
    <t>383Heiningen</t>
  </si>
  <si>
    <t>Cramme</t>
  </si>
  <si>
    <t>383Cramme</t>
  </si>
  <si>
    <t>Börßum</t>
  </si>
  <si>
    <t>383Börßum</t>
  </si>
  <si>
    <t>383Achim</t>
  </si>
  <si>
    <t>Dorstadt</t>
  </si>
  <si>
    <t>383Dorstadt</t>
  </si>
  <si>
    <t>Ohrum</t>
  </si>
  <si>
    <t>383Ohrum</t>
  </si>
  <si>
    <t>38315</t>
  </si>
  <si>
    <t>383Hornburg</t>
  </si>
  <si>
    <t>Schladen</t>
  </si>
  <si>
    <t>383Schladen</t>
  </si>
  <si>
    <t>Werlaburgdorf</t>
  </si>
  <si>
    <t>383Werlaburgdorf</t>
  </si>
  <si>
    <t>Gielde</t>
  </si>
  <si>
    <t>383Gielde</t>
  </si>
  <si>
    <t>38319</t>
  </si>
  <si>
    <t>Remlingen</t>
  </si>
  <si>
    <t>383Remlingen</t>
  </si>
  <si>
    <t>38321</t>
  </si>
  <si>
    <t>Denkte</t>
  </si>
  <si>
    <t>383Denkte</t>
  </si>
  <si>
    <t>38322</t>
  </si>
  <si>
    <t>Hedeper</t>
  </si>
  <si>
    <t>383Hedeper</t>
  </si>
  <si>
    <t>38324</t>
  </si>
  <si>
    <t>Kissenbrück</t>
  </si>
  <si>
    <t>383Kissenbrück</t>
  </si>
  <si>
    <t>38325</t>
  </si>
  <si>
    <t>Roklum</t>
  </si>
  <si>
    <t>383Roklum</t>
  </si>
  <si>
    <t>38327</t>
  </si>
  <si>
    <t>Semmenstedt</t>
  </si>
  <si>
    <t>383Semmenstedt</t>
  </si>
  <si>
    <t>38329</t>
  </si>
  <si>
    <t>Wittmar</t>
  </si>
  <si>
    <t>383Wittmar</t>
  </si>
  <si>
    <t>38350</t>
  </si>
  <si>
    <t>Helmstedt</t>
  </si>
  <si>
    <t>383Helmstedt</t>
  </si>
  <si>
    <t>38364</t>
  </si>
  <si>
    <t>Schöningen</t>
  </si>
  <si>
    <t>383Schöningen</t>
  </si>
  <si>
    <t>38368</t>
  </si>
  <si>
    <t>Grasleben</t>
  </si>
  <si>
    <t>383Grasleben</t>
  </si>
  <si>
    <t>Mariental</t>
  </si>
  <si>
    <t>383Mariental</t>
  </si>
  <si>
    <t>Rennau</t>
  </si>
  <si>
    <t>383Rennau</t>
  </si>
  <si>
    <t>Querenhorst</t>
  </si>
  <si>
    <t>383Querenhorst</t>
  </si>
  <si>
    <t>38372</t>
  </si>
  <si>
    <t>Büddenstedt</t>
  </si>
  <si>
    <t>383Büddenstedt</t>
  </si>
  <si>
    <t>38373</t>
  </si>
  <si>
    <t>Frellstedt</t>
  </si>
  <si>
    <t>383Frellstedt</t>
  </si>
  <si>
    <t>Süpplingen</t>
  </si>
  <si>
    <t>383Süpplingen</t>
  </si>
  <si>
    <t>38375</t>
  </si>
  <si>
    <t>Räbke</t>
  </si>
  <si>
    <t>383Räbke</t>
  </si>
  <si>
    <t>38376</t>
  </si>
  <si>
    <t>Süpplingenburg</t>
  </si>
  <si>
    <t>383Süpplingenburg</t>
  </si>
  <si>
    <t>38378</t>
  </si>
  <si>
    <t>Warberg</t>
  </si>
  <si>
    <t>383Warberg</t>
  </si>
  <si>
    <t>38379</t>
  </si>
  <si>
    <t>Wolsdorf</t>
  </si>
  <si>
    <t>383Wolsdorf</t>
  </si>
  <si>
    <t>38381</t>
  </si>
  <si>
    <t>Jerxheim</t>
  </si>
  <si>
    <t>383Jerxheim</t>
  </si>
  <si>
    <t>38382</t>
  </si>
  <si>
    <t>Beierstedt</t>
  </si>
  <si>
    <t>383Beierstedt</t>
  </si>
  <si>
    <t>38384</t>
  </si>
  <si>
    <t>Gevensleben</t>
  </si>
  <si>
    <t>383Gevensleben</t>
  </si>
  <si>
    <t>38385</t>
  </si>
  <si>
    <t>Ingeleben</t>
  </si>
  <si>
    <t>383Ingeleben</t>
  </si>
  <si>
    <t>38387</t>
  </si>
  <si>
    <t>Söllingen</t>
  </si>
  <si>
    <t>383Söllingen</t>
  </si>
  <si>
    <t>38388</t>
  </si>
  <si>
    <t>Twieflingen</t>
  </si>
  <si>
    <t>383Twieflingen</t>
  </si>
  <si>
    <t>38440</t>
  </si>
  <si>
    <t>Wolfsburg</t>
  </si>
  <si>
    <t>384Wolfsburg</t>
  </si>
  <si>
    <t>38442</t>
  </si>
  <si>
    <t>38444</t>
  </si>
  <si>
    <t>38446</t>
  </si>
  <si>
    <t>38448</t>
  </si>
  <si>
    <t>38458</t>
  </si>
  <si>
    <t>Velpke</t>
  </si>
  <si>
    <t>384Velpke</t>
  </si>
  <si>
    <t>38459</t>
  </si>
  <si>
    <t>Bahrdorf</t>
  </si>
  <si>
    <t>384Bahrdorf</t>
  </si>
  <si>
    <t>38461</t>
  </si>
  <si>
    <t>Danndorf</t>
  </si>
  <si>
    <t>384Danndorf</t>
  </si>
  <si>
    <t>38462</t>
  </si>
  <si>
    <t>Grafhorst</t>
  </si>
  <si>
    <t>384Grafhorst</t>
  </si>
  <si>
    <t>38464</t>
  </si>
  <si>
    <t>Groß Twülpstedt</t>
  </si>
  <si>
    <t>384Groß Twülpstedt</t>
  </si>
  <si>
    <t>38465</t>
  </si>
  <si>
    <t>Brome</t>
  </si>
  <si>
    <t>384Brome</t>
  </si>
  <si>
    <t>38467</t>
  </si>
  <si>
    <t>Bergfeld</t>
  </si>
  <si>
    <t>384Bergfeld</t>
  </si>
  <si>
    <t>38468</t>
  </si>
  <si>
    <t>Ehra-Lessien</t>
  </si>
  <si>
    <t>384Ehra-Lessien</t>
  </si>
  <si>
    <t>38470</t>
  </si>
  <si>
    <t>Parsau</t>
  </si>
  <si>
    <t>384Parsau</t>
  </si>
  <si>
    <t>38471</t>
  </si>
  <si>
    <t>Rühen</t>
  </si>
  <si>
    <t>384Rühen</t>
  </si>
  <si>
    <t>38473</t>
  </si>
  <si>
    <t>Tiddische</t>
  </si>
  <si>
    <t>384Tiddische</t>
  </si>
  <si>
    <t>38474</t>
  </si>
  <si>
    <t>Tülau</t>
  </si>
  <si>
    <t>384Tülau</t>
  </si>
  <si>
    <t>38476</t>
  </si>
  <si>
    <t>Barwedel</t>
  </si>
  <si>
    <t>384Barwedel</t>
  </si>
  <si>
    <t>38477</t>
  </si>
  <si>
    <t>Jembke</t>
  </si>
  <si>
    <t>384Jembke</t>
  </si>
  <si>
    <t>38479</t>
  </si>
  <si>
    <t>Tappenbeck</t>
  </si>
  <si>
    <t>384Tappenbeck</t>
  </si>
  <si>
    <t>38486</t>
  </si>
  <si>
    <t>Steimke</t>
  </si>
  <si>
    <t>384Steimke</t>
  </si>
  <si>
    <t>Ristedt</t>
  </si>
  <si>
    <t>384Ristedt</t>
  </si>
  <si>
    <t>Kusey</t>
  </si>
  <si>
    <t>384Kusey</t>
  </si>
  <si>
    <t>Kunrau</t>
  </si>
  <si>
    <t>384Kunrau</t>
  </si>
  <si>
    <t>Klötze</t>
  </si>
  <si>
    <t>384Klötze</t>
  </si>
  <si>
    <t>Jahrstedt</t>
  </si>
  <si>
    <t>384Jahrstedt</t>
  </si>
  <si>
    <t>Immekath</t>
  </si>
  <si>
    <t>384Immekath</t>
  </si>
  <si>
    <t>Wenze</t>
  </si>
  <si>
    <t>384Wenze</t>
  </si>
  <si>
    <t>Dönitz</t>
  </si>
  <si>
    <t>384Dönitz</t>
  </si>
  <si>
    <t>Neuferchau</t>
  </si>
  <si>
    <t>384Neuferchau</t>
  </si>
  <si>
    <t>384Neuendorf</t>
  </si>
  <si>
    <t>Flecken Apenburg</t>
  </si>
  <si>
    <t>384Flecken Apenburg</t>
  </si>
  <si>
    <t>Bandau</t>
  </si>
  <si>
    <t>384Bandau</t>
  </si>
  <si>
    <t>38489</t>
  </si>
  <si>
    <t>Tangeln</t>
  </si>
  <si>
    <t>384Tangeln</t>
  </si>
  <si>
    <t>384Rohrberg</t>
  </si>
  <si>
    <t>Jübar</t>
  </si>
  <si>
    <t>384Jübar</t>
  </si>
  <si>
    <t>Jeeben</t>
  </si>
  <si>
    <t>384Jeeben</t>
  </si>
  <si>
    <t>Hohentramm</t>
  </si>
  <si>
    <t>384Hohentramm</t>
  </si>
  <si>
    <t>Hanum</t>
  </si>
  <si>
    <t>384Hanum</t>
  </si>
  <si>
    <t>Beetzendorf</t>
  </si>
  <si>
    <t>384Beetzendorf</t>
  </si>
  <si>
    <t>Nettgau</t>
  </si>
  <si>
    <t>384Nettgau</t>
  </si>
  <si>
    <t>Mellin</t>
  </si>
  <si>
    <t>384Mellin</t>
  </si>
  <si>
    <t>Lüdelsen</t>
  </si>
  <si>
    <t>384Lüdelsen</t>
  </si>
  <si>
    <t>Ahlum</t>
  </si>
  <si>
    <t>384Ahlum</t>
  </si>
  <si>
    <t>38518</t>
  </si>
  <si>
    <t>Gifhorn</t>
  </si>
  <si>
    <t>385Gifhorn</t>
  </si>
  <si>
    <t>38524</t>
  </si>
  <si>
    <t>Sassenburg</t>
  </si>
  <si>
    <t>385Sassenburg</t>
  </si>
  <si>
    <t>38527</t>
  </si>
  <si>
    <t>Meine</t>
  </si>
  <si>
    <t>385Meine</t>
  </si>
  <si>
    <t>38528</t>
  </si>
  <si>
    <t>Adenbüttel</t>
  </si>
  <si>
    <t>385Adenbüttel</t>
  </si>
  <si>
    <t>38530</t>
  </si>
  <si>
    <t>Didderse</t>
  </si>
  <si>
    <t>385Didderse</t>
  </si>
  <si>
    <t>38531</t>
  </si>
  <si>
    <t>Rötgesbüttel</t>
  </si>
  <si>
    <t>385Rötgesbüttel</t>
  </si>
  <si>
    <t>38533</t>
  </si>
  <si>
    <t>Vordorf</t>
  </si>
  <si>
    <t>385Vordorf</t>
  </si>
  <si>
    <t>38536</t>
  </si>
  <si>
    <t>Meinersen</t>
  </si>
  <si>
    <t>385Meinersen</t>
  </si>
  <si>
    <t>38539</t>
  </si>
  <si>
    <t>Müden (Aller)</t>
  </si>
  <si>
    <t>385Müden (Aller)</t>
  </si>
  <si>
    <t>38542</t>
  </si>
  <si>
    <t>Leiferde</t>
  </si>
  <si>
    <t>385Leiferde</t>
  </si>
  <si>
    <t>38543</t>
  </si>
  <si>
    <t>Hillerse</t>
  </si>
  <si>
    <t>385Hillerse</t>
  </si>
  <si>
    <t>38547</t>
  </si>
  <si>
    <t>Calberlah</t>
  </si>
  <si>
    <t>385Calberlah</t>
  </si>
  <si>
    <t>38550</t>
  </si>
  <si>
    <t>Isenbüttel</t>
  </si>
  <si>
    <t>385Isenbüttel</t>
  </si>
  <si>
    <t>38551</t>
  </si>
  <si>
    <t>Ribbesbüttel</t>
  </si>
  <si>
    <t>385Ribbesbüttel</t>
  </si>
  <si>
    <t>38553</t>
  </si>
  <si>
    <t>Wasbüttel</t>
  </si>
  <si>
    <t>385Wasbüttel</t>
  </si>
  <si>
    <t>38554</t>
  </si>
  <si>
    <t>Weyhausen</t>
  </si>
  <si>
    <t>385Weyhausen</t>
  </si>
  <si>
    <t>38556</t>
  </si>
  <si>
    <t>Bokensdorf</t>
  </si>
  <si>
    <t>385Bokensdorf</t>
  </si>
  <si>
    <t>38557</t>
  </si>
  <si>
    <t>Osloß</t>
  </si>
  <si>
    <t>385Osloß</t>
  </si>
  <si>
    <t>38559</t>
  </si>
  <si>
    <t>Wagenhoff</t>
  </si>
  <si>
    <t>385Wagenhoff</t>
  </si>
  <si>
    <t>38640</t>
  </si>
  <si>
    <t>Goslar</t>
  </si>
  <si>
    <t>386Goslar</t>
  </si>
  <si>
    <t>38642</t>
  </si>
  <si>
    <t>38644</t>
  </si>
  <si>
    <t>38667</t>
  </si>
  <si>
    <t>Bad Harzburg</t>
  </si>
  <si>
    <t>386Bad Harzburg</t>
  </si>
  <si>
    <t>38678</t>
  </si>
  <si>
    <t>Clausthal-Zellerfeld</t>
  </si>
  <si>
    <t>386Clausthal-Zellerfeld</t>
  </si>
  <si>
    <t>38685</t>
  </si>
  <si>
    <t>Langelsheim</t>
  </si>
  <si>
    <t>386Langelsheim</t>
  </si>
  <si>
    <t>38690</t>
  </si>
  <si>
    <t>Vienenburg</t>
  </si>
  <si>
    <t>386Vienenburg</t>
  </si>
  <si>
    <t>38700</t>
  </si>
  <si>
    <t>Braunlage</t>
  </si>
  <si>
    <t>387Braunlage</t>
  </si>
  <si>
    <t>38704</t>
  </si>
  <si>
    <t>Liebenburg</t>
  </si>
  <si>
    <t>387Liebenburg</t>
  </si>
  <si>
    <t>38707</t>
  </si>
  <si>
    <t>Schulenberg im Oberharz</t>
  </si>
  <si>
    <t>387Schulenberg im Oberharz</t>
  </si>
  <si>
    <t>Altenau</t>
  </si>
  <si>
    <t>387Altenau</t>
  </si>
  <si>
    <t>38709</t>
  </si>
  <si>
    <t>Wildemann</t>
  </si>
  <si>
    <t>387Wildemann</t>
  </si>
  <si>
    <t>38723</t>
  </si>
  <si>
    <t>Seesen</t>
  </si>
  <si>
    <t>387Seesen</t>
  </si>
  <si>
    <t>38729</t>
  </si>
  <si>
    <t>Lutter am Barenberge</t>
  </si>
  <si>
    <t>387Lutter am Barenberge</t>
  </si>
  <si>
    <t>Wallmoden</t>
  </si>
  <si>
    <t>387Wallmoden</t>
  </si>
  <si>
    <t>Hahausen</t>
  </si>
  <si>
    <t>387Hahausen</t>
  </si>
  <si>
    <t>38820</t>
  </si>
  <si>
    <t>Halberstadt</t>
  </si>
  <si>
    <t>388Halberstadt</t>
  </si>
  <si>
    <t>38822</t>
  </si>
  <si>
    <t>Ströbeck</t>
  </si>
  <si>
    <t>388Ströbeck</t>
  </si>
  <si>
    <t>Sargstedt</t>
  </si>
  <si>
    <t>388Sargstedt</t>
  </si>
  <si>
    <t>Groß Quenstedt</t>
  </si>
  <si>
    <t>388Groß Quenstedt</t>
  </si>
  <si>
    <t>Athenstedt</t>
  </si>
  <si>
    <t>388Athenstedt</t>
  </si>
  <si>
    <t>Aspenstedt</t>
  </si>
  <si>
    <t>388Aspenstedt</t>
  </si>
  <si>
    <t>38828</t>
  </si>
  <si>
    <t>Wegeleben</t>
  </si>
  <si>
    <t>388Wegeleben</t>
  </si>
  <si>
    <t>38829</t>
  </si>
  <si>
    <t>Harsleben</t>
  </si>
  <si>
    <t>388Harsleben</t>
  </si>
  <si>
    <t>38835</t>
  </si>
  <si>
    <t>388Veltheim</t>
  </si>
  <si>
    <t>Schauen</t>
  </si>
  <si>
    <t>388Schauen</t>
  </si>
  <si>
    <t>Rhoden</t>
  </si>
  <si>
    <t>388Rhoden</t>
  </si>
  <si>
    <t>Hessen</t>
  </si>
  <si>
    <t>388Hessen</t>
  </si>
  <si>
    <t>Zilly</t>
  </si>
  <si>
    <t>388Zilly</t>
  </si>
  <si>
    <t>Wülperode</t>
  </si>
  <si>
    <t>388Wülperode</t>
  </si>
  <si>
    <t>Deersheim</t>
  </si>
  <si>
    <t>388Deersheim</t>
  </si>
  <si>
    <t>Bühne</t>
  </si>
  <si>
    <t>388Bühne</t>
  </si>
  <si>
    <t>Osterwieck</t>
  </si>
  <si>
    <t>388Osterwieck</t>
  </si>
  <si>
    <t>Osterode</t>
  </si>
  <si>
    <t>388Osterode</t>
  </si>
  <si>
    <t>Lüttgenrode</t>
  </si>
  <si>
    <t>388Lüttgenrode</t>
  </si>
  <si>
    <t>Berßel</t>
  </si>
  <si>
    <t>388Berßel</t>
  </si>
  <si>
    <t>38836</t>
  </si>
  <si>
    <t>Vogelsdorf</t>
  </si>
  <si>
    <t>388Vogelsdorf</t>
  </si>
  <si>
    <t>Rohrsheim</t>
  </si>
  <si>
    <t>388Rohrsheim</t>
  </si>
  <si>
    <t>Huy-Neinstedt</t>
  </si>
  <si>
    <t>388Huy-Neinstedt</t>
  </si>
  <si>
    <t>Dedeleben</t>
  </si>
  <si>
    <t>388Dedeleben</t>
  </si>
  <si>
    <t>Dardesheim</t>
  </si>
  <si>
    <t>388Dardesheim</t>
  </si>
  <si>
    <t>Pabstorf</t>
  </si>
  <si>
    <t>388Pabstorf</t>
  </si>
  <si>
    <t>Anderbeck</t>
  </si>
  <si>
    <t>388Anderbeck</t>
  </si>
  <si>
    <t>Badersleben</t>
  </si>
  <si>
    <t>388Badersleben</t>
  </si>
  <si>
    <t>38838</t>
  </si>
  <si>
    <t>Schlanstedt</t>
  </si>
  <si>
    <t>388Schlanstedt</t>
  </si>
  <si>
    <t>Eilsdorf</t>
  </si>
  <si>
    <t>388Eilsdorf</t>
  </si>
  <si>
    <t>Eilenstedt</t>
  </si>
  <si>
    <t>388Eilenstedt</t>
  </si>
  <si>
    <t>Dingelstedt</t>
  </si>
  <si>
    <t>388Dingelstedt</t>
  </si>
  <si>
    <t>388Aderstedt</t>
  </si>
  <si>
    <t>38855</t>
  </si>
  <si>
    <t>Schmatzfeld</t>
  </si>
  <si>
    <t>388Schmatzfeld</t>
  </si>
  <si>
    <t>Heudeber</t>
  </si>
  <si>
    <t>388Heudeber</t>
  </si>
  <si>
    <t>Wernigerode</t>
  </si>
  <si>
    <t>388Wernigerode</t>
  </si>
  <si>
    <t>Danstedt</t>
  </si>
  <si>
    <t>388Danstedt</t>
  </si>
  <si>
    <t>Reddeber</t>
  </si>
  <si>
    <t>388Reddeber</t>
  </si>
  <si>
    <t>38871</t>
  </si>
  <si>
    <t>Wasserleben</t>
  </si>
  <si>
    <t>388Wasserleben</t>
  </si>
  <si>
    <t>Veckenstedt</t>
  </si>
  <si>
    <t>388Veckenstedt</t>
  </si>
  <si>
    <t>Stapelburg</t>
  </si>
  <si>
    <t>388Stapelburg</t>
  </si>
  <si>
    <t>388Langeln</t>
  </si>
  <si>
    <t>Ilsenburg</t>
  </si>
  <si>
    <t>388Ilsenburg</t>
  </si>
  <si>
    <t>Drübeck</t>
  </si>
  <si>
    <t>388Drübeck</t>
  </si>
  <si>
    <t>Darlingerode</t>
  </si>
  <si>
    <t>388Darlingerode</t>
  </si>
  <si>
    <t>Abbenrode</t>
  </si>
  <si>
    <t>388Abbenrode</t>
  </si>
  <si>
    <t>38875</t>
  </si>
  <si>
    <t>Tanne</t>
  </si>
  <si>
    <t>388Tanne</t>
  </si>
  <si>
    <t>Sorge</t>
  </si>
  <si>
    <t>388Sorge</t>
  </si>
  <si>
    <t>Königshütte</t>
  </si>
  <si>
    <t>388Königshütte</t>
  </si>
  <si>
    <t>Elend</t>
  </si>
  <si>
    <t>388Elend</t>
  </si>
  <si>
    <t>388Elbingerode</t>
  </si>
  <si>
    <t>38877</t>
  </si>
  <si>
    <t>Benneckenstein</t>
  </si>
  <si>
    <t>388Benneckenstein</t>
  </si>
  <si>
    <t>38879</t>
  </si>
  <si>
    <t>Schierke</t>
  </si>
  <si>
    <t>388Schierke</t>
  </si>
  <si>
    <t>38889</t>
  </si>
  <si>
    <t>Treseburg</t>
  </si>
  <si>
    <t>388Treseburg</t>
  </si>
  <si>
    <t>Rübeland</t>
  </si>
  <si>
    <t>388Rübeland</t>
  </si>
  <si>
    <t>Hüttenrode</t>
  </si>
  <si>
    <t>388Hüttenrode</t>
  </si>
  <si>
    <t>Heimburg</t>
  </si>
  <si>
    <t>388Heimburg</t>
  </si>
  <si>
    <t>Wienrode</t>
  </si>
  <si>
    <t>388Wienrode</t>
  </si>
  <si>
    <t>Cattenstedt</t>
  </si>
  <si>
    <t>388Cattenstedt</t>
  </si>
  <si>
    <t>Blankenburg</t>
  </si>
  <si>
    <t>388Blankenburg</t>
  </si>
  <si>
    <t>Altenbrak</t>
  </si>
  <si>
    <t>388Altenbrak</t>
  </si>
  <si>
    <t>38895</t>
  </si>
  <si>
    <t>Langenstein</t>
  </si>
  <si>
    <t>388Langenstein</t>
  </si>
  <si>
    <t>Derenburg</t>
  </si>
  <si>
    <t>388Derenburg</t>
  </si>
  <si>
    <t>38899</t>
  </si>
  <si>
    <t>Trautenstein</t>
  </si>
  <si>
    <t>388Trautenstein</t>
  </si>
  <si>
    <t>Stiege</t>
  </si>
  <si>
    <t>388Stiege</t>
  </si>
  <si>
    <t>Hasselfelde</t>
  </si>
  <si>
    <t>388Hasselfelde</t>
  </si>
  <si>
    <t>39104</t>
  </si>
  <si>
    <t>Magdeburg</t>
  </si>
  <si>
    <t>391Magdeburg</t>
  </si>
  <si>
    <t>39106</t>
  </si>
  <si>
    <t>39108</t>
  </si>
  <si>
    <t>39110</t>
  </si>
  <si>
    <t>39112</t>
  </si>
  <si>
    <t>39114</t>
  </si>
  <si>
    <t>39116</t>
  </si>
  <si>
    <t>39118</t>
  </si>
  <si>
    <t>39120</t>
  </si>
  <si>
    <t>39122</t>
  </si>
  <si>
    <t>39124</t>
  </si>
  <si>
    <t>39126</t>
  </si>
  <si>
    <t>39128</t>
  </si>
  <si>
    <t>39130</t>
  </si>
  <si>
    <t>39164</t>
  </si>
  <si>
    <t>Wanzleben</t>
  </si>
  <si>
    <t>391Wanzleben</t>
  </si>
  <si>
    <t>Klein Wanzleben</t>
  </si>
  <si>
    <t>391Klein Wanzleben</t>
  </si>
  <si>
    <t>Domersleben</t>
  </si>
  <si>
    <t>391Domersleben</t>
  </si>
  <si>
    <t>Bottmersdorf</t>
  </si>
  <si>
    <t>391Bottmersdorf</t>
  </si>
  <si>
    <t>39167</t>
  </si>
  <si>
    <t>Klein Rodensleben</t>
  </si>
  <si>
    <t>391Klein Rodensleben</t>
  </si>
  <si>
    <t>Irxleben</t>
  </si>
  <si>
    <t>391Irxleben</t>
  </si>
  <si>
    <t>Hohendodeleben</t>
  </si>
  <si>
    <t>391Hohendodeleben</t>
  </si>
  <si>
    <t>Wellen</t>
  </si>
  <si>
    <t>391Wellen</t>
  </si>
  <si>
    <t>Groß Rodensleben</t>
  </si>
  <si>
    <t>391Groß Rodensleben</t>
  </si>
  <si>
    <t>Eichenbarleben</t>
  </si>
  <si>
    <t>391Eichenbarleben</t>
  </si>
  <si>
    <t>Ochtmersleben</t>
  </si>
  <si>
    <t>391Ochtmersleben</t>
  </si>
  <si>
    <t>Niederndodeleben</t>
  </si>
  <si>
    <t>391Niederndodeleben</t>
  </si>
  <si>
    <t>39171</t>
  </si>
  <si>
    <t>Sülzetal</t>
  </si>
  <si>
    <t>391Sülzetal</t>
  </si>
  <si>
    <t>39175</t>
  </si>
  <si>
    <t>Wahlitz</t>
  </si>
  <si>
    <t>391Wahlitz</t>
  </si>
  <si>
    <t>Körbelitz</t>
  </si>
  <si>
    <t>391Körbelitz</t>
  </si>
  <si>
    <t>Königsborn</t>
  </si>
  <si>
    <t>391Königsborn</t>
  </si>
  <si>
    <t>Gübs</t>
  </si>
  <si>
    <t>391Gübs</t>
  </si>
  <si>
    <t>391Woltersdorf</t>
  </si>
  <si>
    <t>Biederitz</t>
  </si>
  <si>
    <t>391Biederitz</t>
  </si>
  <si>
    <t>Menz</t>
  </si>
  <si>
    <t>391Menz</t>
  </si>
  <si>
    <t>Gerwisch</t>
  </si>
  <si>
    <t>391Gerwisch</t>
  </si>
  <si>
    <t>39179</t>
  </si>
  <si>
    <t>Ebendorf</t>
  </si>
  <si>
    <t>391Ebendorf</t>
  </si>
  <si>
    <t>Barleben</t>
  </si>
  <si>
    <t>391Barleben</t>
  </si>
  <si>
    <t>Mittelland</t>
  </si>
  <si>
    <t>391Mittelland</t>
  </si>
  <si>
    <t>39218</t>
  </si>
  <si>
    <t>Schönebeck (Elbe)</t>
  </si>
  <si>
    <t>392Schönebeck (Elbe)</t>
  </si>
  <si>
    <t>39221</t>
  </si>
  <si>
    <t>Kleinmühlingen</t>
  </si>
  <si>
    <t>392Kleinmühlingen</t>
  </si>
  <si>
    <t>Zens</t>
  </si>
  <si>
    <t>392Zens</t>
  </si>
  <si>
    <t>Welsleben</t>
  </si>
  <si>
    <t>392Welsleben</t>
  </si>
  <si>
    <t>Großmühlingen</t>
  </si>
  <si>
    <t>392Großmühlingen</t>
  </si>
  <si>
    <t>Eickendorf</t>
  </si>
  <si>
    <t>392Eickendorf</t>
  </si>
  <si>
    <t>Eggersdorf</t>
  </si>
  <si>
    <t>392Eggersdorf</t>
  </si>
  <si>
    <t>Biere</t>
  </si>
  <si>
    <t>392Biere</t>
  </si>
  <si>
    <t>Ranies</t>
  </si>
  <si>
    <t>392Ranies</t>
  </si>
  <si>
    <t>39240</t>
  </si>
  <si>
    <t>Sachsendorf</t>
  </si>
  <si>
    <t>392Sachsendorf</t>
  </si>
  <si>
    <t>Groß Rosenburg</t>
  </si>
  <si>
    <t>392Groß Rosenburg</t>
  </si>
  <si>
    <t>Zuchau</t>
  </si>
  <si>
    <t>392Zuchau</t>
  </si>
  <si>
    <t>Calbe</t>
  </si>
  <si>
    <t>392Calbe</t>
  </si>
  <si>
    <t>Brumby</t>
  </si>
  <si>
    <t>392Brumby</t>
  </si>
  <si>
    <t>Breitenhagen</t>
  </si>
  <si>
    <t>392Breitenhagen</t>
  </si>
  <si>
    <t>Lödderitz</t>
  </si>
  <si>
    <t>392Lödderitz</t>
  </si>
  <si>
    <t>Glöthe</t>
  </si>
  <si>
    <t>392Glöthe</t>
  </si>
  <si>
    <t>39245</t>
  </si>
  <si>
    <t>Dannigkow</t>
  </si>
  <si>
    <t>392Dannigkow</t>
  </si>
  <si>
    <t>Pretzien</t>
  </si>
  <si>
    <t>392Pretzien</t>
  </si>
  <si>
    <t>Plötzky</t>
  </si>
  <si>
    <t>392Plötzky</t>
  </si>
  <si>
    <t>Gommern</t>
  </si>
  <si>
    <t>392Gommern</t>
  </si>
  <si>
    <t>39249</t>
  </si>
  <si>
    <t>Tornitz</t>
  </si>
  <si>
    <t>392Tornitz</t>
  </si>
  <si>
    <t>Wespen</t>
  </si>
  <si>
    <t>392Wespen</t>
  </si>
  <si>
    <t>Pömmelte</t>
  </si>
  <si>
    <t>392Pömmelte</t>
  </si>
  <si>
    <t>392Glinde</t>
  </si>
  <si>
    <t>Barby</t>
  </si>
  <si>
    <t>392Barby</t>
  </si>
  <si>
    <t>Gnadau</t>
  </si>
  <si>
    <t>392Gnadau</t>
  </si>
  <si>
    <t>39261</t>
  </si>
  <si>
    <t>Zerbst</t>
  </si>
  <si>
    <t>392Zerbst</t>
  </si>
  <si>
    <t>39264</t>
  </si>
  <si>
    <t>Walternienburg</t>
  </si>
  <si>
    <t>392Walternienburg</t>
  </si>
  <si>
    <t>Straguth</t>
  </si>
  <si>
    <t>392Straguth</t>
  </si>
  <si>
    <t>Steutz</t>
  </si>
  <si>
    <t>392Steutz</t>
  </si>
  <si>
    <t>392Reuden</t>
  </si>
  <si>
    <t>Jütrichau</t>
  </si>
  <si>
    <t>392Jütrichau</t>
  </si>
  <si>
    <t>Hohenlepte</t>
  </si>
  <si>
    <t>392Hohenlepte</t>
  </si>
  <si>
    <t>Güterglück</t>
  </si>
  <si>
    <t>392Güterglück</t>
  </si>
  <si>
    <t>Zernitz</t>
  </si>
  <si>
    <t>392Zernitz</t>
  </si>
  <si>
    <t>Grimme</t>
  </si>
  <si>
    <t>392Grimme</t>
  </si>
  <si>
    <t>392Gehrden</t>
  </si>
  <si>
    <t>392Dornburg</t>
  </si>
  <si>
    <t>Dobritz</t>
  </si>
  <si>
    <t>392Dobritz</t>
  </si>
  <si>
    <t>392Deetz</t>
  </si>
  <si>
    <t>Buhlendorf</t>
  </si>
  <si>
    <t>392Buhlendorf</t>
  </si>
  <si>
    <t>Bornum</t>
  </si>
  <si>
    <t>392Bornum</t>
  </si>
  <si>
    <t>Bias</t>
  </si>
  <si>
    <t>392Bias</t>
  </si>
  <si>
    <t>Prödel</t>
  </si>
  <si>
    <t>392Prödel</t>
  </si>
  <si>
    <t>Polenzko</t>
  </si>
  <si>
    <t>392Polenzko</t>
  </si>
  <si>
    <t>Nutha</t>
  </si>
  <si>
    <t>392Nutha</t>
  </si>
  <si>
    <t>Nedlitz</t>
  </si>
  <si>
    <t>392Nedlitz</t>
  </si>
  <si>
    <t>Moritz</t>
  </si>
  <si>
    <t>392Moritz</t>
  </si>
  <si>
    <t>Luso</t>
  </si>
  <si>
    <t>392Luso</t>
  </si>
  <si>
    <t>392Lübs</t>
  </si>
  <si>
    <t>392Lindau</t>
  </si>
  <si>
    <t>Leps</t>
  </si>
  <si>
    <t>392Leps</t>
  </si>
  <si>
    <t>Gödnitz</t>
  </si>
  <si>
    <t>392Gödnitz</t>
  </si>
  <si>
    <t>39279</t>
  </si>
  <si>
    <t>Schweinitz</t>
  </si>
  <si>
    <t>392Schweinitz</t>
  </si>
  <si>
    <t>Rosian</t>
  </si>
  <si>
    <t>392Rosian</t>
  </si>
  <si>
    <t>Ladeburg</t>
  </si>
  <si>
    <t>392Ladeburg</t>
  </si>
  <si>
    <t>Hobeck</t>
  </si>
  <si>
    <t>392Hobeck</t>
  </si>
  <si>
    <t>Zeppernick</t>
  </si>
  <si>
    <t>392Zeppernick</t>
  </si>
  <si>
    <t>Loburg</t>
  </si>
  <si>
    <t>392Loburg</t>
  </si>
  <si>
    <t>Leitzkau</t>
  </si>
  <si>
    <t>392Leitzkau</t>
  </si>
  <si>
    <t>39288</t>
  </si>
  <si>
    <t>Burg</t>
  </si>
  <si>
    <t>392Burg</t>
  </si>
  <si>
    <t>39291</t>
  </si>
  <si>
    <t>392Wallwitz</t>
  </si>
  <si>
    <t>Vehlitz</t>
  </si>
  <si>
    <t>392Vehlitz</t>
  </si>
  <si>
    <t>Tryppehna</t>
  </si>
  <si>
    <t>392Tryppehna</t>
  </si>
  <si>
    <t>Theeßen</t>
  </si>
  <si>
    <t>392Theeßen</t>
  </si>
  <si>
    <t>Stresow</t>
  </si>
  <si>
    <t>392Stresow</t>
  </si>
  <si>
    <t>Stegelitz</t>
  </si>
  <si>
    <t>392Stegelitz</t>
  </si>
  <si>
    <t>Schopsdorf</t>
  </si>
  <si>
    <t>392Schopsdorf</t>
  </si>
  <si>
    <t>Schermen</t>
  </si>
  <si>
    <t>392Schermen</t>
  </si>
  <si>
    <t>Schartau</t>
  </si>
  <si>
    <t>392Schartau</t>
  </si>
  <si>
    <t>Rietzel</t>
  </si>
  <si>
    <t>392Rietzel</t>
  </si>
  <si>
    <t>Küsel</t>
  </si>
  <si>
    <t>392Küsel</t>
  </si>
  <si>
    <t>Krüssau</t>
  </si>
  <si>
    <t>392Krüssau</t>
  </si>
  <si>
    <t>Karith</t>
  </si>
  <si>
    <t>392Karith</t>
  </si>
  <si>
    <t>Ihleburg</t>
  </si>
  <si>
    <t>392Ihleburg</t>
  </si>
  <si>
    <t>Hohenziatz</t>
  </si>
  <si>
    <t>392Hohenziatz</t>
  </si>
  <si>
    <t>Hohenwarthe</t>
  </si>
  <si>
    <t>392Hohenwarthe</t>
  </si>
  <si>
    <t>Ziepel</t>
  </si>
  <si>
    <t>392Ziepel</t>
  </si>
  <si>
    <t>Zeddenick</t>
  </si>
  <si>
    <t>392Zeddenick</t>
  </si>
  <si>
    <t>Wüstenjerichow</t>
  </si>
  <si>
    <t>392Wüstenjerichow</t>
  </si>
  <si>
    <t>Wörmlitz</t>
  </si>
  <si>
    <t>392Wörmlitz</t>
  </si>
  <si>
    <t>Friedensau</t>
  </si>
  <si>
    <t>392Friedensau</t>
  </si>
  <si>
    <t>392Drewitz</t>
  </si>
  <si>
    <t>Dörnitz</t>
  </si>
  <si>
    <t>392Dörnitz</t>
  </si>
  <si>
    <t>Detershagen</t>
  </si>
  <si>
    <t>392Detershagen</t>
  </si>
  <si>
    <t>Büden</t>
  </si>
  <si>
    <t>392Büden</t>
  </si>
  <si>
    <t>Pietzpuhl</t>
  </si>
  <si>
    <t>392Pietzpuhl</t>
  </si>
  <si>
    <t>Parchau</t>
  </si>
  <si>
    <t>392Parchau</t>
  </si>
  <si>
    <t>Niegripp</t>
  </si>
  <si>
    <t>392Niegripp</t>
  </si>
  <si>
    <t>Möser</t>
  </si>
  <si>
    <t>392Möser</t>
  </si>
  <si>
    <t>392Möckern</t>
  </si>
  <si>
    <t>Magdeburgerforth</t>
  </si>
  <si>
    <t>392Magdeburgerforth</t>
  </si>
  <si>
    <t>Lübars</t>
  </si>
  <si>
    <t>392Lübars</t>
  </si>
  <si>
    <t>Lostau</t>
  </si>
  <si>
    <t>392Lostau</t>
  </si>
  <si>
    <t>392Reesdorf</t>
  </si>
  <si>
    <t>Reesen</t>
  </si>
  <si>
    <t>392Reesen</t>
  </si>
  <si>
    <t>392Grabow</t>
  </si>
  <si>
    <t>39307</t>
  </si>
  <si>
    <t>Tucheim</t>
  </si>
  <si>
    <t>393Tucheim</t>
  </si>
  <si>
    <t>Schlagenthin</t>
  </si>
  <si>
    <t>393Schlagenthin</t>
  </si>
  <si>
    <t>Roßdorf</t>
  </si>
  <si>
    <t>393Roßdorf</t>
  </si>
  <si>
    <t>Klitsche</t>
  </si>
  <si>
    <t>393Klitsche</t>
  </si>
  <si>
    <t>393Karow</t>
  </si>
  <si>
    <t>Kade</t>
  </si>
  <si>
    <t>393Kade</t>
  </si>
  <si>
    <t>Zabakuck</t>
  </si>
  <si>
    <t>393Zabakuck</t>
  </si>
  <si>
    <t>Genthin</t>
  </si>
  <si>
    <t>393Genthin</t>
  </si>
  <si>
    <t>Elbe-Parey</t>
  </si>
  <si>
    <t>393Elbe-Parey</t>
  </si>
  <si>
    <t>Demsin</t>
  </si>
  <si>
    <t>393Demsin</t>
  </si>
  <si>
    <t>Brettin</t>
  </si>
  <si>
    <t>393Brettin</t>
  </si>
  <si>
    <t>Parchen</t>
  </si>
  <si>
    <t>393Parchen</t>
  </si>
  <si>
    <t>Paplitz</t>
  </si>
  <si>
    <t>393Paplitz</t>
  </si>
  <si>
    <t>Mützel</t>
  </si>
  <si>
    <t>393Mützel</t>
  </si>
  <si>
    <t>Gladau</t>
  </si>
  <si>
    <t>393Gladau</t>
  </si>
  <si>
    <t>39317</t>
  </si>
  <si>
    <t>39319</t>
  </si>
  <si>
    <t>Jerichow</t>
  </si>
  <si>
    <t>393Jerichow</t>
  </si>
  <si>
    <t>Wulkow</t>
  </si>
  <si>
    <t>393Wulkow</t>
  </si>
  <si>
    <t>Nielebock</t>
  </si>
  <si>
    <t>393Nielebock</t>
  </si>
  <si>
    <t>Redekin</t>
  </si>
  <si>
    <t>393Redekin</t>
  </si>
  <si>
    <t>39326</t>
  </si>
  <si>
    <t>Samswegen</t>
  </si>
  <si>
    <t>393Samswegen</t>
  </si>
  <si>
    <t>Rogätz</t>
  </si>
  <si>
    <t>393Rogätz</t>
  </si>
  <si>
    <t>Klein Ammensleben</t>
  </si>
  <si>
    <t>393Klein Ammensleben</t>
  </si>
  <si>
    <t>Jersleben</t>
  </si>
  <si>
    <t>393Jersleben</t>
  </si>
  <si>
    <t>Hohenwarsleben</t>
  </si>
  <si>
    <t>393Hohenwarsleben</t>
  </si>
  <si>
    <t>393Hermsdorf</t>
  </si>
  <si>
    <t>Heinrichsberg</t>
  </si>
  <si>
    <t>393Heinrichsberg</t>
  </si>
  <si>
    <t>Gutenswegen</t>
  </si>
  <si>
    <t>393Gutenswegen</t>
  </si>
  <si>
    <t>Zielitz</t>
  </si>
  <si>
    <t>393Zielitz</t>
  </si>
  <si>
    <t>Wolmirstedt</t>
  </si>
  <si>
    <t>393Wolmirstedt</t>
  </si>
  <si>
    <t>Groß Ammensleben</t>
  </si>
  <si>
    <t>393Groß Ammensleben</t>
  </si>
  <si>
    <t>Farsleben</t>
  </si>
  <si>
    <t>393Farsleben</t>
  </si>
  <si>
    <t>Dahlenwarsleben</t>
  </si>
  <si>
    <t>393Dahlenwarsleben</t>
  </si>
  <si>
    <t>Colbitz</t>
  </si>
  <si>
    <t>393Colbitz</t>
  </si>
  <si>
    <t>Meseberg</t>
  </si>
  <si>
    <t>393Meseberg</t>
  </si>
  <si>
    <t>Loitsche</t>
  </si>
  <si>
    <t>393Loitsche</t>
  </si>
  <si>
    <t>Angern</t>
  </si>
  <si>
    <t>393Angern</t>
  </si>
  <si>
    <t>Glindenberg</t>
  </si>
  <si>
    <t>393Glindenberg</t>
  </si>
  <si>
    <t>Meitzendorf</t>
  </si>
  <si>
    <t>393Meitzendorf</t>
  </si>
  <si>
    <t>393Mittelland</t>
  </si>
  <si>
    <t>393Barleben</t>
  </si>
  <si>
    <t>39340</t>
  </si>
  <si>
    <t>Haldensleben</t>
  </si>
  <si>
    <t>393Haldensleben</t>
  </si>
  <si>
    <t>39343</t>
  </si>
  <si>
    <t>Uhrsleben</t>
  </si>
  <si>
    <t>393Uhrsleben</t>
  </si>
  <si>
    <t>Süplingen</t>
  </si>
  <si>
    <t>393Süplingen</t>
  </si>
  <si>
    <t>Schwanefeld</t>
  </si>
  <si>
    <t>393Schwanefeld</t>
  </si>
  <si>
    <t>Schackensleben</t>
  </si>
  <si>
    <t>393Schackensleben</t>
  </si>
  <si>
    <t>Rottmersleben</t>
  </si>
  <si>
    <t>393Rottmersleben</t>
  </si>
  <si>
    <t>Ivenrode</t>
  </si>
  <si>
    <t>393Ivenrode</t>
  </si>
  <si>
    <t>Hillersleben</t>
  </si>
  <si>
    <t>393Hillersleben</t>
  </si>
  <si>
    <t>Hakenstedt</t>
  </si>
  <si>
    <t>393Hakenstedt</t>
  </si>
  <si>
    <t>Groß Santersleben</t>
  </si>
  <si>
    <t>393Groß Santersleben</t>
  </si>
  <si>
    <t>Erxleben</t>
  </si>
  <si>
    <t>393Erxleben</t>
  </si>
  <si>
    <t>393Emden</t>
  </si>
  <si>
    <t>Eimersleben</t>
  </si>
  <si>
    <t>393Eimersleben</t>
  </si>
  <si>
    <t>Bregenstedt</t>
  </si>
  <si>
    <t>393Bregenstedt</t>
  </si>
  <si>
    <t>393Bornstedt</t>
  </si>
  <si>
    <t>Ostingersleben</t>
  </si>
  <si>
    <t>393Ostingersleben</t>
  </si>
  <si>
    <t>Nordgermersleben</t>
  </si>
  <si>
    <t>393Nordgermersleben</t>
  </si>
  <si>
    <t>Morsleben</t>
  </si>
  <si>
    <t>393Morsleben</t>
  </si>
  <si>
    <t>Altenhausen</t>
  </si>
  <si>
    <t>393Altenhausen</t>
  </si>
  <si>
    <t>Alleringersleben</t>
  </si>
  <si>
    <t>393Alleringersleben</t>
  </si>
  <si>
    <t>Ackendorf</t>
  </si>
  <si>
    <t>393Ackendorf</t>
  </si>
  <si>
    <t>Beendorf</t>
  </si>
  <si>
    <t>393Beendorf</t>
  </si>
  <si>
    <t>Bebertal</t>
  </si>
  <si>
    <t>393Bebertal</t>
  </si>
  <si>
    <t>Bartensleben</t>
  </si>
  <si>
    <t>393Bartensleben</t>
  </si>
  <si>
    <t>39345</t>
  </si>
  <si>
    <t>Vahldorf</t>
  </si>
  <si>
    <t>393Vahldorf</t>
  </si>
  <si>
    <t>Wieglitz</t>
  </si>
  <si>
    <t>393Wieglitz</t>
  </si>
  <si>
    <t>Flechtingen</t>
  </si>
  <si>
    <t>393Flechtingen</t>
  </si>
  <si>
    <t>Bülstringen</t>
  </si>
  <si>
    <t>393Bülstringen</t>
  </si>
  <si>
    <t>Born</t>
  </si>
  <si>
    <t>393Born</t>
  </si>
  <si>
    <t>Neuenhofe</t>
  </si>
  <si>
    <t>393Neuenhofe</t>
  </si>
  <si>
    <t>39356</t>
  </si>
  <si>
    <t>393Walbeck</t>
  </si>
  <si>
    <t>Siestedt</t>
  </si>
  <si>
    <t>393Siestedt</t>
  </si>
  <si>
    <t>Seggerde</t>
  </si>
  <si>
    <t>393Seggerde</t>
  </si>
  <si>
    <t>Hörsingen</t>
  </si>
  <si>
    <t>393Hörsingen</t>
  </si>
  <si>
    <t>Hödingen</t>
  </si>
  <si>
    <t>393Hödingen</t>
  </si>
  <si>
    <t>Weferlingen</t>
  </si>
  <si>
    <t>393Weferlingen</t>
  </si>
  <si>
    <t>Eschenrode</t>
  </si>
  <si>
    <t>393Eschenrode</t>
  </si>
  <si>
    <t>Döhren</t>
  </si>
  <si>
    <t>393Döhren</t>
  </si>
  <si>
    <t>Belsdorf</t>
  </si>
  <si>
    <t>393Belsdorf</t>
  </si>
  <si>
    <t>Behnsdorf</t>
  </si>
  <si>
    <t>393Behnsdorf</t>
  </si>
  <si>
    <t>39359</t>
  </si>
  <si>
    <t>Velsdorf</t>
  </si>
  <si>
    <t>393Velsdorf</t>
  </si>
  <si>
    <t>Kathendorf</t>
  </si>
  <si>
    <t>393Kathendorf</t>
  </si>
  <si>
    <t>Wegenstedt</t>
  </si>
  <si>
    <t>393Wegenstedt</t>
  </si>
  <si>
    <t>Everingen</t>
  </si>
  <si>
    <t>393Everingen</t>
  </si>
  <si>
    <t>Etingen</t>
  </si>
  <si>
    <t>393Etingen</t>
  </si>
  <si>
    <t>393Eickendorf</t>
  </si>
  <si>
    <t>Calvörde</t>
  </si>
  <si>
    <t>393Calvörde</t>
  </si>
  <si>
    <t>393Bösdorf</t>
  </si>
  <si>
    <t>Böddensell</t>
  </si>
  <si>
    <t>393Böddensell</t>
  </si>
  <si>
    <t>Mannhausen</t>
  </si>
  <si>
    <t>393Mannhausen</t>
  </si>
  <si>
    <t>393Rätzlingen</t>
  </si>
  <si>
    <t>Grauingen</t>
  </si>
  <si>
    <t>393Grauingen</t>
  </si>
  <si>
    <t>39365</t>
  </si>
  <si>
    <t>Ummendorf</t>
  </si>
  <si>
    <t>393Ummendorf</t>
  </si>
  <si>
    <t>393Sommersdorf</t>
  </si>
  <si>
    <t>Seehausen</t>
  </si>
  <si>
    <t>393Seehausen</t>
  </si>
  <si>
    <t>Harbke</t>
  </si>
  <si>
    <t>393Harbke</t>
  </si>
  <si>
    <t>Wormsdorf</t>
  </si>
  <si>
    <t>393Wormsdorf</t>
  </si>
  <si>
    <t>Wefensleben</t>
  </si>
  <si>
    <t>393Wefensleben</t>
  </si>
  <si>
    <t>Eilsleben</t>
  </si>
  <si>
    <t>393Eilsleben</t>
  </si>
  <si>
    <t>Eggenstedt</t>
  </si>
  <si>
    <t>393Eggenstedt</t>
  </si>
  <si>
    <t>Druxberge</t>
  </si>
  <si>
    <t>393Druxberge</t>
  </si>
  <si>
    <t>Dreileben</t>
  </si>
  <si>
    <t>393Dreileben</t>
  </si>
  <si>
    <t>Drackenstedt</t>
  </si>
  <si>
    <t>393Drackenstedt</t>
  </si>
  <si>
    <t>Ovelgünne</t>
  </si>
  <si>
    <t>393Ovelgünne</t>
  </si>
  <si>
    <t>Marienborn</t>
  </si>
  <si>
    <t>393Marienborn</t>
  </si>
  <si>
    <t>39387</t>
  </si>
  <si>
    <t>Schermcke</t>
  </si>
  <si>
    <t>393Schermcke</t>
  </si>
  <si>
    <t>Hornhausen</t>
  </si>
  <si>
    <t>393Hornhausen</t>
  </si>
  <si>
    <t>Wulferstedt</t>
  </si>
  <si>
    <t>393Wulferstedt</t>
  </si>
  <si>
    <t>Oschersleben</t>
  </si>
  <si>
    <t>393Oschersleben</t>
  </si>
  <si>
    <t>Ampfurth</t>
  </si>
  <si>
    <t>393Ampfurth</t>
  </si>
  <si>
    <t>Altbrandsleben</t>
  </si>
  <si>
    <t>393Altbrandsleben</t>
  </si>
  <si>
    <t>Neuwegersleben</t>
  </si>
  <si>
    <t>393Neuwegersleben</t>
  </si>
  <si>
    <t>Am Großen Bruch</t>
  </si>
  <si>
    <t>393Am Großen Bruch</t>
  </si>
  <si>
    <t>39393</t>
  </si>
  <si>
    <t>Wackersleben</t>
  </si>
  <si>
    <t>393Wackersleben</t>
  </si>
  <si>
    <t>Völpke</t>
  </si>
  <si>
    <t>393Völpke</t>
  </si>
  <si>
    <t>Hötensleben</t>
  </si>
  <si>
    <t>393Hötensleben</t>
  </si>
  <si>
    <t>Ohrsleben</t>
  </si>
  <si>
    <t>393Ohrsleben</t>
  </si>
  <si>
    <t>Ausleben</t>
  </si>
  <si>
    <t>393Ausleben</t>
  </si>
  <si>
    <t>Barneberg</t>
  </si>
  <si>
    <t>393Barneberg</t>
  </si>
  <si>
    <t>Hamersleben</t>
  </si>
  <si>
    <t>393Hamersleben</t>
  </si>
  <si>
    <t>Gunsleben</t>
  </si>
  <si>
    <t>393Gunsleben</t>
  </si>
  <si>
    <t>39397</t>
  </si>
  <si>
    <t>393Schwanebeck</t>
  </si>
  <si>
    <t>Kroppenstedt</t>
  </si>
  <si>
    <t>393Kroppenstedt</t>
  </si>
  <si>
    <t>Gröningen</t>
  </si>
  <si>
    <t>393Gröningen</t>
  </si>
  <si>
    <t>393Nienhagen</t>
  </si>
  <si>
    <t>39398</t>
  </si>
  <si>
    <t>Klein Oschersleben</t>
  </si>
  <si>
    <t>393Klein Oschersleben</t>
  </si>
  <si>
    <t>Hadmersleben</t>
  </si>
  <si>
    <t>393Hadmersleben</t>
  </si>
  <si>
    <t>Groß Germersleben</t>
  </si>
  <si>
    <t>393Groß Germersleben</t>
  </si>
  <si>
    <t>Peseckendorf</t>
  </si>
  <si>
    <t>393Peseckendorf</t>
  </si>
  <si>
    <t>Alikendorf</t>
  </si>
  <si>
    <t>393Alikendorf</t>
  </si>
  <si>
    <t>39418</t>
  </si>
  <si>
    <t>Staßfurt</t>
  </si>
  <si>
    <t>394Staßfurt</t>
  </si>
  <si>
    <t>Neundorf (Anhalt)</t>
  </si>
  <si>
    <t>394Neundorf (Anhalt)</t>
  </si>
  <si>
    <t>39435</t>
  </si>
  <si>
    <t>Unseburg</t>
  </si>
  <si>
    <t>394Unseburg</t>
  </si>
  <si>
    <t>Tarthun</t>
  </si>
  <si>
    <t>394Tarthun</t>
  </si>
  <si>
    <t>Schneidlingen</t>
  </si>
  <si>
    <t>394Schneidlingen</t>
  </si>
  <si>
    <t>Wolmirsleben</t>
  </si>
  <si>
    <t>394Wolmirsleben</t>
  </si>
  <si>
    <t>Groß Börnecke</t>
  </si>
  <si>
    <t>394Groß Börnecke</t>
  </si>
  <si>
    <t>Egeln</t>
  </si>
  <si>
    <t>394Egeln</t>
  </si>
  <si>
    <t>Borne</t>
  </si>
  <si>
    <t>394Borne</t>
  </si>
  <si>
    <t>39439</t>
  </si>
  <si>
    <t>Güsten</t>
  </si>
  <si>
    <t>394Güsten</t>
  </si>
  <si>
    <t>Amesdorf</t>
  </si>
  <si>
    <t>394Amesdorf</t>
  </si>
  <si>
    <t>394Rathmannsdorf</t>
  </si>
  <si>
    <t>39443</t>
  </si>
  <si>
    <t>Hohenerxleben</t>
  </si>
  <si>
    <t>394Hohenerxleben</t>
  </si>
  <si>
    <t>Förderstedt</t>
  </si>
  <si>
    <t>394Förderstedt</t>
  </si>
  <si>
    <t>394Löbnitz</t>
  </si>
  <si>
    <t>Atzendorf</t>
  </si>
  <si>
    <t>394Atzendorf</t>
  </si>
  <si>
    <t>39444</t>
  </si>
  <si>
    <t>Hecklingen</t>
  </si>
  <si>
    <t>394Hecklingen</t>
  </si>
  <si>
    <t>39446</t>
  </si>
  <si>
    <t>Löderburg</t>
  </si>
  <si>
    <t>394Löderburg</t>
  </si>
  <si>
    <t>39448</t>
  </si>
  <si>
    <t>Hakeborn</t>
  </si>
  <si>
    <t>394Hakeborn</t>
  </si>
  <si>
    <t>Westeregeln</t>
  </si>
  <si>
    <t>394Westeregeln</t>
  </si>
  <si>
    <t>Etgersleben</t>
  </si>
  <si>
    <t>394Etgersleben</t>
  </si>
  <si>
    <t>39517</t>
  </si>
  <si>
    <t>Uetz</t>
  </si>
  <si>
    <t>395Uetz</t>
  </si>
  <si>
    <t>Uchtdorf</t>
  </si>
  <si>
    <t>395Uchtdorf</t>
  </si>
  <si>
    <t>Tangerhütte</t>
  </si>
  <si>
    <t>395Tangerhütte</t>
  </si>
  <si>
    <t>Schönwalde (Altmark)</t>
  </si>
  <si>
    <t>395Schönwalde (Altmark)</t>
  </si>
  <si>
    <t>Schernebeck</t>
  </si>
  <si>
    <t>395Schernebeck</t>
  </si>
  <si>
    <t>Schelldorf</t>
  </si>
  <si>
    <t>395Schelldorf</t>
  </si>
  <si>
    <t>Sandbeiendorf</t>
  </si>
  <si>
    <t>395Sandbeiendorf</t>
  </si>
  <si>
    <t>Ringfurth</t>
  </si>
  <si>
    <t>395Ringfurth</t>
  </si>
  <si>
    <t>Kehnert</t>
  </si>
  <si>
    <t>395Kehnert</t>
  </si>
  <si>
    <t>395Jerchel</t>
  </si>
  <si>
    <t>Wenddorf</t>
  </si>
  <si>
    <t>395Wenddorf</t>
  </si>
  <si>
    <t>Weißewarte</t>
  </si>
  <si>
    <t>395Weißewarte</t>
  </si>
  <si>
    <t>395Grieben</t>
  </si>
  <si>
    <t>Dolle</t>
  </si>
  <si>
    <t>395Dolle</t>
  </si>
  <si>
    <t>Cröchern</t>
  </si>
  <si>
    <t>395Cröchern</t>
  </si>
  <si>
    <t>Cobbel</t>
  </si>
  <si>
    <t>395Cobbel</t>
  </si>
  <si>
    <t>Burgstall</t>
  </si>
  <si>
    <t>395Burgstall</t>
  </si>
  <si>
    <t>Buch</t>
  </si>
  <si>
    <t>395Buch</t>
  </si>
  <si>
    <t>Bölsdorf</t>
  </si>
  <si>
    <t>395Bölsdorf</t>
  </si>
  <si>
    <t>Bittkau</t>
  </si>
  <si>
    <t>395Bittkau</t>
  </si>
  <si>
    <t>Birkholz</t>
  </si>
  <si>
    <t>395Birkholz</t>
  </si>
  <si>
    <t>Mahlwinkel</t>
  </si>
  <si>
    <t>395Mahlwinkel</t>
  </si>
  <si>
    <t>Lüderitz</t>
  </si>
  <si>
    <t>395Lüderitz</t>
  </si>
  <si>
    <t>Bertingen</t>
  </si>
  <si>
    <t>395Bertingen</t>
  </si>
  <si>
    <t>39524</t>
  </si>
  <si>
    <t>395Warnau</t>
  </si>
  <si>
    <t>Schönhausen (Elbe)</t>
  </si>
  <si>
    <t>395Schönhausen (Elbe)</t>
  </si>
  <si>
    <t>395Schönfeld</t>
  </si>
  <si>
    <t>Sandau (Elbe)</t>
  </si>
  <si>
    <t>395Sandau (Elbe)</t>
  </si>
  <si>
    <t>Kuhlhausen</t>
  </si>
  <si>
    <t>395Kuhlhausen</t>
  </si>
  <si>
    <t>Klietz</t>
  </si>
  <si>
    <t>395Klietz</t>
  </si>
  <si>
    <t>Kamern</t>
  </si>
  <si>
    <t>395Kamern</t>
  </si>
  <si>
    <t>Hohengöhren</t>
  </si>
  <si>
    <t>395Hohengöhren</t>
  </si>
  <si>
    <t>395Wust</t>
  </si>
  <si>
    <t>Wulkau</t>
  </si>
  <si>
    <t>395Wulkau</t>
  </si>
  <si>
    <t>395Garz</t>
  </si>
  <si>
    <t>Fischbeck (Elbe)</t>
  </si>
  <si>
    <t>395Fischbeck (Elbe)</t>
  </si>
  <si>
    <t>Neuermark-Lübars</t>
  </si>
  <si>
    <t>395Neuermark-Lübars</t>
  </si>
  <si>
    <t>Mangelsdorf</t>
  </si>
  <si>
    <t>395Mangelsdorf</t>
  </si>
  <si>
    <t>39539</t>
  </si>
  <si>
    <t>Havelberg</t>
  </si>
  <si>
    <t>395Havelberg</t>
  </si>
  <si>
    <t>39576</t>
  </si>
  <si>
    <t>Stendal</t>
  </si>
  <si>
    <t>395Stendal</t>
  </si>
  <si>
    <t>39579</t>
  </si>
  <si>
    <t>Uenglingen</t>
  </si>
  <si>
    <t>395Uenglingen</t>
  </si>
  <si>
    <t>Schinne</t>
  </si>
  <si>
    <t>395Schinne</t>
  </si>
  <si>
    <t>Schernikau</t>
  </si>
  <si>
    <t>395Schernikau</t>
  </si>
  <si>
    <t>Schäplitz</t>
  </si>
  <si>
    <t>395Schäplitz</t>
  </si>
  <si>
    <t>Rochau</t>
  </si>
  <si>
    <t>395Rochau</t>
  </si>
  <si>
    <t>Klein Schwechten</t>
  </si>
  <si>
    <t>395Klein Schwechten</t>
  </si>
  <si>
    <t>Kläden</t>
  </si>
  <si>
    <t>395Kläden</t>
  </si>
  <si>
    <t>Hüselitz</t>
  </si>
  <si>
    <t>395Hüselitz</t>
  </si>
  <si>
    <t>Groß Schwechten</t>
  </si>
  <si>
    <t>395Groß Schwechten</t>
  </si>
  <si>
    <t>Wittenmoor</t>
  </si>
  <si>
    <t>395Wittenmoor</t>
  </si>
  <si>
    <t>Windberge</t>
  </si>
  <si>
    <t>395Windberge</t>
  </si>
  <si>
    <t>Grobleben</t>
  </si>
  <si>
    <t>395Grobleben</t>
  </si>
  <si>
    <t>Garlipp</t>
  </si>
  <si>
    <t>395Garlipp</t>
  </si>
  <si>
    <t>Demker</t>
  </si>
  <si>
    <t>395Demker</t>
  </si>
  <si>
    <t>395Dahlen</t>
  </si>
  <si>
    <t>395Buchholz</t>
  </si>
  <si>
    <t>Querstedt</t>
  </si>
  <si>
    <t>395Querstedt</t>
  </si>
  <si>
    <t>Bellingen</t>
  </si>
  <si>
    <t>395Bellingen</t>
  </si>
  <si>
    <t>395Badingen</t>
  </si>
  <si>
    <t>Grassau</t>
  </si>
  <si>
    <t>395Grassau</t>
  </si>
  <si>
    <t>39590</t>
  </si>
  <si>
    <t>Tangermünde</t>
  </si>
  <si>
    <t>395Tangermünde</t>
  </si>
  <si>
    <t>Storkau (Elbe)</t>
  </si>
  <si>
    <t>395Storkau (Elbe)</t>
  </si>
  <si>
    <t>Langensalzwedel</t>
  </si>
  <si>
    <t>395Langensalzwedel</t>
  </si>
  <si>
    <t>Heeren</t>
  </si>
  <si>
    <t>395Heeren</t>
  </si>
  <si>
    <t>Hämerten</t>
  </si>
  <si>
    <t>395Hämerten</t>
  </si>
  <si>
    <t>Miltern</t>
  </si>
  <si>
    <t>395Miltern</t>
  </si>
  <si>
    <t>39596</t>
  </si>
  <si>
    <t>Schwarzholz</t>
  </si>
  <si>
    <t>395Schwarzholz</t>
  </si>
  <si>
    <t>Sanne</t>
  </si>
  <si>
    <t>395Sanne</t>
  </si>
  <si>
    <t>Jarchau</t>
  </si>
  <si>
    <t>395Jarchau</t>
  </si>
  <si>
    <t>Hohenberg-Krusemark</t>
  </si>
  <si>
    <t>395Hohenberg-Krusemark</t>
  </si>
  <si>
    <t>Hindenburg</t>
  </si>
  <si>
    <t>395Hindenburg</t>
  </si>
  <si>
    <t>Hassel</t>
  </si>
  <si>
    <t>395Hassel</t>
  </si>
  <si>
    <t>Eichstedt (Altmark)</t>
  </si>
  <si>
    <t>395Eichstedt (Altmark)</t>
  </si>
  <si>
    <t>Lindtorf</t>
  </si>
  <si>
    <t>395Lindtorf</t>
  </si>
  <si>
    <t>Bertkow</t>
  </si>
  <si>
    <t>395Bertkow</t>
  </si>
  <si>
    <t>Arneburg</t>
  </si>
  <si>
    <t>395Arneburg</t>
  </si>
  <si>
    <t>Altenzaun</t>
  </si>
  <si>
    <t>395Altenzaun</t>
  </si>
  <si>
    <t>395Beelitz</t>
  </si>
  <si>
    <t>Baben</t>
  </si>
  <si>
    <t>395Baben</t>
  </si>
  <si>
    <t>Goldbeck</t>
  </si>
  <si>
    <t>395Goldbeck</t>
  </si>
  <si>
    <t>39599</t>
  </si>
  <si>
    <t>Volgfelde</t>
  </si>
  <si>
    <t>395Volgfelde</t>
  </si>
  <si>
    <t>Vinzelberg</t>
  </si>
  <si>
    <t>395Vinzelberg</t>
  </si>
  <si>
    <t>Uchtspringe</t>
  </si>
  <si>
    <t>395Uchtspringe</t>
  </si>
  <si>
    <t>Steinfeld (Altmark)</t>
  </si>
  <si>
    <t>395Steinfeld (Altmark)</t>
  </si>
  <si>
    <t>Staats</t>
  </si>
  <si>
    <t>395Staats</t>
  </si>
  <si>
    <t>Käthen</t>
  </si>
  <si>
    <t>395Käthen</t>
  </si>
  <si>
    <t>Insel</t>
  </si>
  <si>
    <t>395Insel</t>
  </si>
  <si>
    <t>Nahrstedt</t>
  </si>
  <si>
    <t>395Nahrstedt</t>
  </si>
  <si>
    <t>Möringen</t>
  </si>
  <si>
    <t>395Möringen</t>
  </si>
  <si>
    <t>39606</t>
  </si>
  <si>
    <t>396Walsleben</t>
  </si>
  <si>
    <t>Schorstedt</t>
  </si>
  <si>
    <t>396Schorstedt</t>
  </si>
  <si>
    <t>Sanne-Kerkuhn</t>
  </si>
  <si>
    <t>396Sanne-Kerkuhn</t>
  </si>
  <si>
    <t>Sandauerholz</t>
  </si>
  <si>
    <t>396Sandauerholz</t>
  </si>
  <si>
    <t>396Rossau</t>
  </si>
  <si>
    <t>Krevese</t>
  </si>
  <si>
    <t>396Krevese</t>
  </si>
  <si>
    <t>Kossebau</t>
  </si>
  <si>
    <t>396Kossebau</t>
  </si>
  <si>
    <t>Königsmark</t>
  </si>
  <si>
    <t>396Königsmark</t>
  </si>
  <si>
    <t>Kleinau</t>
  </si>
  <si>
    <t>396Kleinau</t>
  </si>
  <si>
    <t>Iden</t>
  </si>
  <si>
    <t>396Iden</t>
  </si>
  <si>
    <t>Hohenwulsch</t>
  </si>
  <si>
    <t>396Hohenwulsch</t>
  </si>
  <si>
    <t>Heiligenfelde</t>
  </si>
  <si>
    <t>396Heiligenfelde</t>
  </si>
  <si>
    <t>Gagel</t>
  </si>
  <si>
    <t>396Gagel</t>
  </si>
  <si>
    <t>Flessau</t>
  </si>
  <si>
    <t>396Flessau</t>
  </si>
  <si>
    <t>396Erxleben</t>
  </si>
  <si>
    <t>Düsedau</t>
  </si>
  <si>
    <t>396Düsedau</t>
  </si>
  <si>
    <t>Dobberkau</t>
  </si>
  <si>
    <t>396Dobberkau</t>
  </si>
  <si>
    <t>Bretsch</t>
  </si>
  <si>
    <t>396Bretsch</t>
  </si>
  <si>
    <t>396Boock</t>
  </si>
  <si>
    <t>Osterburg</t>
  </si>
  <si>
    <t>396Osterburg</t>
  </si>
  <si>
    <t>396Meseberg</t>
  </si>
  <si>
    <t>Lückstedt</t>
  </si>
  <si>
    <t>396Lückstedt</t>
  </si>
  <si>
    <t>Gladigau</t>
  </si>
  <si>
    <t>396Gladigau</t>
  </si>
  <si>
    <t>396Behrendorf</t>
  </si>
  <si>
    <t>Ballerstedt</t>
  </si>
  <si>
    <t>396Ballerstedt</t>
  </si>
  <si>
    <t>39615</t>
  </si>
  <si>
    <t>Wanzer</t>
  </si>
  <si>
    <t>396Wanzer</t>
  </si>
  <si>
    <t>Wahrenberg</t>
  </si>
  <si>
    <t>396Wahrenberg</t>
  </si>
  <si>
    <t>396Seehausen</t>
  </si>
  <si>
    <t>396Schönberg</t>
  </si>
  <si>
    <t>Krüden</t>
  </si>
  <si>
    <t>396Krüden</t>
  </si>
  <si>
    <t>Höwisch</t>
  </si>
  <si>
    <t>396Höwisch</t>
  </si>
  <si>
    <t>Werben (Elbe)</t>
  </si>
  <si>
    <t>396Werben (Elbe)</t>
  </si>
  <si>
    <t>Wendemark</t>
  </si>
  <si>
    <t>396Wendemark</t>
  </si>
  <si>
    <t>Groß Garz</t>
  </si>
  <si>
    <t>396Groß Garz</t>
  </si>
  <si>
    <t>Geestgottberg</t>
  </si>
  <si>
    <t>396Geestgottberg</t>
  </si>
  <si>
    <t>396Falkenberg</t>
  </si>
  <si>
    <t>Beuster</t>
  </si>
  <si>
    <t>396Beuster</t>
  </si>
  <si>
    <t>Pollitz</t>
  </si>
  <si>
    <t>396Pollitz</t>
  </si>
  <si>
    <t>Neulingen</t>
  </si>
  <si>
    <t>396Neulingen</t>
  </si>
  <si>
    <t>Neukirchen (Altmark)</t>
  </si>
  <si>
    <t>396Neukirchen (Altmark)</t>
  </si>
  <si>
    <t>Losse</t>
  </si>
  <si>
    <t>396Losse</t>
  </si>
  <si>
    <t>Losenrade</t>
  </si>
  <si>
    <t>396Losenrade</t>
  </si>
  <si>
    <t>Lichterfelde</t>
  </si>
  <si>
    <t>396Lichterfelde</t>
  </si>
  <si>
    <t>Leppin</t>
  </si>
  <si>
    <t>396Leppin</t>
  </si>
  <si>
    <t>Aulosen</t>
  </si>
  <si>
    <t>396Aulosen</t>
  </si>
  <si>
    <t>Gollensdorf</t>
  </si>
  <si>
    <t>396Gollensdorf</t>
  </si>
  <si>
    <t>39619</t>
  </si>
  <si>
    <t>Thielbeer</t>
  </si>
  <si>
    <t>396Thielbeer</t>
  </si>
  <si>
    <t>Schrampe</t>
  </si>
  <si>
    <t>396Schrampe</t>
  </si>
  <si>
    <t>396Kläden</t>
  </si>
  <si>
    <t>Ziemendorf</t>
  </si>
  <si>
    <t>396Ziemendorf</t>
  </si>
  <si>
    <t>Arendsee</t>
  </si>
  <si>
    <t>396Arendsee</t>
  </si>
  <si>
    <t>39624</t>
  </si>
  <si>
    <t>Vienau</t>
  </si>
  <si>
    <t>396Vienau</t>
  </si>
  <si>
    <t>Kremkau</t>
  </si>
  <si>
    <t>396Kremkau</t>
  </si>
  <si>
    <t>Kalbe (Milde)</t>
  </si>
  <si>
    <t>396Kalbe (Milde)</t>
  </si>
  <si>
    <t>Kakerbeck</t>
  </si>
  <si>
    <t>396Kakerbeck</t>
  </si>
  <si>
    <t>Kahrstedt</t>
  </si>
  <si>
    <t>396Kahrstedt</t>
  </si>
  <si>
    <t>Jeetze</t>
  </si>
  <si>
    <t>396Jeetze</t>
  </si>
  <si>
    <t>Güssefeld</t>
  </si>
  <si>
    <t>396Güssefeld</t>
  </si>
  <si>
    <t>Zethlingen</t>
  </si>
  <si>
    <t>396Zethlingen</t>
  </si>
  <si>
    <t>Winkelstedt</t>
  </si>
  <si>
    <t>396Winkelstedt</t>
  </si>
  <si>
    <t>Wernstedt</t>
  </si>
  <si>
    <t>396Wernstedt</t>
  </si>
  <si>
    <t>Büste</t>
  </si>
  <si>
    <t>396Büste</t>
  </si>
  <si>
    <t>Brunau</t>
  </si>
  <si>
    <t>396Brunau</t>
  </si>
  <si>
    <t>Packebusch</t>
  </si>
  <si>
    <t>396Packebusch</t>
  </si>
  <si>
    <t>Neuendorf am Damm</t>
  </si>
  <si>
    <t>396Neuendorf am Damm</t>
  </si>
  <si>
    <t>Meßdorf</t>
  </si>
  <si>
    <t>396Meßdorf</t>
  </si>
  <si>
    <t>Altmersleben</t>
  </si>
  <si>
    <t>396Altmersleben</t>
  </si>
  <si>
    <t>Berkau</t>
  </si>
  <si>
    <t>396Berkau</t>
  </si>
  <si>
    <t>Badel</t>
  </si>
  <si>
    <t>396Badel</t>
  </si>
  <si>
    <t>39629</t>
  </si>
  <si>
    <t>Könnigde</t>
  </si>
  <si>
    <t>396Könnigde</t>
  </si>
  <si>
    <t>Holzhausen</t>
  </si>
  <si>
    <t>396Holzhausen</t>
  </si>
  <si>
    <t>Bismark (Altmark)</t>
  </si>
  <si>
    <t>396Bismark (Altmark)</t>
  </si>
  <si>
    <t>39638</t>
  </si>
  <si>
    <t>Wannefeld</t>
  </si>
  <si>
    <t>396Wannefeld</t>
  </si>
  <si>
    <t>Solpke</t>
  </si>
  <si>
    <t>396Solpke</t>
  </si>
  <si>
    <t>Seethen</t>
  </si>
  <si>
    <t>396Seethen</t>
  </si>
  <si>
    <t>Schwiesau</t>
  </si>
  <si>
    <t>396Schwiesau</t>
  </si>
  <si>
    <t>Schenkenhorst</t>
  </si>
  <si>
    <t>396Schenkenhorst</t>
  </si>
  <si>
    <t>Roxförde</t>
  </si>
  <si>
    <t>396Roxförde</t>
  </si>
  <si>
    <t>Klüden</t>
  </si>
  <si>
    <t>396Klüden</t>
  </si>
  <si>
    <t>Kloster Neuendorf</t>
  </si>
  <si>
    <t>396Kloster Neuendorf</t>
  </si>
  <si>
    <t>Kassieck</t>
  </si>
  <si>
    <t>396Kassieck</t>
  </si>
  <si>
    <t>Jeseritz</t>
  </si>
  <si>
    <t>396Jeseritz</t>
  </si>
  <si>
    <t>396Jerchel</t>
  </si>
  <si>
    <t>Jävenitz</t>
  </si>
  <si>
    <t>396Jävenitz</t>
  </si>
  <si>
    <t>Hottendorf</t>
  </si>
  <si>
    <t>396Hottendorf</t>
  </si>
  <si>
    <t>Hemstedt</t>
  </si>
  <si>
    <t>396Hemstedt</t>
  </si>
  <si>
    <t>Zobbenitz</t>
  </si>
  <si>
    <t>396Zobbenitz</t>
  </si>
  <si>
    <t>Zichtau</t>
  </si>
  <si>
    <t>396Zichtau</t>
  </si>
  <si>
    <t>Wiepke</t>
  </si>
  <si>
    <t>396Wiepke</t>
  </si>
  <si>
    <t>Gardelegen</t>
  </si>
  <si>
    <t>396Gardelegen</t>
  </si>
  <si>
    <t>Estedt</t>
  </si>
  <si>
    <t>396Estedt</t>
  </si>
  <si>
    <t>Engersen</t>
  </si>
  <si>
    <t>396Engersen</t>
  </si>
  <si>
    <t>Dorst</t>
  </si>
  <si>
    <t>396Dorst</t>
  </si>
  <si>
    <t>Breitenfeld</t>
  </si>
  <si>
    <t>396Breitenfeld</t>
  </si>
  <si>
    <t>Potzehne</t>
  </si>
  <si>
    <t>396Potzehne</t>
  </si>
  <si>
    <t>Lindstedt</t>
  </si>
  <si>
    <t>396Lindstedt</t>
  </si>
  <si>
    <t>Letzlingen</t>
  </si>
  <si>
    <t>396Letzlingen</t>
  </si>
  <si>
    <t>Algenstedt</t>
  </si>
  <si>
    <t>396Algenstedt</t>
  </si>
  <si>
    <t>396Berge</t>
  </si>
  <si>
    <t>Berenbrock</t>
  </si>
  <si>
    <t>396Berenbrock</t>
  </si>
  <si>
    <t>39646</t>
  </si>
  <si>
    <t>Oebisfelde</t>
  </si>
  <si>
    <t>396Oebisfelde</t>
  </si>
  <si>
    <t>39649</t>
  </si>
  <si>
    <t>Sichau</t>
  </si>
  <si>
    <t>396Sichau</t>
  </si>
  <si>
    <t>Sachau</t>
  </si>
  <si>
    <t>396Sachau</t>
  </si>
  <si>
    <t>Köckte</t>
  </si>
  <si>
    <t>396Köckte</t>
  </si>
  <si>
    <t>Jeggau</t>
  </si>
  <si>
    <t>396Jeggau</t>
  </si>
  <si>
    <t>Dannefeld</t>
  </si>
  <si>
    <t>396Dannefeld</t>
  </si>
  <si>
    <t>Peckfitz</t>
  </si>
  <si>
    <t>396Peckfitz</t>
  </si>
  <si>
    <t>Miesterhorst</t>
  </si>
  <si>
    <t>396Miesterhorst</t>
  </si>
  <si>
    <t>Mieste</t>
  </si>
  <si>
    <t>396Mieste</t>
  </si>
  <si>
    <t>40210</t>
  </si>
  <si>
    <t>Düsseldorf</t>
  </si>
  <si>
    <t>402Düsseldorf</t>
  </si>
  <si>
    <t>40211</t>
  </si>
  <si>
    <t>40212</t>
  </si>
  <si>
    <t>40213</t>
  </si>
  <si>
    <t>40215</t>
  </si>
  <si>
    <t>40217</t>
  </si>
  <si>
    <t>40219</t>
  </si>
  <si>
    <t>40221</t>
  </si>
  <si>
    <t>40223</t>
  </si>
  <si>
    <t>40225</t>
  </si>
  <si>
    <t>40227</t>
  </si>
  <si>
    <t>40229</t>
  </si>
  <si>
    <t>40231</t>
  </si>
  <si>
    <t>40233</t>
  </si>
  <si>
    <t>40235</t>
  </si>
  <si>
    <t>40237</t>
  </si>
  <si>
    <t>40239</t>
  </si>
  <si>
    <t>40468</t>
  </si>
  <si>
    <t>404Düsseldorf</t>
  </si>
  <si>
    <t>40470</t>
  </si>
  <si>
    <t>40472</t>
  </si>
  <si>
    <t>40474</t>
  </si>
  <si>
    <t>40476</t>
  </si>
  <si>
    <t>40477</t>
  </si>
  <si>
    <t>40479</t>
  </si>
  <si>
    <t>40489</t>
  </si>
  <si>
    <t>40545</t>
  </si>
  <si>
    <t>405Düsseldorf</t>
  </si>
  <si>
    <t>40547</t>
  </si>
  <si>
    <t>40549</t>
  </si>
  <si>
    <t>40589</t>
  </si>
  <si>
    <t>40591</t>
  </si>
  <si>
    <t>40593</t>
  </si>
  <si>
    <t>40595</t>
  </si>
  <si>
    <t>40597</t>
  </si>
  <si>
    <t>40599</t>
  </si>
  <si>
    <t>40625</t>
  </si>
  <si>
    <t>406Düsseldorf</t>
  </si>
  <si>
    <t>40627</t>
  </si>
  <si>
    <t>40629</t>
  </si>
  <si>
    <t>40667</t>
  </si>
  <si>
    <t>Meerbusch</t>
  </si>
  <si>
    <t>406Meerbusch</t>
  </si>
  <si>
    <t>40668</t>
  </si>
  <si>
    <t>40670</t>
  </si>
  <si>
    <t>40699</t>
  </si>
  <si>
    <t>Erkrath</t>
  </si>
  <si>
    <t>406Erkrath</t>
  </si>
  <si>
    <t>40721</t>
  </si>
  <si>
    <t>Hilden</t>
  </si>
  <si>
    <t>407Hilden</t>
  </si>
  <si>
    <t>40723</t>
  </si>
  <si>
    <t>40724</t>
  </si>
  <si>
    <t>40764</t>
  </si>
  <si>
    <t>Langenfeld</t>
  </si>
  <si>
    <t>407Langenfeld</t>
  </si>
  <si>
    <t>40789</t>
  </si>
  <si>
    <t>Monheim am Rhein</t>
  </si>
  <si>
    <t>407Monheim am Rhein</t>
  </si>
  <si>
    <t>40822</t>
  </si>
  <si>
    <t>Mettmann</t>
  </si>
  <si>
    <t>408Mettmann</t>
  </si>
  <si>
    <t>40878</t>
  </si>
  <si>
    <t>Ratingen</t>
  </si>
  <si>
    <t>408Ratingen</t>
  </si>
  <si>
    <t>40880</t>
  </si>
  <si>
    <t>40882</t>
  </si>
  <si>
    <t>40883</t>
  </si>
  <si>
    <t>40885</t>
  </si>
  <si>
    <t>41061</t>
  </si>
  <si>
    <t>Mönchengladbach</t>
  </si>
  <si>
    <t>410Mönchengladbach</t>
  </si>
  <si>
    <t>41063</t>
  </si>
  <si>
    <t>41065</t>
  </si>
  <si>
    <t>41066</t>
  </si>
  <si>
    <t>41068</t>
  </si>
  <si>
    <t>41069</t>
  </si>
  <si>
    <t>41169</t>
  </si>
  <si>
    <t>411Mönchengladbach</t>
  </si>
  <si>
    <t>41179</t>
  </si>
  <si>
    <t>41189</t>
  </si>
  <si>
    <t>41199</t>
  </si>
  <si>
    <t>41236</t>
  </si>
  <si>
    <t>412Mönchengladbach</t>
  </si>
  <si>
    <t>41238</t>
  </si>
  <si>
    <t>41239</t>
  </si>
  <si>
    <t>41334</t>
  </si>
  <si>
    <t>Nettetal</t>
  </si>
  <si>
    <t>413Nettetal</t>
  </si>
  <si>
    <t>41352</t>
  </si>
  <si>
    <t>Korschenbroich</t>
  </si>
  <si>
    <t>413Korschenbroich</t>
  </si>
  <si>
    <t>41363</t>
  </si>
  <si>
    <t>Jüchen</t>
  </si>
  <si>
    <t>413Jüchen</t>
  </si>
  <si>
    <t>41366</t>
  </si>
  <si>
    <t>413Schwalmtal</t>
  </si>
  <si>
    <t>41372</t>
  </si>
  <si>
    <t>Niederkrüchten</t>
  </si>
  <si>
    <t>413Niederkrüchten</t>
  </si>
  <si>
    <t>41379</t>
  </si>
  <si>
    <t>413Brüggen</t>
  </si>
  <si>
    <t>41460</t>
  </si>
  <si>
    <t>Neuss</t>
  </si>
  <si>
    <t>414Neuss</t>
  </si>
  <si>
    <t>41462</t>
  </si>
  <si>
    <t>41464</t>
  </si>
  <si>
    <t>41466</t>
  </si>
  <si>
    <t>41468</t>
  </si>
  <si>
    <t>41469</t>
  </si>
  <si>
    <t>41470</t>
  </si>
  <si>
    <t>41472</t>
  </si>
  <si>
    <t>41515</t>
  </si>
  <si>
    <t>Grevenbroich</t>
  </si>
  <si>
    <t>415Grevenbroich</t>
  </si>
  <si>
    <t>41516</t>
  </si>
  <si>
    <t>41517</t>
  </si>
  <si>
    <t>41539</t>
  </si>
  <si>
    <t>Dormagen</t>
  </si>
  <si>
    <t>415Dormagen</t>
  </si>
  <si>
    <t>41540</t>
  </si>
  <si>
    <t>41541</t>
  </si>
  <si>
    <t>41542</t>
  </si>
  <si>
    <t>41564</t>
  </si>
  <si>
    <t>Kaarst</t>
  </si>
  <si>
    <t>415Kaarst</t>
  </si>
  <si>
    <t>41569</t>
  </si>
  <si>
    <t>Rommerskirchen</t>
  </si>
  <si>
    <t>415Rommerskirchen</t>
  </si>
  <si>
    <t>41747</t>
  </si>
  <si>
    <t>Viersen</t>
  </si>
  <si>
    <t>417Viersen</t>
  </si>
  <si>
    <t>41748</t>
  </si>
  <si>
    <t>41749</t>
  </si>
  <si>
    <t>41751</t>
  </si>
  <si>
    <t>41812</t>
  </si>
  <si>
    <t>Erkelenz</t>
  </si>
  <si>
    <t>418Erkelenz</t>
  </si>
  <si>
    <t>41836</t>
  </si>
  <si>
    <t>Hückelhoven</t>
  </si>
  <si>
    <t>418Hückelhoven</t>
  </si>
  <si>
    <t>41844</t>
  </si>
  <si>
    <t>Wegberg</t>
  </si>
  <si>
    <t>418Wegberg</t>
  </si>
  <si>
    <t>41849</t>
  </si>
  <si>
    <t>Wassenberg</t>
  </si>
  <si>
    <t>418Wassenberg</t>
  </si>
  <si>
    <t>42103</t>
  </si>
  <si>
    <t>Wuppertal</t>
  </si>
  <si>
    <t>421Wuppertal</t>
  </si>
  <si>
    <t>42105</t>
  </si>
  <si>
    <t>42107</t>
  </si>
  <si>
    <t>42109</t>
  </si>
  <si>
    <t>42111</t>
  </si>
  <si>
    <t>42113</t>
  </si>
  <si>
    <t>42115</t>
  </si>
  <si>
    <t>42117</t>
  </si>
  <si>
    <t>42119</t>
  </si>
  <si>
    <t>42275</t>
  </si>
  <si>
    <t>422Wuppertal</t>
  </si>
  <si>
    <t>42277</t>
  </si>
  <si>
    <t>42279</t>
  </si>
  <si>
    <t>42281</t>
  </si>
  <si>
    <t>42283</t>
  </si>
  <si>
    <t>42285</t>
  </si>
  <si>
    <t>42287</t>
  </si>
  <si>
    <t>42289</t>
  </si>
  <si>
    <t>42327</t>
  </si>
  <si>
    <t>423Wuppertal</t>
  </si>
  <si>
    <t>42329</t>
  </si>
  <si>
    <t>42349</t>
  </si>
  <si>
    <t>42369</t>
  </si>
  <si>
    <t>42389</t>
  </si>
  <si>
    <t>42399</t>
  </si>
  <si>
    <t>42477</t>
  </si>
  <si>
    <t>Radevormwald</t>
  </si>
  <si>
    <t>424Radevormwald</t>
  </si>
  <si>
    <t>42489</t>
  </si>
  <si>
    <t>Wülfrath</t>
  </si>
  <si>
    <t>424Wülfrath</t>
  </si>
  <si>
    <t>42499</t>
  </si>
  <si>
    <t>Hückeswagen</t>
  </si>
  <si>
    <t>424Hückeswagen</t>
  </si>
  <si>
    <t>42549</t>
  </si>
  <si>
    <t>Velbert</t>
  </si>
  <si>
    <t>425Velbert</t>
  </si>
  <si>
    <t>42551</t>
  </si>
  <si>
    <t>42553</t>
  </si>
  <si>
    <t>42555</t>
  </si>
  <si>
    <t>42579</t>
  </si>
  <si>
    <t>Heiligenhaus</t>
  </si>
  <si>
    <t>425Heiligenhaus</t>
  </si>
  <si>
    <t>42651</t>
  </si>
  <si>
    <t>Solingen</t>
  </si>
  <si>
    <t>426Solingen</t>
  </si>
  <si>
    <t>42653</t>
  </si>
  <si>
    <t>42655</t>
  </si>
  <si>
    <t>42657</t>
  </si>
  <si>
    <t>42659</t>
  </si>
  <si>
    <t>42697</t>
  </si>
  <si>
    <t>42699</t>
  </si>
  <si>
    <t>42719</t>
  </si>
  <si>
    <t>427Solingen</t>
  </si>
  <si>
    <t>42781</t>
  </si>
  <si>
    <t>Haan</t>
  </si>
  <si>
    <t>427Haan</t>
  </si>
  <si>
    <t>42799</t>
  </si>
  <si>
    <t>Leichlingen</t>
  </si>
  <si>
    <t>427Leichlingen</t>
  </si>
  <si>
    <t>42853</t>
  </si>
  <si>
    <t>Remscheid</t>
  </si>
  <si>
    <t>428Remscheid</t>
  </si>
  <si>
    <t>42855</t>
  </si>
  <si>
    <t>42857</t>
  </si>
  <si>
    <t>42859</t>
  </si>
  <si>
    <t>42897</t>
  </si>
  <si>
    <t>42899</t>
  </si>
  <si>
    <t>42929</t>
  </si>
  <si>
    <t>Wermelskirchen</t>
  </si>
  <si>
    <t>429Wermelskirchen</t>
  </si>
  <si>
    <t>44135</t>
  </si>
  <si>
    <t>Dortmund</t>
  </si>
  <si>
    <t>441Dortmund</t>
  </si>
  <si>
    <t>44137</t>
  </si>
  <si>
    <t>44139</t>
  </si>
  <si>
    <t>44141</t>
  </si>
  <si>
    <t>44143</t>
  </si>
  <si>
    <t>44145</t>
  </si>
  <si>
    <t>44147</t>
  </si>
  <si>
    <t>44149</t>
  </si>
  <si>
    <t>44225</t>
  </si>
  <si>
    <t>442Dortmund</t>
  </si>
  <si>
    <t>44227</t>
  </si>
  <si>
    <t>44229</t>
  </si>
  <si>
    <t>44263</t>
  </si>
  <si>
    <t>44265</t>
  </si>
  <si>
    <t>44267</t>
  </si>
  <si>
    <t>44269</t>
  </si>
  <si>
    <t>44287</t>
  </si>
  <si>
    <t>44289</t>
  </si>
  <si>
    <t>44309</t>
  </si>
  <si>
    <t>443Dortmund</t>
  </si>
  <si>
    <t>44319</t>
  </si>
  <si>
    <t>44328</t>
  </si>
  <si>
    <t>44329</t>
  </si>
  <si>
    <t>44339</t>
  </si>
  <si>
    <t>44357</t>
  </si>
  <si>
    <t>44359</t>
  </si>
  <si>
    <t>44369</t>
  </si>
  <si>
    <t>44379</t>
  </si>
  <si>
    <t>44388</t>
  </si>
  <si>
    <t>44532</t>
  </si>
  <si>
    <t>Lünen</t>
  </si>
  <si>
    <t>445Lünen</t>
  </si>
  <si>
    <t>44534</t>
  </si>
  <si>
    <t>44536</t>
  </si>
  <si>
    <t>44575</t>
  </si>
  <si>
    <t>Castrop-Rauxel</t>
  </si>
  <si>
    <t>445Castrop-Rauxel</t>
  </si>
  <si>
    <t>44577</t>
  </si>
  <si>
    <t>44579</t>
  </si>
  <si>
    <t>44581</t>
  </si>
  <si>
    <t>44623</t>
  </si>
  <si>
    <t>Herne</t>
  </si>
  <si>
    <t>446Herne</t>
  </si>
  <si>
    <t>44625</t>
  </si>
  <si>
    <t>44627</t>
  </si>
  <si>
    <t>44628</t>
  </si>
  <si>
    <t>44629</t>
  </si>
  <si>
    <t>44649</t>
  </si>
  <si>
    <t>44651</t>
  </si>
  <si>
    <t>44652</t>
  </si>
  <si>
    <t>44653</t>
  </si>
  <si>
    <t>44787</t>
  </si>
  <si>
    <t>Bochum</t>
  </si>
  <si>
    <t>447Bochum</t>
  </si>
  <si>
    <t>44789</t>
  </si>
  <si>
    <t>44791</t>
  </si>
  <si>
    <t>44793</t>
  </si>
  <si>
    <t>44795</t>
  </si>
  <si>
    <t>44797</t>
  </si>
  <si>
    <t>44799</t>
  </si>
  <si>
    <t>44801</t>
  </si>
  <si>
    <t>448Bochum</t>
  </si>
  <si>
    <t>44803</t>
  </si>
  <si>
    <t>44805</t>
  </si>
  <si>
    <t>44807</t>
  </si>
  <si>
    <t>44809</t>
  </si>
  <si>
    <t>44866</t>
  </si>
  <si>
    <t>44867</t>
  </si>
  <si>
    <t>44869</t>
  </si>
  <si>
    <t>44879</t>
  </si>
  <si>
    <t>44892</t>
  </si>
  <si>
    <t>44894</t>
  </si>
  <si>
    <t>45127</t>
  </si>
  <si>
    <t>Essen</t>
  </si>
  <si>
    <t>451Essen</t>
  </si>
  <si>
    <t>45128</t>
  </si>
  <si>
    <t>45130</t>
  </si>
  <si>
    <t>45131</t>
  </si>
  <si>
    <t>45133</t>
  </si>
  <si>
    <t>45134</t>
  </si>
  <si>
    <t>45136</t>
  </si>
  <si>
    <t>45138</t>
  </si>
  <si>
    <t>45139</t>
  </si>
  <si>
    <t>45141</t>
  </si>
  <si>
    <t>45143</t>
  </si>
  <si>
    <t>45144</t>
  </si>
  <si>
    <t>45145</t>
  </si>
  <si>
    <t>45147</t>
  </si>
  <si>
    <t>45149</t>
  </si>
  <si>
    <t>45219</t>
  </si>
  <si>
    <t>452Essen</t>
  </si>
  <si>
    <t>45239</t>
  </si>
  <si>
    <t>45257</t>
  </si>
  <si>
    <t>45259</t>
  </si>
  <si>
    <t>45276</t>
  </si>
  <si>
    <t>45277</t>
  </si>
  <si>
    <t>45279</t>
  </si>
  <si>
    <t>45289</t>
  </si>
  <si>
    <t>45307</t>
  </si>
  <si>
    <t>453Essen</t>
  </si>
  <si>
    <t>45309</t>
  </si>
  <si>
    <t>45326</t>
  </si>
  <si>
    <t>45327</t>
  </si>
  <si>
    <t>45329</t>
  </si>
  <si>
    <t>45355</t>
  </si>
  <si>
    <t>45356</t>
  </si>
  <si>
    <t>45357</t>
  </si>
  <si>
    <t>45359</t>
  </si>
  <si>
    <t>45468</t>
  </si>
  <si>
    <t>Mülheim an der Ruhr</t>
  </si>
  <si>
    <t>454Mülheim an der Ruhr</t>
  </si>
  <si>
    <t>45470</t>
  </si>
  <si>
    <t>45472</t>
  </si>
  <si>
    <t>45473</t>
  </si>
  <si>
    <t>45475</t>
  </si>
  <si>
    <t>45476</t>
  </si>
  <si>
    <t>45478</t>
  </si>
  <si>
    <t>45479</t>
  </si>
  <si>
    <t>45481</t>
  </si>
  <si>
    <t>45525</t>
  </si>
  <si>
    <t>Hattingen</t>
  </si>
  <si>
    <t>455Hattingen</t>
  </si>
  <si>
    <t>45527</t>
  </si>
  <si>
    <t>45529</t>
  </si>
  <si>
    <t>45549</t>
  </si>
  <si>
    <t>Sprockhövel</t>
  </si>
  <si>
    <t>455Sprockhövel</t>
  </si>
  <si>
    <t>45657</t>
  </si>
  <si>
    <t>Recklinghausen</t>
  </si>
  <si>
    <t>456Recklinghausen</t>
  </si>
  <si>
    <t>45659</t>
  </si>
  <si>
    <t>45661</t>
  </si>
  <si>
    <t>45663</t>
  </si>
  <si>
    <t>45665</t>
  </si>
  <si>
    <t>45699</t>
  </si>
  <si>
    <t>Herten</t>
  </si>
  <si>
    <t>456Herten</t>
  </si>
  <si>
    <t>45701</t>
  </si>
  <si>
    <t>457Herten</t>
  </si>
  <si>
    <t>45711</t>
  </si>
  <si>
    <t>Datteln</t>
  </si>
  <si>
    <t>457Datteln</t>
  </si>
  <si>
    <t>45721</t>
  </si>
  <si>
    <t>Haltern am See</t>
  </si>
  <si>
    <t>457Haltern am See</t>
  </si>
  <si>
    <t>45731</t>
  </si>
  <si>
    <t>Waltrop</t>
  </si>
  <si>
    <t>457Waltrop</t>
  </si>
  <si>
    <t>45739</t>
  </si>
  <si>
    <t>Oer-Erkenschwick</t>
  </si>
  <si>
    <t>457Oer-Erkenschwick</t>
  </si>
  <si>
    <t>45768</t>
  </si>
  <si>
    <t>Marl</t>
  </si>
  <si>
    <t>457Marl</t>
  </si>
  <si>
    <t>45770</t>
  </si>
  <si>
    <t>45772</t>
  </si>
  <si>
    <t>45879</t>
  </si>
  <si>
    <t>Gelsenkirchen</t>
  </si>
  <si>
    <t>458Gelsenkirchen</t>
  </si>
  <si>
    <t>45881</t>
  </si>
  <si>
    <t>45883</t>
  </si>
  <si>
    <t>45884</t>
  </si>
  <si>
    <t>45886</t>
  </si>
  <si>
    <t>45888</t>
  </si>
  <si>
    <t>45889</t>
  </si>
  <si>
    <t>45891</t>
  </si>
  <si>
    <t>45892</t>
  </si>
  <si>
    <t>45894</t>
  </si>
  <si>
    <t>45896</t>
  </si>
  <si>
    <t>45897</t>
  </si>
  <si>
    <t>45899</t>
  </si>
  <si>
    <t>45964</t>
  </si>
  <si>
    <t>Gladbeck</t>
  </si>
  <si>
    <t>459Gladbeck</t>
  </si>
  <si>
    <t>45966</t>
  </si>
  <si>
    <t>45968</t>
  </si>
  <si>
    <t>46045</t>
  </si>
  <si>
    <t>Oberhausen</t>
  </si>
  <si>
    <t>460Oberhausen</t>
  </si>
  <si>
    <t>46047</t>
  </si>
  <si>
    <t>46049</t>
  </si>
  <si>
    <t>46117</t>
  </si>
  <si>
    <t>461Oberhausen</t>
  </si>
  <si>
    <t>46119</t>
  </si>
  <si>
    <t>46145</t>
  </si>
  <si>
    <t>46147</t>
  </si>
  <si>
    <t>46149</t>
  </si>
  <si>
    <t>46236</t>
  </si>
  <si>
    <t>Bottrop</t>
  </si>
  <si>
    <t>462Bottrop</t>
  </si>
  <si>
    <t>46238</t>
  </si>
  <si>
    <t>46240</t>
  </si>
  <si>
    <t>46242</t>
  </si>
  <si>
    <t>46244</t>
  </si>
  <si>
    <t>46282</t>
  </si>
  <si>
    <t>Dorsten</t>
  </si>
  <si>
    <t>462Dorsten</t>
  </si>
  <si>
    <t>46284</t>
  </si>
  <si>
    <t>46286</t>
  </si>
  <si>
    <t>46325</t>
  </si>
  <si>
    <t>463Borken</t>
  </si>
  <si>
    <t>46342</t>
  </si>
  <si>
    <t>Velen</t>
  </si>
  <si>
    <t>463Velen</t>
  </si>
  <si>
    <t>46348</t>
  </si>
  <si>
    <t>Raesfeld</t>
  </si>
  <si>
    <t>463Raesfeld</t>
  </si>
  <si>
    <t>46354</t>
  </si>
  <si>
    <t>Südlohn</t>
  </si>
  <si>
    <t>463Südlohn</t>
  </si>
  <si>
    <t>46359</t>
  </si>
  <si>
    <t>Heiden</t>
  </si>
  <si>
    <t>463Heiden</t>
  </si>
  <si>
    <t>46395</t>
  </si>
  <si>
    <t>Bocholt</t>
  </si>
  <si>
    <t>463Bocholt</t>
  </si>
  <si>
    <t>46397</t>
  </si>
  <si>
    <t>46399</t>
  </si>
  <si>
    <t>46414</t>
  </si>
  <si>
    <t>464Rhede</t>
  </si>
  <si>
    <t>46419</t>
  </si>
  <si>
    <t>Isselburg</t>
  </si>
  <si>
    <t>464Isselburg</t>
  </si>
  <si>
    <t>46446</t>
  </si>
  <si>
    <t>Emmerich</t>
  </si>
  <si>
    <t>464Emmerich</t>
  </si>
  <si>
    <t>46459</t>
  </si>
  <si>
    <t>Rees</t>
  </si>
  <si>
    <t>464Rees</t>
  </si>
  <si>
    <t>46483</t>
  </si>
  <si>
    <t>Wesel</t>
  </si>
  <si>
    <t>464Wesel</t>
  </si>
  <si>
    <t>46485</t>
  </si>
  <si>
    <t>46487</t>
  </si>
  <si>
    <t>46499</t>
  </si>
  <si>
    <t>Hamminkeln</t>
  </si>
  <si>
    <t>464Hamminkeln</t>
  </si>
  <si>
    <t>46509</t>
  </si>
  <si>
    <t>Xanten</t>
  </si>
  <si>
    <t>465Xanten</t>
  </si>
  <si>
    <t>46514</t>
  </si>
  <si>
    <t>Schermbeck</t>
  </si>
  <si>
    <t>465Schermbeck</t>
  </si>
  <si>
    <t>46519</t>
  </si>
  <si>
    <t>Alpen</t>
  </si>
  <si>
    <t>465Alpen</t>
  </si>
  <si>
    <t>46535</t>
  </si>
  <si>
    <t>Dinslaken</t>
  </si>
  <si>
    <t>465Dinslaken</t>
  </si>
  <si>
    <t>46537</t>
  </si>
  <si>
    <t>46539</t>
  </si>
  <si>
    <t>46562</t>
  </si>
  <si>
    <t>Voerde</t>
  </si>
  <si>
    <t>465Voerde</t>
  </si>
  <si>
    <t>46569</t>
  </si>
  <si>
    <t>Hünxe</t>
  </si>
  <si>
    <t>465Hünxe</t>
  </si>
  <si>
    <t>47051</t>
  </si>
  <si>
    <t>Duisburg</t>
  </si>
  <si>
    <t>470Duisburg</t>
  </si>
  <si>
    <t>47053</t>
  </si>
  <si>
    <t>47055</t>
  </si>
  <si>
    <t>47057</t>
  </si>
  <si>
    <t>47058</t>
  </si>
  <si>
    <t>47059</t>
  </si>
  <si>
    <t>47119</t>
  </si>
  <si>
    <t>471Duisburg</t>
  </si>
  <si>
    <t>47137</t>
  </si>
  <si>
    <t>47138</t>
  </si>
  <si>
    <t>47139</t>
  </si>
  <si>
    <t>47166</t>
  </si>
  <si>
    <t>47167</t>
  </si>
  <si>
    <t>47169</t>
  </si>
  <si>
    <t>47178</t>
  </si>
  <si>
    <t>47179</t>
  </si>
  <si>
    <t>47198</t>
  </si>
  <si>
    <t>47199</t>
  </si>
  <si>
    <t>47226</t>
  </si>
  <si>
    <t>472Duisburg</t>
  </si>
  <si>
    <t>47228</t>
  </si>
  <si>
    <t>47229</t>
  </si>
  <si>
    <t>47239</t>
  </si>
  <si>
    <t>47249</t>
  </si>
  <si>
    <t>47259</t>
  </si>
  <si>
    <t>47269</t>
  </si>
  <si>
    <t>47279</t>
  </si>
  <si>
    <t>47441</t>
  </si>
  <si>
    <t>Moers</t>
  </si>
  <si>
    <t>474Moers</t>
  </si>
  <si>
    <t>47443</t>
  </si>
  <si>
    <t>47445</t>
  </si>
  <si>
    <t>47447</t>
  </si>
  <si>
    <t>47475</t>
  </si>
  <si>
    <t>Kamp-Lintfort</t>
  </si>
  <si>
    <t>474Kamp-Lintfort</t>
  </si>
  <si>
    <t>47495</t>
  </si>
  <si>
    <t>Rheinberg</t>
  </si>
  <si>
    <t>474Rheinberg</t>
  </si>
  <si>
    <t>47506</t>
  </si>
  <si>
    <t>Neukirchen-Vluyn</t>
  </si>
  <si>
    <t>475Neukirchen-Vluyn</t>
  </si>
  <si>
    <t>47509</t>
  </si>
  <si>
    <t>Rheurdt</t>
  </si>
  <si>
    <t>475Rheurdt</t>
  </si>
  <si>
    <t>47533</t>
  </si>
  <si>
    <t>475Kleve</t>
  </si>
  <si>
    <t>47546</t>
  </si>
  <si>
    <t>Kalkar</t>
  </si>
  <si>
    <t>475Kalkar</t>
  </si>
  <si>
    <t>47551</t>
  </si>
  <si>
    <t>Bedburg-Hau</t>
  </si>
  <si>
    <t>475Bedburg-Hau</t>
  </si>
  <si>
    <t>47559</t>
  </si>
  <si>
    <t>475Kranenburg</t>
  </si>
  <si>
    <t>47574</t>
  </si>
  <si>
    <t>Goch</t>
  </si>
  <si>
    <t>475Goch</t>
  </si>
  <si>
    <t>47589</t>
  </si>
  <si>
    <t>Uedem</t>
  </si>
  <si>
    <t>475Uedem</t>
  </si>
  <si>
    <t>47608</t>
  </si>
  <si>
    <t>Geldern</t>
  </si>
  <si>
    <t>476Geldern</t>
  </si>
  <si>
    <t>47623</t>
  </si>
  <si>
    <t>Kevelaer</t>
  </si>
  <si>
    <t>476Kevelaer</t>
  </si>
  <si>
    <t>47624</t>
  </si>
  <si>
    <t>47625</t>
  </si>
  <si>
    <t>47626</t>
  </si>
  <si>
    <t>47627</t>
  </si>
  <si>
    <t>47638</t>
  </si>
  <si>
    <t>Straelen</t>
  </si>
  <si>
    <t>476Straelen</t>
  </si>
  <si>
    <t>47647</t>
  </si>
  <si>
    <t>Kerken</t>
  </si>
  <si>
    <t>476Kerken</t>
  </si>
  <si>
    <t>47652</t>
  </si>
  <si>
    <t>Weeze</t>
  </si>
  <si>
    <t>476Weeze</t>
  </si>
  <si>
    <t>47661</t>
  </si>
  <si>
    <t>Issum</t>
  </si>
  <si>
    <t>476Issum</t>
  </si>
  <si>
    <t>47665</t>
  </si>
  <si>
    <t>Sonsbeck</t>
  </si>
  <si>
    <t>476Sonsbeck</t>
  </si>
  <si>
    <t>47669</t>
  </si>
  <si>
    <t>Wachtendonk</t>
  </si>
  <si>
    <t>476Wachtendonk</t>
  </si>
  <si>
    <t>47798</t>
  </si>
  <si>
    <t>Krefeld</t>
  </si>
  <si>
    <t>477Krefeld</t>
  </si>
  <si>
    <t>47799</t>
  </si>
  <si>
    <t>47800</t>
  </si>
  <si>
    <t>478Krefeld</t>
  </si>
  <si>
    <t>47802</t>
  </si>
  <si>
    <t>47803</t>
  </si>
  <si>
    <t>47804</t>
  </si>
  <si>
    <t>47805</t>
  </si>
  <si>
    <t>47807</t>
  </si>
  <si>
    <t>47809</t>
  </si>
  <si>
    <t>47829</t>
  </si>
  <si>
    <t>47839</t>
  </si>
  <si>
    <t>47877</t>
  </si>
  <si>
    <t>Willich</t>
  </si>
  <si>
    <t>478Willich</t>
  </si>
  <si>
    <t>47906</t>
  </si>
  <si>
    <t>Kempen</t>
  </si>
  <si>
    <t>479Kempen</t>
  </si>
  <si>
    <t>47918</t>
  </si>
  <si>
    <t>Tönisvorst</t>
  </si>
  <si>
    <t>479Tönisvorst</t>
  </si>
  <si>
    <t>47929</t>
  </si>
  <si>
    <t>Grefrath</t>
  </si>
  <si>
    <t>479Grefrath</t>
  </si>
  <si>
    <t>48143</t>
  </si>
  <si>
    <t>Münster</t>
  </si>
  <si>
    <t>481Münster</t>
  </si>
  <si>
    <t>48145</t>
  </si>
  <si>
    <t>48147</t>
  </si>
  <si>
    <t>48149</t>
  </si>
  <si>
    <t>48151</t>
  </si>
  <si>
    <t>48153</t>
  </si>
  <si>
    <t>48155</t>
  </si>
  <si>
    <t>48157</t>
  </si>
  <si>
    <t>48159</t>
  </si>
  <si>
    <t>48161</t>
  </si>
  <si>
    <t>48163</t>
  </si>
  <si>
    <t>48165</t>
  </si>
  <si>
    <t>48167</t>
  </si>
  <si>
    <t>48231</t>
  </si>
  <si>
    <t>Warendorf</t>
  </si>
  <si>
    <t>482Warendorf</t>
  </si>
  <si>
    <t>48249</t>
  </si>
  <si>
    <t>Dülmen</t>
  </si>
  <si>
    <t>482Dülmen</t>
  </si>
  <si>
    <t>48268</t>
  </si>
  <si>
    <t>482Greven</t>
  </si>
  <si>
    <t>48282</t>
  </si>
  <si>
    <t>Emsdetten</t>
  </si>
  <si>
    <t>482Emsdetten</t>
  </si>
  <si>
    <t>48291</t>
  </si>
  <si>
    <t>Telgte</t>
  </si>
  <si>
    <t>482Telgte</t>
  </si>
  <si>
    <t>48301</t>
  </si>
  <si>
    <t>Nottuln</t>
  </si>
  <si>
    <t>483Nottuln</t>
  </si>
  <si>
    <t>48308</t>
  </si>
  <si>
    <t>Senden</t>
  </si>
  <si>
    <t>483Senden</t>
  </si>
  <si>
    <t>48317</t>
  </si>
  <si>
    <t>Drensteinfurt</t>
  </si>
  <si>
    <t>483Drensteinfurt</t>
  </si>
  <si>
    <t>48324</t>
  </si>
  <si>
    <t>Sendenhorst</t>
  </si>
  <si>
    <t>483Sendenhorst</t>
  </si>
  <si>
    <t>48329</t>
  </si>
  <si>
    <t>Havixbeck</t>
  </si>
  <si>
    <t>483Havixbeck</t>
  </si>
  <si>
    <t>48336</t>
  </si>
  <si>
    <t>Sassenberg</t>
  </si>
  <si>
    <t>483Sassenberg</t>
  </si>
  <si>
    <t>48341</t>
  </si>
  <si>
    <t>Altenberge</t>
  </si>
  <si>
    <t>483Altenberge</t>
  </si>
  <si>
    <t>48346</t>
  </si>
  <si>
    <t>Ostbevern</t>
  </si>
  <si>
    <t>483Ostbevern</t>
  </si>
  <si>
    <t>48351</t>
  </si>
  <si>
    <t>Everswinkel</t>
  </si>
  <si>
    <t>483Everswinkel</t>
  </si>
  <si>
    <t>48356</t>
  </si>
  <si>
    <t>Nordwalde</t>
  </si>
  <si>
    <t>483Nordwalde</t>
  </si>
  <si>
    <t>48361</t>
  </si>
  <si>
    <t>Beelen</t>
  </si>
  <si>
    <t>483Beelen</t>
  </si>
  <si>
    <t>48366</t>
  </si>
  <si>
    <t>Laer</t>
  </si>
  <si>
    <t>483Laer</t>
  </si>
  <si>
    <t>48369</t>
  </si>
  <si>
    <t>Saerbeck</t>
  </si>
  <si>
    <t>483Saerbeck</t>
  </si>
  <si>
    <t>48429</t>
  </si>
  <si>
    <t>Rheine</t>
  </si>
  <si>
    <t>484Rheine</t>
  </si>
  <si>
    <t>48431</t>
  </si>
  <si>
    <t>48432</t>
  </si>
  <si>
    <t>48455</t>
  </si>
  <si>
    <t>Bad Bentheim</t>
  </si>
  <si>
    <t>484Bad Bentheim</t>
  </si>
  <si>
    <t>48465</t>
  </si>
  <si>
    <t>Samern</t>
  </si>
  <si>
    <t>484Samern</t>
  </si>
  <si>
    <t>Schüttorf</t>
  </si>
  <si>
    <t>484Schüttorf</t>
  </si>
  <si>
    <t>Suddendorf</t>
  </si>
  <si>
    <t>484Suddendorf</t>
  </si>
  <si>
    <t>Isterberg</t>
  </si>
  <si>
    <t>484Isterberg</t>
  </si>
  <si>
    <t>Engden</t>
  </si>
  <si>
    <t>484Engden</t>
  </si>
  <si>
    <t>Ohne</t>
  </si>
  <si>
    <t>484Ohne</t>
  </si>
  <si>
    <t>Quendorf</t>
  </si>
  <si>
    <t>484Quendorf</t>
  </si>
  <si>
    <t>48477</t>
  </si>
  <si>
    <t>Hörstel</t>
  </si>
  <si>
    <t>484Hörstel</t>
  </si>
  <si>
    <t>48480</t>
  </si>
  <si>
    <t>Schapen</t>
  </si>
  <si>
    <t>484Schapen</t>
  </si>
  <si>
    <t>Spelle</t>
  </si>
  <si>
    <t>484Spelle</t>
  </si>
  <si>
    <t>Lünne</t>
  </si>
  <si>
    <t>484Lünne</t>
  </si>
  <si>
    <t>48485</t>
  </si>
  <si>
    <t>484Neuenkirchen</t>
  </si>
  <si>
    <t>48488</t>
  </si>
  <si>
    <t>Emsbüren</t>
  </si>
  <si>
    <t>484Emsbüren</t>
  </si>
  <si>
    <t>48493</t>
  </si>
  <si>
    <t>Wettringen</t>
  </si>
  <si>
    <t>484Wettringen</t>
  </si>
  <si>
    <t>48496</t>
  </si>
  <si>
    <t>Hopsten</t>
  </si>
  <si>
    <t>484Hopsten</t>
  </si>
  <si>
    <t>48499</t>
  </si>
  <si>
    <t>Salzbergen</t>
  </si>
  <si>
    <t>484Salzbergen</t>
  </si>
  <si>
    <t>48527</t>
  </si>
  <si>
    <t>Nordhorn</t>
  </si>
  <si>
    <t>485Nordhorn</t>
  </si>
  <si>
    <t>48529</t>
  </si>
  <si>
    <t>48531</t>
  </si>
  <si>
    <t>48565</t>
  </si>
  <si>
    <t>Steinfurt</t>
  </si>
  <si>
    <t>485Steinfurt</t>
  </si>
  <si>
    <t>48599</t>
  </si>
  <si>
    <t>Gronau (Westfalen)</t>
  </si>
  <si>
    <t>485Gronau (Westfalen)</t>
  </si>
  <si>
    <t>48607</t>
  </si>
  <si>
    <t>Ochtrup</t>
  </si>
  <si>
    <t>486Ochtrup</t>
  </si>
  <si>
    <t>48612</t>
  </si>
  <si>
    <t>Horstmar</t>
  </si>
  <si>
    <t>486Horstmar</t>
  </si>
  <si>
    <t>48619</t>
  </si>
  <si>
    <t>Heek</t>
  </si>
  <si>
    <t>486Heek</t>
  </si>
  <si>
    <t>48624</t>
  </si>
  <si>
    <t>Schöppingen</t>
  </si>
  <si>
    <t>486Schöppingen</t>
  </si>
  <si>
    <t>48629</t>
  </si>
  <si>
    <t>Metelen</t>
  </si>
  <si>
    <t>486Metelen</t>
  </si>
  <si>
    <t>48653</t>
  </si>
  <si>
    <t>Coesfeld</t>
  </si>
  <si>
    <t>486Coesfeld</t>
  </si>
  <si>
    <t>48683</t>
  </si>
  <si>
    <t>Ahaus</t>
  </si>
  <si>
    <t>486Ahaus</t>
  </si>
  <si>
    <t>48691</t>
  </si>
  <si>
    <t>Vreden</t>
  </si>
  <si>
    <t>486Vreden</t>
  </si>
  <si>
    <t>48703</t>
  </si>
  <si>
    <t>Stadtlohn</t>
  </si>
  <si>
    <t>487Stadtlohn</t>
  </si>
  <si>
    <t>48712</t>
  </si>
  <si>
    <t>Gescher</t>
  </si>
  <si>
    <t>487Gescher</t>
  </si>
  <si>
    <t>48720</t>
  </si>
  <si>
    <t>Rosendahl</t>
  </si>
  <si>
    <t>487Rosendahl</t>
  </si>
  <si>
    <t>48727</t>
  </si>
  <si>
    <t>Billerbeck</t>
  </si>
  <si>
    <t>487Billerbeck</t>
  </si>
  <si>
    <t>48734</t>
  </si>
  <si>
    <t>Reken</t>
  </si>
  <si>
    <t>487Reken</t>
  </si>
  <si>
    <t>48739</t>
  </si>
  <si>
    <t>Legden</t>
  </si>
  <si>
    <t>487Legden</t>
  </si>
  <si>
    <t>49074</t>
  </si>
  <si>
    <t>Osnabrück</t>
  </si>
  <si>
    <t>490Osnabrück</t>
  </si>
  <si>
    <t>49076</t>
  </si>
  <si>
    <t>49078</t>
  </si>
  <si>
    <t>49080</t>
  </si>
  <si>
    <t>49082</t>
  </si>
  <si>
    <t>49084</t>
  </si>
  <si>
    <t>49086</t>
  </si>
  <si>
    <t>49088</t>
  </si>
  <si>
    <t>49090</t>
  </si>
  <si>
    <t>49124</t>
  </si>
  <si>
    <t>Georgsmarienhütte</t>
  </si>
  <si>
    <t>491Georgsmarienhütte</t>
  </si>
  <si>
    <t>49134</t>
  </si>
  <si>
    <t>Wallenhorst</t>
  </si>
  <si>
    <t>491Wallenhorst</t>
  </si>
  <si>
    <t>49143</t>
  </si>
  <si>
    <t>Bissendorf</t>
  </si>
  <si>
    <t>491Bissendorf</t>
  </si>
  <si>
    <t>49152</t>
  </si>
  <si>
    <t>Bad Essen</t>
  </si>
  <si>
    <t>491Bad Essen</t>
  </si>
  <si>
    <t>49163</t>
  </si>
  <si>
    <t>Bohmte</t>
  </si>
  <si>
    <t>491Bohmte</t>
  </si>
  <si>
    <t>49170</t>
  </si>
  <si>
    <t>Hagen am Teutoburger Wald</t>
  </si>
  <si>
    <t>491Hagen am Teutoburger Wald</t>
  </si>
  <si>
    <t>49176</t>
  </si>
  <si>
    <t>Hilter am Teutoburger Wald</t>
  </si>
  <si>
    <t>491Hilter am Teutoburger Wald</t>
  </si>
  <si>
    <t>49179</t>
  </si>
  <si>
    <t>Ostercappeln</t>
  </si>
  <si>
    <t>491Ostercappeln</t>
  </si>
  <si>
    <t>49186</t>
  </si>
  <si>
    <t>Bad Iburg</t>
  </si>
  <si>
    <t>491Bad Iburg</t>
  </si>
  <si>
    <t>49191</t>
  </si>
  <si>
    <t>Belm</t>
  </si>
  <si>
    <t>491Belm</t>
  </si>
  <si>
    <t>49196</t>
  </si>
  <si>
    <t>Bad Laer</t>
  </si>
  <si>
    <t>491Bad Laer</t>
  </si>
  <si>
    <t>49201</t>
  </si>
  <si>
    <t>Dissen am Teutoburger Wald</t>
  </si>
  <si>
    <t>492Dissen am Teutoburger Wald</t>
  </si>
  <si>
    <t>49205</t>
  </si>
  <si>
    <t>Hasbergen</t>
  </si>
  <si>
    <t>492Hasbergen</t>
  </si>
  <si>
    <t>49214</t>
  </si>
  <si>
    <t>Bad Rothenfelde</t>
  </si>
  <si>
    <t>492Bad Rothenfelde</t>
  </si>
  <si>
    <t>49219</t>
  </si>
  <si>
    <t>Glandorf</t>
  </si>
  <si>
    <t>492Glandorf</t>
  </si>
  <si>
    <t>49324</t>
  </si>
  <si>
    <t>Melle</t>
  </si>
  <si>
    <t>493Melle</t>
  </si>
  <si>
    <t>49326</t>
  </si>
  <si>
    <t>49328</t>
  </si>
  <si>
    <t>49356</t>
  </si>
  <si>
    <t>Diepholz</t>
  </si>
  <si>
    <t>493Diepholz</t>
  </si>
  <si>
    <t>49377</t>
  </si>
  <si>
    <t>Vechta</t>
  </si>
  <si>
    <t>493Vechta</t>
  </si>
  <si>
    <t>49393</t>
  </si>
  <si>
    <t>Lohne (Oldenburg)</t>
  </si>
  <si>
    <t>493Lohne (Oldenburg)</t>
  </si>
  <si>
    <t>49401</t>
  </si>
  <si>
    <t>Damme</t>
  </si>
  <si>
    <t>494Damme</t>
  </si>
  <si>
    <t>49406</t>
  </si>
  <si>
    <t>Eydelstedt</t>
  </si>
  <si>
    <t>494Eydelstedt</t>
  </si>
  <si>
    <t>Barnstorf</t>
  </si>
  <si>
    <t>494Barnstorf</t>
  </si>
  <si>
    <t>Drentwede</t>
  </si>
  <si>
    <t>494Drentwede</t>
  </si>
  <si>
    <t>49413</t>
  </si>
  <si>
    <t>Dinklage</t>
  </si>
  <si>
    <t>494Dinklage</t>
  </si>
  <si>
    <t>49419</t>
  </si>
  <si>
    <t>Wagenfeld</t>
  </si>
  <si>
    <t>494Wagenfeld</t>
  </si>
  <si>
    <t>49424</t>
  </si>
  <si>
    <t>Goldenstedt</t>
  </si>
  <si>
    <t>494Goldenstedt</t>
  </si>
  <si>
    <t>49429</t>
  </si>
  <si>
    <t>Visbek</t>
  </si>
  <si>
    <t>494Visbek</t>
  </si>
  <si>
    <t>49434</t>
  </si>
  <si>
    <t>Neuenkirchen-Vörden</t>
  </si>
  <si>
    <t>494Neuenkirchen-Vörden</t>
  </si>
  <si>
    <t>49439</t>
  </si>
  <si>
    <t>Steinfeld (Oldenburg)</t>
  </si>
  <si>
    <t>494Steinfeld (Oldenburg)</t>
  </si>
  <si>
    <t>49448</t>
  </si>
  <si>
    <t>Hüde</t>
  </si>
  <si>
    <t>494Hüde</t>
  </si>
  <si>
    <t>Lemförde</t>
  </si>
  <si>
    <t>494Lemförde</t>
  </si>
  <si>
    <t>494Marl</t>
  </si>
  <si>
    <t>Quernheim</t>
  </si>
  <si>
    <t>494Quernheim</t>
  </si>
  <si>
    <t>Stemshorn</t>
  </si>
  <si>
    <t>494Stemshorn</t>
  </si>
  <si>
    <t>Brockum</t>
  </si>
  <si>
    <t>494Brockum</t>
  </si>
  <si>
    <t>49451</t>
  </si>
  <si>
    <t>494Holdorf</t>
  </si>
  <si>
    <t>49453</t>
  </si>
  <si>
    <t>Hemsloh</t>
  </si>
  <si>
    <t>494Hemsloh</t>
  </si>
  <si>
    <t>Rehden</t>
  </si>
  <si>
    <t>494Rehden</t>
  </si>
  <si>
    <t>Wetschen</t>
  </si>
  <si>
    <t>494Wetschen</t>
  </si>
  <si>
    <t>Dickel</t>
  </si>
  <si>
    <t>494Dickel</t>
  </si>
  <si>
    <t>Barver</t>
  </si>
  <si>
    <t>494Barver</t>
  </si>
  <si>
    <t>49456</t>
  </si>
  <si>
    <t>Bakum</t>
  </si>
  <si>
    <t>494Bakum</t>
  </si>
  <si>
    <t>49457</t>
  </si>
  <si>
    <t>Drebber</t>
  </si>
  <si>
    <t>494Drebber</t>
  </si>
  <si>
    <t>49459</t>
  </si>
  <si>
    <t>Lembruch</t>
  </si>
  <si>
    <t>494Lembruch</t>
  </si>
  <si>
    <t>49477</t>
  </si>
  <si>
    <t>Ibbenbüren</t>
  </si>
  <si>
    <t>494Ibbenbüren</t>
  </si>
  <si>
    <t>49479</t>
  </si>
  <si>
    <t>49492</t>
  </si>
  <si>
    <t>Westerkappeln</t>
  </si>
  <si>
    <t>494Westerkappeln</t>
  </si>
  <si>
    <t>49497</t>
  </si>
  <si>
    <t>Mettingen</t>
  </si>
  <si>
    <t>494Mettingen</t>
  </si>
  <si>
    <t>49504</t>
  </si>
  <si>
    <t>Lotte</t>
  </si>
  <si>
    <t>495Lotte</t>
  </si>
  <si>
    <t>49509</t>
  </si>
  <si>
    <t>Recke</t>
  </si>
  <si>
    <t>495Recke</t>
  </si>
  <si>
    <t>49525</t>
  </si>
  <si>
    <t>Lengerich</t>
  </si>
  <si>
    <t>495Lengerich</t>
  </si>
  <si>
    <t>49536</t>
  </si>
  <si>
    <t>Lienen</t>
  </si>
  <si>
    <t>495Lienen</t>
  </si>
  <si>
    <t>49545</t>
  </si>
  <si>
    <t>Tecklenburg</t>
  </si>
  <si>
    <t>495Tecklenburg</t>
  </si>
  <si>
    <t>49549</t>
  </si>
  <si>
    <t>Ladbergen</t>
  </si>
  <si>
    <t>495Ladbergen</t>
  </si>
  <si>
    <t>49565</t>
  </si>
  <si>
    <t>Bramsche</t>
  </si>
  <si>
    <t>495Bramsche</t>
  </si>
  <si>
    <t>49577</t>
  </si>
  <si>
    <t>Eggermühlen</t>
  </si>
  <si>
    <t>495Eggermühlen</t>
  </si>
  <si>
    <t>Kettenkamp</t>
  </si>
  <si>
    <t>495Kettenkamp</t>
  </si>
  <si>
    <t>Ankum</t>
  </si>
  <si>
    <t>495Ankum</t>
  </si>
  <si>
    <t>49584</t>
  </si>
  <si>
    <t>Fürstenau</t>
  </si>
  <si>
    <t>495Fürstenau</t>
  </si>
  <si>
    <t>49586</t>
  </si>
  <si>
    <t>495Neuenkirchen</t>
  </si>
  <si>
    <t>Merzen</t>
  </si>
  <si>
    <t>495Merzen</t>
  </si>
  <si>
    <t>49593</t>
  </si>
  <si>
    <t>Bersenbrück</t>
  </si>
  <si>
    <t>495Bersenbrück</t>
  </si>
  <si>
    <t>49594</t>
  </si>
  <si>
    <t>Alfhausen</t>
  </si>
  <si>
    <t>495Alfhausen</t>
  </si>
  <si>
    <t>49596</t>
  </si>
  <si>
    <t>Gehrde</t>
  </si>
  <si>
    <t>495Gehrde</t>
  </si>
  <si>
    <t>49597</t>
  </si>
  <si>
    <t>Rieste</t>
  </si>
  <si>
    <t>495Rieste</t>
  </si>
  <si>
    <t>49599</t>
  </si>
  <si>
    <t>Voltlage</t>
  </si>
  <si>
    <t>495Voltlage</t>
  </si>
  <si>
    <t>49610</t>
  </si>
  <si>
    <t>Quakenbrück</t>
  </si>
  <si>
    <t>496Quakenbrück</t>
  </si>
  <si>
    <t>49624</t>
  </si>
  <si>
    <t>Löningen</t>
  </si>
  <si>
    <t>496Löningen</t>
  </si>
  <si>
    <t>49626</t>
  </si>
  <si>
    <t>496Berge</t>
  </si>
  <si>
    <t>Bippen</t>
  </si>
  <si>
    <t>496Bippen</t>
  </si>
  <si>
    <t>49632</t>
  </si>
  <si>
    <t>Essen (Oldenburg)</t>
  </si>
  <si>
    <t>496Essen (Oldenburg)</t>
  </si>
  <si>
    <t>49635</t>
  </si>
  <si>
    <t>Badbergen</t>
  </si>
  <si>
    <t>496Badbergen</t>
  </si>
  <si>
    <t>49637</t>
  </si>
  <si>
    <t>Menslage</t>
  </si>
  <si>
    <t>496Menslage</t>
  </si>
  <si>
    <t>49638</t>
  </si>
  <si>
    <t>Nortrup</t>
  </si>
  <si>
    <t>496Nortrup</t>
  </si>
  <si>
    <t>49661</t>
  </si>
  <si>
    <t>Cloppenburg</t>
  </si>
  <si>
    <t>496Cloppenburg</t>
  </si>
  <si>
    <t>49681</t>
  </si>
  <si>
    <t>Garrel</t>
  </si>
  <si>
    <t>496Garrel</t>
  </si>
  <si>
    <t>49685</t>
  </si>
  <si>
    <t>Emstek</t>
  </si>
  <si>
    <t>496Emstek</t>
  </si>
  <si>
    <t>49688</t>
  </si>
  <si>
    <t>Lastrup</t>
  </si>
  <si>
    <t>496Lastrup</t>
  </si>
  <si>
    <t>49692</t>
  </si>
  <si>
    <t>Cappeln (Oldenburg)</t>
  </si>
  <si>
    <t>496Cappeln (Oldenburg)</t>
  </si>
  <si>
    <t>49696</t>
  </si>
  <si>
    <t>Molbergen</t>
  </si>
  <si>
    <t>496Molbergen</t>
  </si>
  <si>
    <t>49699</t>
  </si>
  <si>
    <t>Lindern (Oldenburg)</t>
  </si>
  <si>
    <t>496Lindern (Oldenburg)</t>
  </si>
  <si>
    <t>49716</t>
  </si>
  <si>
    <t>Meppen</t>
  </si>
  <si>
    <t>497Meppen</t>
  </si>
  <si>
    <t>49733</t>
  </si>
  <si>
    <t>Haren</t>
  </si>
  <si>
    <t>497Haren</t>
  </si>
  <si>
    <t>49740</t>
  </si>
  <si>
    <t>Haselünne</t>
  </si>
  <si>
    <t>497Haselünne</t>
  </si>
  <si>
    <t>49744</t>
  </si>
  <si>
    <t>Geeste</t>
  </si>
  <si>
    <t>497Geeste</t>
  </si>
  <si>
    <t>49751</t>
  </si>
  <si>
    <t>Hüven</t>
  </si>
  <si>
    <t>497Hüven</t>
  </si>
  <si>
    <t>Sögel</t>
  </si>
  <si>
    <t>497Sögel</t>
  </si>
  <si>
    <t>Spahnharrenstätte</t>
  </si>
  <si>
    <t>497Spahnharrenstätte</t>
  </si>
  <si>
    <t>Werpeloh</t>
  </si>
  <si>
    <t>497Werpeloh</t>
  </si>
  <si>
    <t>49757</t>
  </si>
  <si>
    <t>Vrees</t>
  </si>
  <si>
    <t>497Vrees</t>
  </si>
  <si>
    <t>Werlte</t>
  </si>
  <si>
    <t>497Werlte</t>
  </si>
  <si>
    <t>Lahn</t>
  </si>
  <si>
    <t>497Lahn</t>
  </si>
  <si>
    <t>49762</t>
  </si>
  <si>
    <t>Fresenburg</t>
  </si>
  <si>
    <t>497Fresenburg</t>
  </si>
  <si>
    <t>Sustrum</t>
  </si>
  <si>
    <t>497Sustrum</t>
  </si>
  <si>
    <t>Renkenberge</t>
  </si>
  <si>
    <t>497Renkenberge</t>
  </si>
  <si>
    <t>Lathen</t>
  </si>
  <si>
    <t>497Lathen</t>
  </si>
  <si>
    <t>49767</t>
  </si>
  <si>
    <t>Twist</t>
  </si>
  <si>
    <t>497Twist</t>
  </si>
  <si>
    <t>49770</t>
  </si>
  <si>
    <t>497Dohren</t>
  </si>
  <si>
    <t>Herzlake</t>
  </si>
  <si>
    <t>497Herzlake</t>
  </si>
  <si>
    <t>49774</t>
  </si>
  <si>
    <t>Lähden</t>
  </si>
  <si>
    <t>497Lähden</t>
  </si>
  <si>
    <t>49777</t>
  </si>
  <si>
    <t>Stavern</t>
  </si>
  <si>
    <t>497Stavern</t>
  </si>
  <si>
    <t>Groß Berßen</t>
  </si>
  <si>
    <t>497Groß Berßen</t>
  </si>
  <si>
    <t>Klein Berßen</t>
  </si>
  <si>
    <t>497Klein Berßen</t>
  </si>
  <si>
    <t>49779</t>
  </si>
  <si>
    <t>Niederlangen</t>
  </si>
  <si>
    <t>497Niederlangen</t>
  </si>
  <si>
    <t>Oberlangen</t>
  </si>
  <si>
    <t>497Oberlangen</t>
  </si>
  <si>
    <t>49808</t>
  </si>
  <si>
    <t>Lingen</t>
  </si>
  <si>
    <t>498Lingen</t>
  </si>
  <si>
    <t>49809</t>
  </si>
  <si>
    <t>49811</t>
  </si>
  <si>
    <t>49824</t>
  </si>
  <si>
    <t>Ringe</t>
  </si>
  <si>
    <t>498Ringe</t>
  </si>
  <si>
    <t>Laar</t>
  </si>
  <si>
    <t>498Laar</t>
  </si>
  <si>
    <t>Emlichheim</t>
  </si>
  <si>
    <t>498Emlichheim</t>
  </si>
  <si>
    <t>49828</t>
  </si>
  <si>
    <t>Osterwald</t>
  </si>
  <si>
    <t>498Osterwald</t>
  </si>
  <si>
    <t>Georgsdorf</t>
  </si>
  <si>
    <t>498Georgsdorf</t>
  </si>
  <si>
    <t>Esche</t>
  </si>
  <si>
    <t>498Esche</t>
  </si>
  <si>
    <t>Neuenhaus</t>
  </si>
  <si>
    <t>498Neuenhaus</t>
  </si>
  <si>
    <t>498Lage</t>
  </si>
  <si>
    <t>49832</t>
  </si>
  <si>
    <t>Beesten</t>
  </si>
  <si>
    <t>498Beesten</t>
  </si>
  <si>
    <t>Andervenne</t>
  </si>
  <si>
    <t>498Andervenne</t>
  </si>
  <si>
    <t>Thuine</t>
  </si>
  <si>
    <t>498Thuine</t>
  </si>
  <si>
    <t>Freren</t>
  </si>
  <si>
    <t>498Freren</t>
  </si>
  <si>
    <t>Messingen</t>
  </si>
  <si>
    <t>498Messingen</t>
  </si>
  <si>
    <t>49835</t>
  </si>
  <si>
    <t>Wietmarschen</t>
  </si>
  <si>
    <t>498Wietmarschen</t>
  </si>
  <si>
    <t>49838</t>
  </si>
  <si>
    <t>498Lengerich</t>
  </si>
  <si>
    <t>Wettrup</t>
  </si>
  <si>
    <t>498Wettrup</t>
  </si>
  <si>
    <t>Gersten</t>
  </si>
  <si>
    <t>498Gersten</t>
  </si>
  <si>
    <t>498Langen</t>
  </si>
  <si>
    <t>Handrup</t>
  </si>
  <si>
    <t>498Handrup</t>
  </si>
  <si>
    <t>49843</t>
  </si>
  <si>
    <t>Uelsen</t>
  </si>
  <si>
    <t>498Uelsen</t>
  </si>
  <si>
    <t>498Halle</t>
  </si>
  <si>
    <t>Gölenkamp</t>
  </si>
  <si>
    <t>498Gölenkamp</t>
  </si>
  <si>
    <t>Wielen</t>
  </si>
  <si>
    <t>498Wielen</t>
  </si>
  <si>
    <t>Getelo</t>
  </si>
  <si>
    <t>498Getelo</t>
  </si>
  <si>
    <t>49844</t>
  </si>
  <si>
    <t>Bawinkel</t>
  </si>
  <si>
    <t>498Bawinkel</t>
  </si>
  <si>
    <t>49846</t>
  </si>
  <si>
    <t>Hoogstede</t>
  </si>
  <si>
    <t>498Hoogstede</t>
  </si>
  <si>
    <t>49847</t>
  </si>
  <si>
    <t>Itterbeck</t>
  </si>
  <si>
    <t>498Itterbeck</t>
  </si>
  <si>
    <t>49849</t>
  </si>
  <si>
    <t>Wilsum</t>
  </si>
  <si>
    <t>498Wilsum</t>
  </si>
  <si>
    <t>50126</t>
  </si>
  <si>
    <t>Bergheim</t>
  </si>
  <si>
    <t>501Bergheim</t>
  </si>
  <si>
    <t>50127</t>
  </si>
  <si>
    <t>50129</t>
  </si>
  <si>
    <t>50169</t>
  </si>
  <si>
    <t>Kerpen</t>
  </si>
  <si>
    <t>501Kerpen</t>
  </si>
  <si>
    <t>50170</t>
  </si>
  <si>
    <t>50171</t>
  </si>
  <si>
    <t>50181</t>
  </si>
  <si>
    <t>Bedburg</t>
  </si>
  <si>
    <t>501Bedburg</t>
  </si>
  <si>
    <t>50189</t>
  </si>
  <si>
    <t>501Elsdorf</t>
  </si>
  <si>
    <t>50226</t>
  </si>
  <si>
    <t>Frechen</t>
  </si>
  <si>
    <t>502Frechen</t>
  </si>
  <si>
    <t>50259</t>
  </si>
  <si>
    <t>Pulheim</t>
  </si>
  <si>
    <t>502Pulheim</t>
  </si>
  <si>
    <t>50321</t>
  </si>
  <si>
    <t>Brühl</t>
  </si>
  <si>
    <t>503Brühl</t>
  </si>
  <si>
    <t>50354</t>
  </si>
  <si>
    <t>Hürth</t>
  </si>
  <si>
    <t>503Hürth</t>
  </si>
  <si>
    <t>50374</t>
  </si>
  <si>
    <t>Erftstadt</t>
  </si>
  <si>
    <t>503Erftstadt</t>
  </si>
  <si>
    <t>50389</t>
  </si>
  <si>
    <t>Wesseling</t>
  </si>
  <si>
    <t>503Wesseling</t>
  </si>
  <si>
    <t>50667</t>
  </si>
  <si>
    <t>Köln</t>
  </si>
  <si>
    <t>506Köln</t>
  </si>
  <si>
    <t>50668</t>
  </si>
  <si>
    <t>50670</t>
  </si>
  <si>
    <t>50672</t>
  </si>
  <si>
    <t>50674</t>
  </si>
  <si>
    <t>50676</t>
  </si>
  <si>
    <t>50677</t>
  </si>
  <si>
    <t>50678</t>
  </si>
  <si>
    <t>50679</t>
  </si>
  <si>
    <t>50733</t>
  </si>
  <si>
    <t>507Köln</t>
  </si>
  <si>
    <t>50735</t>
  </si>
  <si>
    <t>50737</t>
  </si>
  <si>
    <t>50739</t>
  </si>
  <si>
    <t>50765</t>
  </si>
  <si>
    <t>50767</t>
  </si>
  <si>
    <t>50769</t>
  </si>
  <si>
    <t>50823</t>
  </si>
  <si>
    <t>508Köln</t>
  </si>
  <si>
    <t>50825</t>
  </si>
  <si>
    <t>50827</t>
  </si>
  <si>
    <t>50829</t>
  </si>
  <si>
    <t>50858</t>
  </si>
  <si>
    <t>50859</t>
  </si>
  <si>
    <t>50931</t>
  </si>
  <si>
    <t>509Köln</t>
  </si>
  <si>
    <t>50933</t>
  </si>
  <si>
    <t>50935</t>
  </si>
  <si>
    <t>50937</t>
  </si>
  <si>
    <t>50939</t>
  </si>
  <si>
    <t>50968</t>
  </si>
  <si>
    <t>50969</t>
  </si>
  <si>
    <t>50996</t>
  </si>
  <si>
    <t>50997</t>
  </si>
  <si>
    <t>50999</t>
  </si>
  <si>
    <t>51061</t>
  </si>
  <si>
    <t>510Köln</t>
  </si>
  <si>
    <t>51063</t>
  </si>
  <si>
    <t>51065</t>
  </si>
  <si>
    <t>51067</t>
  </si>
  <si>
    <t>51069</t>
  </si>
  <si>
    <t>51103</t>
  </si>
  <si>
    <t>511Köln</t>
  </si>
  <si>
    <t>51105</t>
  </si>
  <si>
    <t>51107</t>
  </si>
  <si>
    <t>51109</t>
  </si>
  <si>
    <t>51143</t>
  </si>
  <si>
    <t>51145</t>
  </si>
  <si>
    <t>51147</t>
  </si>
  <si>
    <t>51149</t>
  </si>
  <si>
    <t>51371</t>
  </si>
  <si>
    <t>Leverkusen</t>
  </si>
  <si>
    <t>513Leverkusen</t>
  </si>
  <si>
    <t>51373</t>
  </si>
  <si>
    <t>51375</t>
  </si>
  <si>
    <t>51377</t>
  </si>
  <si>
    <t>51379</t>
  </si>
  <si>
    <t>51381</t>
  </si>
  <si>
    <t>51399</t>
  </si>
  <si>
    <t>Burscheid</t>
  </si>
  <si>
    <t>513Burscheid</t>
  </si>
  <si>
    <t>51427</t>
  </si>
  <si>
    <t>Bergisch Gladbach</t>
  </si>
  <si>
    <t>514Bergisch Gladbach</t>
  </si>
  <si>
    <t>51429</t>
  </si>
  <si>
    <t>51465</t>
  </si>
  <si>
    <t>51467</t>
  </si>
  <si>
    <t>51469</t>
  </si>
  <si>
    <t>51491</t>
  </si>
  <si>
    <t>Overath</t>
  </si>
  <si>
    <t>514Overath</t>
  </si>
  <si>
    <t>51503</t>
  </si>
  <si>
    <t>Rösrath</t>
  </si>
  <si>
    <t>515Rösrath</t>
  </si>
  <si>
    <t>51515</t>
  </si>
  <si>
    <t>Kürten</t>
  </si>
  <si>
    <t>515Kürten</t>
  </si>
  <si>
    <t>51519</t>
  </si>
  <si>
    <t>Odenthal</t>
  </si>
  <si>
    <t>515Odenthal</t>
  </si>
  <si>
    <t>51545</t>
  </si>
  <si>
    <t>Waldbröl</t>
  </si>
  <si>
    <t>515Waldbröl</t>
  </si>
  <si>
    <t>51570</t>
  </si>
  <si>
    <t>Windeck</t>
  </si>
  <si>
    <t>515Windeck</t>
  </si>
  <si>
    <t>51580</t>
  </si>
  <si>
    <t>Reichshof</t>
  </si>
  <si>
    <t>515Reichshof</t>
  </si>
  <si>
    <t>51588</t>
  </si>
  <si>
    <t>Nümbrecht</t>
  </si>
  <si>
    <t>515Nümbrecht</t>
  </si>
  <si>
    <t>51597</t>
  </si>
  <si>
    <t>Morsbach</t>
  </si>
  <si>
    <t>515Morsbach</t>
  </si>
  <si>
    <t>51598</t>
  </si>
  <si>
    <t>Friesenhagen</t>
  </si>
  <si>
    <t>515Friesenhagen</t>
  </si>
  <si>
    <t>07</t>
  </si>
  <si>
    <t>51643</t>
  </si>
  <si>
    <t>Gummersbach</t>
  </si>
  <si>
    <t>516Gummersbach</t>
  </si>
  <si>
    <t>51645</t>
  </si>
  <si>
    <t>51647</t>
  </si>
  <si>
    <t>51674</t>
  </si>
  <si>
    <t>Wiehl</t>
  </si>
  <si>
    <t>516Wiehl</t>
  </si>
  <si>
    <t>51688</t>
  </si>
  <si>
    <t>Wipperfürth</t>
  </si>
  <si>
    <t>516Wipperfürth</t>
  </si>
  <si>
    <t>51702</t>
  </si>
  <si>
    <t>Bergneustadt</t>
  </si>
  <si>
    <t>517Bergneustadt</t>
  </si>
  <si>
    <t>51709</t>
  </si>
  <si>
    <t>Marienheide</t>
  </si>
  <si>
    <t>517Marienheide</t>
  </si>
  <si>
    <t>51766</t>
  </si>
  <si>
    <t>Engelskirchen</t>
  </si>
  <si>
    <t>517Engelskirchen</t>
  </si>
  <si>
    <t>51789</t>
  </si>
  <si>
    <t>Lindlar</t>
  </si>
  <si>
    <t>517Lindlar</t>
  </si>
  <si>
    <t>52062</t>
  </si>
  <si>
    <t>Aachen</t>
  </si>
  <si>
    <t>520Aachen</t>
  </si>
  <si>
    <t>52064</t>
  </si>
  <si>
    <t>52066</t>
  </si>
  <si>
    <t>52068</t>
  </si>
  <si>
    <t>52070</t>
  </si>
  <si>
    <t>52072</t>
  </si>
  <si>
    <t>52074</t>
  </si>
  <si>
    <t>52076</t>
  </si>
  <si>
    <t>52078</t>
  </si>
  <si>
    <t>52080</t>
  </si>
  <si>
    <t>52134</t>
  </si>
  <si>
    <t>Herzogenrath</t>
  </si>
  <si>
    <t>521Herzogenrath</t>
  </si>
  <si>
    <t>52146</t>
  </si>
  <si>
    <t>Würselen</t>
  </si>
  <si>
    <t>521Würselen</t>
  </si>
  <si>
    <t>52152</t>
  </si>
  <si>
    <t>Simmerath</t>
  </si>
  <si>
    <t>521Simmerath</t>
  </si>
  <si>
    <t>52156</t>
  </si>
  <si>
    <t>Monschau</t>
  </si>
  <si>
    <t>521Monschau</t>
  </si>
  <si>
    <t>52159</t>
  </si>
  <si>
    <t>Roetgen</t>
  </si>
  <si>
    <t>521Roetgen</t>
  </si>
  <si>
    <t>52222</t>
  </si>
  <si>
    <t>Stolberg (Rheinland)</t>
  </si>
  <si>
    <t>522Stolberg (Rheinland)</t>
  </si>
  <si>
    <t>52223</t>
  </si>
  <si>
    <t>52224</t>
  </si>
  <si>
    <t>52249</t>
  </si>
  <si>
    <t>Eschweiler</t>
  </si>
  <si>
    <t>522Eschweiler</t>
  </si>
  <si>
    <t>52349</t>
  </si>
  <si>
    <t>Düren</t>
  </si>
  <si>
    <t>523Düren</t>
  </si>
  <si>
    <t>52351</t>
  </si>
  <si>
    <t>52353</t>
  </si>
  <si>
    <t>52355</t>
  </si>
  <si>
    <t>52372</t>
  </si>
  <si>
    <t>Kreuzau</t>
  </si>
  <si>
    <t>523Kreuzau</t>
  </si>
  <si>
    <t>52379</t>
  </si>
  <si>
    <t>Langerwehe</t>
  </si>
  <si>
    <t>523Langerwehe</t>
  </si>
  <si>
    <t>52382</t>
  </si>
  <si>
    <t>Niederzier</t>
  </si>
  <si>
    <t>523Niederzier</t>
  </si>
  <si>
    <t>52385</t>
  </si>
  <si>
    <t>Nideggen</t>
  </si>
  <si>
    <t>523Nideggen</t>
  </si>
  <si>
    <t>52388</t>
  </si>
  <si>
    <t>Nörvenich</t>
  </si>
  <si>
    <t>523Nörvenich</t>
  </si>
  <si>
    <t>52391</t>
  </si>
  <si>
    <t>Vettweiß</t>
  </si>
  <si>
    <t>523Vettweiß</t>
  </si>
  <si>
    <t>52393</t>
  </si>
  <si>
    <t>Hürtgenwald</t>
  </si>
  <si>
    <t>523Hürtgenwald</t>
  </si>
  <si>
    <t>52396</t>
  </si>
  <si>
    <t>Heimbach</t>
  </si>
  <si>
    <t>523Heimbach</t>
  </si>
  <si>
    <t>52399</t>
  </si>
  <si>
    <t>Merzenich</t>
  </si>
  <si>
    <t>523Merzenich</t>
  </si>
  <si>
    <t>52428</t>
  </si>
  <si>
    <t>Jülich</t>
  </si>
  <si>
    <t>524Jülich</t>
  </si>
  <si>
    <t>52441</t>
  </si>
  <si>
    <t>Linnich</t>
  </si>
  <si>
    <t>524Linnich</t>
  </si>
  <si>
    <t>52445</t>
  </si>
  <si>
    <t>Titz</t>
  </si>
  <si>
    <t>524Titz</t>
  </si>
  <si>
    <t>52457</t>
  </si>
  <si>
    <t>Aldenhoven</t>
  </si>
  <si>
    <t>524Aldenhoven</t>
  </si>
  <si>
    <t>52459</t>
  </si>
  <si>
    <t>Inden</t>
  </si>
  <si>
    <t>524Inden</t>
  </si>
  <si>
    <t>52477</t>
  </si>
  <si>
    <t>Alsdorf</t>
  </si>
  <si>
    <t>524Alsdorf</t>
  </si>
  <si>
    <t>52499</t>
  </si>
  <si>
    <t>Baesweiler</t>
  </si>
  <si>
    <t>524Baesweiler</t>
  </si>
  <si>
    <t>52511</t>
  </si>
  <si>
    <t>Geilenkirchen</t>
  </si>
  <si>
    <t>525Geilenkirchen</t>
  </si>
  <si>
    <t>52525</t>
  </si>
  <si>
    <t>Heinsberg</t>
  </si>
  <si>
    <t>525Heinsberg</t>
  </si>
  <si>
    <t>Waldfeucht</t>
  </si>
  <si>
    <t>525Waldfeucht</t>
  </si>
  <si>
    <t>52531</t>
  </si>
  <si>
    <t>Übach-Palenberg</t>
  </si>
  <si>
    <t>525Übach-Palenberg</t>
  </si>
  <si>
    <t>52538</t>
  </si>
  <si>
    <t>Selfkant</t>
  </si>
  <si>
    <t>525Selfkant</t>
  </si>
  <si>
    <t>Gangelt</t>
  </si>
  <si>
    <t>525Gangelt</t>
  </si>
  <si>
    <t>53111</t>
  </si>
  <si>
    <t>Bonn</t>
  </si>
  <si>
    <t>531Bonn</t>
  </si>
  <si>
    <t>53113</t>
  </si>
  <si>
    <t>53115</t>
  </si>
  <si>
    <t>53117</t>
  </si>
  <si>
    <t>53119</t>
  </si>
  <si>
    <t>53121</t>
  </si>
  <si>
    <t>53123</t>
  </si>
  <si>
    <t>53125</t>
  </si>
  <si>
    <t>53127</t>
  </si>
  <si>
    <t>53129</t>
  </si>
  <si>
    <t>53173</t>
  </si>
  <si>
    <t>53175</t>
  </si>
  <si>
    <t>53177</t>
  </si>
  <si>
    <t>53179</t>
  </si>
  <si>
    <t>53225</t>
  </si>
  <si>
    <t>532Bonn</t>
  </si>
  <si>
    <t>53227</t>
  </si>
  <si>
    <t>53229</t>
  </si>
  <si>
    <t>53332</t>
  </si>
  <si>
    <t>Bornheim</t>
  </si>
  <si>
    <t>533Bornheim</t>
  </si>
  <si>
    <t>53340</t>
  </si>
  <si>
    <t>Meckenheim</t>
  </si>
  <si>
    <t>533Meckenheim</t>
  </si>
  <si>
    <t>53343</t>
  </si>
  <si>
    <t>Wachtberg</t>
  </si>
  <si>
    <t>533Wachtberg</t>
  </si>
  <si>
    <t>53347</t>
  </si>
  <si>
    <t>Alfter</t>
  </si>
  <si>
    <t>533Alfter</t>
  </si>
  <si>
    <t>53359</t>
  </si>
  <si>
    <t>Rheinbach</t>
  </si>
  <si>
    <t>533Rheinbach</t>
  </si>
  <si>
    <t>53424</t>
  </si>
  <si>
    <t>Remagen</t>
  </si>
  <si>
    <t>534Remagen</t>
  </si>
  <si>
    <t>53426</t>
  </si>
  <si>
    <t>Schalkenbach</t>
  </si>
  <si>
    <t>534Schalkenbach</t>
  </si>
  <si>
    <t>Dedenbach</t>
  </si>
  <si>
    <t>534Dedenbach</t>
  </si>
  <si>
    <t>534Königsfeld</t>
  </si>
  <si>
    <t>53474</t>
  </si>
  <si>
    <t>Bad Neuenahr-Ahrweiler</t>
  </si>
  <si>
    <t>534Bad Neuenahr-Ahrweiler</t>
  </si>
  <si>
    <t>53489</t>
  </si>
  <si>
    <t>Sinzig</t>
  </si>
  <si>
    <t>534Sinzig</t>
  </si>
  <si>
    <t>53498</t>
  </si>
  <si>
    <t>Waldorf</t>
  </si>
  <si>
    <t>534Waldorf</t>
  </si>
  <si>
    <t>Bad Breisig</t>
  </si>
  <si>
    <t>534Bad Breisig</t>
  </si>
  <si>
    <t>Gönnersdorf</t>
  </si>
  <si>
    <t>534Gönnersdorf</t>
  </si>
  <si>
    <t>53501</t>
  </si>
  <si>
    <t>Grafschaft</t>
  </si>
  <si>
    <t>535Grafschaft</t>
  </si>
  <si>
    <t>53505</t>
  </si>
  <si>
    <t>Kalenborn</t>
  </si>
  <si>
    <t>535Kalenborn</t>
  </si>
  <si>
    <t>Berg</t>
  </si>
  <si>
    <t>535Berg</t>
  </si>
  <si>
    <t>Altenahr</t>
  </si>
  <si>
    <t>535Altenahr</t>
  </si>
  <si>
    <t>Kirchsahr</t>
  </si>
  <si>
    <t>535Kirchsahr</t>
  </si>
  <si>
    <t>53506</t>
  </si>
  <si>
    <t>Ahrbrück</t>
  </si>
  <si>
    <t>535Ahrbrück</t>
  </si>
  <si>
    <t>Lind</t>
  </si>
  <si>
    <t>535Lind</t>
  </si>
  <si>
    <t>Rech</t>
  </si>
  <si>
    <t>535Rech</t>
  </si>
  <si>
    <t>Heckenbach</t>
  </si>
  <si>
    <t>535Heckenbach</t>
  </si>
  <si>
    <t>Kesseling</t>
  </si>
  <si>
    <t>535Kesseling</t>
  </si>
  <si>
    <t>Hönningen</t>
  </si>
  <si>
    <t>535Hönningen</t>
  </si>
  <si>
    <t>53507</t>
  </si>
  <si>
    <t>Dernau</t>
  </si>
  <si>
    <t>535Dernau</t>
  </si>
  <si>
    <t>53508</t>
  </si>
  <si>
    <t>Mayschoß</t>
  </si>
  <si>
    <t>535Mayschoß</t>
  </si>
  <si>
    <t>53518</t>
  </si>
  <si>
    <t>Kottenborn</t>
  </si>
  <si>
    <t>535Kottenborn</t>
  </si>
  <si>
    <t>Adenau</t>
  </si>
  <si>
    <t>535Adenau</t>
  </si>
  <si>
    <t>535Leimbach</t>
  </si>
  <si>
    <t>Herschbroich</t>
  </si>
  <si>
    <t>535Herschbroich</t>
  </si>
  <si>
    <t>Welcherath</t>
  </si>
  <si>
    <t>535Welcherath</t>
  </si>
  <si>
    <t>Wimbach</t>
  </si>
  <si>
    <t>535Wimbach</t>
  </si>
  <si>
    <t>Honerath</t>
  </si>
  <si>
    <t>535Honerath</t>
  </si>
  <si>
    <t>Quiddelbach</t>
  </si>
  <si>
    <t>535Quiddelbach</t>
  </si>
  <si>
    <t>53520</t>
  </si>
  <si>
    <t>Insul</t>
  </si>
  <si>
    <t>535Insul</t>
  </si>
  <si>
    <t>Hümmel</t>
  </si>
  <si>
    <t>535Hümmel</t>
  </si>
  <si>
    <t>Drees</t>
  </si>
  <si>
    <t>535Drees</t>
  </si>
  <si>
    <t>Nürburg</t>
  </si>
  <si>
    <t>535Nürburg</t>
  </si>
  <si>
    <t>Harscheid</t>
  </si>
  <si>
    <t>535Harscheid</t>
  </si>
  <si>
    <t>Trierscheid</t>
  </si>
  <si>
    <t>535Trierscheid</t>
  </si>
  <si>
    <t>Rodder</t>
  </si>
  <si>
    <t>535Rodder</t>
  </si>
  <si>
    <t>Senscheid</t>
  </si>
  <si>
    <t>535Senscheid</t>
  </si>
  <si>
    <t>Ohlenhard</t>
  </si>
  <si>
    <t>535Ohlenhard</t>
  </si>
  <si>
    <t>Reifferscheid</t>
  </si>
  <si>
    <t>535Reifferscheid</t>
  </si>
  <si>
    <t>Kaltenborn</t>
  </si>
  <si>
    <t>535Kaltenborn</t>
  </si>
  <si>
    <t>Meuspath</t>
  </si>
  <si>
    <t>535Meuspath</t>
  </si>
  <si>
    <t>Schuld</t>
  </si>
  <si>
    <t>535Schuld</t>
  </si>
  <si>
    <t>Dümpelfeld</t>
  </si>
  <si>
    <t>535Dümpelfeld</t>
  </si>
  <si>
    <t>Wershofen</t>
  </si>
  <si>
    <t>535Wershofen</t>
  </si>
  <si>
    <t>Sierscheid</t>
  </si>
  <si>
    <t>535Sierscheid</t>
  </si>
  <si>
    <t>Winnerath</t>
  </si>
  <si>
    <t>535Winnerath</t>
  </si>
  <si>
    <t>Müllenbach</t>
  </si>
  <si>
    <t>535Müllenbach</t>
  </si>
  <si>
    <t>Dankerath</t>
  </si>
  <si>
    <t>535Dankerath</t>
  </si>
  <si>
    <t>53533</t>
  </si>
  <si>
    <t>Müsch</t>
  </si>
  <si>
    <t>535Müsch</t>
  </si>
  <si>
    <t>Antweiler</t>
  </si>
  <si>
    <t>535Antweiler</t>
  </si>
  <si>
    <t>Eichenbach</t>
  </si>
  <si>
    <t>535Eichenbach</t>
  </si>
  <si>
    <t>Dorsel</t>
  </si>
  <si>
    <t>535Dorsel</t>
  </si>
  <si>
    <t>Fuchshofen</t>
  </si>
  <si>
    <t>535Fuchshofen</t>
  </si>
  <si>
    <t>Aremberg</t>
  </si>
  <si>
    <t>535Aremberg</t>
  </si>
  <si>
    <t>53534</t>
  </si>
  <si>
    <t>Wiesemscheid</t>
  </si>
  <si>
    <t>535Wiesemscheid</t>
  </si>
  <si>
    <t>Bauler</t>
  </si>
  <si>
    <t>535Bauler</t>
  </si>
  <si>
    <t>Pomster</t>
  </si>
  <si>
    <t>535Pomster</t>
  </si>
  <si>
    <t>Barweiler</t>
  </si>
  <si>
    <t>535Barweiler</t>
  </si>
  <si>
    <t>535Hoffeld</t>
  </si>
  <si>
    <t>Wirft</t>
  </si>
  <si>
    <t>535Wirft</t>
  </si>
  <si>
    <t>53539</t>
  </si>
  <si>
    <t>Borler</t>
  </si>
  <si>
    <t>535Borler</t>
  </si>
  <si>
    <t>Gelenberg</t>
  </si>
  <si>
    <t>535Gelenberg</t>
  </si>
  <si>
    <t>Reimerath</t>
  </si>
  <si>
    <t>535Reimerath</t>
  </si>
  <si>
    <t>Bodenbach</t>
  </si>
  <si>
    <t>535Bodenbach</t>
  </si>
  <si>
    <t>Kirsbach</t>
  </si>
  <si>
    <t>535Kirsbach</t>
  </si>
  <si>
    <t>Brücktal</t>
  </si>
  <si>
    <t>535Brücktal</t>
  </si>
  <si>
    <t>Kelberg</t>
  </si>
  <si>
    <t>535Kelberg</t>
  </si>
  <si>
    <t>Bongard</t>
  </si>
  <si>
    <t>535Bongard</t>
  </si>
  <si>
    <t>53545</t>
  </si>
  <si>
    <t>Ockenfels</t>
  </si>
  <si>
    <t>535Ockenfels</t>
  </si>
  <si>
    <t>Linz am Rhein</t>
  </si>
  <si>
    <t>535Linz am Rhein</t>
  </si>
  <si>
    <t>53547</t>
  </si>
  <si>
    <t>Dattenberg</t>
  </si>
  <si>
    <t>535Dattenberg</t>
  </si>
  <si>
    <t>Hümmerich</t>
  </si>
  <si>
    <t>535Hümmerich</t>
  </si>
  <si>
    <t>535Roßbach</t>
  </si>
  <si>
    <t>535Leubsdorf</t>
  </si>
  <si>
    <t>Kasbach-Ohlenberg</t>
  </si>
  <si>
    <t>535Kasbach-Ohlenberg</t>
  </si>
  <si>
    <t>535Breitscheid</t>
  </si>
  <si>
    <t>Hausen (Wied)</t>
  </si>
  <si>
    <t>535Hausen (Wied)</t>
  </si>
  <si>
    <t>53557</t>
  </si>
  <si>
    <t>Bad Hönningen</t>
  </si>
  <si>
    <t>535Bad Hönningen</t>
  </si>
  <si>
    <t>53560</t>
  </si>
  <si>
    <t>Vettelschoß</t>
  </si>
  <si>
    <t>535Vettelschoß</t>
  </si>
  <si>
    <t>53562</t>
  </si>
  <si>
    <t>Sankt Katharinen</t>
  </si>
  <si>
    <t>535Sankt Katharinen</t>
  </si>
  <si>
    <t>53567</t>
  </si>
  <si>
    <t>Buchholz (Westerwald)</t>
  </si>
  <si>
    <t>535Buchholz (Westerwald)</t>
  </si>
  <si>
    <t>Asbach</t>
  </si>
  <si>
    <t>535Asbach</t>
  </si>
  <si>
    <t>53572</t>
  </si>
  <si>
    <t>Unkel</t>
  </si>
  <si>
    <t>535Unkel</t>
  </si>
  <si>
    <t>Bruchhausen</t>
  </si>
  <si>
    <t>535Bruchhausen</t>
  </si>
  <si>
    <t>53577</t>
  </si>
  <si>
    <t>Neustadt (Wied)</t>
  </si>
  <si>
    <t>535Neustadt (Wied)</t>
  </si>
  <si>
    <t>53578</t>
  </si>
  <si>
    <t>Windhagen</t>
  </si>
  <si>
    <t>535Windhagen</t>
  </si>
  <si>
    <t>53579</t>
  </si>
  <si>
    <t>Erpel</t>
  </si>
  <si>
    <t>535Erpel</t>
  </si>
  <si>
    <t>53604</t>
  </si>
  <si>
    <t>Bad Honnef</t>
  </si>
  <si>
    <t>536Bad Honnef</t>
  </si>
  <si>
    <t>53619</t>
  </si>
  <si>
    <t>Rheinbreitbach</t>
  </si>
  <si>
    <t>536Rheinbreitbach</t>
  </si>
  <si>
    <t>53639</t>
  </si>
  <si>
    <t>Königswinter</t>
  </si>
  <si>
    <t>536Königswinter</t>
  </si>
  <si>
    <t>53721</t>
  </si>
  <si>
    <t>Siegburg</t>
  </si>
  <si>
    <t>537Siegburg</t>
  </si>
  <si>
    <t>53757</t>
  </si>
  <si>
    <t>Sankt Augustin</t>
  </si>
  <si>
    <t>537Sankt Augustin</t>
  </si>
  <si>
    <t>53773</t>
  </si>
  <si>
    <t>Hennef</t>
  </si>
  <si>
    <t>537Hennef</t>
  </si>
  <si>
    <t>53783</t>
  </si>
  <si>
    <t>Eitorf</t>
  </si>
  <si>
    <t>537Eitorf</t>
  </si>
  <si>
    <t>53797</t>
  </si>
  <si>
    <t>Lohmar</t>
  </si>
  <si>
    <t>537Lohmar</t>
  </si>
  <si>
    <t>53804</t>
  </si>
  <si>
    <t>Much</t>
  </si>
  <si>
    <t>538Much</t>
  </si>
  <si>
    <t>53809</t>
  </si>
  <si>
    <t>Ruppichteroth</t>
  </si>
  <si>
    <t>538Ruppichteroth</t>
  </si>
  <si>
    <t>53819</t>
  </si>
  <si>
    <t>Neunkirchen-Seelscheid</t>
  </si>
  <si>
    <t>538Neunkirchen-Seelscheid</t>
  </si>
  <si>
    <t>53840</t>
  </si>
  <si>
    <t>Troisdorf</t>
  </si>
  <si>
    <t>538Troisdorf</t>
  </si>
  <si>
    <t>53842</t>
  </si>
  <si>
    <t>53844</t>
  </si>
  <si>
    <t>53859</t>
  </si>
  <si>
    <t>Niederkassel</t>
  </si>
  <si>
    <t>538Niederkassel</t>
  </si>
  <si>
    <t>53879</t>
  </si>
  <si>
    <t>Euskirchen</t>
  </si>
  <si>
    <t>538Euskirchen</t>
  </si>
  <si>
    <t>53881</t>
  </si>
  <si>
    <t>53894</t>
  </si>
  <si>
    <t>Mechernich</t>
  </si>
  <si>
    <t>538Mechernich</t>
  </si>
  <si>
    <t>53902</t>
  </si>
  <si>
    <t>Bad Münstereifel</t>
  </si>
  <si>
    <t>539Bad Münstereifel</t>
  </si>
  <si>
    <t>53909</t>
  </si>
  <si>
    <t>Zülpich</t>
  </si>
  <si>
    <t>539Zülpich</t>
  </si>
  <si>
    <t>53913</t>
  </si>
  <si>
    <t>Swisttal</t>
  </si>
  <si>
    <t>539Swisttal</t>
  </si>
  <si>
    <t>53919</t>
  </si>
  <si>
    <t>Weilerswist</t>
  </si>
  <si>
    <t>539Weilerswist</t>
  </si>
  <si>
    <t>53925</t>
  </si>
  <si>
    <t>Kall</t>
  </si>
  <si>
    <t>539Kall</t>
  </si>
  <si>
    <t>53937</t>
  </si>
  <si>
    <t>Schleiden</t>
  </si>
  <si>
    <t>539Schleiden</t>
  </si>
  <si>
    <t>53940</t>
  </si>
  <si>
    <t>Hellenthal</t>
  </si>
  <si>
    <t>539Hellenthal</t>
  </si>
  <si>
    <t>53945</t>
  </si>
  <si>
    <t>539Blankenheim</t>
  </si>
  <si>
    <t>53947</t>
  </si>
  <si>
    <t>Nettersheim</t>
  </si>
  <si>
    <t>539Nettersheim</t>
  </si>
  <si>
    <t>53949</t>
  </si>
  <si>
    <t>539Dahlem</t>
  </si>
  <si>
    <t>54290</t>
  </si>
  <si>
    <t>Trier</t>
  </si>
  <si>
    <t>542Trier</t>
  </si>
  <si>
    <t>54292</t>
  </si>
  <si>
    <t>54293</t>
  </si>
  <si>
    <t>54294</t>
  </si>
  <si>
    <t>54295</t>
  </si>
  <si>
    <t>54296</t>
  </si>
  <si>
    <t>54298</t>
  </si>
  <si>
    <t>Welschbillig</t>
  </si>
  <si>
    <t>542Welschbillig</t>
  </si>
  <si>
    <t>Orenhofen</t>
  </si>
  <si>
    <t>542Orenhofen</t>
  </si>
  <si>
    <t>Greimerath</t>
  </si>
  <si>
    <t>542Greimerath</t>
  </si>
  <si>
    <t>Igel</t>
  </si>
  <si>
    <t>542Igel</t>
  </si>
  <si>
    <t>Aach</t>
  </si>
  <si>
    <t>542Aach</t>
  </si>
  <si>
    <t>Eisenach</t>
  </si>
  <si>
    <t>542Eisenach</t>
  </si>
  <si>
    <t>Gilzem</t>
  </si>
  <si>
    <t>542Gilzem</t>
  </si>
  <si>
    <t>54306</t>
  </si>
  <si>
    <t>Kordel</t>
  </si>
  <si>
    <t>543Kordel</t>
  </si>
  <si>
    <t>54308</t>
  </si>
  <si>
    <t>Langsur</t>
  </si>
  <si>
    <t>543Langsur</t>
  </si>
  <si>
    <t>54309</t>
  </si>
  <si>
    <t>Newel</t>
  </si>
  <si>
    <t>543Newel</t>
  </si>
  <si>
    <t>54310</t>
  </si>
  <si>
    <t>Menningen</t>
  </si>
  <si>
    <t>543Menningen</t>
  </si>
  <si>
    <t>543Minden</t>
  </si>
  <si>
    <t>Ralingen an der Sauer</t>
  </si>
  <si>
    <t>543Ralingen an der Sauer</t>
  </si>
  <si>
    <t>54311</t>
  </si>
  <si>
    <t>Trierweiler</t>
  </si>
  <si>
    <t>543Trierweiler</t>
  </si>
  <si>
    <t>54313</t>
  </si>
  <si>
    <t>Zemmer</t>
  </si>
  <si>
    <t>543Zemmer</t>
  </si>
  <si>
    <t>54314</t>
  </si>
  <si>
    <t>Baldringen</t>
  </si>
  <si>
    <t>543Baldringen</t>
  </si>
  <si>
    <t>Zerf</t>
  </si>
  <si>
    <t>543Zerf</t>
  </si>
  <si>
    <t>Hentern</t>
  </si>
  <si>
    <t>543Hentern</t>
  </si>
  <si>
    <t>Vierherrenborn</t>
  </si>
  <si>
    <t>543Vierherrenborn</t>
  </si>
  <si>
    <t>Schömerich</t>
  </si>
  <si>
    <t>543Schömerich</t>
  </si>
  <si>
    <t>Paschel</t>
  </si>
  <si>
    <t>543Paschel</t>
  </si>
  <si>
    <t>54316</t>
  </si>
  <si>
    <t>Bonerath</t>
  </si>
  <si>
    <t>543Bonerath</t>
  </si>
  <si>
    <t>Hockweiler</t>
  </si>
  <si>
    <t>543Hockweiler</t>
  </si>
  <si>
    <t>Franzenheim</t>
  </si>
  <si>
    <t>543Franzenheim</t>
  </si>
  <si>
    <t>Lampaden</t>
  </si>
  <si>
    <t>543Lampaden</t>
  </si>
  <si>
    <t>Ollmuth</t>
  </si>
  <si>
    <t>543Ollmuth</t>
  </si>
  <si>
    <t>Hinzenburg</t>
  </si>
  <si>
    <t>543Hinzenburg</t>
  </si>
  <si>
    <t>Pluwig</t>
  </si>
  <si>
    <t>543Pluwig</t>
  </si>
  <si>
    <t>Holzerath</t>
  </si>
  <si>
    <t>543Holzerath</t>
  </si>
  <si>
    <t>543Schöndorf</t>
  </si>
  <si>
    <t>54317</t>
  </si>
  <si>
    <t>Morscheid</t>
  </si>
  <si>
    <t>543Morscheid</t>
  </si>
  <si>
    <t>Riveris</t>
  </si>
  <si>
    <t>543Riveris</t>
  </si>
  <si>
    <t>Kasel</t>
  </si>
  <si>
    <t>543Kasel</t>
  </si>
  <si>
    <t>Gutweiler</t>
  </si>
  <si>
    <t>543Gutweiler</t>
  </si>
  <si>
    <t>Lorscheid</t>
  </si>
  <si>
    <t>543Lorscheid</t>
  </si>
  <si>
    <t>Korlingen</t>
  </si>
  <si>
    <t>543Korlingen</t>
  </si>
  <si>
    <t>Thomm</t>
  </si>
  <si>
    <t>543Thomm</t>
  </si>
  <si>
    <t>Gusterath</t>
  </si>
  <si>
    <t>543Gusterath</t>
  </si>
  <si>
    <t>Farschweiler</t>
  </si>
  <si>
    <t>543Farschweiler</t>
  </si>
  <si>
    <t>Herl</t>
  </si>
  <si>
    <t>543Herl</t>
  </si>
  <si>
    <t>Osburg</t>
  </si>
  <si>
    <t>543Osburg</t>
  </si>
  <si>
    <t>Sommerau</t>
  </si>
  <si>
    <t>543Sommerau</t>
  </si>
  <si>
    <t>54318</t>
  </si>
  <si>
    <t>Mertesdorf</t>
  </si>
  <si>
    <t>543Mertesdorf</t>
  </si>
  <si>
    <t>54320</t>
  </si>
  <si>
    <t>Waldrach</t>
  </si>
  <si>
    <t>543Waldrach</t>
  </si>
  <si>
    <t>54329</t>
  </si>
  <si>
    <t>Konz</t>
  </si>
  <si>
    <t>543Konz</t>
  </si>
  <si>
    <t>54331</t>
  </si>
  <si>
    <t>Oberbillig</t>
  </si>
  <si>
    <t>543Oberbillig</t>
  </si>
  <si>
    <t>Pellingen</t>
  </si>
  <si>
    <t>543Pellingen</t>
  </si>
  <si>
    <t>54332</t>
  </si>
  <si>
    <t>Wasserliesch</t>
  </si>
  <si>
    <t>543Wasserliesch</t>
  </si>
  <si>
    <t>54338</t>
  </si>
  <si>
    <t>Schweich</t>
  </si>
  <si>
    <t>543Schweich</t>
  </si>
  <si>
    <t>Longen</t>
  </si>
  <si>
    <t>543Longen</t>
  </si>
  <si>
    <t>54340</t>
  </si>
  <si>
    <t>Ensch</t>
  </si>
  <si>
    <t>543Ensch</t>
  </si>
  <si>
    <t>Riol</t>
  </si>
  <si>
    <t>543Riol</t>
  </si>
  <si>
    <t>Leiwen</t>
  </si>
  <si>
    <t>543Leiwen</t>
  </si>
  <si>
    <t>Klüsserath</t>
  </si>
  <si>
    <t>543Klüsserath</t>
  </si>
  <si>
    <t>Longuich</t>
  </si>
  <si>
    <t>543Longuich</t>
  </si>
  <si>
    <t>Schleich</t>
  </si>
  <si>
    <t>543Schleich</t>
  </si>
  <si>
    <t>Thörnich</t>
  </si>
  <si>
    <t>543Thörnich</t>
  </si>
  <si>
    <t>Köwerich</t>
  </si>
  <si>
    <t>543Köwerich</t>
  </si>
  <si>
    <t>Bekond</t>
  </si>
  <si>
    <t>543Bekond</t>
  </si>
  <si>
    <t>Naurath (Eifel)</t>
  </si>
  <si>
    <t>543Naurath (Eifel)</t>
  </si>
  <si>
    <t>Pölich</t>
  </si>
  <si>
    <t>543Pölich</t>
  </si>
  <si>
    <t>Detzem</t>
  </si>
  <si>
    <t>543Detzem</t>
  </si>
  <si>
    <t>54341</t>
  </si>
  <si>
    <t>Fell</t>
  </si>
  <si>
    <t>543Fell</t>
  </si>
  <si>
    <t>54343</t>
  </si>
  <si>
    <t>Föhren</t>
  </si>
  <si>
    <t>543Föhren</t>
  </si>
  <si>
    <t>54344</t>
  </si>
  <si>
    <t>Kenn</t>
  </si>
  <si>
    <t>543Kenn</t>
  </si>
  <si>
    <t>54346</t>
  </si>
  <si>
    <t>Mehring</t>
  </si>
  <si>
    <t>543Mehring</t>
  </si>
  <si>
    <t>54347</t>
  </si>
  <si>
    <t>Neumagen-Dhron</t>
  </si>
  <si>
    <t>543Neumagen-Dhron</t>
  </si>
  <si>
    <t>54349</t>
  </si>
  <si>
    <t>Trittenheim</t>
  </si>
  <si>
    <t>543Trittenheim</t>
  </si>
  <si>
    <t>54411</t>
  </si>
  <si>
    <t>Hermeskeil</t>
  </si>
  <si>
    <t>544Hermeskeil</t>
  </si>
  <si>
    <t>Deuselbach</t>
  </si>
  <si>
    <t>544Deuselbach</t>
  </si>
  <si>
    <t>Rorodt</t>
  </si>
  <si>
    <t>544Rorodt</t>
  </si>
  <si>
    <t>54413</t>
  </si>
  <si>
    <t>Rascheid</t>
  </si>
  <si>
    <t>544Rascheid</t>
  </si>
  <si>
    <t>Gusenburg</t>
  </si>
  <si>
    <t>544Gusenburg</t>
  </si>
  <si>
    <t>Geisfeld</t>
  </si>
  <si>
    <t>544Geisfeld</t>
  </si>
  <si>
    <t>Damflos</t>
  </si>
  <si>
    <t>544Damflos</t>
  </si>
  <si>
    <t>Beuren (Hochwald)</t>
  </si>
  <si>
    <t>544Beuren (Hochwald)</t>
  </si>
  <si>
    <t>Bescheid</t>
  </si>
  <si>
    <t>544Bescheid</t>
  </si>
  <si>
    <t>Grimburg</t>
  </si>
  <si>
    <t>544Grimburg</t>
  </si>
  <si>
    <t>54421</t>
  </si>
  <si>
    <t>Hinzert-Pölert</t>
  </si>
  <si>
    <t>544Hinzert-Pölert</t>
  </si>
  <si>
    <t>Reinsfeld</t>
  </si>
  <si>
    <t>544Reinsfeld</t>
  </si>
  <si>
    <t>54422</t>
  </si>
  <si>
    <t>Neuhütten</t>
  </si>
  <si>
    <t>544Neuhütten</t>
  </si>
  <si>
    <t>Börfink</t>
  </si>
  <si>
    <t>544Börfink</t>
  </si>
  <si>
    <t>Züsch</t>
  </si>
  <si>
    <t>544Züsch</t>
  </si>
  <si>
    <t>54424</t>
  </si>
  <si>
    <t>Etgert</t>
  </si>
  <si>
    <t>544Etgert</t>
  </si>
  <si>
    <t>Thalfang</t>
  </si>
  <si>
    <t>544Thalfang</t>
  </si>
  <si>
    <t>Burtscheid</t>
  </si>
  <si>
    <t>544Burtscheid</t>
  </si>
  <si>
    <t>Gielert</t>
  </si>
  <si>
    <t>544Gielert</t>
  </si>
  <si>
    <t>Lückenburg</t>
  </si>
  <si>
    <t>544Lückenburg</t>
  </si>
  <si>
    <t>54426</t>
  </si>
  <si>
    <t>Breit</t>
  </si>
  <si>
    <t>544Breit</t>
  </si>
  <si>
    <t>Berglicht</t>
  </si>
  <si>
    <t>544Berglicht</t>
  </si>
  <si>
    <t>Büdlich</t>
  </si>
  <si>
    <t>544Büdlich</t>
  </si>
  <si>
    <t>Hilscheid</t>
  </si>
  <si>
    <t>544Hilscheid</t>
  </si>
  <si>
    <t>Merschbach</t>
  </si>
  <si>
    <t>544Merschbach</t>
  </si>
  <si>
    <t>Neunkirchen</t>
  </si>
  <si>
    <t>544Neunkirchen</t>
  </si>
  <si>
    <t>Naurath</t>
  </si>
  <si>
    <t>544Naurath</t>
  </si>
  <si>
    <t>Heidenburg</t>
  </si>
  <si>
    <t>544Heidenburg</t>
  </si>
  <si>
    <t>Dhronecken</t>
  </si>
  <si>
    <t>544Dhronecken</t>
  </si>
  <si>
    <t>Talling</t>
  </si>
  <si>
    <t>544Talling</t>
  </si>
  <si>
    <t>Immert</t>
  </si>
  <si>
    <t>544Immert</t>
  </si>
  <si>
    <t>Malborn</t>
  </si>
  <si>
    <t>544Malborn</t>
  </si>
  <si>
    <t>Gräfendhron</t>
  </si>
  <si>
    <t>544Gräfendhron</t>
  </si>
  <si>
    <t>544Schönberg</t>
  </si>
  <si>
    <t>54427</t>
  </si>
  <si>
    <t>Kell am See</t>
  </si>
  <si>
    <t>544Kell am See</t>
  </si>
  <si>
    <t>54429</t>
  </si>
  <si>
    <t>Waldweiler</t>
  </si>
  <si>
    <t>544Waldweiler</t>
  </si>
  <si>
    <t>Schillingen</t>
  </si>
  <si>
    <t>544Schillingen</t>
  </si>
  <si>
    <t>Heddert</t>
  </si>
  <si>
    <t>544Heddert</t>
  </si>
  <si>
    <t>Mandern</t>
  </si>
  <si>
    <t>544Mandern</t>
  </si>
  <si>
    <t>54439</t>
  </si>
  <si>
    <t>Saarburg</t>
  </si>
  <si>
    <t>544Saarburg</t>
  </si>
  <si>
    <t>Merzkirchen</t>
  </si>
  <si>
    <t>544Merzkirchen</t>
  </si>
  <si>
    <t>Fisch</t>
  </si>
  <si>
    <t>544Fisch</t>
  </si>
  <si>
    <t>Palzem</t>
  </si>
  <si>
    <t>544Palzem</t>
  </si>
  <si>
    <t>54441</t>
  </si>
  <si>
    <t>Trassem</t>
  </si>
  <si>
    <t>544Trassem</t>
  </si>
  <si>
    <t>Schoden</t>
  </si>
  <si>
    <t>544Schoden</t>
  </si>
  <si>
    <t>Kastel-Staadt</t>
  </si>
  <si>
    <t>544Kastel-Staadt</t>
  </si>
  <si>
    <t>Wawern</t>
  </si>
  <si>
    <t>544Wawern</t>
  </si>
  <si>
    <t>Mannebach</t>
  </si>
  <si>
    <t>544Mannebach</t>
  </si>
  <si>
    <t>544Wellen</t>
  </si>
  <si>
    <t>Kanzem</t>
  </si>
  <si>
    <t>544Kanzem</t>
  </si>
  <si>
    <t>Ayl</t>
  </si>
  <si>
    <t>544Ayl</t>
  </si>
  <si>
    <t>Kirf</t>
  </si>
  <si>
    <t>544Kirf</t>
  </si>
  <si>
    <t>Taben-Rodt</t>
  </si>
  <si>
    <t>544Taben-Rodt</t>
  </si>
  <si>
    <t>Temmels</t>
  </si>
  <si>
    <t>544Temmels</t>
  </si>
  <si>
    <t>Ockfen</t>
  </si>
  <si>
    <t>544Ockfen</t>
  </si>
  <si>
    <t>54450</t>
  </si>
  <si>
    <t>Freudenburg</t>
  </si>
  <si>
    <t>544Freudenburg</t>
  </si>
  <si>
    <t>54451</t>
  </si>
  <si>
    <t>Irsch</t>
  </si>
  <si>
    <t>544Irsch</t>
  </si>
  <si>
    <t>54453</t>
  </si>
  <si>
    <t>Nittel</t>
  </si>
  <si>
    <t>544Nittel</t>
  </si>
  <si>
    <t>54455</t>
  </si>
  <si>
    <t>Serrig</t>
  </si>
  <si>
    <t>544Serrig</t>
  </si>
  <si>
    <t>54456</t>
  </si>
  <si>
    <t>Onsdorf</t>
  </si>
  <si>
    <t>544Onsdorf</t>
  </si>
  <si>
    <t>Tawern</t>
  </si>
  <si>
    <t>544Tawern</t>
  </si>
  <si>
    <t>54457</t>
  </si>
  <si>
    <t>Wincheringen</t>
  </si>
  <si>
    <t>544Wincheringen</t>
  </si>
  <si>
    <t>54459</t>
  </si>
  <si>
    <t>Wiltingen</t>
  </si>
  <si>
    <t>544Wiltingen</t>
  </si>
  <si>
    <t>54470</t>
  </si>
  <si>
    <t>Lieser</t>
  </si>
  <si>
    <t>544Lieser</t>
  </si>
  <si>
    <t>Bernkastel-Kues</t>
  </si>
  <si>
    <t>544Bernkastel-Kues</t>
  </si>
  <si>
    <t>Graach</t>
  </si>
  <si>
    <t>544Graach</t>
  </si>
  <si>
    <t>54472</t>
  </si>
  <si>
    <t>Kommen</t>
  </si>
  <si>
    <t>544Kommen</t>
  </si>
  <si>
    <t>Hochscheid</t>
  </si>
  <si>
    <t>544Hochscheid</t>
  </si>
  <si>
    <t>Longkamp</t>
  </si>
  <si>
    <t>544Longkamp</t>
  </si>
  <si>
    <t>Veldenz</t>
  </si>
  <si>
    <t>544Veldenz</t>
  </si>
  <si>
    <t>Brauneberg</t>
  </si>
  <si>
    <t>544Brauneberg</t>
  </si>
  <si>
    <t>Burgen</t>
  </si>
  <si>
    <t>544Burgen</t>
  </si>
  <si>
    <t>Gornhausen</t>
  </si>
  <si>
    <t>544Gornhausen</t>
  </si>
  <si>
    <t>Monzelfeld</t>
  </si>
  <si>
    <t>544Monzelfeld</t>
  </si>
  <si>
    <t>54483</t>
  </si>
  <si>
    <t>Kleinich</t>
  </si>
  <si>
    <t>544Kleinich</t>
  </si>
  <si>
    <t>54484</t>
  </si>
  <si>
    <t>Maring-Noviand</t>
  </si>
  <si>
    <t>544Maring-Noviand</t>
  </si>
  <si>
    <t>54486</t>
  </si>
  <si>
    <t>Mülheim</t>
  </si>
  <si>
    <t>544Mülheim</t>
  </si>
  <si>
    <t>54487</t>
  </si>
  <si>
    <t>Wintrich</t>
  </si>
  <si>
    <t>544Wintrich</t>
  </si>
  <si>
    <t>54492</t>
  </si>
  <si>
    <t>Lösnich</t>
  </si>
  <si>
    <t>544Lösnich</t>
  </si>
  <si>
    <t>Erden</t>
  </si>
  <si>
    <t>544Erden</t>
  </si>
  <si>
    <t>Zeltingen-Rachtig</t>
  </si>
  <si>
    <t>544Zeltingen-Rachtig</t>
  </si>
  <si>
    <t>54497</t>
  </si>
  <si>
    <t>Horath</t>
  </si>
  <si>
    <t>544Horath</t>
  </si>
  <si>
    <t>Morbach</t>
  </si>
  <si>
    <t>544Morbach</t>
  </si>
  <si>
    <t>54498</t>
  </si>
  <si>
    <t>Piesport</t>
  </si>
  <si>
    <t>544Piesport</t>
  </si>
  <si>
    <t>54516</t>
  </si>
  <si>
    <t>Wittlich</t>
  </si>
  <si>
    <t>545Wittlich</t>
  </si>
  <si>
    <t>Flußbach</t>
  </si>
  <si>
    <t>545Flußbach</t>
  </si>
  <si>
    <t>54518</t>
  </si>
  <si>
    <t>Binsfeld</t>
  </si>
  <si>
    <t>545Binsfeld</t>
  </si>
  <si>
    <t>Rivenich</t>
  </si>
  <si>
    <t>545Rivenich</t>
  </si>
  <si>
    <t>Arenrath</t>
  </si>
  <si>
    <t>545Arenrath</t>
  </si>
  <si>
    <t>Plein</t>
  </si>
  <si>
    <t>545Plein</t>
  </si>
  <si>
    <t>Bergweiler</t>
  </si>
  <si>
    <t>545Bergweiler</t>
  </si>
  <si>
    <t>Heckenmünster</t>
  </si>
  <si>
    <t>545Heckenmünster</t>
  </si>
  <si>
    <t>Esch</t>
  </si>
  <si>
    <t>545Esch</t>
  </si>
  <si>
    <t>545Sehlem</t>
  </si>
  <si>
    <t>Platten</t>
  </si>
  <si>
    <t>545Platten</t>
  </si>
  <si>
    <t>Bruch</t>
  </si>
  <si>
    <t>545Bruch</t>
  </si>
  <si>
    <t>Hupperath</t>
  </si>
  <si>
    <t>545Hupperath</t>
  </si>
  <si>
    <t>Altrich</t>
  </si>
  <si>
    <t>545Altrich</t>
  </si>
  <si>
    <t>Minheim</t>
  </si>
  <si>
    <t>545Minheim</t>
  </si>
  <si>
    <t>Osann-Monzel</t>
  </si>
  <si>
    <t>545Osann-Monzel</t>
  </si>
  <si>
    <t>Minderlittgen</t>
  </si>
  <si>
    <t>545Minderlittgen</t>
  </si>
  <si>
    <t>Dodenburg</t>
  </si>
  <si>
    <t>545Dodenburg</t>
  </si>
  <si>
    <t>Gladbach</t>
  </si>
  <si>
    <t>545Gladbach</t>
  </si>
  <si>
    <t>Kesten</t>
  </si>
  <si>
    <t>545Kesten</t>
  </si>
  <si>
    <t>Dreis</t>
  </si>
  <si>
    <t>545Dreis</t>
  </si>
  <si>
    <t>Heidweiler</t>
  </si>
  <si>
    <t>545Heidweiler</t>
  </si>
  <si>
    <t>Niersbach</t>
  </si>
  <si>
    <t>545Niersbach</t>
  </si>
  <si>
    <t>54523</t>
  </si>
  <si>
    <t>Dierscheid</t>
  </si>
  <si>
    <t>545Dierscheid</t>
  </si>
  <si>
    <t>Hetzerath</t>
  </si>
  <si>
    <t>545Hetzerath</t>
  </si>
  <si>
    <t>54524</t>
  </si>
  <si>
    <t>Klausen</t>
  </si>
  <si>
    <t>545Klausen</t>
  </si>
  <si>
    <t>54526</t>
  </si>
  <si>
    <t>Landscheid</t>
  </si>
  <si>
    <t>545Landscheid</t>
  </si>
  <si>
    <t>54528</t>
  </si>
  <si>
    <t>Salmtal</t>
  </si>
  <si>
    <t>545Salmtal</t>
  </si>
  <si>
    <t>54529</t>
  </si>
  <si>
    <t>Spangdahlem</t>
  </si>
  <si>
    <t>545Spangdahlem</t>
  </si>
  <si>
    <t>54531</t>
  </si>
  <si>
    <t>Eckfeld</t>
  </si>
  <si>
    <t>545Eckfeld</t>
  </si>
  <si>
    <t>Meerfeld</t>
  </si>
  <si>
    <t>545Meerfeld</t>
  </si>
  <si>
    <t>Pantenburg</t>
  </si>
  <si>
    <t>545Pantenburg</t>
  </si>
  <si>
    <t>Manderscheid</t>
  </si>
  <si>
    <t>545Manderscheid</t>
  </si>
  <si>
    <t>Wallscheid</t>
  </si>
  <si>
    <t>545Wallscheid</t>
  </si>
  <si>
    <t>54533</t>
  </si>
  <si>
    <t>Willwerscheid</t>
  </si>
  <si>
    <t>545Willwerscheid</t>
  </si>
  <si>
    <t>Niederscheidweiler</t>
  </si>
  <si>
    <t>545Niederscheidweiler</t>
  </si>
  <si>
    <t>Oberöfflingen</t>
  </si>
  <si>
    <t>545Oberöfflingen</t>
  </si>
  <si>
    <t>Hasborn</t>
  </si>
  <si>
    <t>545Hasborn</t>
  </si>
  <si>
    <t>545Schwarzenborn</t>
  </si>
  <si>
    <t>Niederöfflingen</t>
  </si>
  <si>
    <t>545Niederöfflingen</t>
  </si>
  <si>
    <t>Bettenfeld</t>
  </si>
  <si>
    <t>545Bettenfeld</t>
  </si>
  <si>
    <t>Gransdorf</t>
  </si>
  <si>
    <t>545Gransdorf</t>
  </si>
  <si>
    <t>Laufeld</t>
  </si>
  <si>
    <t>545Laufeld</t>
  </si>
  <si>
    <t>Dierfeld</t>
  </si>
  <si>
    <t>545Dierfeld</t>
  </si>
  <si>
    <t>Eisenschmitt</t>
  </si>
  <si>
    <t>545Eisenschmitt</t>
  </si>
  <si>
    <t>Oberscheidweiler</t>
  </si>
  <si>
    <t>545Oberscheidweiler</t>
  </si>
  <si>
    <t>545Greimerath</t>
  </si>
  <si>
    <t>Oberkail</t>
  </si>
  <si>
    <t>545Oberkail</t>
  </si>
  <si>
    <t>Gipperath</t>
  </si>
  <si>
    <t>545Gipperath</t>
  </si>
  <si>
    <t>54534</t>
  </si>
  <si>
    <t>Musweiler</t>
  </si>
  <si>
    <t>545Musweiler</t>
  </si>
  <si>
    <t>Großlittgen</t>
  </si>
  <si>
    <t>545Großlittgen</t>
  </si>
  <si>
    <t>Karl</t>
  </si>
  <si>
    <t>545Karl</t>
  </si>
  <si>
    <t>Schladt</t>
  </si>
  <si>
    <t>545Schladt</t>
  </si>
  <si>
    <t>54536</t>
  </si>
  <si>
    <t>Kröv</t>
  </si>
  <si>
    <t>545Kröv</t>
  </si>
  <si>
    <t>54538</t>
  </si>
  <si>
    <t>Hontheim</t>
  </si>
  <si>
    <t>545Hontheim</t>
  </si>
  <si>
    <t>Diefenbach</t>
  </si>
  <si>
    <t>545Diefenbach</t>
  </si>
  <si>
    <t>Kinderbeuern</t>
  </si>
  <si>
    <t>545Kinderbeuern</t>
  </si>
  <si>
    <t>Bengel</t>
  </si>
  <si>
    <t>545Bengel</t>
  </si>
  <si>
    <t>Kinheim</t>
  </si>
  <si>
    <t>545Kinheim</t>
  </si>
  <si>
    <t>Bausendorf</t>
  </si>
  <si>
    <t>545Bausendorf</t>
  </si>
  <si>
    <t>54539</t>
  </si>
  <si>
    <t>Ürzig</t>
  </si>
  <si>
    <t>545Ürzig</t>
  </si>
  <si>
    <t>54550</t>
  </si>
  <si>
    <t>Daun</t>
  </si>
  <si>
    <t>545Daun</t>
  </si>
  <si>
    <t>54552</t>
  </si>
  <si>
    <t>Dreis-Brück</t>
  </si>
  <si>
    <t>545Dreis-Brück</t>
  </si>
  <si>
    <t>Darscheid</t>
  </si>
  <si>
    <t>545Darscheid</t>
  </si>
  <si>
    <t>Katzwinkel</t>
  </si>
  <si>
    <t>545Katzwinkel</t>
  </si>
  <si>
    <t>Üdersdorf</t>
  </si>
  <si>
    <t>545Üdersdorf</t>
  </si>
  <si>
    <t>Utzerath</t>
  </si>
  <si>
    <t>545Utzerath</t>
  </si>
  <si>
    <t>Mehren</t>
  </si>
  <si>
    <t>545Mehren</t>
  </si>
  <si>
    <t>Demerath</t>
  </si>
  <si>
    <t>545Demerath</t>
  </si>
  <si>
    <t>Ellscheid</t>
  </si>
  <si>
    <t>545Ellscheid</t>
  </si>
  <si>
    <t>Strotzbüsch</t>
  </si>
  <si>
    <t>545Strotzbüsch</t>
  </si>
  <si>
    <t>Beinhausen</t>
  </si>
  <si>
    <t>545Beinhausen</t>
  </si>
  <si>
    <t>Steiningen</t>
  </si>
  <si>
    <t>545Steiningen</t>
  </si>
  <si>
    <t>Sarmersbach</t>
  </si>
  <si>
    <t>545Sarmersbach</t>
  </si>
  <si>
    <t>Hörscheid</t>
  </si>
  <si>
    <t>545Hörscheid</t>
  </si>
  <si>
    <t>Hörschhausen</t>
  </si>
  <si>
    <t>545Hörschhausen</t>
  </si>
  <si>
    <t>Kradenbach</t>
  </si>
  <si>
    <t>545Kradenbach</t>
  </si>
  <si>
    <t>Neichen</t>
  </si>
  <si>
    <t>545Neichen</t>
  </si>
  <si>
    <t>Brockscheid</t>
  </si>
  <si>
    <t>545Brockscheid</t>
  </si>
  <si>
    <t>545Gefell</t>
  </si>
  <si>
    <t>Udler</t>
  </si>
  <si>
    <t>545Udler</t>
  </si>
  <si>
    <t>Schalkenmehren</t>
  </si>
  <si>
    <t>545Schalkenmehren</t>
  </si>
  <si>
    <t>Steineberg</t>
  </si>
  <si>
    <t>545Steineberg</t>
  </si>
  <si>
    <t>545Schönbach</t>
  </si>
  <si>
    <t>Boxberg</t>
  </si>
  <si>
    <t>545Boxberg</t>
  </si>
  <si>
    <t>Immerath</t>
  </si>
  <si>
    <t>545Immerath</t>
  </si>
  <si>
    <t>Nerdlen</t>
  </si>
  <si>
    <t>545Nerdlen</t>
  </si>
  <si>
    <t>Dockweiler</t>
  </si>
  <si>
    <t>545Dockweiler</t>
  </si>
  <si>
    <t>54558</t>
  </si>
  <si>
    <t>Gillenfeld</t>
  </si>
  <si>
    <t>545Gillenfeld</t>
  </si>
  <si>
    <t>Mückeln</t>
  </si>
  <si>
    <t>545Mückeln</t>
  </si>
  <si>
    <t>545Winkel</t>
  </si>
  <si>
    <t>Strohn</t>
  </si>
  <si>
    <t>545Strohn</t>
  </si>
  <si>
    <t>Saxler</t>
  </si>
  <si>
    <t>545Saxler</t>
  </si>
  <si>
    <t>54568</t>
  </si>
  <si>
    <t>Gerolstein</t>
  </si>
  <si>
    <t>545Gerolstein</t>
  </si>
  <si>
    <t>54570</t>
  </si>
  <si>
    <t>Niederstadtfeld</t>
  </si>
  <si>
    <t>545Niederstadtfeld</t>
  </si>
  <si>
    <t>Neroth</t>
  </si>
  <si>
    <t>545Neroth</t>
  </si>
  <si>
    <t>Hohenfels-Essingen</t>
  </si>
  <si>
    <t>545Hohenfels-Essingen</t>
  </si>
  <si>
    <t>Bleckhausen</t>
  </si>
  <si>
    <t>545Bleckhausen</t>
  </si>
  <si>
    <t>Kirchweiler</t>
  </si>
  <si>
    <t>545Kirchweiler</t>
  </si>
  <si>
    <t>Kalenborn-Scheuern</t>
  </si>
  <si>
    <t>545Kalenborn-Scheuern</t>
  </si>
  <si>
    <t>Berlingen</t>
  </si>
  <si>
    <t>545Berlingen</t>
  </si>
  <si>
    <t>Rockeskyll</t>
  </si>
  <si>
    <t>545Rockeskyll</t>
  </si>
  <si>
    <t>Wallenborn</t>
  </si>
  <si>
    <t>545Wallenborn</t>
  </si>
  <si>
    <t>Mürlenbach</t>
  </si>
  <si>
    <t>545Mürlenbach</t>
  </si>
  <si>
    <t>Pelm</t>
  </si>
  <si>
    <t>545Pelm</t>
  </si>
  <si>
    <t>Salm</t>
  </si>
  <si>
    <t>545Salm</t>
  </si>
  <si>
    <t>Hinterweiler</t>
  </si>
  <si>
    <t>545Hinterweiler</t>
  </si>
  <si>
    <t>Densborn</t>
  </si>
  <si>
    <t>545Densborn</t>
  </si>
  <si>
    <t>Weidenbach</t>
  </si>
  <si>
    <t>545Weidenbach</t>
  </si>
  <si>
    <t>Betteldorf</t>
  </si>
  <si>
    <t>545Betteldorf</t>
  </si>
  <si>
    <t>Deudesfeld</t>
  </si>
  <si>
    <t>545Deudesfeld</t>
  </si>
  <si>
    <t>Meisburg</t>
  </si>
  <si>
    <t>545Meisburg</t>
  </si>
  <si>
    <t>Schutz</t>
  </si>
  <si>
    <t>545Schutz</t>
  </si>
  <si>
    <t>Oberstadtfeld</t>
  </si>
  <si>
    <t>545Oberstadtfeld</t>
  </si>
  <si>
    <t>54574</t>
  </si>
  <si>
    <t>Kopp</t>
  </si>
  <si>
    <t>545Kopp</t>
  </si>
  <si>
    <t>Birresborn</t>
  </si>
  <si>
    <t>545Birresborn</t>
  </si>
  <si>
    <t>54576</t>
  </si>
  <si>
    <t>Hillesheim</t>
  </si>
  <si>
    <t>545Hillesheim</t>
  </si>
  <si>
    <t>Dohm-Lammersdorf</t>
  </si>
  <si>
    <t>545Dohm-Lammersdorf</t>
  </si>
  <si>
    <t>54578</t>
  </si>
  <si>
    <t>Oberbettingen</t>
  </si>
  <si>
    <t>545Oberbettingen</t>
  </si>
  <si>
    <t>Berndorf</t>
  </si>
  <si>
    <t>545Berndorf</t>
  </si>
  <si>
    <t>Walsdorf</t>
  </si>
  <si>
    <t>545Walsdorf</t>
  </si>
  <si>
    <t>Basberg</t>
  </si>
  <si>
    <t>545Basberg</t>
  </si>
  <si>
    <t>Nohn</t>
  </si>
  <si>
    <t>545Nohn</t>
  </si>
  <si>
    <t>Wiesbaum</t>
  </si>
  <si>
    <t>545Wiesbaum</t>
  </si>
  <si>
    <t>545Kerpen</t>
  </si>
  <si>
    <t>Oberehe-Stroheich</t>
  </si>
  <si>
    <t>545Oberehe-Stroheich</t>
  </si>
  <si>
    <t>54579</t>
  </si>
  <si>
    <t>Üxheim</t>
  </si>
  <si>
    <t>545Üxheim</t>
  </si>
  <si>
    <t>54584</t>
  </si>
  <si>
    <t>Jünkerath</t>
  </si>
  <si>
    <t>545Jünkerath</t>
  </si>
  <si>
    <t>Feusdorf</t>
  </si>
  <si>
    <t>545Feusdorf</t>
  </si>
  <si>
    <t>545Gönnersdorf</t>
  </si>
  <si>
    <t>54585</t>
  </si>
  <si>
    <t>54586</t>
  </si>
  <si>
    <t>Schüller</t>
  </si>
  <si>
    <t>545Schüller</t>
  </si>
  <si>
    <t>54587</t>
  </si>
  <si>
    <t>Lissendorf</t>
  </si>
  <si>
    <t>545Lissendorf</t>
  </si>
  <si>
    <t>Birgel</t>
  </si>
  <si>
    <t>545Birgel</t>
  </si>
  <si>
    <t>54589</t>
  </si>
  <si>
    <t>Kerschenbach</t>
  </si>
  <si>
    <t>545Kerschenbach</t>
  </si>
  <si>
    <t>Stadtkyll</t>
  </si>
  <si>
    <t>545Stadtkyll</t>
  </si>
  <si>
    <t>54595</t>
  </si>
  <si>
    <t>Watzerath</t>
  </si>
  <si>
    <t>545Watzerath</t>
  </si>
  <si>
    <t>Prüm</t>
  </si>
  <si>
    <t>545Prüm</t>
  </si>
  <si>
    <t>Weinsheim</t>
  </si>
  <si>
    <t>545Weinsheim</t>
  </si>
  <si>
    <t>Pittenbach</t>
  </si>
  <si>
    <t>545Pittenbach</t>
  </si>
  <si>
    <t>Orlenbach</t>
  </si>
  <si>
    <t>545Orlenbach</t>
  </si>
  <si>
    <t>Gondenbrett</t>
  </si>
  <si>
    <t>545Gondenbrett</t>
  </si>
  <si>
    <t>54597</t>
  </si>
  <si>
    <t>Burbach</t>
  </si>
  <si>
    <t>545Burbach</t>
  </si>
  <si>
    <t>Wallersheim</t>
  </si>
  <si>
    <t>545Wallersheim</t>
  </si>
  <si>
    <t>Kleinlangenfeld</t>
  </si>
  <si>
    <t>545Kleinlangenfeld</t>
  </si>
  <si>
    <t>Olzheim</t>
  </si>
  <si>
    <t>545Olzheim</t>
  </si>
  <si>
    <t>Steffeln</t>
  </si>
  <si>
    <t>545Steffeln</t>
  </si>
  <si>
    <t>Neuheilenbach</t>
  </si>
  <si>
    <t>545Neuheilenbach</t>
  </si>
  <si>
    <t>Habscheid</t>
  </si>
  <si>
    <t>545Habscheid</t>
  </si>
  <si>
    <t>Kinzenburg</t>
  </si>
  <si>
    <t>545Kinzenburg</t>
  </si>
  <si>
    <t>Euscheid</t>
  </si>
  <si>
    <t>545Euscheid</t>
  </si>
  <si>
    <t>Masthorn</t>
  </si>
  <si>
    <t>545Masthorn</t>
  </si>
  <si>
    <t>Duppach</t>
  </si>
  <si>
    <t>545Duppach</t>
  </si>
  <si>
    <t>Rommersheim</t>
  </si>
  <si>
    <t>545Rommersheim</t>
  </si>
  <si>
    <t>Pronsfeld</t>
  </si>
  <si>
    <t>545Pronsfeld</t>
  </si>
  <si>
    <t>545Reuth</t>
  </si>
  <si>
    <t>Balesfeld</t>
  </si>
  <si>
    <t>545Balesfeld</t>
  </si>
  <si>
    <t>Lierfeld</t>
  </si>
  <si>
    <t>545Lierfeld</t>
  </si>
  <si>
    <t>Merlscheid</t>
  </si>
  <si>
    <t>545Merlscheid</t>
  </si>
  <si>
    <t>Strickscheid</t>
  </si>
  <si>
    <t>545Strickscheid</t>
  </si>
  <si>
    <t>Hersdorf</t>
  </si>
  <si>
    <t>545Hersdorf</t>
  </si>
  <si>
    <t>545Neuendorf</t>
  </si>
  <si>
    <t>Fleringen</t>
  </si>
  <si>
    <t>545Fleringen</t>
  </si>
  <si>
    <t>Roth</t>
  </si>
  <si>
    <t>545Roth</t>
  </si>
  <si>
    <t>Plütscheid</t>
  </si>
  <si>
    <t>545Plütscheid</t>
  </si>
  <si>
    <t>Lascheid</t>
  </si>
  <si>
    <t>545Lascheid</t>
  </si>
  <si>
    <t>Lünebach</t>
  </si>
  <si>
    <t>545Lünebach</t>
  </si>
  <si>
    <t>Auw bei Prüm</t>
  </si>
  <si>
    <t>545Auw bei Prüm</t>
  </si>
  <si>
    <t>Seiwerath</t>
  </si>
  <si>
    <t>545Seiwerath</t>
  </si>
  <si>
    <t>Schwirzheim</t>
  </si>
  <si>
    <t>545Schwirzheim</t>
  </si>
  <si>
    <t>Feuerscheid</t>
  </si>
  <si>
    <t>545Feuerscheid</t>
  </si>
  <si>
    <t>Matzerath</t>
  </si>
  <si>
    <t>545Matzerath</t>
  </si>
  <si>
    <t>Ormont</t>
  </si>
  <si>
    <t>545Ormont</t>
  </si>
  <si>
    <t>54608</t>
  </si>
  <si>
    <t>Bleialf</t>
  </si>
  <si>
    <t>546Bleialf</t>
  </si>
  <si>
    <t>Oberlascheid</t>
  </si>
  <si>
    <t>546Oberlascheid</t>
  </si>
  <si>
    <t>Sellerich</t>
  </si>
  <si>
    <t>546Sellerich</t>
  </si>
  <si>
    <t>Winterscheid</t>
  </si>
  <si>
    <t>546Winterscheid</t>
  </si>
  <si>
    <t>Buchet</t>
  </si>
  <si>
    <t>546Buchet</t>
  </si>
  <si>
    <t>Mützenich</t>
  </si>
  <si>
    <t>546Mützenich</t>
  </si>
  <si>
    <t>Brandscheid</t>
  </si>
  <si>
    <t>546Brandscheid</t>
  </si>
  <si>
    <t>Großlangenfeld</t>
  </si>
  <si>
    <t>546Großlangenfeld</t>
  </si>
  <si>
    <t>54610</t>
  </si>
  <si>
    <t>Büdesheim</t>
  </si>
  <si>
    <t>546Büdesheim</t>
  </si>
  <si>
    <t>54611</t>
  </si>
  <si>
    <t>Scheid</t>
  </si>
  <si>
    <t>546Scheid</t>
  </si>
  <si>
    <t>Hallschlag</t>
  </si>
  <si>
    <t>546Hallschlag</t>
  </si>
  <si>
    <t>54612</t>
  </si>
  <si>
    <t>546Wawern</t>
  </si>
  <si>
    <t>Nimshuscheid</t>
  </si>
  <si>
    <t>546Nimshuscheid</t>
  </si>
  <si>
    <t>Lasel</t>
  </si>
  <si>
    <t>546Lasel</t>
  </si>
  <si>
    <t>54614</t>
  </si>
  <si>
    <t>Niederlauch</t>
  </si>
  <si>
    <t>546Niederlauch</t>
  </si>
  <si>
    <t>Nimsreuland</t>
  </si>
  <si>
    <t>546Nimsreuland</t>
  </si>
  <si>
    <t>Oberlauch</t>
  </si>
  <si>
    <t>546Oberlauch</t>
  </si>
  <si>
    <t>Schönecken</t>
  </si>
  <si>
    <t>546Schönecken</t>
  </si>
  <si>
    <t>Heisdorf</t>
  </si>
  <si>
    <t>546Heisdorf</t>
  </si>
  <si>
    <t>Dingdorf</t>
  </si>
  <si>
    <t>546Dingdorf</t>
  </si>
  <si>
    <t>Giesdorf</t>
  </si>
  <si>
    <t>546Giesdorf</t>
  </si>
  <si>
    <t>Winringen</t>
  </si>
  <si>
    <t>546Winringen</t>
  </si>
  <si>
    <t>54616</t>
  </si>
  <si>
    <t>Winterspelt</t>
  </si>
  <si>
    <t>546Winterspelt</t>
  </si>
  <si>
    <t>54617</t>
  </si>
  <si>
    <t>Sevenig (Our)</t>
  </si>
  <si>
    <t>546Sevenig (Our)</t>
  </si>
  <si>
    <t>Harspelt</t>
  </si>
  <si>
    <t>546Harspelt</t>
  </si>
  <si>
    <t>Lützkampen</t>
  </si>
  <si>
    <t>546Lützkampen</t>
  </si>
  <si>
    <t>54619</t>
  </si>
  <si>
    <t>Heckhuscheid</t>
  </si>
  <si>
    <t>546Heckhuscheid</t>
  </si>
  <si>
    <t>546Herzfeld</t>
  </si>
  <si>
    <t>Kesfeld</t>
  </si>
  <si>
    <t>546Kesfeld</t>
  </si>
  <si>
    <t>Eschfeld</t>
  </si>
  <si>
    <t>546Eschfeld</t>
  </si>
  <si>
    <t>Roscheid</t>
  </si>
  <si>
    <t>546Roscheid</t>
  </si>
  <si>
    <t>Sengerich</t>
  </si>
  <si>
    <t>546Sengerich</t>
  </si>
  <si>
    <t>Üttfeld</t>
  </si>
  <si>
    <t>546Üttfeld</t>
  </si>
  <si>
    <t>Leidenborn</t>
  </si>
  <si>
    <t>546Leidenborn</t>
  </si>
  <si>
    <t>Reiff</t>
  </si>
  <si>
    <t>546Reiff</t>
  </si>
  <si>
    <t>Lichtenborn</t>
  </si>
  <si>
    <t>546Lichtenborn</t>
  </si>
  <si>
    <t>Großkampenberg</t>
  </si>
  <si>
    <t>546Großkampenberg</t>
  </si>
  <si>
    <t>54634</t>
  </si>
  <si>
    <t>Bitburg</t>
  </si>
  <si>
    <t>546Bitburg</t>
  </si>
  <si>
    <t>Niederstedem</t>
  </si>
  <si>
    <t>546Niederstedem</t>
  </si>
  <si>
    <t>Oberstedem</t>
  </si>
  <si>
    <t>546Oberstedem</t>
  </si>
  <si>
    <t>Metterich</t>
  </si>
  <si>
    <t>546Metterich</t>
  </si>
  <si>
    <t>Birtlingen</t>
  </si>
  <si>
    <t>546Birtlingen</t>
  </si>
  <si>
    <t>54636</t>
  </si>
  <si>
    <t>546Schleid</t>
  </si>
  <si>
    <t>Meckel</t>
  </si>
  <si>
    <t>546Meckel</t>
  </si>
  <si>
    <t>Ehlenz</t>
  </si>
  <si>
    <t>546Ehlenz</t>
  </si>
  <si>
    <t>Idesheim</t>
  </si>
  <si>
    <t>546Idesheim</t>
  </si>
  <si>
    <t>Baustert</t>
  </si>
  <si>
    <t>546Baustert</t>
  </si>
  <si>
    <t>Eßlingen</t>
  </si>
  <si>
    <t>546Eßlingen</t>
  </si>
  <si>
    <t>Sülm</t>
  </si>
  <si>
    <t>546Sülm</t>
  </si>
  <si>
    <t>Bickendorf</t>
  </si>
  <si>
    <t>546Bickendorf</t>
  </si>
  <si>
    <t>Nattenheim</t>
  </si>
  <si>
    <t>546Nattenheim</t>
  </si>
  <si>
    <t>Dockendorf</t>
  </si>
  <si>
    <t>546Dockendorf</t>
  </si>
  <si>
    <t>Altscheid</t>
  </si>
  <si>
    <t>546Altscheid</t>
  </si>
  <si>
    <t>Röhl</t>
  </si>
  <si>
    <t>546Röhl</t>
  </si>
  <si>
    <t>Wolsfeld</t>
  </si>
  <si>
    <t>546Wolsfeld</t>
  </si>
  <si>
    <t>Idenheim</t>
  </si>
  <si>
    <t>546Idenheim</t>
  </si>
  <si>
    <t>Seffern</t>
  </si>
  <si>
    <t>546Seffern</t>
  </si>
  <si>
    <t>Oberweis</t>
  </si>
  <si>
    <t>546Oberweis</t>
  </si>
  <si>
    <t>546Dahlem</t>
  </si>
  <si>
    <t>Brecht</t>
  </si>
  <si>
    <t>546Brecht</t>
  </si>
  <si>
    <t>Wiersdorf</t>
  </si>
  <si>
    <t>546Wiersdorf</t>
  </si>
  <si>
    <t>Echtershausen</t>
  </si>
  <si>
    <t>546Echtershausen</t>
  </si>
  <si>
    <t>Ließem</t>
  </si>
  <si>
    <t>546Ließem</t>
  </si>
  <si>
    <t>Wißmannsdorf</t>
  </si>
  <si>
    <t>546Wißmannsdorf</t>
  </si>
  <si>
    <t>Biersdorf</t>
  </si>
  <si>
    <t>546Biersdorf</t>
  </si>
  <si>
    <t>Feilsdorf</t>
  </si>
  <si>
    <t>546Feilsdorf</t>
  </si>
  <si>
    <t>Hütterscheid</t>
  </si>
  <si>
    <t>546Hütterscheid</t>
  </si>
  <si>
    <t>Trimport</t>
  </si>
  <si>
    <t>546Trimport</t>
  </si>
  <si>
    <t>Niederweiler</t>
  </si>
  <si>
    <t>546Niederweiler</t>
  </si>
  <si>
    <t>Fließem</t>
  </si>
  <si>
    <t>546Fließem</t>
  </si>
  <si>
    <t>Rittersdorf</t>
  </si>
  <si>
    <t>546Rittersdorf</t>
  </si>
  <si>
    <t>Messerich</t>
  </si>
  <si>
    <t>546Messerich</t>
  </si>
  <si>
    <t>Heilenbach</t>
  </si>
  <si>
    <t>546Heilenbach</t>
  </si>
  <si>
    <t>Mülbach</t>
  </si>
  <si>
    <t>546Mülbach</t>
  </si>
  <si>
    <t>Ingendorf</t>
  </si>
  <si>
    <t>546Ingendorf</t>
  </si>
  <si>
    <t>Weidingen</t>
  </si>
  <si>
    <t>546Weidingen</t>
  </si>
  <si>
    <t>Hamm</t>
  </si>
  <si>
    <t>546Hamm</t>
  </si>
  <si>
    <t>Oberweiler</t>
  </si>
  <si>
    <t>546Oberweiler</t>
  </si>
  <si>
    <t>Hüttingen an der Kyll</t>
  </si>
  <si>
    <t>546Hüttingen an der Kyll</t>
  </si>
  <si>
    <t>Sefferweich</t>
  </si>
  <si>
    <t>546Sefferweich</t>
  </si>
  <si>
    <t>Scharfbillig</t>
  </si>
  <si>
    <t>546Scharfbillig</t>
  </si>
  <si>
    <t>54646</t>
  </si>
  <si>
    <t>Hisel</t>
  </si>
  <si>
    <t>546Hisel</t>
  </si>
  <si>
    <t>Wettlingen</t>
  </si>
  <si>
    <t>546Wettlingen</t>
  </si>
  <si>
    <t>Enzen</t>
  </si>
  <si>
    <t>546Enzen</t>
  </si>
  <si>
    <t>546Burg</t>
  </si>
  <si>
    <t>Halsdorf</t>
  </si>
  <si>
    <t>546Halsdorf</t>
  </si>
  <si>
    <t>Bettingen</t>
  </si>
  <si>
    <t>546Bettingen</t>
  </si>
  <si>
    <t>Brimingen</t>
  </si>
  <si>
    <t>546Brimingen</t>
  </si>
  <si>
    <t>Olsdorf</t>
  </si>
  <si>
    <t>546Olsdorf</t>
  </si>
  <si>
    <t>Stockem</t>
  </si>
  <si>
    <t>546Stockem</t>
  </si>
  <si>
    <t>Niehl</t>
  </si>
  <si>
    <t>546Niehl</t>
  </si>
  <si>
    <t>54647</t>
  </si>
  <si>
    <t>Pickließem</t>
  </si>
  <si>
    <t>546Pickließem</t>
  </si>
  <si>
    <t>Dudeldorf</t>
  </si>
  <si>
    <t>546Dudeldorf</t>
  </si>
  <si>
    <t>Gondorf</t>
  </si>
  <si>
    <t>546Gondorf</t>
  </si>
  <si>
    <t>54649</t>
  </si>
  <si>
    <t>Eilscheid</t>
  </si>
  <si>
    <t>546Eilscheid</t>
  </si>
  <si>
    <t>Dackscheid</t>
  </si>
  <si>
    <t>546Dackscheid</t>
  </si>
  <si>
    <t>Niederpierscheid</t>
  </si>
  <si>
    <t>546Niederpierscheid</t>
  </si>
  <si>
    <t>Hargarten</t>
  </si>
  <si>
    <t>546Hargarten</t>
  </si>
  <si>
    <t>546Manderscheid</t>
  </si>
  <si>
    <t>Oberpierscheid</t>
  </si>
  <si>
    <t>546Oberpierscheid</t>
  </si>
  <si>
    <t>Lambertsberg</t>
  </si>
  <si>
    <t>546Lambertsberg</t>
  </si>
  <si>
    <t>Mauel</t>
  </si>
  <si>
    <t>546Mauel</t>
  </si>
  <si>
    <t>Lauperath</t>
  </si>
  <si>
    <t>546Lauperath</t>
  </si>
  <si>
    <t>Waxweiler</t>
  </si>
  <si>
    <t>546Waxweiler</t>
  </si>
  <si>
    <t>Pintesfeld</t>
  </si>
  <si>
    <t>546Pintesfeld</t>
  </si>
  <si>
    <t>54655</t>
  </si>
  <si>
    <t>Seinsfeld</t>
  </si>
  <si>
    <t>546Seinsfeld</t>
  </si>
  <si>
    <t>Kyllburgweiler</t>
  </si>
  <si>
    <t>546Kyllburgweiler</t>
  </si>
  <si>
    <t>Malberg</t>
  </si>
  <si>
    <t>546Malberg</t>
  </si>
  <si>
    <t>Sankt Thomas</t>
  </si>
  <si>
    <t>546Sankt Thomas</t>
  </si>
  <si>
    <t>Usch</t>
  </si>
  <si>
    <t>546Usch</t>
  </si>
  <si>
    <t>Orsfeld</t>
  </si>
  <si>
    <t>546Orsfeld</t>
  </si>
  <si>
    <t>Zendscheid</t>
  </si>
  <si>
    <t>546Zendscheid</t>
  </si>
  <si>
    <t>Kyllburg</t>
  </si>
  <si>
    <t>546Kyllburg</t>
  </si>
  <si>
    <t>Steinborn</t>
  </si>
  <si>
    <t>546Steinborn</t>
  </si>
  <si>
    <t>Etteldorf</t>
  </si>
  <si>
    <t>546Etteldorf</t>
  </si>
  <si>
    <t>Malbergweich</t>
  </si>
  <si>
    <t>546Malbergweich</t>
  </si>
  <si>
    <t>Wilsecker</t>
  </si>
  <si>
    <t>546Wilsecker</t>
  </si>
  <si>
    <t>54657</t>
  </si>
  <si>
    <t>Gindorf</t>
  </si>
  <si>
    <t>546Gindorf</t>
  </si>
  <si>
    <t>Badem</t>
  </si>
  <si>
    <t>546Badem</t>
  </si>
  <si>
    <t>Neidenbach</t>
  </si>
  <si>
    <t>546Neidenbach</t>
  </si>
  <si>
    <t>54662</t>
  </si>
  <si>
    <t>Philippsheim</t>
  </si>
  <si>
    <t>546Philippsheim</t>
  </si>
  <si>
    <t>Speicher</t>
  </si>
  <si>
    <t>546Speicher</t>
  </si>
  <si>
    <t>Beilingen</t>
  </si>
  <si>
    <t>546Beilingen</t>
  </si>
  <si>
    <t>Herforst</t>
  </si>
  <si>
    <t>546Herforst</t>
  </si>
  <si>
    <t>54664</t>
  </si>
  <si>
    <t>Preist</t>
  </si>
  <si>
    <t>546Preist</t>
  </si>
  <si>
    <t>Hosten</t>
  </si>
  <si>
    <t>546Hosten</t>
  </si>
  <si>
    <t>Auw an der Kyll</t>
  </si>
  <si>
    <t>546Auw an der Kyll</t>
  </si>
  <si>
    <t>54666</t>
  </si>
  <si>
    <t>Irrel</t>
  </si>
  <si>
    <t>546Irrel</t>
  </si>
  <si>
    <t>54668</t>
  </si>
  <si>
    <t>546Alsdorf</t>
  </si>
  <si>
    <t>Ferschweiler</t>
  </si>
  <si>
    <t>546Ferschweiler</t>
  </si>
  <si>
    <t>Echternacherbrück</t>
  </si>
  <si>
    <t>546Echternacherbrück</t>
  </si>
  <si>
    <t>Kaschenbach</t>
  </si>
  <si>
    <t>546Kaschenbach</t>
  </si>
  <si>
    <t>Holsthum</t>
  </si>
  <si>
    <t>546Holsthum</t>
  </si>
  <si>
    <t>Ernzen</t>
  </si>
  <si>
    <t>546Ernzen</t>
  </si>
  <si>
    <t>Peffingen</t>
  </si>
  <si>
    <t>546Peffingen</t>
  </si>
  <si>
    <t>Prümzurlay</t>
  </si>
  <si>
    <t>546Prümzurlay</t>
  </si>
  <si>
    <t>Schankweiler</t>
  </si>
  <si>
    <t>546Schankweiler</t>
  </si>
  <si>
    <t>Niederweis</t>
  </si>
  <si>
    <t>546Niederweis</t>
  </si>
  <si>
    <t>54669</t>
  </si>
  <si>
    <t>Bollendorf</t>
  </si>
  <si>
    <t>546Bollendorf</t>
  </si>
  <si>
    <t>54673</t>
  </si>
  <si>
    <t>Plascheid</t>
  </si>
  <si>
    <t>546Plascheid</t>
  </si>
  <si>
    <t>Berkoth</t>
  </si>
  <si>
    <t>546Berkoth</t>
  </si>
  <si>
    <t>Keppeshausen</t>
  </si>
  <si>
    <t>546Keppeshausen</t>
  </si>
  <si>
    <t>Zweifelscheid</t>
  </si>
  <si>
    <t>546Zweifelscheid</t>
  </si>
  <si>
    <t>Sevenig</t>
  </si>
  <si>
    <t>546Sevenig</t>
  </si>
  <si>
    <t>Neuerburg</t>
  </si>
  <si>
    <t>546Neuerburg</t>
  </si>
  <si>
    <t>546Bauler</t>
  </si>
  <si>
    <t>Scheuern</t>
  </si>
  <si>
    <t>546Scheuern</t>
  </si>
  <si>
    <t>Waldhof-Falkenstein</t>
  </si>
  <si>
    <t>546Waldhof-Falkenstein</t>
  </si>
  <si>
    <t>Rodershausen</t>
  </si>
  <si>
    <t>546Rodershausen</t>
  </si>
  <si>
    <t>Karlshausen</t>
  </si>
  <si>
    <t>546Karlshausen</t>
  </si>
  <si>
    <t>Heilbach</t>
  </si>
  <si>
    <t>546Heilbach</t>
  </si>
  <si>
    <t>Koxhausen</t>
  </si>
  <si>
    <t>546Koxhausen</t>
  </si>
  <si>
    <t>546Hütten</t>
  </si>
  <si>
    <t>Emmelbaum</t>
  </si>
  <si>
    <t>546Emmelbaum</t>
  </si>
  <si>
    <t>Herbstmühle</t>
  </si>
  <si>
    <t>546Herbstmühle</t>
  </si>
  <si>
    <t>Krautscheid</t>
  </si>
  <si>
    <t>546Krautscheid</t>
  </si>
  <si>
    <t>546Leimbach</t>
  </si>
  <si>
    <t>Muxerath</t>
  </si>
  <si>
    <t>546Muxerath</t>
  </si>
  <si>
    <t>Berscheid</t>
  </si>
  <si>
    <t>546Berscheid</t>
  </si>
  <si>
    <t>Gemünd</t>
  </si>
  <si>
    <t>546Gemünd</t>
  </si>
  <si>
    <t>Ammeldingen bei Neuerburg</t>
  </si>
  <si>
    <t>546Ammeldingen bei Neuerburg</t>
  </si>
  <si>
    <t>Scheitenkorb</t>
  </si>
  <si>
    <t>546Scheitenkorb</t>
  </si>
  <si>
    <t>Dauwelshausen</t>
  </si>
  <si>
    <t>546Dauwelshausen</t>
  </si>
  <si>
    <t>546Burscheid</t>
  </si>
  <si>
    <t>Nasingen</t>
  </si>
  <si>
    <t>546Nasingen</t>
  </si>
  <si>
    <t>Uppershausen</t>
  </si>
  <si>
    <t>546Uppershausen</t>
  </si>
  <si>
    <t>54675</t>
  </si>
  <si>
    <t>Fischbach-Oberraden</t>
  </si>
  <si>
    <t>546Fischbach-Oberraden</t>
  </si>
  <si>
    <t>Geichlingen</t>
  </si>
  <si>
    <t>546Geichlingen</t>
  </si>
  <si>
    <t>Roth an der Our</t>
  </si>
  <si>
    <t>546Roth an der Our</t>
  </si>
  <si>
    <t>Obergeckler</t>
  </si>
  <si>
    <t>546Obergeckler</t>
  </si>
  <si>
    <t>Sinspelt</t>
  </si>
  <si>
    <t>546Sinspelt</t>
  </si>
  <si>
    <t>Utscheid</t>
  </si>
  <si>
    <t>546Utscheid</t>
  </si>
  <si>
    <t>Kruchten</t>
  </si>
  <si>
    <t>546Kruchten</t>
  </si>
  <si>
    <t>546Wallendorf</t>
  </si>
  <si>
    <t>Nusbaum</t>
  </si>
  <si>
    <t>546Nusbaum</t>
  </si>
  <si>
    <t>Körperich</t>
  </si>
  <si>
    <t>546Körperich</t>
  </si>
  <si>
    <t>Ammeldingen an der Our</t>
  </si>
  <si>
    <t>546Ammeldingen an der Our</t>
  </si>
  <si>
    <t>Mettendorf</t>
  </si>
  <si>
    <t>546Mettendorf</t>
  </si>
  <si>
    <t>Hüttingen</t>
  </si>
  <si>
    <t>546Hüttingen</t>
  </si>
  <si>
    <t>Niedergeckler</t>
  </si>
  <si>
    <t>546Niedergeckler</t>
  </si>
  <si>
    <t>Lahr</t>
  </si>
  <si>
    <t>546Lahr</t>
  </si>
  <si>
    <t>Gentingen</t>
  </si>
  <si>
    <t>546Gentingen</t>
  </si>
  <si>
    <t>Biesdorf</t>
  </si>
  <si>
    <t>546Biesdorf</t>
  </si>
  <si>
    <t>Hommerdingen</t>
  </si>
  <si>
    <t>546Hommerdingen</t>
  </si>
  <si>
    <t>Niederraden</t>
  </si>
  <si>
    <t>546Niederraden</t>
  </si>
  <si>
    <t>54687</t>
  </si>
  <si>
    <t>Arzfeld</t>
  </si>
  <si>
    <t>546Arzfeld</t>
  </si>
  <si>
    <t>54689</t>
  </si>
  <si>
    <t>Affler</t>
  </si>
  <si>
    <t>546Affler</t>
  </si>
  <si>
    <t>Olmscheid</t>
  </si>
  <si>
    <t>546Olmscheid</t>
  </si>
  <si>
    <t>Jucken</t>
  </si>
  <si>
    <t>546Jucken</t>
  </si>
  <si>
    <t>Übereisenbach</t>
  </si>
  <si>
    <t>546Übereisenbach</t>
  </si>
  <si>
    <t>Dasburg</t>
  </si>
  <si>
    <t>546Dasburg</t>
  </si>
  <si>
    <t>Dahnen</t>
  </si>
  <si>
    <t>546Dahnen</t>
  </si>
  <si>
    <t>Daleiden</t>
  </si>
  <si>
    <t>546Daleiden</t>
  </si>
  <si>
    <t>Reipeldingen</t>
  </si>
  <si>
    <t>546Reipeldingen</t>
  </si>
  <si>
    <t>Preischeid</t>
  </si>
  <si>
    <t>546Preischeid</t>
  </si>
  <si>
    <t>Irrhausen</t>
  </si>
  <si>
    <t>546Irrhausen</t>
  </si>
  <si>
    <t>Kickeshausen</t>
  </si>
  <si>
    <t>546Kickeshausen</t>
  </si>
  <si>
    <t>55116</t>
  </si>
  <si>
    <t>Mainz</t>
  </si>
  <si>
    <t>551Mainz</t>
  </si>
  <si>
    <t>55118</t>
  </si>
  <si>
    <t>55120</t>
  </si>
  <si>
    <t>55122</t>
  </si>
  <si>
    <t>55124</t>
  </si>
  <si>
    <t>55126</t>
  </si>
  <si>
    <t>55127</t>
  </si>
  <si>
    <t>55128</t>
  </si>
  <si>
    <t>55129</t>
  </si>
  <si>
    <t>55130</t>
  </si>
  <si>
    <t>55131</t>
  </si>
  <si>
    <t>55218</t>
  </si>
  <si>
    <t>Ingelheim am Rhein</t>
  </si>
  <si>
    <t>552Ingelheim am Rhein</t>
  </si>
  <si>
    <t>55232</t>
  </si>
  <si>
    <t>Ensheim</t>
  </si>
  <si>
    <t>552Ensheim</t>
  </si>
  <si>
    <t>Alzey</t>
  </si>
  <si>
    <t>552Alzey</t>
  </si>
  <si>
    <t>55234</t>
  </si>
  <si>
    <t>Dintesheim</t>
  </si>
  <si>
    <t>552Dintesheim</t>
  </si>
  <si>
    <t>Hangen-Weisheim</t>
  </si>
  <si>
    <t>552Hangen-Weisheim</t>
  </si>
  <si>
    <t>Hochborn</t>
  </si>
  <si>
    <t>552Hochborn</t>
  </si>
  <si>
    <t>Esselborn</t>
  </si>
  <si>
    <t>552Esselborn</t>
  </si>
  <si>
    <t>Bechenheim</t>
  </si>
  <si>
    <t>552Bechenheim</t>
  </si>
  <si>
    <t>Gau-Heppenheim</t>
  </si>
  <si>
    <t>552Gau-Heppenheim</t>
  </si>
  <si>
    <t>Kettenheim</t>
  </si>
  <si>
    <t>552Kettenheim</t>
  </si>
  <si>
    <t>Bechtolsheim</t>
  </si>
  <si>
    <t>552Bechtolsheim</t>
  </si>
  <si>
    <t>Eppelsheim</t>
  </si>
  <si>
    <t>552Eppelsheim</t>
  </si>
  <si>
    <t>Flomborn</t>
  </si>
  <si>
    <t>552Flomborn</t>
  </si>
  <si>
    <t>Erbes-Büdesheim</t>
  </si>
  <si>
    <t>552Erbes-Büdesheim</t>
  </si>
  <si>
    <t>Framersheim</t>
  </si>
  <si>
    <t>552Framersheim</t>
  </si>
  <si>
    <t>Freimersheim</t>
  </si>
  <si>
    <t>552Freimersheim</t>
  </si>
  <si>
    <t>Wendelsheim</t>
  </si>
  <si>
    <t>552Wendelsheim</t>
  </si>
  <si>
    <t>Monzernheim</t>
  </si>
  <si>
    <t>552Monzernheim</t>
  </si>
  <si>
    <t>Biebelnheim</t>
  </si>
  <si>
    <t>552Biebelnheim</t>
  </si>
  <si>
    <t>Wahlheim</t>
  </si>
  <si>
    <t>552Wahlheim</t>
  </si>
  <si>
    <t>Albig</t>
  </si>
  <si>
    <t>552Albig</t>
  </si>
  <si>
    <t>Bermersheim vor der Höhe</t>
  </si>
  <si>
    <t>552Bermersheim vor der Höhe</t>
  </si>
  <si>
    <t>Nieder-Wiesen</t>
  </si>
  <si>
    <t>552Nieder-Wiesen</t>
  </si>
  <si>
    <t>Ober-Flörsheim</t>
  </si>
  <si>
    <t>552Ober-Flörsheim</t>
  </si>
  <si>
    <t>Offenheim</t>
  </si>
  <si>
    <t>552Offenheim</t>
  </si>
  <si>
    <t>Nack</t>
  </si>
  <si>
    <t>552Nack</t>
  </si>
  <si>
    <t>55237</t>
  </si>
  <si>
    <t>Lonsheim</t>
  </si>
  <si>
    <t>552Lonsheim</t>
  </si>
  <si>
    <t>552Bornheim</t>
  </si>
  <si>
    <t>Flonheim</t>
  </si>
  <si>
    <t>552Flonheim</t>
  </si>
  <si>
    <t>55239</t>
  </si>
  <si>
    <t>Gau-Odernheim</t>
  </si>
  <si>
    <t>552Gau-Odernheim</t>
  </si>
  <si>
    <t>55257</t>
  </si>
  <si>
    <t>Budenheim</t>
  </si>
  <si>
    <t>552Budenheim</t>
  </si>
  <si>
    <t>55262</t>
  </si>
  <si>
    <t>Heidesheim am Rhein</t>
  </si>
  <si>
    <t>552Heidesheim am Rhein</t>
  </si>
  <si>
    <t>55263</t>
  </si>
  <si>
    <t>Wackernheim</t>
  </si>
  <si>
    <t>552Wackernheim</t>
  </si>
  <si>
    <t>55268</t>
  </si>
  <si>
    <t>Nieder-Olm</t>
  </si>
  <si>
    <t>552Nieder-Olm</t>
  </si>
  <si>
    <t>55270</t>
  </si>
  <si>
    <t>Schwabenheim an der Selz</t>
  </si>
  <si>
    <t>552Schwabenheim an der Selz</t>
  </si>
  <si>
    <t>Zornheim</t>
  </si>
  <si>
    <t>552Zornheim</t>
  </si>
  <si>
    <t>Essenheim</t>
  </si>
  <si>
    <t>552Essenheim</t>
  </si>
  <si>
    <t>Ober-Olm</t>
  </si>
  <si>
    <t>552Ober-Olm</t>
  </si>
  <si>
    <t>Jugenheim</t>
  </si>
  <si>
    <t>552Jugenheim</t>
  </si>
  <si>
    <t>Sörgenloch</t>
  </si>
  <si>
    <t>552Sörgenloch</t>
  </si>
  <si>
    <t>Engelstadt</t>
  </si>
  <si>
    <t>552Engelstadt</t>
  </si>
  <si>
    <t>Klein-Winternheim</t>
  </si>
  <si>
    <t>552Klein-Winternheim</t>
  </si>
  <si>
    <t>Bubenheim</t>
  </si>
  <si>
    <t>552Bubenheim</t>
  </si>
  <si>
    <t>55271</t>
  </si>
  <si>
    <t>Stadecken-Elsheim</t>
  </si>
  <si>
    <t>552Stadecken-Elsheim</t>
  </si>
  <si>
    <t>55276</t>
  </si>
  <si>
    <t>Oppenheim</t>
  </si>
  <si>
    <t>552Oppenheim</t>
  </si>
  <si>
    <t>Dienheim</t>
  </si>
  <si>
    <t>552Dienheim</t>
  </si>
  <si>
    <t>55278</t>
  </si>
  <si>
    <t>Köngernheim</t>
  </si>
  <si>
    <t>552Köngernheim</t>
  </si>
  <si>
    <t>Friesenheim</t>
  </si>
  <si>
    <t>552Friesenheim</t>
  </si>
  <si>
    <t>Weinolsheim</t>
  </si>
  <si>
    <t>552Weinolsheim</t>
  </si>
  <si>
    <t>Uelversheim</t>
  </si>
  <si>
    <t>552Uelversheim</t>
  </si>
  <si>
    <t>Undenheim</t>
  </si>
  <si>
    <t>552Undenheim</t>
  </si>
  <si>
    <t>Dexheim</t>
  </si>
  <si>
    <t>552Dexheim</t>
  </si>
  <si>
    <t>Selzen</t>
  </si>
  <si>
    <t>552Selzen</t>
  </si>
  <si>
    <t>Dolgesheim</t>
  </si>
  <si>
    <t>552Dolgesheim</t>
  </si>
  <si>
    <t>Dalheim</t>
  </si>
  <si>
    <t>552Dalheim</t>
  </si>
  <si>
    <t>Ludwigshöhe</t>
  </si>
  <si>
    <t>552Ludwigshöhe</t>
  </si>
  <si>
    <t>Hahnheim</t>
  </si>
  <si>
    <t>552Hahnheim</t>
  </si>
  <si>
    <t>Eimsheim</t>
  </si>
  <si>
    <t>552Eimsheim</t>
  </si>
  <si>
    <t>Mommenheim</t>
  </si>
  <si>
    <t>552Mommenheim</t>
  </si>
  <si>
    <t>55283</t>
  </si>
  <si>
    <t>Nierstein</t>
  </si>
  <si>
    <t>552Nierstein</t>
  </si>
  <si>
    <t>55286</t>
  </si>
  <si>
    <t>Wörrstadt</t>
  </si>
  <si>
    <t>552Wörrstadt</t>
  </si>
  <si>
    <t>Sulzheim</t>
  </si>
  <si>
    <t>552Sulzheim</t>
  </si>
  <si>
    <t>55288</t>
  </si>
  <si>
    <t>Gabsheim</t>
  </si>
  <si>
    <t>552Gabsheim</t>
  </si>
  <si>
    <t>Partenheim</t>
  </si>
  <si>
    <t>552Partenheim</t>
  </si>
  <si>
    <t>Schornsheim</t>
  </si>
  <si>
    <t>552Schornsheim</t>
  </si>
  <si>
    <t>Armsheim</t>
  </si>
  <si>
    <t>552Armsheim</t>
  </si>
  <si>
    <t>Spiesheim</t>
  </si>
  <si>
    <t>552Spiesheim</t>
  </si>
  <si>
    <t>Udenheim</t>
  </si>
  <si>
    <t>552Udenheim</t>
  </si>
  <si>
    <t>55291</t>
  </si>
  <si>
    <t>Saulheim</t>
  </si>
  <si>
    <t>552Saulheim</t>
  </si>
  <si>
    <t>55294</t>
  </si>
  <si>
    <t>Bodenheim</t>
  </si>
  <si>
    <t>552Bodenheim</t>
  </si>
  <si>
    <t>55296</t>
  </si>
  <si>
    <t>Harxheim</t>
  </si>
  <si>
    <t>552Harxheim</t>
  </si>
  <si>
    <t>Lörzweiler</t>
  </si>
  <si>
    <t>552Lörzweiler</t>
  </si>
  <si>
    <t>Gau-Bischofsheim</t>
  </si>
  <si>
    <t>552Gau-Bischofsheim</t>
  </si>
  <si>
    <t>55299</t>
  </si>
  <si>
    <t>Nackenheim</t>
  </si>
  <si>
    <t>552Nackenheim</t>
  </si>
  <si>
    <t>55411</t>
  </si>
  <si>
    <t>Bingen am Rhein</t>
  </si>
  <si>
    <t>554Bingen am Rhein</t>
  </si>
  <si>
    <t>55413</t>
  </si>
  <si>
    <t>Manubach</t>
  </si>
  <si>
    <t>554Manubach</t>
  </si>
  <si>
    <t>Niederheimbach</t>
  </si>
  <si>
    <t>554Niederheimbach</t>
  </si>
  <si>
    <t>Oberheimbach</t>
  </si>
  <si>
    <t>554Oberheimbach</t>
  </si>
  <si>
    <t>Oberdiebach</t>
  </si>
  <si>
    <t>554Oberdiebach</t>
  </si>
  <si>
    <t>Weiler</t>
  </si>
  <si>
    <t>554Weiler</t>
  </si>
  <si>
    <t>Trechtingshausen</t>
  </si>
  <si>
    <t>554Trechtingshausen</t>
  </si>
  <si>
    <t>55422</t>
  </si>
  <si>
    <t>554Breitscheid</t>
  </si>
  <si>
    <t>Bacharach</t>
  </si>
  <si>
    <t>554Bacharach</t>
  </si>
  <si>
    <t>55424</t>
  </si>
  <si>
    <t>Münster-Sarmsheim</t>
  </si>
  <si>
    <t>554Münster-Sarmsheim</t>
  </si>
  <si>
    <t>55425</t>
  </si>
  <si>
    <t>Waldalgesheim</t>
  </si>
  <si>
    <t>554Waldalgesheim</t>
  </si>
  <si>
    <t>55430</t>
  </si>
  <si>
    <t>Oberwesel</t>
  </si>
  <si>
    <t>554Oberwesel</t>
  </si>
  <si>
    <t>Perscheid</t>
  </si>
  <si>
    <t>554Perscheid</t>
  </si>
  <si>
    <t>Urbar</t>
  </si>
  <si>
    <t>554Urbar</t>
  </si>
  <si>
    <t>55432</t>
  </si>
  <si>
    <t>Niederburg</t>
  </si>
  <si>
    <t>554Niederburg</t>
  </si>
  <si>
    <t>Damscheid</t>
  </si>
  <si>
    <t>554Damscheid</t>
  </si>
  <si>
    <t>55435</t>
  </si>
  <si>
    <t>Gau-Algesheim</t>
  </si>
  <si>
    <t>554Gau-Algesheim</t>
  </si>
  <si>
    <t>55437</t>
  </si>
  <si>
    <t>Ockenheim</t>
  </si>
  <si>
    <t>554Ockenheim</t>
  </si>
  <si>
    <t>Appenheim</t>
  </si>
  <si>
    <t>554Appenheim</t>
  </si>
  <si>
    <t>Nieder-Hilbersheim</t>
  </si>
  <si>
    <t>554Nieder-Hilbersheim</t>
  </si>
  <si>
    <t>Ober-Hilbersheim</t>
  </si>
  <si>
    <t>554Ober-Hilbersheim</t>
  </si>
  <si>
    <t>55442</t>
  </si>
  <si>
    <t>Daxweiler</t>
  </si>
  <si>
    <t>554Daxweiler</t>
  </si>
  <si>
    <t>554Roth</t>
  </si>
  <si>
    <t>Warmsroth</t>
  </si>
  <si>
    <t>554Warmsroth</t>
  </si>
  <si>
    <t>Stromberg</t>
  </si>
  <si>
    <t>554Stromberg</t>
  </si>
  <si>
    <t>55444</t>
  </si>
  <si>
    <t>554Schöneberg</t>
  </si>
  <si>
    <t>Seibersbach</t>
  </si>
  <si>
    <t>554Seibersbach</t>
  </si>
  <si>
    <t>Schweppenhausen</t>
  </si>
  <si>
    <t>554Schweppenhausen</t>
  </si>
  <si>
    <t>Waldlaubersheim</t>
  </si>
  <si>
    <t>554Waldlaubersheim</t>
  </si>
  <si>
    <t>Eckenroth</t>
  </si>
  <si>
    <t>554Eckenroth</t>
  </si>
  <si>
    <t>Dörrebach</t>
  </si>
  <si>
    <t>554Dörrebach</t>
  </si>
  <si>
    <t>55450</t>
  </si>
  <si>
    <t>Langenlonsheim</t>
  </si>
  <si>
    <t>554Langenlonsheim</t>
  </si>
  <si>
    <t>55452</t>
  </si>
  <si>
    <t>Guldental</t>
  </si>
  <si>
    <t>554Guldental</t>
  </si>
  <si>
    <t>Rümmelsheim/Burg Layen</t>
  </si>
  <si>
    <t>554Rümmelsheim/Burg Layen</t>
  </si>
  <si>
    <t>Windesheim</t>
  </si>
  <si>
    <t>554Windesheim</t>
  </si>
  <si>
    <t>Hergenfeld</t>
  </si>
  <si>
    <t>554Hergenfeld</t>
  </si>
  <si>
    <t>Laubenheim</t>
  </si>
  <si>
    <t>554Laubenheim</t>
  </si>
  <si>
    <t>Dorsheim</t>
  </si>
  <si>
    <t>554Dorsheim</t>
  </si>
  <si>
    <t>55457</t>
  </si>
  <si>
    <t>Gensingen</t>
  </si>
  <si>
    <t>554Gensingen</t>
  </si>
  <si>
    <t>Horrweiler</t>
  </si>
  <si>
    <t>554Horrweiler</t>
  </si>
  <si>
    <t>55459</t>
  </si>
  <si>
    <t>Grolsheim</t>
  </si>
  <si>
    <t>554Grolsheim</t>
  </si>
  <si>
    <t>Aspisheim</t>
  </si>
  <si>
    <t>554Aspisheim</t>
  </si>
  <si>
    <t>55469</t>
  </si>
  <si>
    <t>Nannhausen</t>
  </si>
  <si>
    <t>554Nannhausen</t>
  </si>
  <si>
    <t>Horn</t>
  </si>
  <si>
    <t>554Horn</t>
  </si>
  <si>
    <t>554Schönborn</t>
  </si>
  <si>
    <t>Altweidelbach</t>
  </si>
  <si>
    <t>554Altweidelbach</t>
  </si>
  <si>
    <t>Riegenroth</t>
  </si>
  <si>
    <t>554Riegenroth</t>
  </si>
  <si>
    <t>Niederkumbd</t>
  </si>
  <si>
    <t>554Niederkumbd</t>
  </si>
  <si>
    <t>Oppertshausen</t>
  </si>
  <si>
    <t>554Oppertshausen</t>
  </si>
  <si>
    <t>Mutterschied</t>
  </si>
  <si>
    <t>554Mutterschied</t>
  </si>
  <si>
    <t>Ohlweiler</t>
  </si>
  <si>
    <t>554Ohlweiler</t>
  </si>
  <si>
    <t>Rayerschied</t>
  </si>
  <si>
    <t>554Rayerschied</t>
  </si>
  <si>
    <t>Bergenhausen</t>
  </si>
  <si>
    <t>554Bergenhausen</t>
  </si>
  <si>
    <t>Simmern</t>
  </si>
  <si>
    <t>554Simmern</t>
  </si>
  <si>
    <t>Klosterkumbd</t>
  </si>
  <si>
    <t>554Klosterkumbd</t>
  </si>
  <si>
    <t>Belgweiler</t>
  </si>
  <si>
    <t>554Belgweiler</t>
  </si>
  <si>
    <t>Holzbach</t>
  </si>
  <si>
    <t>554Holzbach</t>
  </si>
  <si>
    <t>Budenbach</t>
  </si>
  <si>
    <t>554Budenbach</t>
  </si>
  <si>
    <t>Pleizenhausen</t>
  </si>
  <si>
    <t>554Pleizenhausen</t>
  </si>
  <si>
    <t>55471</t>
  </si>
  <si>
    <t>Ravengiersburg</t>
  </si>
  <si>
    <t>554Ravengiersburg</t>
  </si>
  <si>
    <t>Sargenroth</t>
  </si>
  <si>
    <t>554Sargenroth</t>
  </si>
  <si>
    <t>Keidelheim</t>
  </si>
  <si>
    <t>554Keidelheim</t>
  </si>
  <si>
    <t>Fronhofen</t>
  </si>
  <si>
    <t>554Fronhofen</t>
  </si>
  <si>
    <t>Wüschheim</t>
  </si>
  <si>
    <t>554Wüschheim</t>
  </si>
  <si>
    <t>Kümbdchen</t>
  </si>
  <si>
    <t>554Kümbdchen</t>
  </si>
  <si>
    <t>Biebern</t>
  </si>
  <si>
    <t>554Biebern</t>
  </si>
  <si>
    <t>Reich</t>
  </si>
  <si>
    <t>554Reich</t>
  </si>
  <si>
    <t>Külz</t>
  </si>
  <si>
    <t>554Külz</t>
  </si>
  <si>
    <t>554Tiefenbach</t>
  </si>
  <si>
    <t>Neuerkirch</t>
  </si>
  <si>
    <t>554Neuerkirch</t>
  </si>
  <si>
    <t>55481</t>
  </si>
  <si>
    <t>554Kirchberg</t>
  </si>
  <si>
    <t>Lindenschied</t>
  </si>
  <si>
    <t>554Lindenschied</t>
  </si>
  <si>
    <t>Nieder Kostenz</t>
  </si>
  <si>
    <t>554Nieder Kostenz</t>
  </si>
  <si>
    <t>Hecken</t>
  </si>
  <si>
    <t>554Hecken</t>
  </si>
  <si>
    <t>Rödern</t>
  </si>
  <si>
    <t>554Rödern</t>
  </si>
  <si>
    <t>Metzenhausen</t>
  </si>
  <si>
    <t>554Metzenhausen</t>
  </si>
  <si>
    <t>Womrath</t>
  </si>
  <si>
    <t>554Womrath</t>
  </si>
  <si>
    <t>Ober Kostenz</t>
  </si>
  <si>
    <t>554Ober Kostenz</t>
  </si>
  <si>
    <t>Todenroth</t>
  </si>
  <si>
    <t>554Todenroth</t>
  </si>
  <si>
    <t>Kludenbach</t>
  </si>
  <si>
    <t>554Kludenbach</t>
  </si>
  <si>
    <t>Reckershausen</t>
  </si>
  <si>
    <t>554Reckershausen</t>
  </si>
  <si>
    <t>Dillendorf</t>
  </si>
  <si>
    <t>554Dillendorf</t>
  </si>
  <si>
    <t>Schwarzen</t>
  </si>
  <si>
    <t>554Schwarzen</t>
  </si>
  <si>
    <t>Maitzborn</t>
  </si>
  <si>
    <t>554Maitzborn</t>
  </si>
  <si>
    <t>55483</t>
  </si>
  <si>
    <t>Bärenbach</t>
  </si>
  <si>
    <t>554Bärenbach</t>
  </si>
  <si>
    <t>Krummenau</t>
  </si>
  <si>
    <t>554Krummenau</t>
  </si>
  <si>
    <t>Kappel</t>
  </si>
  <si>
    <t>554Kappel</t>
  </si>
  <si>
    <t>Heinzenbach</t>
  </si>
  <si>
    <t>554Heinzenbach</t>
  </si>
  <si>
    <t>Horbruch</t>
  </si>
  <si>
    <t>554Horbruch</t>
  </si>
  <si>
    <t>Unzenberg</t>
  </si>
  <si>
    <t>554Unzenberg</t>
  </si>
  <si>
    <t>Dickenschied</t>
  </si>
  <si>
    <t>554Dickenschied</t>
  </si>
  <si>
    <t>554Hirschfeld</t>
  </si>
  <si>
    <t>Schlierschied</t>
  </si>
  <si>
    <t>554Schlierschied</t>
  </si>
  <si>
    <t>Lautzenhausen</t>
  </si>
  <si>
    <t>554Lautzenhausen</t>
  </si>
  <si>
    <t>55487</t>
  </si>
  <si>
    <t>Sohren</t>
  </si>
  <si>
    <t>554Sohren</t>
  </si>
  <si>
    <t>Dill</t>
  </si>
  <si>
    <t>554Dill</t>
  </si>
  <si>
    <t>Sohrschied</t>
  </si>
  <si>
    <t>554Sohrschied</t>
  </si>
  <si>
    <t>Laufersweiler</t>
  </si>
  <si>
    <t>554Laufersweiler</t>
  </si>
  <si>
    <t>Niedersohren</t>
  </si>
  <si>
    <t>554Niedersohren</t>
  </si>
  <si>
    <t>55490</t>
  </si>
  <si>
    <t>Woppenroth</t>
  </si>
  <si>
    <t>554Woppenroth</t>
  </si>
  <si>
    <t>Henau</t>
  </si>
  <si>
    <t>554Henau</t>
  </si>
  <si>
    <t>554Rohrbach</t>
  </si>
  <si>
    <t>Gemünden</t>
  </si>
  <si>
    <t>554Gemünden</t>
  </si>
  <si>
    <t>Mengerschied</t>
  </si>
  <si>
    <t>554Mengerschied</t>
  </si>
  <si>
    <t>Gehlweiler</t>
  </si>
  <si>
    <t>554Gehlweiler</t>
  </si>
  <si>
    <t>55491</t>
  </si>
  <si>
    <t>554Niederweiler</t>
  </si>
  <si>
    <t>Büchenbeuren</t>
  </si>
  <si>
    <t>554Büchenbeuren</t>
  </si>
  <si>
    <t>Wahlenau</t>
  </si>
  <si>
    <t>554Wahlenau</t>
  </si>
  <si>
    <t>55494</t>
  </si>
  <si>
    <t>Wahlbach</t>
  </si>
  <si>
    <t>554Wahlbach</t>
  </si>
  <si>
    <t>Rheinböllen</t>
  </si>
  <si>
    <t>554Rheinböllen</t>
  </si>
  <si>
    <t>Erbach</t>
  </si>
  <si>
    <t>554Erbach</t>
  </si>
  <si>
    <t>Dichtelbach</t>
  </si>
  <si>
    <t>554Dichtelbach</t>
  </si>
  <si>
    <t>Benzweiler</t>
  </si>
  <si>
    <t>554Benzweiler</t>
  </si>
  <si>
    <t>Mörschbach</t>
  </si>
  <si>
    <t>554Mörschbach</t>
  </si>
  <si>
    <t>Liebshausen</t>
  </si>
  <si>
    <t>554Liebshausen</t>
  </si>
  <si>
    <t>55496</t>
  </si>
  <si>
    <t>Argenthal</t>
  </si>
  <si>
    <t>554Argenthal</t>
  </si>
  <si>
    <t>55497</t>
  </si>
  <si>
    <t>Ellern</t>
  </si>
  <si>
    <t>554Ellern</t>
  </si>
  <si>
    <t>Schnorbach</t>
  </si>
  <si>
    <t>554Schnorbach</t>
  </si>
  <si>
    <t>55499</t>
  </si>
  <si>
    <t>Riesweiler</t>
  </si>
  <si>
    <t>554Riesweiler</t>
  </si>
  <si>
    <t>55543</t>
  </si>
  <si>
    <t>Bad Kreuznach</t>
  </si>
  <si>
    <t>555Bad Kreuznach</t>
  </si>
  <si>
    <t>55545</t>
  </si>
  <si>
    <t>55546</t>
  </si>
  <si>
    <t>Tiefenthal</t>
  </si>
  <si>
    <t>555Tiefenthal</t>
  </si>
  <si>
    <t>Frei-Laubersheim</t>
  </si>
  <si>
    <t>555Frei-Laubersheim</t>
  </si>
  <si>
    <t>Hackenheim</t>
  </si>
  <si>
    <t>555Hackenheim</t>
  </si>
  <si>
    <t>Fürfeld</t>
  </si>
  <si>
    <t>555Fürfeld</t>
  </si>
  <si>
    <t>Neu-Bamberg</t>
  </si>
  <si>
    <t>555Neu-Bamberg</t>
  </si>
  <si>
    <t>Biebelsheim</t>
  </si>
  <si>
    <t>555Biebelsheim</t>
  </si>
  <si>
    <t>Pfaffen-Schwabenheim</t>
  </si>
  <si>
    <t>555Pfaffen-Schwabenheim</t>
  </si>
  <si>
    <t>Volxheim</t>
  </si>
  <si>
    <t>555Volxheim</t>
  </si>
  <si>
    <t>55559</t>
  </si>
  <si>
    <t>Bretzenheim</t>
  </si>
  <si>
    <t>555Bretzenheim</t>
  </si>
  <si>
    <t>55566</t>
  </si>
  <si>
    <t>Kirschroth</t>
  </si>
  <si>
    <t>555Kirschroth</t>
  </si>
  <si>
    <t>Rehbach</t>
  </si>
  <si>
    <t>555Rehbach</t>
  </si>
  <si>
    <t>Daubach</t>
  </si>
  <si>
    <t>555Daubach</t>
  </si>
  <si>
    <t>Ippenschied</t>
  </si>
  <si>
    <t>555Ippenschied</t>
  </si>
  <si>
    <t>Meddersheim</t>
  </si>
  <si>
    <t>555Meddersheim</t>
  </si>
  <si>
    <t>Bad Sobernheim</t>
  </si>
  <si>
    <t>555Bad Sobernheim</t>
  </si>
  <si>
    <t>55568</t>
  </si>
  <si>
    <t>Abtweiler</t>
  </si>
  <si>
    <t>555Abtweiler</t>
  </si>
  <si>
    <t>Lauschied</t>
  </si>
  <si>
    <t>555Lauschied</t>
  </si>
  <si>
    <t>Staudernheim</t>
  </si>
  <si>
    <t>555Staudernheim</t>
  </si>
  <si>
    <t>55569</t>
  </si>
  <si>
    <t>Langenthal</t>
  </si>
  <si>
    <t>555Langenthal</t>
  </si>
  <si>
    <t>Auen</t>
  </si>
  <si>
    <t>555Auen</t>
  </si>
  <si>
    <t>Nußbaum</t>
  </si>
  <si>
    <t>555Nußbaum</t>
  </si>
  <si>
    <t>Monzingen</t>
  </si>
  <si>
    <t>555Monzingen</t>
  </si>
  <si>
    <t>55571</t>
  </si>
  <si>
    <t>Odernheim am Glan</t>
  </si>
  <si>
    <t>555Odernheim am Glan</t>
  </si>
  <si>
    <t>55576</t>
  </si>
  <si>
    <t>Sprendlingen</t>
  </si>
  <si>
    <t>555Sprendlingen</t>
  </si>
  <si>
    <t>Pleitersheim</t>
  </si>
  <si>
    <t>555Pleitersheim</t>
  </si>
  <si>
    <t>Badenheim</t>
  </si>
  <si>
    <t>555Badenheim</t>
  </si>
  <si>
    <t>Welgesheim</t>
  </si>
  <si>
    <t>555Welgesheim</t>
  </si>
  <si>
    <t>Zotzenheim</t>
  </si>
  <si>
    <t>555Zotzenheim</t>
  </si>
  <si>
    <t>55578</t>
  </si>
  <si>
    <t>Wallertheim</t>
  </si>
  <si>
    <t>555Wallertheim</t>
  </si>
  <si>
    <t>Wolfsheim</t>
  </si>
  <si>
    <t>555Wolfsheim</t>
  </si>
  <si>
    <t>Vendersheim</t>
  </si>
  <si>
    <t>555Vendersheim</t>
  </si>
  <si>
    <t>Sankt Johann</t>
  </si>
  <si>
    <t>555Sankt Johann</t>
  </si>
  <si>
    <t>Gau-Weinheim</t>
  </si>
  <si>
    <t>555Gau-Weinheim</t>
  </si>
  <si>
    <t>55583</t>
  </si>
  <si>
    <t>Bad Münster am Stein-Ebernburg</t>
  </si>
  <si>
    <t>555Bad Münster am Stein-Ebernburg</t>
  </si>
  <si>
    <t>55585</t>
  </si>
  <si>
    <t>Oberhausen an der Nahe</t>
  </si>
  <si>
    <t>555Oberhausen an der Nahe</t>
  </si>
  <si>
    <t>Hochstätten</t>
  </si>
  <si>
    <t>555Hochstätten</t>
  </si>
  <si>
    <t>Duchroth</t>
  </si>
  <si>
    <t>555Duchroth</t>
  </si>
  <si>
    <t>Norheim</t>
  </si>
  <si>
    <t>555Norheim</t>
  </si>
  <si>
    <t>Altenbamberg</t>
  </si>
  <si>
    <t>555Altenbamberg</t>
  </si>
  <si>
    <t>Niederhausen</t>
  </si>
  <si>
    <t>555Niederhausen</t>
  </si>
  <si>
    <t>55590</t>
  </si>
  <si>
    <t>Meisenheim</t>
  </si>
  <si>
    <t>555Meisenheim</t>
  </si>
  <si>
    <t>55592</t>
  </si>
  <si>
    <t>Desloch</t>
  </si>
  <si>
    <t>555Desloch</t>
  </si>
  <si>
    <t>Rehborn</t>
  </si>
  <si>
    <t>555Rehborn</t>
  </si>
  <si>
    <t>Breitenheim</t>
  </si>
  <si>
    <t>555Breitenheim</t>
  </si>
  <si>
    <t>Jeckenbach</t>
  </si>
  <si>
    <t>555Jeckenbach</t>
  </si>
  <si>
    <t>Raumbach</t>
  </si>
  <si>
    <t>555Raumbach</t>
  </si>
  <si>
    <t>55593</t>
  </si>
  <si>
    <t>Rüdesheim</t>
  </si>
  <si>
    <t>555Rüdesheim</t>
  </si>
  <si>
    <t>55595</t>
  </si>
  <si>
    <t>Hargesheim</t>
  </si>
  <si>
    <t>555Hargesheim</t>
  </si>
  <si>
    <t>Burgsponheim</t>
  </si>
  <si>
    <t>555Burgsponheim</t>
  </si>
  <si>
    <t>Winterbach</t>
  </si>
  <si>
    <t>555Winterbach</t>
  </si>
  <si>
    <t>Spabrücken</t>
  </si>
  <si>
    <t>555Spabrücken</t>
  </si>
  <si>
    <t>555Sankt Katharinen</t>
  </si>
  <si>
    <t>Spall</t>
  </si>
  <si>
    <t>555Spall</t>
  </si>
  <si>
    <t>555Wallhausen</t>
  </si>
  <si>
    <t>Roxheim</t>
  </si>
  <si>
    <t>555Roxheim</t>
  </si>
  <si>
    <t>555Gutenberg</t>
  </si>
  <si>
    <t>Gebroth</t>
  </si>
  <si>
    <t>555Gebroth</t>
  </si>
  <si>
    <t>Winterburg</t>
  </si>
  <si>
    <t>555Winterburg</t>
  </si>
  <si>
    <t>555Weinsheim</t>
  </si>
  <si>
    <t>Sommerloch</t>
  </si>
  <si>
    <t>555Sommerloch</t>
  </si>
  <si>
    <t>Traisen</t>
  </si>
  <si>
    <t>555Traisen</t>
  </si>
  <si>
    <t>Bockenau</t>
  </si>
  <si>
    <t>555Bockenau</t>
  </si>
  <si>
    <t>Münchwald</t>
  </si>
  <si>
    <t>555Münchwald</t>
  </si>
  <si>
    <t>Argenschwang</t>
  </si>
  <si>
    <t>555Argenschwang</t>
  </si>
  <si>
    <t>Allenfeld</t>
  </si>
  <si>
    <t>555Allenfeld</t>
  </si>
  <si>
    <t>Boos</t>
  </si>
  <si>
    <t>555Boos</t>
  </si>
  <si>
    <t>Mandel</t>
  </si>
  <si>
    <t>555Mandel</t>
  </si>
  <si>
    <t>Hüffelsheim</t>
  </si>
  <si>
    <t>555Hüffelsheim</t>
  </si>
  <si>
    <t>Sponheim</t>
  </si>
  <si>
    <t>555Sponheim</t>
  </si>
  <si>
    <t>Dalberg</t>
  </si>
  <si>
    <t>555Dalberg</t>
  </si>
  <si>
    <t>Braunweiler</t>
  </si>
  <si>
    <t>555Braunweiler</t>
  </si>
  <si>
    <t>55596</t>
  </si>
  <si>
    <t>Waldböckelheim</t>
  </si>
  <si>
    <t>555Waldböckelheim</t>
  </si>
  <si>
    <t>Schloßböckelheim</t>
  </si>
  <si>
    <t>555Schloßböckelheim</t>
  </si>
  <si>
    <t>Oberstreit</t>
  </si>
  <si>
    <t>555Oberstreit</t>
  </si>
  <si>
    <t>55597</t>
  </si>
  <si>
    <t>Gumbsheim</t>
  </si>
  <si>
    <t>555Gumbsheim</t>
  </si>
  <si>
    <t>Wöllstein</t>
  </si>
  <si>
    <t>555Wöllstein</t>
  </si>
  <si>
    <t>55599</t>
  </si>
  <si>
    <t>Gau-Bickelheim</t>
  </si>
  <si>
    <t>555Gau-Bickelheim</t>
  </si>
  <si>
    <t>Stein-Bockenheim</t>
  </si>
  <si>
    <t>555Stein-Bockenheim</t>
  </si>
  <si>
    <t>Siefersheim</t>
  </si>
  <si>
    <t>555Siefersheim</t>
  </si>
  <si>
    <t>Eckelsheim</t>
  </si>
  <si>
    <t>555Eckelsheim</t>
  </si>
  <si>
    <t>Wonsheim</t>
  </si>
  <si>
    <t>555Wonsheim</t>
  </si>
  <si>
    <t>55606</t>
  </si>
  <si>
    <t>Hahnenbach</t>
  </si>
  <si>
    <t>556Hahnenbach</t>
  </si>
  <si>
    <t>Brauweiler</t>
  </si>
  <si>
    <t>556Brauweiler</t>
  </si>
  <si>
    <t>Königsau</t>
  </si>
  <si>
    <t>556Königsau</t>
  </si>
  <si>
    <t>Meckenbach</t>
  </si>
  <si>
    <t>556Meckenbach</t>
  </si>
  <si>
    <t>Hochstetten-Dhaun</t>
  </si>
  <si>
    <t>556Hochstetten-Dhaun</t>
  </si>
  <si>
    <t>Kirn</t>
  </si>
  <si>
    <t>556Kirn</t>
  </si>
  <si>
    <t>556Limbach</t>
  </si>
  <si>
    <t>Kellenbach</t>
  </si>
  <si>
    <t>556Kellenbach</t>
  </si>
  <si>
    <t>Bruschied</t>
  </si>
  <si>
    <t>556Bruschied</t>
  </si>
  <si>
    <t>Otzweiler</t>
  </si>
  <si>
    <t>556Otzweiler</t>
  </si>
  <si>
    <t>Bärweiler</t>
  </si>
  <si>
    <t>556Bärweiler</t>
  </si>
  <si>
    <t>Horbach</t>
  </si>
  <si>
    <t>556Horbach</t>
  </si>
  <si>
    <t>Heinzenberg</t>
  </si>
  <si>
    <t>556Heinzenberg</t>
  </si>
  <si>
    <t>556Oberhausen</t>
  </si>
  <si>
    <t>Heimweiler</t>
  </si>
  <si>
    <t>556Heimweiler</t>
  </si>
  <si>
    <t>55608</t>
  </si>
  <si>
    <t>Becherbach bei Kirn</t>
  </si>
  <si>
    <t>556Becherbach bei Kirn</t>
  </si>
  <si>
    <t>Griebelschied</t>
  </si>
  <si>
    <t>556Griebelschied</t>
  </si>
  <si>
    <t>556Bergen</t>
  </si>
  <si>
    <t>Berschweiler</t>
  </si>
  <si>
    <t>556Berschweiler</t>
  </si>
  <si>
    <t>Schneppenbach</t>
  </si>
  <si>
    <t>556Schneppenbach</t>
  </si>
  <si>
    <t>556Hausen</t>
  </si>
  <si>
    <t>55618</t>
  </si>
  <si>
    <t>Simmertal</t>
  </si>
  <si>
    <t>556Simmertal</t>
  </si>
  <si>
    <t>55619</t>
  </si>
  <si>
    <t>Hennweiler</t>
  </si>
  <si>
    <t>556Hennweiler</t>
  </si>
  <si>
    <t>55621</t>
  </si>
  <si>
    <t>Hundsbach</t>
  </si>
  <si>
    <t>556Hundsbach</t>
  </si>
  <si>
    <t>55624</t>
  </si>
  <si>
    <t>Oberkirn</t>
  </si>
  <si>
    <t>556Oberkirn</t>
  </si>
  <si>
    <t>Weitersbach</t>
  </si>
  <si>
    <t>556Weitersbach</t>
  </si>
  <si>
    <t>Rhaunen</t>
  </si>
  <si>
    <t>556Rhaunen</t>
  </si>
  <si>
    <t>Gösenroth</t>
  </si>
  <si>
    <t>556Gösenroth</t>
  </si>
  <si>
    <t>Schwerbach</t>
  </si>
  <si>
    <t>556Schwerbach</t>
  </si>
  <si>
    <t>Bollenbach</t>
  </si>
  <si>
    <t>556Bollenbach</t>
  </si>
  <si>
    <t>55626</t>
  </si>
  <si>
    <t>Bundenbach</t>
  </si>
  <si>
    <t>556Bundenbach</t>
  </si>
  <si>
    <t>55627</t>
  </si>
  <si>
    <t>Merxheim</t>
  </si>
  <si>
    <t>556Merxheim</t>
  </si>
  <si>
    <t>Martinstein</t>
  </si>
  <si>
    <t>556Martinstein</t>
  </si>
  <si>
    <t>Weiler bei Monzingen</t>
  </si>
  <si>
    <t>556Weiler bei Monzingen</t>
  </si>
  <si>
    <t>55629</t>
  </si>
  <si>
    <t>Seesbach</t>
  </si>
  <si>
    <t>556Seesbach</t>
  </si>
  <si>
    <t>Weitersborn</t>
  </si>
  <si>
    <t>556Weitersborn</t>
  </si>
  <si>
    <t>Schwarzerden</t>
  </si>
  <si>
    <t>556Schwarzerden</t>
  </si>
  <si>
    <t>55743</t>
  </si>
  <si>
    <t>Kirschweiler</t>
  </si>
  <si>
    <t>557Kirschweiler</t>
  </si>
  <si>
    <t>Idar-Oberstein</t>
  </si>
  <si>
    <t>557Idar-Oberstein</t>
  </si>
  <si>
    <t>Gerach</t>
  </si>
  <si>
    <t>557Gerach</t>
  </si>
  <si>
    <t>Hintertiefenbach</t>
  </si>
  <si>
    <t>557Hintertiefenbach</t>
  </si>
  <si>
    <t>Fischbach</t>
  </si>
  <si>
    <t>557Fischbach</t>
  </si>
  <si>
    <t>55756</t>
  </si>
  <si>
    <t>Herrstein</t>
  </si>
  <si>
    <t>557Herrstein</t>
  </si>
  <si>
    <t>55758</t>
  </si>
  <si>
    <t>Allenbach</t>
  </si>
  <si>
    <t>557Allenbach</t>
  </si>
  <si>
    <t>Mörschied</t>
  </si>
  <si>
    <t>557Mörschied</t>
  </si>
  <si>
    <t>Sonnschied</t>
  </si>
  <si>
    <t>557Sonnschied</t>
  </si>
  <si>
    <t>Schmidthachenbach</t>
  </si>
  <si>
    <t>557Schmidthachenbach</t>
  </si>
  <si>
    <t>Sensweiler</t>
  </si>
  <si>
    <t>557Sensweiler</t>
  </si>
  <si>
    <t>Niederhosenbach</t>
  </si>
  <si>
    <t>557Niederhosenbach</t>
  </si>
  <si>
    <t>Kempfeld</t>
  </si>
  <si>
    <t>557Kempfeld</t>
  </si>
  <si>
    <t>Veitsrodt</t>
  </si>
  <si>
    <t>557Veitsrodt</t>
  </si>
  <si>
    <t>557Bärenbach</t>
  </si>
  <si>
    <t>Weiden</t>
  </si>
  <si>
    <t>557Weiden</t>
  </si>
  <si>
    <t>Oberreidenbach</t>
  </si>
  <si>
    <t>557Oberreidenbach</t>
  </si>
  <si>
    <t>Breitenthal</t>
  </si>
  <si>
    <t>557Breitenthal</t>
  </si>
  <si>
    <t>Sienhachenbach</t>
  </si>
  <si>
    <t>557Sienhachenbach</t>
  </si>
  <si>
    <t>Sien</t>
  </si>
  <si>
    <t>557Sien</t>
  </si>
  <si>
    <t>Wickenrodt</t>
  </si>
  <si>
    <t>557Wickenrodt</t>
  </si>
  <si>
    <t>Mittelreidenbach</t>
  </si>
  <si>
    <t>557Mittelreidenbach</t>
  </si>
  <si>
    <t>Dickesbach</t>
  </si>
  <si>
    <t>557Dickesbach</t>
  </si>
  <si>
    <t>Langweiler</t>
  </si>
  <si>
    <t>557Langweiler</t>
  </si>
  <si>
    <t>Bruchweiler</t>
  </si>
  <si>
    <t>557Bruchweiler</t>
  </si>
  <si>
    <t>Sulzbach</t>
  </si>
  <si>
    <t>557Sulzbach</t>
  </si>
  <si>
    <t>Mackenrodt</t>
  </si>
  <si>
    <t>557Mackenrodt</t>
  </si>
  <si>
    <t>Oberhosenbach</t>
  </si>
  <si>
    <t>557Oberhosenbach</t>
  </si>
  <si>
    <t>557Herborn</t>
  </si>
  <si>
    <t>Vollmersbach</t>
  </si>
  <si>
    <t>557Vollmersbach</t>
  </si>
  <si>
    <t>Stipshausen</t>
  </si>
  <si>
    <t>557Stipshausen</t>
  </si>
  <si>
    <t>557Asbach</t>
  </si>
  <si>
    <t>Wirschweiler</t>
  </si>
  <si>
    <t>557Wirschweiler</t>
  </si>
  <si>
    <t>Hottenbach</t>
  </si>
  <si>
    <t>557Hottenbach</t>
  </si>
  <si>
    <t>Oberwörresbach</t>
  </si>
  <si>
    <t>557Oberwörresbach</t>
  </si>
  <si>
    <t>Niederwörresbach</t>
  </si>
  <si>
    <t>557Niederwörresbach</t>
  </si>
  <si>
    <t>Hellertshausen</t>
  </si>
  <si>
    <t>557Hellertshausen</t>
  </si>
  <si>
    <t>Hettenrodt</t>
  </si>
  <si>
    <t>557Hettenrodt</t>
  </si>
  <si>
    <t>Schauren</t>
  </si>
  <si>
    <t>557Schauren</t>
  </si>
  <si>
    <t>55765</t>
  </si>
  <si>
    <t>557Ellenberg</t>
  </si>
  <si>
    <t>Dienstweiler</t>
  </si>
  <si>
    <t>557Dienstweiler</t>
  </si>
  <si>
    <t>Oberhambach</t>
  </si>
  <si>
    <t>557Oberhambach</t>
  </si>
  <si>
    <t>Birkenfeld</t>
  </si>
  <si>
    <t>557Birkenfeld</t>
  </si>
  <si>
    <t>Ellweiler</t>
  </si>
  <si>
    <t>557Ellweiler</t>
  </si>
  <si>
    <t>Rimsberg</t>
  </si>
  <si>
    <t>557Rimsberg</t>
  </si>
  <si>
    <t>Elchweiler</t>
  </si>
  <si>
    <t>557Elchweiler</t>
  </si>
  <si>
    <t>Dambach</t>
  </si>
  <si>
    <t>557Dambach</t>
  </si>
  <si>
    <t>Schmißberg</t>
  </si>
  <si>
    <t>557Schmißberg</t>
  </si>
  <si>
    <t>55767</t>
  </si>
  <si>
    <t>Rinzenberg</t>
  </si>
  <si>
    <t>557Rinzenberg</t>
  </si>
  <si>
    <t>Niederhambach</t>
  </si>
  <si>
    <t>557Niederhambach</t>
  </si>
  <si>
    <t>557Meckenbach</t>
  </si>
  <si>
    <t>Kronweiler</t>
  </si>
  <si>
    <t>557Kronweiler</t>
  </si>
  <si>
    <t>Wilzenberg-Hußweiler</t>
  </si>
  <si>
    <t>557Wilzenberg-Hußweiler</t>
  </si>
  <si>
    <t>Niederbrombach</t>
  </si>
  <si>
    <t>557Niederbrombach</t>
  </si>
  <si>
    <t>Buhlenberg</t>
  </si>
  <si>
    <t>557Buhlenberg</t>
  </si>
  <si>
    <t>Rötsweiler-Nockenthal</t>
  </si>
  <si>
    <t>557Rötsweiler-Nockenthal</t>
  </si>
  <si>
    <t>557Gollenberg</t>
  </si>
  <si>
    <t>Sonnenberg-Winnenberg</t>
  </si>
  <si>
    <t>557Sonnenberg-Winnenberg</t>
  </si>
  <si>
    <t>Hattgenstein</t>
  </si>
  <si>
    <t>557Hattgenstein</t>
  </si>
  <si>
    <t>Nohen</t>
  </si>
  <si>
    <t>557Nohen</t>
  </si>
  <si>
    <t>Abentheuer</t>
  </si>
  <si>
    <t>557Abentheuer</t>
  </si>
  <si>
    <t>Gimbweiler</t>
  </si>
  <si>
    <t>557Gimbweiler</t>
  </si>
  <si>
    <t>Schwollen</t>
  </si>
  <si>
    <t>557Schwollen</t>
  </si>
  <si>
    <t>557Brücken</t>
  </si>
  <si>
    <t>Siesbach</t>
  </si>
  <si>
    <t>557Siesbach</t>
  </si>
  <si>
    <t>Achtelsbach</t>
  </si>
  <si>
    <t>557Achtelsbach</t>
  </si>
  <si>
    <t>Leisel</t>
  </si>
  <si>
    <t>557Leisel</t>
  </si>
  <si>
    <t>Oberbrombach</t>
  </si>
  <si>
    <t>557Oberbrombach</t>
  </si>
  <si>
    <t>55768</t>
  </si>
  <si>
    <t>Hoppstädten-Weiersbach</t>
  </si>
  <si>
    <t>557Hoppstädten-Weiersbach</t>
  </si>
  <si>
    <t>55774</t>
  </si>
  <si>
    <t>Baumholder</t>
  </si>
  <si>
    <t>557Baumholder</t>
  </si>
  <si>
    <t>55776</t>
  </si>
  <si>
    <t>Berglangenbach</t>
  </si>
  <si>
    <t>557Berglangenbach</t>
  </si>
  <si>
    <t>Ruschberg</t>
  </si>
  <si>
    <t>557Ruschberg</t>
  </si>
  <si>
    <t>557Reichenbach</t>
  </si>
  <si>
    <t>Frauenberg</t>
  </si>
  <si>
    <t>557Frauenberg</t>
  </si>
  <si>
    <t>Hahnweiler</t>
  </si>
  <si>
    <t>557Hahnweiler</t>
  </si>
  <si>
    <t>Rückweiler</t>
  </si>
  <si>
    <t>557Rückweiler</t>
  </si>
  <si>
    <t>557Rohrbach</t>
  </si>
  <si>
    <t>55777</t>
  </si>
  <si>
    <t>Fohren-Linden</t>
  </si>
  <si>
    <t>557Fohren-Linden</t>
  </si>
  <si>
    <t>557Berschweiler</t>
  </si>
  <si>
    <t>Eckersweiler</t>
  </si>
  <si>
    <t>557Eckersweiler</t>
  </si>
  <si>
    <t>Mettweiler</t>
  </si>
  <si>
    <t>557Mettweiler</t>
  </si>
  <si>
    <t>55779</t>
  </si>
  <si>
    <t>557Heimbach</t>
  </si>
  <si>
    <t>Leitzweiler</t>
  </si>
  <si>
    <t>557Leitzweiler</t>
  </si>
  <si>
    <t>56068</t>
  </si>
  <si>
    <t>Koblenz</t>
  </si>
  <si>
    <t>560Koblenz</t>
  </si>
  <si>
    <t>56070</t>
  </si>
  <si>
    <t>56072</t>
  </si>
  <si>
    <t>56073</t>
  </si>
  <si>
    <t>56075</t>
  </si>
  <si>
    <t>56076</t>
  </si>
  <si>
    <t>56077</t>
  </si>
  <si>
    <t>56112</t>
  </si>
  <si>
    <t>Lahnstein</t>
  </si>
  <si>
    <t>561Lahnstein</t>
  </si>
  <si>
    <t>56130</t>
  </si>
  <si>
    <t>Bad Ems</t>
  </si>
  <si>
    <t>561Bad Ems</t>
  </si>
  <si>
    <t>56132</t>
  </si>
  <si>
    <t>Miellen</t>
  </si>
  <si>
    <t>561Miellen</t>
  </si>
  <si>
    <t>Becheln</t>
  </si>
  <si>
    <t>561Becheln</t>
  </si>
  <si>
    <t>Frücht</t>
  </si>
  <si>
    <t>561Frücht</t>
  </si>
  <si>
    <t>Kemmenau</t>
  </si>
  <si>
    <t>561Kemmenau</t>
  </si>
  <si>
    <t>Dausenau</t>
  </si>
  <si>
    <t>561Dausenau</t>
  </si>
  <si>
    <t>Nievern</t>
  </si>
  <si>
    <t>561Nievern</t>
  </si>
  <si>
    <t>56133</t>
  </si>
  <si>
    <t>Fachbach</t>
  </si>
  <si>
    <t>561Fachbach</t>
  </si>
  <si>
    <t>56154</t>
  </si>
  <si>
    <t>Boppard</t>
  </si>
  <si>
    <t>561Boppard</t>
  </si>
  <si>
    <t>56170</t>
  </si>
  <si>
    <t>561Bendorf</t>
  </si>
  <si>
    <t>56179</t>
  </si>
  <si>
    <t>Niederwerth</t>
  </si>
  <si>
    <t>561Niederwerth</t>
  </si>
  <si>
    <t>Vallendar</t>
  </si>
  <si>
    <t>561Vallendar</t>
  </si>
  <si>
    <t>56182</t>
  </si>
  <si>
    <t>561Urbar</t>
  </si>
  <si>
    <t>56191</t>
  </si>
  <si>
    <t>Weitersburg</t>
  </si>
  <si>
    <t>561Weitersburg</t>
  </si>
  <si>
    <t>56203</t>
  </si>
  <si>
    <t>Höhr-Grenzhausen</t>
  </si>
  <si>
    <t>562Höhr-Grenzhausen</t>
  </si>
  <si>
    <t>56204</t>
  </si>
  <si>
    <t>Hillscheid</t>
  </si>
  <si>
    <t>562Hillscheid</t>
  </si>
  <si>
    <t>56206</t>
  </si>
  <si>
    <t>Kammerforst</t>
  </si>
  <si>
    <t>562Kammerforst</t>
  </si>
  <si>
    <t>Hilgert</t>
  </si>
  <si>
    <t>562Hilgert</t>
  </si>
  <si>
    <t>56218</t>
  </si>
  <si>
    <t>Mülheim-Kärlich</t>
  </si>
  <si>
    <t>562Mülheim-Kärlich</t>
  </si>
  <si>
    <t>56220</t>
  </si>
  <si>
    <t>Kaltenengers</t>
  </si>
  <si>
    <t>562Kaltenengers</t>
  </si>
  <si>
    <t>Kettig</t>
  </si>
  <si>
    <t>562Kettig</t>
  </si>
  <si>
    <t>Urmitz</t>
  </si>
  <si>
    <t>562Urmitz</t>
  </si>
  <si>
    <t>Sankt Sebastian</t>
  </si>
  <si>
    <t>562Sankt Sebastian</t>
  </si>
  <si>
    <t>Bassenheim</t>
  </si>
  <si>
    <t>562Bassenheim</t>
  </si>
  <si>
    <t>56235</t>
  </si>
  <si>
    <t>Ransbach-Baumbach</t>
  </si>
  <si>
    <t>562Ransbach-Baumbach</t>
  </si>
  <si>
    <t>Hundsdorf</t>
  </si>
  <si>
    <t>562Hundsdorf</t>
  </si>
  <si>
    <t>56237</t>
  </si>
  <si>
    <t>Wirscheid</t>
  </si>
  <si>
    <t>562Wirscheid</t>
  </si>
  <si>
    <t>Wittgert</t>
  </si>
  <si>
    <t>562Wittgert</t>
  </si>
  <si>
    <t>562Breitenau</t>
  </si>
  <si>
    <t>Alsbach</t>
  </si>
  <si>
    <t>562Alsbach</t>
  </si>
  <si>
    <t>Caan</t>
  </si>
  <si>
    <t>562Caan</t>
  </si>
  <si>
    <t>Deesen</t>
  </si>
  <si>
    <t>562Deesen</t>
  </si>
  <si>
    <t>Oberhaid</t>
  </si>
  <si>
    <t>562Oberhaid</t>
  </si>
  <si>
    <t>Nauort</t>
  </si>
  <si>
    <t>562Nauort</t>
  </si>
  <si>
    <t>Sessenbach</t>
  </si>
  <si>
    <t>562Sessenbach</t>
  </si>
  <si>
    <t>56242</t>
  </si>
  <si>
    <t>Marienrachdorf</t>
  </si>
  <si>
    <t>562Marienrachdorf</t>
  </si>
  <si>
    <t>Quirnbach</t>
  </si>
  <si>
    <t>562Quirnbach</t>
  </si>
  <si>
    <t>Nordhofen</t>
  </si>
  <si>
    <t>562Nordhofen</t>
  </si>
  <si>
    <t>Ellenhausen</t>
  </si>
  <si>
    <t>562Ellenhausen</t>
  </si>
  <si>
    <t>Selters</t>
  </si>
  <si>
    <t>562Selters</t>
  </si>
  <si>
    <t>56244</t>
  </si>
  <si>
    <t>Ewighausen</t>
  </si>
  <si>
    <t>562Ewighausen</t>
  </si>
  <si>
    <t>Freilingen</t>
  </si>
  <si>
    <t>562Freilingen</t>
  </si>
  <si>
    <t>Ettinghausen</t>
  </si>
  <si>
    <t>562Ettinghausen</t>
  </si>
  <si>
    <t>Weidenhahn</t>
  </si>
  <si>
    <t>562Weidenhahn</t>
  </si>
  <si>
    <t>Hartenfels</t>
  </si>
  <si>
    <t>562Hartenfels</t>
  </si>
  <si>
    <t>Hahn am See</t>
  </si>
  <si>
    <t>562Hahn am See</t>
  </si>
  <si>
    <t>Schenkelberg</t>
  </si>
  <si>
    <t>562Schenkelberg</t>
  </si>
  <si>
    <t>Maxsain</t>
  </si>
  <si>
    <t>562Maxsain</t>
  </si>
  <si>
    <t>Leuterod</t>
  </si>
  <si>
    <t>562Leuterod</t>
  </si>
  <si>
    <t>Rückeroth</t>
  </si>
  <si>
    <t>562Rückeroth</t>
  </si>
  <si>
    <t>Ötzingen</t>
  </si>
  <si>
    <t>562Ötzingen</t>
  </si>
  <si>
    <t>Helferskirchen</t>
  </si>
  <si>
    <t>562Helferskirchen</t>
  </si>
  <si>
    <t>Freirachdorf</t>
  </si>
  <si>
    <t>562Freirachdorf</t>
  </si>
  <si>
    <t>Wölferlingen</t>
  </si>
  <si>
    <t>562Wölferlingen</t>
  </si>
  <si>
    <t>Sessenhausen</t>
  </si>
  <si>
    <t>562Sessenhausen</t>
  </si>
  <si>
    <t>Steinen</t>
  </si>
  <si>
    <t>562Steinen</t>
  </si>
  <si>
    <t>Arnshöfen</t>
  </si>
  <si>
    <t>562Arnshöfen</t>
  </si>
  <si>
    <t>Goddert</t>
  </si>
  <si>
    <t>562Goddert</t>
  </si>
  <si>
    <t>Krümmel</t>
  </si>
  <si>
    <t>562Krümmel</t>
  </si>
  <si>
    <t>Kuhnhöfen</t>
  </si>
  <si>
    <t>562Kuhnhöfen</t>
  </si>
  <si>
    <t>Vielbach</t>
  </si>
  <si>
    <t>562Vielbach</t>
  </si>
  <si>
    <t>Niedersayn</t>
  </si>
  <si>
    <t>562Niedersayn</t>
  </si>
  <si>
    <t>56249</t>
  </si>
  <si>
    <t>Herschbach</t>
  </si>
  <si>
    <t>562Herschbach</t>
  </si>
  <si>
    <t>56253</t>
  </si>
  <si>
    <t>Treis-Karden</t>
  </si>
  <si>
    <t>562Treis-Karden</t>
  </si>
  <si>
    <t>56254</t>
  </si>
  <si>
    <t>Müden</t>
  </si>
  <si>
    <t>562Müden</t>
  </si>
  <si>
    <t>Moselkern</t>
  </si>
  <si>
    <t>562Moselkern</t>
  </si>
  <si>
    <t>56269</t>
  </si>
  <si>
    <t>Marienhausen</t>
  </si>
  <si>
    <t>562Marienhausen</t>
  </si>
  <si>
    <t>Dierdorf</t>
  </si>
  <si>
    <t>562Dierdorf</t>
  </si>
  <si>
    <t>56271</t>
  </si>
  <si>
    <t>Maroth</t>
  </si>
  <si>
    <t>562Maroth</t>
  </si>
  <si>
    <t>Kleinmaischeid</t>
  </si>
  <si>
    <t>562Kleinmaischeid</t>
  </si>
  <si>
    <t>Isenburg</t>
  </si>
  <si>
    <t>562Isenburg</t>
  </si>
  <si>
    <t>562Roßbach</t>
  </si>
  <si>
    <t>Mündersbach</t>
  </si>
  <si>
    <t>562Mündersbach</t>
  </si>
  <si>
    <t>56276</t>
  </si>
  <si>
    <t>Großmaischeid</t>
  </si>
  <si>
    <t>562Großmaischeid</t>
  </si>
  <si>
    <t>Stebach</t>
  </si>
  <si>
    <t>562Stebach</t>
  </si>
  <si>
    <t>56281</t>
  </si>
  <si>
    <t>Schwall</t>
  </si>
  <si>
    <t>562Schwall</t>
  </si>
  <si>
    <t>Karbach</t>
  </si>
  <si>
    <t>562Karbach</t>
  </si>
  <si>
    <t>Hungenroth</t>
  </si>
  <si>
    <t>562Hungenroth</t>
  </si>
  <si>
    <t>Emmelshausen</t>
  </si>
  <si>
    <t>562Emmelshausen</t>
  </si>
  <si>
    <t>Dörth</t>
  </si>
  <si>
    <t>562Dörth</t>
  </si>
  <si>
    <t>56283</t>
  </si>
  <si>
    <t>Kratzenburg</t>
  </si>
  <si>
    <t>562Kratzenburg</t>
  </si>
  <si>
    <t>Halsenbach</t>
  </si>
  <si>
    <t>562Halsenbach</t>
  </si>
  <si>
    <t>Morshausen</t>
  </si>
  <si>
    <t>562Morshausen</t>
  </si>
  <si>
    <t>Gondershausen</t>
  </si>
  <si>
    <t>562Gondershausen</t>
  </si>
  <si>
    <t>Mermuth</t>
  </si>
  <si>
    <t>562Mermuth</t>
  </si>
  <si>
    <t>Nörtershausen</t>
  </si>
  <si>
    <t>562Nörtershausen</t>
  </si>
  <si>
    <t>Ney</t>
  </si>
  <si>
    <t>562Ney</t>
  </si>
  <si>
    <t>Beulich</t>
  </si>
  <si>
    <t>562Beulich</t>
  </si>
  <si>
    <t>56288</t>
  </si>
  <si>
    <t>Michelbach</t>
  </si>
  <si>
    <t>562Michelbach</t>
  </si>
  <si>
    <t>Spesenroth</t>
  </si>
  <si>
    <t>562Spesenroth</t>
  </si>
  <si>
    <t>Bubach</t>
  </si>
  <si>
    <t>562Bubach</t>
  </si>
  <si>
    <t>562Roth</t>
  </si>
  <si>
    <t>Zilshausen</t>
  </si>
  <si>
    <t>562Zilshausen</t>
  </si>
  <si>
    <t>562Laubach</t>
  </si>
  <si>
    <t>Kastellaun</t>
  </si>
  <si>
    <t>562Kastellaun</t>
  </si>
  <si>
    <t>Hasselbach</t>
  </si>
  <si>
    <t>562Hasselbach</t>
  </si>
  <si>
    <t>Korweiler</t>
  </si>
  <si>
    <t>562Korweiler</t>
  </si>
  <si>
    <t>Alterkülz</t>
  </si>
  <si>
    <t>562Alterkülz</t>
  </si>
  <si>
    <t>Bell</t>
  </si>
  <si>
    <t>562Bell</t>
  </si>
  <si>
    <t>562Lahr</t>
  </si>
  <si>
    <t>Hollnich</t>
  </si>
  <si>
    <t>562Hollnich</t>
  </si>
  <si>
    <t>Braunshorn</t>
  </si>
  <si>
    <t>562Braunshorn</t>
  </si>
  <si>
    <t>56290</t>
  </si>
  <si>
    <t>Beltheim</t>
  </si>
  <si>
    <t>562Beltheim</t>
  </si>
  <si>
    <t>Gödenroth</t>
  </si>
  <si>
    <t>562Gödenroth</t>
  </si>
  <si>
    <t>Macken</t>
  </si>
  <si>
    <t>562Macken</t>
  </si>
  <si>
    <t>562Buch</t>
  </si>
  <si>
    <t>562Mörsdorf</t>
  </si>
  <si>
    <t>Lütz</t>
  </si>
  <si>
    <t>562Lütz</t>
  </si>
  <si>
    <t>Dommershausen</t>
  </si>
  <si>
    <t>562Dommershausen</t>
  </si>
  <si>
    <t>Lieg</t>
  </si>
  <si>
    <t>562Lieg</t>
  </si>
  <si>
    <t>Uhler</t>
  </si>
  <si>
    <t>562Uhler</t>
  </si>
  <si>
    <t>56291</t>
  </si>
  <si>
    <t>Mühlpfad</t>
  </si>
  <si>
    <t>562Mühlpfad</t>
  </si>
  <si>
    <t>Birkheim</t>
  </si>
  <si>
    <t>562Birkheim</t>
  </si>
  <si>
    <t>Norath</t>
  </si>
  <si>
    <t>562Norath</t>
  </si>
  <si>
    <t>562Steinbach</t>
  </si>
  <si>
    <t>Maisborn</t>
  </si>
  <si>
    <t>562Maisborn</t>
  </si>
  <si>
    <t>Kisselbach</t>
  </si>
  <si>
    <t>562Kisselbach</t>
  </si>
  <si>
    <t>Hausbay</t>
  </si>
  <si>
    <t>562Hausbay</t>
  </si>
  <si>
    <t>Niedert</t>
  </si>
  <si>
    <t>562Niedert</t>
  </si>
  <si>
    <t>Badenhard</t>
  </si>
  <si>
    <t>562Badenhard</t>
  </si>
  <si>
    <t>Bickenbach</t>
  </si>
  <si>
    <t>562Bickenbach</t>
  </si>
  <si>
    <t>Pfalzfeld</t>
  </si>
  <si>
    <t>562Pfalzfeld</t>
  </si>
  <si>
    <t>Wiebelsheim</t>
  </si>
  <si>
    <t>562Wiebelsheim</t>
  </si>
  <si>
    <t>Leiningen</t>
  </si>
  <si>
    <t>562Leiningen</t>
  </si>
  <si>
    <t>Thörlingen</t>
  </si>
  <si>
    <t>562Thörlingen</t>
  </si>
  <si>
    <t>Laudert</t>
  </si>
  <si>
    <t>562Laudert</t>
  </si>
  <si>
    <t>Utzenhain</t>
  </si>
  <si>
    <t>562Utzenhain</t>
  </si>
  <si>
    <t>Lingerhahn</t>
  </si>
  <si>
    <t>562Lingerhahn</t>
  </si>
  <si>
    <t>56294</t>
  </si>
  <si>
    <t>Gierschnach</t>
  </si>
  <si>
    <t>562Gierschnach</t>
  </si>
  <si>
    <t>Münstermaifeld</t>
  </si>
  <si>
    <t>562Münstermaifeld</t>
  </si>
  <si>
    <t>Kalt</t>
  </si>
  <si>
    <t>562Kalt</t>
  </si>
  <si>
    <t>Gappenach</t>
  </si>
  <si>
    <t>562Gappenach</t>
  </si>
  <si>
    <t>Wierschem</t>
  </si>
  <si>
    <t>562Wierschem</t>
  </si>
  <si>
    <t>56295</t>
  </si>
  <si>
    <t>Rüber</t>
  </si>
  <si>
    <t>562Rüber</t>
  </si>
  <si>
    <t>Lonnig</t>
  </si>
  <si>
    <t>562Lonnig</t>
  </si>
  <si>
    <t>Kerben</t>
  </si>
  <si>
    <t>562Kerben</t>
  </si>
  <si>
    <t>56299</t>
  </si>
  <si>
    <t>Ochtendung</t>
  </si>
  <si>
    <t>562Ochtendung</t>
  </si>
  <si>
    <t>56305</t>
  </si>
  <si>
    <t>Puderbach</t>
  </si>
  <si>
    <t>563Puderbach</t>
  </si>
  <si>
    <t>Döttesfeld</t>
  </si>
  <si>
    <t>563Döttesfeld</t>
  </si>
  <si>
    <t>56307</t>
  </si>
  <si>
    <t>Dürrholz</t>
  </si>
  <si>
    <t>563Dürrholz</t>
  </si>
  <si>
    <t>Dernbach</t>
  </si>
  <si>
    <t>563Dernbach</t>
  </si>
  <si>
    <t>Harschbach</t>
  </si>
  <si>
    <t>563Harschbach</t>
  </si>
  <si>
    <t>56316</t>
  </si>
  <si>
    <t>Hanroth</t>
  </si>
  <si>
    <t>563Hanroth</t>
  </si>
  <si>
    <t>Niederhofen</t>
  </si>
  <si>
    <t>563Niederhofen</t>
  </si>
  <si>
    <t>Raubach</t>
  </si>
  <si>
    <t>563Raubach</t>
  </si>
  <si>
    <t>56317</t>
  </si>
  <si>
    <t>Linkenbach</t>
  </si>
  <si>
    <t>563Linkenbach</t>
  </si>
  <si>
    <t>Urbach</t>
  </si>
  <si>
    <t>563Urbach</t>
  </si>
  <si>
    <t>56321</t>
  </si>
  <si>
    <t>Rhens</t>
  </si>
  <si>
    <t>563Rhens</t>
  </si>
  <si>
    <t>Brey</t>
  </si>
  <si>
    <t>563Brey</t>
  </si>
  <si>
    <t>56322</t>
  </si>
  <si>
    <t>Spay</t>
  </si>
  <si>
    <t>563Spay</t>
  </si>
  <si>
    <t>56323</t>
  </si>
  <si>
    <t>Waldesch</t>
  </si>
  <si>
    <t>563Waldesch</t>
  </si>
  <si>
    <t>56329</t>
  </si>
  <si>
    <t>Sankt Goar</t>
  </si>
  <si>
    <t>563Sankt Goar</t>
  </si>
  <si>
    <t>56330</t>
  </si>
  <si>
    <t>Kobern-Gondorf</t>
  </si>
  <si>
    <t>563Kobern-Gondorf</t>
  </si>
  <si>
    <t>56332</t>
  </si>
  <si>
    <t>Oberfell</t>
  </si>
  <si>
    <t>563Oberfell</t>
  </si>
  <si>
    <t>Hatzenport</t>
  </si>
  <si>
    <t>563Hatzenport</t>
  </si>
  <si>
    <t>Lehmen</t>
  </si>
  <si>
    <t>563Lehmen</t>
  </si>
  <si>
    <t>Dieblich</t>
  </si>
  <si>
    <t>563Dieblich</t>
  </si>
  <si>
    <t>Kattenes</t>
  </si>
  <si>
    <t>563Kattenes</t>
  </si>
  <si>
    <t>Alken</t>
  </si>
  <si>
    <t>563Alken</t>
  </si>
  <si>
    <t>Brodenbach</t>
  </si>
  <si>
    <t>563Brodenbach</t>
  </si>
  <si>
    <t>563Burgen</t>
  </si>
  <si>
    <t>Löf</t>
  </si>
  <si>
    <t>563Löf</t>
  </si>
  <si>
    <t>Wolken</t>
  </si>
  <si>
    <t>563Wolken</t>
  </si>
  <si>
    <t>Niederfell</t>
  </si>
  <si>
    <t>563Niederfell</t>
  </si>
  <si>
    <t>56333</t>
  </si>
  <si>
    <t>563Winningen</t>
  </si>
  <si>
    <t>56335</t>
  </si>
  <si>
    <t>Neuhäusel</t>
  </si>
  <si>
    <t>563Neuhäusel</t>
  </si>
  <si>
    <t>56337</t>
  </si>
  <si>
    <t>563Simmern</t>
  </si>
  <si>
    <t>Arzbach</t>
  </si>
  <si>
    <t>563Arzbach</t>
  </si>
  <si>
    <t>Eitelborn</t>
  </si>
  <si>
    <t>563Eitelborn</t>
  </si>
  <si>
    <t>Kadenbach</t>
  </si>
  <si>
    <t>563Kadenbach</t>
  </si>
  <si>
    <t>56338</t>
  </si>
  <si>
    <t>Braubach</t>
  </si>
  <si>
    <t>563Braubach</t>
  </si>
  <si>
    <t>56340</t>
  </si>
  <si>
    <t>Dachsenhausen</t>
  </si>
  <si>
    <t>563Dachsenhausen</t>
  </si>
  <si>
    <t>Osterspai</t>
  </si>
  <si>
    <t>563Osterspai</t>
  </si>
  <si>
    <t>56341</t>
  </si>
  <si>
    <t>Filsen</t>
  </si>
  <si>
    <t>563Filsen</t>
  </si>
  <si>
    <t>Kamp-Bornhofen</t>
  </si>
  <si>
    <t>563Kamp-Bornhofen</t>
  </si>
  <si>
    <t>56346</t>
  </si>
  <si>
    <t>Lykershausen</t>
  </si>
  <si>
    <t>563Lykershausen</t>
  </si>
  <si>
    <t>Prath</t>
  </si>
  <si>
    <t>563Prath</t>
  </si>
  <si>
    <t>Sankt Goarshausen</t>
  </si>
  <si>
    <t>563Sankt Goarshausen</t>
  </si>
  <si>
    <t>56348</t>
  </si>
  <si>
    <t>Dahlheim</t>
  </si>
  <si>
    <t>563Dahlheim</t>
  </si>
  <si>
    <t>Weisel</t>
  </si>
  <si>
    <t>563Weisel</t>
  </si>
  <si>
    <t>Kestert</t>
  </si>
  <si>
    <t>563Kestert</t>
  </si>
  <si>
    <t>Patersberg</t>
  </si>
  <si>
    <t>563Patersberg</t>
  </si>
  <si>
    <t>Bornich</t>
  </si>
  <si>
    <t>563Bornich</t>
  </si>
  <si>
    <t>Dörscheid</t>
  </si>
  <si>
    <t>563Dörscheid</t>
  </si>
  <si>
    <t>56349</t>
  </si>
  <si>
    <t>Kaub</t>
  </si>
  <si>
    <t>563Kaub</t>
  </si>
  <si>
    <t>56355</t>
  </si>
  <si>
    <t>Lautert</t>
  </si>
  <si>
    <t>563Lautert</t>
  </si>
  <si>
    <t>Endlichhofen</t>
  </si>
  <si>
    <t>563Endlichhofen</t>
  </si>
  <si>
    <t>Diethardt</t>
  </si>
  <si>
    <t>563Diethardt</t>
  </si>
  <si>
    <t>Bettendorf</t>
  </si>
  <si>
    <t>563Bettendorf</t>
  </si>
  <si>
    <t>Nastätten</t>
  </si>
  <si>
    <t>563Nastätten</t>
  </si>
  <si>
    <t>Hunzel</t>
  </si>
  <si>
    <t>563Hunzel</t>
  </si>
  <si>
    <t>Winterwerb</t>
  </si>
  <si>
    <t>563Winterwerb</t>
  </si>
  <si>
    <t>563Weidenbach</t>
  </si>
  <si>
    <t>Oberbachheim</t>
  </si>
  <si>
    <t>563Oberbachheim</t>
  </si>
  <si>
    <t>Kehlbach</t>
  </si>
  <si>
    <t>563Kehlbach</t>
  </si>
  <si>
    <t>56357</t>
  </si>
  <si>
    <t>Dornholzhausen</t>
  </si>
  <si>
    <t>563Dornholzhausen</t>
  </si>
  <si>
    <t>Reitzenhain</t>
  </si>
  <si>
    <t>563Reitzenhain</t>
  </si>
  <si>
    <t>Himmighofen</t>
  </si>
  <si>
    <t>563Himmighofen</t>
  </si>
  <si>
    <t>Obertiefenbach</t>
  </si>
  <si>
    <t>563Obertiefenbach</t>
  </si>
  <si>
    <t>Rettershain</t>
  </si>
  <si>
    <t>563Rettershain</t>
  </si>
  <si>
    <t>563Buch</t>
  </si>
  <si>
    <t>Geisig</t>
  </si>
  <si>
    <t>563Geisig</t>
  </si>
  <si>
    <t>Eschbach</t>
  </si>
  <si>
    <t>563Eschbach</t>
  </si>
  <si>
    <t>Reichenberg</t>
  </si>
  <si>
    <t>563Reichenberg</t>
  </si>
  <si>
    <t>Nochern</t>
  </si>
  <si>
    <t>563Nochern</t>
  </si>
  <si>
    <t>Niederwallmenach</t>
  </si>
  <si>
    <t>563Niederwallmenach</t>
  </si>
  <si>
    <t>Lipporn</t>
  </si>
  <si>
    <t>563Lipporn</t>
  </si>
  <si>
    <t>Weyer</t>
  </si>
  <si>
    <t>563Weyer</t>
  </si>
  <si>
    <t>Auel</t>
  </si>
  <si>
    <t>563Auel</t>
  </si>
  <si>
    <t>Strüth</t>
  </si>
  <si>
    <t>563Strüth</t>
  </si>
  <si>
    <t>Lierschied</t>
  </si>
  <si>
    <t>563Lierschied</t>
  </si>
  <si>
    <t>Gemmerich</t>
  </si>
  <si>
    <t>563Gemmerich</t>
  </si>
  <si>
    <t>Pohl</t>
  </si>
  <si>
    <t>563Pohl</t>
  </si>
  <si>
    <t>Holzhausen an der Haide</t>
  </si>
  <si>
    <t>563Holzhausen an der Haide</t>
  </si>
  <si>
    <t>563Berg</t>
  </si>
  <si>
    <t>Welterod</t>
  </si>
  <si>
    <t>563Welterod</t>
  </si>
  <si>
    <t>Hainau</t>
  </si>
  <si>
    <t>563Hainau</t>
  </si>
  <si>
    <t>Niederbachheim</t>
  </si>
  <si>
    <t>563Niederbachheim</t>
  </si>
  <si>
    <t>Kasdorf</t>
  </si>
  <si>
    <t>563Kasdorf</t>
  </si>
  <si>
    <t>Miehlen</t>
  </si>
  <si>
    <t>563Miehlen</t>
  </si>
  <si>
    <t>Oelsberg</t>
  </si>
  <si>
    <t>563Oelsberg</t>
  </si>
  <si>
    <t>Lollschied</t>
  </si>
  <si>
    <t>563Lollschied</t>
  </si>
  <si>
    <t>Dessighofen</t>
  </si>
  <si>
    <t>563Dessighofen</t>
  </si>
  <si>
    <t>Ehr</t>
  </si>
  <si>
    <t>563Ehr</t>
  </si>
  <si>
    <t>Oberwallmenach</t>
  </si>
  <si>
    <t>563Oberwallmenach</t>
  </si>
  <si>
    <t>Marienfels</t>
  </si>
  <si>
    <t>563Marienfels</t>
  </si>
  <si>
    <t>Ruppertshofen</t>
  </si>
  <si>
    <t>563Ruppertshofen</t>
  </si>
  <si>
    <t>Bogel</t>
  </si>
  <si>
    <t>563Bogel</t>
  </si>
  <si>
    <t>56368</t>
  </si>
  <si>
    <t>Klingelbach</t>
  </si>
  <si>
    <t>563Klingelbach</t>
  </si>
  <si>
    <t>Herold</t>
  </si>
  <si>
    <t>563Herold</t>
  </si>
  <si>
    <t>Katzenelnbogen</t>
  </si>
  <si>
    <t>563Katzenelnbogen</t>
  </si>
  <si>
    <t>Niedertiefenbach</t>
  </si>
  <si>
    <t>563Niedertiefenbach</t>
  </si>
  <si>
    <t>563Roth</t>
  </si>
  <si>
    <t>Ergeshausen</t>
  </si>
  <si>
    <t>563Ergeshausen</t>
  </si>
  <si>
    <t>Berghausen</t>
  </si>
  <si>
    <t>563Berghausen</t>
  </si>
  <si>
    <t>56370</t>
  </si>
  <si>
    <t>Ebertshausen</t>
  </si>
  <si>
    <t>563Ebertshausen</t>
  </si>
  <si>
    <t>Dörsdorf</t>
  </si>
  <si>
    <t>563Dörsdorf</t>
  </si>
  <si>
    <t>Bremberg</t>
  </si>
  <si>
    <t>563Bremberg</t>
  </si>
  <si>
    <t>Reckenroth</t>
  </si>
  <si>
    <t>563Reckenroth</t>
  </si>
  <si>
    <t>Rettert</t>
  </si>
  <si>
    <t>563Rettert</t>
  </si>
  <si>
    <t>Kördorf</t>
  </si>
  <si>
    <t>563Kördorf</t>
  </si>
  <si>
    <t>563Allendorf</t>
  </si>
  <si>
    <t>563Schönborn</t>
  </si>
  <si>
    <t>Eisighofen</t>
  </si>
  <si>
    <t>563Eisighofen</t>
  </si>
  <si>
    <t>Attenhausen</t>
  </si>
  <si>
    <t>563Attenhausen</t>
  </si>
  <si>
    <t>Biebrich</t>
  </si>
  <si>
    <t>563Biebrich</t>
  </si>
  <si>
    <t>Oberfischbach</t>
  </si>
  <si>
    <t>563Oberfischbach</t>
  </si>
  <si>
    <t>Gutenacker</t>
  </si>
  <si>
    <t>563Gutenacker</t>
  </si>
  <si>
    <t>Wasenbach</t>
  </si>
  <si>
    <t>563Wasenbach</t>
  </si>
  <si>
    <t>Berndroth</t>
  </si>
  <si>
    <t>563Berndroth</t>
  </si>
  <si>
    <t>Mittelfischbach</t>
  </si>
  <si>
    <t>563Mittelfischbach</t>
  </si>
  <si>
    <t>56377</t>
  </si>
  <si>
    <t>Misselberg</t>
  </si>
  <si>
    <t>563Misselberg</t>
  </si>
  <si>
    <t>Seelbach</t>
  </si>
  <si>
    <t>563Seelbach</t>
  </si>
  <si>
    <t>Schweighausen</t>
  </si>
  <si>
    <t>563Schweighausen</t>
  </si>
  <si>
    <t>Nassau</t>
  </si>
  <si>
    <t>563Nassau</t>
  </si>
  <si>
    <t>56379</t>
  </si>
  <si>
    <t>Horhausen</t>
  </si>
  <si>
    <t>563Horhausen</t>
  </si>
  <si>
    <t>Charlottenberg</t>
  </si>
  <si>
    <t>563Charlottenberg</t>
  </si>
  <si>
    <t>Geilnau</t>
  </si>
  <si>
    <t>563Geilnau</t>
  </si>
  <si>
    <t>Zimmerschied</t>
  </si>
  <si>
    <t>563Zimmerschied</t>
  </si>
  <si>
    <t>Oberwies</t>
  </si>
  <si>
    <t>563Oberwies</t>
  </si>
  <si>
    <t>Obernhof</t>
  </si>
  <si>
    <t>563Obernhof</t>
  </si>
  <si>
    <t>Steinsberg</t>
  </si>
  <si>
    <t>563Steinsberg</t>
  </si>
  <si>
    <t>Dienethal</t>
  </si>
  <si>
    <t>563Dienethal</t>
  </si>
  <si>
    <t>Hömberg</t>
  </si>
  <si>
    <t>563Hömberg</t>
  </si>
  <si>
    <t>Scheidt</t>
  </si>
  <si>
    <t>563Scheidt</t>
  </si>
  <si>
    <t>Laurenburg</t>
  </si>
  <si>
    <t>563Laurenburg</t>
  </si>
  <si>
    <t>Weinähr</t>
  </si>
  <si>
    <t>563Weinähr</t>
  </si>
  <si>
    <t>Dörnberg</t>
  </si>
  <si>
    <t>563Dörnberg</t>
  </si>
  <si>
    <t>Singhofen</t>
  </si>
  <si>
    <t>563Singhofen</t>
  </si>
  <si>
    <t>Holzappel</t>
  </si>
  <si>
    <t>563Holzappel</t>
  </si>
  <si>
    <t>563Sulzbach</t>
  </si>
  <si>
    <t>Winden</t>
  </si>
  <si>
    <t>563Winden</t>
  </si>
  <si>
    <t>56410</t>
  </si>
  <si>
    <t>Montabaur</t>
  </si>
  <si>
    <t>564Montabaur</t>
  </si>
  <si>
    <t>56412</t>
  </si>
  <si>
    <t>564Daubach</t>
  </si>
  <si>
    <t>564Nentershausen</t>
  </si>
  <si>
    <t>Girod</t>
  </si>
  <si>
    <t>564Girod</t>
  </si>
  <si>
    <t>Ruppach-Goldhausen</t>
  </si>
  <si>
    <t>564Ruppach-Goldhausen</t>
  </si>
  <si>
    <t>Nomborn</t>
  </si>
  <si>
    <t>564Nomborn</t>
  </si>
  <si>
    <t>Holler</t>
  </si>
  <si>
    <t>564Holler</t>
  </si>
  <si>
    <t>564Horbach</t>
  </si>
  <si>
    <t>Heiligenroth</t>
  </si>
  <si>
    <t>564Heiligenroth</t>
  </si>
  <si>
    <t>Hübingen</t>
  </si>
  <si>
    <t>564Hübingen</t>
  </si>
  <si>
    <t>Großholbach</t>
  </si>
  <si>
    <t>564Großholbach</t>
  </si>
  <si>
    <t>Görgeshausen</t>
  </si>
  <si>
    <t>564Görgeshausen</t>
  </si>
  <si>
    <t>Welschneudorf</t>
  </si>
  <si>
    <t>564Welschneudorf</t>
  </si>
  <si>
    <t>Gackenbach</t>
  </si>
  <si>
    <t>564Gackenbach</t>
  </si>
  <si>
    <t>Untershausen</t>
  </si>
  <si>
    <t>564Untershausen</t>
  </si>
  <si>
    <t>Niederelbert</t>
  </si>
  <si>
    <t>564Niederelbert</t>
  </si>
  <si>
    <t>Boden</t>
  </si>
  <si>
    <t>564Boden</t>
  </si>
  <si>
    <t>Heilberscheid</t>
  </si>
  <si>
    <t>564Heilberscheid</t>
  </si>
  <si>
    <t>Niedererbach</t>
  </si>
  <si>
    <t>564Niedererbach</t>
  </si>
  <si>
    <t>Stahlhofen</t>
  </si>
  <si>
    <t>564Stahlhofen</t>
  </si>
  <si>
    <t>Oberelbert</t>
  </si>
  <si>
    <t>564Oberelbert</t>
  </si>
  <si>
    <t>56414</t>
  </si>
  <si>
    <t>Steinefrenz</t>
  </si>
  <si>
    <t>564Steinefrenz</t>
  </si>
  <si>
    <t>Wallmerod</t>
  </si>
  <si>
    <t>564Wallmerod</t>
  </si>
  <si>
    <t>Salz</t>
  </si>
  <si>
    <t>564Salz</t>
  </si>
  <si>
    <t>Oberahr</t>
  </si>
  <si>
    <t>564Oberahr</t>
  </si>
  <si>
    <t>Zehnhausen bei Wallmerod</t>
  </si>
  <si>
    <t>564Zehnhausen bei Wallmerod</t>
  </si>
  <si>
    <t>Berod bei Wallmerod</t>
  </si>
  <si>
    <t>564Berod bei Wallmerod</t>
  </si>
  <si>
    <t>Weroth</t>
  </si>
  <si>
    <t>564Weroth</t>
  </si>
  <si>
    <t>Dreikirchen</t>
  </si>
  <si>
    <t>564Dreikirchen</t>
  </si>
  <si>
    <t>Herschbach (Oberwesterwald)</t>
  </si>
  <si>
    <t>564Herschbach (Oberwesterwald)</t>
  </si>
  <si>
    <t>Bilkheim</t>
  </si>
  <si>
    <t>564Bilkheim</t>
  </si>
  <si>
    <t>Niederahr</t>
  </si>
  <si>
    <t>564Niederahr</t>
  </si>
  <si>
    <t>Obererbach</t>
  </si>
  <si>
    <t>564Obererbach</t>
  </si>
  <si>
    <t>Hundsangen</t>
  </si>
  <si>
    <t>564Hundsangen</t>
  </si>
  <si>
    <t>Molsberg</t>
  </si>
  <si>
    <t>564Molsberg</t>
  </si>
  <si>
    <t>Meudt</t>
  </si>
  <si>
    <t>564Meudt</t>
  </si>
  <si>
    <t>56422</t>
  </si>
  <si>
    <t>Wirges</t>
  </si>
  <si>
    <t>564Wirges</t>
  </si>
  <si>
    <t>56424</t>
  </si>
  <si>
    <t>Bannberscheid</t>
  </si>
  <si>
    <t>564Bannberscheid</t>
  </si>
  <si>
    <t>Moschheim</t>
  </si>
  <si>
    <t>564Moschheim</t>
  </si>
  <si>
    <t>Ebernhahn</t>
  </si>
  <si>
    <t>564Ebernhahn</t>
  </si>
  <si>
    <t>Staudt</t>
  </si>
  <si>
    <t>564Staudt</t>
  </si>
  <si>
    <t>Mogendorf</t>
  </si>
  <si>
    <t>564Mogendorf</t>
  </si>
  <si>
    <t>56427</t>
  </si>
  <si>
    <t>Siershahn</t>
  </si>
  <si>
    <t>564Siershahn</t>
  </si>
  <si>
    <t>56428</t>
  </si>
  <si>
    <t>Dernbach (Westerwald)</t>
  </si>
  <si>
    <t>564Dernbach (Westerwald)</t>
  </si>
  <si>
    <t>56457</t>
  </si>
  <si>
    <t>Westerburg</t>
  </si>
  <si>
    <t>564Westerburg</t>
  </si>
  <si>
    <t>Halbs</t>
  </si>
  <si>
    <t>564Halbs</t>
  </si>
  <si>
    <t>Hergenroth</t>
  </si>
  <si>
    <t>564Hergenroth</t>
  </si>
  <si>
    <t>56459</t>
  </si>
  <si>
    <t>Willmenrod</t>
  </si>
  <si>
    <t>564Willmenrod</t>
  </si>
  <si>
    <t>Langenhahn</t>
  </si>
  <si>
    <t>564Langenhahn</t>
  </si>
  <si>
    <t>Mähren</t>
  </si>
  <si>
    <t>564Mähren</t>
  </si>
  <si>
    <t>Girkenroth</t>
  </si>
  <si>
    <t>564Girkenroth</t>
  </si>
  <si>
    <t>Winnen</t>
  </si>
  <si>
    <t>564Winnen</t>
  </si>
  <si>
    <t>Ailertchen</t>
  </si>
  <si>
    <t>564Ailertchen</t>
  </si>
  <si>
    <t>Rothenbach</t>
  </si>
  <si>
    <t>564Rothenbach</t>
  </si>
  <si>
    <t>Härtlingen</t>
  </si>
  <si>
    <t>564Härtlingen</t>
  </si>
  <si>
    <t>564Brandscheid</t>
  </si>
  <si>
    <t>Kaden</t>
  </si>
  <si>
    <t>564Kaden</t>
  </si>
  <si>
    <t>Rotenhain</t>
  </si>
  <si>
    <t>564Rotenhain</t>
  </si>
  <si>
    <t>Stockum-Püschen</t>
  </si>
  <si>
    <t>564Stockum-Püschen</t>
  </si>
  <si>
    <t>564Gemünden</t>
  </si>
  <si>
    <t>Stahlhofen am Wiesensee</t>
  </si>
  <si>
    <t>564Stahlhofen am Wiesensee</t>
  </si>
  <si>
    <t>Pottum</t>
  </si>
  <si>
    <t>564Pottum</t>
  </si>
  <si>
    <t>Kölbingen</t>
  </si>
  <si>
    <t>564Kölbingen</t>
  </si>
  <si>
    <t>Guckheim</t>
  </si>
  <si>
    <t>564Guckheim</t>
  </si>
  <si>
    <t>Berzhahn</t>
  </si>
  <si>
    <t>564Berzhahn</t>
  </si>
  <si>
    <t>564Bellingen</t>
  </si>
  <si>
    <t>Weltersburg</t>
  </si>
  <si>
    <t>564Weltersburg</t>
  </si>
  <si>
    <t>Elbingen</t>
  </si>
  <si>
    <t>564Elbingen</t>
  </si>
  <si>
    <t>56462</t>
  </si>
  <si>
    <t>Höhn</t>
  </si>
  <si>
    <t>564Höhn</t>
  </si>
  <si>
    <t>56470</t>
  </si>
  <si>
    <t>Bad Marienberg</t>
  </si>
  <si>
    <t>564Bad Marienberg</t>
  </si>
  <si>
    <t>56472</t>
  </si>
  <si>
    <t>Dreisbach</t>
  </si>
  <si>
    <t>564Dreisbach</t>
  </si>
  <si>
    <t>Fehl-Ritzhausen</t>
  </si>
  <si>
    <t>564Fehl-Ritzhausen</t>
  </si>
  <si>
    <t>Hardt</t>
  </si>
  <si>
    <t>564Hardt</t>
  </si>
  <si>
    <t>Hahn bei Marienberg</t>
  </si>
  <si>
    <t>564Hahn bei Marienberg</t>
  </si>
  <si>
    <t>Nisterau</t>
  </si>
  <si>
    <t>564Nisterau</t>
  </si>
  <si>
    <t>Stockhausen-Illfurth</t>
  </si>
  <si>
    <t>564Stockhausen-Illfurth</t>
  </si>
  <si>
    <t>Nisterberg</t>
  </si>
  <si>
    <t>564Nisterberg</t>
  </si>
  <si>
    <t>Großseifen</t>
  </si>
  <si>
    <t>564Großseifen</t>
  </si>
  <si>
    <t>Hof</t>
  </si>
  <si>
    <t>564Hof</t>
  </si>
  <si>
    <t>Lautzenbrücken</t>
  </si>
  <si>
    <t>564Lautzenbrücken</t>
  </si>
  <si>
    <t>56477</t>
  </si>
  <si>
    <t>Zehnhausen bei Rennerod</t>
  </si>
  <si>
    <t>564Zehnhausen bei Rennerod</t>
  </si>
  <si>
    <t>Nister-Möhrendorf</t>
  </si>
  <si>
    <t>564Nister-Möhrendorf</t>
  </si>
  <si>
    <t>Rennerod</t>
  </si>
  <si>
    <t>564Rennerod</t>
  </si>
  <si>
    <t>Waigandshain</t>
  </si>
  <si>
    <t>564Waigandshain</t>
  </si>
  <si>
    <t>56479</t>
  </si>
  <si>
    <t>Stein-Neukirch</t>
  </si>
  <si>
    <t>564Stein-Neukirch</t>
  </si>
  <si>
    <t>Liebenscheid</t>
  </si>
  <si>
    <t>564Liebenscheid</t>
  </si>
  <si>
    <t>Westernohe</t>
  </si>
  <si>
    <t>564Westernohe</t>
  </si>
  <si>
    <t>Niederroßbach</t>
  </si>
  <si>
    <t>564Niederroßbach</t>
  </si>
  <si>
    <t>Rehe</t>
  </si>
  <si>
    <t>564Rehe</t>
  </si>
  <si>
    <t>Seck</t>
  </si>
  <si>
    <t>564Seck</t>
  </si>
  <si>
    <t>Bretthausen</t>
  </si>
  <si>
    <t>564Bretthausen</t>
  </si>
  <si>
    <t>Irmtraut</t>
  </si>
  <si>
    <t>564Irmtraut</t>
  </si>
  <si>
    <t>Salzburg</t>
  </si>
  <si>
    <t>564Salzburg</t>
  </si>
  <si>
    <t>Hellenhahn-Schellenberg</t>
  </si>
  <si>
    <t>564Hellenhahn-Schellenberg</t>
  </si>
  <si>
    <t>Willingen</t>
  </si>
  <si>
    <t>564Willingen</t>
  </si>
  <si>
    <t>Homberg</t>
  </si>
  <si>
    <t>564Homberg</t>
  </si>
  <si>
    <t>Neustadt (Westerwald)</t>
  </si>
  <si>
    <t>564Neustadt (Westerwald)</t>
  </si>
  <si>
    <t>Oberrod</t>
  </si>
  <si>
    <t>564Oberrod</t>
  </si>
  <si>
    <t>564Neunkirchen</t>
  </si>
  <si>
    <t>Hüblingen</t>
  </si>
  <si>
    <t>564Hüblingen</t>
  </si>
  <si>
    <t>Waldmühlen</t>
  </si>
  <si>
    <t>564Waldmühlen</t>
  </si>
  <si>
    <t>Oberroßbach</t>
  </si>
  <si>
    <t>564Oberroßbach</t>
  </si>
  <si>
    <t>56564</t>
  </si>
  <si>
    <t>Neuwied</t>
  </si>
  <si>
    <t>565Neuwied</t>
  </si>
  <si>
    <t>56566</t>
  </si>
  <si>
    <t>56567</t>
  </si>
  <si>
    <t>56575</t>
  </si>
  <si>
    <t>Weißenthurm</t>
  </si>
  <si>
    <t>565Weißenthurm</t>
  </si>
  <si>
    <t>56579</t>
  </si>
  <si>
    <t>Bonefeld</t>
  </si>
  <si>
    <t>565Bonefeld</t>
  </si>
  <si>
    <t>Rengsdorf</t>
  </si>
  <si>
    <t>565Rengsdorf</t>
  </si>
  <si>
    <t>Hardert</t>
  </si>
  <si>
    <t>565Hardert</t>
  </si>
  <si>
    <t>56581</t>
  </si>
  <si>
    <t>Kurtscheid</t>
  </si>
  <si>
    <t>565Kurtscheid</t>
  </si>
  <si>
    <t>Ehlscheid</t>
  </si>
  <si>
    <t>565Ehlscheid</t>
  </si>
  <si>
    <t>Melsbach</t>
  </si>
  <si>
    <t>565Melsbach</t>
  </si>
  <si>
    <t>56584</t>
  </si>
  <si>
    <t>Rüscheid</t>
  </si>
  <si>
    <t>565Rüscheid</t>
  </si>
  <si>
    <t>Anhausen</t>
  </si>
  <si>
    <t>565Anhausen</t>
  </si>
  <si>
    <t>Thalhausen</t>
  </si>
  <si>
    <t>565Thalhausen</t>
  </si>
  <si>
    <t>Meinborn</t>
  </si>
  <si>
    <t>565Meinborn</t>
  </si>
  <si>
    <t>56587</t>
  </si>
  <si>
    <t>Straßenhaus</t>
  </si>
  <si>
    <t>565Straßenhaus</t>
  </si>
  <si>
    <t>Oberraden</t>
  </si>
  <si>
    <t>565Oberraden</t>
  </si>
  <si>
    <t>Oberhonnefeld-Gierend</t>
  </si>
  <si>
    <t>565Oberhonnefeld-Gierend</t>
  </si>
  <si>
    <t>56588</t>
  </si>
  <si>
    <t>Waldbreitbach</t>
  </si>
  <si>
    <t>565Waldbreitbach</t>
  </si>
  <si>
    <t>56589</t>
  </si>
  <si>
    <t>Datzeroth</t>
  </si>
  <si>
    <t>565Datzeroth</t>
  </si>
  <si>
    <t>Niederbreitbach</t>
  </si>
  <si>
    <t>565Niederbreitbach</t>
  </si>
  <si>
    <t>56593</t>
  </si>
  <si>
    <t>Niedersteinebach</t>
  </si>
  <si>
    <t>565Niedersteinebach</t>
  </si>
  <si>
    <t>Güllesheim</t>
  </si>
  <si>
    <t>565Güllesheim</t>
  </si>
  <si>
    <t>Pleckhausen</t>
  </si>
  <si>
    <t>565Pleckhausen</t>
  </si>
  <si>
    <t>Krunkel</t>
  </si>
  <si>
    <t>565Krunkel</t>
  </si>
  <si>
    <t>565Horhausen</t>
  </si>
  <si>
    <t>Obersteinebach</t>
  </si>
  <si>
    <t>565Obersteinebach</t>
  </si>
  <si>
    <t>Bürdenbach</t>
  </si>
  <si>
    <t>565Bürdenbach</t>
  </si>
  <si>
    <t>56594</t>
  </si>
  <si>
    <t>Willroth</t>
  </si>
  <si>
    <t>565Willroth</t>
  </si>
  <si>
    <t>56598</t>
  </si>
  <si>
    <t>Rheinbrohl</t>
  </si>
  <si>
    <t>565Rheinbrohl</t>
  </si>
  <si>
    <t>Hammerstein</t>
  </si>
  <si>
    <t>565Hammerstein</t>
  </si>
  <si>
    <t>56599</t>
  </si>
  <si>
    <t>Leutesdorf</t>
  </si>
  <si>
    <t>565Leutesdorf</t>
  </si>
  <si>
    <t>56626</t>
  </si>
  <si>
    <t>Andernach</t>
  </si>
  <si>
    <t>566Andernach</t>
  </si>
  <si>
    <t>56630</t>
  </si>
  <si>
    <t>Kretz</t>
  </si>
  <si>
    <t>566Kretz</t>
  </si>
  <si>
    <t>56637</t>
  </si>
  <si>
    <t>Plaidt</t>
  </si>
  <si>
    <t>566Plaidt</t>
  </si>
  <si>
    <t>56642</t>
  </si>
  <si>
    <t>Kruft</t>
  </si>
  <si>
    <t>566Kruft</t>
  </si>
  <si>
    <t>56645</t>
  </si>
  <si>
    <t>Nickenich</t>
  </si>
  <si>
    <t>566Nickenich</t>
  </si>
  <si>
    <t>56648</t>
  </si>
  <si>
    <t>Saffig</t>
  </si>
  <si>
    <t>566Saffig</t>
  </si>
  <si>
    <t>56651</t>
  </si>
  <si>
    <t>Niederzissen</t>
  </si>
  <si>
    <t>566Niederzissen</t>
  </si>
  <si>
    <t>Oberzissen</t>
  </si>
  <si>
    <t>566Oberzissen</t>
  </si>
  <si>
    <t>Oberdürenbach</t>
  </si>
  <si>
    <t>566Oberdürenbach</t>
  </si>
  <si>
    <t>Brenk</t>
  </si>
  <si>
    <t>566Brenk</t>
  </si>
  <si>
    <t>Niederdürenbach</t>
  </si>
  <si>
    <t>566Niederdürenbach</t>
  </si>
  <si>
    <t>Galenberg</t>
  </si>
  <si>
    <t>566Galenberg</t>
  </si>
  <si>
    <t>56653</t>
  </si>
  <si>
    <t>Glees</t>
  </si>
  <si>
    <t>566Glees</t>
  </si>
  <si>
    <t>Wehr</t>
  </si>
  <si>
    <t>566Wehr</t>
  </si>
  <si>
    <t>Wassenach</t>
  </si>
  <si>
    <t>566Wassenach</t>
  </si>
  <si>
    <t>56656</t>
  </si>
  <si>
    <t>Brohl-Lützing</t>
  </si>
  <si>
    <t>566Brohl-Lützing</t>
  </si>
  <si>
    <t>56659</t>
  </si>
  <si>
    <t>Burgbrohl</t>
  </si>
  <si>
    <t>566Burgbrohl</t>
  </si>
  <si>
    <t>56727</t>
  </si>
  <si>
    <t>Reudelsterz</t>
  </si>
  <si>
    <t>567Reudelsterz</t>
  </si>
  <si>
    <t>567Sankt Johann</t>
  </si>
  <si>
    <t>Mayen</t>
  </si>
  <si>
    <t>567Mayen</t>
  </si>
  <si>
    <t>56729</t>
  </si>
  <si>
    <t>Bermel</t>
  </si>
  <si>
    <t>567Bermel</t>
  </si>
  <si>
    <t>Acht</t>
  </si>
  <si>
    <t>567Acht</t>
  </si>
  <si>
    <t>Ettringen</t>
  </si>
  <si>
    <t>567Ettringen</t>
  </si>
  <si>
    <t>Arft</t>
  </si>
  <si>
    <t>567Arft</t>
  </si>
  <si>
    <t>Anschau</t>
  </si>
  <si>
    <t>567Anschau</t>
  </si>
  <si>
    <t>Siebenbach</t>
  </si>
  <si>
    <t>567Siebenbach</t>
  </si>
  <si>
    <t>567Weiler</t>
  </si>
  <si>
    <t>Virneburg</t>
  </si>
  <si>
    <t>567Virneburg</t>
  </si>
  <si>
    <t>Münk</t>
  </si>
  <si>
    <t>567Münk</t>
  </si>
  <si>
    <t>567Lind</t>
  </si>
  <si>
    <t>Monreal</t>
  </si>
  <si>
    <t>567Monreal</t>
  </si>
  <si>
    <t>Luxem</t>
  </si>
  <si>
    <t>567Luxem</t>
  </si>
  <si>
    <t>567Boos</t>
  </si>
  <si>
    <t>Hirten</t>
  </si>
  <si>
    <t>567Hirten</t>
  </si>
  <si>
    <t>Ditscheid</t>
  </si>
  <si>
    <t>567Ditscheid</t>
  </si>
  <si>
    <t>Langscheid</t>
  </si>
  <si>
    <t>567Langscheid</t>
  </si>
  <si>
    <t>567Langenfeld</t>
  </si>
  <si>
    <t>Nachtsheim</t>
  </si>
  <si>
    <t>567Nachtsheim</t>
  </si>
  <si>
    <t>Nitz</t>
  </si>
  <si>
    <t>567Nitz</t>
  </si>
  <si>
    <t>Herresbach</t>
  </si>
  <si>
    <t>567Herresbach</t>
  </si>
  <si>
    <t>Kehrig</t>
  </si>
  <si>
    <t>567Kehrig</t>
  </si>
  <si>
    <t>Baar</t>
  </si>
  <si>
    <t>567Baar</t>
  </si>
  <si>
    <t>Welschenbach</t>
  </si>
  <si>
    <t>567Welschenbach</t>
  </si>
  <si>
    <t>Kirchwald</t>
  </si>
  <si>
    <t>567Kirchwald</t>
  </si>
  <si>
    <t>56736</t>
  </si>
  <si>
    <t>Kottenheim</t>
  </si>
  <si>
    <t>567Kottenheim</t>
  </si>
  <si>
    <t>56743</t>
  </si>
  <si>
    <t>Mendig</t>
  </si>
  <si>
    <t>567Mendig</t>
  </si>
  <si>
    <t>Thür</t>
  </si>
  <si>
    <t>567Thür</t>
  </si>
  <si>
    <t>56745</t>
  </si>
  <si>
    <t>Weibern</t>
  </si>
  <si>
    <t>567Weibern</t>
  </si>
  <si>
    <t>Hausten</t>
  </si>
  <si>
    <t>567Hausten</t>
  </si>
  <si>
    <t>Rieden</t>
  </si>
  <si>
    <t>567Rieden</t>
  </si>
  <si>
    <t>Volkesfeld</t>
  </si>
  <si>
    <t>567Volkesfeld</t>
  </si>
  <si>
    <t>567Bell</t>
  </si>
  <si>
    <t>56746</t>
  </si>
  <si>
    <t>Spessart</t>
  </si>
  <si>
    <t>567Spessart</t>
  </si>
  <si>
    <t>Hohenleimbach</t>
  </si>
  <si>
    <t>567Hohenleimbach</t>
  </si>
  <si>
    <t>Kempenich</t>
  </si>
  <si>
    <t>567Kempenich</t>
  </si>
  <si>
    <t>56751</t>
  </si>
  <si>
    <t>Polch</t>
  </si>
  <si>
    <t>567Polch</t>
  </si>
  <si>
    <t>Kollig</t>
  </si>
  <si>
    <t>567Kollig</t>
  </si>
  <si>
    <t>Gering</t>
  </si>
  <si>
    <t>567Gering</t>
  </si>
  <si>
    <t>Einig</t>
  </si>
  <si>
    <t>567Einig</t>
  </si>
  <si>
    <t>56753</t>
  </si>
  <si>
    <t>Welling</t>
  </si>
  <si>
    <t>567Welling</t>
  </si>
  <si>
    <t>Naunheim</t>
  </si>
  <si>
    <t>567Naunheim</t>
  </si>
  <si>
    <t>Mertloch</t>
  </si>
  <si>
    <t>567Mertloch</t>
  </si>
  <si>
    <t>Trimbs</t>
  </si>
  <si>
    <t>567Trimbs</t>
  </si>
  <si>
    <t>Pillig</t>
  </si>
  <si>
    <t>567Pillig</t>
  </si>
  <si>
    <t>56754</t>
  </si>
  <si>
    <t>Binningen</t>
  </si>
  <si>
    <t>567Binningen</t>
  </si>
  <si>
    <t>Roes</t>
  </si>
  <si>
    <t>567Roes</t>
  </si>
  <si>
    <t>Brohl</t>
  </si>
  <si>
    <t>567Brohl</t>
  </si>
  <si>
    <t>Forst (Eifel)</t>
  </si>
  <si>
    <t>567Forst (Eifel)</t>
  </si>
  <si>
    <t>Dünfus</t>
  </si>
  <si>
    <t>567Dünfus</t>
  </si>
  <si>
    <t>Möntenich</t>
  </si>
  <si>
    <t>567Möntenich</t>
  </si>
  <si>
    <t>56759</t>
  </si>
  <si>
    <t>567Laubach</t>
  </si>
  <si>
    <t>Eppenberg</t>
  </si>
  <si>
    <t>567Eppenberg</t>
  </si>
  <si>
    <t>567Kalenborn</t>
  </si>
  <si>
    <t>Kaisersesch</t>
  </si>
  <si>
    <t>567Kaisersesch</t>
  </si>
  <si>
    <t>Leienkaul</t>
  </si>
  <si>
    <t>567Leienkaul</t>
  </si>
  <si>
    <t>56761</t>
  </si>
  <si>
    <t>Kaifenheim</t>
  </si>
  <si>
    <t>567Kaifenheim</t>
  </si>
  <si>
    <t>Brachtendorf</t>
  </si>
  <si>
    <t>567Brachtendorf</t>
  </si>
  <si>
    <t>Hauroth</t>
  </si>
  <si>
    <t>567Hauroth</t>
  </si>
  <si>
    <t>Eulgem</t>
  </si>
  <si>
    <t>567Eulgem</t>
  </si>
  <si>
    <t>567Müllenbach</t>
  </si>
  <si>
    <t>Urmersbach</t>
  </si>
  <si>
    <t>567Urmersbach</t>
  </si>
  <si>
    <t>Masburg</t>
  </si>
  <si>
    <t>567Masburg</t>
  </si>
  <si>
    <t>Zettingen</t>
  </si>
  <si>
    <t>567Zettingen</t>
  </si>
  <si>
    <t>Hambuch</t>
  </si>
  <si>
    <t>567Hambuch</t>
  </si>
  <si>
    <t>Gamlen</t>
  </si>
  <si>
    <t>567Gamlen</t>
  </si>
  <si>
    <t>Düngenheim</t>
  </si>
  <si>
    <t>567Düngenheim</t>
  </si>
  <si>
    <t>56766</t>
  </si>
  <si>
    <t>Berenbach</t>
  </si>
  <si>
    <t>567Berenbach</t>
  </si>
  <si>
    <t>Filz</t>
  </si>
  <si>
    <t>567Filz</t>
  </si>
  <si>
    <t>Auderath</t>
  </si>
  <si>
    <t>567Auderath</t>
  </si>
  <si>
    <t>Ulmen</t>
  </si>
  <si>
    <t>567Ulmen</t>
  </si>
  <si>
    <t>Horperath</t>
  </si>
  <si>
    <t>567Horperath</t>
  </si>
  <si>
    <t>56767</t>
  </si>
  <si>
    <t>Höchstberg</t>
  </si>
  <si>
    <t>567Höchstberg</t>
  </si>
  <si>
    <t>Mosbruch</t>
  </si>
  <si>
    <t>567Mosbruch</t>
  </si>
  <si>
    <t>567Sassen</t>
  </si>
  <si>
    <t>Kötterichen</t>
  </si>
  <si>
    <t>567Kötterichen</t>
  </si>
  <si>
    <t>Gunderath</t>
  </si>
  <si>
    <t>567Gunderath</t>
  </si>
  <si>
    <t>Lirstal</t>
  </si>
  <si>
    <t>567Lirstal</t>
  </si>
  <si>
    <t>Kaperich</t>
  </si>
  <si>
    <t>567Kaperich</t>
  </si>
  <si>
    <t>Kolverath</t>
  </si>
  <si>
    <t>567Kolverath</t>
  </si>
  <si>
    <t>Oberelz</t>
  </si>
  <si>
    <t>567Oberelz</t>
  </si>
  <si>
    <t>Uersfeld</t>
  </si>
  <si>
    <t>567Uersfeld</t>
  </si>
  <si>
    <t>Ueß</t>
  </si>
  <si>
    <t>567Ueß</t>
  </si>
  <si>
    <t>56769</t>
  </si>
  <si>
    <t>Arbach</t>
  </si>
  <si>
    <t>567Arbach</t>
  </si>
  <si>
    <t>Retterath</t>
  </si>
  <si>
    <t>567Retterath</t>
  </si>
  <si>
    <t>567Mannebach</t>
  </si>
  <si>
    <t>Bereborn</t>
  </si>
  <si>
    <t>567Bereborn</t>
  </si>
  <si>
    <t>56812</t>
  </si>
  <si>
    <t>Valwig</t>
  </si>
  <si>
    <t>568Valwig</t>
  </si>
  <si>
    <t>Cochem</t>
  </si>
  <si>
    <t>568Cochem</t>
  </si>
  <si>
    <t>Dohr</t>
  </si>
  <si>
    <t>568Dohr</t>
  </si>
  <si>
    <t>56814</t>
  </si>
  <si>
    <t>Bremm</t>
  </si>
  <si>
    <t>568Bremm</t>
  </si>
  <si>
    <t>Ediger-Eller</t>
  </si>
  <si>
    <t>568Ediger-Eller</t>
  </si>
  <si>
    <t>Wirfus</t>
  </si>
  <si>
    <t>568Wirfus</t>
  </si>
  <si>
    <t>Greimersburg</t>
  </si>
  <si>
    <t>568Greimersburg</t>
  </si>
  <si>
    <t>Bruttig-Fankel</t>
  </si>
  <si>
    <t>568Bruttig-Fankel</t>
  </si>
  <si>
    <t>Landkern</t>
  </si>
  <si>
    <t>568Landkern</t>
  </si>
  <si>
    <t>Ernst</t>
  </si>
  <si>
    <t>568Ernst</t>
  </si>
  <si>
    <t>Illerich</t>
  </si>
  <si>
    <t>568Illerich</t>
  </si>
  <si>
    <t>Beilstein</t>
  </si>
  <si>
    <t>568Beilstein</t>
  </si>
  <si>
    <t>Faid</t>
  </si>
  <si>
    <t>568Faid</t>
  </si>
  <si>
    <t>56818</t>
  </si>
  <si>
    <t>Klotten</t>
  </si>
  <si>
    <t>568Klotten</t>
  </si>
  <si>
    <t>56820</t>
  </si>
  <si>
    <t>Senheim-Senhals</t>
  </si>
  <si>
    <t>568Senheim-Senhals</t>
  </si>
  <si>
    <t>Briedern</t>
  </si>
  <si>
    <t>568Briedern</t>
  </si>
  <si>
    <t>Mesenich</t>
  </si>
  <si>
    <t>568Mesenich</t>
  </si>
  <si>
    <t>Nehren</t>
  </si>
  <si>
    <t>568Nehren</t>
  </si>
  <si>
    <t>56821</t>
  </si>
  <si>
    <t>Ellenz-Poltersdorf</t>
  </si>
  <si>
    <t>568Ellenz-Poltersdorf</t>
  </si>
  <si>
    <t>56823</t>
  </si>
  <si>
    <t>Büchel</t>
  </si>
  <si>
    <t>568Büchel</t>
  </si>
  <si>
    <t>56825</t>
  </si>
  <si>
    <t>Urschmitt</t>
  </si>
  <si>
    <t>568Urschmitt</t>
  </si>
  <si>
    <t>Gevenich</t>
  </si>
  <si>
    <t>568Gevenich</t>
  </si>
  <si>
    <t>Schmitt</t>
  </si>
  <si>
    <t>568Schmitt</t>
  </si>
  <si>
    <t>Gillenbeuren</t>
  </si>
  <si>
    <t>568Gillenbeuren</t>
  </si>
  <si>
    <t>568Weiler</t>
  </si>
  <si>
    <t>Kliding</t>
  </si>
  <si>
    <t>568Kliding</t>
  </si>
  <si>
    <t>Beuren</t>
  </si>
  <si>
    <t>568Beuren</t>
  </si>
  <si>
    <t>56826</t>
  </si>
  <si>
    <t>Lutzerath</t>
  </si>
  <si>
    <t>568Lutzerath</t>
  </si>
  <si>
    <t>Wollmerath</t>
  </si>
  <si>
    <t>568Wollmerath</t>
  </si>
  <si>
    <t>Wagenhausen</t>
  </si>
  <si>
    <t>568Wagenhausen</t>
  </si>
  <si>
    <t>56828</t>
  </si>
  <si>
    <t>Alflen</t>
  </si>
  <si>
    <t>568Alflen</t>
  </si>
  <si>
    <t>56829</t>
  </si>
  <si>
    <t>Pommern</t>
  </si>
  <si>
    <t>568Pommern</t>
  </si>
  <si>
    <t>Brieden</t>
  </si>
  <si>
    <t>568Brieden</t>
  </si>
  <si>
    <t>Kail</t>
  </si>
  <si>
    <t>568Kail</t>
  </si>
  <si>
    <t>56841</t>
  </si>
  <si>
    <t>Traben-Trarbach</t>
  </si>
  <si>
    <t>568Traben-Trarbach</t>
  </si>
  <si>
    <t>56843</t>
  </si>
  <si>
    <t>Starkenburg</t>
  </si>
  <si>
    <t>568Starkenburg</t>
  </si>
  <si>
    <t>Lötzbeuren</t>
  </si>
  <si>
    <t>568Lötzbeuren</t>
  </si>
  <si>
    <t>Irmenach</t>
  </si>
  <si>
    <t>568Irmenach</t>
  </si>
  <si>
    <t>Burg (Mosel)</t>
  </si>
  <si>
    <t>568Burg (Mosel)</t>
  </si>
  <si>
    <t>56850</t>
  </si>
  <si>
    <t>Enkirch</t>
  </si>
  <si>
    <t>568Enkirch</t>
  </si>
  <si>
    <t>Raversbeuren</t>
  </si>
  <si>
    <t>568Raversbeuren</t>
  </si>
  <si>
    <t>Hahn</t>
  </si>
  <si>
    <t>568Hahn</t>
  </si>
  <si>
    <t>56856</t>
  </si>
  <si>
    <t>Zell</t>
  </si>
  <si>
    <t>568Zell</t>
  </si>
  <si>
    <t>56858</t>
  </si>
  <si>
    <t>Peterswald-Löffelscheid</t>
  </si>
  <si>
    <t>568Peterswald-Löffelscheid</t>
  </si>
  <si>
    <t>Rödelhausen</t>
  </si>
  <si>
    <t>568Rödelhausen</t>
  </si>
  <si>
    <t>Würrich</t>
  </si>
  <si>
    <t>568Würrich</t>
  </si>
  <si>
    <t>Altlay</t>
  </si>
  <si>
    <t>568Altlay</t>
  </si>
  <si>
    <t>Liesenich</t>
  </si>
  <si>
    <t>568Liesenich</t>
  </si>
  <si>
    <t>Grenderich</t>
  </si>
  <si>
    <t>568Grenderich</t>
  </si>
  <si>
    <t>Mittelstrimmig</t>
  </si>
  <si>
    <t>568Mittelstrimmig</t>
  </si>
  <si>
    <t>Neef</t>
  </si>
  <si>
    <t>568Neef</t>
  </si>
  <si>
    <t>Sosberg</t>
  </si>
  <si>
    <t>568Sosberg</t>
  </si>
  <si>
    <t>Tellig</t>
  </si>
  <si>
    <t>568Tellig</t>
  </si>
  <si>
    <t>Altstrimmig</t>
  </si>
  <si>
    <t>568Altstrimmig</t>
  </si>
  <si>
    <t>Sankt Aldegund</t>
  </si>
  <si>
    <t>568Sankt Aldegund</t>
  </si>
  <si>
    <t>Forst (Hunsrück)</t>
  </si>
  <si>
    <t>568Forst (Hunsrück)</t>
  </si>
  <si>
    <t>Belg</t>
  </si>
  <si>
    <t>568Belg</t>
  </si>
  <si>
    <t>Haserich</t>
  </si>
  <si>
    <t>568Haserich</t>
  </si>
  <si>
    <t>56859</t>
  </si>
  <si>
    <t>Alf</t>
  </si>
  <si>
    <t>568Alf</t>
  </si>
  <si>
    <t>Bullay</t>
  </si>
  <si>
    <t>568Bullay</t>
  </si>
  <si>
    <t>56861</t>
  </si>
  <si>
    <t>Reil</t>
  </si>
  <si>
    <t>568Reil</t>
  </si>
  <si>
    <t>56862</t>
  </si>
  <si>
    <t>Pünderich</t>
  </si>
  <si>
    <t>568Pünderich</t>
  </si>
  <si>
    <t>56864</t>
  </si>
  <si>
    <t>Bad Bertrich</t>
  </si>
  <si>
    <t>568Bad Bertrich</t>
  </si>
  <si>
    <t>56865</t>
  </si>
  <si>
    <t>568Schauren</t>
  </si>
  <si>
    <t>Moritzheim</t>
  </si>
  <si>
    <t>568Moritzheim</t>
  </si>
  <si>
    <t>Panzweiler</t>
  </si>
  <si>
    <t>568Panzweiler</t>
  </si>
  <si>
    <t>Blankenrath</t>
  </si>
  <si>
    <t>568Blankenrath</t>
  </si>
  <si>
    <t>Hesweiler</t>
  </si>
  <si>
    <t>568Hesweiler</t>
  </si>
  <si>
    <t>Walhausen</t>
  </si>
  <si>
    <t>568Walhausen</t>
  </si>
  <si>
    <t>Reidenhausen</t>
  </si>
  <si>
    <t>568Reidenhausen</t>
  </si>
  <si>
    <t>56867</t>
  </si>
  <si>
    <t>Briedel</t>
  </si>
  <si>
    <t>568Briedel</t>
  </si>
  <si>
    <t>56869</t>
  </si>
  <si>
    <t>Mastershausen</t>
  </si>
  <si>
    <t>568Mastershausen</t>
  </si>
  <si>
    <t>57072</t>
  </si>
  <si>
    <t>Siegen</t>
  </si>
  <si>
    <t>570Siegen</t>
  </si>
  <si>
    <t>57074</t>
  </si>
  <si>
    <t>57076</t>
  </si>
  <si>
    <t>57078</t>
  </si>
  <si>
    <t>57080</t>
  </si>
  <si>
    <t>57223</t>
  </si>
  <si>
    <t>Kreuztal</t>
  </si>
  <si>
    <t>572Kreuztal</t>
  </si>
  <si>
    <t>57234</t>
  </si>
  <si>
    <t>Wilnsdorf</t>
  </si>
  <si>
    <t>572Wilnsdorf</t>
  </si>
  <si>
    <t>57250</t>
  </si>
  <si>
    <t>Netphen</t>
  </si>
  <si>
    <t>572Netphen</t>
  </si>
  <si>
    <t>57258</t>
  </si>
  <si>
    <t>Freudenberg</t>
  </si>
  <si>
    <t>572Freudenberg</t>
  </si>
  <si>
    <t>57271</t>
  </si>
  <si>
    <t>Hilchenbach</t>
  </si>
  <si>
    <t>572Hilchenbach</t>
  </si>
  <si>
    <t>57290</t>
  </si>
  <si>
    <t>572Neunkirchen</t>
  </si>
  <si>
    <t>57299</t>
  </si>
  <si>
    <t>572Burbach</t>
  </si>
  <si>
    <t>57319</t>
  </si>
  <si>
    <t>Bad Berleburg</t>
  </si>
  <si>
    <t>573Bad Berleburg</t>
  </si>
  <si>
    <t>57334</t>
  </si>
  <si>
    <t>Bad Laasphe</t>
  </si>
  <si>
    <t>573Bad Laasphe</t>
  </si>
  <si>
    <t>57339</t>
  </si>
  <si>
    <t>Erndtebrück</t>
  </si>
  <si>
    <t>573Erndtebrück</t>
  </si>
  <si>
    <t>57368</t>
  </si>
  <si>
    <t>Lennestadt</t>
  </si>
  <si>
    <t>573Lennestadt</t>
  </si>
  <si>
    <t>57392</t>
  </si>
  <si>
    <t>Schmallenberg</t>
  </si>
  <si>
    <t>573Schmallenberg</t>
  </si>
  <si>
    <t>57399</t>
  </si>
  <si>
    <t>Kirchhundem</t>
  </si>
  <si>
    <t>573Kirchhundem</t>
  </si>
  <si>
    <t>57413</t>
  </si>
  <si>
    <t>Finnentrop</t>
  </si>
  <si>
    <t>574Finnentrop</t>
  </si>
  <si>
    <t>57439</t>
  </si>
  <si>
    <t>Attendorn</t>
  </si>
  <si>
    <t>574Attendorn</t>
  </si>
  <si>
    <t>57462</t>
  </si>
  <si>
    <t>Olpe</t>
  </si>
  <si>
    <t>574Olpe</t>
  </si>
  <si>
    <t>57482</t>
  </si>
  <si>
    <t>Wenden</t>
  </si>
  <si>
    <t>574Wenden</t>
  </si>
  <si>
    <t>57489</t>
  </si>
  <si>
    <t>Drolshagen</t>
  </si>
  <si>
    <t>574Drolshagen</t>
  </si>
  <si>
    <t>57518</t>
  </si>
  <si>
    <t>Steineroth</t>
  </si>
  <si>
    <t>575Steineroth</t>
  </si>
  <si>
    <t>575Alsdorf</t>
  </si>
  <si>
    <t>Betzdorf</t>
  </si>
  <si>
    <t>575Betzdorf</t>
  </si>
  <si>
    <t>57520</t>
  </si>
  <si>
    <t>Derschen</t>
  </si>
  <si>
    <t>575Derschen</t>
  </si>
  <si>
    <t>Molzhain</t>
  </si>
  <si>
    <t>575Molzhain</t>
  </si>
  <si>
    <t>Mauden</t>
  </si>
  <si>
    <t>575Mauden</t>
  </si>
  <si>
    <t>575Friedewald</t>
  </si>
  <si>
    <t>Schutzbach</t>
  </si>
  <si>
    <t>575Schutzbach</t>
  </si>
  <si>
    <t>Kausen</t>
  </si>
  <si>
    <t>575Kausen</t>
  </si>
  <si>
    <t>Dickendorf</t>
  </si>
  <si>
    <t>575Dickendorf</t>
  </si>
  <si>
    <t>Langenbach bei Kirburg</t>
  </si>
  <si>
    <t>575Langenbach bei Kirburg</t>
  </si>
  <si>
    <t>Niederdreisbach</t>
  </si>
  <si>
    <t>575Niederdreisbach</t>
  </si>
  <si>
    <t>Steinebach/Sieg</t>
  </si>
  <si>
    <t>575Steinebach/Sieg</t>
  </si>
  <si>
    <t>Emmerzhausen</t>
  </si>
  <si>
    <t>575Emmerzhausen</t>
  </si>
  <si>
    <t>Neunkhausen</t>
  </si>
  <si>
    <t>575Neunkhausen</t>
  </si>
  <si>
    <t>Rosenheim</t>
  </si>
  <si>
    <t>575Rosenheim</t>
  </si>
  <si>
    <t>Grünebach</t>
  </si>
  <si>
    <t>575Grünebach</t>
  </si>
  <si>
    <t>57537</t>
  </si>
  <si>
    <t>Mittelhof</t>
  </si>
  <si>
    <t>575Mittelhof</t>
  </si>
  <si>
    <t>Wissen</t>
  </si>
  <si>
    <t>575Wissen</t>
  </si>
  <si>
    <t>Forst</t>
  </si>
  <si>
    <t>575Forst</t>
  </si>
  <si>
    <t>57539</t>
  </si>
  <si>
    <t>Bitzen</t>
  </si>
  <si>
    <t>575Bitzen</t>
  </si>
  <si>
    <t>Bruchertseifen</t>
  </si>
  <si>
    <t>575Bruchertseifen</t>
  </si>
  <si>
    <t>Selbach</t>
  </si>
  <si>
    <t>575Selbach</t>
  </si>
  <si>
    <t>Etzbach</t>
  </si>
  <si>
    <t>575Etzbach</t>
  </si>
  <si>
    <t>Hövels</t>
  </si>
  <si>
    <t>575Hövels</t>
  </si>
  <si>
    <t>575Roth</t>
  </si>
  <si>
    <t>Breitscheidt</t>
  </si>
  <si>
    <t>575Breitscheidt</t>
  </si>
  <si>
    <t>Fürthen</t>
  </si>
  <si>
    <t>575Fürthen</t>
  </si>
  <si>
    <t>57548</t>
  </si>
  <si>
    <t>Kirchen</t>
  </si>
  <si>
    <t>575Kirchen</t>
  </si>
  <si>
    <t>57555</t>
  </si>
  <si>
    <t>Mudersbach</t>
  </si>
  <si>
    <t>575Mudersbach</t>
  </si>
  <si>
    <t>Brachbach</t>
  </si>
  <si>
    <t>575Brachbach</t>
  </si>
  <si>
    <t>57562</t>
  </si>
  <si>
    <t>Herdorf</t>
  </si>
  <si>
    <t>575Herdorf</t>
  </si>
  <si>
    <t>57567</t>
  </si>
  <si>
    <t>Daaden</t>
  </si>
  <si>
    <t>575Daaden</t>
  </si>
  <si>
    <t>57572</t>
  </si>
  <si>
    <t>Niederfischbach</t>
  </si>
  <si>
    <t>575Niederfischbach</t>
  </si>
  <si>
    <t>Harbach</t>
  </si>
  <si>
    <t>575Harbach</t>
  </si>
  <si>
    <t>57577</t>
  </si>
  <si>
    <t>575Seelbach</t>
  </si>
  <si>
    <t>575Hamm</t>
  </si>
  <si>
    <t>57578</t>
  </si>
  <si>
    <t>Elkenroth</t>
  </si>
  <si>
    <t>575Elkenroth</t>
  </si>
  <si>
    <t>57580</t>
  </si>
  <si>
    <t>Elben</t>
  </si>
  <si>
    <t>575Elben</t>
  </si>
  <si>
    <t>Fensdorf</t>
  </si>
  <si>
    <t>575Fensdorf</t>
  </si>
  <si>
    <t>Gebhardshain</t>
  </si>
  <si>
    <t>575Gebhardshain</t>
  </si>
  <si>
    <t>57581</t>
  </si>
  <si>
    <t>575Katzwinkel</t>
  </si>
  <si>
    <t>57583</t>
  </si>
  <si>
    <t>Mörlen</t>
  </si>
  <si>
    <t>575Mörlen</t>
  </si>
  <si>
    <t>Nauroth</t>
  </si>
  <si>
    <t>575Nauroth</t>
  </si>
  <si>
    <t>57584</t>
  </si>
  <si>
    <t>Wallmenroth</t>
  </si>
  <si>
    <t>575Wallmenroth</t>
  </si>
  <si>
    <t>Scheuerfeld</t>
  </si>
  <si>
    <t>575Scheuerfeld</t>
  </si>
  <si>
    <t>57586</t>
  </si>
  <si>
    <t>Weitefeld</t>
  </si>
  <si>
    <t>575Weitefeld</t>
  </si>
  <si>
    <t>57587</t>
  </si>
  <si>
    <t>Birken-Honigsessen</t>
  </si>
  <si>
    <t>575Birken-Honigsessen</t>
  </si>
  <si>
    <t>57589</t>
  </si>
  <si>
    <t>Niederirsen</t>
  </si>
  <si>
    <t>575Niederirsen</t>
  </si>
  <si>
    <t>Birkenbeul</t>
  </si>
  <si>
    <t>575Birkenbeul</t>
  </si>
  <si>
    <t>Pracht</t>
  </si>
  <si>
    <t>575Pracht</t>
  </si>
  <si>
    <t>57610</t>
  </si>
  <si>
    <t>576Altenkirchen</t>
  </si>
  <si>
    <t>Ingelbach</t>
  </si>
  <si>
    <t>576Ingelbach</t>
  </si>
  <si>
    <t>576Michelbach</t>
  </si>
  <si>
    <t>Bachenberg</t>
  </si>
  <si>
    <t>576Bachenberg</t>
  </si>
  <si>
    <t>Gieleroth</t>
  </si>
  <si>
    <t>576Gieleroth</t>
  </si>
  <si>
    <t>Almersbach</t>
  </si>
  <si>
    <t>576Almersbach</t>
  </si>
  <si>
    <t>57612</t>
  </si>
  <si>
    <t>Kroppach</t>
  </si>
  <si>
    <t>576Kroppach</t>
  </si>
  <si>
    <t>Hilgenroth</t>
  </si>
  <si>
    <t>576Hilgenroth</t>
  </si>
  <si>
    <t>Volkerzen</t>
  </si>
  <si>
    <t>576Volkerzen</t>
  </si>
  <si>
    <t>Racksen</t>
  </si>
  <si>
    <t>576Racksen</t>
  </si>
  <si>
    <t>Isert</t>
  </si>
  <si>
    <t>576Isert</t>
  </si>
  <si>
    <t>Hemmelzen</t>
  </si>
  <si>
    <t>576Hemmelzen</t>
  </si>
  <si>
    <t>Eichelhardt</t>
  </si>
  <si>
    <t>576Eichelhardt</t>
  </si>
  <si>
    <t>576Obererbach</t>
  </si>
  <si>
    <t>Ölsen</t>
  </si>
  <si>
    <t>576Ölsen</t>
  </si>
  <si>
    <t>Birnbach</t>
  </si>
  <si>
    <t>576Birnbach</t>
  </si>
  <si>
    <t>Helmenzen</t>
  </si>
  <si>
    <t>576Helmenzen</t>
  </si>
  <si>
    <t>Helmeroth</t>
  </si>
  <si>
    <t>576Helmeroth</t>
  </si>
  <si>
    <t>Kettenhausen</t>
  </si>
  <si>
    <t>576Kettenhausen</t>
  </si>
  <si>
    <t>Idelberg</t>
  </si>
  <si>
    <t>576Idelberg</t>
  </si>
  <si>
    <t>Giesenhausen</t>
  </si>
  <si>
    <t>576Giesenhausen</t>
  </si>
  <si>
    <t>Heupelzen</t>
  </si>
  <si>
    <t>576Heupelzen</t>
  </si>
  <si>
    <t>Busenhausen</t>
  </si>
  <si>
    <t>576Busenhausen</t>
  </si>
  <si>
    <t>57614</t>
  </si>
  <si>
    <t>Steimel</t>
  </si>
  <si>
    <t>576Steimel</t>
  </si>
  <si>
    <t>Ratzert</t>
  </si>
  <si>
    <t>576Ratzert</t>
  </si>
  <si>
    <t>Woldert</t>
  </si>
  <si>
    <t>576Woldert</t>
  </si>
  <si>
    <t>Fluterschen</t>
  </si>
  <si>
    <t>576Fluterschen</t>
  </si>
  <si>
    <t>Berod bei Höchstenbach</t>
  </si>
  <si>
    <t>576Berod bei Höchstenbach</t>
  </si>
  <si>
    <t>Niederwambach</t>
  </si>
  <si>
    <t>576Niederwambach</t>
  </si>
  <si>
    <t>Wahlrod</t>
  </si>
  <si>
    <t>576Wahlrod</t>
  </si>
  <si>
    <t>Borod</t>
  </si>
  <si>
    <t>576Borod</t>
  </si>
  <si>
    <t>Mudenbach</t>
  </si>
  <si>
    <t>576Mudenbach</t>
  </si>
  <si>
    <t>Oberwambach</t>
  </si>
  <si>
    <t>576Oberwambach</t>
  </si>
  <si>
    <t>Stürzelbach</t>
  </si>
  <si>
    <t>576Stürzelbach</t>
  </si>
  <si>
    <t>57627</t>
  </si>
  <si>
    <t>Gehlert</t>
  </si>
  <si>
    <t>576Gehlert</t>
  </si>
  <si>
    <t>Heuzert</t>
  </si>
  <si>
    <t>576Heuzert</t>
  </si>
  <si>
    <t>Marzhausen</t>
  </si>
  <si>
    <t>576Marzhausen</t>
  </si>
  <si>
    <t>Astert</t>
  </si>
  <si>
    <t>576Astert</t>
  </si>
  <si>
    <t>Hachenburg</t>
  </si>
  <si>
    <t>576Hachenburg</t>
  </si>
  <si>
    <t>57629</t>
  </si>
  <si>
    <t>576Limbach</t>
  </si>
  <si>
    <t>576Linden</t>
  </si>
  <si>
    <t>Steinebach an der Wied</t>
  </si>
  <si>
    <t>576Steinebach an der Wied</t>
  </si>
  <si>
    <t>Dreifelden</t>
  </si>
  <si>
    <t>576Dreifelden</t>
  </si>
  <si>
    <t>Heimborn</t>
  </si>
  <si>
    <t>576Heimborn</t>
  </si>
  <si>
    <t>Kirburg</t>
  </si>
  <si>
    <t>576Kirburg</t>
  </si>
  <si>
    <t>Streithausen</t>
  </si>
  <si>
    <t>576Streithausen</t>
  </si>
  <si>
    <t>Norken</t>
  </si>
  <si>
    <t>576Norken</t>
  </si>
  <si>
    <t>Atzelgift</t>
  </si>
  <si>
    <t>576Atzelgift</t>
  </si>
  <si>
    <t>Merkelbach</t>
  </si>
  <si>
    <t>576Merkelbach</t>
  </si>
  <si>
    <t>Luckenbach</t>
  </si>
  <si>
    <t>576Luckenbach</t>
  </si>
  <si>
    <t>Wied</t>
  </si>
  <si>
    <t>576Wied</t>
  </si>
  <si>
    <t>576Malberg</t>
  </si>
  <si>
    <t>Lochum</t>
  </si>
  <si>
    <t>576Lochum</t>
  </si>
  <si>
    <t>Mörsbach</t>
  </si>
  <si>
    <t>576Mörsbach</t>
  </si>
  <si>
    <t>Stein-Wingert</t>
  </si>
  <si>
    <t>576Stein-Wingert</t>
  </si>
  <si>
    <t>Kundert</t>
  </si>
  <si>
    <t>576Kundert</t>
  </si>
  <si>
    <t>Müschenbach</t>
  </si>
  <si>
    <t>576Müschenbach</t>
  </si>
  <si>
    <t>Höchstenbach</t>
  </si>
  <si>
    <t>576Höchstenbach</t>
  </si>
  <si>
    <t>57632</t>
  </si>
  <si>
    <t>Schürdt</t>
  </si>
  <si>
    <t>576Schürdt</t>
  </si>
  <si>
    <t>Flammersfeld</t>
  </si>
  <si>
    <t>576Flammersfeld</t>
  </si>
  <si>
    <t>Ziegenhain</t>
  </si>
  <si>
    <t>576Ziegenhain</t>
  </si>
  <si>
    <t>Burglahr</t>
  </si>
  <si>
    <t>576Burglahr</t>
  </si>
  <si>
    <t>Rott</t>
  </si>
  <si>
    <t>576Rott</t>
  </si>
  <si>
    <t>Reiferscheid</t>
  </si>
  <si>
    <t>576Reiferscheid</t>
  </si>
  <si>
    <t>576Seelbach</t>
  </si>
  <si>
    <t>Eichen</t>
  </si>
  <si>
    <t>576Eichen</t>
  </si>
  <si>
    <t>Giershausen</t>
  </si>
  <si>
    <t>576Giershausen</t>
  </si>
  <si>
    <t>Seifen</t>
  </si>
  <si>
    <t>576Seifen</t>
  </si>
  <si>
    <t>Walterschen</t>
  </si>
  <si>
    <t>576Walterschen</t>
  </si>
  <si>
    <t>Eulenberg</t>
  </si>
  <si>
    <t>576Eulenberg</t>
  </si>
  <si>
    <t>Orfgen</t>
  </si>
  <si>
    <t>576Orfgen</t>
  </si>
  <si>
    <t>Kescheid</t>
  </si>
  <si>
    <t>576Kescheid</t>
  </si>
  <si>
    <t>Berzhausen</t>
  </si>
  <si>
    <t>576Berzhausen</t>
  </si>
  <si>
    <t>Peterslahr</t>
  </si>
  <si>
    <t>576Peterslahr</t>
  </si>
  <si>
    <t>57635</t>
  </si>
  <si>
    <t>Rettersen</t>
  </si>
  <si>
    <t>576Rettersen</t>
  </si>
  <si>
    <t>Hirz-Maulsbach</t>
  </si>
  <si>
    <t>576Hirz-Maulsbach</t>
  </si>
  <si>
    <t>Ersfeld</t>
  </si>
  <si>
    <t>576Ersfeld</t>
  </si>
  <si>
    <t>Kircheib</t>
  </si>
  <si>
    <t>576Kircheib</t>
  </si>
  <si>
    <t>Werkhausen</t>
  </si>
  <si>
    <t>576Werkhausen</t>
  </si>
  <si>
    <t>Kraam</t>
  </si>
  <si>
    <t>576Kraam</t>
  </si>
  <si>
    <t>Weyerbusch</t>
  </si>
  <si>
    <t>576Weyerbusch</t>
  </si>
  <si>
    <t>576Mehren</t>
  </si>
  <si>
    <t>576Hasselbach</t>
  </si>
  <si>
    <t>Fiersbach</t>
  </si>
  <si>
    <t>576Fiersbach</t>
  </si>
  <si>
    <t>Oberirsen</t>
  </si>
  <si>
    <t>576Oberirsen</t>
  </si>
  <si>
    <t>Forstmehren</t>
  </si>
  <si>
    <t>576Forstmehren</t>
  </si>
  <si>
    <t>Wölmersen</t>
  </si>
  <si>
    <t>576Wölmersen</t>
  </si>
  <si>
    <t>57636</t>
  </si>
  <si>
    <t>Sörth</t>
  </si>
  <si>
    <t>576Sörth</t>
  </si>
  <si>
    <t>Mammelzen</t>
  </si>
  <si>
    <t>576Mammelzen</t>
  </si>
  <si>
    <t>57638</t>
  </si>
  <si>
    <t>Neitersen</t>
  </si>
  <si>
    <t>576Neitersen</t>
  </si>
  <si>
    <t>Obernau</t>
  </si>
  <si>
    <t>576Obernau</t>
  </si>
  <si>
    <t>576Schöneberg</t>
  </si>
  <si>
    <t>57639</t>
  </si>
  <si>
    <t>Oberdreis</t>
  </si>
  <si>
    <t>576Oberdreis</t>
  </si>
  <si>
    <t>Rodenbach</t>
  </si>
  <si>
    <t>576Rodenbach</t>
  </si>
  <si>
    <t>57641</t>
  </si>
  <si>
    <t>Oberlahr</t>
  </si>
  <si>
    <t>576Oberlahr</t>
  </si>
  <si>
    <t>57642</t>
  </si>
  <si>
    <t>Alpenrod</t>
  </si>
  <si>
    <t>576Alpenrod</t>
  </si>
  <si>
    <t>57644</t>
  </si>
  <si>
    <t>Winkelbach</t>
  </si>
  <si>
    <t>576Winkelbach</t>
  </si>
  <si>
    <t>Hattert</t>
  </si>
  <si>
    <t>576Hattert</t>
  </si>
  <si>
    <t>Welkenbach</t>
  </si>
  <si>
    <t>576Welkenbach</t>
  </si>
  <si>
    <t>57645</t>
  </si>
  <si>
    <t>Nister</t>
  </si>
  <si>
    <t>576Nister</t>
  </si>
  <si>
    <t>57647</t>
  </si>
  <si>
    <t>Nistertal</t>
  </si>
  <si>
    <t>576Nistertal</t>
  </si>
  <si>
    <t>Enspel</t>
  </si>
  <si>
    <t>576Enspel</t>
  </si>
  <si>
    <t>57648</t>
  </si>
  <si>
    <t>Unnau</t>
  </si>
  <si>
    <t>576Unnau</t>
  </si>
  <si>
    <t>Bölsberg</t>
  </si>
  <si>
    <t>576Bölsberg</t>
  </si>
  <si>
    <t>58089</t>
  </si>
  <si>
    <t>580Hagen</t>
  </si>
  <si>
    <t>58091</t>
  </si>
  <si>
    <t>58093</t>
  </si>
  <si>
    <t>58095</t>
  </si>
  <si>
    <t>58097</t>
  </si>
  <si>
    <t>58099</t>
  </si>
  <si>
    <t>58119</t>
  </si>
  <si>
    <t>581Hagen</t>
  </si>
  <si>
    <t>58135</t>
  </si>
  <si>
    <t>58239</t>
  </si>
  <si>
    <t>Schwerte</t>
  </si>
  <si>
    <t>582Schwerte</t>
  </si>
  <si>
    <t>58256</t>
  </si>
  <si>
    <t>Ennepetal</t>
  </si>
  <si>
    <t>582Ennepetal</t>
  </si>
  <si>
    <t>58285</t>
  </si>
  <si>
    <t>Gevelsberg</t>
  </si>
  <si>
    <t>582Gevelsberg</t>
  </si>
  <si>
    <t>58300</t>
  </si>
  <si>
    <t>Wetter (Ruhr)</t>
  </si>
  <si>
    <t>583Wetter (Ruhr)</t>
  </si>
  <si>
    <t>58313</t>
  </si>
  <si>
    <t>Herdecke</t>
  </si>
  <si>
    <t>583Herdecke</t>
  </si>
  <si>
    <t>58332</t>
  </si>
  <si>
    <t>Schwelm</t>
  </si>
  <si>
    <t>583Schwelm</t>
  </si>
  <si>
    <t>58339</t>
  </si>
  <si>
    <t>Breckerfeld</t>
  </si>
  <si>
    <t>583Breckerfeld</t>
  </si>
  <si>
    <t>58452</t>
  </si>
  <si>
    <t>Witten</t>
  </si>
  <si>
    <t>584Witten</t>
  </si>
  <si>
    <t>58453</t>
  </si>
  <si>
    <t>58454</t>
  </si>
  <si>
    <t>58455</t>
  </si>
  <si>
    <t>58456</t>
  </si>
  <si>
    <t>58507</t>
  </si>
  <si>
    <t>Lüdenscheid</t>
  </si>
  <si>
    <t>585Lüdenscheid</t>
  </si>
  <si>
    <t>58509</t>
  </si>
  <si>
    <t>58511</t>
  </si>
  <si>
    <t>58513</t>
  </si>
  <si>
    <t>58515</t>
  </si>
  <si>
    <t>58540</t>
  </si>
  <si>
    <t>Meinerzhagen</t>
  </si>
  <si>
    <t>585Meinerzhagen</t>
  </si>
  <si>
    <t>58553</t>
  </si>
  <si>
    <t>Halver</t>
  </si>
  <si>
    <t>585Halver</t>
  </si>
  <si>
    <t>58566</t>
  </si>
  <si>
    <t>Kierspe</t>
  </si>
  <si>
    <t>585Kierspe</t>
  </si>
  <si>
    <t>58579</t>
  </si>
  <si>
    <t>Schalksmühle</t>
  </si>
  <si>
    <t>585Schalksmühle</t>
  </si>
  <si>
    <t>58636</t>
  </si>
  <si>
    <t>Iserlohn</t>
  </si>
  <si>
    <t>586Iserlohn</t>
  </si>
  <si>
    <t>58638</t>
  </si>
  <si>
    <t>58640</t>
  </si>
  <si>
    <t>58642</t>
  </si>
  <si>
    <t>58644</t>
  </si>
  <si>
    <t>58675</t>
  </si>
  <si>
    <t>Hemer</t>
  </si>
  <si>
    <t>586Hemer</t>
  </si>
  <si>
    <t>58706</t>
  </si>
  <si>
    <t>Menden</t>
  </si>
  <si>
    <t>587Menden</t>
  </si>
  <si>
    <t>58708</t>
  </si>
  <si>
    <t>58710</t>
  </si>
  <si>
    <t>58730</t>
  </si>
  <si>
    <t>Fröndenberg</t>
  </si>
  <si>
    <t>587Fröndenberg</t>
  </si>
  <si>
    <t>58739</t>
  </si>
  <si>
    <t>Wickede</t>
  </si>
  <si>
    <t>587Wickede</t>
  </si>
  <si>
    <t>58762</t>
  </si>
  <si>
    <t>Altena</t>
  </si>
  <si>
    <t>587Altena</t>
  </si>
  <si>
    <t>58769</t>
  </si>
  <si>
    <t>Nachrodt-Wiblingwerde</t>
  </si>
  <si>
    <t>587Nachrodt-Wiblingwerde</t>
  </si>
  <si>
    <t>58791</t>
  </si>
  <si>
    <t>Werdohl</t>
  </si>
  <si>
    <t>587Werdohl</t>
  </si>
  <si>
    <t>58802</t>
  </si>
  <si>
    <t>Balve</t>
  </si>
  <si>
    <t>588Balve</t>
  </si>
  <si>
    <t>58809</t>
  </si>
  <si>
    <t>Neuenrade</t>
  </si>
  <si>
    <t>588Neuenrade</t>
  </si>
  <si>
    <t>58840</t>
  </si>
  <si>
    <t>Plettenberg</t>
  </si>
  <si>
    <t>588Plettenberg</t>
  </si>
  <si>
    <t>58849</t>
  </si>
  <si>
    <t>Herscheid</t>
  </si>
  <si>
    <t>588Herscheid</t>
  </si>
  <si>
    <t>59063</t>
  </si>
  <si>
    <t>590Hamm</t>
  </si>
  <si>
    <t>59065</t>
  </si>
  <si>
    <t>59067</t>
  </si>
  <si>
    <t>59069</t>
  </si>
  <si>
    <t>59071</t>
  </si>
  <si>
    <t>59073</t>
  </si>
  <si>
    <t>59075</t>
  </si>
  <si>
    <t>59077</t>
  </si>
  <si>
    <t>59174</t>
  </si>
  <si>
    <t>Kamen</t>
  </si>
  <si>
    <t>591Kamen</t>
  </si>
  <si>
    <t>59192</t>
  </si>
  <si>
    <t>Bergkamen</t>
  </si>
  <si>
    <t>591Bergkamen</t>
  </si>
  <si>
    <t>59199</t>
  </si>
  <si>
    <t>Bönen</t>
  </si>
  <si>
    <t>591Bönen</t>
  </si>
  <si>
    <t>59227</t>
  </si>
  <si>
    <t>Ahlen</t>
  </si>
  <si>
    <t>592Ahlen</t>
  </si>
  <si>
    <t>59229</t>
  </si>
  <si>
    <t>59269</t>
  </si>
  <si>
    <t>Beckum</t>
  </si>
  <si>
    <t>592Beckum</t>
  </si>
  <si>
    <t>59302</t>
  </si>
  <si>
    <t>Oelde</t>
  </si>
  <si>
    <t>593Oelde</t>
  </si>
  <si>
    <t>59320</t>
  </si>
  <si>
    <t>Ennigerloh</t>
  </si>
  <si>
    <t>593Ennigerloh</t>
  </si>
  <si>
    <t>59329</t>
  </si>
  <si>
    <t>Wadersloh</t>
  </si>
  <si>
    <t>593Wadersloh</t>
  </si>
  <si>
    <t>59348</t>
  </si>
  <si>
    <t>Lüdinghausen</t>
  </si>
  <si>
    <t>593Lüdinghausen</t>
  </si>
  <si>
    <t>59368</t>
  </si>
  <si>
    <t>Werne</t>
  </si>
  <si>
    <t>593Werne</t>
  </si>
  <si>
    <t>59379</t>
  </si>
  <si>
    <t>Selm</t>
  </si>
  <si>
    <t>593Selm</t>
  </si>
  <si>
    <t>59387</t>
  </si>
  <si>
    <t>593Ascheberg</t>
  </si>
  <si>
    <t>59394</t>
  </si>
  <si>
    <t>Nordkirchen</t>
  </si>
  <si>
    <t>593Nordkirchen</t>
  </si>
  <si>
    <t>59399</t>
  </si>
  <si>
    <t>Olfen</t>
  </si>
  <si>
    <t>593Olfen</t>
  </si>
  <si>
    <t>59423</t>
  </si>
  <si>
    <t>Unna</t>
  </si>
  <si>
    <t>594Unna</t>
  </si>
  <si>
    <t>59425</t>
  </si>
  <si>
    <t>59427</t>
  </si>
  <si>
    <t>59439</t>
  </si>
  <si>
    <t>Holzwickede</t>
  </si>
  <si>
    <t>594Holzwickede</t>
  </si>
  <si>
    <t>59457</t>
  </si>
  <si>
    <t>Werl</t>
  </si>
  <si>
    <t>594Werl</t>
  </si>
  <si>
    <t>59469</t>
  </si>
  <si>
    <t>Ense</t>
  </si>
  <si>
    <t>594Ense</t>
  </si>
  <si>
    <t>59494</t>
  </si>
  <si>
    <t>Soest</t>
  </si>
  <si>
    <t>594Soest</t>
  </si>
  <si>
    <t>59505</t>
  </si>
  <si>
    <t>Bad Sassendorf</t>
  </si>
  <si>
    <t>595Bad Sassendorf</t>
  </si>
  <si>
    <t>59510</t>
  </si>
  <si>
    <t>Lippetal</t>
  </si>
  <si>
    <t>595Lippetal</t>
  </si>
  <si>
    <t>59514</t>
  </si>
  <si>
    <t>Welver</t>
  </si>
  <si>
    <t>595Welver</t>
  </si>
  <si>
    <t>59519</t>
  </si>
  <si>
    <t>Möhnesee</t>
  </si>
  <si>
    <t>595Möhnesee</t>
  </si>
  <si>
    <t>59555</t>
  </si>
  <si>
    <t>Lippstadt</t>
  </si>
  <si>
    <t>595Lippstadt</t>
  </si>
  <si>
    <t>59556</t>
  </si>
  <si>
    <t>59557</t>
  </si>
  <si>
    <t>59558</t>
  </si>
  <si>
    <t>59581</t>
  </si>
  <si>
    <t>Warstein</t>
  </si>
  <si>
    <t>595Warstein</t>
  </si>
  <si>
    <t>59590</t>
  </si>
  <si>
    <t>Geseke</t>
  </si>
  <si>
    <t>595Geseke</t>
  </si>
  <si>
    <t>59597</t>
  </si>
  <si>
    <t>Erwitte</t>
  </si>
  <si>
    <t>595Erwitte</t>
  </si>
  <si>
    <t>59602</t>
  </si>
  <si>
    <t>Rüthen</t>
  </si>
  <si>
    <t>596Rüthen</t>
  </si>
  <si>
    <t>59609</t>
  </si>
  <si>
    <t>Anröchte</t>
  </si>
  <si>
    <t>596Anröchte</t>
  </si>
  <si>
    <t>59755</t>
  </si>
  <si>
    <t>Arnsberg</t>
  </si>
  <si>
    <t>597Arnsberg</t>
  </si>
  <si>
    <t>59757</t>
  </si>
  <si>
    <t>59759</t>
  </si>
  <si>
    <t>59821</t>
  </si>
  <si>
    <t>598Arnsberg</t>
  </si>
  <si>
    <t>59823</t>
  </si>
  <si>
    <t>59846</t>
  </si>
  <si>
    <t>Sundern</t>
  </si>
  <si>
    <t>598Sundern</t>
  </si>
  <si>
    <t>59872</t>
  </si>
  <si>
    <t>Meschede</t>
  </si>
  <si>
    <t>598Meschede</t>
  </si>
  <si>
    <t>59889</t>
  </si>
  <si>
    <t>Eslohe</t>
  </si>
  <si>
    <t>598Eslohe</t>
  </si>
  <si>
    <t>59909</t>
  </si>
  <si>
    <t>Bestwig</t>
  </si>
  <si>
    <t>599Bestwig</t>
  </si>
  <si>
    <t>59929</t>
  </si>
  <si>
    <t>Brilon</t>
  </si>
  <si>
    <t>599Brilon</t>
  </si>
  <si>
    <t>59939</t>
  </si>
  <si>
    <t>Olsberg</t>
  </si>
  <si>
    <t>599Olsberg</t>
  </si>
  <si>
    <t>59955</t>
  </si>
  <si>
    <t>Winterberg</t>
  </si>
  <si>
    <t>599Winterberg</t>
  </si>
  <si>
    <t>59964</t>
  </si>
  <si>
    <t>Medebach</t>
  </si>
  <si>
    <t>599Medebach</t>
  </si>
  <si>
    <t>59969</t>
  </si>
  <si>
    <t>Hallenberg</t>
  </si>
  <si>
    <t>599Hallenberg</t>
  </si>
  <si>
    <t>Bromskirchen</t>
  </si>
  <si>
    <t>599Bromskirchen</t>
  </si>
  <si>
    <t>60311</t>
  </si>
  <si>
    <t>Frankfurt am Main</t>
  </si>
  <si>
    <t>603Frankfurt am Main</t>
  </si>
  <si>
    <t>60313</t>
  </si>
  <si>
    <t>60314</t>
  </si>
  <si>
    <t>60316</t>
  </si>
  <si>
    <t>60318</t>
  </si>
  <si>
    <t>60320</t>
  </si>
  <si>
    <t>60322</t>
  </si>
  <si>
    <t>60323</t>
  </si>
  <si>
    <t>60325</t>
  </si>
  <si>
    <t>60326</t>
  </si>
  <si>
    <t>60327</t>
  </si>
  <si>
    <t>60329</t>
  </si>
  <si>
    <t>60385</t>
  </si>
  <si>
    <t>60386</t>
  </si>
  <si>
    <t>60388</t>
  </si>
  <si>
    <t>60389</t>
  </si>
  <si>
    <t>60431</t>
  </si>
  <si>
    <t>604Frankfurt am Main</t>
  </si>
  <si>
    <t>60433</t>
  </si>
  <si>
    <t>60435</t>
  </si>
  <si>
    <t>60437</t>
  </si>
  <si>
    <t>60439</t>
  </si>
  <si>
    <t>60486</t>
  </si>
  <si>
    <t>60487</t>
  </si>
  <si>
    <t>60488</t>
  </si>
  <si>
    <t>60489</t>
  </si>
  <si>
    <t>60528</t>
  </si>
  <si>
    <t>605Frankfurt am Main</t>
  </si>
  <si>
    <t>60529</t>
  </si>
  <si>
    <t>60549</t>
  </si>
  <si>
    <t>60594</t>
  </si>
  <si>
    <t>60596</t>
  </si>
  <si>
    <t>60598</t>
  </si>
  <si>
    <t>60599</t>
  </si>
  <si>
    <t>61118</t>
  </si>
  <si>
    <t>Bad Vilbel</t>
  </si>
  <si>
    <t>611Bad Vilbel</t>
  </si>
  <si>
    <t>61130</t>
  </si>
  <si>
    <t>Nidderau</t>
  </si>
  <si>
    <t>611Nidderau</t>
  </si>
  <si>
    <t>61137</t>
  </si>
  <si>
    <t>Schöneck</t>
  </si>
  <si>
    <t>611Schöneck</t>
  </si>
  <si>
    <t>61138</t>
  </si>
  <si>
    <t>Niederdorfelden</t>
  </si>
  <si>
    <t>611Niederdorfelden</t>
  </si>
  <si>
    <t>61169</t>
  </si>
  <si>
    <t>Friedberg</t>
  </si>
  <si>
    <t>611Friedberg</t>
  </si>
  <si>
    <t>61184</t>
  </si>
  <si>
    <t>Karben</t>
  </si>
  <si>
    <t>611Karben</t>
  </si>
  <si>
    <t>61191</t>
  </si>
  <si>
    <t>Rosbach vor der Höhe</t>
  </si>
  <si>
    <t>611Rosbach vor der Höhe</t>
  </si>
  <si>
    <t>61194</t>
  </si>
  <si>
    <t>Niddatal</t>
  </si>
  <si>
    <t>611Niddatal</t>
  </si>
  <si>
    <t>61197</t>
  </si>
  <si>
    <t>Florstadt</t>
  </si>
  <si>
    <t>611Florstadt</t>
  </si>
  <si>
    <t>61200</t>
  </si>
  <si>
    <t>Wölfersheim</t>
  </si>
  <si>
    <t>612Wölfersheim</t>
  </si>
  <si>
    <t>61203</t>
  </si>
  <si>
    <t>Reichelsheim</t>
  </si>
  <si>
    <t>612Reichelsheim</t>
  </si>
  <si>
    <t>61206</t>
  </si>
  <si>
    <t>Wöllstadt</t>
  </si>
  <si>
    <t>612Wöllstadt</t>
  </si>
  <si>
    <t>61209</t>
  </si>
  <si>
    <t>Echzell</t>
  </si>
  <si>
    <t>612Echzell</t>
  </si>
  <si>
    <t>61231</t>
  </si>
  <si>
    <t>Bad Nauheim</t>
  </si>
  <si>
    <t>612Bad Nauheim</t>
  </si>
  <si>
    <t>61239</t>
  </si>
  <si>
    <t>Ober-Mörlen</t>
  </si>
  <si>
    <t>612Ober-Mörlen</t>
  </si>
  <si>
    <t>61250</t>
  </si>
  <si>
    <t>Usingen</t>
  </si>
  <si>
    <t>612Usingen</t>
  </si>
  <si>
    <t>61267</t>
  </si>
  <si>
    <t>Neu-Anspach</t>
  </si>
  <si>
    <t>612Neu-Anspach</t>
  </si>
  <si>
    <t>61273</t>
  </si>
  <si>
    <t>Wehrheim</t>
  </si>
  <si>
    <t>612Wehrheim</t>
  </si>
  <si>
    <t>61276</t>
  </si>
  <si>
    <t>Weilrod</t>
  </si>
  <si>
    <t>612Weilrod</t>
  </si>
  <si>
    <t>61279</t>
  </si>
  <si>
    <t>Grävenwiesbach</t>
  </si>
  <si>
    <t>612Grävenwiesbach</t>
  </si>
  <si>
    <t>61348</t>
  </si>
  <si>
    <t>Bad Homburg vor der Höhe</t>
  </si>
  <si>
    <t>613Bad Homburg vor der Höhe</t>
  </si>
  <si>
    <t>61350</t>
  </si>
  <si>
    <t>61352</t>
  </si>
  <si>
    <t>61381</t>
  </si>
  <si>
    <t>Friedrichsdorf</t>
  </si>
  <si>
    <t>613Friedrichsdorf</t>
  </si>
  <si>
    <t>61389</t>
  </si>
  <si>
    <t>Schmitten</t>
  </si>
  <si>
    <t>613Schmitten</t>
  </si>
  <si>
    <t>61440</t>
  </si>
  <si>
    <t>Oberursel</t>
  </si>
  <si>
    <t>614Oberursel</t>
  </si>
  <si>
    <t>61449</t>
  </si>
  <si>
    <t>Steinbach (Taunus)</t>
  </si>
  <si>
    <t>614Steinbach (Taunus)</t>
  </si>
  <si>
    <t>61462</t>
  </si>
  <si>
    <t>Königstein im Taunus</t>
  </si>
  <si>
    <t>614Königstein im Taunus</t>
  </si>
  <si>
    <t>61476</t>
  </si>
  <si>
    <t>Kronberg im Taunus</t>
  </si>
  <si>
    <t>614Kronberg im Taunus</t>
  </si>
  <si>
    <t>61479</t>
  </si>
  <si>
    <t>Glashütten</t>
  </si>
  <si>
    <t>614Glashütten</t>
  </si>
  <si>
    <t>63065</t>
  </si>
  <si>
    <t>Offenbach</t>
  </si>
  <si>
    <t>630Offenbach</t>
  </si>
  <si>
    <t>63067</t>
  </si>
  <si>
    <t>63069</t>
  </si>
  <si>
    <t>63071</t>
  </si>
  <si>
    <t>63073</t>
  </si>
  <si>
    <t>63075</t>
  </si>
  <si>
    <t>63110</t>
  </si>
  <si>
    <t>Rodgau</t>
  </si>
  <si>
    <t>631Rodgau</t>
  </si>
  <si>
    <t>63128</t>
  </si>
  <si>
    <t>Dietzenbach</t>
  </si>
  <si>
    <t>631Dietzenbach</t>
  </si>
  <si>
    <t>63150</t>
  </si>
  <si>
    <t>Heusenstamm</t>
  </si>
  <si>
    <t>631Heusenstamm</t>
  </si>
  <si>
    <t>63165</t>
  </si>
  <si>
    <t>Mühlheim</t>
  </si>
  <si>
    <t>631Mühlheim</t>
  </si>
  <si>
    <t>63179</t>
  </si>
  <si>
    <t>Obertshausen</t>
  </si>
  <si>
    <t>631Obertshausen</t>
  </si>
  <si>
    <t>63225</t>
  </si>
  <si>
    <t>632Langen</t>
  </si>
  <si>
    <t>63263</t>
  </si>
  <si>
    <t>Neu-Isenburg</t>
  </si>
  <si>
    <t>632Neu-Isenburg</t>
  </si>
  <si>
    <t>63303</t>
  </si>
  <si>
    <t>Dreieich</t>
  </si>
  <si>
    <t>633Dreieich</t>
  </si>
  <si>
    <t>63322</t>
  </si>
  <si>
    <t>Rödermark</t>
  </si>
  <si>
    <t>633Rödermark</t>
  </si>
  <si>
    <t>63329</t>
  </si>
  <si>
    <t>Egelsbach</t>
  </si>
  <si>
    <t>633Egelsbach</t>
  </si>
  <si>
    <t>63450</t>
  </si>
  <si>
    <t>Hanau</t>
  </si>
  <si>
    <t>634Hanau</t>
  </si>
  <si>
    <t>63452</t>
  </si>
  <si>
    <t>63454</t>
  </si>
  <si>
    <t>63456</t>
  </si>
  <si>
    <t>63457</t>
  </si>
  <si>
    <t>63477</t>
  </si>
  <si>
    <t>Maintal</t>
  </si>
  <si>
    <t>634Maintal</t>
  </si>
  <si>
    <t>63486</t>
  </si>
  <si>
    <t>Bruchköbel</t>
  </si>
  <si>
    <t>634Bruchköbel</t>
  </si>
  <si>
    <t>63500</t>
  </si>
  <si>
    <t>Seligenstadt</t>
  </si>
  <si>
    <t>635Seligenstadt</t>
  </si>
  <si>
    <t>63505</t>
  </si>
  <si>
    <t>Langenselbold</t>
  </si>
  <si>
    <t>635Langenselbold</t>
  </si>
  <si>
    <t>63512</t>
  </si>
  <si>
    <t>Hainburg</t>
  </si>
  <si>
    <t>635Hainburg</t>
  </si>
  <si>
    <t>63517</t>
  </si>
  <si>
    <t>635Rodenbach</t>
  </si>
  <si>
    <t>63526</t>
  </si>
  <si>
    <t>Erlensee</t>
  </si>
  <si>
    <t>635Erlensee</t>
  </si>
  <si>
    <t>63533</t>
  </si>
  <si>
    <t>Mainhausen</t>
  </si>
  <si>
    <t>635Mainhausen</t>
  </si>
  <si>
    <t>63538</t>
  </si>
  <si>
    <t>Großkrotzenburg</t>
  </si>
  <si>
    <t>635Großkrotzenburg</t>
  </si>
  <si>
    <t>63543</t>
  </si>
  <si>
    <t>Neuberg</t>
  </si>
  <si>
    <t>635Neuberg</t>
  </si>
  <si>
    <t>63546</t>
  </si>
  <si>
    <t>Hammersbach</t>
  </si>
  <si>
    <t>635Hammersbach</t>
  </si>
  <si>
    <t>63549</t>
  </si>
  <si>
    <t>635Ronneburg</t>
  </si>
  <si>
    <t>63571</t>
  </si>
  <si>
    <t>Gelnhausen</t>
  </si>
  <si>
    <t>635Gelnhausen</t>
  </si>
  <si>
    <t>63579</t>
  </si>
  <si>
    <t>Freigericht</t>
  </si>
  <si>
    <t>635Freigericht</t>
  </si>
  <si>
    <t>63584</t>
  </si>
  <si>
    <t>Gründau</t>
  </si>
  <si>
    <t>635Gründau</t>
  </si>
  <si>
    <t>63589</t>
  </si>
  <si>
    <t>Linsengericht</t>
  </si>
  <si>
    <t>635Linsengericht</t>
  </si>
  <si>
    <t>63594</t>
  </si>
  <si>
    <t>Hasselroth</t>
  </si>
  <si>
    <t>635Hasselroth</t>
  </si>
  <si>
    <t>63599</t>
  </si>
  <si>
    <t>Biebergemünd</t>
  </si>
  <si>
    <t>635Biebergemünd</t>
  </si>
  <si>
    <t>63607</t>
  </si>
  <si>
    <t>Wächtersbach</t>
  </si>
  <si>
    <t>636Wächtersbach</t>
  </si>
  <si>
    <t>63619</t>
  </si>
  <si>
    <t>Bad Orb</t>
  </si>
  <si>
    <t>636Bad Orb</t>
  </si>
  <si>
    <t>63628</t>
  </si>
  <si>
    <t>Bad Soden-Salmünster</t>
  </si>
  <si>
    <t>636Bad Soden-Salmünster</t>
  </si>
  <si>
    <t>63633</t>
  </si>
  <si>
    <t>Birstein</t>
  </si>
  <si>
    <t>636Birstein</t>
  </si>
  <si>
    <t>63636</t>
  </si>
  <si>
    <t>Brachttal</t>
  </si>
  <si>
    <t>636Brachttal</t>
  </si>
  <si>
    <t>63637</t>
  </si>
  <si>
    <t>Jossgrund</t>
  </si>
  <si>
    <t>636Jossgrund</t>
  </si>
  <si>
    <t>63639</t>
  </si>
  <si>
    <t>Flörsbachtal</t>
  </si>
  <si>
    <t>636Flörsbachtal</t>
  </si>
  <si>
    <t>63654</t>
  </si>
  <si>
    <t>Büdingen</t>
  </si>
  <si>
    <t>636Büdingen</t>
  </si>
  <si>
    <t>63667</t>
  </si>
  <si>
    <t>Nidda</t>
  </si>
  <si>
    <t>636Nidda</t>
  </si>
  <si>
    <t>63674</t>
  </si>
  <si>
    <t>Altenstadt</t>
  </si>
  <si>
    <t>636Altenstadt</t>
  </si>
  <si>
    <t>63679</t>
  </si>
  <si>
    <t>Schotten</t>
  </si>
  <si>
    <t>636Schotten</t>
  </si>
  <si>
    <t>63683</t>
  </si>
  <si>
    <t>Ortenberg</t>
  </si>
  <si>
    <t>636Ortenberg</t>
  </si>
  <si>
    <t>63688</t>
  </si>
  <si>
    <t>Gedern</t>
  </si>
  <si>
    <t>636Gedern</t>
  </si>
  <si>
    <t>63691</t>
  </si>
  <si>
    <t>Ranstadt</t>
  </si>
  <si>
    <t>636Ranstadt</t>
  </si>
  <si>
    <t>63694</t>
  </si>
  <si>
    <t>Limeshain</t>
  </si>
  <si>
    <t>636Limeshain</t>
  </si>
  <si>
    <t>63695</t>
  </si>
  <si>
    <t>Glauburg</t>
  </si>
  <si>
    <t>636Glauburg</t>
  </si>
  <si>
    <t>63697</t>
  </si>
  <si>
    <t>Hirzenhain</t>
  </si>
  <si>
    <t>636Hirzenhain</t>
  </si>
  <si>
    <t>63699</t>
  </si>
  <si>
    <t>Kefenrod</t>
  </si>
  <si>
    <t>636Kefenrod</t>
  </si>
  <si>
    <t>63739</t>
  </si>
  <si>
    <t>Aschaffenburg</t>
  </si>
  <si>
    <t>637Aschaffenburg</t>
  </si>
  <si>
    <t>09</t>
  </si>
  <si>
    <t>63741</t>
  </si>
  <si>
    <t>63743</t>
  </si>
  <si>
    <t>63755</t>
  </si>
  <si>
    <t>Alzenau in Unterfranken</t>
  </si>
  <si>
    <t>637Alzenau in Unterfranken</t>
  </si>
  <si>
    <t>63762</t>
  </si>
  <si>
    <t>Großostheim</t>
  </si>
  <si>
    <t>637Großostheim</t>
  </si>
  <si>
    <t>63768</t>
  </si>
  <si>
    <t>Hösbach</t>
  </si>
  <si>
    <t>637Hösbach</t>
  </si>
  <si>
    <t>63773</t>
  </si>
  <si>
    <t>Goldbach</t>
  </si>
  <si>
    <t>637Goldbach</t>
  </si>
  <si>
    <t>63776</t>
  </si>
  <si>
    <t>Mömbris</t>
  </si>
  <si>
    <t>637Mömbris</t>
  </si>
  <si>
    <t>63785</t>
  </si>
  <si>
    <t>Obernburg am Main</t>
  </si>
  <si>
    <t>637Obernburg am Main</t>
  </si>
  <si>
    <t>63791</t>
  </si>
  <si>
    <t>Karlstein am Main</t>
  </si>
  <si>
    <t>637Karlstein am Main</t>
  </si>
  <si>
    <t>63796</t>
  </si>
  <si>
    <t>Kahl am Main</t>
  </si>
  <si>
    <t>637Kahl am Main</t>
  </si>
  <si>
    <t>63801</t>
  </si>
  <si>
    <t>Kleinostheim</t>
  </si>
  <si>
    <t>638Kleinostheim</t>
  </si>
  <si>
    <t>63808</t>
  </si>
  <si>
    <t>Haibach</t>
  </si>
  <si>
    <t>638Haibach</t>
  </si>
  <si>
    <t>63811</t>
  </si>
  <si>
    <t>Stockstadt am Main</t>
  </si>
  <si>
    <t>638Stockstadt am Main</t>
  </si>
  <si>
    <t>63814</t>
  </si>
  <si>
    <t>Mainaschaff</t>
  </si>
  <si>
    <t>638Mainaschaff</t>
  </si>
  <si>
    <t>63820</t>
  </si>
  <si>
    <t>Elsenfeld</t>
  </si>
  <si>
    <t>638Elsenfeld</t>
  </si>
  <si>
    <t>63825</t>
  </si>
  <si>
    <t>Westerngrund</t>
  </si>
  <si>
    <t>638Westerngrund</t>
  </si>
  <si>
    <t>Sommerkahl</t>
  </si>
  <si>
    <t>638Sommerkahl</t>
  </si>
  <si>
    <t>Blankenbach</t>
  </si>
  <si>
    <t>638Blankenbach</t>
  </si>
  <si>
    <t>Schöllkrippen</t>
  </si>
  <si>
    <t>638Schöllkrippen</t>
  </si>
  <si>
    <t>63826</t>
  </si>
  <si>
    <t>Geiselbach</t>
  </si>
  <si>
    <t>638Geiselbach</t>
  </si>
  <si>
    <t>63828</t>
  </si>
  <si>
    <t>Kleinkahl</t>
  </si>
  <si>
    <t>638Kleinkahl</t>
  </si>
  <si>
    <t>63829</t>
  </si>
  <si>
    <t>638Krombach</t>
  </si>
  <si>
    <t>63831</t>
  </si>
  <si>
    <t>Wiesen</t>
  </si>
  <si>
    <t>638Wiesen</t>
  </si>
  <si>
    <t>63834</t>
  </si>
  <si>
    <t>Sulzbach am Main</t>
  </si>
  <si>
    <t>638Sulzbach am Main</t>
  </si>
  <si>
    <t>63839</t>
  </si>
  <si>
    <t>Kleinwallstadt</t>
  </si>
  <si>
    <t>638Kleinwallstadt</t>
  </si>
  <si>
    <t>63840</t>
  </si>
  <si>
    <t>638Hausen</t>
  </si>
  <si>
    <t>63843</t>
  </si>
  <si>
    <t>Niedernberg</t>
  </si>
  <si>
    <t>638Niedernberg</t>
  </si>
  <si>
    <t>63846</t>
  </si>
  <si>
    <t>Laufach</t>
  </si>
  <si>
    <t>638Laufach</t>
  </si>
  <si>
    <t>63849</t>
  </si>
  <si>
    <t>Leidersbach</t>
  </si>
  <si>
    <t>638Leidersbach</t>
  </si>
  <si>
    <t>63853</t>
  </si>
  <si>
    <t>Mömlingen</t>
  </si>
  <si>
    <t>638Mömlingen</t>
  </si>
  <si>
    <t>63856</t>
  </si>
  <si>
    <t>Bessenbach</t>
  </si>
  <si>
    <t>638Bessenbach</t>
  </si>
  <si>
    <t>63857</t>
  </si>
  <si>
    <t>Waldaschaff</t>
  </si>
  <si>
    <t>638Waldaschaff</t>
  </si>
  <si>
    <t>63860</t>
  </si>
  <si>
    <t>Rothenbuch</t>
  </si>
  <si>
    <t>638Rothenbuch</t>
  </si>
  <si>
    <t>63863</t>
  </si>
  <si>
    <t>Eschau</t>
  </si>
  <si>
    <t>638Eschau</t>
  </si>
  <si>
    <t>63864</t>
  </si>
  <si>
    <t>Glattbach</t>
  </si>
  <si>
    <t>638Glattbach</t>
  </si>
  <si>
    <t>63867</t>
  </si>
  <si>
    <t>Johannesberg</t>
  </si>
  <si>
    <t>638Johannesberg</t>
  </si>
  <si>
    <t>63868</t>
  </si>
  <si>
    <t>Großwallstadt</t>
  </si>
  <si>
    <t>638Großwallstadt</t>
  </si>
  <si>
    <t>63869</t>
  </si>
  <si>
    <t>Heigenbrücken</t>
  </si>
  <si>
    <t>638Heigenbrücken</t>
  </si>
  <si>
    <t>63871</t>
  </si>
  <si>
    <t>Heinrichsthal</t>
  </si>
  <si>
    <t>638Heinrichsthal</t>
  </si>
  <si>
    <t>63872</t>
  </si>
  <si>
    <t>Heimbuchenthal</t>
  </si>
  <si>
    <t>638Heimbuchenthal</t>
  </si>
  <si>
    <t>63874</t>
  </si>
  <si>
    <t>Dammbach</t>
  </si>
  <si>
    <t>638Dammbach</t>
  </si>
  <si>
    <t>63875</t>
  </si>
  <si>
    <t>Mespelbrunn</t>
  </si>
  <si>
    <t>638Mespelbrunn</t>
  </si>
  <si>
    <t>63877</t>
  </si>
  <si>
    <t>Sailauf</t>
  </si>
  <si>
    <t>638Sailauf</t>
  </si>
  <si>
    <t>63879</t>
  </si>
  <si>
    <t>Weibersbrunn</t>
  </si>
  <si>
    <t>638Weibersbrunn</t>
  </si>
  <si>
    <t>63897</t>
  </si>
  <si>
    <t>Miltenberg</t>
  </si>
  <si>
    <t>638Miltenberg</t>
  </si>
  <si>
    <t>63906</t>
  </si>
  <si>
    <t>Erlenbach am Main</t>
  </si>
  <si>
    <t>639Erlenbach am Main</t>
  </si>
  <si>
    <t>63911</t>
  </si>
  <si>
    <t>Klingenberg am Main</t>
  </si>
  <si>
    <t>639Klingenberg am Main</t>
  </si>
  <si>
    <t>63916</t>
  </si>
  <si>
    <t>Amorbach</t>
  </si>
  <si>
    <t>639Amorbach</t>
  </si>
  <si>
    <t>63920</t>
  </si>
  <si>
    <t>Großheubach</t>
  </si>
  <si>
    <t>639Großheubach</t>
  </si>
  <si>
    <t>63924</t>
  </si>
  <si>
    <t>Kleinheubach</t>
  </si>
  <si>
    <t>639Kleinheubach</t>
  </si>
  <si>
    <t>Rüdenau</t>
  </si>
  <si>
    <t>639Rüdenau</t>
  </si>
  <si>
    <t>63925</t>
  </si>
  <si>
    <t>Laudenbach</t>
  </si>
  <si>
    <t>639Laudenbach</t>
  </si>
  <si>
    <t>63927</t>
  </si>
  <si>
    <t>Bürgstadt</t>
  </si>
  <si>
    <t>639Bürgstadt</t>
  </si>
  <si>
    <t>63928</t>
  </si>
  <si>
    <t>Eichenbühl</t>
  </si>
  <si>
    <t>639Eichenbühl</t>
  </si>
  <si>
    <t>63930</t>
  </si>
  <si>
    <t>639Neunkirchen</t>
  </si>
  <si>
    <t>63931</t>
  </si>
  <si>
    <t>Kirchzell</t>
  </si>
  <si>
    <t>639Kirchzell</t>
  </si>
  <si>
    <t>63933</t>
  </si>
  <si>
    <t>Mönchberg</t>
  </si>
  <si>
    <t>639Mönchberg</t>
  </si>
  <si>
    <t>63934</t>
  </si>
  <si>
    <t>Röllbach</t>
  </si>
  <si>
    <t>639Röllbach</t>
  </si>
  <si>
    <t>63936</t>
  </si>
  <si>
    <t>639Schneeberg</t>
  </si>
  <si>
    <t>63937</t>
  </si>
  <si>
    <t>Weilbach</t>
  </si>
  <si>
    <t>639Weilbach</t>
  </si>
  <si>
    <t>63939</t>
  </si>
  <si>
    <t>Wörth am Main</t>
  </si>
  <si>
    <t>639Wörth am Main</t>
  </si>
  <si>
    <t>64283</t>
  </si>
  <si>
    <t>Darmstadt</t>
  </si>
  <si>
    <t>642Darmstadt</t>
  </si>
  <si>
    <t>64285</t>
  </si>
  <si>
    <t>64287</t>
  </si>
  <si>
    <t>64289</t>
  </si>
  <si>
    <t>64291</t>
  </si>
  <si>
    <t>64293</t>
  </si>
  <si>
    <t>64295</t>
  </si>
  <si>
    <t>64297</t>
  </si>
  <si>
    <t>64319</t>
  </si>
  <si>
    <t>Pfungstadt</t>
  </si>
  <si>
    <t>643Pfungstadt</t>
  </si>
  <si>
    <t>64331</t>
  </si>
  <si>
    <t>Weiterstadt</t>
  </si>
  <si>
    <t>643Weiterstadt</t>
  </si>
  <si>
    <t>64342</t>
  </si>
  <si>
    <t>Seeheim-Jugenheim</t>
  </si>
  <si>
    <t>643Seeheim-Jugenheim</t>
  </si>
  <si>
    <t>64347</t>
  </si>
  <si>
    <t>Griesheim</t>
  </si>
  <si>
    <t>643Griesheim</t>
  </si>
  <si>
    <t>64354</t>
  </si>
  <si>
    <t>Reinheim</t>
  </si>
  <si>
    <t>643Reinheim</t>
  </si>
  <si>
    <t>64367</t>
  </si>
  <si>
    <t>Mühltal</t>
  </si>
  <si>
    <t>643Mühltal</t>
  </si>
  <si>
    <t>64372</t>
  </si>
  <si>
    <t>Ober-Ramstadt</t>
  </si>
  <si>
    <t>643Ober-Ramstadt</t>
  </si>
  <si>
    <t>64380</t>
  </si>
  <si>
    <t>643Roßdorf</t>
  </si>
  <si>
    <t>64385</t>
  </si>
  <si>
    <t>643Reichelsheim</t>
  </si>
  <si>
    <t>64390</t>
  </si>
  <si>
    <t>Erzhausen</t>
  </si>
  <si>
    <t>643Erzhausen</t>
  </si>
  <si>
    <t>64395</t>
  </si>
  <si>
    <t>Brensbach</t>
  </si>
  <si>
    <t>643Brensbach</t>
  </si>
  <si>
    <t>64397</t>
  </si>
  <si>
    <t>Modautal</t>
  </si>
  <si>
    <t>643Modautal</t>
  </si>
  <si>
    <t>64401</t>
  </si>
  <si>
    <t>Groß-Bieberau</t>
  </si>
  <si>
    <t>644Groß-Bieberau</t>
  </si>
  <si>
    <t>64404</t>
  </si>
  <si>
    <t>644Bickenbach</t>
  </si>
  <si>
    <t>64405</t>
  </si>
  <si>
    <t>Fischbachtal</t>
  </si>
  <si>
    <t>644Fischbachtal</t>
  </si>
  <si>
    <t>64407</t>
  </si>
  <si>
    <t>Fränkisch-Crumbach</t>
  </si>
  <si>
    <t>644Fränkisch-Crumbach</t>
  </si>
  <si>
    <t>64409</t>
  </si>
  <si>
    <t>Messel</t>
  </si>
  <si>
    <t>644Messel</t>
  </si>
  <si>
    <t>64521</t>
  </si>
  <si>
    <t>Groß-Gerau</t>
  </si>
  <si>
    <t>645Groß-Gerau</t>
  </si>
  <si>
    <t>64546</t>
  </si>
  <si>
    <t>Mörfelden-Walldorf</t>
  </si>
  <si>
    <t>645Mörfelden-Walldorf</t>
  </si>
  <si>
    <t>64560</t>
  </si>
  <si>
    <t>Riedstadt</t>
  </si>
  <si>
    <t>645Riedstadt</t>
  </si>
  <si>
    <t>64569</t>
  </si>
  <si>
    <t>Nauheim</t>
  </si>
  <si>
    <t>645Nauheim</t>
  </si>
  <si>
    <t>64572</t>
  </si>
  <si>
    <t>Büttelborn</t>
  </si>
  <si>
    <t>645Büttelborn</t>
  </si>
  <si>
    <t>64579</t>
  </si>
  <si>
    <t>Gernsheim</t>
  </si>
  <si>
    <t>645Gernsheim</t>
  </si>
  <si>
    <t>64584</t>
  </si>
  <si>
    <t>Biebesheim am Rhein</t>
  </si>
  <si>
    <t>645Biebesheim am Rhein</t>
  </si>
  <si>
    <t>64589</t>
  </si>
  <si>
    <t>Stockstadt am Rhein</t>
  </si>
  <si>
    <t>645Stockstadt am Rhein</t>
  </si>
  <si>
    <t>64625</t>
  </si>
  <si>
    <t>Bensheim</t>
  </si>
  <si>
    <t>646Bensheim</t>
  </si>
  <si>
    <t>64646</t>
  </si>
  <si>
    <t>Heppenheim (Bergstraße)</t>
  </si>
  <si>
    <t>646Heppenheim (Bergstraße)</t>
  </si>
  <si>
    <t>64653</t>
  </si>
  <si>
    <t>Lorsch</t>
  </si>
  <si>
    <t>646Lorsch</t>
  </si>
  <si>
    <t>64658</t>
  </si>
  <si>
    <t>Fürth</t>
  </si>
  <si>
    <t>646Fürth</t>
  </si>
  <si>
    <t>64665</t>
  </si>
  <si>
    <t>Alsbach-Hähnlein</t>
  </si>
  <si>
    <t>646Alsbach-Hähnlein</t>
  </si>
  <si>
    <t>64668</t>
  </si>
  <si>
    <t>Rimbach</t>
  </si>
  <si>
    <t>646Rimbach</t>
  </si>
  <si>
    <t>64673</t>
  </si>
  <si>
    <t>Zwingenberg</t>
  </si>
  <si>
    <t>646Zwingenberg</t>
  </si>
  <si>
    <t>64678</t>
  </si>
  <si>
    <t>Lindenfels</t>
  </si>
  <si>
    <t>646Lindenfels</t>
  </si>
  <si>
    <t>64683</t>
  </si>
  <si>
    <t>Einhausen</t>
  </si>
  <si>
    <t>646Einhausen</t>
  </si>
  <si>
    <t>64686</t>
  </si>
  <si>
    <t>646Lautertal</t>
  </si>
  <si>
    <t>64689</t>
  </si>
  <si>
    <t>Grasellenbach</t>
  </si>
  <si>
    <t>646Grasellenbach</t>
  </si>
  <si>
    <t>64711</t>
  </si>
  <si>
    <t>647Erbach</t>
  </si>
  <si>
    <t>64720</t>
  </si>
  <si>
    <t>Michelstadt</t>
  </si>
  <si>
    <t>647Michelstadt</t>
  </si>
  <si>
    <t>64732</t>
  </si>
  <si>
    <t>Bad König</t>
  </si>
  <si>
    <t>647Bad König</t>
  </si>
  <si>
    <t>64739</t>
  </si>
  <si>
    <t>Höchst im Odenwald</t>
  </si>
  <si>
    <t>647Höchst im Odenwald</t>
  </si>
  <si>
    <t>64743</t>
  </si>
  <si>
    <t>Beerfelden</t>
  </si>
  <si>
    <t>647Beerfelden</t>
  </si>
  <si>
    <t>64747</t>
  </si>
  <si>
    <t>Breuberg</t>
  </si>
  <si>
    <t>647Breuberg</t>
  </si>
  <si>
    <t>64750</t>
  </si>
  <si>
    <t>Lützelbach</t>
  </si>
  <si>
    <t>647Lützelbach</t>
  </si>
  <si>
    <t>64753</t>
  </si>
  <si>
    <t>Brombachtal</t>
  </si>
  <si>
    <t>647Brombachtal</t>
  </si>
  <si>
    <t>64754</t>
  </si>
  <si>
    <t>Hesseneck</t>
  </si>
  <si>
    <t>647Hesseneck</t>
  </si>
  <si>
    <t>64756</t>
  </si>
  <si>
    <t>Mossautal</t>
  </si>
  <si>
    <t>647Mossautal</t>
  </si>
  <si>
    <t>64757</t>
  </si>
  <si>
    <t>Rothenberg</t>
  </si>
  <si>
    <t>647Rothenberg</t>
  </si>
  <si>
    <t>64759</t>
  </si>
  <si>
    <t>Sensbachtal</t>
  </si>
  <si>
    <t>647Sensbachtal</t>
  </si>
  <si>
    <t>64807</t>
  </si>
  <si>
    <t>Dieburg</t>
  </si>
  <si>
    <t>648Dieburg</t>
  </si>
  <si>
    <t>64823</t>
  </si>
  <si>
    <t>Groß-Umstadt</t>
  </si>
  <si>
    <t>648Groß-Umstadt</t>
  </si>
  <si>
    <t>64832</t>
  </si>
  <si>
    <t>Babenhausen</t>
  </si>
  <si>
    <t>648Babenhausen</t>
  </si>
  <si>
    <t>64839</t>
  </si>
  <si>
    <t>648Münster</t>
  </si>
  <si>
    <t>64846</t>
  </si>
  <si>
    <t>Groß-Zimmern</t>
  </si>
  <si>
    <t>648Groß-Zimmern</t>
  </si>
  <si>
    <t>64850</t>
  </si>
  <si>
    <t>Schaafheim</t>
  </si>
  <si>
    <t>648Schaafheim</t>
  </si>
  <si>
    <t>64853</t>
  </si>
  <si>
    <t>Otzberg</t>
  </si>
  <si>
    <t>648Otzberg</t>
  </si>
  <si>
    <t>64859</t>
  </si>
  <si>
    <t>Eppertshausen</t>
  </si>
  <si>
    <t>648Eppertshausen</t>
  </si>
  <si>
    <t>65183</t>
  </si>
  <si>
    <t>Wiesbaden</t>
  </si>
  <si>
    <t>651Wiesbaden</t>
  </si>
  <si>
    <t>65185</t>
  </si>
  <si>
    <t>65187</t>
  </si>
  <si>
    <t>65189</t>
  </si>
  <si>
    <t>65191</t>
  </si>
  <si>
    <t>65193</t>
  </si>
  <si>
    <t>65195</t>
  </si>
  <si>
    <t>65197</t>
  </si>
  <si>
    <t>65199</t>
  </si>
  <si>
    <t>65201</t>
  </si>
  <si>
    <t>652Wiesbaden</t>
  </si>
  <si>
    <t>65203</t>
  </si>
  <si>
    <t>65205</t>
  </si>
  <si>
    <t>65207</t>
  </si>
  <si>
    <t>65232</t>
  </si>
  <si>
    <t>Taunusstein</t>
  </si>
  <si>
    <t>652Taunusstein</t>
  </si>
  <si>
    <t>65239</t>
  </si>
  <si>
    <t>Hochheim am Main</t>
  </si>
  <si>
    <t>652Hochheim am Main</t>
  </si>
  <si>
    <t>65307</t>
  </si>
  <si>
    <t>Bad Schwalbach</t>
  </si>
  <si>
    <t>653Bad Schwalbach</t>
  </si>
  <si>
    <t>65321</t>
  </si>
  <si>
    <t>Heidenrod</t>
  </si>
  <si>
    <t>653Heidenrod</t>
  </si>
  <si>
    <t>65326</t>
  </si>
  <si>
    <t>Aarbergen</t>
  </si>
  <si>
    <t>653Aarbergen</t>
  </si>
  <si>
    <t>65329</t>
  </si>
  <si>
    <t>Hohenstein</t>
  </si>
  <si>
    <t>653Hohenstein</t>
  </si>
  <si>
    <t>65343</t>
  </si>
  <si>
    <t>Eltville am Rhein</t>
  </si>
  <si>
    <t>653Eltville am Rhein</t>
  </si>
  <si>
    <t>65344</t>
  </si>
  <si>
    <t>65345</t>
  </si>
  <si>
    <t>65346</t>
  </si>
  <si>
    <t>65347</t>
  </si>
  <si>
    <t>65366</t>
  </si>
  <si>
    <t>Geisenheim</t>
  </si>
  <si>
    <t>653Geisenheim</t>
  </si>
  <si>
    <t>65375</t>
  </si>
  <si>
    <t>Oestrich-Winkel</t>
  </si>
  <si>
    <t>653Oestrich-Winkel</t>
  </si>
  <si>
    <t>65385</t>
  </si>
  <si>
    <t>Rüdesheim am Rhein</t>
  </si>
  <si>
    <t>653Rüdesheim am Rhein</t>
  </si>
  <si>
    <t>65388</t>
  </si>
  <si>
    <t>Schlangenbad</t>
  </si>
  <si>
    <t>653Schlangenbad</t>
  </si>
  <si>
    <t>65391</t>
  </si>
  <si>
    <t>Lorch</t>
  </si>
  <si>
    <t>653Lorch</t>
  </si>
  <si>
    <t>Sauerthal</t>
  </si>
  <si>
    <t>653Sauerthal</t>
  </si>
  <si>
    <t>65396</t>
  </si>
  <si>
    <t>Walluf</t>
  </si>
  <si>
    <t>653Walluf</t>
  </si>
  <si>
    <t>65399</t>
  </si>
  <si>
    <t>Kiedrich</t>
  </si>
  <si>
    <t>653Kiedrich</t>
  </si>
  <si>
    <t>65428</t>
  </si>
  <si>
    <t>Rüsselsheim</t>
  </si>
  <si>
    <t>654Rüsselsheim</t>
  </si>
  <si>
    <t>65439</t>
  </si>
  <si>
    <t>Flörsheim</t>
  </si>
  <si>
    <t>654Flörsheim</t>
  </si>
  <si>
    <t>65451</t>
  </si>
  <si>
    <t>Kelsterbach</t>
  </si>
  <si>
    <t>654Kelsterbach</t>
  </si>
  <si>
    <t>65462</t>
  </si>
  <si>
    <t>Ginsheim-Gustavsburg</t>
  </si>
  <si>
    <t>654Ginsheim-Gustavsburg</t>
  </si>
  <si>
    <t>65468</t>
  </si>
  <si>
    <t>Trebur</t>
  </si>
  <si>
    <t>654Trebur</t>
  </si>
  <si>
    <t>65474</t>
  </si>
  <si>
    <t>Bischofsheim</t>
  </si>
  <si>
    <t>654Bischofsheim</t>
  </si>
  <si>
    <t>65479</t>
  </si>
  <si>
    <t>Raunheim</t>
  </si>
  <si>
    <t>654Raunheim</t>
  </si>
  <si>
    <t>65510</t>
  </si>
  <si>
    <t>Idstein</t>
  </si>
  <si>
    <t>655Idstein</t>
  </si>
  <si>
    <t>Hünstetten</t>
  </si>
  <si>
    <t>655Hünstetten</t>
  </si>
  <si>
    <t>65520</t>
  </si>
  <si>
    <t>Bad Camberg</t>
  </si>
  <si>
    <t>655Bad Camberg</t>
  </si>
  <si>
    <t>65527</t>
  </si>
  <si>
    <t>Niedernhausen</t>
  </si>
  <si>
    <t>655Niedernhausen</t>
  </si>
  <si>
    <t>65529</t>
  </si>
  <si>
    <t>Waldems</t>
  </si>
  <si>
    <t>655Waldems</t>
  </si>
  <si>
    <t>65549</t>
  </si>
  <si>
    <t>Limburg an der Lahn</t>
  </si>
  <si>
    <t>655Limburg an der Lahn</t>
  </si>
  <si>
    <t>65550</t>
  </si>
  <si>
    <t>65551</t>
  </si>
  <si>
    <t>65552</t>
  </si>
  <si>
    <t>65553</t>
  </si>
  <si>
    <t>65554</t>
  </si>
  <si>
    <t>65555</t>
  </si>
  <si>
    <t>65556</t>
  </si>
  <si>
    <t>65558</t>
  </si>
  <si>
    <t>Cramberg</t>
  </si>
  <si>
    <t>655Cramberg</t>
  </si>
  <si>
    <t>Balduinstein</t>
  </si>
  <si>
    <t>655Balduinstein</t>
  </si>
  <si>
    <t>655Hirschberg</t>
  </si>
  <si>
    <t>Gückingen</t>
  </si>
  <si>
    <t>655Gückingen</t>
  </si>
  <si>
    <t>Holzheim</t>
  </si>
  <si>
    <t>655Holzheim</t>
  </si>
  <si>
    <t>Langenscheid</t>
  </si>
  <si>
    <t>655Langenscheid</t>
  </si>
  <si>
    <t>Flacht</t>
  </si>
  <si>
    <t>655Flacht</t>
  </si>
  <si>
    <t>Heistenbach</t>
  </si>
  <si>
    <t>655Heistenbach</t>
  </si>
  <si>
    <t>Eppenrod</t>
  </si>
  <si>
    <t>655Eppenrod</t>
  </si>
  <si>
    <t>Lohrheim</t>
  </si>
  <si>
    <t>655Lohrheim</t>
  </si>
  <si>
    <t>Oberneisen</t>
  </si>
  <si>
    <t>655Oberneisen</t>
  </si>
  <si>
    <t>Isselbach</t>
  </si>
  <si>
    <t>655Isselbach</t>
  </si>
  <si>
    <t>Burgschwalbach</t>
  </si>
  <si>
    <t>655Burgschwalbach</t>
  </si>
  <si>
    <t>Kaltenholzhausen</t>
  </si>
  <si>
    <t>655Kaltenholzhausen</t>
  </si>
  <si>
    <t>65582</t>
  </si>
  <si>
    <t>Hambach</t>
  </si>
  <si>
    <t>655Hambach</t>
  </si>
  <si>
    <t>Aull</t>
  </si>
  <si>
    <t>655Aull</t>
  </si>
  <si>
    <t>Diez</t>
  </si>
  <si>
    <t>655Diez</t>
  </si>
  <si>
    <t>65589</t>
  </si>
  <si>
    <t>Hadamar</t>
  </si>
  <si>
    <t>655Hadamar</t>
  </si>
  <si>
    <t>65594</t>
  </si>
  <si>
    <t>Runkel</t>
  </si>
  <si>
    <t>655Runkel</t>
  </si>
  <si>
    <t>65597</t>
  </si>
  <si>
    <t>Hünfelden</t>
  </si>
  <si>
    <t>655Hünfelden</t>
  </si>
  <si>
    <t>65599</t>
  </si>
  <si>
    <t>655Dornburg</t>
  </si>
  <si>
    <t>65604</t>
  </si>
  <si>
    <t>Elz</t>
  </si>
  <si>
    <t>656Elz</t>
  </si>
  <si>
    <t>65606</t>
  </si>
  <si>
    <t>Villmar</t>
  </si>
  <si>
    <t>656Villmar</t>
  </si>
  <si>
    <t>65611</t>
  </si>
  <si>
    <t>Brechen</t>
  </si>
  <si>
    <t>656Brechen</t>
  </si>
  <si>
    <t>65614</t>
  </si>
  <si>
    <t>Beselich</t>
  </si>
  <si>
    <t>656Beselich</t>
  </si>
  <si>
    <t>65618</t>
  </si>
  <si>
    <t>Selters (Taunus)</t>
  </si>
  <si>
    <t>656Selters (Taunus)</t>
  </si>
  <si>
    <t>65620</t>
  </si>
  <si>
    <t>Waldbrunn (Westerwald)</t>
  </si>
  <si>
    <t>656Waldbrunn (Westerwald)</t>
  </si>
  <si>
    <t>65623</t>
  </si>
  <si>
    <t>Mudershausen</t>
  </si>
  <si>
    <t>656Mudershausen</t>
  </si>
  <si>
    <t>Schiesheim</t>
  </si>
  <si>
    <t>656Schiesheim</t>
  </si>
  <si>
    <t>Netzbach</t>
  </si>
  <si>
    <t>656Netzbach</t>
  </si>
  <si>
    <t>Hahnstätten</t>
  </si>
  <si>
    <t>656Hahnstätten</t>
  </si>
  <si>
    <t>65624</t>
  </si>
  <si>
    <t>Altendiez</t>
  </si>
  <si>
    <t>656Altendiez</t>
  </si>
  <si>
    <t>65626</t>
  </si>
  <si>
    <t>Birlenbach</t>
  </si>
  <si>
    <t>656Birlenbach</t>
  </si>
  <si>
    <t>65627</t>
  </si>
  <si>
    <t>Elbtal</t>
  </si>
  <si>
    <t>656Elbtal</t>
  </si>
  <si>
    <t>65629</t>
  </si>
  <si>
    <t>Niederneisen</t>
  </si>
  <si>
    <t>656Niederneisen</t>
  </si>
  <si>
    <t>65719</t>
  </si>
  <si>
    <t>Hofheim am Taunus</t>
  </si>
  <si>
    <t>657Hofheim am Taunus</t>
  </si>
  <si>
    <t>65760</t>
  </si>
  <si>
    <t>Eschborn</t>
  </si>
  <si>
    <t>657Eschborn</t>
  </si>
  <si>
    <t>65779</t>
  </si>
  <si>
    <t>Kelkheim (Taunus)</t>
  </si>
  <si>
    <t>657Kelkheim (Taunus)</t>
  </si>
  <si>
    <t>65795</t>
  </si>
  <si>
    <t>Hattersheim</t>
  </si>
  <si>
    <t>657Hattersheim</t>
  </si>
  <si>
    <t>65812</t>
  </si>
  <si>
    <t>Bad Soden am Taunus</t>
  </si>
  <si>
    <t>658Bad Soden am Taunus</t>
  </si>
  <si>
    <t>65817</t>
  </si>
  <si>
    <t>Eppstein</t>
  </si>
  <si>
    <t>658Eppstein</t>
  </si>
  <si>
    <t>65824</t>
  </si>
  <si>
    <t>Schwalbach am Taunus</t>
  </si>
  <si>
    <t>658Schwalbach am Taunus</t>
  </si>
  <si>
    <t>65830</t>
  </si>
  <si>
    <t>Kriftel</t>
  </si>
  <si>
    <t>658Kriftel</t>
  </si>
  <si>
    <t>65835</t>
  </si>
  <si>
    <t>Liederbach am Taunus</t>
  </si>
  <si>
    <t>658Liederbach am Taunus</t>
  </si>
  <si>
    <t>65843</t>
  </si>
  <si>
    <t>658Sulzbach</t>
  </si>
  <si>
    <t>65929</t>
  </si>
  <si>
    <t>659Frankfurt am Main</t>
  </si>
  <si>
    <t>65931</t>
  </si>
  <si>
    <t>65933</t>
  </si>
  <si>
    <t>65934</t>
  </si>
  <si>
    <t>65936</t>
  </si>
  <si>
    <t>66111</t>
  </si>
  <si>
    <t>Saarbrücken</t>
  </si>
  <si>
    <t>661Saarbrücken</t>
  </si>
  <si>
    <t>10</t>
  </si>
  <si>
    <t>66113</t>
  </si>
  <si>
    <t>66115</t>
  </si>
  <si>
    <t>66117</t>
  </si>
  <si>
    <t>66119</t>
  </si>
  <si>
    <t>66121</t>
  </si>
  <si>
    <t>66123</t>
  </si>
  <si>
    <t>66125</t>
  </si>
  <si>
    <t>66126</t>
  </si>
  <si>
    <t>66127</t>
  </si>
  <si>
    <t>66128</t>
  </si>
  <si>
    <t>66129</t>
  </si>
  <si>
    <t>66130</t>
  </si>
  <si>
    <t>66131</t>
  </si>
  <si>
    <t>66132</t>
  </si>
  <si>
    <t>66133</t>
  </si>
  <si>
    <t>66265</t>
  </si>
  <si>
    <t>Heusweiler</t>
  </si>
  <si>
    <t>662Heusweiler</t>
  </si>
  <si>
    <t>66271</t>
  </si>
  <si>
    <t>Kleinblittersdorf</t>
  </si>
  <si>
    <t>662Kleinblittersdorf</t>
  </si>
  <si>
    <t>66280</t>
  </si>
  <si>
    <t>Sulzbach/Saar</t>
  </si>
  <si>
    <t>662Sulzbach/Saar</t>
  </si>
  <si>
    <t>66287</t>
  </si>
  <si>
    <t>Quierschied</t>
  </si>
  <si>
    <t>662Quierschied</t>
  </si>
  <si>
    <t>66292</t>
  </si>
  <si>
    <t>Riegelsberg</t>
  </si>
  <si>
    <t>662Riegelsberg</t>
  </si>
  <si>
    <t>66299</t>
  </si>
  <si>
    <t>662Friedrichsthal</t>
  </si>
  <si>
    <t>66333</t>
  </si>
  <si>
    <t>Völklingen</t>
  </si>
  <si>
    <t>663Völklingen</t>
  </si>
  <si>
    <t>66346</t>
  </si>
  <si>
    <t>Püttlingen</t>
  </si>
  <si>
    <t>663Püttlingen</t>
  </si>
  <si>
    <t>66352</t>
  </si>
  <si>
    <t>Großrosseln</t>
  </si>
  <si>
    <t>663Großrosseln</t>
  </si>
  <si>
    <t>66359</t>
  </si>
  <si>
    <t>Bous</t>
  </si>
  <si>
    <t>663Bous</t>
  </si>
  <si>
    <t>66386</t>
  </si>
  <si>
    <t>Sankt Ingbert</t>
  </si>
  <si>
    <t>663Sankt Ingbert</t>
  </si>
  <si>
    <t>66399</t>
  </si>
  <si>
    <t>Mandelbachtal</t>
  </si>
  <si>
    <t>663Mandelbachtal</t>
  </si>
  <si>
    <t>66424</t>
  </si>
  <si>
    <t>Homburg</t>
  </si>
  <si>
    <t>664Homburg</t>
  </si>
  <si>
    <t>66440</t>
  </si>
  <si>
    <t>Blieskastel</t>
  </si>
  <si>
    <t>664Blieskastel</t>
  </si>
  <si>
    <t>66450</t>
  </si>
  <si>
    <t>Bexbach</t>
  </si>
  <si>
    <t>664Bexbach</t>
  </si>
  <si>
    <t>66453</t>
  </si>
  <si>
    <t>Gersheim</t>
  </si>
  <si>
    <t>664Gersheim</t>
  </si>
  <si>
    <t>66459</t>
  </si>
  <si>
    <t>Kirkel</t>
  </si>
  <si>
    <t>664Kirkel</t>
  </si>
  <si>
    <t>66482</t>
  </si>
  <si>
    <t>Zweibrücken</t>
  </si>
  <si>
    <t>664Zweibrücken</t>
  </si>
  <si>
    <t>66484</t>
  </si>
  <si>
    <t>Battweiler</t>
  </si>
  <si>
    <t>664Battweiler</t>
  </si>
  <si>
    <t>Kleinsteinhausen</t>
  </si>
  <si>
    <t>664Kleinsteinhausen</t>
  </si>
  <si>
    <t>Dietrichingen</t>
  </si>
  <si>
    <t>664Dietrichingen</t>
  </si>
  <si>
    <t>Großsteinhausen</t>
  </si>
  <si>
    <t>664Großsteinhausen</t>
  </si>
  <si>
    <t>664Winterbach</t>
  </si>
  <si>
    <t>Riedelberg</t>
  </si>
  <si>
    <t>664Riedelberg</t>
  </si>
  <si>
    <t>Schmitshausen</t>
  </si>
  <si>
    <t>664Schmitshausen</t>
  </si>
  <si>
    <t>Walshausen</t>
  </si>
  <si>
    <t>664Walshausen</t>
  </si>
  <si>
    <t>Althornbach</t>
  </si>
  <si>
    <t>664Althornbach</t>
  </si>
  <si>
    <t>66497</t>
  </si>
  <si>
    <t>Contwig</t>
  </si>
  <si>
    <t>664Contwig</t>
  </si>
  <si>
    <t>66500</t>
  </si>
  <si>
    <t>Hornbach</t>
  </si>
  <si>
    <t>665Hornbach</t>
  </si>
  <si>
    <t>Mauschbach</t>
  </si>
  <si>
    <t>665Mauschbach</t>
  </si>
  <si>
    <t>66501</t>
  </si>
  <si>
    <t>Großbundenbach</t>
  </si>
  <si>
    <t>665Großbundenbach</t>
  </si>
  <si>
    <t>Kleinbundenbach</t>
  </si>
  <si>
    <t>665Kleinbundenbach</t>
  </si>
  <si>
    <t>66503</t>
  </si>
  <si>
    <t>Dellfeld</t>
  </si>
  <si>
    <t>665Dellfeld</t>
  </si>
  <si>
    <t>66504</t>
  </si>
  <si>
    <t>Bottenbach</t>
  </si>
  <si>
    <t>665Bottenbach</t>
  </si>
  <si>
    <t>66506</t>
  </si>
  <si>
    <t>Maßweiler</t>
  </si>
  <si>
    <t>665Maßweiler</t>
  </si>
  <si>
    <t>66507</t>
  </si>
  <si>
    <t>Reifenberg</t>
  </si>
  <si>
    <t>665Reifenberg</t>
  </si>
  <si>
    <t>66509</t>
  </si>
  <si>
    <t>Rieschweiler-Mühlbach</t>
  </si>
  <si>
    <t>665Rieschweiler-Mühlbach</t>
  </si>
  <si>
    <t>66538</t>
  </si>
  <si>
    <t>Neunkirchen/Saar</t>
  </si>
  <si>
    <t>665Neunkirchen/Saar</t>
  </si>
  <si>
    <t>66539</t>
  </si>
  <si>
    <t>66540</t>
  </si>
  <si>
    <t>66557</t>
  </si>
  <si>
    <t>Illingen</t>
  </si>
  <si>
    <t>665Illingen</t>
  </si>
  <si>
    <t>66564</t>
  </si>
  <si>
    <t>Ottweiler</t>
  </si>
  <si>
    <t>665Ottweiler</t>
  </si>
  <si>
    <t>66571</t>
  </si>
  <si>
    <t>Eppelborn</t>
  </si>
  <si>
    <t>665Eppelborn</t>
  </si>
  <si>
    <t>66578</t>
  </si>
  <si>
    <t>Schiffweiler</t>
  </si>
  <si>
    <t>665Schiffweiler</t>
  </si>
  <si>
    <t>66583</t>
  </si>
  <si>
    <t>Spiesen-Elversberg</t>
  </si>
  <si>
    <t>665Spiesen-Elversberg</t>
  </si>
  <si>
    <t>66589</t>
  </si>
  <si>
    <t>Merchweiler</t>
  </si>
  <si>
    <t>665Merchweiler</t>
  </si>
  <si>
    <t>66606</t>
  </si>
  <si>
    <t>Sankt Wendel</t>
  </si>
  <si>
    <t>666Sankt Wendel</t>
  </si>
  <si>
    <t>66620</t>
  </si>
  <si>
    <t>Nonnweiler</t>
  </si>
  <si>
    <t>666Nonnweiler</t>
  </si>
  <si>
    <t>66625</t>
  </si>
  <si>
    <t>Nohfelden</t>
  </si>
  <si>
    <t>666Nohfelden</t>
  </si>
  <si>
    <t>66629</t>
  </si>
  <si>
    <t>Freisen</t>
  </si>
  <si>
    <t>666Freisen</t>
  </si>
  <si>
    <t>66636</t>
  </si>
  <si>
    <t>Tholey</t>
  </si>
  <si>
    <t>666Tholey</t>
  </si>
  <si>
    <t>66640</t>
  </si>
  <si>
    <t>Namborn</t>
  </si>
  <si>
    <t>666Namborn</t>
  </si>
  <si>
    <t>66646</t>
  </si>
  <si>
    <t>Marpingen</t>
  </si>
  <si>
    <t>666Marpingen</t>
  </si>
  <si>
    <t>66649</t>
  </si>
  <si>
    <t>Oberthal</t>
  </si>
  <si>
    <t>666Oberthal</t>
  </si>
  <si>
    <t>66663</t>
  </si>
  <si>
    <t>Merzig</t>
  </si>
  <si>
    <t>666Merzig</t>
  </si>
  <si>
    <t>66679</t>
  </si>
  <si>
    <t>Losheim am See</t>
  </si>
  <si>
    <t>666Losheim am See</t>
  </si>
  <si>
    <t>66687</t>
  </si>
  <si>
    <t>Wadern</t>
  </si>
  <si>
    <t>666Wadern</t>
  </si>
  <si>
    <t>66693</t>
  </si>
  <si>
    <t>Mettlach</t>
  </si>
  <si>
    <t>666Mettlach</t>
  </si>
  <si>
    <t>66701</t>
  </si>
  <si>
    <t>Beckingen</t>
  </si>
  <si>
    <t>667Beckingen</t>
  </si>
  <si>
    <t>66706</t>
  </si>
  <si>
    <t>Perl</t>
  </si>
  <si>
    <t>667Perl</t>
  </si>
  <si>
    <t>66709</t>
  </si>
  <si>
    <t>Weiskirchen</t>
  </si>
  <si>
    <t>667Weiskirchen</t>
  </si>
  <si>
    <t>66740</t>
  </si>
  <si>
    <t>Saarlouis</t>
  </si>
  <si>
    <t>667Saarlouis</t>
  </si>
  <si>
    <t>66763</t>
  </si>
  <si>
    <t>Dillingen</t>
  </si>
  <si>
    <t>667Dillingen</t>
  </si>
  <si>
    <t>66773</t>
  </si>
  <si>
    <t>Schwalbach</t>
  </si>
  <si>
    <t>667Schwalbach</t>
  </si>
  <si>
    <t>66780</t>
  </si>
  <si>
    <t>Rehlingen-Siersburg</t>
  </si>
  <si>
    <t>667Rehlingen-Siersburg</t>
  </si>
  <si>
    <t>66787</t>
  </si>
  <si>
    <t>Wadgassen</t>
  </si>
  <si>
    <t>667Wadgassen</t>
  </si>
  <si>
    <t>66793</t>
  </si>
  <si>
    <t>Saarwellingen</t>
  </si>
  <si>
    <t>667Saarwellingen</t>
  </si>
  <si>
    <t>66798</t>
  </si>
  <si>
    <t>Wallerfangen</t>
  </si>
  <si>
    <t>667Wallerfangen</t>
  </si>
  <si>
    <t>66802</t>
  </si>
  <si>
    <t>Überherrn</t>
  </si>
  <si>
    <t>668Überherrn</t>
  </si>
  <si>
    <t>66806</t>
  </si>
  <si>
    <t>Ensdorf</t>
  </si>
  <si>
    <t>668Ensdorf</t>
  </si>
  <si>
    <t>66809</t>
  </si>
  <si>
    <t>Nalbach</t>
  </si>
  <si>
    <t>668Nalbach</t>
  </si>
  <si>
    <t>66822</t>
  </si>
  <si>
    <t>Lebach</t>
  </si>
  <si>
    <t>668Lebach</t>
  </si>
  <si>
    <t>66839</t>
  </si>
  <si>
    <t>Schmelz</t>
  </si>
  <si>
    <t>668Schmelz</t>
  </si>
  <si>
    <t>66849</t>
  </si>
  <si>
    <t>Landstuhl</t>
  </si>
  <si>
    <t>668Landstuhl</t>
  </si>
  <si>
    <t>66851</t>
  </si>
  <si>
    <t>Mittelbrunn</t>
  </si>
  <si>
    <t>668Mittelbrunn</t>
  </si>
  <si>
    <t>Bann</t>
  </si>
  <si>
    <t>668Bann</t>
  </si>
  <si>
    <t>Oberarnbach</t>
  </si>
  <si>
    <t>668Oberarnbach</t>
  </si>
  <si>
    <t>Steinalben</t>
  </si>
  <si>
    <t>668Steinalben</t>
  </si>
  <si>
    <t>Queidersbach</t>
  </si>
  <si>
    <t>668Queidersbach</t>
  </si>
  <si>
    <t>Hauptstuhl</t>
  </si>
  <si>
    <t>668Hauptstuhl</t>
  </si>
  <si>
    <t>668Linden</t>
  </si>
  <si>
    <t>668Horbach</t>
  </si>
  <si>
    <t>66862</t>
  </si>
  <si>
    <t>Kindsbach</t>
  </si>
  <si>
    <t>668Kindsbach</t>
  </si>
  <si>
    <t>66869</t>
  </si>
  <si>
    <t>Schellweiler</t>
  </si>
  <si>
    <t>668Schellweiler</t>
  </si>
  <si>
    <t>Kusel</t>
  </si>
  <si>
    <t>668Kusel</t>
  </si>
  <si>
    <t>Blaubach</t>
  </si>
  <si>
    <t>668Blaubach</t>
  </si>
  <si>
    <t>Ruthweiler</t>
  </si>
  <si>
    <t>668Ruthweiler</t>
  </si>
  <si>
    <t>66871</t>
  </si>
  <si>
    <t>Körborn</t>
  </si>
  <si>
    <t>668Körborn</t>
  </si>
  <si>
    <t>Pfeffelbach</t>
  </si>
  <si>
    <t>668Pfeffelbach</t>
  </si>
  <si>
    <t>Konken</t>
  </si>
  <si>
    <t>668Konken</t>
  </si>
  <si>
    <t>Theisbergstegen</t>
  </si>
  <si>
    <t>668Theisbergstegen</t>
  </si>
  <si>
    <t>Ehweiler</t>
  </si>
  <si>
    <t>668Ehweiler</t>
  </si>
  <si>
    <t>Haschbach am Remigiusberg</t>
  </si>
  <si>
    <t>668Haschbach am Remigiusberg</t>
  </si>
  <si>
    <t>Reichweiler</t>
  </si>
  <si>
    <t>668Reichweiler</t>
  </si>
  <si>
    <t>Etschberg</t>
  </si>
  <si>
    <t>668Etschberg</t>
  </si>
  <si>
    <t>Albessen</t>
  </si>
  <si>
    <t>668Albessen</t>
  </si>
  <si>
    <t>Oberalben</t>
  </si>
  <si>
    <t>668Oberalben</t>
  </si>
  <si>
    <t>Thallichtenberg</t>
  </si>
  <si>
    <t>668Thallichtenberg</t>
  </si>
  <si>
    <t>Selchenbach</t>
  </si>
  <si>
    <t>668Selchenbach</t>
  </si>
  <si>
    <t>Dennweiler-Frohnbach</t>
  </si>
  <si>
    <t>668Dennweiler-Frohnbach</t>
  </si>
  <si>
    <t>Herchweiler</t>
  </si>
  <si>
    <t>668Herchweiler</t>
  </si>
  <si>
    <t>66877</t>
  </si>
  <si>
    <t>Ramstein-Miesenbach</t>
  </si>
  <si>
    <t>668Ramstein-Miesenbach</t>
  </si>
  <si>
    <t>66879</t>
  </si>
  <si>
    <t>Kottweiler-Schwanden</t>
  </si>
  <si>
    <t>668Kottweiler-Schwanden</t>
  </si>
  <si>
    <t>Steinwenden</t>
  </si>
  <si>
    <t>668Steinwenden</t>
  </si>
  <si>
    <t>Niederstaufenbach</t>
  </si>
  <si>
    <t>668Niederstaufenbach</t>
  </si>
  <si>
    <t>Kollweiler</t>
  </si>
  <si>
    <t>668Kollweiler</t>
  </si>
  <si>
    <t>Reichenbach-Steegen</t>
  </si>
  <si>
    <t>668Reichenbach-Steegen</t>
  </si>
  <si>
    <t>Oberstaufenbach</t>
  </si>
  <si>
    <t>668Oberstaufenbach</t>
  </si>
  <si>
    <t>Niedermohr</t>
  </si>
  <si>
    <t>668Niedermohr</t>
  </si>
  <si>
    <t>66882</t>
  </si>
  <si>
    <t>Hütschenhausen</t>
  </si>
  <si>
    <t>668Hütschenhausen</t>
  </si>
  <si>
    <t>66885</t>
  </si>
  <si>
    <t>Bedesbach</t>
  </si>
  <si>
    <t>668Bedesbach</t>
  </si>
  <si>
    <t>Altenglan</t>
  </si>
  <si>
    <t>668Altenglan</t>
  </si>
  <si>
    <t>66887</t>
  </si>
  <si>
    <t>Ulmet</t>
  </si>
  <si>
    <t>668Ulmet</t>
  </si>
  <si>
    <t>Neunkirchen am Potzberg</t>
  </si>
  <si>
    <t>668Neunkirchen am Potzberg</t>
  </si>
  <si>
    <t>Föckelberg</t>
  </si>
  <si>
    <t>668Föckelberg</t>
  </si>
  <si>
    <t>Jettenbach</t>
  </si>
  <si>
    <t>668Jettenbach</t>
  </si>
  <si>
    <t>Welchweiler</t>
  </si>
  <si>
    <t>668Welchweiler</t>
  </si>
  <si>
    <t>Rutsweiler am Glan</t>
  </si>
  <si>
    <t>668Rutsweiler am Glan</t>
  </si>
  <si>
    <t>Rammelsbach</t>
  </si>
  <si>
    <t>668Rammelsbach</t>
  </si>
  <si>
    <t>Elzweiler</t>
  </si>
  <si>
    <t>668Elzweiler</t>
  </si>
  <si>
    <t>Horschbach</t>
  </si>
  <si>
    <t>668Horschbach</t>
  </si>
  <si>
    <t>Erdesbach</t>
  </si>
  <si>
    <t>668Erdesbach</t>
  </si>
  <si>
    <t>Glanbrücken</t>
  </si>
  <si>
    <t>668Glanbrücken</t>
  </si>
  <si>
    <t>Bosenbach</t>
  </si>
  <si>
    <t>668Bosenbach</t>
  </si>
  <si>
    <t>Rathsweiler</t>
  </si>
  <si>
    <t>668Rathsweiler</t>
  </si>
  <si>
    <t>Sankt Julian</t>
  </si>
  <si>
    <t>668Sankt Julian</t>
  </si>
  <si>
    <t>Niederalben</t>
  </si>
  <si>
    <t>668Niederalben</t>
  </si>
  <si>
    <t>66892</t>
  </si>
  <si>
    <t>Bruchmühlbach-Miesau</t>
  </si>
  <si>
    <t>668Bruchmühlbach-Miesau</t>
  </si>
  <si>
    <t>66894</t>
  </si>
  <si>
    <t>Martinshöhe</t>
  </si>
  <si>
    <t>668Martinshöhe</t>
  </si>
  <si>
    <t>Krähenberg</t>
  </si>
  <si>
    <t>668Krähenberg</t>
  </si>
  <si>
    <t>Bechhofen</t>
  </si>
  <si>
    <t>668Bechhofen</t>
  </si>
  <si>
    <t>Wiesbach</t>
  </si>
  <si>
    <t>668Wiesbach</t>
  </si>
  <si>
    <t>Gerhardsbrunn</t>
  </si>
  <si>
    <t>668Gerhardsbrunn</t>
  </si>
  <si>
    <t>Langwieden</t>
  </si>
  <si>
    <t>668Langwieden</t>
  </si>
  <si>
    <t>Rosenkopf</t>
  </si>
  <si>
    <t>668Rosenkopf</t>
  </si>
  <si>
    <t>Lambsborn</t>
  </si>
  <si>
    <t>668Lambsborn</t>
  </si>
  <si>
    <t>Käshofen</t>
  </si>
  <si>
    <t>668Käshofen</t>
  </si>
  <si>
    <t>66901</t>
  </si>
  <si>
    <t>Schönenberg-Kübelberg</t>
  </si>
  <si>
    <t>669Schönenberg-Kübelberg</t>
  </si>
  <si>
    <t>66903</t>
  </si>
  <si>
    <t>Ohmbach</t>
  </si>
  <si>
    <t>669Ohmbach</t>
  </si>
  <si>
    <t>Gries</t>
  </si>
  <si>
    <t>669Gries</t>
  </si>
  <si>
    <t>Dittweiler</t>
  </si>
  <si>
    <t>669Dittweiler</t>
  </si>
  <si>
    <t>669Altenkirchen</t>
  </si>
  <si>
    <t>Frohnhofen</t>
  </si>
  <si>
    <t>669Frohnhofen</t>
  </si>
  <si>
    <t>66904</t>
  </si>
  <si>
    <t>669Brücken</t>
  </si>
  <si>
    <t>Börsborn</t>
  </si>
  <si>
    <t>669Börsborn</t>
  </si>
  <si>
    <t>66907</t>
  </si>
  <si>
    <t>Glan-Münchweiler</t>
  </si>
  <si>
    <t>669Glan-Münchweiler</t>
  </si>
  <si>
    <t>Rehweiler</t>
  </si>
  <si>
    <t>669Rehweiler</t>
  </si>
  <si>
    <t>66909</t>
  </si>
  <si>
    <t>669Quirnbach</t>
  </si>
  <si>
    <t>Henschtal</t>
  </si>
  <si>
    <t>669Henschtal</t>
  </si>
  <si>
    <t>Steinbach am Glan</t>
  </si>
  <si>
    <t>669Steinbach am Glan</t>
  </si>
  <si>
    <t>Wahnwegen</t>
  </si>
  <si>
    <t>669Wahnwegen</t>
  </si>
  <si>
    <t>Hüffler</t>
  </si>
  <si>
    <t>669Hüffler</t>
  </si>
  <si>
    <t>Herschweiler-Pettersheim</t>
  </si>
  <si>
    <t>669Herschweiler-Pettersheim</t>
  </si>
  <si>
    <t>Langenbach</t>
  </si>
  <si>
    <t>669Langenbach</t>
  </si>
  <si>
    <t>Krottelbach</t>
  </si>
  <si>
    <t>669Krottelbach</t>
  </si>
  <si>
    <t>Nanzdietschweiler</t>
  </si>
  <si>
    <t>669Nanzdietschweiler</t>
  </si>
  <si>
    <t>Matzenbach</t>
  </si>
  <si>
    <t>669Matzenbach</t>
  </si>
  <si>
    <t>66914</t>
  </si>
  <si>
    <t>Waldmohr</t>
  </si>
  <si>
    <t>669Waldmohr</t>
  </si>
  <si>
    <t>66916</t>
  </si>
  <si>
    <t>669Breitenbach</t>
  </si>
  <si>
    <t>Dunzweiler</t>
  </si>
  <si>
    <t>669Dunzweiler</t>
  </si>
  <si>
    <t>66917</t>
  </si>
  <si>
    <t>Knopp-Labach</t>
  </si>
  <si>
    <t>669Knopp-Labach</t>
  </si>
  <si>
    <t>Wallhalben</t>
  </si>
  <si>
    <t>669Wallhalben</t>
  </si>
  <si>
    <t>Biedershausen</t>
  </si>
  <si>
    <t>669Biedershausen</t>
  </si>
  <si>
    <t>66919</t>
  </si>
  <si>
    <t>Hermersberg</t>
  </si>
  <si>
    <t>669Hermersberg</t>
  </si>
  <si>
    <t>Schauerberg</t>
  </si>
  <si>
    <t>669Schauerberg</t>
  </si>
  <si>
    <t>Hettenhausen</t>
  </si>
  <si>
    <t>669Hettenhausen</t>
  </si>
  <si>
    <t>Obernheim-Kirchenarnbach</t>
  </si>
  <si>
    <t>669Obernheim-Kirchenarnbach</t>
  </si>
  <si>
    <t>Herschberg</t>
  </si>
  <si>
    <t>669Herschberg</t>
  </si>
  <si>
    <t>Saalstadt</t>
  </si>
  <si>
    <t>669Saalstadt</t>
  </si>
  <si>
    <t>Weselberg</t>
  </si>
  <si>
    <t>669Weselberg</t>
  </si>
  <si>
    <t>66953</t>
  </si>
  <si>
    <t>Pirmasens</t>
  </si>
  <si>
    <t>669Pirmasens</t>
  </si>
  <si>
    <t>66954</t>
  </si>
  <si>
    <t>66955</t>
  </si>
  <si>
    <t>66957</t>
  </si>
  <si>
    <t>Obersimten</t>
  </si>
  <si>
    <t>669Obersimten</t>
  </si>
  <si>
    <t>Vinningen</t>
  </si>
  <si>
    <t>669Vinningen</t>
  </si>
  <si>
    <t>Ruppertsweiler</t>
  </si>
  <si>
    <t>669Ruppertsweiler</t>
  </si>
  <si>
    <t>Schweix</t>
  </si>
  <si>
    <t>669Schweix</t>
  </si>
  <si>
    <t>Kröppen</t>
  </si>
  <si>
    <t>669Kröppen</t>
  </si>
  <si>
    <t>Eppenbrunn</t>
  </si>
  <si>
    <t>669Eppenbrunn</t>
  </si>
  <si>
    <t>Hilst</t>
  </si>
  <si>
    <t>669Hilst</t>
  </si>
  <si>
    <t>Trulben</t>
  </si>
  <si>
    <t>669Trulben</t>
  </si>
  <si>
    <t>66969</t>
  </si>
  <si>
    <t>Lemberg</t>
  </si>
  <si>
    <t>669Lemberg</t>
  </si>
  <si>
    <t>66976</t>
  </si>
  <si>
    <t>Rodalben</t>
  </si>
  <si>
    <t>669Rodalben</t>
  </si>
  <si>
    <t>66978</t>
  </si>
  <si>
    <t>Leimen</t>
  </si>
  <si>
    <t>669Leimen</t>
  </si>
  <si>
    <t>Clausen</t>
  </si>
  <si>
    <t>669Clausen</t>
  </si>
  <si>
    <t>Donsieders</t>
  </si>
  <si>
    <t>669Donsieders</t>
  </si>
  <si>
    <t>Merzalben</t>
  </si>
  <si>
    <t>669Merzalben</t>
  </si>
  <si>
    <t>66981</t>
  </si>
  <si>
    <t>Münchweiler an der Rodalb</t>
  </si>
  <si>
    <t>669Münchweiler an der Rodalb</t>
  </si>
  <si>
    <t>66987</t>
  </si>
  <si>
    <t>Thaleischweiler-Fröschen</t>
  </si>
  <si>
    <t>669Thaleischweiler-Fröschen</t>
  </si>
  <si>
    <t>66989</t>
  </si>
  <si>
    <t>Nünschweiler</t>
  </si>
  <si>
    <t>669Nünschweiler</t>
  </si>
  <si>
    <t>Höheinöd</t>
  </si>
  <si>
    <t>669Höheinöd</t>
  </si>
  <si>
    <t>Höhfröschen</t>
  </si>
  <si>
    <t>669Höhfröschen</t>
  </si>
  <si>
    <t>669Petersberg</t>
  </si>
  <si>
    <t>Höheischweiler</t>
  </si>
  <si>
    <t>669Höheischweiler</t>
  </si>
  <si>
    <t>66994</t>
  </si>
  <si>
    <t>Dahn</t>
  </si>
  <si>
    <t>669Dahn</t>
  </si>
  <si>
    <t>66996</t>
  </si>
  <si>
    <t>Schindhard</t>
  </si>
  <si>
    <t>669Schindhard</t>
  </si>
  <si>
    <t>Erfweiler</t>
  </si>
  <si>
    <t>669Erfweiler</t>
  </si>
  <si>
    <t>Hirschthal</t>
  </si>
  <si>
    <t>669Hirschthal</t>
  </si>
  <si>
    <t>Fischbach bei Dahn</t>
  </si>
  <si>
    <t>669Fischbach bei Dahn</t>
  </si>
  <si>
    <t>Schönau</t>
  </si>
  <si>
    <t>669Schönau</t>
  </si>
  <si>
    <t>Ludwigswinkel</t>
  </si>
  <si>
    <t>669Ludwigswinkel</t>
  </si>
  <si>
    <t>66999</t>
  </si>
  <si>
    <t>Hinterweidenthal</t>
  </si>
  <si>
    <t>669Hinterweidenthal</t>
  </si>
  <si>
    <t>67059</t>
  </si>
  <si>
    <t>Ludwigshafen am Rhein</t>
  </si>
  <si>
    <t>670Ludwigshafen am Rhein</t>
  </si>
  <si>
    <t>67061</t>
  </si>
  <si>
    <t>67063</t>
  </si>
  <si>
    <t>67065</t>
  </si>
  <si>
    <t>67067</t>
  </si>
  <si>
    <t>67069</t>
  </si>
  <si>
    <t>67071</t>
  </si>
  <si>
    <t>67098</t>
  </si>
  <si>
    <t>Bad Dürkheim</t>
  </si>
  <si>
    <t>670Bad Dürkheim</t>
  </si>
  <si>
    <t>67105</t>
  </si>
  <si>
    <t>Schifferstadt</t>
  </si>
  <si>
    <t>671Schifferstadt</t>
  </si>
  <si>
    <t>67112</t>
  </si>
  <si>
    <t>Mutterstadt</t>
  </si>
  <si>
    <t>671Mutterstadt</t>
  </si>
  <si>
    <t>67117</t>
  </si>
  <si>
    <t>Limburgerhof</t>
  </si>
  <si>
    <t>671Limburgerhof</t>
  </si>
  <si>
    <t>67122</t>
  </si>
  <si>
    <t>Altrip</t>
  </si>
  <si>
    <t>671Altrip</t>
  </si>
  <si>
    <t>67125</t>
  </si>
  <si>
    <t>Dannstadt-Schauernheim</t>
  </si>
  <si>
    <t>671Dannstadt-Schauernheim</t>
  </si>
  <si>
    <t>67126</t>
  </si>
  <si>
    <t>Hochdorf-Assenheim</t>
  </si>
  <si>
    <t>671Hochdorf-Assenheim</t>
  </si>
  <si>
    <t>67127</t>
  </si>
  <si>
    <t>Rödersheim-Gronau</t>
  </si>
  <si>
    <t>671Rödersheim-Gronau</t>
  </si>
  <si>
    <t>67133</t>
  </si>
  <si>
    <t>Maxdorf</t>
  </si>
  <si>
    <t>671Maxdorf</t>
  </si>
  <si>
    <t>67134</t>
  </si>
  <si>
    <t>Birkenheide</t>
  </si>
  <si>
    <t>671Birkenheide</t>
  </si>
  <si>
    <t>67136</t>
  </si>
  <si>
    <t>Fußgönheim</t>
  </si>
  <si>
    <t>671Fußgönheim</t>
  </si>
  <si>
    <t>67141</t>
  </si>
  <si>
    <t>Neuhofen</t>
  </si>
  <si>
    <t>671Neuhofen</t>
  </si>
  <si>
    <t>67146</t>
  </si>
  <si>
    <t>Deidesheim</t>
  </si>
  <si>
    <t>671Deidesheim</t>
  </si>
  <si>
    <t>67147</t>
  </si>
  <si>
    <t>Forst an der Weinstraße</t>
  </si>
  <si>
    <t>671Forst an der Weinstraße</t>
  </si>
  <si>
    <t>67149</t>
  </si>
  <si>
    <t>671Meckenheim</t>
  </si>
  <si>
    <t>67150</t>
  </si>
  <si>
    <t>Niederkirchen bei Deidesheim</t>
  </si>
  <si>
    <t>671Niederkirchen bei Deidesheim</t>
  </si>
  <si>
    <t>67152</t>
  </si>
  <si>
    <t>Ruppertsberg</t>
  </si>
  <si>
    <t>671Ruppertsberg</t>
  </si>
  <si>
    <t>67157</t>
  </si>
  <si>
    <t>Wachenheim an der Weinstraße</t>
  </si>
  <si>
    <t>671Wachenheim an der Weinstraße</t>
  </si>
  <si>
    <t>67158</t>
  </si>
  <si>
    <t>Ellerstadt</t>
  </si>
  <si>
    <t>671Ellerstadt</t>
  </si>
  <si>
    <t>67159</t>
  </si>
  <si>
    <t>Friedelsheim</t>
  </si>
  <si>
    <t>671Friedelsheim</t>
  </si>
  <si>
    <t>67161</t>
  </si>
  <si>
    <t>Gönnheim</t>
  </si>
  <si>
    <t>671Gönnheim</t>
  </si>
  <si>
    <t>67165</t>
  </si>
  <si>
    <t>Waldsee</t>
  </si>
  <si>
    <t>671Waldsee</t>
  </si>
  <si>
    <t>67166</t>
  </si>
  <si>
    <t>Otterstadt</t>
  </si>
  <si>
    <t>671Otterstadt</t>
  </si>
  <si>
    <t>67167</t>
  </si>
  <si>
    <t>Erpolzheim</t>
  </si>
  <si>
    <t>671Erpolzheim</t>
  </si>
  <si>
    <t>67169</t>
  </si>
  <si>
    <t>Kallstadt</t>
  </si>
  <si>
    <t>671Kallstadt</t>
  </si>
  <si>
    <t>67227</t>
  </si>
  <si>
    <t>Frankenthal (Pfalz)</t>
  </si>
  <si>
    <t>672Frankenthal (Pfalz)</t>
  </si>
  <si>
    <t>67229</t>
  </si>
  <si>
    <t>Großkarlbach</t>
  </si>
  <si>
    <t>672Großkarlbach</t>
  </si>
  <si>
    <t>Laumersheim</t>
  </si>
  <si>
    <t>672Laumersheim</t>
  </si>
  <si>
    <t>Gerolsheim</t>
  </si>
  <si>
    <t>672Gerolsheim</t>
  </si>
  <si>
    <t>67240</t>
  </si>
  <si>
    <t>Bobenheim-Roxheim</t>
  </si>
  <si>
    <t>672Bobenheim-Roxheim</t>
  </si>
  <si>
    <t>67245</t>
  </si>
  <si>
    <t>Lambsheim</t>
  </si>
  <si>
    <t>672Lambsheim</t>
  </si>
  <si>
    <t>67246</t>
  </si>
  <si>
    <t>Dirmstein</t>
  </si>
  <si>
    <t>672Dirmstein</t>
  </si>
  <si>
    <t>67251</t>
  </si>
  <si>
    <t>Freinsheim</t>
  </si>
  <si>
    <t>672Freinsheim</t>
  </si>
  <si>
    <t>67256</t>
  </si>
  <si>
    <t>Weisenheim am Sand</t>
  </si>
  <si>
    <t>672Weisenheim am Sand</t>
  </si>
  <si>
    <t>67258</t>
  </si>
  <si>
    <t>Heßheim</t>
  </si>
  <si>
    <t>672Heßheim</t>
  </si>
  <si>
    <t>67259</t>
  </si>
  <si>
    <t>Kleinniedesheim</t>
  </si>
  <si>
    <t>672Kleinniedesheim</t>
  </si>
  <si>
    <t>Beindersheim</t>
  </si>
  <si>
    <t>672Beindersheim</t>
  </si>
  <si>
    <t>Großniedesheim</t>
  </si>
  <si>
    <t>672Großniedesheim</t>
  </si>
  <si>
    <t>Heuchelheim bei Frankenthal</t>
  </si>
  <si>
    <t>672Heuchelheim bei Frankenthal</t>
  </si>
  <si>
    <t>67269</t>
  </si>
  <si>
    <t>Grünstadt</t>
  </si>
  <si>
    <t>672Grünstadt</t>
  </si>
  <si>
    <t>67271</t>
  </si>
  <si>
    <t>Kleinkarlbach</t>
  </si>
  <si>
    <t>672Kleinkarlbach</t>
  </si>
  <si>
    <t>Neuleiningen</t>
  </si>
  <si>
    <t>672Neuleiningen</t>
  </si>
  <si>
    <t>Obersülzen</t>
  </si>
  <si>
    <t>672Obersülzen</t>
  </si>
  <si>
    <t>Mertesheim</t>
  </si>
  <si>
    <t>672Mertesheim</t>
  </si>
  <si>
    <t>Kindenheim</t>
  </si>
  <si>
    <t>672Kindenheim</t>
  </si>
  <si>
    <t>Battenberg (Pfalz)</t>
  </si>
  <si>
    <t>672Battenberg (Pfalz)</t>
  </si>
  <si>
    <t>67273</t>
  </si>
  <si>
    <t>Weisenheim am Berg</t>
  </si>
  <si>
    <t>672Weisenheim am Berg</t>
  </si>
  <si>
    <t>Herxheim am Berg</t>
  </si>
  <si>
    <t>672Herxheim am Berg</t>
  </si>
  <si>
    <t>Dackenheim</t>
  </si>
  <si>
    <t>672Dackenheim</t>
  </si>
  <si>
    <t>Bobenheim am Berg</t>
  </si>
  <si>
    <t>672Bobenheim am Berg</t>
  </si>
  <si>
    <t>67278</t>
  </si>
  <si>
    <t>Bockenheim</t>
  </si>
  <si>
    <t>672Bockenheim</t>
  </si>
  <si>
    <t>67280</t>
  </si>
  <si>
    <t>Quirnheim</t>
  </si>
  <si>
    <t>672Quirnheim</t>
  </si>
  <si>
    <t>Ebertsheim</t>
  </si>
  <si>
    <t>672Ebertsheim</t>
  </si>
  <si>
    <t>67281</t>
  </si>
  <si>
    <t>Kirchheim an der Weinstraße</t>
  </si>
  <si>
    <t>672Kirchheim an der Weinstraße</t>
  </si>
  <si>
    <t>Bissersheim</t>
  </si>
  <si>
    <t>672Bissersheim</t>
  </si>
  <si>
    <t>67283</t>
  </si>
  <si>
    <t>Obrigheim</t>
  </si>
  <si>
    <t>672Obrigheim</t>
  </si>
  <si>
    <t>67292</t>
  </si>
  <si>
    <t>Kirchheimbolanden</t>
  </si>
  <si>
    <t>672Kirchheimbolanden</t>
  </si>
  <si>
    <t>67294</t>
  </si>
  <si>
    <t>Gauersheim</t>
  </si>
  <si>
    <t>672Gauersheim</t>
  </si>
  <si>
    <t>Bischheim</t>
  </si>
  <si>
    <t>672Bischheim</t>
  </si>
  <si>
    <t>Oberwiesen</t>
  </si>
  <si>
    <t>672Oberwiesen</t>
  </si>
  <si>
    <t>Morschheim</t>
  </si>
  <si>
    <t>672Morschheim</t>
  </si>
  <si>
    <t>Stetten</t>
  </si>
  <si>
    <t>672Stetten</t>
  </si>
  <si>
    <t>Orbis</t>
  </si>
  <si>
    <t>672Orbis</t>
  </si>
  <si>
    <t>Mauchenheim</t>
  </si>
  <si>
    <t>672Mauchenheim</t>
  </si>
  <si>
    <t>Rittersheim</t>
  </si>
  <si>
    <t>672Rittersheim</t>
  </si>
  <si>
    <t>Ilbesheim</t>
  </si>
  <si>
    <t>672Ilbesheim</t>
  </si>
  <si>
    <t>67295</t>
  </si>
  <si>
    <t>Bolanden</t>
  </si>
  <si>
    <t>672Bolanden</t>
  </si>
  <si>
    <t>67297</t>
  </si>
  <si>
    <t>Marnheim</t>
  </si>
  <si>
    <t>672Marnheim</t>
  </si>
  <si>
    <t>67304</t>
  </si>
  <si>
    <t>Kerzenheim</t>
  </si>
  <si>
    <t>673Kerzenheim</t>
  </si>
  <si>
    <t>673Eisenberg</t>
  </si>
  <si>
    <t>67305</t>
  </si>
  <si>
    <t>Ramsen</t>
  </si>
  <si>
    <t>673Ramsen</t>
  </si>
  <si>
    <t>67307</t>
  </si>
  <si>
    <t>Göllheim</t>
  </si>
  <si>
    <t>673Göllheim</t>
  </si>
  <si>
    <t>67308</t>
  </si>
  <si>
    <t>Biedesheim</t>
  </si>
  <si>
    <t>673Biedesheim</t>
  </si>
  <si>
    <t>Niefernheim-Zellertal</t>
  </si>
  <si>
    <t>673Niefernheim-Zellertal</t>
  </si>
  <si>
    <t>Einselthum</t>
  </si>
  <si>
    <t>673Einselthum</t>
  </si>
  <si>
    <t>Harxheim-Zellertal</t>
  </si>
  <si>
    <t>673Harxheim-Zellertal</t>
  </si>
  <si>
    <t>Rüssingen</t>
  </si>
  <si>
    <t>673Rüssingen</t>
  </si>
  <si>
    <t>Ottersheim</t>
  </si>
  <si>
    <t>673Ottersheim</t>
  </si>
  <si>
    <t>673Bubenheim</t>
  </si>
  <si>
    <t>Lautersheim</t>
  </si>
  <si>
    <t>673Lautersheim</t>
  </si>
  <si>
    <t>Immesheim</t>
  </si>
  <si>
    <t>673Immesheim</t>
  </si>
  <si>
    <t>Albisheim (Pfrimm)</t>
  </si>
  <si>
    <t>673Albisheim (Pfrimm)</t>
  </si>
  <si>
    <t>Zell-Zellertal</t>
  </si>
  <si>
    <t>673Zell-Zellertal</t>
  </si>
  <si>
    <t>67310</t>
  </si>
  <si>
    <t>Hettenleidelheim</t>
  </si>
  <si>
    <t>673Hettenleidelheim</t>
  </si>
  <si>
    <t>67311</t>
  </si>
  <si>
    <t>673Tiefenthal</t>
  </si>
  <si>
    <t>67316</t>
  </si>
  <si>
    <t>Carlsberg</t>
  </si>
  <si>
    <t>673Carlsberg</t>
  </si>
  <si>
    <t>67317</t>
  </si>
  <si>
    <t>Altleiningen</t>
  </si>
  <si>
    <t>673Altleiningen</t>
  </si>
  <si>
    <t>67319</t>
  </si>
  <si>
    <t>Wattenheim</t>
  </si>
  <si>
    <t>673Wattenheim</t>
  </si>
  <si>
    <t>67346</t>
  </si>
  <si>
    <t>Speyer</t>
  </si>
  <si>
    <t>673Speyer</t>
  </si>
  <si>
    <t>67354</t>
  </si>
  <si>
    <t>Römerberg</t>
  </si>
  <si>
    <t>673Römerberg</t>
  </si>
  <si>
    <t>67360</t>
  </si>
  <si>
    <t>Lingenfeld</t>
  </si>
  <si>
    <t>673Lingenfeld</t>
  </si>
  <si>
    <t>67361</t>
  </si>
  <si>
    <t>Freisbach</t>
  </si>
  <si>
    <t>673Freisbach</t>
  </si>
  <si>
    <t>67363</t>
  </si>
  <si>
    <t>Lustadt</t>
  </si>
  <si>
    <t>673Lustadt</t>
  </si>
  <si>
    <t>67365</t>
  </si>
  <si>
    <t>Schwegenheim</t>
  </si>
  <si>
    <t>673Schwegenheim</t>
  </si>
  <si>
    <t>67366</t>
  </si>
  <si>
    <t>Weingarten</t>
  </si>
  <si>
    <t>673Weingarten</t>
  </si>
  <si>
    <t>67368</t>
  </si>
  <si>
    <t>Westheim</t>
  </si>
  <si>
    <t>673Westheim</t>
  </si>
  <si>
    <t>67373</t>
  </si>
  <si>
    <t>Dudenhofen</t>
  </si>
  <si>
    <t>673Dudenhofen</t>
  </si>
  <si>
    <t>67374</t>
  </si>
  <si>
    <t>Hanhofen</t>
  </si>
  <si>
    <t>673Hanhofen</t>
  </si>
  <si>
    <t>67376</t>
  </si>
  <si>
    <t>Harthausen</t>
  </si>
  <si>
    <t>673Harthausen</t>
  </si>
  <si>
    <t>67377</t>
  </si>
  <si>
    <t>Gommersheim</t>
  </si>
  <si>
    <t>673Gommersheim</t>
  </si>
  <si>
    <t>67378</t>
  </si>
  <si>
    <t>Zeiskam</t>
  </si>
  <si>
    <t>673Zeiskam</t>
  </si>
  <si>
    <t>67433</t>
  </si>
  <si>
    <t>Neustadt an der Weinstraße</t>
  </si>
  <si>
    <t>674Neustadt an der Weinstraße</t>
  </si>
  <si>
    <t>67434</t>
  </si>
  <si>
    <t>67435</t>
  </si>
  <si>
    <t>67454</t>
  </si>
  <si>
    <t>Haßloch</t>
  </si>
  <si>
    <t>674Haßloch</t>
  </si>
  <si>
    <t>67459</t>
  </si>
  <si>
    <t>Böhl-Iggelheim</t>
  </si>
  <si>
    <t>674Böhl-Iggelheim</t>
  </si>
  <si>
    <t>67466</t>
  </si>
  <si>
    <t>Lambrecht</t>
  </si>
  <si>
    <t>674Lambrecht</t>
  </si>
  <si>
    <t>67468</t>
  </si>
  <si>
    <t>674Frankenstein</t>
  </si>
  <si>
    <t>Frankeneck</t>
  </si>
  <si>
    <t>674Frankeneck</t>
  </si>
  <si>
    <t>Neidenfels</t>
  </si>
  <si>
    <t>674Neidenfels</t>
  </si>
  <si>
    <t>67471</t>
  </si>
  <si>
    <t>Elmstein</t>
  </si>
  <si>
    <t>674Elmstein</t>
  </si>
  <si>
    <t>67472</t>
  </si>
  <si>
    <t>Esthal</t>
  </si>
  <si>
    <t>674Esthal</t>
  </si>
  <si>
    <t>67473</t>
  </si>
  <si>
    <t>674Lindenberg</t>
  </si>
  <si>
    <t>67475</t>
  </si>
  <si>
    <t>Weidenthal</t>
  </si>
  <si>
    <t>674Weidenthal</t>
  </si>
  <si>
    <t>67480</t>
  </si>
  <si>
    <t>Edenkoben</t>
  </si>
  <si>
    <t>674Edenkoben</t>
  </si>
  <si>
    <t>67482</t>
  </si>
  <si>
    <t>674Freimersheim</t>
  </si>
  <si>
    <t>Venningen</t>
  </si>
  <si>
    <t>674Venningen</t>
  </si>
  <si>
    <t>Böbingen</t>
  </si>
  <si>
    <t>674Böbingen</t>
  </si>
  <si>
    <t>Altdorf</t>
  </si>
  <si>
    <t>674Altdorf</t>
  </si>
  <si>
    <t>67483</t>
  </si>
  <si>
    <t>Edesheim</t>
  </si>
  <si>
    <t>674Edesheim</t>
  </si>
  <si>
    <t>Kleinfischlingen</t>
  </si>
  <si>
    <t>674Kleinfischlingen</t>
  </si>
  <si>
    <t>Großfischlingen</t>
  </si>
  <si>
    <t>674Großfischlingen</t>
  </si>
  <si>
    <t>67487</t>
  </si>
  <si>
    <t>Maikammer</t>
  </si>
  <si>
    <t>674Maikammer</t>
  </si>
  <si>
    <t>Sankt Martin</t>
  </si>
  <si>
    <t>674Sankt Martin</t>
  </si>
  <si>
    <t>67489</t>
  </si>
  <si>
    <t>Kirrweiler (Pfalz)</t>
  </si>
  <si>
    <t>674Kirrweiler (Pfalz)</t>
  </si>
  <si>
    <t>67547</t>
  </si>
  <si>
    <t>Worms</t>
  </si>
  <si>
    <t>675Worms</t>
  </si>
  <si>
    <t>67549</t>
  </si>
  <si>
    <t>67550</t>
  </si>
  <si>
    <t>67551</t>
  </si>
  <si>
    <t>67574</t>
  </si>
  <si>
    <t>Osthofen</t>
  </si>
  <si>
    <t>675Osthofen</t>
  </si>
  <si>
    <t>67575</t>
  </si>
  <si>
    <t>Eich</t>
  </si>
  <si>
    <t>675Eich</t>
  </si>
  <si>
    <t>67577</t>
  </si>
  <si>
    <t>Alsheim</t>
  </si>
  <si>
    <t>675Alsheim</t>
  </si>
  <si>
    <t>67578</t>
  </si>
  <si>
    <t>Gimbsheim</t>
  </si>
  <si>
    <t>675Gimbsheim</t>
  </si>
  <si>
    <t>67580</t>
  </si>
  <si>
    <t>675Hamm</t>
  </si>
  <si>
    <t>67582</t>
  </si>
  <si>
    <t>Mettenheim</t>
  </si>
  <si>
    <t>675Mettenheim</t>
  </si>
  <si>
    <t>67583</t>
  </si>
  <si>
    <t>Guntersblum</t>
  </si>
  <si>
    <t>675Guntersblum</t>
  </si>
  <si>
    <t>67585</t>
  </si>
  <si>
    <t>Dorn-Dürkheim</t>
  </si>
  <si>
    <t>675Dorn-Dürkheim</t>
  </si>
  <si>
    <t>67586</t>
  </si>
  <si>
    <t>675Hillesheim</t>
  </si>
  <si>
    <t>67587</t>
  </si>
  <si>
    <t>Wintersheim</t>
  </si>
  <si>
    <t>675Wintersheim</t>
  </si>
  <si>
    <t>67590</t>
  </si>
  <si>
    <t>Monsheim</t>
  </si>
  <si>
    <t>675Monsheim</t>
  </si>
  <si>
    <t>67591</t>
  </si>
  <si>
    <t>Mörstadt</t>
  </si>
  <si>
    <t>675Mörstadt</t>
  </si>
  <si>
    <t>Mölsheim</t>
  </si>
  <si>
    <t>675Mölsheim</t>
  </si>
  <si>
    <t>Offstein</t>
  </si>
  <si>
    <t>675Offstein</t>
  </si>
  <si>
    <t>Hohen-Sülzen</t>
  </si>
  <si>
    <t>675Hohen-Sülzen</t>
  </si>
  <si>
    <t>Wachenheim</t>
  </si>
  <si>
    <t>675Wachenheim</t>
  </si>
  <si>
    <t>67592</t>
  </si>
  <si>
    <t>Flörsheim-Dalsheim</t>
  </si>
  <si>
    <t>675Flörsheim-Dalsheim</t>
  </si>
  <si>
    <t>67593</t>
  </si>
  <si>
    <t>Bermersheim</t>
  </si>
  <si>
    <t>675Bermersheim</t>
  </si>
  <si>
    <t>Westhofen</t>
  </si>
  <si>
    <t>675Westhofen</t>
  </si>
  <si>
    <t>67595</t>
  </si>
  <si>
    <t>Bechtheim</t>
  </si>
  <si>
    <t>675Bechtheim</t>
  </si>
  <si>
    <t>67596</t>
  </si>
  <si>
    <t>Frettenheim</t>
  </si>
  <si>
    <t>675Frettenheim</t>
  </si>
  <si>
    <t>Dittelsheim-Heßloch</t>
  </si>
  <si>
    <t>675Dittelsheim-Heßloch</t>
  </si>
  <si>
    <t>67598</t>
  </si>
  <si>
    <t>Gundersheim</t>
  </si>
  <si>
    <t>675Gundersheim</t>
  </si>
  <si>
    <t>67599</t>
  </si>
  <si>
    <t>Gundheim</t>
  </si>
  <si>
    <t>675Gundheim</t>
  </si>
  <si>
    <t>67655</t>
  </si>
  <si>
    <t>Kaiserslautern</t>
  </si>
  <si>
    <t>676Kaiserslautern</t>
  </si>
  <si>
    <t>67657</t>
  </si>
  <si>
    <t>67659</t>
  </si>
  <si>
    <t>67661</t>
  </si>
  <si>
    <t>67663</t>
  </si>
  <si>
    <t>67677</t>
  </si>
  <si>
    <t>Enkenbach-Alsenborn</t>
  </si>
  <si>
    <t>676Enkenbach-Alsenborn</t>
  </si>
  <si>
    <t>67678</t>
  </si>
  <si>
    <t>Mehlingen</t>
  </si>
  <si>
    <t>676Mehlingen</t>
  </si>
  <si>
    <t>67680</t>
  </si>
  <si>
    <t>Neuhemsbach</t>
  </si>
  <si>
    <t>676Neuhemsbach</t>
  </si>
  <si>
    <t>67681</t>
  </si>
  <si>
    <t>Sembach</t>
  </si>
  <si>
    <t>676Sembach</t>
  </si>
  <si>
    <t>Wartenberg-Rohrbach</t>
  </si>
  <si>
    <t>676Wartenberg-Rohrbach</t>
  </si>
  <si>
    <t>67685</t>
  </si>
  <si>
    <t>Weilerbach</t>
  </si>
  <si>
    <t>676Weilerbach</t>
  </si>
  <si>
    <t>Erzenhausen</t>
  </si>
  <si>
    <t>676Erzenhausen</t>
  </si>
  <si>
    <t>Eulenbis</t>
  </si>
  <si>
    <t>676Eulenbis</t>
  </si>
  <si>
    <t>Schwedelbach</t>
  </si>
  <si>
    <t>676Schwedelbach</t>
  </si>
  <si>
    <t>67686</t>
  </si>
  <si>
    <t>Mackenbach</t>
  </si>
  <si>
    <t>676Mackenbach</t>
  </si>
  <si>
    <t>67688</t>
  </si>
  <si>
    <t>676Rodenbach</t>
  </si>
  <si>
    <t>67691</t>
  </si>
  <si>
    <t>Hochspeyer</t>
  </si>
  <si>
    <t>676Hochspeyer</t>
  </si>
  <si>
    <t>67693</t>
  </si>
  <si>
    <t>676Fischbach</t>
  </si>
  <si>
    <t>Waldleiningen</t>
  </si>
  <si>
    <t>676Waldleiningen</t>
  </si>
  <si>
    <t>67697</t>
  </si>
  <si>
    <t>Otterberg</t>
  </si>
  <si>
    <t>676Otterberg</t>
  </si>
  <si>
    <t>67699</t>
  </si>
  <si>
    <t>Schneckenhausen</t>
  </si>
  <si>
    <t>676Schneckenhausen</t>
  </si>
  <si>
    <t>Heiligenmoschel</t>
  </si>
  <si>
    <t>676Heiligenmoschel</t>
  </si>
  <si>
    <t>67700</t>
  </si>
  <si>
    <t>Niederkirchen</t>
  </si>
  <si>
    <t>677Niederkirchen</t>
  </si>
  <si>
    <t>67701</t>
  </si>
  <si>
    <t>Schallodenbach</t>
  </si>
  <si>
    <t>677Schallodenbach</t>
  </si>
  <si>
    <t>67705</t>
  </si>
  <si>
    <t>Stelzenberg</t>
  </si>
  <si>
    <t>677Stelzenberg</t>
  </si>
  <si>
    <t>Trippstadt</t>
  </si>
  <si>
    <t>677Trippstadt</t>
  </si>
  <si>
    <t>67706</t>
  </si>
  <si>
    <t>Krickenbach</t>
  </si>
  <si>
    <t>677Krickenbach</t>
  </si>
  <si>
    <t>67707</t>
  </si>
  <si>
    <t>Schopp</t>
  </si>
  <si>
    <t>677Schopp</t>
  </si>
  <si>
    <t>67714</t>
  </si>
  <si>
    <t>Waldfischbach-Burgalben</t>
  </si>
  <si>
    <t>677Waldfischbach-Burgalben</t>
  </si>
  <si>
    <t>67715</t>
  </si>
  <si>
    <t>Geiselberg</t>
  </si>
  <si>
    <t>677Geiselberg</t>
  </si>
  <si>
    <t>67716</t>
  </si>
  <si>
    <t>Heltersberg</t>
  </si>
  <si>
    <t>677Heltersberg</t>
  </si>
  <si>
    <t>67718</t>
  </si>
  <si>
    <t>Schmalenberg</t>
  </si>
  <si>
    <t>677Schmalenberg</t>
  </si>
  <si>
    <t>67722</t>
  </si>
  <si>
    <t>Winnweiler</t>
  </si>
  <si>
    <t>677Winnweiler</t>
  </si>
  <si>
    <t>Hochstein</t>
  </si>
  <si>
    <t>677Hochstein</t>
  </si>
  <si>
    <t>Potzbach</t>
  </si>
  <si>
    <t>677Potzbach</t>
  </si>
  <si>
    <t>Alsenbrück-Langmeil</t>
  </si>
  <si>
    <t>677Alsenbrück-Langmeil</t>
  </si>
  <si>
    <t>67724</t>
  </si>
  <si>
    <t>Gonbach</t>
  </si>
  <si>
    <t>677Gonbach</t>
  </si>
  <si>
    <t>Gehrweiler</t>
  </si>
  <si>
    <t>677Gehrweiler</t>
  </si>
  <si>
    <t>Höringen</t>
  </si>
  <si>
    <t>677Höringen</t>
  </si>
  <si>
    <t>Gundersweiler</t>
  </si>
  <si>
    <t>677Gundersweiler</t>
  </si>
  <si>
    <t>67725</t>
  </si>
  <si>
    <t>Börrstadt</t>
  </si>
  <si>
    <t>677Börrstadt</t>
  </si>
  <si>
    <t>Breunigweiler</t>
  </si>
  <si>
    <t>677Breunigweiler</t>
  </si>
  <si>
    <t>67727</t>
  </si>
  <si>
    <t>Lohnsfeld</t>
  </si>
  <si>
    <t>677Lohnsfeld</t>
  </si>
  <si>
    <t>67728</t>
  </si>
  <si>
    <t>Münchweiler an der Alsenz</t>
  </si>
  <si>
    <t>677Münchweiler an der Alsenz</t>
  </si>
  <si>
    <t>67729</t>
  </si>
  <si>
    <t>Sippersfeld</t>
  </si>
  <si>
    <t>677Sippersfeld</t>
  </si>
  <si>
    <t>67731</t>
  </si>
  <si>
    <t>Otterbach</t>
  </si>
  <si>
    <t>677Otterbach</t>
  </si>
  <si>
    <t>67732</t>
  </si>
  <si>
    <t>Hirschhorn</t>
  </si>
  <si>
    <t>677Hirschhorn</t>
  </si>
  <si>
    <t>67734</t>
  </si>
  <si>
    <t>Katzweiler</t>
  </si>
  <si>
    <t>677Katzweiler</t>
  </si>
  <si>
    <t>Sulzbachtal</t>
  </si>
  <si>
    <t>677Sulzbachtal</t>
  </si>
  <si>
    <t>67735</t>
  </si>
  <si>
    <t>Mehlbach</t>
  </si>
  <si>
    <t>677Mehlbach</t>
  </si>
  <si>
    <t>67737</t>
  </si>
  <si>
    <t>Olsbrücken</t>
  </si>
  <si>
    <t>677Olsbrücken</t>
  </si>
  <si>
    <t>Frankelbach</t>
  </si>
  <si>
    <t>677Frankelbach</t>
  </si>
  <si>
    <t>67742</t>
  </si>
  <si>
    <t>Deimberg</t>
  </si>
  <si>
    <t>677Deimberg</t>
  </si>
  <si>
    <t>Adenbach</t>
  </si>
  <si>
    <t>677Adenbach</t>
  </si>
  <si>
    <t>Herren-Sulzbach</t>
  </si>
  <si>
    <t>677Herren-Sulzbach</t>
  </si>
  <si>
    <t>Lauterecken</t>
  </si>
  <si>
    <t>677Lauterecken</t>
  </si>
  <si>
    <t>Buborn</t>
  </si>
  <si>
    <t>677Buborn</t>
  </si>
  <si>
    <t>Heinzenhausen</t>
  </si>
  <si>
    <t>677Heinzenhausen</t>
  </si>
  <si>
    <t>Hausweiler</t>
  </si>
  <si>
    <t>677Hausweiler</t>
  </si>
  <si>
    <t>Ginsweiler</t>
  </si>
  <si>
    <t>677Ginsweiler</t>
  </si>
  <si>
    <t>67744</t>
  </si>
  <si>
    <t>Lohnweiler</t>
  </si>
  <si>
    <t>677Lohnweiler</t>
  </si>
  <si>
    <t>Löllbach</t>
  </si>
  <si>
    <t>677Löllbach</t>
  </si>
  <si>
    <t>Hoppstädten</t>
  </si>
  <si>
    <t>677Hoppstädten</t>
  </si>
  <si>
    <t>Wiesweiler</t>
  </si>
  <si>
    <t>677Wiesweiler</t>
  </si>
  <si>
    <t>Hohenöllen</t>
  </si>
  <si>
    <t>677Hohenöllen</t>
  </si>
  <si>
    <t>Medard</t>
  </si>
  <si>
    <t>677Medard</t>
  </si>
  <si>
    <t>Seelen</t>
  </si>
  <si>
    <t>677Seelen</t>
  </si>
  <si>
    <t>Kirrweiler</t>
  </si>
  <si>
    <t>677Kirrweiler</t>
  </si>
  <si>
    <t>Cronenberg</t>
  </si>
  <si>
    <t>677Cronenberg</t>
  </si>
  <si>
    <t>677Kappeln</t>
  </si>
  <si>
    <t>Schweinschied</t>
  </si>
  <si>
    <t>677Schweinschied</t>
  </si>
  <si>
    <t>Rathskirchen</t>
  </si>
  <si>
    <t>677Rathskirchen</t>
  </si>
  <si>
    <t>677Homberg</t>
  </si>
  <si>
    <t>67745</t>
  </si>
  <si>
    <t>Grumbach</t>
  </si>
  <si>
    <t>677Grumbach</t>
  </si>
  <si>
    <t>67746</t>
  </si>
  <si>
    <t>677Langweiler</t>
  </si>
  <si>
    <t>Unterjeckenbach</t>
  </si>
  <si>
    <t>677Unterjeckenbach</t>
  </si>
  <si>
    <t>Merzweiler</t>
  </si>
  <si>
    <t>677Merzweiler</t>
  </si>
  <si>
    <t>67748</t>
  </si>
  <si>
    <t>Odenbach</t>
  </si>
  <si>
    <t>677Odenbach</t>
  </si>
  <si>
    <t>67749</t>
  </si>
  <si>
    <t>Offenbach-Hundheim</t>
  </si>
  <si>
    <t>677Offenbach-Hundheim</t>
  </si>
  <si>
    <t>Nerzweiler</t>
  </si>
  <si>
    <t>677Nerzweiler</t>
  </si>
  <si>
    <t>67752</t>
  </si>
  <si>
    <t>Rutsweiler an der Lauter</t>
  </si>
  <si>
    <t>677Rutsweiler an der Lauter</t>
  </si>
  <si>
    <t>Wolfstein</t>
  </si>
  <si>
    <t>677Wolfstein</t>
  </si>
  <si>
    <t>Oberweiler-Tiefenbach</t>
  </si>
  <si>
    <t>677Oberweiler-Tiefenbach</t>
  </si>
  <si>
    <t>67753</t>
  </si>
  <si>
    <t>Einöllen</t>
  </si>
  <si>
    <t>677Einöllen</t>
  </si>
  <si>
    <t>Aschbach</t>
  </si>
  <si>
    <t>677Aschbach</t>
  </si>
  <si>
    <t>Hefersweiler</t>
  </si>
  <si>
    <t>677Hefersweiler</t>
  </si>
  <si>
    <t>Rothselberg</t>
  </si>
  <si>
    <t>677Rothselberg</t>
  </si>
  <si>
    <t>Reipoltskirchen</t>
  </si>
  <si>
    <t>677Reipoltskirchen</t>
  </si>
  <si>
    <t>67754</t>
  </si>
  <si>
    <t>Eßweiler</t>
  </si>
  <si>
    <t>677Eßweiler</t>
  </si>
  <si>
    <t>67756</t>
  </si>
  <si>
    <t>Oberweiler im Tal</t>
  </si>
  <si>
    <t>677Oberweiler im Tal</t>
  </si>
  <si>
    <t>Hinzweiler</t>
  </si>
  <si>
    <t>677Hinzweiler</t>
  </si>
  <si>
    <t>Relsberg</t>
  </si>
  <si>
    <t>677Relsberg</t>
  </si>
  <si>
    <t>67757</t>
  </si>
  <si>
    <t>Kreimbach-Kaulbach</t>
  </si>
  <si>
    <t>677Kreimbach-Kaulbach</t>
  </si>
  <si>
    <t>67759</t>
  </si>
  <si>
    <t>Reichsthal</t>
  </si>
  <si>
    <t>677Reichsthal</t>
  </si>
  <si>
    <t>Nußbach</t>
  </si>
  <si>
    <t>677Nußbach</t>
  </si>
  <si>
    <t>67806</t>
  </si>
  <si>
    <t>Bisterschied</t>
  </si>
  <si>
    <t>678Bisterschied</t>
  </si>
  <si>
    <t>Teschenmoschel</t>
  </si>
  <si>
    <t>678Teschenmoschel</t>
  </si>
  <si>
    <t>Katzenbach</t>
  </si>
  <si>
    <t>678Katzenbach</t>
  </si>
  <si>
    <t>Rockenhausen</t>
  </si>
  <si>
    <t>678Rockenhausen</t>
  </si>
  <si>
    <t>Dörnbach</t>
  </si>
  <si>
    <t>678Dörnbach</t>
  </si>
  <si>
    <t>Dörrmoschel</t>
  </si>
  <si>
    <t>678Dörrmoschel</t>
  </si>
  <si>
    <t>678Marienthal</t>
  </si>
  <si>
    <t>67808</t>
  </si>
  <si>
    <t>Ransweiler</t>
  </si>
  <si>
    <t>678Ransweiler</t>
  </si>
  <si>
    <t>Schweisweiler</t>
  </si>
  <si>
    <t>678Schweisweiler</t>
  </si>
  <si>
    <t>Bennhausen</t>
  </si>
  <si>
    <t>678Bennhausen</t>
  </si>
  <si>
    <t>Falkenstein</t>
  </si>
  <si>
    <t>678Falkenstein</t>
  </si>
  <si>
    <t>Würzweiler</t>
  </si>
  <si>
    <t>678Würzweiler</t>
  </si>
  <si>
    <t>Steinbach am Donnersberg</t>
  </si>
  <si>
    <t>678Steinbach am Donnersberg</t>
  </si>
  <si>
    <t>Ruppertsecken</t>
  </si>
  <si>
    <t>678Ruppertsecken</t>
  </si>
  <si>
    <t>Imsweiler</t>
  </si>
  <si>
    <t>678Imsweiler</t>
  </si>
  <si>
    <t>Mörsfeld</t>
  </si>
  <si>
    <t>678Mörsfeld</t>
  </si>
  <si>
    <t>Stahlberg</t>
  </si>
  <si>
    <t>678Stahlberg</t>
  </si>
  <si>
    <t>678Schönborn</t>
  </si>
  <si>
    <t>Bayerfeld-Steckweiler</t>
  </si>
  <si>
    <t>678Bayerfeld-Steckweiler</t>
  </si>
  <si>
    <t>Weitersweiler</t>
  </si>
  <si>
    <t>678Weitersweiler</t>
  </si>
  <si>
    <t>67811</t>
  </si>
  <si>
    <t>Dielkirchen</t>
  </si>
  <si>
    <t>678Dielkirchen</t>
  </si>
  <si>
    <t>67813</t>
  </si>
  <si>
    <t>Gerbach</t>
  </si>
  <si>
    <t>678Gerbach</t>
  </si>
  <si>
    <t>Sankt Alban</t>
  </si>
  <si>
    <t>678Sankt Alban</t>
  </si>
  <si>
    <t>67814</t>
  </si>
  <si>
    <t>Jakobsweiler</t>
  </si>
  <si>
    <t>678Jakobsweiler</t>
  </si>
  <si>
    <t>Dannenfels</t>
  </si>
  <si>
    <t>678Dannenfels</t>
  </si>
  <si>
    <t>67816</t>
  </si>
  <si>
    <t>Dreisen</t>
  </si>
  <si>
    <t>678Dreisen</t>
  </si>
  <si>
    <t>Standenbühl</t>
  </si>
  <si>
    <t>678Standenbühl</t>
  </si>
  <si>
    <t>67817</t>
  </si>
  <si>
    <t>Imsbach</t>
  </si>
  <si>
    <t>678Imsbach</t>
  </si>
  <si>
    <t>67819</t>
  </si>
  <si>
    <t>Kriegsfeld</t>
  </si>
  <si>
    <t>678Kriegsfeld</t>
  </si>
  <si>
    <t>67821</t>
  </si>
  <si>
    <t>678Oberndorf</t>
  </si>
  <si>
    <t>Alsenz</t>
  </si>
  <si>
    <t>678Alsenz</t>
  </si>
  <si>
    <t>67822</t>
  </si>
  <si>
    <t>Finkenbach-Gersweiler</t>
  </si>
  <si>
    <t>678Finkenbach-Gersweiler</t>
  </si>
  <si>
    <t>Winterborn</t>
  </si>
  <si>
    <t>678Winterborn</t>
  </si>
  <si>
    <t>Mannweiler-Cölln</t>
  </si>
  <si>
    <t>678Mannweiler-Cölln</t>
  </si>
  <si>
    <t>Waldgrehweiler</t>
  </si>
  <si>
    <t>678Waldgrehweiler</t>
  </si>
  <si>
    <t>Oberhausen an der Appel</t>
  </si>
  <si>
    <t>678Oberhausen an der Appel</t>
  </si>
  <si>
    <t>Münsterappel</t>
  </si>
  <si>
    <t>678Münsterappel</t>
  </si>
  <si>
    <t>Niederhausen an der Appel</t>
  </si>
  <si>
    <t>678Niederhausen an der Appel</t>
  </si>
  <si>
    <t>Niedermoschel</t>
  </si>
  <si>
    <t>678Niedermoschel</t>
  </si>
  <si>
    <t>Gaugrehweiler</t>
  </si>
  <si>
    <t>678Gaugrehweiler</t>
  </si>
  <si>
    <t>Kalkofen</t>
  </si>
  <si>
    <t>678Kalkofen</t>
  </si>
  <si>
    <t>67823</t>
  </si>
  <si>
    <t>Sitters</t>
  </si>
  <si>
    <t>678Sitters</t>
  </si>
  <si>
    <t>Obermoschel</t>
  </si>
  <si>
    <t>678Obermoschel</t>
  </si>
  <si>
    <t>Lettweiler</t>
  </si>
  <si>
    <t>678Lettweiler</t>
  </si>
  <si>
    <t>Schiersfeld</t>
  </si>
  <si>
    <t>678Schiersfeld</t>
  </si>
  <si>
    <t>Unkenbach</t>
  </si>
  <si>
    <t>678Unkenbach</t>
  </si>
  <si>
    <t>67824</t>
  </si>
  <si>
    <t>Feilbingert</t>
  </si>
  <si>
    <t>678Feilbingert</t>
  </si>
  <si>
    <t>67826</t>
  </si>
  <si>
    <t>Hallgarten</t>
  </si>
  <si>
    <t>678Hallgarten</t>
  </si>
  <si>
    <t>67827</t>
  </si>
  <si>
    <t>Becherbach</t>
  </si>
  <si>
    <t>678Becherbach</t>
  </si>
  <si>
    <t>67829</t>
  </si>
  <si>
    <t>Schmittweiler</t>
  </si>
  <si>
    <t>678Schmittweiler</t>
  </si>
  <si>
    <t>Callbach</t>
  </si>
  <si>
    <t>678Callbach</t>
  </si>
  <si>
    <t>Reiffelbach</t>
  </si>
  <si>
    <t>678Reiffelbach</t>
  </si>
  <si>
    <t>68159</t>
  </si>
  <si>
    <t>Mannheim</t>
  </si>
  <si>
    <t>681Mannheim</t>
  </si>
  <si>
    <t>08</t>
  </si>
  <si>
    <t>68161</t>
  </si>
  <si>
    <t>68163</t>
  </si>
  <si>
    <t>68165</t>
  </si>
  <si>
    <t>68167</t>
  </si>
  <si>
    <t>68169</t>
  </si>
  <si>
    <t>68199</t>
  </si>
  <si>
    <t>68219</t>
  </si>
  <si>
    <t>682Mannheim</t>
  </si>
  <si>
    <t>68229</t>
  </si>
  <si>
    <t>68239</t>
  </si>
  <si>
    <t>68259</t>
  </si>
  <si>
    <t>68305</t>
  </si>
  <si>
    <t>683Mannheim</t>
  </si>
  <si>
    <t>68307</t>
  </si>
  <si>
    <t>68309</t>
  </si>
  <si>
    <t>68519</t>
  </si>
  <si>
    <t>Viernheim</t>
  </si>
  <si>
    <t>685Viernheim</t>
  </si>
  <si>
    <t>68526</t>
  </si>
  <si>
    <t>Ladenburg</t>
  </si>
  <si>
    <t>685Ladenburg</t>
  </si>
  <si>
    <t>68535</t>
  </si>
  <si>
    <t>Edingen-Neckarhausen</t>
  </si>
  <si>
    <t>685Edingen-Neckarhausen</t>
  </si>
  <si>
    <t>68542</t>
  </si>
  <si>
    <t>Heddesheim</t>
  </si>
  <si>
    <t>685Heddesheim</t>
  </si>
  <si>
    <t>68549</t>
  </si>
  <si>
    <t>Ilvesheim</t>
  </si>
  <si>
    <t>685Ilvesheim</t>
  </si>
  <si>
    <t>68623</t>
  </si>
  <si>
    <t>Lampertheim</t>
  </si>
  <si>
    <t>686Lampertheim</t>
  </si>
  <si>
    <t>68642</t>
  </si>
  <si>
    <t>Bürstadt</t>
  </si>
  <si>
    <t>686Bürstadt</t>
  </si>
  <si>
    <t>68647</t>
  </si>
  <si>
    <t>Biblis</t>
  </si>
  <si>
    <t>686Biblis</t>
  </si>
  <si>
    <t>68649</t>
  </si>
  <si>
    <t>Groß-Rohrheim</t>
  </si>
  <si>
    <t>686Groß-Rohrheim</t>
  </si>
  <si>
    <t>68723</t>
  </si>
  <si>
    <t>Plankstadt</t>
  </si>
  <si>
    <t>687Plankstadt</t>
  </si>
  <si>
    <t>Oftersheim</t>
  </si>
  <si>
    <t>687Oftersheim</t>
  </si>
  <si>
    <t>Schwetzingen</t>
  </si>
  <si>
    <t>687Schwetzingen</t>
  </si>
  <si>
    <t>68753</t>
  </si>
  <si>
    <t>Waghäusel</t>
  </si>
  <si>
    <t>687Waghäusel</t>
  </si>
  <si>
    <t>68766</t>
  </si>
  <si>
    <t>Hockenheim</t>
  </si>
  <si>
    <t>687Hockenheim</t>
  </si>
  <si>
    <t>68775</t>
  </si>
  <si>
    <t>Ketsch</t>
  </si>
  <si>
    <t>687Ketsch</t>
  </si>
  <si>
    <t>68782</t>
  </si>
  <si>
    <t>687Brühl</t>
  </si>
  <si>
    <t>68789</t>
  </si>
  <si>
    <t>Sankt Leon-Rot</t>
  </si>
  <si>
    <t>687Sankt Leon-Rot</t>
  </si>
  <si>
    <t>68794</t>
  </si>
  <si>
    <t>Oberhausen-Rheinhausen</t>
  </si>
  <si>
    <t>687Oberhausen-Rheinhausen</t>
  </si>
  <si>
    <t>68799</t>
  </si>
  <si>
    <t>Reilingen</t>
  </si>
  <si>
    <t>687Reilingen</t>
  </si>
  <si>
    <t>68804</t>
  </si>
  <si>
    <t>Altlußheim</t>
  </si>
  <si>
    <t>688Altlußheim</t>
  </si>
  <si>
    <t>68809</t>
  </si>
  <si>
    <t>Neulußheim</t>
  </si>
  <si>
    <t>688Neulußheim</t>
  </si>
  <si>
    <t>69115</t>
  </si>
  <si>
    <t>Heidelberg</t>
  </si>
  <si>
    <t>691Heidelberg</t>
  </si>
  <si>
    <t>69117</t>
  </si>
  <si>
    <t>69118</t>
  </si>
  <si>
    <t>69120</t>
  </si>
  <si>
    <t>69121</t>
  </si>
  <si>
    <t>69123</t>
  </si>
  <si>
    <t>69124</t>
  </si>
  <si>
    <t>69126</t>
  </si>
  <si>
    <t>69151</t>
  </si>
  <si>
    <t>Neckargemünd</t>
  </si>
  <si>
    <t>691Neckargemünd</t>
  </si>
  <si>
    <t>69168</t>
  </si>
  <si>
    <t>Wiesloch</t>
  </si>
  <si>
    <t>691Wiesloch</t>
  </si>
  <si>
    <t>69181</t>
  </si>
  <si>
    <t>691Leimen</t>
  </si>
  <si>
    <t>69190</t>
  </si>
  <si>
    <t>Walldorf</t>
  </si>
  <si>
    <t>691Walldorf</t>
  </si>
  <si>
    <t>69198</t>
  </si>
  <si>
    <t>Schriesheim</t>
  </si>
  <si>
    <t>691Schriesheim</t>
  </si>
  <si>
    <t>69207</t>
  </si>
  <si>
    <t>Sandhausen</t>
  </si>
  <si>
    <t>692Sandhausen</t>
  </si>
  <si>
    <t>69214</t>
  </si>
  <si>
    <t>Eppelheim</t>
  </si>
  <si>
    <t>692Eppelheim</t>
  </si>
  <si>
    <t>69221</t>
  </si>
  <si>
    <t>Dossenheim</t>
  </si>
  <si>
    <t>692Dossenheim</t>
  </si>
  <si>
    <t>69226</t>
  </si>
  <si>
    <t>Nußloch</t>
  </si>
  <si>
    <t>692Nußloch</t>
  </si>
  <si>
    <t>69231</t>
  </si>
  <si>
    <t>Rauenberg</t>
  </si>
  <si>
    <t>692Rauenberg</t>
  </si>
  <si>
    <t>69234</t>
  </si>
  <si>
    <t>Dielheim</t>
  </si>
  <si>
    <t>692Dielheim</t>
  </si>
  <si>
    <t>69239</t>
  </si>
  <si>
    <t>Neckarsteinach</t>
  </si>
  <si>
    <t>692Neckarsteinach</t>
  </si>
  <si>
    <t>69242</t>
  </si>
  <si>
    <t>Mühlhausen</t>
  </si>
  <si>
    <t>692Mühlhausen</t>
  </si>
  <si>
    <t>69245</t>
  </si>
  <si>
    <t>Bammental</t>
  </si>
  <si>
    <t>692Bammental</t>
  </si>
  <si>
    <t>69250</t>
  </si>
  <si>
    <t>692Schönau</t>
  </si>
  <si>
    <t>69251</t>
  </si>
  <si>
    <t>Gaiberg</t>
  </si>
  <si>
    <t>692Gaiberg</t>
  </si>
  <si>
    <t>69253</t>
  </si>
  <si>
    <t>Heiligkreuzsteinach</t>
  </si>
  <si>
    <t>692Heiligkreuzsteinach</t>
  </si>
  <si>
    <t>69254</t>
  </si>
  <si>
    <t>Malsch</t>
  </si>
  <si>
    <t>692Malsch</t>
  </si>
  <si>
    <t>69256</t>
  </si>
  <si>
    <t>Mauer</t>
  </si>
  <si>
    <t>692Mauer</t>
  </si>
  <si>
    <t>69257</t>
  </si>
  <si>
    <t>Wiesenbach</t>
  </si>
  <si>
    <t>692Wiesenbach</t>
  </si>
  <si>
    <t>69259</t>
  </si>
  <si>
    <t>Wilhelmsfeld</t>
  </si>
  <si>
    <t>692Wilhelmsfeld</t>
  </si>
  <si>
    <t>69412</t>
  </si>
  <si>
    <t>Eberbach</t>
  </si>
  <si>
    <t>694Eberbach</t>
  </si>
  <si>
    <t>69427</t>
  </si>
  <si>
    <t>Mudau</t>
  </si>
  <si>
    <t>694Mudau</t>
  </si>
  <si>
    <t>69429</t>
  </si>
  <si>
    <t>Waldbrunn</t>
  </si>
  <si>
    <t>694Waldbrunn</t>
  </si>
  <si>
    <t>69434</t>
  </si>
  <si>
    <t>694Hirschhorn</t>
  </si>
  <si>
    <t>Heddesbach</t>
  </si>
  <si>
    <t>694Heddesbach</t>
  </si>
  <si>
    <t>69436</t>
  </si>
  <si>
    <t>Schönbrunn</t>
  </si>
  <si>
    <t>694Schönbrunn</t>
  </si>
  <si>
    <t>69437</t>
  </si>
  <si>
    <t>Neckargerach</t>
  </si>
  <si>
    <t>694Neckargerach</t>
  </si>
  <si>
    <t>69439</t>
  </si>
  <si>
    <t>694Zwingenberg</t>
  </si>
  <si>
    <t>69469</t>
  </si>
  <si>
    <t>Weinheim</t>
  </si>
  <si>
    <t>694Weinheim</t>
  </si>
  <si>
    <t>69483</t>
  </si>
  <si>
    <t>Wald-Michelbach</t>
  </si>
  <si>
    <t>694Wald-Michelbach</t>
  </si>
  <si>
    <t>69488</t>
  </si>
  <si>
    <t>Birkenau</t>
  </si>
  <si>
    <t>694Birkenau</t>
  </si>
  <si>
    <t>69493</t>
  </si>
  <si>
    <t>Hirschberg an der Bergstraße</t>
  </si>
  <si>
    <t>694Hirschberg an der Bergstraße</t>
  </si>
  <si>
    <t>69502</t>
  </si>
  <si>
    <t>Hemsbach</t>
  </si>
  <si>
    <t>695Hemsbach</t>
  </si>
  <si>
    <t>69509</t>
  </si>
  <si>
    <t>Mörlenbach</t>
  </si>
  <si>
    <t>695Mörlenbach</t>
  </si>
  <si>
    <t>69514</t>
  </si>
  <si>
    <t>695Laudenbach</t>
  </si>
  <si>
    <t>69517</t>
  </si>
  <si>
    <t>Gorxheimertal</t>
  </si>
  <si>
    <t>695Gorxheimertal</t>
  </si>
  <si>
    <t>69518</t>
  </si>
  <si>
    <t>Abtsteinach</t>
  </si>
  <si>
    <t>695Abtsteinach</t>
  </si>
  <si>
    <t>70173</t>
  </si>
  <si>
    <t>Stuttgart</t>
  </si>
  <si>
    <t>701Stuttgart</t>
  </si>
  <si>
    <t>70174</t>
  </si>
  <si>
    <t>70176</t>
  </si>
  <si>
    <t>70178</t>
  </si>
  <si>
    <t>70180</t>
  </si>
  <si>
    <t>70182</t>
  </si>
  <si>
    <t>70184</t>
  </si>
  <si>
    <t>70186</t>
  </si>
  <si>
    <t>70188</t>
  </si>
  <si>
    <t>70190</t>
  </si>
  <si>
    <t>70191</t>
  </si>
  <si>
    <t>70192</t>
  </si>
  <si>
    <t>70193</t>
  </si>
  <si>
    <t>70195</t>
  </si>
  <si>
    <t>70197</t>
  </si>
  <si>
    <t>70199</t>
  </si>
  <si>
    <t>70327</t>
  </si>
  <si>
    <t>703Stuttgart</t>
  </si>
  <si>
    <t>70329</t>
  </si>
  <si>
    <t>70372</t>
  </si>
  <si>
    <t>70374</t>
  </si>
  <si>
    <t>70376</t>
  </si>
  <si>
    <t>70378</t>
  </si>
  <si>
    <t>70435</t>
  </si>
  <si>
    <t>704Stuttgart</t>
  </si>
  <si>
    <t>70437</t>
  </si>
  <si>
    <t>70439</t>
  </si>
  <si>
    <t>70469</t>
  </si>
  <si>
    <t>70499</t>
  </si>
  <si>
    <t>70563</t>
  </si>
  <si>
    <t>705Stuttgart</t>
  </si>
  <si>
    <t>70565</t>
  </si>
  <si>
    <t>70567</t>
  </si>
  <si>
    <t>70569</t>
  </si>
  <si>
    <t>70597</t>
  </si>
  <si>
    <t>70599</t>
  </si>
  <si>
    <t>70619</t>
  </si>
  <si>
    <t>706Stuttgart</t>
  </si>
  <si>
    <t>70629</t>
  </si>
  <si>
    <t>70734</t>
  </si>
  <si>
    <t>Fellbach</t>
  </si>
  <si>
    <t>707Fellbach</t>
  </si>
  <si>
    <t>70736</t>
  </si>
  <si>
    <t>70771</t>
  </si>
  <si>
    <t>Leinfelden-Echterdingen</t>
  </si>
  <si>
    <t>707Leinfelden-Echterdingen</t>
  </si>
  <si>
    <t>70794</t>
  </si>
  <si>
    <t>Filderstadt</t>
  </si>
  <si>
    <t>707Filderstadt</t>
  </si>
  <si>
    <t>70806</t>
  </si>
  <si>
    <t>Kornwestheim</t>
  </si>
  <si>
    <t>708Kornwestheim</t>
  </si>
  <si>
    <t>70825</t>
  </si>
  <si>
    <t>Korntal-Münchingen</t>
  </si>
  <si>
    <t>708Korntal-Münchingen</t>
  </si>
  <si>
    <t>70839</t>
  </si>
  <si>
    <t>Gerlingen</t>
  </si>
  <si>
    <t>708Gerlingen</t>
  </si>
  <si>
    <t>71032</t>
  </si>
  <si>
    <t>Böblingen</t>
  </si>
  <si>
    <t>710Böblingen</t>
  </si>
  <si>
    <t>71034</t>
  </si>
  <si>
    <t>71063</t>
  </si>
  <si>
    <t>Sindelfingen</t>
  </si>
  <si>
    <t>710Sindelfingen</t>
  </si>
  <si>
    <t>71065</t>
  </si>
  <si>
    <t>71067</t>
  </si>
  <si>
    <t>71069</t>
  </si>
  <si>
    <t>71083</t>
  </si>
  <si>
    <t>Herrenberg</t>
  </si>
  <si>
    <t>710Herrenberg</t>
  </si>
  <si>
    <t>71088</t>
  </si>
  <si>
    <t>Holzgerlingen</t>
  </si>
  <si>
    <t>710Holzgerlingen</t>
  </si>
  <si>
    <t>71093</t>
  </si>
  <si>
    <t>Weil im Schönbuch</t>
  </si>
  <si>
    <t>710Weil im Schönbuch</t>
  </si>
  <si>
    <t>71101</t>
  </si>
  <si>
    <t>Schönaich</t>
  </si>
  <si>
    <t>711Schönaich</t>
  </si>
  <si>
    <t>71106</t>
  </si>
  <si>
    <t>Magstadt</t>
  </si>
  <si>
    <t>711Magstadt</t>
  </si>
  <si>
    <t>71111</t>
  </si>
  <si>
    <t>Waldenbuch</t>
  </si>
  <si>
    <t>711Waldenbuch</t>
  </si>
  <si>
    <t>71116</t>
  </si>
  <si>
    <t>Gärtringen</t>
  </si>
  <si>
    <t>711Gärtringen</t>
  </si>
  <si>
    <t>71120</t>
  </si>
  <si>
    <t>Grafenau</t>
  </si>
  <si>
    <t>711Grafenau</t>
  </si>
  <si>
    <t>71126</t>
  </si>
  <si>
    <t>Gäufelden</t>
  </si>
  <si>
    <t>711Gäufelden</t>
  </si>
  <si>
    <t>71131</t>
  </si>
  <si>
    <t>Jettingen</t>
  </si>
  <si>
    <t>711Jettingen</t>
  </si>
  <si>
    <t>71134</t>
  </si>
  <si>
    <t>Aidlingen</t>
  </si>
  <si>
    <t>711Aidlingen</t>
  </si>
  <si>
    <t>71139</t>
  </si>
  <si>
    <t>Ehningen</t>
  </si>
  <si>
    <t>711Ehningen</t>
  </si>
  <si>
    <t>71144</t>
  </si>
  <si>
    <t>Steinenbronn</t>
  </si>
  <si>
    <t>711Steinenbronn</t>
  </si>
  <si>
    <t>71149</t>
  </si>
  <si>
    <t>Bondorf</t>
  </si>
  <si>
    <t>711Bondorf</t>
  </si>
  <si>
    <t>71154</t>
  </si>
  <si>
    <t>Nufringen</t>
  </si>
  <si>
    <t>711Nufringen</t>
  </si>
  <si>
    <t>71155</t>
  </si>
  <si>
    <t>711Altdorf</t>
  </si>
  <si>
    <t>71157</t>
  </si>
  <si>
    <t>Hildrizhausen</t>
  </si>
  <si>
    <t>711Hildrizhausen</t>
  </si>
  <si>
    <t>71159</t>
  </si>
  <si>
    <t>Mötzingen</t>
  </si>
  <si>
    <t>711Mötzingen</t>
  </si>
  <si>
    <t>71229</t>
  </si>
  <si>
    <t>Leonberg</t>
  </si>
  <si>
    <t>712Leonberg</t>
  </si>
  <si>
    <t>71254</t>
  </si>
  <si>
    <t>Ditzingen</t>
  </si>
  <si>
    <t>712Ditzingen</t>
  </si>
  <si>
    <t>71263</t>
  </si>
  <si>
    <t>Weil der Stadt</t>
  </si>
  <si>
    <t>712Weil der Stadt</t>
  </si>
  <si>
    <t>71272</t>
  </si>
  <si>
    <t>Renningen</t>
  </si>
  <si>
    <t>712Renningen</t>
  </si>
  <si>
    <t>71277</t>
  </si>
  <si>
    <t>Rutesheim</t>
  </si>
  <si>
    <t>712Rutesheim</t>
  </si>
  <si>
    <t>71282</t>
  </si>
  <si>
    <t>712Hemmingen</t>
  </si>
  <si>
    <t>71287</t>
  </si>
  <si>
    <t>Weissach</t>
  </si>
  <si>
    <t>712Weissach</t>
  </si>
  <si>
    <t>71292</t>
  </si>
  <si>
    <t>Friolzheim</t>
  </si>
  <si>
    <t>712Friolzheim</t>
  </si>
  <si>
    <t>71296</t>
  </si>
  <si>
    <t>Heimsheim</t>
  </si>
  <si>
    <t>712Heimsheim</t>
  </si>
  <si>
    <t>71297</t>
  </si>
  <si>
    <t>Mönsheim</t>
  </si>
  <si>
    <t>712Mönsheim</t>
  </si>
  <si>
    <t>71299</t>
  </si>
  <si>
    <t>Wimsheim</t>
  </si>
  <si>
    <t>712Wimsheim</t>
  </si>
  <si>
    <t>71332</t>
  </si>
  <si>
    <t>Waiblingen</t>
  </si>
  <si>
    <t>713Waiblingen</t>
  </si>
  <si>
    <t>71334</t>
  </si>
  <si>
    <t>71336</t>
  </si>
  <si>
    <t>71364</t>
  </si>
  <si>
    <t>Winnenden</t>
  </si>
  <si>
    <t>713Winnenden</t>
  </si>
  <si>
    <t>71384</t>
  </si>
  <si>
    <t>Weinstadt</t>
  </si>
  <si>
    <t>713Weinstadt</t>
  </si>
  <si>
    <t>71394</t>
  </si>
  <si>
    <t>Kernen im Remstal</t>
  </si>
  <si>
    <t>713Kernen im Remstal</t>
  </si>
  <si>
    <t>71397</t>
  </si>
  <si>
    <t>Leutenbach</t>
  </si>
  <si>
    <t>713Leutenbach</t>
  </si>
  <si>
    <t>71404</t>
  </si>
  <si>
    <t>Korb</t>
  </si>
  <si>
    <t>714Korb</t>
  </si>
  <si>
    <t>71409</t>
  </si>
  <si>
    <t>Schwaikheim</t>
  </si>
  <si>
    <t>714Schwaikheim</t>
  </si>
  <si>
    <t>71522</t>
  </si>
  <si>
    <t>Backnang</t>
  </si>
  <si>
    <t>715Backnang</t>
  </si>
  <si>
    <t>71540</t>
  </si>
  <si>
    <t>Murrhardt</t>
  </si>
  <si>
    <t>715Murrhardt</t>
  </si>
  <si>
    <t>71543</t>
  </si>
  <si>
    <t>Wüstenrot</t>
  </si>
  <si>
    <t>715Wüstenrot</t>
  </si>
  <si>
    <t>715Beilstein</t>
  </si>
  <si>
    <t>71546</t>
  </si>
  <si>
    <t>Aspach</t>
  </si>
  <si>
    <t>715Aspach</t>
  </si>
  <si>
    <t>71549</t>
  </si>
  <si>
    <t>Auenwald</t>
  </si>
  <si>
    <t>715Auenwald</t>
  </si>
  <si>
    <t>71554</t>
  </si>
  <si>
    <t>Weissach im Tal</t>
  </si>
  <si>
    <t>715Weissach im Tal</t>
  </si>
  <si>
    <t>71560</t>
  </si>
  <si>
    <t>Sulzbach an der Murr</t>
  </si>
  <si>
    <t>715Sulzbach an der Murr</t>
  </si>
  <si>
    <t>71563</t>
  </si>
  <si>
    <t>Affalterbach</t>
  </si>
  <si>
    <t>715Affalterbach</t>
  </si>
  <si>
    <t>71566</t>
  </si>
  <si>
    <t>Althütte</t>
  </si>
  <si>
    <t>715Althütte</t>
  </si>
  <si>
    <t>71570</t>
  </si>
  <si>
    <t>Oppenweiler</t>
  </si>
  <si>
    <t>715Oppenweiler</t>
  </si>
  <si>
    <t>71573</t>
  </si>
  <si>
    <t>Allmersbach im Tal</t>
  </si>
  <si>
    <t>715Allmersbach im Tal</t>
  </si>
  <si>
    <t>71576</t>
  </si>
  <si>
    <t>Burgstetten</t>
  </si>
  <si>
    <t>715Burgstetten</t>
  </si>
  <si>
    <t>71577</t>
  </si>
  <si>
    <t>Großerlach</t>
  </si>
  <si>
    <t>715Großerlach</t>
  </si>
  <si>
    <t>71579</t>
  </si>
  <si>
    <t>Spiegelberg</t>
  </si>
  <si>
    <t>715Spiegelberg</t>
  </si>
  <si>
    <t>71634</t>
  </si>
  <si>
    <t>Ludwigsburg</t>
  </si>
  <si>
    <t>716Ludwigsburg</t>
  </si>
  <si>
    <t>71636</t>
  </si>
  <si>
    <t>71638</t>
  </si>
  <si>
    <t>71640</t>
  </si>
  <si>
    <t>71642</t>
  </si>
  <si>
    <t>71665</t>
  </si>
  <si>
    <t>Vaihingen an der Enz</t>
  </si>
  <si>
    <t>716Vaihingen an der Enz</t>
  </si>
  <si>
    <t>71672</t>
  </si>
  <si>
    <t>Marbach am Neckar</t>
  </si>
  <si>
    <t>716Marbach am Neckar</t>
  </si>
  <si>
    <t>71679</t>
  </si>
  <si>
    <t>Asperg</t>
  </si>
  <si>
    <t>716Asperg</t>
  </si>
  <si>
    <t>71686</t>
  </si>
  <si>
    <t>Remseck am Neckar</t>
  </si>
  <si>
    <t>716Remseck am Neckar</t>
  </si>
  <si>
    <t>71691</t>
  </si>
  <si>
    <t>Freiberg am Neckar</t>
  </si>
  <si>
    <t>716Freiberg am Neckar</t>
  </si>
  <si>
    <t>71696</t>
  </si>
  <si>
    <t>Möglingen</t>
  </si>
  <si>
    <t>716Möglingen</t>
  </si>
  <si>
    <t>71701</t>
  </si>
  <si>
    <t>Schwieberdingen</t>
  </si>
  <si>
    <t>717Schwieberdingen</t>
  </si>
  <si>
    <t>71706</t>
  </si>
  <si>
    <t>Markgröningen</t>
  </si>
  <si>
    <t>717Markgröningen</t>
  </si>
  <si>
    <t>71711</t>
  </si>
  <si>
    <t>Steinheim an der Murr</t>
  </si>
  <si>
    <t>717Steinheim an der Murr</t>
  </si>
  <si>
    <t>Murr</t>
  </si>
  <si>
    <t>717Murr</t>
  </si>
  <si>
    <t>71717</t>
  </si>
  <si>
    <t>717Beilstein</t>
  </si>
  <si>
    <t>71720</t>
  </si>
  <si>
    <t>Oberstenfeld</t>
  </si>
  <si>
    <t>717Oberstenfeld</t>
  </si>
  <si>
    <t>71723</t>
  </si>
  <si>
    <t>Großbottwar</t>
  </si>
  <si>
    <t>717Großbottwar</t>
  </si>
  <si>
    <t>71726</t>
  </si>
  <si>
    <t>Benningen am Neckar</t>
  </si>
  <si>
    <t>717Benningen am Neckar</t>
  </si>
  <si>
    <t>71729</t>
  </si>
  <si>
    <t>Erdmannhausen</t>
  </si>
  <si>
    <t>717Erdmannhausen</t>
  </si>
  <si>
    <t>71732</t>
  </si>
  <si>
    <t>Tamm</t>
  </si>
  <si>
    <t>717Tamm</t>
  </si>
  <si>
    <t>71735</t>
  </si>
  <si>
    <t>Eberdingen</t>
  </si>
  <si>
    <t>717Eberdingen</t>
  </si>
  <si>
    <t>71737</t>
  </si>
  <si>
    <t>Kirchberg an der Murr</t>
  </si>
  <si>
    <t>717Kirchberg an der Murr</t>
  </si>
  <si>
    <t>71739</t>
  </si>
  <si>
    <t>Oberriexingen</t>
  </si>
  <si>
    <t>717Oberriexingen</t>
  </si>
  <si>
    <t>72070</t>
  </si>
  <si>
    <t>Tübingen</t>
  </si>
  <si>
    <t>720Tübingen</t>
  </si>
  <si>
    <t>72072</t>
  </si>
  <si>
    <t>72074</t>
  </si>
  <si>
    <t>72076</t>
  </si>
  <si>
    <t>72108</t>
  </si>
  <si>
    <t>Rottenburg am Neckar</t>
  </si>
  <si>
    <t>721Rottenburg am Neckar</t>
  </si>
  <si>
    <t>72116</t>
  </si>
  <si>
    <t>Mössingen</t>
  </si>
  <si>
    <t>721Mössingen</t>
  </si>
  <si>
    <t>72119</t>
  </si>
  <si>
    <t>Ammerbuch</t>
  </si>
  <si>
    <t>721Ammerbuch</t>
  </si>
  <si>
    <t>72124</t>
  </si>
  <si>
    <t>Pliezhausen</t>
  </si>
  <si>
    <t>721Pliezhausen</t>
  </si>
  <si>
    <t>72127</t>
  </si>
  <si>
    <t>Kusterdingen</t>
  </si>
  <si>
    <t>721Kusterdingen</t>
  </si>
  <si>
    <t>72131</t>
  </si>
  <si>
    <t>Ofterdingen</t>
  </si>
  <si>
    <t>721Ofterdingen</t>
  </si>
  <si>
    <t>72135</t>
  </si>
  <si>
    <t>Dettenhausen</t>
  </si>
  <si>
    <t>721Dettenhausen</t>
  </si>
  <si>
    <t>72138</t>
  </si>
  <si>
    <t>Kirchentellinsfurt</t>
  </si>
  <si>
    <t>721Kirchentellinsfurt</t>
  </si>
  <si>
    <t>72141</t>
  </si>
  <si>
    <t>Walddorfhäslach</t>
  </si>
  <si>
    <t>721Walddorfhäslach</t>
  </si>
  <si>
    <t>72144</t>
  </si>
  <si>
    <t>Dußlingen</t>
  </si>
  <si>
    <t>721Dußlingen</t>
  </si>
  <si>
    <t>72145</t>
  </si>
  <si>
    <t>Hirrlingen</t>
  </si>
  <si>
    <t>721Hirrlingen</t>
  </si>
  <si>
    <t>72147</t>
  </si>
  <si>
    <t>721Nehren</t>
  </si>
  <si>
    <t>72149</t>
  </si>
  <si>
    <t>Neustetten</t>
  </si>
  <si>
    <t>721Neustetten</t>
  </si>
  <si>
    <t>72160</t>
  </si>
  <si>
    <t>Horb am Neckar</t>
  </si>
  <si>
    <t>721Horb am Neckar</t>
  </si>
  <si>
    <t>72172</t>
  </si>
  <si>
    <t>Sulz am Neckar</t>
  </si>
  <si>
    <t>721Sulz am Neckar</t>
  </si>
  <si>
    <t>72175</t>
  </si>
  <si>
    <t>Dornhan</t>
  </si>
  <si>
    <t>721Dornhan</t>
  </si>
  <si>
    <t>72178</t>
  </si>
  <si>
    <t>Waldachtal</t>
  </si>
  <si>
    <t>721Waldachtal</t>
  </si>
  <si>
    <t>72181</t>
  </si>
  <si>
    <t>Starzach</t>
  </si>
  <si>
    <t>721Starzach</t>
  </si>
  <si>
    <t>72184</t>
  </si>
  <si>
    <t>Eutingen im Gäu</t>
  </si>
  <si>
    <t>721Eutingen im Gäu</t>
  </si>
  <si>
    <t>72186</t>
  </si>
  <si>
    <t>Empfingen</t>
  </si>
  <si>
    <t>721Empfingen</t>
  </si>
  <si>
    <t>72189</t>
  </si>
  <si>
    <t>Vöhringen</t>
  </si>
  <si>
    <t>721Vöhringen</t>
  </si>
  <si>
    <t>72202</t>
  </si>
  <si>
    <t>Nagold</t>
  </si>
  <si>
    <t>722Nagold</t>
  </si>
  <si>
    <t>72213</t>
  </si>
  <si>
    <t>Altensteig</t>
  </si>
  <si>
    <t>722Altensteig</t>
  </si>
  <si>
    <t>72218</t>
  </si>
  <si>
    <t>722Wildberg</t>
  </si>
  <si>
    <t>72221</t>
  </si>
  <si>
    <t>Haiterbach</t>
  </si>
  <si>
    <t>722Haiterbach</t>
  </si>
  <si>
    <t>72224</t>
  </si>
  <si>
    <t>Ebhausen</t>
  </si>
  <si>
    <t>722Ebhausen</t>
  </si>
  <si>
    <t>72226</t>
  </si>
  <si>
    <t>Simmersfeld</t>
  </si>
  <si>
    <t>722Simmersfeld</t>
  </si>
  <si>
    <t>72227</t>
  </si>
  <si>
    <t>Egenhausen</t>
  </si>
  <si>
    <t>722Egenhausen</t>
  </si>
  <si>
    <t>72229</t>
  </si>
  <si>
    <t>Rohrdorf</t>
  </si>
  <si>
    <t>722Rohrdorf</t>
  </si>
  <si>
    <t>72250</t>
  </si>
  <si>
    <t>Freudenstadt</t>
  </si>
  <si>
    <t>722Freudenstadt</t>
  </si>
  <si>
    <t>72270</t>
  </si>
  <si>
    <t>Baiersbronn</t>
  </si>
  <si>
    <t>722Baiersbronn</t>
  </si>
  <si>
    <t>72275</t>
  </si>
  <si>
    <t>Alpirsbach</t>
  </si>
  <si>
    <t>722Alpirsbach</t>
  </si>
  <si>
    <t>72280</t>
  </si>
  <si>
    <t>Dornstetten</t>
  </si>
  <si>
    <t>722Dornstetten</t>
  </si>
  <si>
    <t>72285</t>
  </si>
  <si>
    <t>Pfalzgrafenweiler</t>
  </si>
  <si>
    <t>722Pfalzgrafenweiler</t>
  </si>
  <si>
    <t>72290</t>
  </si>
  <si>
    <t>Loßburg</t>
  </si>
  <si>
    <t>722Loßburg</t>
  </si>
  <si>
    <t>72291</t>
  </si>
  <si>
    <t>Betzweiler-Wälde</t>
  </si>
  <si>
    <t>722Betzweiler-Wälde</t>
  </si>
  <si>
    <t>72293</t>
  </si>
  <si>
    <t>Glatten</t>
  </si>
  <si>
    <t>722Glatten</t>
  </si>
  <si>
    <t>72294</t>
  </si>
  <si>
    <t>Grömbach</t>
  </si>
  <si>
    <t>722Grömbach</t>
  </si>
  <si>
    <t>72296</t>
  </si>
  <si>
    <t>Schopfloch</t>
  </si>
  <si>
    <t>722Schopfloch</t>
  </si>
  <si>
    <t>72297</t>
  </si>
  <si>
    <t>Seewald</t>
  </si>
  <si>
    <t>722Seewald</t>
  </si>
  <si>
    <t>72299</t>
  </si>
  <si>
    <t>Wörnersberg</t>
  </si>
  <si>
    <t>722Wörnersberg</t>
  </si>
  <si>
    <t>72336</t>
  </si>
  <si>
    <t>Balingen</t>
  </si>
  <si>
    <t>723Balingen</t>
  </si>
  <si>
    <t>72348</t>
  </si>
  <si>
    <t>Rosenfeld</t>
  </si>
  <si>
    <t>723Rosenfeld</t>
  </si>
  <si>
    <t>72351</t>
  </si>
  <si>
    <t>Geislingen</t>
  </si>
  <si>
    <t>723Geislingen</t>
  </si>
  <si>
    <t>72355</t>
  </si>
  <si>
    <t>723Schömberg</t>
  </si>
  <si>
    <t>72356</t>
  </si>
  <si>
    <t>Dautmergen</t>
  </si>
  <si>
    <t>723Dautmergen</t>
  </si>
  <si>
    <t>72358</t>
  </si>
  <si>
    <t>Dormettingen</t>
  </si>
  <si>
    <t>723Dormettingen</t>
  </si>
  <si>
    <t>72359</t>
  </si>
  <si>
    <t>Dotternhausen</t>
  </si>
  <si>
    <t>723Dotternhausen</t>
  </si>
  <si>
    <t>72361</t>
  </si>
  <si>
    <t>Hausen am Tann</t>
  </si>
  <si>
    <t>723Hausen am Tann</t>
  </si>
  <si>
    <t>72362</t>
  </si>
  <si>
    <t>Nusplingen</t>
  </si>
  <si>
    <t>723Nusplingen</t>
  </si>
  <si>
    <t>72364</t>
  </si>
  <si>
    <t>Obernheim</t>
  </si>
  <si>
    <t>723Obernheim</t>
  </si>
  <si>
    <t>72365</t>
  </si>
  <si>
    <t>Ratshausen</t>
  </si>
  <si>
    <t>723Ratshausen</t>
  </si>
  <si>
    <t>72367</t>
  </si>
  <si>
    <t>Weilen unter den Rinnen</t>
  </si>
  <si>
    <t>723Weilen unter den Rinnen</t>
  </si>
  <si>
    <t>72369</t>
  </si>
  <si>
    <t>Zimmern unter der Burg</t>
  </si>
  <si>
    <t>723Zimmern unter der Burg</t>
  </si>
  <si>
    <t>72379</t>
  </si>
  <si>
    <t>Hechingen</t>
  </si>
  <si>
    <t>723Hechingen</t>
  </si>
  <si>
    <t>72393</t>
  </si>
  <si>
    <t>Burladingen</t>
  </si>
  <si>
    <t>723Burladingen</t>
  </si>
  <si>
    <t>72401</t>
  </si>
  <si>
    <t>Haigerloch</t>
  </si>
  <si>
    <t>724Haigerloch</t>
  </si>
  <si>
    <t>72406</t>
  </si>
  <si>
    <t>Bisingen</t>
  </si>
  <si>
    <t>724Bisingen</t>
  </si>
  <si>
    <t>72411</t>
  </si>
  <si>
    <t>Bodelshausen</t>
  </si>
  <si>
    <t>724Bodelshausen</t>
  </si>
  <si>
    <t>72414</t>
  </si>
  <si>
    <t>Rangendingen</t>
  </si>
  <si>
    <t>724Rangendingen</t>
  </si>
  <si>
    <t>72415</t>
  </si>
  <si>
    <t>Grosselfingen</t>
  </si>
  <si>
    <t>724Grosselfingen</t>
  </si>
  <si>
    <t>72417</t>
  </si>
  <si>
    <t>Jungingen</t>
  </si>
  <si>
    <t>724Jungingen</t>
  </si>
  <si>
    <t>72419</t>
  </si>
  <si>
    <t>Neufra</t>
  </si>
  <si>
    <t>724Neufra</t>
  </si>
  <si>
    <t>72458</t>
  </si>
  <si>
    <t>Albstadt</t>
  </si>
  <si>
    <t>724Albstadt</t>
  </si>
  <si>
    <t>72459</t>
  </si>
  <si>
    <t>72461</t>
  </si>
  <si>
    <t>72469</t>
  </si>
  <si>
    <t>Meßstetten</t>
  </si>
  <si>
    <t>724Meßstetten</t>
  </si>
  <si>
    <t>72474</t>
  </si>
  <si>
    <t>Winterlingen</t>
  </si>
  <si>
    <t>724Winterlingen</t>
  </si>
  <si>
    <t>72475</t>
  </si>
  <si>
    <t>Bitz</t>
  </si>
  <si>
    <t>724Bitz</t>
  </si>
  <si>
    <t>72477</t>
  </si>
  <si>
    <t>Schwenningen</t>
  </si>
  <si>
    <t>724Schwenningen</t>
  </si>
  <si>
    <t>72479</t>
  </si>
  <si>
    <t>724Straßberg</t>
  </si>
  <si>
    <t>72488</t>
  </si>
  <si>
    <t>Sigmaringen</t>
  </si>
  <si>
    <t>724Sigmaringen</t>
  </si>
  <si>
    <t>72501</t>
  </si>
  <si>
    <t>Gammertingen</t>
  </si>
  <si>
    <t>725Gammertingen</t>
  </si>
  <si>
    <t>72505</t>
  </si>
  <si>
    <t>Krauchenwies</t>
  </si>
  <si>
    <t>725Krauchenwies</t>
  </si>
  <si>
    <t>72510</t>
  </si>
  <si>
    <t>Stetten am kalten Markt</t>
  </si>
  <si>
    <t>725Stetten am kalten Markt</t>
  </si>
  <si>
    <t>72511</t>
  </si>
  <si>
    <t>Bingen</t>
  </si>
  <si>
    <t>725Bingen</t>
  </si>
  <si>
    <t>72513</t>
  </si>
  <si>
    <t>Hettingen</t>
  </si>
  <si>
    <t>725Hettingen</t>
  </si>
  <si>
    <t>72514</t>
  </si>
  <si>
    <t>Inzigkofen</t>
  </si>
  <si>
    <t>725Inzigkofen</t>
  </si>
  <si>
    <t>72516</t>
  </si>
  <si>
    <t>Scheer</t>
  </si>
  <si>
    <t>725Scheer</t>
  </si>
  <si>
    <t>72517</t>
  </si>
  <si>
    <t>Sigmaringendorf</t>
  </si>
  <si>
    <t>725Sigmaringendorf</t>
  </si>
  <si>
    <t>72519</t>
  </si>
  <si>
    <t>Veringenstadt</t>
  </si>
  <si>
    <t>725Veringenstadt</t>
  </si>
  <si>
    <t>72525</t>
  </si>
  <si>
    <t>Münsingen</t>
  </si>
  <si>
    <t>725Münsingen</t>
  </si>
  <si>
    <t>72531</t>
  </si>
  <si>
    <t>725Hohenstein</t>
  </si>
  <si>
    <t>72532</t>
  </si>
  <si>
    <t>Gomadingen</t>
  </si>
  <si>
    <t>725Gomadingen</t>
  </si>
  <si>
    <t>72534</t>
  </si>
  <si>
    <t>Hayingen</t>
  </si>
  <si>
    <t>725Hayingen</t>
  </si>
  <si>
    <t>72535</t>
  </si>
  <si>
    <t>Heroldstatt</t>
  </si>
  <si>
    <t>725Heroldstatt</t>
  </si>
  <si>
    <t>72537</t>
  </si>
  <si>
    <t>Mehrstetten</t>
  </si>
  <si>
    <t>725Mehrstetten</t>
  </si>
  <si>
    <t>72539</t>
  </si>
  <si>
    <t>Pfronstetten</t>
  </si>
  <si>
    <t>725Pfronstetten</t>
  </si>
  <si>
    <t>72555</t>
  </si>
  <si>
    <t>Metzingen</t>
  </si>
  <si>
    <t>725Metzingen</t>
  </si>
  <si>
    <t>72574</t>
  </si>
  <si>
    <t>Bad Urach</t>
  </si>
  <si>
    <t>725Bad Urach</t>
  </si>
  <si>
    <t>72581</t>
  </si>
  <si>
    <t>Dettingen an der Erms</t>
  </si>
  <si>
    <t>725Dettingen an der Erms</t>
  </si>
  <si>
    <t>72582</t>
  </si>
  <si>
    <t>Grabenstetten</t>
  </si>
  <si>
    <t>725Grabenstetten</t>
  </si>
  <si>
    <t>72584</t>
  </si>
  <si>
    <t>Hülben</t>
  </si>
  <si>
    <t>725Hülben</t>
  </si>
  <si>
    <t>72585</t>
  </si>
  <si>
    <t>Riederich</t>
  </si>
  <si>
    <t>725Riederich</t>
  </si>
  <si>
    <t>72587</t>
  </si>
  <si>
    <t>Römerstein</t>
  </si>
  <si>
    <t>725Römerstein</t>
  </si>
  <si>
    <t>72589</t>
  </si>
  <si>
    <t>Westerheim</t>
  </si>
  <si>
    <t>725Westerheim</t>
  </si>
  <si>
    <t>72622</t>
  </si>
  <si>
    <t>Nürtingen</t>
  </si>
  <si>
    <t>726Nürtingen</t>
  </si>
  <si>
    <t>72631</t>
  </si>
  <si>
    <t>Aichtal</t>
  </si>
  <si>
    <t>726Aichtal</t>
  </si>
  <si>
    <t>72636</t>
  </si>
  <si>
    <t>Frickenhausen</t>
  </si>
  <si>
    <t>726Frickenhausen</t>
  </si>
  <si>
    <t>72639</t>
  </si>
  <si>
    <t>Neuffen</t>
  </si>
  <si>
    <t>726Neuffen</t>
  </si>
  <si>
    <t>72644</t>
  </si>
  <si>
    <t>Oberboihingen</t>
  </si>
  <si>
    <t>726Oberboihingen</t>
  </si>
  <si>
    <t>72649</t>
  </si>
  <si>
    <t>Wolfschlugen</t>
  </si>
  <si>
    <t>726Wolfschlugen</t>
  </si>
  <si>
    <t>72654</t>
  </si>
  <si>
    <t>Neckartenzlingen</t>
  </si>
  <si>
    <t>726Neckartenzlingen</t>
  </si>
  <si>
    <t>72655</t>
  </si>
  <si>
    <t>726Altdorf</t>
  </si>
  <si>
    <t>72657</t>
  </si>
  <si>
    <t>Altenriet</t>
  </si>
  <si>
    <t>726Altenriet</t>
  </si>
  <si>
    <t>72658</t>
  </si>
  <si>
    <t>Bempflingen</t>
  </si>
  <si>
    <t>726Bempflingen</t>
  </si>
  <si>
    <t>72660</t>
  </si>
  <si>
    <t>726Beuren</t>
  </si>
  <si>
    <t>72661</t>
  </si>
  <si>
    <t>Grafenberg</t>
  </si>
  <si>
    <t>726Grafenberg</t>
  </si>
  <si>
    <t>72663</t>
  </si>
  <si>
    <t>Großbettlingen</t>
  </si>
  <si>
    <t>726Großbettlingen</t>
  </si>
  <si>
    <t>72664</t>
  </si>
  <si>
    <t>Kohlberg</t>
  </si>
  <si>
    <t>726Kohlberg</t>
  </si>
  <si>
    <t>72666</t>
  </si>
  <si>
    <t>Neckartailfingen</t>
  </si>
  <si>
    <t>726Neckartailfingen</t>
  </si>
  <si>
    <t>72667</t>
  </si>
  <si>
    <t>Schlaitdorf</t>
  </si>
  <si>
    <t>726Schlaitdorf</t>
  </si>
  <si>
    <t>72669</t>
  </si>
  <si>
    <t>Unterensingen</t>
  </si>
  <si>
    <t>726Unterensingen</t>
  </si>
  <si>
    <t>72760</t>
  </si>
  <si>
    <t>Reutlingen</t>
  </si>
  <si>
    <t>727Reutlingen</t>
  </si>
  <si>
    <t>72762</t>
  </si>
  <si>
    <t>72764</t>
  </si>
  <si>
    <t>72766</t>
  </si>
  <si>
    <t>72768</t>
  </si>
  <si>
    <t>72770</t>
  </si>
  <si>
    <t>72793</t>
  </si>
  <si>
    <t>Pfullingen</t>
  </si>
  <si>
    <t>727Pfullingen</t>
  </si>
  <si>
    <t>72800</t>
  </si>
  <si>
    <t>Eningen unter Achalm</t>
  </si>
  <si>
    <t>728Eningen unter Achalm</t>
  </si>
  <si>
    <t>72805</t>
  </si>
  <si>
    <t>Lichtenstein</t>
  </si>
  <si>
    <t>728Lichtenstein</t>
  </si>
  <si>
    <t>72810</t>
  </si>
  <si>
    <t>Gomaringen</t>
  </si>
  <si>
    <t>728Gomaringen</t>
  </si>
  <si>
    <t>72813</t>
  </si>
  <si>
    <t>728Sankt Johann</t>
  </si>
  <si>
    <t>72818</t>
  </si>
  <si>
    <t>Trochtelfingen</t>
  </si>
  <si>
    <t>728Trochtelfingen</t>
  </si>
  <si>
    <t>72820</t>
  </si>
  <si>
    <t>Sonnenbühl</t>
  </si>
  <si>
    <t>728Sonnenbühl</t>
  </si>
  <si>
    <t>72827</t>
  </si>
  <si>
    <t>Wannweil</t>
  </si>
  <si>
    <t>728Wannweil</t>
  </si>
  <si>
    <t>72829</t>
  </si>
  <si>
    <t>Engstingen</t>
  </si>
  <si>
    <t>728Engstingen</t>
  </si>
  <si>
    <t>73033</t>
  </si>
  <si>
    <t>Göppingen</t>
  </si>
  <si>
    <t>730Göppingen</t>
  </si>
  <si>
    <t>73035</t>
  </si>
  <si>
    <t>73037</t>
  </si>
  <si>
    <t>73054</t>
  </si>
  <si>
    <t>Eislingen/Fils</t>
  </si>
  <si>
    <t>730Eislingen/Fils</t>
  </si>
  <si>
    <t>73061</t>
  </si>
  <si>
    <t>Ebersbach an der Fils</t>
  </si>
  <si>
    <t>730Ebersbach an der Fils</t>
  </si>
  <si>
    <t>73066</t>
  </si>
  <si>
    <t>Uhingen</t>
  </si>
  <si>
    <t>730Uhingen</t>
  </si>
  <si>
    <t>73072</t>
  </si>
  <si>
    <t>Donzdorf</t>
  </si>
  <si>
    <t>730Donzdorf</t>
  </si>
  <si>
    <t>73079</t>
  </si>
  <si>
    <t>Süßen</t>
  </si>
  <si>
    <t>730Süßen</t>
  </si>
  <si>
    <t>73084</t>
  </si>
  <si>
    <t>Salach</t>
  </si>
  <si>
    <t>730Salach</t>
  </si>
  <si>
    <t>73087</t>
  </si>
  <si>
    <t>Boll</t>
  </si>
  <si>
    <t>730Boll</t>
  </si>
  <si>
    <t>73092</t>
  </si>
  <si>
    <t>730Heiningen</t>
  </si>
  <si>
    <t>73095</t>
  </si>
  <si>
    <t>Albershausen</t>
  </si>
  <si>
    <t>730Albershausen</t>
  </si>
  <si>
    <t>73098</t>
  </si>
  <si>
    <t>Rechberghausen</t>
  </si>
  <si>
    <t>730Rechberghausen</t>
  </si>
  <si>
    <t>73099</t>
  </si>
  <si>
    <t>Adelberg</t>
  </si>
  <si>
    <t>730Adelberg</t>
  </si>
  <si>
    <t>73101</t>
  </si>
  <si>
    <t>Aichelberg</t>
  </si>
  <si>
    <t>731Aichelberg</t>
  </si>
  <si>
    <t>73102</t>
  </si>
  <si>
    <t>Birenbach</t>
  </si>
  <si>
    <t>731Birenbach</t>
  </si>
  <si>
    <t>73104</t>
  </si>
  <si>
    <t>Börtlingen</t>
  </si>
  <si>
    <t>731Börtlingen</t>
  </si>
  <si>
    <t>73105</t>
  </si>
  <si>
    <t>Dürnau</t>
  </si>
  <si>
    <t>731Dürnau</t>
  </si>
  <si>
    <t>73107</t>
  </si>
  <si>
    <t>Eschenbach</t>
  </si>
  <si>
    <t>731Eschenbach</t>
  </si>
  <si>
    <t>73108</t>
  </si>
  <si>
    <t>Gammelshausen</t>
  </si>
  <si>
    <t>731Gammelshausen</t>
  </si>
  <si>
    <t>73110</t>
  </si>
  <si>
    <t>Hattenhofen</t>
  </si>
  <si>
    <t>731Hattenhofen</t>
  </si>
  <si>
    <t>73111</t>
  </si>
  <si>
    <t>Lauterstein</t>
  </si>
  <si>
    <t>731Lauterstein</t>
  </si>
  <si>
    <t>73113</t>
  </si>
  <si>
    <t>Ottenbach</t>
  </si>
  <si>
    <t>731Ottenbach</t>
  </si>
  <si>
    <t>73114</t>
  </si>
  <si>
    <t>Schlat</t>
  </si>
  <si>
    <t>731Schlat</t>
  </si>
  <si>
    <t>73116</t>
  </si>
  <si>
    <t>Wäschenbeuren</t>
  </si>
  <si>
    <t>731Wäschenbeuren</t>
  </si>
  <si>
    <t>73117</t>
  </si>
  <si>
    <t>731Wangen</t>
  </si>
  <si>
    <t>73119</t>
  </si>
  <si>
    <t>Zell unter Aichelberg</t>
  </si>
  <si>
    <t>731Zell unter Aichelberg</t>
  </si>
  <si>
    <t>73207</t>
  </si>
  <si>
    <t>Plochingen</t>
  </si>
  <si>
    <t>732Plochingen</t>
  </si>
  <si>
    <t>73230</t>
  </si>
  <si>
    <t>Kirchheim unter Teck</t>
  </si>
  <si>
    <t>732Kirchheim unter Teck</t>
  </si>
  <si>
    <t>73235</t>
  </si>
  <si>
    <t>Weilheim an der Teck</t>
  </si>
  <si>
    <t>732Weilheim an der Teck</t>
  </si>
  <si>
    <t>73240</t>
  </si>
  <si>
    <t>Wendlingen am Neckar</t>
  </si>
  <si>
    <t>732Wendlingen am Neckar</t>
  </si>
  <si>
    <t>73249</t>
  </si>
  <si>
    <t>Wernau</t>
  </si>
  <si>
    <t>732Wernau</t>
  </si>
  <si>
    <t>73252</t>
  </si>
  <si>
    <t>Lenningen</t>
  </si>
  <si>
    <t>732Lenningen</t>
  </si>
  <si>
    <t>73257</t>
  </si>
  <si>
    <t>Köngen</t>
  </si>
  <si>
    <t>732Köngen</t>
  </si>
  <si>
    <t>73262</t>
  </si>
  <si>
    <t>Reichenbach an der Fils</t>
  </si>
  <si>
    <t>732Reichenbach an der Fils</t>
  </si>
  <si>
    <t>73265</t>
  </si>
  <si>
    <t>Dettingen unter Teck</t>
  </si>
  <si>
    <t>732Dettingen unter Teck</t>
  </si>
  <si>
    <t>73266</t>
  </si>
  <si>
    <t>Bissingen an der Teck</t>
  </si>
  <si>
    <t>732Bissingen an der Teck</t>
  </si>
  <si>
    <t>73268</t>
  </si>
  <si>
    <t>Erkenbrechtsweiler</t>
  </si>
  <si>
    <t>732Erkenbrechtsweiler</t>
  </si>
  <si>
    <t>73269</t>
  </si>
  <si>
    <t>Hochdorf</t>
  </si>
  <si>
    <t>732Hochdorf</t>
  </si>
  <si>
    <t>73271</t>
  </si>
  <si>
    <t>Holzmaden</t>
  </si>
  <si>
    <t>732Holzmaden</t>
  </si>
  <si>
    <t>73272</t>
  </si>
  <si>
    <t>Neidlingen</t>
  </si>
  <si>
    <t>732Neidlingen</t>
  </si>
  <si>
    <t>73274</t>
  </si>
  <si>
    <t>Notzingen</t>
  </si>
  <si>
    <t>732Notzingen</t>
  </si>
  <si>
    <t>73275</t>
  </si>
  <si>
    <t>Ohmden</t>
  </si>
  <si>
    <t>732Ohmden</t>
  </si>
  <si>
    <t>73277</t>
  </si>
  <si>
    <t>Owen</t>
  </si>
  <si>
    <t>732Owen</t>
  </si>
  <si>
    <t>73278</t>
  </si>
  <si>
    <t>Schlierbach</t>
  </si>
  <si>
    <t>732Schlierbach</t>
  </si>
  <si>
    <t>73312</t>
  </si>
  <si>
    <t>Geislingen an der Steige</t>
  </si>
  <si>
    <t>733Geislingen an der Steige</t>
  </si>
  <si>
    <t>73326</t>
  </si>
  <si>
    <t>Deggingen</t>
  </si>
  <si>
    <t>733Deggingen</t>
  </si>
  <si>
    <t>73329</t>
  </si>
  <si>
    <t>Kuchen</t>
  </si>
  <si>
    <t>733Kuchen</t>
  </si>
  <si>
    <t>73333</t>
  </si>
  <si>
    <t>Gingen an der Fils</t>
  </si>
  <si>
    <t>733Gingen an der Fils</t>
  </si>
  <si>
    <t>73337</t>
  </si>
  <si>
    <t>Bad Überkingen</t>
  </si>
  <si>
    <t>733Bad Überkingen</t>
  </si>
  <si>
    <t>73340</t>
  </si>
  <si>
    <t>Amstetten</t>
  </si>
  <si>
    <t>733Amstetten</t>
  </si>
  <si>
    <t>73342</t>
  </si>
  <si>
    <t>Bad Ditzenbach</t>
  </si>
  <si>
    <t>733Bad Ditzenbach</t>
  </si>
  <si>
    <t>73344</t>
  </si>
  <si>
    <t>Gruibingen</t>
  </si>
  <si>
    <t>733Gruibingen</t>
  </si>
  <si>
    <t>73345</t>
  </si>
  <si>
    <t>Hohenstadt</t>
  </si>
  <si>
    <t>733Hohenstadt</t>
  </si>
  <si>
    <t>Drackenstein</t>
  </si>
  <si>
    <t>733Drackenstein</t>
  </si>
  <si>
    <t>73347</t>
  </si>
  <si>
    <t>Mühlhausen im Täle</t>
  </si>
  <si>
    <t>733Mühlhausen im Täle</t>
  </si>
  <si>
    <t>73349</t>
  </si>
  <si>
    <t>Wiesensteig</t>
  </si>
  <si>
    <t>733Wiesensteig</t>
  </si>
  <si>
    <t>73430</t>
  </si>
  <si>
    <t>Aalen</t>
  </si>
  <si>
    <t>734Aalen</t>
  </si>
  <si>
    <t>73431</t>
  </si>
  <si>
    <t>73432</t>
  </si>
  <si>
    <t>73433</t>
  </si>
  <si>
    <t>73434</t>
  </si>
  <si>
    <t>73441</t>
  </si>
  <si>
    <t>Bopfingen</t>
  </si>
  <si>
    <t>734Bopfingen</t>
  </si>
  <si>
    <t>73447</t>
  </si>
  <si>
    <t>Oberkochen</t>
  </si>
  <si>
    <t>734Oberkochen</t>
  </si>
  <si>
    <t>73450</t>
  </si>
  <si>
    <t>Neresheim</t>
  </si>
  <si>
    <t>734Neresheim</t>
  </si>
  <si>
    <t>73453</t>
  </si>
  <si>
    <t>Abtsgmünd</t>
  </si>
  <si>
    <t>734Abtsgmünd</t>
  </si>
  <si>
    <t>73457</t>
  </si>
  <si>
    <t>Essingen</t>
  </si>
  <si>
    <t>734Essingen</t>
  </si>
  <si>
    <t>73460</t>
  </si>
  <si>
    <t>Hüttlingen</t>
  </si>
  <si>
    <t>734Hüttlingen</t>
  </si>
  <si>
    <t>73463</t>
  </si>
  <si>
    <t>Westhausen</t>
  </si>
  <si>
    <t>734Westhausen</t>
  </si>
  <si>
    <t>73466</t>
  </si>
  <si>
    <t>Lauchheim</t>
  </si>
  <si>
    <t>734Lauchheim</t>
  </si>
  <si>
    <t>73467</t>
  </si>
  <si>
    <t>Kirchheim am Ries</t>
  </si>
  <si>
    <t>734Kirchheim am Ries</t>
  </si>
  <si>
    <t>73469</t>
  </si>
  <si>
    <t>Riesbürg</t>
  </si>
  <si>
    <t>734Riesbürg</t>
  </si>
  <si>
    <t>73479</t>
  </si>
  <si>
    <t>Ellwangen (Jagst)</t>
  </si>
  <si>
    <t>734Ellwangen (Jagst)</t>
  </si>
  <si>
    <t>73485</t>
  </si>
  <si>
    <t>Unterschneidheim</t>
  </si>
  <si>
    <t>734Unterschneidheim</t>
  </si>
  <si>
    <t>73486</t>
  </si>
  <si>
    <t>Adelmannsfelden</t>
  </si>
  <si>
    <t>734Adelmannsfelden</t>
  </si>
  <si>
    <t>73488</t>
  </si>
  <si>
    <t>734Ellenberg</t>
  </si>
  <si>
    <t>73489</t>
  </si>
  <si>
    <t>Jagstzell</t>
  </si>
  <si>
    <t>734Jagstzell</t>
  </si>
  <si>
    <t>73491</t>
  </si>
  <si>
    <t>Neuler</t>
  </si>
  <si>
    <t>734Neuler</t>
  </si>
  <si>
    <t>73492</t>
  </si>
  <si>
    <t>Rainau</t>
  </si>
  <si>
    <t>734Rainau</t>
  </si>
  <si>
    <t>73494</t>
  </si>
  <si>
    <t>Rosenberg</t>
  </si>
  <si>
    <t>734Rosenberg</t>
  </si>
  <si>
    <t>73495</t>
  </si>
  <si>
    <t>Stödtlen</t>
  </si>
  <si>
    <t>734Stödtlen</t>
  </si>
  <si>
    <t>73497</t>
  </si>
  <si>
    <t>Tannhausen</t>
  </si>
  <si>
    <t>734Tannhausen</t>
  </si>
  <si>
    <t>73499</t>
  </si>
  <si>
    <t>Wört</t>
  </si>
  <si>
    <t>734Wört</t>
  </si>
  <si>
    <t>73525</t>
  </si>
  <si>
    <t>Schwäbisch Gmünd</t>
  </si>
  <si>
    <t>735Schwäbisch Gmünd</t>
  </si>
  <si>
    <t>73527</t>
  </si>
  <si>
    <t>Täferrot</t>
  </si>
  <si>
    <t>735Täferrot</t>
  </si>
  <si>
    <t>73529</t>
  </si>
  <si>
    <t>73540</t>
  </si>
  <si>
    <t>Heubach</t>
  </si>
  <si>
    <t>735Heubach</t>
  </si>
  <si>
    <t>73547</t>
  </si>
  <si>
    <t>735Lorch</t>
  </si>
  <si>
    <t>73550</t>
  </si>
  <si>
    <t>Waldstetten</t>
  </si>
  <si>
    <t>735Waldstetten</t>
  </si>
  <si>
    <t>73553</t>
  </si>
  <si>
    <t>Alfdorf</t>
  </si>
  <si>
    <t>735Alfdorf</t>
  </si>
  <si>
    <t>73557</t>
  </si>
  <si>
    <t>Mutlangen</t>
  </si>
  <si>
    <t>735Mutlangen</t>
  </si>
  <si>
    <t>73560</t>
  </si>
  <si>
    <t>Böbingen an der Rems</t>
  </si>
  <si>
    <t>735Böbingen an der Rems</t>
  </si>
  <si>
    <t>73563</t>
  </si>
  <si>
    <t>Mögglingen</t>
  </si>
  <si>
    <t>735Mögglingen</t>
  </si>
  <si>
    <t>73565</t>
  </si>
  <si>
    <t>Spraitbach</t>
  </si>
  <si>
    <t>735Spraitbach</t>
  </si>
  <si>
    <t>73566</t>
  </si>
  <si>
    <t>Bartholomä</t>
  </si>
  <si>
    <t>735Bartholomä</t>
  </si>
  <si>
    <t>73568</t>
  </si>
  <si>
    <t>Durlangen</t>
  </si>
  <si>
    <t>735Durlangen</t>
  </si>
  <si>
    <t>73569</t>
  </si>
  <si>
    <t>Eschach</t>
  </si>
  <si>
    <t>735Eschach</t>
  </si>
  <si>
    <t>Obergröningen</t>
  </si>
  <si>
    <t>735Obergröningen</t>
  </si>
  <si>
    <t>73571</t>
  </si>
  <si>
    <t>Göggingen</t>
  </si>
  <si>
    <t>735Göggingen</t>
  </si>
  <si>
    <t>73572</t>
  </si>
  <si>
    <t>Heuchlingen</t>
  </si>
  <si>
    <t>735Heuchlingen</t>
  </si>
  <si>
    <t>73574</t>
  </si>
  <si>
    <t>Iggingen</t>
  </si>
  <si>
    <t>735Iggingen</t>
  </si>
  <si>
    <t>73575</t>
  </si>
  <si>
    <t>Leinzell</t>
  </si>
  <si>
    <t>735Leinzell</t>
  </si>
  <si>
    <t>73577</t>
  </si>
  <si>
    <t>735Ruppertshofen</t>
  </si>
  <si>
    <t>73579</t>
  </si>
  <si>
    <t>Schechingen</t>
  </si>
  <si>
    <t>735Schechingen</t>
  </si>
  <si>
    <t>73614</t>
  </si>
  <si>
    <t>Schorndorf</t>
  </si>
  <si>
    <t>736Schorndorf</t>
  </si>
  <si>
    <t>73630</t>
  </si>
  <si>
    <t>Remshalden</t>
  </si>
  <si>
    <t>736Remshalden</t>
  </si>
  <si>
    <t>73635</t>
  </si>
  <si>
    <t>Rudersberg</t>
  </si>
  <si>
    <t>736Rudersberg</t>
  </si>
  <si>
    <t>73642</t>
  </si>
  <si>
    <t>Welzheim</t>
  </si>
  <si>
    <t>736Welzheim</t>
  </si>
  <si>
    <t>73650</t>
  </si>
  <si>
    <t>736Winterbach</t>
  </si>
  <si>
    <t>73655</t>
  </si>
  <si>
    <t>Plüderhausen</t>
  </si>
  <si>
    <t>736Plüderhausen</t>
  </si>
  <si>
    <t>73660</t>
  </si>
  <si>
    <t>736Urbach</t>
  </si>
  <si>
    <t>73663</t>
  </si>
  <si>
    <t>Berglen</t>
  </si>
  <si>
    <t>736Berglen</t>
  </si>
  <si>
    <t>73666</t>
  </si>
  <si>
    <t>Baltmannsweiler</t>
  </si>
  <si>
    <t>736Baltmannsweiler</t>
  </si>
  <si>
    <t>73667</t>
  </si>
  <si>
    <t>Kaisersbach</t>
  </si>
  <si>
    <t>736Kaisersbach</t>
  </si>
  <si>
    <t>73669</t>
  </si>
  <si>
    <t>Lichtenwald</t>
  </si>
  <si>
    <t>736Lichtenwald</t>
  </si>
  <si>
    <t>73728</t>
  </si>
  <si>
    <t>Esslingen am Neckar</t>
  </si>
  <si>
    <t>737Esslingen am Neckar</t>
  </si>
  <si>
    <t>73730</t>
  </si>
  <si>
    <t>73732</t>
  </si>
  <si>
    <t>73733</t>
  </si>
  <si>
    <t>73734</t>
  </si>
  <si>
    <t>73760</t>
  </si>
  <si>
    <t>Ostfildern</t>
  </si>
  <si>
    <t>737Ostfildern</t>
  </si>
  <si>
    <t>73765</t>
  </si>
  <si>
    <t>Neuhausen auf den Fildern</t>
  </si>
  <si>
    <t>737Neuhausen auf den Fildern</t>
  </si>
  <si>
    <t>73770</t>
  </si>
  <si>
    <t>Denkendorf</t>
  </si>
  <si>
    <t>737Denkendorf</t>
  </si>
  <si>
    <t>73773</t>
  </si>
  <si>
    <t>Aichwald</t>
  </si>
  <si>
    <t>737Aichwald</t>
  </si>
  <si>
    <t>73776</t>
  </si>
  <si>
    <t>Altbach</t>
  </si>
  <si>
    <t>737Altbach</t>
  </si>
  <si>
    <t>73779</t>
  </si>
  <si>
    <t>Deizisau</t>
  </si>
  <si>
    <t>737Deizisau</t>
  </si>
  <si>
    <t>74072</t>
  </si>
  <si>
    <t>Heilbronn</t>
  </si>
  <si>
    <t>740Heilbronn</t>
  </si>
  <si>
    <t>74074</t>
  </si>
  <si>
    <t>74076</t>
  </si>
  <si>
    <t>74078</t>
  </si>
  <si>
    <t>74080</t>
  </si>
  <si>
    <t>74081</t>
  </si>
  <si>
    <t>74172</t>
  </si>
  <si>
    <t>Neckarsulm</t>
  </si>
  <si>
    <t>741Neckarsulm</t>
  </si>
  <si>
    <t>74177</t>
  </si>
  <si>
    <t>Bad Friedrichshall</t>
  </si>
  <si>
    <t>741Bad Friedrichshall</t>
  </si>
  <si>
    <t>74182</t>
  </si>
  <si>
    <t>Obersulm</t>
  </si>
  <si>
    <t>741Obersulm</t>
  </si>
  <si>
    <t>74189</t>
  </si>
  <si>
    <t>Weinsberg</t>
  </si>
  <si>
    <t>741Weinsberg</t>
  </si>
  <si>
    <t>74193</t>
  </si>
  <si>
    <t>Schwaigern</t>
  </si>
  <si>
    <t>741Schwaigern</t>
  </si>
  <si>
    <t>74196</t>
  </si>
  <si>
    <t>Neuenstadt am Kocher</t>
  </si>
  <si>
    <t>741Neuenstadt am Kocher</t>
  </si>
  <si>
    <t>74199</t>
  </si>
  <si>
    <t>Untergruppenbach</t>
  </si>
  <si>
    <t>741Untergruppenbach</t>
  </si>
  <si>
    <t>74206</t>
  </si>
  <si>
    <t>Bad Wimpfen</t>
  </si>
  <si>
    <t>742Bad Wimpfen</t>
  </si>
  <si>
    <t>74211</t>
  </si>
  <si>
    <t>Leingarten</t>
  </si>
  <si>
    <t>742Leingarten</t>
  </si>
  <si>
    <t>74214</t>
  </si>
  <si>
    <t>Schöntal</t>
  </si>
  <si>
    <t>742Schöntal</t>
  </si>
  <si>
    <t>74219</t>
  </si>
  <si>
    <t>Möckmühl</t>
  </si>
  <si>
    <t>742Möckmühl</t>
  </si>
  <si>
    <t>74223</t>
  </si>
  <si>
    <t>Flein</t>
  </si>
  <si>
    <t>742Flein</t>
  </si>
  <si>
    <t>74226</t>
  </si>
  <si>
    <t>Nordheim</t>
  </si>
  <si>
    <t>742Nordheim</t>
  </si>
  <si>
    <t>74229</t>
  </si>
  <si>
    <t>Oedheim</t>
  </si>
  <si>
    <t>742Oedheim</t>
  </si>
  <si>
    <t>74232</t>
  </si>
  <si>
    <t>Abstatt</t>
  </si>
  <si>
    <t>742Abstatt</t>
  </si>
  <si>
    <t>74235</t>
  </si>
  <si>
    <t>Erlenbach</t>
  </si>
  <si>
    <t>742Erlenbach</t>
  </si>
  <si>
    <t>74238</t>
  </si>
  <si>
    <t>Krautheim</t>
  </si>
  <si>
    <t>742Krautheim</t>
  </si>
  <si>
    <t>74239</t>
  </si>
  <si>
    <t>Hardthausen am Kocher</t>
  </si>
  <si>
    <t>742Hardthausen am Kocher</t>
  </si>
  <si>
    <t>74243</t>
  </si>
  <si>
    <t>Langenbrettach</t>
  </si>
  <si>
    <t>742Langenbrettach</t>
  </si>
  <si>
    <t>74245</t>
  </si>
  <si>
    <t>Löwenstein</t>
  </si>
  <si>
    <t>742Löwenstein</t>
  </si>
  <si>
    <t>74246</t>
  </si>
  <si>
    <t>Eberstadt</t>
  </si>
  <si>
    <t>742Eberstadt</t>
  </si>
  <si>
    <t>74248</t>
  </si>
  <si>
    <t>Ellhofen</t>
  </si>
  <si>
    <t>742Ellhofen</t>
  </si>
  <si>
    <t>74249</t>
  </si>
  <si>
    <t>Jagsthausen</t>
  </si>
  <si>
    <t>742Jagsthausen</t>
  </si>
  <si>
    <t>74251</t>
  </si>
  <si>
    <t>Lehrensteinsfeld</t>
  </si>
  <si>
    <t>742Lehrensteinsfeld</t>
  </si>
  <si>
    <t>74252</t>
  </si>
  <si>
    <t>Massenbachhausen</t>
  </si>
  <si>
    <t>742Massenbachhausen</t>
  </si>
  <si>
    <t>74254</t>
  </si>
  <si>
    <t>Offenau</t>
  </si>
  <si>
    <t>742Offenau</t>
  </si>
  <si>
    <t>74255</t>
  </si>
  <si>
    <t>Roigheim</t>
  </si>
  <si>
    <t>742Roigheim</t>
  </si>
  <si>
    <t>74257</t>
  </si>
  <si>
    <t>Untereisesheim</t>
  </si>
  <si>
    <t>742Untereisesheim</t>
  </si>
  <si>
    <t>74259</t>
  </si>
  <si>
    <t>Widdern</t>
  </si>
  <si>
    <t>742Widdern</t>
  </si>
  <si>
    <t>74321</t>
  </si>
  <si>
    <t>Bietigheim-Bissingen</t>
  </si>
  <si>
    <t>743Bietigheim-Bissingen</t>
  </si>
  <si>
    <t>74336</t>
  </si>
  <si>
    <t>Brackenheim</t>
  </si>
  <si>
    <t>743Brackenheim</t>
  </si>
  <si>
    <t>74343</t>
  </si>
  <si>
    <t>Sachsenheim</t>
  </si>
  <si>
    <t>743Sachsenheim</t>
  </si>
  <si>
    <t>74348</t>
  </si>
  <si>
    <t>Lauffen am Neckar</t>
  </si>
  <si>
    <t>743Lauffen am Neckar</t>
  </si>
  <si>
    <t>74354</t>
  </si>
  <si>
    <t>Besigheim</t>
  </si>
  <si>
    <t>743Besigheim</t>
  </si>
  <si>
    <t>74357</t>
  </si>
  <si>
    <t>Bönnigheim</t>
  </si>
  <si>
    <t>743Bönnigheim</t>
  </si>
  <si>
    <t>74360</t>
  </si>
  <si>
    <t>Ilsfeld</t>
  </si>
  <si>
    <t>743Ilsfeld</t>
  </si>
  <si>
    <t>74363</t>
  </si>
  <si>
    <t>Güglingen</t>
  </si>
  <si>
    <t>743Güglingen</t>
  </si>
  <si>
    <t>74366</t>
  </si>
  <si>
    <t>Kirchheim am Neckar</t>
  </si>
  <si>
    <t>743Kirchheim am Neckar</t>
  </si>
  <si>
    <t>74369</t>
  </si>
  <si>
    <t>Löchgau</t>
  </si>
  <si>
    <t>743Löchgau</t>
  </si>
  <si>
    <t>74372</t>
  </si>
  <si>
    <t>Sersheim</t>
  </si>
  <si>
    <t>743Sersheim</t>
  </si>
  <si>
    <t>74374</t>
  </si>
  <si>
    <t>Zaberfeld</t>
  </si>
  <si>
    <t>743Zaberfeld</t>
  </si>
  <si>
    <t>74376</t>
  </si>
  <si>
    <t>Gemmrigheim</t>
  </si>
  <si>
    <t>743Gemmrigheim</t>
  </si>
  <si>
    <t>74379</t>
  </si>
  <si>
    <t>Ingersheim</t>
  </si>
  <si>
    <t>743Ingersheim</t>
  </si>
  <si>
    <t>74382</t>
  </si>
  <si>
    <t>Neckarwestheim</t>
  </si>
  <si>
    <t>743Neckarwestheim</t>
  </si>
  <si>
    <t>74385</t>
  </si>
  <si>
    <t>Pleidelsheim</t>
  </si>
  <si>
    <t>743Pleidelsheim</t>
  </si>
  <si>
    <t>74388</t>
  </si>
  <si>
    <t>Talheim</t>
  </si>
  <si>
    <t>743Talheim</t>
  </si>
  <si>
    <t>74389</t>
  </si>
  <si>
    <t>Cleebronn</t>
  </si>
  <si>
    <t>743Cleebronn</t>
  </si>
  <si>
    <t>74391</t>
  </si>
  <si>
    <t>Erligheim</t>
  </si>
  <si>
    <t>743Erligheim</t>
  </si>
  <si>
    <t>74392</t>
  </si>
  <si>
    <t>Freudental</t>
  </si>
  <si>
    <t>743Freudental</t>
  </si>
  <si>
    <t>74394</t>
  </si>
  <si>
    <t>Hessigheim</t>
  </si>
  <si>
    <t>743Hessigheim</t>
  </si>
  <si>
    <t>74395</t>
  </si>
  <si>
    <t>Mundelsheim</t>
  </si>
  <si>
    <t>743Mundelsheim</t>
  </si>
  <si>
    <t>74397</t>
  </si>
  <si>
    <t>Pfaffenhofen</t>
  </si>
  <si>
    <t>743Pfaffenhofen</t>
  </si>
  <si>
    <t>74399</t>
  </si>
  <si>
    <t>Walheim</t>
  </si>
  <si>
    <t>743Walheim</t>
  </si>
  <si>
    <t>74405</t>
  </si>
  <si>
    <t>Gaildorf</t>
  </si>
  <si>
    <t>744Gaildorf</t>
  </si>
  <si>
    <t>74417</t>
  </si>
  <si>
    <t>Gschwend</t>
  </si>
  <si>
    <t>744Gschwend</t>
  </si>
  <si>
    <t>74420</t>
  </si>
  <si>
    <t>Oberrot</t>
  </si>
  <si>
    <t>744Oberrot</t>
  </si>
  <si>
    <t>74423</t>
  </si>
  <si>
    <t>Obersontheim</t>
  </si>
  <si>
    <t>744Obersontheim</t>
  </si>
  <si>
    <t>74424</t>
  </si>
  <si>
    <t>Bühlertann</t>
  </si>
  <si>
    <t>744Bühlertann</t>
  </si>
  <si>
    <t>74426</t>
  </si>
  <si>
    <t>Bühlerzell</t>
  </si>
  <si>
    <t>744Bühlerzell</t>
  </si>
  <si>
    <t>74427</t>
  </si>
  <si>
    <t>Fichtenberg</t>
  </si>
  <si>
    <t>744Fichtenberg</t>
  </si>
  <si>
    <t>74429</t>
  </si>
  <si>
    <t>Sulzbach-Laufen</t>
  </si>
  <si>
    <t>744Sulzbach-Laufen</t>
  </si>
  <si>
    <t>74523</t>
  </si>
  <si>
    <t>Schwäbisch Hall</t>
  </si>
  <si>
    <t>745Schwäbisch Hall</t>
  </si>
  <si>
    <t>74532</t>
  </si>
  <si>
    <t>Ilshofen</t>
  </si>
  <si>
    <t>745Ilshofen</t>
  </si>
  <si>
    <t>74535</t>
  </si>
  <si>
    <t>Mainhardt</t>
  </si>
  <si>
    <t>745Mainhardt</t>
  </si>
  <si>
    <t>74538</t>
  </si>
  <si>
    <t>745Rosengarten</t>
  </si>
  <si>
    <t>74541</t>
  </si>
  <si>
    <t>Vellberg</t>
  </si>
  <si>
    <t>745Vellberg</t>
  </si>
  <si>
    <t>74542</t>
  </si>
  <si>
    <t>Braunsbach</t>
  </si>
  <si>
    <t>745Braunsbach</t>
  </si>
  <si>
    <t>74544</t>
  </si>
  <si>
    <t>Michelbach an der Bilz</t>
  </si>
  <si>
    <t>745Michelbach an der Bilz</t>
  </si>
  <si>
    <t>74545</t>
  </si>
  <si>
    <t>Michelfeld</t>
  </si>
  <si>
    <t>745Michelfeld</t>
  </si>
  <si>
    <t>74547</t>
  </si>
  <si>
    <t>Untermünkheim</t>
  </si>
  <si>
    <t>745Untermünkheim</t>
  </si>
  <si>
    <t>74549</t>
  </si>
  <si>
    <t>Wolpertshausen</t>
  </si>
  <si>
    <t>745Wolpertshausen</t>
  </si>
  <si>
    <t>74564</t>
  </si>
  <si>
    <t>Crailsheim</t>
  </si>
  <si>
    <t>745Crailsheim</t>
  </si>
  <si>
    <t>74572</t>
  </si>
  <si>
    <t>Blaufelden</t>
  </si>
  <si>
    <t>745Blaufelden</t>
  </si>
  <si>
    <t>74575</t>
  </si>
  <si>
    <t>Schrozberg</t>
  </si>
  <si>
    <t>745Schrozberg</t>
  </si>
  <si>
    <t>74579</t>
  </si>
  <si>
    <t>Fichtenau</t>
  </si>
  <si>
    <t>745Fichtenau</t>
  </si>
  <si>
    <t>74582</t>
  </si>
  <si>
    <t>Gerabronn</t>
  </si>
  <si>
    <t>745Gerabronn</t>
  </si>
  <si>
    <t>74585</t>
  </si>
  <si>
    <t>Rot am See</t>
  </si>
  <si>
    <t>745Rot am See</t>
  </si>
  <si>
    <t>74586</t>
  </si>
  <si>
    <t>Frankenhardt</t>
  </si>
  <si>
    <t>745Frankenhardt</t>
  </si>
  <si>
    <t>74589</t>
  </si>
  <si>
    <t>Satteldorf</t>
  </si>
  <si>
    <t>745Satteldorf</t>
  </si>
  <si>
    <t>74592</t>
  </si>
  <si>
    <t>Kirchberg an der Jagst</t>
  </si>
  <si>
    <t>745Kirchberg an der Jagst</t>
  </si>
  <si>
    <t>74594</t>
  </si>
  <si>
    <t>Kreßberg</t>
  </si>
  <si>
    <t>745Kreßberg</t>
  </si>
  <si>
    <t>74595</t>
  </si>
  <si>
    <t>Langenburg</t>
  </si>
  <si>
    <t>745Langenburg</t>
  </si>
  <si>
    <t>74597</t>
  </si>
  <si>
    <t>Stimpfach</t>
  </si>
  <si>
    <t>745Stimpfach</t>
  </si>
  <si>
    <t>74599</t>
  </si>
  <si>
    <t>745Wallhausen</t>
  </si>
  <si>
    <t>74613</t>
  </si>
  <si>
    <t>Öhringen</t>
  </si>
  <si>
    <t>746Öhringen</t>
  </si>
  <si>
    <t>74626</t>
  </si>
  <si>
    <t>Bretzfeld</t>
  </si>
  <si>
    <t>746Bretzfeld</t>
  </si>
  <si>
    <t>74629</t>
  </si>
  <si>
    <t>Pfedelbach</t>
  </si>
  <si>
    <t>746Pfedelbach</t>
  </si>
  <si>
    <t>74632</t>
  </si>
  <si>
    <t>746Neuenstein</t>
  </si>
  <si>
    <t>74635</t>
  </si>
  <si>
    <t>Kupferzell</t>
  </si>
  <si>
    <t>746Kupferzell</t>
  </si>
  <si>
    <t>74638</t>
  </si>
  <si>
    <t>746Waldenburg</t>
  </si>
  <si>
    <t>74639</t>
  </si>
  <si>
    <t>Zweiflingen</t>
  </si>
  <si>
    <t>746Zweiflingen</t>
  </si>
  <si>
    <t>74653</t>
  </si>
  <si>
    <t>Ingelfingen</t>
  </si>
  <si>
    <t>746Ingelfingen</t>
  </si>
  <si>
    <t>Künzelsau</t>
  </si>
  <si>
    <t>746Künzelsau</t>
  </si>
  <si>
    <t>74670</t>
  </si>
  <si>
    <t>Forchtenberg</t>
  </si>
  <si>
    <t>746Forchtenberg</t>
  </si>
  <si>
    <t>74673</t>
  </si>
  <si>
    <t>Mulfingen</t>
  </si>
  <si>
    <t>746Mulfingen</t>
  </si>
  <si>
    <t>74676</t>
  </si>
  <si>
    <t>Niedernhall</t>
  </si>
  <si>
    <t>746Niedernhall</t>
  </si>
  <si>
    <t>74677</t>
  </si>
  <si>
    <t>Dörzbach</t>
  </si>
  <si>
    <t>746Dörzbach</t>
  </si>
  <si>
    <t>74679</t>
  </si>
  <si>
    <t>746Weißbach</t>
  </si>
  <si>
    <t>74706</t>
  </si>
  <si>
    <t>Osterburken</t>
  </si>
  <si>
    <t>747Osterburken</t>
  </si>
  <si>
    <t>74722</t>
  </si>
  <si>
    <t>Buchen (Odenwald)</t>
  </si>
  <si>
    <t>747Buchen (Odenwald)</t>
  </si>
  <si>
    <t>74731</t>
  </si>
  <si>
    <t>Walldürn</t>
  </si>
  <si>
    <t>747Walldürn</t>
  </si>
  <si>
    <t>74736</t>
  </si>
  <si>
    <t>Hardheim</t>
  </si>
  <si>
    <t>747Hardheim</t>
  </si>
  <si>
    <t>74740</t>
  </si>
  <si>
    <t>Adelsheim</t>
  </si>
  <si>
    <t>747Adelsheim</t>
  </si>
  <si>
    <t>74743</t>
  </si>
  <si>
    <t>Seckach</t>
  </si>
  <si>
    <t>747Seckach</t>
  </si>
  <si>
    <t>74744</t>
  </si>
  <si>
    <t>Ahorn</t>
  </si>
  <si>
    <t>747Ahorn</t>
  </si>
  <si>
    <t>74746</t>
  </si>
  <si>
    <t>Höpfingen</t>
  </si>
  <si>
    <t>747Höpfingen</t>
  </si>
  <si>
    <t>74747</t>
  </si>
  <si>
    <t>Ravenstein</t>
  </si>
  <si>
    <t>747Ravenstein</t>
  </si>
  <si>
    <t>74749</t>
  </si>
  <si>
    <t>747Rosenberg</t>
  </si>
  <si>
    <t>74821</t>
  </si>
  <si>
    <t>Mosbach</t>
  </si>
  <si>
    <t>748Mosbach</t>
  </si>
  <si>
    <t>74831</t>
  </si>
  <si>
    <t>Gundelsheim</t>
  </si>
  <si>
    <t>748Gundelsheim</t>
  </si>
  <si>
    <t>74834</t>
  </si>
  <si>
    <t>Elztal</t>
  </si>
  <si>
    <t>748Elztal</t>
  </si>
  <si>
    <t>74838</t>
  </si>
  <si>
    <t>748Limbach</t>
  </si>
  <si>
    <t>74842</t>
  </si>
  <si>
    <t>Billigheim</t>
  </si>
  <si>
    <t>748Billigheim</t>
  </si>
  <si>
    <t>74847</t>
  </si>
  <si>
    <t>748Obrigheim</t>
  </si>
  <si>
    <t>74850</t>
  </si>
  <si>
    <t>Schefflenz</t>
  </si>
  <si>
    <t>748Schefflenz</t>
  </si>
  <si>
    <t>74855</t>
  </si>
  <si>
    <t>Haßmersheim</t>
  </si>
  <si>
    <t>748Haßmersheim</t>
  </si>
  <si>
    <t>74858</t>
  </si>
  <si>
    <t>Aglasterhausen</t>
  </si>
  <si>
    <t>748Aglasterhausen</t>
  </si>
  <si>
    <t>74861</t>
  </si>
  <si>
    <t>Neudenau</t>
  </si>
  <si>
    <t>748Neudenau</t>
  </si>
  <si>
    <t>74862</t>
  </si>
  <si>
    <t>Binau</t>
  </si>
  <si>
    <t>748Binau</t>
  </si>
  <si>
    <t>74864</t>
  </si>
  <si>
    <t>Fahrenbach</t>
  </si>
  <si>
    <t>748Fahrenbach</t>
  </si>
  <si>
    <t>74865</t>
  </si>
  <si>
    <t>Neckarzimmern</t>
  </si>
  <si>
    <t>748Neckarzimmern</t>
  </si>
  <si>
    <t>74867</t>
  </si>
  <si>
    <t>748Neunkirchen</t>
  </si>
  <si>
    <t>74869</t>
  </si>
  <si>
    <t>Schwarzach</t>
  </si>
  <si>
    <t>748Schwarzach</t>
  </si>
  <si>
    <t>74889</t>
  </si>
  <si>
    <t>Sinsheim</t>
  </si>
  <si>
    <t>748Sinsheim</t>
  </si>
  <si>
    <t>74906</t>
  </si>
  <si>
    <t>Bad Rappenau</t>
  </si>
  <si>
    <t>749Bad Rappenau</t>
  </si>
  <si>
    <t>74909</t>
  </si>
  <si>
    <t>Meckesheim</t>
  </si>
  <si>
    <t>749Meckesheim</t>
  </si>
  <si>
    <t>74912</t>
  </si>
  <si>
    <t>Kirchardt</t>
  </si>
  <si>
    <t>749Kirchardt</t>
  </si>
  <si>
    <t>74915</t>
  </si>
  <si>
    <t>Waibstadt</t>
  </si>
  <si>
    <t>749Waibstadt</t>
  </si>
  <si>
    <t>74918</t>
  </si>
  <si>
    <t>Angelbachtal</t>
  </si>
  <si>
    <t>749Angelbachtal</t>
  </si>
  <si>
    <t>74921</t>
  </si>
  <si>
    <t>Helmstadt-Bargen</t>
  </si>
  <si>
    <t>749Helmstadt-Bargen</t>
  </si>
  <si>
    <t>74924</t>
  </si>
  <si>
    <t>Neckarbischofsheim</t>
  </si>
  <si>
    <t>749Neckarbischofsheim</t>
  </si>
  <si>
    <t>74925</t>
  </si>
  <si>
    <t>Epfenbach</t>
  </si>
  <si>
    <t>749Epfenbach</t>
  </si>
  <si>
    <t>74927</t>
  </si>
  <si>
    <t>Eschelbronn</t>
  </si>
  <si>
    <t>749Eschelbronn</t>
  </si>
  <si>
    <t>74928</t>
  </si>
  <si>
    <t>Hüffenhardt</t>
  </si>
  <si>
    <t>749Hüffenhardt</t>
  </si>
  <si>
    <t>74930</t>
  </si>
  <si>
    <t>Ittlingen</t>
  </si>
  <si>
    <t>749Ittlingen</t>
  </si>
  <si>
    <t>74931</t>
  </si>
  <si>
    <t>Lobbach</t>
  </si>
  <si>
    <t>749Lobbach</t>
  </si>
  <si>
    <t>74933</t>
  </si>
  <si>
    <t>Neidenstein</t>
  </si>
  <si>
    <t>749Neidenstein</t>
  </si>
  <si>
    <t>74934</t>
  </si>
  <si>
    <t>Reichartshausen</t>
  </si>
  <si>
    <t>749Reichartshausen</t>
  </si>
  <si>
    <t>74936</t>
  </si>
  <si>
    <t>Siegelsbach</t>
  </si>
  <si>
    <t>749Siegelsbach</t>
  </si>
  <si>
    <t>74937</t>
  </si>
  <si>
    <t>Spechbach</t>
  </si>
  <si>
    <t>749Spechbach</t>
  </si>
  <si>
    <t>74939</t>
  </si>
  <si>
    <t>Zuzenhausen</t>
  </si>
  <si>
    <t>749Zuzenhausen</t>
  </si>
  <si>
    <t>75015</t>
  </si>
  <si>
    <t>Bretten</t>
  </si>
  <si>
    <t>750Bretten</t>
  </si>
  <si>
    <t>75031</t>
  </si>
  <si>
    <t>Eppingen</t>
  </si>
  <si>
    <t>750Eppingen</t>
  </si>
  <si>
    <t>75038</t>
  </si>
  <si>
    <t>Oberderdingen</t>
  </si>
  <si>
    <t>750Oberderdingen</t>
  </si>
  <si>
    <t>75045</t>
  </si>
  <si>
    <t>Walzbachtal</t>
  </si>
  <si>
    <t>750Walzbachtal</t>
  </si>
  <si>
    <t>75050</t>
  </si>
  <si>
    <t>Gemmingen</t>
  </si>
  <si>
    <t>750Gemmingen</t>
  </si>
  <si>
    <t>75053</t>
  </si>
  <si>
    <t>Gondelsheim</t>
  </si>
  <si>
    <t>750Gondelsheim</t>
  </si>
  <si>
    <t>75056</t>
  </si>
  <si>
    <t>Sulzfeld</t>
  </si>
  <si>
    <t>750Sulzfeld</t>
  </si>
  <si>
    <t>75057</t>
  </si>
  <si>
    <t>Kürnbach</t>
  </si>
  <si>
    <t>750Kürnbach</t>
  </si>
  <si>
    <t>75059</t>
  </si>
  <si>
    <t>Zaisenhausen</t>
  </si>
  <si>
    <t>750Zaisenhausen</t>
  </si>
  <si>
    <t>75172</t>
  </si>
  <si>
    <t>Pforzheim</t>
  </si>
  <si>
    <t>751Pforzheim</t>
  </si>
  <si>
    <t>75173</t>
  </si>
  <si>
    <t>75175</t>
  </si>
  <si>
    <t>75177</t>
  </si>
  <si>
    <t>75179</t>
  </si>
  <si>
    <t>75180</t>
  </si>
  <si>
    <t>75181</t>
  </si>
  <si>
    <t>75196</t>
  </si>
  <si>
    <t>Remchingen</t>
  </si>
  <si>
    <t>751Remchingen</t>
  </si>
  <si>
    <t>75203</t>
  </si>
  <si>
    <t>Königsbach-Stein</t>
  </si>
  <si>
    <t>752Königsbach-Stein</t>
  </si>
  <si>
    <t>75210</t>
  </si>
  <si>
    <t>Keltern</t>
  </si>
  <si>
    <t>752Keltern</t>
  </si>
  <si>
    <t>75217</t>
  </si>
  <si>
    <t>752Birkenfeld</t>
  </si>
  <si>
    <t>75223</t>
  </si>
  <si>
    <t>Niefern-Öschelbronn</t>
  </si>
  <si>
    <t>752Niefern-Öschelbronn</t>
  </si>
  <si>
    <t>75228</t>
  </si>
  <si>
    <t>Ispringen</t>
  </si>
  <si>
    <t>752Ispringen</t>
  </si>
  <si>
    <t>75233</t>
  </si>
  <si>
    <t>Tiefenbronn</t>
  </si>
  <si>
    <t>752Tiefenbronn</t>
  </si>
  <si>
    <t>75236</t>
  </si>
  <si>
    <t>Kämpfelbach</t>
  </si>
  <si>
    <t>752Kämpfelbach</t>
  </si>
  <si>
    <t>75239</t>
  </si>
  <si>
    <t>Eisingen</t>
  </si>
  <si>
    <t>752Eisingen</t>
  </si>
  <si>
    <t>75242</t>
  </si>
  <si>
    <t>752Neuhausen</t>
  </si>
  <si>
    <t>75245</t>
  </si>
  <si>
    <t>752Neulingen</t>
  </si>
  <si>
    <t>75248</t>
  </si>
  <si>
    <t>Ölbronn-Dürrn</t>
  </si>
  <si>
    <t>752Ölbronn-Dürrn</t>
  </si>
  <si>
    <t>75249</t>
  </si>
  <si>
    <t>Kieselbronn</t>
  </si>
  <si>
    <t>752Kieselbronn</t>
  </si>
  <si>
    <t>75305</t>
  </si>
  <si>
    <t>Neuenbürg</t>
  </si>
  <si>
    <t>753Neuenbürg</t>
  </si>
  <si>
    <t>75323</t>
  </si>
  <si>
    <t>Bad Wildbad im Schwarzwald</t>
  </si>
  <si>
    <t>753Bad Wildbad im Schwarzwald</t>
  </si>
  <si>
    <t>75328</t>
  </si>
  <si>
    <t>753Schömberg</t>
  </si>
  <si>
    <t>75331</t>
  </si>
  <si>
    <t>Engelsbrand</t>
  </si>
  <si>
    <t>753Engelsbrand</t>
  </si>
  <si>
    <t>75334</t>
  </si>
  <si>
    <t>Straubenhardt</t>
  </si>
  <si>
    <t>753Straubenhardt</t>
  </si>
  <si>
    <t>75335</t>
  </si>
  <si>
    <t>Dobel</t>
  </si>
  <si>
    <t>753Dobel</t>
  </si>
  <si>
    <t>75337</t>
  </si>
  <si>
    <t>Enzklösterle</t>
  </si>
  <si>
    <t>753Enzklösterle</t>
  </si>
  <si>
    <t>75339</t>
  </si>
  <si>
    <t>Höfen an der Enz</t>
  </si>
  <si>
    <t>753Höfen an der Enz</t>
  </si>
  <si>
    <t>75365</t>
  </si>
  <si>
    <t>Calw</t>
  </si>
  <si>
    <t>753Calw</t>
  </si>
  <si>
    <t>75378</t>
  </si>
  <si>
    <t>Bad Liebenzell</t>
  </si>
  <si>
    <t>753Bad Liebenzell</t>
  </si>
  <si>
    <t>75382</t>
  </si>
  <si>
    <t>Althengstett</t>
  </si>
  <si>
    <t>753Althengstett</t>
  </si>
  <si>
    <t>75385</t>
  </si>
  <si>
    <t>Bad Teinach-Zavelstein</t>
  </si>
  <si>
    <t>753Bad Teinach-Zavelstein</t>
  </si>
  <si>
    <t>75387</t>
  </si>
  <si>
    <t>Neubulach</t>
  </si>
  <si>
    <t>753Neubulach</t>
  </si>
  <si>
    <t>75389</t>
  </si>
  <si>
    <t>Neuweiler</t>
  </si>
  <si>
    <t>753Neuweiler</t>
  </si>
  <si>
    <t>75391</t>
  </si>
  <si>
    <t>Gechingen</t>
  </si>
  <si>
    <t>753Gechingen</t>
  </si>
  <si>
    <t>75392</t>
  </si>
  <si>
    <t>Deckenpfronn</t>
  </si>
  <si>
    <t>753Deckenpfronn</t>
  </si>
  <si>
    <t>75394</t>
  </si>
  <si>
    <t>Oberreichenbach</t>
  </si>
  <si>
    <t>753Oberreichenbach</t>
  </si>
  <si>
    <t>75395</t>
  </si>
  <si>
    <t>Ostelsheim</t>
  </si>
  <si>
    <t>753Ostelsheim</t>
  </si>
  <si>
    <t>75397</t>
  </si>
  <si>
    <t>Simmozheim</t>
  </si>
  <si>
    <t>753Simmozheim</t>
  </si>
  <si>
    <t>75399</t>
  </si>
  <si>
    <t>Unterreichenbach</t>
  </si>
  <si>
    <t>753Unterreichenbach</t>
  </si>
  <si>
    <t>75417</t>
  </si>
  <si>
    <t>Mühlacker</t>
  </si>
  <si>
    <t>754Mühlacker</t>
  </si>
  <si>
    <t>75428</t>
  </si>
  <si>
    <t>754Illingen</t>
  </si>
  <si>
    <t>75433</t>
  </si>
  <si>
    <t>Maulbronn</t>
  </si>
  <si>
    <t>754Maulbronn</t>
  </si>
  <si>
    <t>75438</t>
  </si>
  <si>
    <t>Knittlingen</t>
  </si>
  <si>
    <t>754Knittlingen</t>
  </si>
  <si>
    <t>75443</t>
  </si>
  <si>
    <t>Ötisheim</t>
  </si>
  <si>
    <t>754Ötisheim</t>
  </si>
  <si>
    <t>75446</t>
  </si>
  <si>
    <t>Wiernsheim</t>
  </si>
  <si>
    <t>754Wiernsheim</t>
  </si>
  <si>
    <t>75447</t>
  </si>
  <si>
    <t>Sternenfels</t>
  </si>
  <si>
    <t>754Sternenfels</t>
  </si>
  <si>
    <t>Wurmberg</t>
  </si>
  <si>
    <t>000Wurmberg</t>
  </si>
  <si>
    <t>76131</t>
  </si>
  <si>
    <t>Karlsruhe</t>
  </si>
  <si>
    <t>761Karlsruhe</t>
  </si>
  <si>
    <t>76133</t>
  </si>
  <si>
    <t>76135</t>
  </si>
  <si>
    <t>030Karlsruhe</t>
  </si>
  <si>
    <t>76139</t>
  </si>
  <si>
    <t>76149</t>
  </si>
  <si>
    <t>76185</t>
  </si>
  <si>
    <t>76187</t>
  </si>
  <si>
    <t>76189</t>
  </si>
  <si>
    <t>76199</t>
  </si>
  <si>
    <t>76227</t>
  </si>
  <si>
    <t>762Karlsruhe</t>
  </si>
  <si>
    <t>76228</t>
  </si>
  <si>
    <t>76229</t>
  </si>
  <si>
    <t>76275</t>
  </si>
  <si>
    <t>Ettlingen</t>
  </si>
  <si>
    <t>762Ettlingen</t>
  </si>
  <si>
    <t>76287</t>
  </si>
  <si>
    <t>Rheinstetten</t>
  </si>
  <si>
    <t>762Rheinstetten</t>
  </si>
  <si>
    <t>76297</t>
  </si>
  <si>
    <t>Stutensee</t>
  </si>
  <si>
    <t>762Stutensee</t>
  </si>
  <si>
    <t>76307</t>
  </si>
  <si>
    <t>Karlsbad</t>
  </si>
  <si>
    <t>763Karlsbad</t>
  </si>
  <si>
    <t>76316</t>
  </si>
  <si>
    <t>763Malsch</t>
  </si>
  <si>
    <t>76327</t>
  </si>
  <si>
    <t>Pfinztal</t>
  </si>
  <si>
    <t>763Pfinztal</t>
  </si>
  <si>
    <t>76332</t>
  </si>
  <si>
    <t>Bad Herrenalb</t>
  </si>
  <si>
    <t>763Bad Herrenalb</t>
  </si>
  <si>
    <t>76337</t>
  </si>
  <si>
    <t>Waldbronn</t>
  </si>
  <si>
    <t>763Waldbronn</t>
  </si>
  <si>
    <t>76344</t>
  </si>
  <si>
    <t>Eggenstein-Leopoldshafen</t>
  </si>
  <si>
    <t>763Eggenstein-Leopoldshafen</t>
  </si>
  <si>
    <t>76351</t>
  </si>
  <si>
    <t>Linkenheim-Hochstetten</t>
  </si>
  <si>
    <t>763Linkenheim-Hochstetten</t>
  </si>
  <si>
    <t>76356</t>
  </si>
  <si>
    <t>763Weingarten</t>
  </si>
  <si>
    <t>76359</t>
  </si>
  <si>
    <t>Marxzell</t>
  </si>
  <si>
    <t>763Marxzell</t>
  </si>
  <si>
    <t>76437</t>
  </si>
  <si>
    <t>Rastatt</t>
  </si>
  <si>
    <t>764Rastatt</t>
  </si>
  <si>
    <t>76448</t>
  </si>
  <si>
    <t>Durmersheim</t>
  </si>
  <si>
    <t>764Durmersheim</t>
  </si>
  <si>
    <t>76456</t>
  </si>
  <si>
    <t>Kuppenheim</t>
  </si>
  <si>
    <t>764Kuppenheim</t>
  </si>
  <si>
    <t>76461</t>
  </si>
  <si>
    <t>Muggensturm</t>
  </si>
  <si>
    <t>764Muggensturm</t>
  </si>
  <si>
    <t>76467</t>
  </si>
  <si>
    <t>Bietigheim</t>
  </si>
  <si>
    <t>764Bietigheim</t>
  </si>
  <si>
    <t>76470</t>
  </si>
  <si>
    <t>Ötigheim</t>
  </si>
  <si>
    <t>764Ötigheim</t>
  </si>
  <si>
    <t>76473</t>
  </si>
  <si>
    <t>Iffezheim</t>
  </si>
  <si>
    <t>764Iffezheim</t>
  </si>
  <si>
    <t>76474</t>
  </si>
  <si>
    <t>Au am Rhein</t>
  </si>
  <si>
    <t>764Au am Rhein</t>
  </si>
  <si>
    <t>76476</t>
  </si>
  <si>
    <t>Bischweier</t>
  </si>
  <si>
    <t>764Bischweier</t>
  </si>
  <si>
    <t>76477</t>
  </si>
  <si>
    <t>Elchesheim-Illingen</t>
  </si>
  <si>
    <t>764Elchesheim-Illingen</t>
  </si>
  <si>
    <t>76479</t>
  </si>
  <si>
    <t>Steinmauern</t>
  </si>
  <si>
    <t>764Steinmauern</t>
  </si>
  <si>
    <t>76530</t>
  </si>
  <si>
    <t>Baden-Baden</t>
  </si>
  <si>
    <t>765Baden-Baden</t>
  </si>
  <si>
    <t>76532</t>
  </si>
  <si>
    <t>76534</t>
  </si>
  <si>
    <t>76547</t>
  </si>
  <si>
    <t>Sinzheim</t>
  </si>
  <si>
    <t>765Sinzheim</t>
  </si>
  <si>
    <t>76549</t>
  </si>
  <si>
    <t>Hügelsheim</t>
  </si>
  <si>
    <t>765Hügelsheim</t>
  </si>
  <si>
    <t>76571</t>
  </si>
  <si>
    <t>Gaggenau</t>
  </si>
  <si>
    <t>765Gaggenau</t>
  </si>
  <si>
    <t>76593</t>
  </si>
  <si>
    <t>Gernsbach</t>
  </si>
  <si>
    <t>765Gernsbach</t>
  </si>
  <si>
    <t>76596</t>
  </si>
  <si>
    <t>Forbach</t>
  </si>
  <si>
    <t>765Forbach</t>
  </si>
  <si>
    <t>76597</t>
  </si>
  <si>
    <t>Loffenau</t>
  </si>
  <si>
    <t>765Loffenau</t>
  </si>
  <si>
    <t>76599</t>
  </si>
  <si>
    <t>Weisenbach</t>
  </si>
  <si>
    <t>765Weisenbach</t>
  </si>
  <si>
    <t>76646</t>
  </si>
  <si>
    <t>Bruchsal</t>
  </si>
  <si>
    <t>766Bruchsal</t>
  </si>
  <si>
    <t>76661</t>
  </si>
  <si>
    <t>Philippsburg</t>
  </si>
  <si>
    <t>766Philippsburg</t>
  </si>
  <si>
    <t>76669</t>
  </si>
  <si>
    <t>Bad Schönborn</t>
  </si>
  <si>
    <t>766Bad Schönborn</t>
  </si>
  <si>
    <t>76676</t>
  </si>
  <si>
    <t>Graben-Neudorf</t>
  </si>
  <si>
    <t>766Graben-Neudorf</t>
  </si>
  <si>
    <t>76684</t>
  </si>
  <si>
    <t>Östringen</t>
  </si>
  <si>
    <t>766Östringen</t>
  </si>
  <si>
    <t>76689</t>
  </si>
  <si>
    <t>Karlsdorf-Neuthard</t>
  </si>
  <si>
    <t>766Karlsdorf-Neuthard</t>
  </si>
  <si>
    <t>76694</t>
  </si>
  <si>
    <t>766Forst</t>
  </si>
  <si>
    <t>76698</t>
  </si>
  <si>
    <t>Ubstadt-Weiher</t>
  </si>
  <si>
    <t>766Ubstadt-Weiher</t>
  </si>
  <si>
    <t>76703</t>
  </si>
  <si>
    <t>Kraichtal</t>
  </si>
  <si>
    <t>767Kraichtal</t>
  </si>
  <si>
    <t>76706</t>
  </si>
  <si>
    <t>Dettenheim</t>
  </si>
  <si>
    <t>767Dettenheim</t>
  </si>
  <si>
    <t>76707</t>
  </si>
  <si>
    <t>Hambrücken</t>
  </si>
  <si>
    <t>767Hambrücken</t>
  </si>
  <si>
    <t>76709</t>
  </si>
  <si>
    <t>Kronau</t>
  </si>
  <si>
    <t>767Kronau</t>
  </si>
  <si>
    <t>76726</t>
  </si>
  <si>
    <t>Germersheim</t>
  </si>
  <si>
    <t>767Germersheim</t>
  </si>
  <si>
    <t>76744</t>
  </si>
  <si>
    <t>Vollmersweiler</t>
  </si>
  <si>
    <t>767Vollmersweiler</t>
  </si>
  <si>
    <t>Wörth am Rhein</t>
  </si>
  <si>
    <t>767Wörth am Rhein</t>
  </si>
  <si>
    <t>76751</t>
  </si>
  <si>
    <t>Jockgrim</t>
  </si>
  <si>
    <t>767Jockgrim</t>
  </si>
  <si>
    <t>76756</t>
  </si>
  <si>
    <t>Bellheim</t>
  </si>
  <si>
    <t>767Bellheim</t>
  </si>
  <si>
    <t>76761</t>
  </si>
  <si>
    <t>Rülzheim</t>
  </si>
  <si>
    <t>767Rülzheim</t>
  </si>
  <si>
    <t>76764</t>
  </si>
  <si>
    <t>Rheinzabern</t>
  </si>
  <si>
    <t>767Rheinzabern</t>
  </si>
  <si>
    <t>76767</t>
  </si>
  <si>
    <t>Hagenbach</t>
  </si>
  <si>
    <t>767Hagenbach</t>
  </si>
  <si>
    <t>76768</t>
  </si>
  <si>
    <t>Berg (Pfalz)</t>
  </si>
  <si>
    <t>767Berg (Pfalz)</t>
  </si>
  <si>
    <t>76770</t>
  </si>
  <si>
    <t>Hatzenbühl</t>
  </si>
  <si>
    <t>767Hatzenbühl</t>
  </si>
  <si>
    <t>76771</t>
  </si>
  <si>
    <t>Hördt</t>
  </si>
  <si>
    <t>767Hördt</t>
  </si>
  <si>
    <t>76773</t>
  </si>
  <si>
    <t>Kuhardt</t>
  </si>
  <si>
    <t>767Kuhardt</t>
  </si>
  <si>
    <t>76774</t>
  </si>
  <si>
    <t>Leimersheim</t>
  </si>
  <si>
    <t>767Leimersheim</t>
  </si>
  <si>
    <t>76776</t>
  </si>
  <si>
    <t>Neuburg am Rhein</t>
  </si>
  <si>
    <t>767Neuburg am Rhein</t>
  </si>
  <si>
    <t>76777</t>
  </si>
  <si>
    <t>Neupotz</t>
  </si>
  <si>
    <t>767Neupotz</t>
  </si>
  <si>
    <t>76779</t>
  </si>
  <si>
    <t>Scheibenhardt</t>
  </si>
  <si>
    <t>767Scheibenhardt</t>
  </si>
  <si>
    <t>76829</t>
  </si>
  <si>
    <t>Leinsweiler</t>
  </si>
  <si>
    <t>768Leinsweiler</t>
  </si>
  <si>
    <t>Landau in der Pfalz</t>
  </si>
  <si>
    <t>768Landau in der Pfalz</t>
  </si>
  <si>
    <t>Ranschbach</t>
  </si>
  <si>
    <t>768Ranschbach</t>
  </si>
  <si>
    <t>76831</t>
  </si>
  <si>
    <t>Göcklingen</t>
  </si>
  <si>
    <t>768Göcklingen</t>
  </si>
  <si>
    <t>Heuchelheim-Klingen</t>
  </si>
  <si>
    <t>768Heuchelheim-Klingen</t>
  </si>
  <si>
    <t>768Eschbach</t>
  </si>
  <si>
    <t>Billigheim-Ingenheim</t>
  </si>
  <si>
    <t>768Billigheim-Ingenheim</t>
  </si>
  <si>
    <t>Birkweiler</t>
  </si>
  <si>
    <t>768Birkweiler</t>
  </si>
  <si>
    <t>Impflingen</t>
  </si>
  <si>
    <t>768Impflingen</t>
  </si>
  <si>
    <t>Ilbesheim bei Landau in der Pfalz</t>
  </si>
  <si>
    <t>768Ilbesheim bei Landau in der Pfalz</t>
  </si>
  <si>
    <t>76833</t>
  </si>
  <si>
    <t>Knöringen</t>
  </si>
  <si>
    <t>768Knöringen</t>
  </si>
  <si>
    <t>Siebeldingen</t>
  </si>
  <si>
    <t>768Siebeldingen</t>
  </si>
  <si>
    <t>Walsheim</t>
  </si>
  <si>
    <t>768Walsheim</t>
  </si>
  <si>
    <t>Frankweiler</t>
  </si>
  <si>
    <t>768Frankweiler</t>
  </si>
  <si>
    <t>Böchingen</t>
  </si>
  <si>
    <t>768Böchingen</t>
  </si>
  <si>
    <t>76835</t>
  </si>
  <si>
    <t>Hainfeld</t>
  </si>
  <si>
    <t>768Hainfeld</t>
  </si>
  <si>
    <t>Weyher in der Pfalz</t>
  </si>
  <si>
    <t>768Weyher in der Pfalz</t>
  </si>
  <si>
    <t>Gleisweiler</t>
  </si>
  <si>
    <t>768Gleisweiler</t>
  </si>
  <si>
    <t>Burrweiler</t>
  </si>
  <si>
    <t>768Burrweiler</t>
  </si>
  <si>
    <t>Roschbach</t>
  </si>
  <si>
    <t>768Roschbach</t>
  </si>
  <si>
    <t>Flemlingen</t>
  </si>
  <si>
    <t>768Flemlingen</t>
  </si>
  <si>
    <t>Rhodt unter Rietburg</t>
  </si>
  <si>
    <t>768Rhodt unter Rietburg</t>
  </si>
  <si>
    <t>76846</t>
  </si>
  <si>
    <t>Hauenstein</t>
  </si>
  <si>
    <t>768Hauenstein</t>
  </si>
  <si>
    <t>76848</t>
  </si>
  <si>
    <t>Dimbach</t>
  </si>
  <si>
    <t>768Dimbach</t>
  </si>
  <si>
    <t>768Lug</t>
  </si>
  <si>
    <t>Darstein</t>
  </si>
  <si>
    <t>768Darstein</t>
  </si>
  <si>
    <t>Schwanheim</t>
  </si>
  <si>
    <t>768Schwanheim</t>
  </si>
  <si>
    <t>Wilgartswiesen</t>
  </si>
  <si>
    <t>768Wilgartswiesen</t>
  </si>
  <si>
    <t>Spirkelbach</t>
  </si>
  <si>
    <t>768Spirkelbach</t>
  </si>
  <si>
    <t>76855</t>
  </si>
  <si>
    <t>Annweiler am Trifels</t>
  </si>
  <si>
    <t>768Annweiler am Trifels</t>
  </si>
  <si>
    <t>76857</t>
  </si>
  <si>
    <t>768Silz</t>
  </si>
  <si>
    <t>Eußerthal</t>
  </si>
  <si>
    <t>768Eußerthal</t>
  </si>
  <si>
    <t>Wernersberg</t>
  </si>
  <si>
    <t>768Wernersberg</t>
  </si>
  <si>
    <t>Albersweiler</t>
  </si>
  <si>
    <t>768Albersweiler</t>
  </si>
  <si>
    <t>768Dernbach</t>
  </si>
  <si>
    <t>Völkersweiler</t>
  </si>
  <si>
    <t>768Völkersweiler</t>
  </si>
  <si>
    <t>Münchweiler am Klingbach</t>
  </si>
  <si>
    <t>768Münchweiler am Klingbach</t>
  </si>
  <si>
    <t>Ramberg</t>
  </si>
  <si>
    <t>768Ramberg</t>
  </si>
  <si>
    <t>Rinnthal</t>
  </si>
  <si>
    <t>768Rinnthal</t>
  </si>
  <si>
    <t>Waldrohrbach</t>
  </si>
  <si>
    <t>768Waldrohrbach</t>
  </si>
  <si>
    <t>Gossersweiler-Stein</t>
  </si>
  <si>
    <t>768Gossersweiler-Stein</t>
  </si>
  <si>
    <t>Waldhambach</t>
  </si>
  <si>
    <t>768Waldhambach</t>
  </si>
  <si>
    <t>76863</t>
  </si>
  <si>
    <t>Herxheimweyher</t>
  </si>
  <si>
    <t>768Herxheimweyher</t>
  </si>
  <si>
    <t>Herxheim bei Landau/Pfalz</t>
  </si>
  <si>
    <t>768Herxheim bei Landau/Pfalz</t>
  </si>
  <si>
    <t>76865</t>
  </si>
  <si>
    <t>768Rohrbach</t>
  </si>
  <si>
    <t>Insheim</t>
  </si>
  <si>
    <t>768Insheim</t>
  </si>
  <si>
    <t>76870</t>
  </si>
  <si>
    <t>Kandel</t>
  </si>
  <si>
    <t>768Kandel</t>
  </si>
  <si>
    <t>76872</t>
  </si>
  <si>
    <t>Steinweiler</t>
  </si>
  <si>
    <t>768Steinweiler</t>
  </si>
  <si>
    <t>768Erlenbach</t>
  </si>
  <si>
    <t>Hergersweiler</t>
  </si>
  <si>
    <t>768Hergersweiler</t>
  </si>
  <si>
    <t>768Winden</t>
  </si>
  <si>
    <t>Minfeld</t>
  </si>
  <si>
    <t>768Minfeld</t>
  </si>
  <si>
    <t>Freckenfeld</t>
  </si>
  <si>
    <t>768Freckenfeld</t>
  </si>
  <si>
    <t>76877</t>
  </si>
  <si>
    <t>Offenbach an der Queich</t>
  </si>
  <si>
    <t>768Offenbach an der Queich</t>
  </si>
  <si>
    <t>76879</t>
  </si>
  <si>
    <t>768Essingen</t>
  </si>
  <si>
    <t>768Ottersheim</t>
  </si>
  <si>
    <t>768Bornheim</t>
  </si>
  <si>
    <t>Knittelsheim</t>
  </si>
  <si>
    <t>768Knittelsheim</t>
  </si>
  <si>
    <t>Hochstadt</t>
  </si>
  <si>
    <t>768Hochstadt</t>
  </si>
  <si>
    <t>76887</t>
  </si>
  <si>
    <t>768Oberhausen</t>
  </si>
  <si>
    <t>Böllenborn</t>
  </si>
  <si>
    <t>768Böllenborn</t>
  </si>
  <si>
    <t>Bad Bergzabern</t>
  </si>
  <si>
    <t>768Bad Bergzabern</t>
  </si>
  <si>
    <t>76889</t>
  </si>
  <si>
    <t>Pleisweiler-Oberhofen</t>
  </si>
  <si>
    <t>768Pleisweiler-Oberhofen</t>
  </si>
  <si>
    <t>Kapellen-Drusweiler</t>
  </si>
  <si>
    <t>768Kapellen-Drusweiler</t>
  </si>
  <si>
    <t>768Steinfeld</t>
  </si>
  <si>
    <t>Schweigen-Rechtenbach</t>
  </si>
  <si>
    <t>768Schweigen-Rechtenbach</t>
  </si>
  <si>
    <t>Oberotterbach</t>
  </si>
  <si>
    <t>768Oberotterbach</t>
  </si>
  <si>
    <t>Schweighofen</t>
  </si>
  <si>
    <t>768Schweighofen</t>
  </si>
  <si>
    <t>Oberschlettenbach</t>
  </si>
  <si>
    <t>768Oberschlettenbach</t>
  </si>
  <si>
    <t>Niederotterbach</t>
  </si>
  <si>
    <t>768Niederotterbach</t>
  </si>
  <si>
    <t>Barbelroth</t>
  </si>
  <si>
    <t>768Barbelroth</t>
  </si>
  <si>
    <t>Kapsweyer</t>
  </si>
  <si>
    <t>768Kapsweyer</t>
  </si>
  <si>
    <t>Vorderweidenthal</t>
  </si>
  <si>
    <t>768Vorderweidenthal</t>
  </si>
  <si>
    <t>Dierbach</t>
  </si>
  <si>
    <t>768Dierbach</t>
  </si>
  <si>
    <t>Gleiszellen-Gleishorbach</t>
  </si>
  <si>
    <t>768Gleiszellen-Gleishorbach</t>
  </si>
  <si>
    <t>Niederhorbach</t>
  </si>
  <si>
    <t>768Niederhorbach</t>
  </si>
  <si>
    <t>Birkenhördt</t>
  </si>
  <si>
    <t>768Birkenhördt</t>
  </si>
  <si>
    <t>Dörrenbach</t>
  </si>
  <si>
    <t>768Dörrenbach</t>
  </si>
  <si>
    <t>Klingenmünster</t>
  </si>
  <si>
    <t>768Klingenmünster</t>
  </si>
  <si>
    <t>76891</t>
  </si>
  <si>
    <t>Bundenthal</t>
  </si>
  <si>
    <t>768Bundenthal</t>
  </si>
  <si>
    <t>Bobenthal</t>
  </si>
  <si>
    <t>768Bobenthal</t>
  </si>
  <si>
    <t>Nothweiler</t>
  </si>
  <si>
    <t>768Nothweiler</t>
  </si>
  <si>
    <t>Bruchweiler-Bärenbach</t>
  </si>
  <si>
    <t>768Bruchweiler-Bärenbach</t>
  </si>
  <si>
    <t>Niederschlettenbach</t>
  </si>
  <si>
    <t>768Niederschlettenbach</t>
  </si>
  <si>
    <t>Busenberg</t>
  </si>
  <si>
    <t>768Busenberg</t>
  </si>
  <si>
    <t>Rumbach</t>
  </si>
  <si>
    <t>768Rumbach</t>
  </si>
  <si>
    <t>77652</t>
  </si>
  <si>
    <t>Offenburg</t>
  </si>
  <si>
    <t>776Offenburg</t>
  </si>
  <si>
    <t>77654</t>
  </si>
  <si>
    <t>77656</t>
  </si>
  <si>
    <t>77694</t>
  </si>
  <si>
    <t>Kehl</t>
  </si>
  <si>
    <t>776Kehl</t>
  </si>
  <si>
    <t>77704</t>
  </si>
  <si>
    <t>Oberkirch</t>
  </si>
  <si>
    <t>777Oberkirch</t>
  </si>
  <si>
    <t>77709</t>
  </si>
  <si>
    <t>Wolfach</t>
  </si>
  <si>
    <t>777Wolfach</t>
  </si>
  <si>
    <t>Oberwolfach</t>
  </si>
  <si>
    <t>777Oberwolfach</t>
  </si>
  <si>
    <t>77716</t>
  </si>
  <si>
    <t>Hofstetten</t>
  </si>
  <si>
    <t>777Hofstetten</t>
  </si>
  <si>
    <t>Haslach im Kinzigtal</t>
  </si>
  <si>
    <t>777Haslach im Kinzigtal</t>
  </si>
  <si>
    <t>Fischerbach</t>
  </si>
  <si>
    <t>777Fischerbach</t>
  </si>
  <si>
    <t>77723</t>
  </si>
  <si>
    <t>Gengenbach</t>
  </si>
  <si>
    <t>777Gengenbach</t>
  </si>
  <si>
    <t>77728</t>
  </si>
  <si>
    <t>Oppenau</t>
  </si>
  <si>
    <t>777Oppenau</t>
  </si>
  <si>
    <t>77731</t>
  </si>
  <si>
    <t>Willstätt</t>
  </si>
  <si>
    <t>777Willstätt</t>
  </si>
  <si>
    <t>77736</t>
  </si>
  <si>
    <t>Zell am Harmersbach</t>
  </si>
  <si>
    <t>777Zell am Harmersbach</t>
  </si>
  <si>
    <t>77740</t>
  </si>
  <si>
    <t>Bad Peterstal-Griesbach</t>
  </si>
  <si>
    <t>777Bad Peterstal-Griesbach</t>
  </si>
  <si>
    <t>77743</t>
  </si>
  <si>
    <t>Neuried</t>
  </si>
  <si>
    <t>777Neuried</t>
  </si>
  <si>
    <t>77746</t>
  </si>
  <si>
    <t>Schutterwald</t>
  </si>
  <si>
    <t>777Schutterwald</t>
  </si>
  <si>
    <t>77749</t>
  </si>
  <si>
    <t>Hohberg</t>
  </si>
  <si>
    <t>777Hohberg</t>
  </si>
  <si>
    <t>77756</t>
  </si>
  <si>
    <t>Hausach</t>
  </si>
  <si>
    <t>777Hausach</t>
  </si>
  <si>
    <t>77761</t>
  </si>
  <si>
    <t>Schiltach</t>
  </si>
  <si>
    <t>777Schiltach</t>
  </si>
  <si>
    <t>77767</t>
  </si>
  <si>
    <t>Appenweier</t>
  </si>
  <si>
    <t>777Appenweier</t>
  </si>
  <si>
    <t>77770</t>
  </si>
  <si>
    <t>Durbach</t>
  </si>
  <si>
    <t>777Durbach</t>
  </si>
  <si>
    <t>77773</t>
  </si>
  <si>
    <t>Schenkenzell</t>
  </si>
  <si>
    <t>777Schenkenzell</t>
  </si>
  <si>
    <t>77776</t>
  </si>
  <si>
    <t>Bad Rippoldsau-Schapbach</t>
  </si>
  <si>
    <t>777Bad Rippoldsau-Schapbach</t>
  </si>
  <si>
    <t>77781</t>
  </si>
  <si>
    <t>Biberach</t>
  </si>
  <si>
    <t>777Biberach</t>
  </si>
  <si>
    <t>77784</t>
  </si>
  <si>
    <t>Oberharmersbach</t>
  </si>
  <si>
    <t>777Oberharmersbach</t>
  </si>
  <si>
    <t>77787</t>
  </si>
  <si>
    <t>Nordrach</t>
  </si>
  <si>
    <t>777Nordrach</t>
  </si>
  <si>
    <t>77790</t>
  </si>
  <si>
    <t>Steinach</t>
  </si>
  <si>
    <t>777Steinach</t>
  </si>
  <si>
    <t>77791</t>
  </si>
  <si>
    <t>Berghaupten</t>
  </si>
  <si>
    <t>777Berghaupten</t>
  </si>
  <si>
    <t>77793</t>
  </si>
  <si>
    <t>Gutach (Schwarzwaldbahn)</t>
  </si>
  <si>
    <t>777Gutach (Schwarzwaldbahn)</t>
  </si>
  <si>
    <t>77794</t>
  </si>
  <si>
    <t>Lautenbach</t>
  </si>
  <si>
    <t>777Lautenbach</t>
  </si>
  <si>
    <t>77796</t>
  </si>
  <si>
    <t>Mühlenbach</t>
  </si>
  <si>
    <t>777Mühlenbach</t>
  </si>
  <si>
    <t>77797</t>
  </si>
  <si>
    <t>Ohlsbach</t>
  </si>
  <si>
    <t>777Ohlsbach</t>
  </si>
  <si>
    <t>77799</t>
  </si>
  <si>
    <t>777Ortenberg</t>
  </si>
  <si>
    <t>77815</t>
  </si>
  <si>
    <t>Bühl</t>
  </si>
  <si>
    <t>778Bühl</t>
  </si>
  <si>
    <t>77830</t>
  </si>
  <si>
    <t>Bühlertal</t>
  </si>
  <si>
    <t>778Bühlertal</t>
  </si>
  <si>
    <t>77833</t>
  </si>
  <si>
    <t>Ottersweier</t>
  </si>
  <si>
    <t>778Ottersweier</t>
  </si>
  <si>
    <t>77836</t>
  </si>
  <si>
    <t>Rheinmünster</t>
  </si>
  <si>
    <t>778Rheinmünster</t>
  </si>
  <si>
    <t>77839</t>
  </si>
  <si>
    <t>778Lichtenau</t>
  </si>
  <si>
    <t>77855</t>
  </si>
  <si>
    <t>Achern</t>
  </si>
  <si>
    <t>778Achern</t>
  </si>
  <si>
    <t>77866</t>
  </si>
  <si>
    <t>Rheinau</t>
  </si>
  <si>
    <t>778Rheinau</t>
  </si>
  <si>
    <t>77871</t>
  </si>
  <si>
    <t>Renchen</t>
  </si>
  <si>
    <t>778Renchen</t>
  </si>
  <si>
    <t>77876</t>
  </si>
  <si>
    <t>Kappelrodeck</t>
  </si>
  <si>
    <t>778Kappelrodeck</t>
  </si>
  <si>
    <t>77880</t>
  </si>
  <si>
    <t>Sasbach</t>
  </si>
  <si>
    <t>778Sasbach</t>
  </si>
  <si>
    <t>77883</t>
  </si>
  <si>
    <t>Ottenhöfen im Schwarzwald</t>
  </si>
  <si>
    <t>778Ottenhöfen im Schwarzwald</t>
  </si>
  <si>
    <t>77886</t>
  </si>
  <si>
    <t>Lauf</t>
  </si>
  <si>
    <t>778Lauf</t>
  </si>
  <si>
    <t>77887</t>
  </si>
  <si>
    <t>Sasbachwalden</t>
  </si>
  <si>
    <t>778Sasbachwalden</t>
  </si>
  <si>
    <t>77889</t>
  </si>
  <si>
    <t>Seebach</t>
  </si>
  <si>
    <t>778Seebach</t>
  </si>
  <si>
    <t>77933</t>
  </si>
  <si>
    <t>Lahr/Schwarzwald</t>
  </si>
  <si>
    <t>779Lahr/Schwarzwald</t>
  </si>
  <si>
    <t>77948</t>
  </si>
  <si>
    <t>779Friesenheim</t>
  </si>
  <si>
    <t>77955</t>
  </si>
  <si>
    <t>Ettenheim</t>
  </si>
  <si>
    <t>779Ettenheim</t>
  </si>
  <si>
    <t>77960</t>
  </si>
  <si>
    <t>779Seelbach</t>
  </si>
  <si>
    <t>77963</t>
  </si>
  <si>
    <t>Schwanau</t>
  </si>
  <si>
    <t>779Schwanau</t>
  </si>
  <si>
    <t>77966</t>
  </si>
  <si>
    <t>Kappel-Grafenhausen</t>
  </si>
  <si>
    <t>779Kappel-Grafenhausen</t>
  </si>
  <si>
    <t>77971</t>
  </si>
  <si>
    <t>Kippenheim</t>
  </si>
  <si>
    <t>779Kippenheim</t>
  </si>
  <si>
    <t>77972</t>
  </si>
  <si>
    <t>Mahlberg</t>
  </si>
  <si>
    <t>779Mahlberg</t>
  </si>
  <si>
    <t>77974</t>
  </si>
  <si>
    <t>Meißenheim</t>
  </si>
  <si>
    <t>779Meißenheim</t>
  </si>
  <si>
    <t>77975</t>
  </si>
  <si>
    <t>Ringsheim</t>
  </si>
  <si>
    <t>779Ringsheim</t>
  </si>
  <si>
    <t>77977</t>
  </si>
  <si>
    <t>Rust</t>
  </si>
  <si>
    <t>779Rust</t>
  </si>
  <si>
    <t>77978</t>
  </si>
  <si>
    <t>Schuttertal</t>
  </si>
  <si>
    <t>779Schuttertal</t>
  </si>
  <si>
    <t>78048</t>
  </si>
  <si>
    <t>Villingen-Schwenningen</t>
  </si>
  <si>
    <t>780Villingen-Schwenningen</t>
  </si>
  <si>
    <t>78050</t>
  </si>
  <si>
    <t>78052</t>
  </si>
  <si>
    <t>78054</t>
  </si>
  <si>
    <t>78056</t>
  </si>
  <si>
    <t>78073</t>
  </si>
  <si>
    <t>Bad Dürrheim</t>
  </si>
  <si>
    <t>780Bad Dürrheim</t>
  </si>
  <si>
    <t>78078</t>
  </si>
  <si>
    <t>Niedereschach</t>
  </si>
  <si>
    <t>780Niedereschach</t>
  </si>
  <si>
    <t>78083</t>
  </si>
  <si>
    <t>Dauchingen</t>
  </si>
  <si>
    <t>780Dauchingen</t>
  </si>
  <si>
    <t>78086</t>
  </si>
  <si>
    <t>Brigachtal</t>
  </si>
  <si>
    <t>780Brigachtal</t>
  </si>
  <si>
    <t>78087</t>
  </si>
  <si>
    <t>Mönchweiler</t>
  </si>
  <si>
    <t>780Mönchweiler</t>
  </si>
  <si>
    <t>78089</t>
  </si>
  <si>
    <t>Unterkirnach</t>
  </si>
  <si>
    <t>780Unterkirnach</t>
  </si>
  <si>
    <t>78098</t>
  </si>
  <si>
    <t>Triberg</t>
  </si>
  <si>
    <t>780Triberg</t>
  </si>
  <si>
    <t>78112</t>
  </si>
  <si>
    <t>Sankt Georgen im Schwarzwald</t>
  </si>
  <si>
    <t>781Sankt Georgen im Schwarzwald</t>
  </si>
  <si>
    <t>78120</t>
  </si>
  <si>
    <t>Furtwangen im Schwarzwald</t>
  </si>
  <si>
    <t>781Furtwangen im Schwarzwald</t>
  </si>
  <si>
    <t>78126</t>
  </si>
  <si>
    <t>Königsfeld im Schwarzwald</t>
  </si>
  <si>
    <t>781Königsfeld im Schwarzwald</t>
  </si>
  <si>
    <t>78132</t>
  </si>
  <si>
    <t>Hornberg</t>
  </si>
  <si>
    <t>781Hornberg</t>
  </si>
  <si>
    <t>78136</t>
  </si>
  <si>
    <t>Schonach im Schwarzwald</t>
  </si>
  <si>
    <t>781Schonach im Schwarzwald</t>
  </si>
  <si>
    <t>78141</t>
  </si>
  <si>
    <t>Schönwald im Schwarzwald</t>
  </si>
  <si>
    <t>781Schönwald im Schwarzwald</t>
  </si>
  <si>
    <t>78144</t>
  </si>
  <si>
    <t>Tennenbronn</t>
  </si>
  <si>
    <t>781Tennenbronn</t>
  </si>
  <si>
    <t>78147</t>
  </si>
  <si>
    <t>Vöhrenbach</t>
  </si>
  <si>
    <t>781Vöhrenbach</t>
  </si>
  <si>
    <t>78148</t>
  </si>
  <si>
    <t>Gütenbach</t>
  </si>
  <si>
    <t>781Gütenbach</t>
  </si>
  <si>
    <t>78166</t>
  </si>
  <si>
    <t>Donaueschingen</t>
  </si>
  <si>
    <t>781Donaueschingen</t>
  </si>
  <si>
    <t>78176</t>
  </si>
  <si>
    <t>781Blumberg</t>
  </si>
  <si>
    <t>78183</t>
  </si>
  <si>
    <t>Hüfingen</t>
  </si>
  <si>
    <t>781Hüfingen</t>
  </si>
  <si>
    <t>78187</t>
  </si>
  <si>
    <t>Geisingen</t>
  </si>
  <si>
    <t>781Geisingen</t>
  </si>
  <si>
    <t>78194</t>
  </si>
  <si>
    <t>Immendingen</t>
  </si>
  <si>
    <t>781Immendingen</t>
  </si>
  <si>
    <t>78199</t>
  </si>
  <si>
    <t>Bräunlingen</t>
  </si>
  <si>
    <t>781Bräunlingen</t>
  </si>
  <si>
    <t>78224</t>
  </si>
  <si>
    <t>Singen</t>
  </si>
  <si>
    <t>782Singen</t>
  </si>
  <si>
    <t>78234</t>
  </si>
  <si>
    <t>Engen</t>
  </si>
  <si>
    <t>782Engen</t>
  </si>
  <si>
    <t>78239</t>
  </si>
  <si>
    <t>Rielasingen-Worblingen</t>
  </si>
  <si>
    <t>782Rielasingen-Worblingen</t>
  </si>
  <si>
    <t>78244</t>
  </si>
  <si>
    <t>Gottmadingen</t>
  </si>
  <si>
    <t>782Gottmadingen</t>
  </si>
  <si>
    <t>78247</t>
  </si>
  <si>
    <t>Hilzingen</t>
  </si>
  <si>
    <t>782Hilzingen</t>
  </si>
  <si>
    <t>78250</t>
  </si>
  <si>
    <t>Tengen</t>
  </si>
  <si>
    <t>782Tengen</t>
  </si>
  <si>
    <t>78253</t>
  </si>
  <si>
    <t>Eigeltingen</t>
  </si>
  <si>
    <t>782Eigeltingen</t>
  </si>
  <si>
    <t>78256</t>
  </si>
  <si>
    <t>Steißlingen</t>
  </si>
  <si>
    <t>782Steißlingen</t>
  </si>
  <si>
    <t>78259</t>
  </si>
  <si>
    <t>Mühlhausen-Ehingen</t>
  </si>
  <si>
    <t>782Mühlhausen-Ehingen</t>
  </si>
  <si>
    <t>78262</t>
  </si>
  <si>
    <t>Gailingen am Hochrhein</t>
  </si>
  <si>
    <t>782Gailingen am Hochrhein</t>
  </si>
  <si>
    <t>78266</t>
  </si>
  <si>
    <t>Büsingen am Hochrhein</t>
  </si>
  <si>
    <t>782Büsingen am Hochrhein</t>
  </si>
  <si>
    <t>78267</t>
  </si>
  <si>
    <t>782Aach</t>
  </si>
  <si>
    <t>78269</t>
  </si>
  <si>
    <t>Volkertshausen</t>
  </si>
  <si>
    <t>782Volkertshausen</t>
  </si>
  <si>
    <t>78315</t>
  </si>
  <si>
    <t>Radolfzell am Bodensee</t>
  </si>
  <si>
    <t>783Radolfzell am Bodensee</t>
  </si>
  <si>
    <t>78333</t>
  </si>
  <si>
    <t>Stockach</t>
  </si>
  <si>
    <t>783Stockach</t>
  </si>
  <si>
    <t>78337</t>
  </si>
  <si>
    <t>Öhningen</t>
  </si>
  <si>
    <t>783Öhningen</t>
  </si>
  <si>
    <t>78343</t>
  </si>
  <si>
    <t>Gaienhofen</t>
  </si>
  <si>
    <t>783Gaienhofen</t>
  </si>
  <si>
    <t>78345</t>
  </si>
  <si>
    <t>Moos</t>
  </si>
  <si>
    <t>783Moos</t>
  </si>
  <si>
    <t>78351</t>
  </si>
  <si>
    <t>Bodman-Ludwigshafen</t>
  </si>
  <si>
    <t>783Bodman-Ludwigshafen</t>
  </si>
  <si>
    <t>78354</t>
  </si>
  <si>
    <t>Sipplingen</t>
  </si>
  <si>
    <t>783Sipplingen</t>
  </si>
  <si>
    <t>78355</t>
  </si>
  <si>
    <t>Hohenfels</t>
  </si>
  <si>
    <t>783Hohenfels</t>
  </si>
  <si>
    <t>78357</t>
  </si>
  <si>
    <t>Mühlingen</t>
  </si>
  <si>
    <t>783Mühlingen</t>
  </si>
  <si>
    <t>78359</t>
  </si>
  <si>
    <t>Orsingen-Nenzingen</t>
  </si>
  <si>
    <t>783Orsingen-Nenzingen</t>
  </si>
  <si>
    <t>78462</t>
  </si>
  <si>
    <t>Konstanz</t>
  </si>
  <si>
    <t>784Konstanz</t>
  </si>
  <si>
    <t>78464</t>
  </si>
  <si>
    <t>78465</t>
  </si>
  <si>
    <t>78467</t>
  </si>
  <si>
    <t>78476</t>
  </si>
  <si>
    <t>Allensbach</t>
  </si>
  <si>
    <t>784Allensbach</t>
  </si>
  <si>
    <t>78479</t>
  </si>
  <si>
    <t>Reichenau</t>
  </si>
  <si>
    <t>784Reichenau</t>
  </si>
  <si>
    <t>78532</t>
  </si>
  <si>
    <t>Tuttlingen</t>
  </si>
  <si>
    <t>785Tuttlingen</t>
  </si>
  <si>
    <t>78549</t>
  </si>
  <si>
    <t>Spaichingen</t>
  </si>
  <si>
    <t>785Spaichingen</t>
  </si>
  <si>
    <t>78554</t>
  </si>
  <si>
    <t>Aldingen</t>
  </si>
  <si>
    <t>785Aldingen</t>
  </si>
  <si>
    <t>78559</t>
  </si>
  <si>
    <t>Gosheim</t>
  </si>
  <si>
    <t>785Gosheim</t>
  </si>
  <si>
    <t>78564</t>
  </si>
  <si>
    <t>Wehingen</t>
  </si>
  <si>
    <t>785Wehingen</t>
  </si>
  <si>
    <t>Reichenbach am Heuberg</t>
  </si>
  <si>
    <t>785Reichenbach am Heuberg</t>
  </si>
  <si>
    <t>78567</t>
  </si>
  <si>
    <t>Fridingen an der Donau</t>
  </si>
  <si>
    <t>785Fridingen an der Donau</t>
  </si>
  <si>
    <t>78570</t>
  </si>
  <si>
    <t>Mühlheim an der Donau</t>
  </si>
  <si>
    <t>785Mühlheim an der Donau</t>
  </si>
  <si>
    <t>78573</t>
  </si>
  <si>
    <t>Wurmlingen</t>
  </si>
  <si>
    <t>785Wurmlingen</t>
  </si>
  <si>
    <t>78576</t>
  </si>
  <si>
    <t>Emmingen-Liptingen</t>
  </si>
  <si>
    <t>785Emmingen-Liptingen</t>
  </si>
  <si>
    <t>78579</t>
  </si>
  <si>
    <t>Neuhausen ob Eck</t>
  </si>
  <si>
    <t>785Neuhausen ob Eck</t>
  </si>
  <si>
    <t>78580</t>
  </si>
  <si>
    <t>Bärenthal</t>
  </si>
  <si>
    <t>785Bärenthal</t>
  </si>
  <si>
    <t>78582</t>
  </si>
  <si>
    <t>Balgheim</t>
  </si>
  <si>
    <t>785Balgheim</t>
  </si>
  <si>
    <t>78583</t>
  </si>
  <si>
    <t>Böttingen</t>
  </si>
  <si>
    <t>785Böttingen</t>
  </si>
  <si>
    <t>78585</t>
  </si>
  <si>
    <t>Bubsheim</t>
  </si>
  <si>
    <t>785Bubsheim</t>
  </si>
  <si>
    <t>78586</t>
  </si>
  <si>
    <t>Deilingen</t>
  </si>
  <si>
    <t>785Deilingen</t>
  </si>
  <si>
    <t>78588</t>
  </si>
  <si>
    <t>Denkingen</t>
  </si>
  <si>
    <t>785Denkingen</t>
  </si>
  <si>
    <t>78589</t>
  </si>
  <si>
    <t>Dürbheim</t>
  </si>
  <si>
    <t>785Dürbheim</t>
  </si>
  <si>
    <t>78591</t>
  </si>
  <si>
    <t>Durchhausen</t>
  </si>
  <si>
    <t>785Durchhausen</t>
  </si>
  <si>
    <t>78592</t>
  </si>
  <si>
    <t>Egesheim</t>
  </si>
  <si>
    <t>785Egesheim</t>
  </si>
  <si>
    <t>78594</t>
  </si>
  <si>
    <t>Gunningen</t>
  </si>
  <si>
    <t>785Gunningen</t>
  </si>
  <si>
    <t>78595</t>
  </si>
  <si>
    <t>Hausen ob Verena</t>
  </si>
  <si>
    <t>785Hausen ob Verena</t>
  </si>
  <si>
    <t>78597</t>
  </si>
  <si>
    <t>Irndorf</t>
  </si>
  <si>
    <t>785Irndorf</t>
  </si>
  <si>
    <t>78598</t>
  </si>
  <si>
    <t>Königsheim</t>
  </si>
  <si>
    <t>785Königsheim</t>
  </si>
  <si>
    <t>78600</t>
  </si>
  <si>
    <t>Kolbingen</t>
  </si>
  <si>
    <t>786Kolbingen</t>
  </si>
  <si>
    <t>78601</t>
  </si>
  <si>
    <t>Mahlstetten</t>
  </si>
  <si>
    <t>786Mahlstetten</t>
  </si>
  <si>
    <t>78603</t>
  </si>
  <si>
    <t>Renquishausen</t>
  </si>
  <si>
    <t>786Renquishausen</t>
  </si>
  <si>
    <t>78604</t>
  </si>
  <si>
    <t>Rietheim-Weilheim</t>
  </si>
  <si>
    <t>786Rietheim-Weilheim</t>
  </si>
  <si>
    <t>78606</t>
  </si>
  <si>
    <t>Seitingen-Oberflacht</t>
  </si>
  <si>
    <t>786Seitingen-Oberflacht</t>
  </si>
  <si>
    <t>78607</t>
  </si>
  <si>
    <t>786Talheim</t>
  </si>
  <si>
    <t>78609</t>
  </si>
  <si>
    <t>Tuningen</t>
  </si>
  <si>
    <t>786Tuningen</t>
  </si>
  <si>
    <t>78628</t>
  </si>
  <si>
    <t>Rottweil</t>
  </si>
  <si>
    <t>786Rottweil</t>
  </si>
  <si>
    <t>78647</t>
  </si>
  <si>
    <t>Trossingen</t>
  </si>
  <si>
    <t>786Trossingen</t>
  </si>
  <si>
    <t>78652</t>
  </si>
  <si>
    <t>Deißlingen</t>
  </si>
  <si>
    <t>786Deißlingen</t>
  </si>
  <si>
    <t>78655</t>
  </si>
  <si>
    <t>Dunningen</t>
  </si>
  <si>
    <t>786Dunningen</t>
  </si>
  <si>
    <t>78658</t>
  </si>
  <si>
    <t>Zimmern ob Rottweil</t>
  </si>
  <si>
    <t>786Zimmern ob Rottweil</t>
  </si>
  <si>
    <t>78661</t>
  </si>
  <si>
    <t>Dietingen</t>
  </si>
  <si>
    <t>786Dietingen</t>
  </si>
  <si>
    <t>78662</t>
  </si>
  <si>
    <t>Bösingen</t>
  </si>
  <si>
    <t>786Bösingen</t>
  </si>
  <si>
    <t>78664</t>
  </si>
  <si>
    <t>Eschbronn</t>
  </si>
  <si>
    <t>786Eschbronn</t>
  </si>
  <si>
    <t>78665</t>
  </si>
  <si>
    <t>Frittlingen</t>
  </si>
  <si>
    <t>786Frittlingen</t>
  </si>
  <si>
    <t>78667</t>
  </si>
  <si>
    <t>Villingendorf</t>
  </si>
  <si>
    <t>786Villingendorf</t>
  </si>
  <si>
    <t>78669</t>
  </si>
  <si>
    <t>Wellendingen</t>
  </si>
  <si>
    <t>786Wellendingen</t>
  </si>
  <si>
    <t>78713</t>
  </si>
  <si>
    <t>Schramberg</t>
  </si>
  <si>
    <t>787Schramberg</t>
  </si>
  <si>
    <t>78727</t>
  </si>
  <si>
    <t>Oberndorf am Neckar</t>
  </si>
  <si>
    <t>787Oberndorf am Neckar</t>
  </si>
  <si>
    <t>78730</t>
  </si>
  <si>
    <t>787Lauterbach</t>
  </si>
  <si>
    <t>78733</t>
  </si>
  <si>
    <t>Aichhalden</t>
  </si>
  <si>
    <t>787Aichhalden</t>
  </si>
  <si>
    <t>78736</t>
  </si>
  <si>
    <t>Epfendorf</t>
  </si>
  <si>
    <t>787Epfendorf</t>
  </si>
  <si>
    <t>78737</t>
  </si>
  <si>
    <t>Fluorn-Winzeln</t>
  </si>
  <si>
    <t>787Fluorn-Winzeln</t>
  </si>
  <si>
    <t>78739</t>
  </si>
  <si>
    <t>787Hardt</t>
  </si>
  <si>
    <t>79098</t>
  </si>
  <si>
    <t>Freiburg im Breisgau</t>
  </si>
  <si>
    <t>790Freiburg im Breisgau</t>
  </si>
  <si>
    <t>79100</t>
  </si>
  <si>
    <t>791Freiburg im Breisgau</t>
  </si>
  <si>
    <t>79102</t>
  </si>
  <si>
    <t>79104</t>
  </si>
  <si>
    <t>79106</t>
  </si>
  <si>
    <t>79108</t>
  </si>
  <si>
    <t>79110</t>
  </si>
  <si>
    <t>79111</t>
  </si>
  <si>
    <t>79112</t>
  </si>
  <si>
    <t>79114</t>
  </si>
  <si>
    <t>79115</t>
  </si>
  <si>
    <t>79117</t>
  </si>
  <si>
    <t>79183</t>
  </si>
  <si>
    <t>Waldkirch</t>
  </si>
  <si>
    <t>791Waldkirch</t>
  </si>
  <si>
    <t>79189</t>
  </si>
  <si>
    <t>Bad Krozingen</t>
  </si>
  <si>
    <t>791Bad Krozingen</t>
  </si>
  <si>
    <t>79194</t>
  </si>
  <si>
    <t>Heuweiler</t>
  </si>
  <si>
    <t>791Heuweiler</t>
  </si>
  <si>
    <t>Gundelfingen</t>
  </si>
  <si>
    <t>791Gundelfingen</t>
  </si>
  <si>
    <t>79199</t>
  </si>
  <si>
    <t>Kirchzarten</t>
  </si>
  <si>
    <t>791Kirchzarten</t>
  </si>
  <si>
    <t>79206</t>
  </si>
  <si>
    <t>Breisach am Rhein</t>
  </si>
  <si>
    <t>792Breisach am Rhein</t>
  </si>
  <si>
    <t>79211</t>
  </si>
  <si>
    <t>Denzlingen</t>
  </si>
  <si>
    <t>792Denzlingen</t>
  </si>
  <si>
    <t>79215</t>
  </si>
  <si>
    <t>Biederbach</t>
  </si>
  <si>
    <t>792Biederbach</t>
  </si>
  <si>
    <t>Elzach</t>
  </si>
  <si>
    <t>792Elzach</t>
  </si>
  <si>
    <t>79219</t>
  </si>
  <si>
    <t>Staufen im Breisgau</t>
  </si>
  <si>
    <t>792Staufen im Breisgau</t>
  </si>
  <si>
    <t>79224</t>
  </si>
  <si>
    <t>Umkirch</t>
  </si>
  <si>
    <t>792Umkirch</t>
  </si>
  <si>
    <t>79227</t>
  </si>
  <si>
    <t>Schallstadt</t>
  </si>
  <si>
    <t>792Schallstadt</t>
  </si>
  <si>
    <t>79232</t>
  </si>
  <si>
    <t>March</t>
  </si>
  <si>
    <t>792March</t>
  </si>
  <si>
    <t>79235</t>
  </si>
  <si>
    <t>Vogtsburg im Kaiserstuhl</t>
  </si>
  <si>
    <t>792Vogtsburg im Kaiserstuhl</t>
  </si>
  <si>
    <t>79238</t>
  </si>
  <si>
    <t>Ehrenkirchen</t>
  </si>
  <si>
    <t>792Ehrenkirchen</t>
  </si>
  <si>
    <t>79241</t>
  </si>
  <si>
    <t>Ihringen</t>
  </si>
  <si>
    <t>792Ihringen</t>
  </si>
  <si>
    <t>79244</t>
  </si>
  <si>
    <t>Münstertal</t>
  </si>
  <si>
    <t>792Münstertal</t>
  </si>
  <si>
    <t>79249</t>
  </si>
  <si>
    <t>Merzhausen</t>
  </si>
  <si>
    <t>792Merzhausen</t>
  </si>
  <si>
    <t>79252</t>
  </si>
  <si>
    <t>Stegen</t>
  </si>
  <si>
    <t>792Stegen</t>
  </si>
  <si>
    <t>79254</t>
  </si>
  <si>
    <t>Oberried</t>
  </si>
  <si>
    <t>792Oberried</t>
  </si>
  <si>
    <t>79256</t>
  </si>
  <si>
    <t>Buchenbach</t>
  </si>
  <si>
    <t>792Buchenbach</t>
  </si>
  <si>
    <t>79258</t>
  </si>
  <si>
    <t>Hartheim</t>
  </si>
  <si>
    <t>792Hartheim</t>
  </si>
  <si>
    <t>79261</t>
  </si>
  <si>
    <t>Gutach im Breisgau</t>
  </si>
  <si>
    <t>792Gutach im Breisgau</t>
  </si>
  <si>
    <t>79263</t>
  </si>
  <si>
    <t>Simonswald</t>
  </si>
  <si>
    <t>792Simonswald</t>
  </si>
  <si>
    <t>79268</t>
  </si>
  <si>
    <t>Bötzingen</t>
  </si>
  <si>
    <t>792Bötzingen</t>
  </si>
  <si>
    <t>79271</t>
  </si>
  <si>
    <t>Sankt Peter</t>
  </si>
  <si>
    <t>792Sankt Peter</t>
  </si>
  <si>
    <t>79274</t>
  </si>
  <si>
    <t>Sankt Märgen</t>
  </si>
  <si>
    <t>792Sankt Märgen</t>
  </si>
  <si>
    <t>79276</t>
  </si>
  <si>
    <t>Reute</t>
  </si>
  <si>
    <t>792Reute</t>
  </si>
  <si>
    <t>79279</t>
  </si>
  <si>
    <t>Vörstetten</t>
  </si>
  <si>
    <t>792Vörstetten</t>
  </si>
  <si>
    <t>79280</t>
  </si>
  <si>
    <t>Au</t>
  </si>
  <si>
    <t>792Au</t>
  </si>
  <si>
    <t>79282</t>
  </si>
  <si>
    <t>Ballrechten-Dottingen</t>
  </si>
  <si>
    <t>792Ballrechten-Dottingen</t>
  </si>
  <si>
    <t>79283</t>
  </si>
  <si>
    <t>Bollschweil</t>
  </si>
  <si>
    <t>792Bollschweil</t>
  </si>
  <si>
    <t>79285</t>
  </si>
  <si>
    <t>Ebringen</t>
  </si>
  <si>
    <t>792Ebringen</t>
  </si>
  <si>
    <t>79286</t>
  </si>
  <si>
    <t>Glottertal</t>
  </si>
  <si>
    <t>792Glottertal</t>
  </si>
  <si>
    <t>79288</t>
  </si>
  <si>
    <t>Gottenheim</t>
  </si>
  <si>
    <t>792Gottenheim</t>
  </si>
  <si>
    <t>79289</t>
  </si>
  <si>
    <t>Horben</t>
  </si>
  <si>
    <t>792Horben</t>
  </si>
  <si>
    <t>79291</t>
  </si>
  <si>
    <t>Merdingen</t>
  </si>
  <si>
    <t>792Merdingen</t>
  </si>
  <si>
    <t>79292</t>
  </si>
  <si>
    <t>Pfaffenweiler</t>
  </si>
  <si>
    <t>792Pfaffenweiler</t>
  </si>
  <si>
    <t>79294</t>
  </si>
  <si>
    <t>Sölden</t>
  </si>
  <si>
    <t>792Sölden</t>
  </si>
  <si>
    <t>79295</t>
  </si>
  <si>
    <t>Sulzburg</t>
  </si>
  <si>
    <t>792Sulzburg</t>
  </si>
  <si>
    <t>79297</t>
  </si>
  <si>
    <t>Winden im Elztal</t>
  </si>
  <si>
    <t>792Winden im Elztal</t>
  </si>
  <si>
    <t>79299</t>
  </si>
  <si>
    <t>Wittnau</t>
  </si>
  <si>
    <t>792Wittnau</t>
  </si>
  <si>
    <t>79312</t>
  </si>
  <si>
    <t>Emmendingen</t>
  </si>
  <si>
    <t>793Emmendingen</t>
  </si>
  <si>
    <t>79331</t>
  </si>
  <si>
    <t>Teningen</t>
  </si>
  <si>
    <t>793Teningen</t>
  </si>
  <si>
    <t>79336</t>
  </si>
  <si>
    <t>Herbolzheim</t>
  </si>
  <si>
    <t>793Herbolzheim</t>
  </si>
  <si>
    <t>79341</t>
  </si>
  <si>
    <t>Kenzingen</t>
  </si>
  <si>
    <t>793Kenzingen</t>
  </si>
  <si>
    <t>79346</t>
  </si>
  <si>
    <t>Endingen am Kaiserstuhl</t>
  </si>
  <si>
    <t>793Endingen am Kaiserstuhl</t>
  </si>
  <si>
    <t>79348</t>
  </si>
  <si>
    <t>Freiamt</t>
  </si>
  <si>
    <t>793Freiamt</t>
  </si>
  <si>
    <t>79350</t>
  </si>
  <si>
    <t>Sexau</t>
  </si>
  <si>
    <t>793Sexau</t>
  </si>
  <si>
    <t>79353</t>
  </si>
  <si>
    <t>Bahlingen am Kaiserstuhl</t>
  </si>
  <si>
    <t>793Bahlingen am Kaiserstuhl</t>
  </si>
  <si>
    <t>79356</t>
  </si>
  <si>
    <t>Eichstetten am Kaiserstuhl</t>
  </si>
  <si>
    <t>793Eichstetten am Kaiserstuhl</t>
  </si>
  <si>
    <t>79359</t>
  </si>
  <si>
    <t>Riegel am Kaiserstuhl</t>
  </si>
  <si>
    <t>793Riegel am Kaiserstuhl</t>
  </si>
  <si>
    <t>79361</t>
  </si>
  <si>
    <t>Sasbach am Kaiserstuhl</t>
  </si>
  <si>
    <t>793Sasbach am Kaiserstuhl</t>
  </si>
  <si>
    <t>79362</t>
  </si>
  <si>
    <t>Forchheim</t>
  </si>
  <si>
    <t>793Forchheim</t>
  </si>
  <si>
    <t>79364</t>
  </si>
  <si>
    <t>Malterdingen</t>
  </si>
  <si>
    <t>793Malterdingen</t>
  </si>
  <si>
    <t>79365</t>
  </si>
  <si>
    <t>Rheinhausen</t>
  </si>
  <si>
    <t>793Rheinhausen</t>
  </si>
  <si>
    <t>79367</t>
  </si>
  <si>
    <t>Weisweil</t>
  </si>
  <si>
    <t>793Weisweil</t>
  </si>
  <si>
    <t>79369</t>
  </si>
  <si>
    <t>Wyhl am Kaiserstuhl</t>
  </si>
  <si>
    <t>793Wyhl am Kaiserstuhl</t>
  </si>
  <si>
    <t>79379</t>
  </si>
  <si>
    <t>Müllheim</t>
  </si>
  <si>
    <t>793Müllheim</t>
  </si>
  <si>
    <t>79395</t>
  </si>
  <si>
    <t>Neuenburg am Rhein</t>
  </si>
  <si>
    <t>793Neuenburg am Rhein</t>
  </si>
  <si>
    <t>79400</t>
  </si>
  <si>
    <t>Kandern</t>
  </si>
  <si>
    <t>794Kandern</t>
  </si>
  <si>
    <t>79410</t>
  </si>
  <si>
    <t>Badenweiler</t>
  </si>
  <si>
    <t>794Badenweiler</t>
  </si>
  <si>
    <t>79415</t>
  </si>
  <si>
    <t>Bad Bellingen</t>
  </si>
  <si>
    <t>794Bad Bellingen</t>
  </si>
  <si>
    <t>79418</t>
  </si>
  <si>
    <t>Schliengen</t>
  </si>
  <si>
    <t>794Schliengen</t>
  </si>
  <si>
    <t>79423</t>
  </si>
  <si>
    <t>Heitersheim</t>
  </si>
  <si>
    <t>794Heitersheim</t>
  </si>
  <si>
    <t>79424</t>
  </si>
  <si>
    <t>Auggen</t>
  </si>
  <si>
    <t>794Auggen</t>
  </si>
  <si>
    <t>79426</t>
  </si>
  <si>
    <t>Buggingen</t>
  </si>
  <si>
    <t>794Buggingen</t>
  </si>
  <si>
    <t>79427</t>
  </si>
  <si>
    <t>794Eschbach</t>
  </si>
  <si>
    <t>79429</t>
  </si>
  <si>
    <t>Malsburg-Marzell</t>
  </si>
  <si>
    <t>794Malsburg-Marzell</t>
  </si>
  <si>
    <t>79539</t>
  </si>
  <si>
    <t>Lörrach</t>
  </si>
  <si>
    <t>795Lörrach</t>
  </si>
  <si>
    <t>79540</t>
  </si>
  <si>
    <t>79541</t>
  </si>
  <si>
    <t>79576</t>
  </si>
  <si>
    <t>Weil am Rhein</t>
  </si>
  <si>
    <t>795Weil am Rhein</t>
  </si>
  <si>
    <t>79585</t>
  </si>
  <si>
    <t>795Steinen</t>
  </si>
  <si>
    <t>79588</t>
  </si>
  <si>
    <t>Efringen-Kirchen</t>
  </si>
  <si>
    <t>795Efringen-Kirchen</t>
  </si>
  <si>
    <t>79589</t>
  </si>
  <si>
    <t>Binzen</t>
  </si>
  <si>
    <t>795Binzen</t>
  </si>
  <si>
    <t>79591</t>
  </si>
  <si>
    <t>Eimeldingen</t>
  </si>
  <si>
    <t>795Eimeldingen</t>
  </si>
  <si>
    <t>79592</t>
  </si>
  <si>
    <t>Fischingen</t>
  </si>
  <si>
    <t>795Fischingen</t>
  </si>
  <si>
    <t>79594</t>
  </si>
  <si>
    <t>Inzlingen</t>
  </si>
  <si>
    <t>795Inzlingen</t>
  </si>
  <si>
    <t>79595</t>
  </si>
  <si>
    <t>Rümmingen</t>
  </si>
  <si>
    <t>795Rümmingen</t>
  </si>
  <si>
    <t>79597</t>
  </si>
  <si>
    <t>Schallbach</t>
  </si>
  <si>
    <t>795Schallbach</t>
  </si>
  <si>
    <t>79599</t>
  </si>
  <si>
    <t>Wittlingen</t>
  </si>
  <si>
    <t>795Wittlingen</t>
  </si>
  <si>
    <t>79618</t>
  </si>
  <si>
    <t>Rheinfelden</t>
  </si>
  <si>
    <t>796Rheinfelden</t>
  </si>
  <si>
    <t>79639</t>
  </si>
  <si>
    <t>Grenzach-Wyhlen</t>
  </si>
  <si>
    <t>796Grenzach-Wyhlen</t>
  </si>
  <si>
    <t>79650</t>
  </si>
  <si>
    <t>Schopfheim</t>
  </si>
  <si>
    <t>796Schopfheim</t>
  </si>
  <si>
    <t>79664</t>
  </si>
  <si>
    <t>796Wehr</t>
  </si>
  <si>
    <t>79669</t>
  </si>
  <si>
    <t>Zell im Wiesental</t>
  </si>
  <si>
    <t>796Zell im Wiesental</t>
  </si>
  <si>
    <t>79674</t>
  </si>
  <si>
    <t>Todtnau</t>
  </si>
  <si>
    <t>796Todtnau</t>
  </si>
  <si>
    <t>79677</t>
  </si>
  <si>
    <t>Aitern</t>
  </si>
  <si>
    <t>796Aitern</t>
  </si>
  <si>
    <t>Schönenberg</t>
  </si>
  <si>
    <t>796Schönenberg</t>
  </si>
  <si>
    <t>Schönau im Schwarzwald</t>
  </si>
  <si>
    <t>796Schönau im Schwarzwald</t>
  </si>
  <si>
    <t>Böllen</t>
  </si>
  <si>
    <t>796Böllen</t>
  </si>
  <si>
    <t>Wembach</t>
  </si>
  <si>
    <t>796Wembach</t>
  </si>
  <si>
    <t>Tunau</t>
  </si>
  <si>
    <t>796Tunau</t>
  </si>
  <si>
    <t>Fröhnd</t>
  </si>
  <si>
    <t>796Fröhnd</t>
  </si>
  <si>
    <t>79682</t>
  </si>
  <si>
    <t>Todtmoos</t>
  </si>
  <si>
    <t>796Todtmoos</t>
  </si>
  <si>
    <t>79683</t>
  </si>
  <si>
    <t>Bürchau</t>
  </si>
  <si>
    <t>796Bürchau</t>
  </si>
  <si>
    <t>79685</t>
  </si>
  <si>
    <t>Häg-Ehrsberg</t>
  </si>
  <si>
    <t>796Häg-Ehrsberg</t>
  </si>
  <si>
    <t>79686</t>
  </si>
  <si>
    <t>Hasel</t>
  </si>
  <si>
    <t>796Hasel</t>
  </si>
  <si>
    <t>79688</t>
  </si>
  <si>
    <t>Hausen im Wiesental</t>
  </si>
  <si>
    <t>796Hausen im Wiesental</t>
  </si>
  <si>
    <t>79689</t>
  </si>
  <si>
    <t>Maulburg</t>
  </si>
  <si>
    <t>796Maulburg</t>
  </si>
  <si>
    <t>79691</t>
  </si>
  <si>
    <t>Neuenweg</t>
  </si>
  <si>
    <t>796Neuenweg</t>
  </si>
  <si>
    <t>79692</t>
  </si>
  <si>
    <t>Raich</t>
  </si>
  <si>
    <t>796Raich</t>
  </si>
  <si>
    <t>Tegernau</t>
  </si>
  <si>
    <t>796Tegernau</t>
  </si>
  <si>
    <t>Sallneck</t>
  </si>
  <si>
    <t>796Sallneck</t>
  </si>
  <si>
    <t>Elbenschwand</t>
  </si>
  <si>
    <t>796Elbenschwand</t>
  </si>
  <si>
    <t>79694</t>
  </si>
  <si>
    <t>Utzenfeld</t>
  </si>
  <si>
    <t>796Utzenfeld</t>
  </si>
  <si>
    <t>79695</t>
  </si>
  <si>
    <t>Wieden</t>
  </si>
  <si>
    <t>796Wieden</t>
  </si>
  <si>
    <t>79697</t>
  </si>
  <si>
    <t>Wies</t>
  </si>
  <si>
    <t>796Wies</t>
  </si>
  <si>
    <t>79699</t>
  </si>
  <si>
    <t>Wieslet</t>
  </si>
  <si>
    <t>796Wieslet</t>
  </si>
  <si>
    <t>79713</t>
  </si>
  <si>
    <t>Bad Säckingen</t>
  </si>
  <si>
    <t>797Bad Säckingen</t>
  </si>
  <si>
    <t>79725</t>
  </si>
  <si>
    <t>Laufenburg</t>
  </si>
  <si>
    <t>797Laufenburg</t>
  </si>
  <si>
    <t>79730</t>
  </si>
  <si>
    <t>Murg</t>
  </si>
  <si>
    <t>797Murg</t>
  </si>
  <si>
    <t>79733</t>
  </si>
  <si>
    <t>Görwihl</t>
  </si>
  <si>
    <t>797Görwihl</t>
  </si>
  <si>
    <t>79736</t>
  </si>
  <si>
    <t>Rickenbach</t>
  </si>
  <si>
    <t>797Rickenbach</t>
  </si>
  <si>
    <t>79737</t>
  </si>
  <si>
    <t>Herrischried</t>
  </si>
  <si>
    <t>797Herrischried</t>
  </si>
  <si>
    <t>79739</t>
  </si>
  <si>
    <t>Schwörstadt</t>
  </si>
  <si>
    <t>797Schwörstadt</t>
  </si>
  <si>
    <t>79761</t>
  </si>
  <si>
    <t>Waldshut-Tiengen</t>
  </si>
  <si>
    <t>797Waldshut-Tiengen</t>
  </si>
  <si>
    <t>79771</t>
  </si>
  <si>
    <t>Klettgau</t>
  </si>
  <si>
    <t>797Klettgau</t>
  </si>
  <si>
    <t>79774</t>
  </si>
  <si>
    <t>Albbruck</t>
  </si>
  <si>
    <t>797Albbruck</t>
  </si>
  <si>
    <t>79777</t>
  </si>
  <si>
    <t>Ühlingen-Birkendorf</t>
  </si>
  <si>
    <t>797Ühlingen-Birkendorf</t>
  </si>
  <si>
    <t>79780</t>
  </si>
  <si>
    <t>Stühlingen</t>
  </si>
  <si>
    <t>797Stühlingen</t>
  </si>
  <si>
    <t>79787</t>
  </si>
  <si>
    <t>Lauchringen</t>
  </si>
  <si>
    <t>797Lauchringen</t>
  </si>
  <si>
    <t>79790</t>
  </si>
  <si>
    <t>Küssaberg</t>
  </si>
  <si>
    <t>797Küssaberg</t>
  </si>
  <si>
    <t>79793</t>
  </si>
  <si>
    <t>Wutöschingen</t>
  </si>
  <si>
    <t>797Wutöschingen</t>
  </si>
  <si>
    <t>79798</t>
  </si>
  <si>
    <t>Jestetten</t>
  </si>
  <si>
    <t>797Jestetten</t>
  </si>
  <si>
    <t>79801</t>
  </si>
  <si>
    <t>Hohentengen am Hochrhein</t>
  </si>
  <si>
    <t>798Hohentengen am Hochrhein</t>
  </si>
  <si>
    <t>79802</t>
  </si>
  <si>
    <t>Dettighofen</t>
  </si>
  <si>
    <t>798Dettighofen</t>
  </si>
  <si>
    <t>79804</t>
  </si>
  <si>
    <t>Dogern</t>
  </si>
  <si>
    <t>798Dogern</t>
  </si>
  <si>
    <t>79805</t>
  </si>
  <si>
    <t>Eggingen</t>
  </si>
  <si>
    <t>798Eggingen</t>
  </si>
  <si>
    <t>79807</t>
  </si>
  <si>
    <t>Lottstetten</t>
  </si>
  <si>
    <t>798Lottstetten</t>
  </si>
  <si>
    <t>79809</t>
  </si>
  <si>
    <t>Weilheim</t>
  </si>
  <si>
    <t>798Weilheim</t>
  </si>
  <si>
    <t>79822</t>
  </si>
  <si>
    <t>Titisee-Neustadt</t>
  </si>
  <si>
    <t>798Titisee-Neustadt</t>
  </si>
  <si>
    <t>79837</t>
  </si>
  <si>
    <t>Häusern</t>
  </si>
  <si>
    <t>798Häusern</t>
  </si>
  <si>
    <t>Sankt Blasien</t>
  </si>
  <si>
    <t>798Sankt Blasien</t>
  </si>
  <si>
    <t>Ibach</t>
  </si>
  <si>
    <t>798Ibach</t>
  </si>
  <si>
    <t>79843</t>
  </si>
  <si>
    <t>Löffingen</t>
  </si>
  <si>
    <t>798Löffingen</t>
  </si>
  <si>
    <t>79848</t>
  </si>
  <si>
    <t>Bonndorf im Schwarzwald</t>
  </si>
  <si>
    <t>798Bonndorf im Schwarzwald</t>
  </si>
  <si>
    <t>79853</t>
  </si>
  <si>
    <t>Lenzkirch</t>
  </si>
  <si>
    <t>798Lenzkirch</t>
  </si>
  <si>
    <t>79856</t>
  </si>
  <si>
    <t>Hinterzarten</t>
  </si>
  <si>
    <t>798Hinterzarten</t>
  </si>
  <si>
    <t>79859</t>
  </si>
  <si>
    <t>Schluchsee</t>
  </si>
  <si>
    <t>798Schluchsee</t>
  </si>
  <si>
    <t>79862</t>
  </si>
  <si>
    <t>Höchenschwand</t>
  </si>
  <si>
    <t>798Höchenschwand</t>
  </si>
  <si>
    <t>79865</t>
  </si>
  <si>
    <t>Grafenhausen</t>
  </si>
  <si>
    <t>798Grafenhausen</t>
  </si>
  <si>
    <t>79868</t>
  </si>
  <si>
    <t>Feldberg</t>
  </si>
  <si>
    <t>798Feldberg</t>
  </si>
  <si>
    <t>79871</t>
  </si>
  <si>
    <t>Eisenbach (Hochschwarzwald)</t>
  </si>
  <si>
    <t>798Eisenbach (Hochschwarzwald)</t>
  </si>
  <si>
    <t>79872</t>
  </si>
  <si>
    <t>798Bernau</t>
  </si>
  <si>
    <t>79874</t>
  </si>
  <si>
    <t>Breitnau</t>
  </si>
  <si>
    <t>798Breitnau</t>
  </si>
  <si>
    <t>79875</t>
  </si>
  <si>
    <t>Dachsberg</t>
  </si>
  <si>
    <t>798Dachsberg</t>
  </si>
  <si>
    <t>79877</t>
  </si>
  <si>
    <t>Friedenweiler</t>
  </si>
  <si>
    <t>798Friedenweiler</t>
  </si>
  <si>
    <t>79879</t>
  </si>
  <si>
    <t>Wutach</t>
  </si>
  <si>
    <t>798Wutach</t>
  </si>
  <si>
    <t>80331</t>
  </si>
  <si>
    <t>München</t>
  </si>
  <si>
    <t>803München</t>
  </si>
  <si>
    <t>80333</t>
  </si>
  <si>
    <t>80335</t>
  </si>
  <si>
    <t>80336</t>
  </si>
  <si>
    <t>80337</t>
  </si>
  <si>
    <t>80339</t>
  </si>
  <si>
    <t>80469</t>
  </si>
  <si>
    <t>804München</t>
  </si>
  <si>
    <t>80538</t>
  </si>
  <si>
    <t>805München</t>
  </si>
  <si>
    <t>80539</t>
  </si>
  <si>
    <t>80634</t>
  </si>
  <si>
    <t>806München</t>
  </si>
  <si>
    <t>80636</t>
  </si>
  <si>
    <t>80637</t>
  </si>
  <si>
    <t>80638</t>
  </si>
  <si>
    <t>80639</t>
  </si>
  <si>
    <t>80686</t>
  </si>
  <si>
    <t>80687</t>
  </si>
  <si>
    <t>80689</t>
  </si>
  <si>
    <t>80796</t>
  </si>
  <si>
    <t>807München</t>
  </si>
  <si>
    <t>80797</t>
  </si>
  <si>
    <t>80798</t>
  </si>
  <si>
    <t>80799</t>
  </si>
  <si>
    <t>80801</t>
  </si>
  <si>
    <t>808München</t>
  </si>
  <si>
    <t>80802</t>
  </si>
  <si>
    <t>80803</t>
  </si>
  <si>
    <t>80804</t>
  </si>
  <si>
    <t>80805</t>
  </si>
  <si>
    <t>80807</t>
  </si>
  <si>
    <t>80809</t>
  </si>
  <si>
    <t>80933</t>
  </si>
  <si>
    <t>809München</t>
  </si>
  <si>
    <t>80935</t>
  </si>
  <si>
    <t>80937</t>
  </si>
  <si>
    <t>80939</t>
  </si>
  <si>
    <t>80992</t>
  </si>
  <si>
    <t>80993</t>
  </si>
  <si>
    <t>80995</t>
  </si>
  <si>
    <t>80997</t>
  </si>
  <si>
    <t>80999</t>
  </si>
  <si>
    <t>81241</t>
  </si>
  <si>
    <t>812München</t>
  </si>
  <si>
    <t>81243</t>
  </si>
  <si>
    <t>81245</t>
  </si>
  <si>
    <t>81247</t>
  </si>
  <si>
    <t>81249</t>
  </si>
  <si>
    <t>81369</t>
  </si>
  <si>
    <t>813München</t>
  </si>
  <si>
    <t>81371</t>
  </si>
  <si>
    <t>81373</t>
  </si>
  <si>
    <t>81375</t>
  </si>
  <si>
    <t>81377</t>
  </si>
  <si>
    <t>81379</t>
  </si>
  <si>
    <t>81475</t>
  </si>
  <si>
    <t>814München</t>
  </si>
  <si>
    <t>81476</t>
  </si>
  <si>
    <t>81477</t>
  </si>
  <si>
    <t>81479</t>
  </si>
  <si>
    <t>81539</t>
  </si>
  <si>
    <t>815München</t>
  </si>
  <si>
    <t>81541</t>
  </si>
  <si>
    <t>81543</t>
  </si>
  <si>
    <t>81545</t>
  </si>
  <si>
    <t>81547</t>
  </si>
  <si>
    <t>81549</t>
  </si>
  <si>
    <t>81667</t>
  </si>
  <si>
    <t>816München</t>
  </si>
  <si>
    <t>81669</t>
  </si>
  <si>
    <t>81671</t>
  </si>
  <si>
    <t>81673</t>
  </si>
  <si>
    <t>81675</t>
  </si>
  <si>
    <t>81677</t>
  </si>
  <si>
    <t>81679</t>
  </si>
  <si>
    <t>81735</t>
  </si>
  <si>
    <t>817München</t>
  </si>
  <si>
    <t>81737</t>
  </si>
  <si>
    <t>81739</t>
  </si>
  <si>
    <t>81825</t>
  </si>
  <si>
    <t>818München</t>
  </si>
  <si>
    <t>81827</t>
  </si>
  <si>
    <t>81829</t>
  </si>
  <si>
    <t>81925</t>
  </si>
  <si>
    <t>819München</t>
  </si>
  <si>
    <t>81927</t>
  </si>
  <si>
    <t>81929</t>
  </si>
  <si>
    <t>82008</t>
  </si>
  <si>
    <t>Unterhaching</t>
  </si>
  <si>
    <t>820Unterhaching</t>
  </si>
  <si>
    <t>82024</t>
  </si>
  <si>
    <t>Taufkirchen</t>
  </si>
  <si>
    <t>820Taufkirchen</t>
  </si>
  <si>
    <t>82031</t>
  </si>
  <si>
    <t>Grünwald</t>
  </si>
  <si>
    <t>820Grünwald</t>
  </si>
  <si>
    <t>82041</t>
  </si>
  <si>
    <t>Oberhaching</t>
  </si>
  <si>
    <t>820Oberhaching</t>
  </si>
  <si>
    <t>82049</t>
  </si>
  <si>
    <t>Pullach im Isartal</t>
  </si>
  <si>
    <t>820Pullach im Isartal</t>
  </si>
  <si>
    <t>82054</t>
  </si>
  <si>
    <t>Sauerlach</t>
  </si>
  <si>
    <t>820Sauerlach</t>
  </si>
  <si>
    <t>82057</t>
  </si>
  <si>
    <t>Icking</t>
  </si>
  <si>
    <t>820Icking</t>
  </si>
  <si>
    <t>82061</t>
  </si>
  <si>
    <t>820Neuried</t>
  </si>
  <si>
    <t>82064</t>
  </si>
  <si>
    <t>Straßlach-Dingharting</t>
  </si>
  <si>
    <t>820Straßlach-Dingharting</t>
  </si>
  <si>
    <t>82065</t>
  </si>
  <si>
    <t>Baierbrunn</t>
  </si>
  <si>
    <t>820Baierbrunn</t>
  </si>
  <si>
    <t>82069</t>
  </si>
  <si>
    <t>Schäftlarn</t>
  </si>
  <si>
    <t>820Schäftlarn</t>
  </si>
  <si>
    <t>82110</t>
  </si>
  <si>
    <t>Germering</t>
  </si>
  <si>
    <t>821Germering</t>
  </si>
  <si>
    <t>82131</t>
  </si>
  <si>
    <t>Gauting</t>
  </si>
  <si>
    <t>821Gauting</t>
  </si>
  <si>
    <t>82140</t>
  </si>
  <si>
    <t>Olching</t>
  </si>
  <si>
    <t>821Olching</t>
  </si>
  <si>
    <t>82152</t>
  </si>
  <si>
    <t>Planegg</t>
  </si>
  <si>
    <t>821Planegg</t>
  </si>
  <si>
    <t>Krailling</t>
  </si>
  <si>
    <t>821Krailling</t>
  </si>
  <si>
    <t>82166</t>
  </si>
  <si>
    <t>Gräfelfing</t>
  </si>
  <si>
    <t>821Gräfelfing</t>
  </si>
  <si>
    <t>82178</t>
  </si>
  <si>
    <t>Puchheim</t>
  </si>
  <si>
    <t>821Puchheim</t>
  </si>
  <si>
    <t>82194</t>
  </si>
  <si>
    <t>Gröbenzell</t>
  </si>
  <si>
    <t>821Gröbenzell</t>
  </si>
  <si>
    <t>82205</t>
  </si>
  <si>
    <t>Gilching</t>
  </si>
  <si>
    <t>822Gilching</t>
  </si>
  <si>
    <t>82211</t>
  </si>
  <si>
    <t>Herrsching am Ammersee</t>
  </si>
  <si>
    <t>822Herrsching am Ammersee</t>
  </si>
  <si>
    <t>82216</t>
  </si>
  <si>
    <t>Maisach</t>
  </si>
  <si>
    <t>822Maisach</t>
  </si>
  <si>
    <t>82223</t>
  </si>
  <si>
    <t>Eichenau</t>
  </si>
  <si>
    <t>822Eichenau</t>
  </si>
  <si>
    <t>82229</t>
  </si>
  <si>
    <t>822Seefeld</t>
  </si>
  <si>
    <t>82234</t>
  </si>
  <si>
    <t>Weßling</t>
  </si>
  <si>
    <t>822Weßling</t>
  </si>
  <si>
    <t>82237</t>
  </si>
  <si>
    <t>Wörthsee</t>
  </si>
  <si>
    <t>822Wörthsee</t>
  </si>
  <si>
    <t>82239</t>
  </si>
  <si>
    <t>Alling</t>
  </si>
  <si>
    <t>822Alling</t>
  </si>
  <si>
    <t>82256</t>
  </si>
  <si>
    <t>Fürstenfeldbruck</t>
  </si>
  <si>
    <t>822Fürstenfeldbruck</t>
  </si>
  <si>
    <t>82266</t>
  </si>
  <si>
    <t>Inning am Ammersee</t>
  </si>
  <si>
    <t>822Inning am Ammersee</t>
  </si>
  <si>
    <t>82269</t>
  </si>
  <si>
    <t>Geltendorf</t>
  </si>
  <si>
    <t>822Geltendorf</t>
  </si>
  <si>
    <t>82272</t>
  </si>
  <si>
    <t>Moorenweis</t>
  </si>
  <si>
    <t>822Moorenweis</t>
  </si>
  <si>
    <t>82275</t>
  </si>
  <si>
    <t>Emmering</t>
  </si>
  <si>
    <t>822Emmering</t>
  </si>
  <si>
    <t>82276</t>
  </si>
  <si>
    <t>Adelshofen</t>
  </si>
  <si>
    <t>822Adelshofen</t>
  </si>
  <si>
    <t>82278</t>
  </si>
  <si>
    <t>Althegnenberg</t>
  </si>
  <si>
    <t>822Althegnenberg</t>
  </si>
  <si>
    <t>82279</t>
  </si>
  <si>
    <t>Eching am Ammersee</t>
  </si>
  <si>
    <t>822Eching am Ammersee</t>
  </si>
  <si>
    <t>82281</t>
  </si>
  <si>
    <t>Egenhofen</t>
  </si>
  <si>
    <t>822Egenhofen</t>
  </si>
  <si>
    <t>82284</t>
  </si>
  <si>
    <t>Grafrath</t>
  </si>
  <si>
    <t>822Grafrath</t>
  </si>
  <si>
    <t>82285</t>
  </si>
  <si>
    <t>822Hattenhofen</t>
  </si>
  <si>
    <t>82287</t>
  </si>
  <si>
    <t>Jesenwang</t>
  </si>
  <si>
    <t>822Jesenwang</t>
  </si>
  <si>
    <t>82288</t>
  </si>
  <si>
    <t>Kottgeisering</t>
  </si>
  <si>
    <t>822Kottgeisering</t>
  </si>
  <si>
    <t>82290</t>
  </si>
  <si>
    <t>Landsberied</t>
  </si>
  <si>
    <t>822Landsberied</t>
  </si>
  <si>
    <t>82291</t>
  </si>
  <si>
    <t>Mammendorf</t>
  </si>
  <si>
    <t>822Mammendorf</t>
  </si>
  <si>
    <t>82293</t>
  </si>
  <si>
    <t>Mittelstetten</t>
  </si>
  <si>
    <t>822Mittelstetten</t>
  </si>
  <si>
    <t>82294</t>
  </si>
  <si>
    <t>Oberschweinbach</t>
  </si>
  <si>
    <t>822Oberschweinbach</t>
  </si>
  <si>
    <t>82296</t>
  </si>
  <si>
    <t>Schöngeising</t>
  </si>
  <si>
    <t>822Schöngeising</t>
  </si>
  <si>
    <t>82297</t>
  </si>
  <si>
    <t>Steindorf</t>
  </si>
  <si>
    <t>822Steindorf</t>
  </si>
  <si>
    <t>82299</t>
  </si>
  <si>
    <t>Türkenfeld</t>
  </si>
  <si>
    <t>822Türkenfeld</t>
  </si>
  <si>
    <t>82319</t>
  </si>
  <si>
    <t>Starnberg</t>
  </si>
  <si>
    <t>823Starnberg</t>
  </si>
  <si>
    <t>82327</t>
  </si>
  <si>
    <t>Tutzing</t>
  </si>
  <si>
    <t>823Tutzing</t>
  </si>
  <si>
    <t>82335</t>
  </si>
  <si>
    <t>823Berg</t>
  </si>
  <si>
    <t>82340</t>
  </si>
  <si>
    <t>Feldafing</t>
  </si>
  <si>
    <t>823Feldafing</t>
  </si>
  <si>
    <t>82343</t>
  </si>
  <si>
    <t>Pöcking</t>
  </si>
  <si>
    <t>823Pöcking</t>
  </si>
  <si>
    <t>82346</t>
  </si>
  <si>
    <t>Andechs</t>
  </si>
  <si>
    <t>823Andechs</t>
  </si>
  <si>
    <t>82347</t>
  </si>
  <si>
    <t>Bernried</t>
  </si>
  <si>
    <t>823Bernried</t>
  </si>
  <si>
    <t>82362</t>
  </si>
  <si>
    <t>Weilheim in Oberbayern</t>
  </si>
  <si>
    <t>823Weilheim in Oberbayern</t>
  </si>
  <si>
    <t>82377</t>
  </si>
  <si>
    <t>Penzberg</t>
  </si>
  <si>
    <t>823Penzberg</t>
  </si>
  <si>
    <t>82380</t>
  </si>
  <si>
    <t>Peißenberg</t>
  </si>
  <si>
    <t>823Peißenberg</t>
  </si>
  <si>
    <t>82383</t>
  </si>
  <si>
    <t>Hohenpeißenberg</t>
  </si>
  <si>
    <t>823Hohenpeißenberg</t>
  </si>
  <si>
    <t>82386</t>
  </si>
  <si>
    <t>823Oberhausen</t>
  </si>
  <si>
    <t>Huglfing</t>
  </si>
  <si>
    <t>823Huglfing</t>
  </si>
  <si>
    <t>82387</t>
  </si>
  <si>
    <t>Antdorf</t>
  </si>
  <si>
    <t>823Antdorf</t>
  </si>
  <si>
    <t>82389</t>
  </si>
  <si>
    <t>Böbing</t>
  </si>
  <si>
    <t>823Böbing</t>
  </si>
  <si>
    <t>82390</t>
  </si>
  <si>
    <t>Eberfing</t>
  </si>
  <si>
    <t>823Eberfing</t>
  </si>
  <si>
    <t>82392</t>
  </si>
  <si>
    <t>Habach</t>
  </si>
  <si>
    <t>823Habach</t>
  </si>
  <si>
    <t>82393</t>
  </si>
  <si>
    <t>Iffeldorf</t>
  </si>
  <si>
    <t>823Iffeldorf</t>
  </si>
  <si>
    <t>82395</t>
  </si>
  <si>
    <t>Obersöchering</t>
  </si>
  <si>
    <t>823Obersöchering</t>
  </si>
  <si>
    <t>82396</t>
  </si>
  <si>
    <t>Pähl</t>
  </si>
  <si>
    <t>823Pähl</t>
  </si>
  <si>
    <t>82398</t>
  </si>
  <si>
    <t>Polling</t>
  </si>
  <si>
    <t>823Polling</t>
  </si>
  <si>
    <t>82399</t>
  </si>
  <si>
    <t>Raisting</t>
  </si>
  <si>
    <t>823Raisting</t>
  </si>
  <si>
    <t>82401</t>
  </si>
  <si>
    <t>Rottenbuch</t>
  </si>
  <si>
    <t>824Rottenbuch</t>
  </si>
  <si>
    <t>82402</t>
  </si>
  <si>
    <t>Seeshaupt</t>
  </si>
  <si>
    <t>824Seeshaupt</t>
  </si>
  <si>
    <t>82404</t>
  </si>
  <si>
    <t>Sindelsdorf</t>
  </si>
  <si>
    <t>824Sindelsdorf</t>
  </si>
  <si>
    <t>82405</t>
  </si>
  <si>
    <t>Wessobrunn</t>
  </si>
  <si>
    <t>824Wessobrunn</t>
  </si>
  <si>
    <t>82407</t>
  </si>
  <si>
    <t>Wielenbach</t>
  </si>
  <si>
    <t>824Wielenbach</t>
  </si>
  <si>
    <t>82409</t>
  </si>
  <si>
    <t>Wildsteig</t>
  </si>
  <si>
    <t>824Wildsteig</t>
  </si>
  <si>
    <t>82418</t>
  </si>
  <si>
    <t>Murnau am Staffelsee</t>
  </si>
  <si>
    <t>824Murnau am Staffelsee</t>
  </si>
  <si>
    <t>Riegsee</t>
  </si>
  <si>
    <t>824Riegsee</t>
  </si>
  <si>
    <t>Seehausen am Staffelsee</t>
  </si>
  <si>
    <t>824Seehausen am Staffelsee</t>
  </si>
  <si>
    <t>82431</t>
  </si>
  <si>
    <t>Kochel am See</t>
  </si>
  <si>
    <t>824Kochel am See</t>
  </si>
  <si>
    <t>82433</t>
  </si>
  <si>
    <t>Bad Kohlgrub</t>
  </si>
  <si>
    <t>824Bad Kohlgrub</t>
  </si>
  <si>
    <t>82435</t>
  </si>
  <si>
    <t>Bad Bayersoien</t>
  </si>
  <si>
    <t>824Bad Bayersoien</t>
  </si>
  <si>
    <t>82436</t>
  </si>
  <si>
    <t>Eglfing</t>
  </si>
  <si>
    <t>824Eglfing</t>
  </si>
  <si>
    <t>82438</t>
  </si>
  <si>
    <t>Eschenlohe</t>
  </si>
  <si>
    <t>824Eschenlohe</t>
  </si>
  <si>
    <t>82439</t>
  </si>
  <si>
    <t>Großweil</t>
  </si>
  <si>
    <t>824Großweil</t>
  </si>
  <si>
    <t>82441</t>
  </si>
  <si>
    <t>Ohlstadt</t>
  </si>
  <si>
    <t>824Ohlstadt</t>
  </si>
  <si>
    <t>82442</t>
  </si>
  <si>
    <t>Saulgrub</t>
  </si>
  <si>
    <t>824Saulgrub</t>
  </si>
  <si>
    <t>82444</t>
  </si>
  <si>
    <t>Schlehdorf</t>
  </si>
  <si>
    <t>824Schlehdorf</t>
  </si>
  <si>
    <t>82445</t>
  </si>
  <si>
    <t>Schwaigen</t>
  </si>
  <si>
    <t>824Schwaigen</t>
  </si>
  <si>
    <t>82447</t>
  </si>
  <si>
    <t>Spatzenhausen</t>
  </si>
  <si>
    <t>824Spatzenhausen</t>
  </si>
  <si>
    <t>82449</t>
  </si>
  <si>
    <t>Uffing am Staffelsee</t>
  </si>
  <si>
    <t>824Uffing am Staffelsee</t>
  </si>
  <si>
    <t>82467</t>
  </si>
  <si>
    <t>Garmisch-Partenkirchen</t>
  </si>
  <si>
    <t>824Garmisch-Partenkirchen</t>
  </si>
  <si>
    <t>82481</t>
  </si>
  <si>
    <t>Mittenwald</t>
  </si>
  <si>
    <t>824Mittenwald</t>
  </si>
  <si>
    <t>82487</t>
  </si>
  <si>
    <t>Oberammergau</t>
  </si>
  <si>
    <t>824Oberammergau</t>
  </si>
  <si>
    <t>82488</t>
  </si>
  <si>
    <t>Ettal</t>
  </si>
  <si>
    <t>824Ettal</t>
  </si>
  <si>
    <t>82490</t>
  </si>
  <si>
    <t>Farchant</t>
  </si>
  <si>
    <t>824Farchant</t>
  </si>
  <si>
    <t>82491</t>
  </si>
  <si>
    <t>Grainau</t>
  </si>
  <si>
    <t>824Grainau</t>
  </si>
  <si>
    <t>82494</t>
  </si>
  <si>
    <t>Krün</t>
  </si>
  <si>
    <t>824Krün</t>
  </si>
  <si>
    <t>82496</t>
  </si>
  <si>
    <t>Oberau</t>
  </si>
  <si>
    <t>824Oberau</t>
  </si>
  <si>
    <t>82497</t>
  </si>
  <si>
    <t>Unterammergau</t>
  </si>
  <si>
    <t>824Unterammergau</t>
  </si>
  <si>
    <t>82499</t>
  </si>
  <si>
    <t>Wallgau</t>
  </si>
  <si>
    <t>824Wallgau</t>
  </si>
  <si>
    <t>82515</t>
  </si>
  <si>
    <t>Wolfratshausen</t>
  </si>
  <si>
    <t>825Wolfratshausen</t>
  </si>
  <si>
    <t>82538</t>
  </si>
  <si>
    <t>Geretsried</t>
  </si>
  <si>
    <t>825Geretsried</t>
  </si>
  <si>
    <t>82541</t>
  </si>
  <si>
    <t>Münsing</t>
  </si>
  <si>
    <t>825Münsing</t>
  </si>
  <si>
    <t>82544</t>
  </si>
  <si>
    <t>Egling</t>
  </si>
  <si>
    <t>825Egling</t>
  </si>
  <si>
    <t>82547</t>
  </si>
  <si>
    <t>Eurasburg</t>
  </si>
  <si>
    <t>825Eurasburg</t>
  </si>
  <si>
    <t>82549</t>
  </si>
  <si>
    <t>Königsdorf</t>
  </si>
  <si>
    <t>825Königsdorf</t>
  </si>
  <si>
    <t>83022</t>
  </si>
  <si>
    <t>830Rosenheim</t>
  </si>
  <si>
    <t>83024</t>
  </si>
  <si>
    <t>83026</t>
  </si>
  <si>
    <t>83043</t>
  </si>
  <si>
    <t>Bad Aibling</t>
  </si>
  <si>
    <t>830Bad Aibling</t>
  </si>
  <si>
    <t>83052</t>
  </si>
  <si>
    <t>Bruckmühl</t>
  </si>
  <si>
    <t>830Bruckmühl</t>
  </si>
  <si>
    <t>83059</t>
  </si>
  <si>
    <t>Kolbermoor</t>
  </si>
  <si>
    <t>830Kolbermoor</t>
  </si>
  <si>
    <t>83064</t>
  </si>
  <si>
    <t>Raubling</t>
  </si>
  <si>
    <t>830Raubling</t>
  </si>
  <si>
    <t>83071</t>
  </si>
  <si>
    <t>Stephanskirchen</t>
  </si>
  <si>
    <t>830Stephanskirchen</t>
  </si>
  <si>
    <t>83075</t>
  </si>
  <si>
    <t>Bad Feilnbach</t>
  </si>
  <si>
    <t>830Bad Feilnbach</t>
  </si>
  <si>
    <t>83080</t>
  </si>
  <si>
    <t>Oberaudorf</t>
  </si>
  <si>
    <t>830Oberaudorf</t>
  </si>
  <si>
    <t>83083</t>
  </si>
  <si>
    <t>Riedering</t>
  </si>
  <si>
    <t>830Riedering</t>
  </si>
  <si>
    <t>83088</t>
  </si>
  <si>
    <t>Kiefersfelden</t>
  </si>
  <si>
    <t>830Kiefersfelden</t>
  </si>
  <si>
    <t>83093</t>
  </si>
  <si>
    <t>Bad Endorf</t>
  </si>
  <si>
    <t>830Bad Endorf</t>
  </si>
  <si>
    <t>83098</t>
  </si>
  <si>
    <t>Brannenburg</t>
  </si>
  <si>
    <t>830Brannenburg</t>
  </si>
  <si>
    <t>83101</t>
  </si>
  <si>
    <t>831Rohrdorf</t>
  </si>
  <si>
    <t>83104</t>
  </si>
  <si>
    <t>Tuntenhausen</t>
  </si>
  <si>
    <t>831Tuntenhausen</t>
  </si>
  <si>
    <t>83109</t>
  </si>
  <si>
    <t>Großkarolinenfeld</t>
  </si>
  <si>
    <t>831Großkarolinenfeld</t>
  </si>
  <si>
    <t>83112</t>
  </si>
  <si>
    <t>Frasdorf</t>
  </si>
  <si>
    <t>831Frasdorf</t>
  </si>
  <si>
    <t>83115</t>
  </si>
  <si>
    <t>Neubeuern</t>
  </si>
  <si>
    <t>831Neubeuern</t>
  </si>
  <si>
    <t>83119</t>
  </si>
  <si>
    <t>Obing</t>
  </si>
  <si>
    <t>831Obing</t>
  </si>
  <si>
    <t>83122</t>
  </si>
  <si>
    <t>Samerberg</t>
  </si>
  <si>
    <t>831Samerberg</t>
  </si>
  <si>
    <t>83123</t>
  </si>
  <si>
    <t>Amerang</t>
  </si>
  <si>
    <t>831Amerang</t>
  </si>
  <si>
    <t>83125</t>
  </si>
  <si>
    <t>Eggstätt</t>
  </si>
  <si>
    <t>831Eggstätt</t>
  </si>
  <si>
    <t>83126</t>
  </si>
  <si>
    <t>Flintsbach</t>
  </si>
  <si>
    <t>831Flintsbach</t>
  </si>
  <si>
    <t>83128</t>
  </si>
  <si>
    <t>Halfing</t>
  </si>
  <si>
    <t>831Halfing</t>
  </si>
  <si>
    <t>83129</t>
  </si>
  <si>
    <t>Höslwang</t>
  </si>
  <si>
    <t>831Höslwang</t>
  </si>
  <si>
    <t>83131</t>
  </si>
  <si>
    <t>Nußdorf am Inn</t>
  </si>
  <si>
    <t>831Nußdorf am Inn</t>
  </si>
  <si>
    <t>83132</t>
  </si>
  <si>
    <t>Pittenhart</t>
  </si>
  <si>
    <t>831Pittenhart</t>
  </si>
  <si>
    <t>83134</t>
  </si>
  <si>
    <t>Prutting</t>
  </si>
  <si>
    <t>831Prutting</t>
  </si>
  <si>
    <t>83135</t>
  </si>
  <si>
    <t>Schechen</t>
  </si>
  <si>
    <t>831Schechen</t>
  </si>
  <si>
    <t>83137</t>
  </si>
  <si>
    <t>Schonstett</t>
  </si>
  <si>
    <t>831Schonstett</t>
  </si>
  <si>
    <t>83139</t>
  </si>
  <si>
    <t>Söchtenau</t>
  </si>
  <si>
    <t>831Söchtenau</t>
  </si>
  <si>
    <t>83209</t>
  </si>
  <si>
    <t>Prien am Chiemsee</t>
  </si>
  <si>
    <t>832Prien am Chiemsee</t>
  </si>
  <si>
    <t>83224</t>
  </si>
  <si>
    <t>832Grassau</t>
  </si>
  <si>
    <t>Staudach-Egerndach</t>
  </si>
  <si>
    <t>832Staudach-Egerndach</t>
  </si>
  <si>
    <t>83229</t>
  </si>
  <si>
    <t>Aschau im Chiemgau</t>
  </si>
  <si>
    <t>832Aschau im Chiemgau</t>
  </si>
  <si>
    <t>83233</t>
  </si>
  <si>
    <t>Bernau am Chiemsee</t>
  </si>
  <si>
    <t>832Bernau am Chiemsee</t>
  </si>
  <si>
    <t>83236</t>
  </si>
  <si>
    <t>Übersee</t>
  </si>
  <si>
    <t>832Übersee</t>
  </si>
  <si>
    <t>83242</t>
  </si>
  <si>
    <t>Reit im Winkl</t>
  </si>
  <si>
    <t>832Reit im Winkl</t>
  </si>
  <si>
    <t>83246</t>
  </si>
  <si>
    <t>Unterwössen</t>
  </si>
  <si>
    <t>832Unterwössen</t>
  </si>
  <si>
    <t>83250</t>
  </si>
  <si>
    <t>Marquartstein</t>
  </si>
  <si>
    <t>832Marquartstein</t>
  </si>
  <si>
    <t>83253</t>
  </si>
  <si>
    <t>Rimsting</t>
  </si>
  <si>
    <t>832Rimsting</t>
  </si>
  <si>
    <t>83254</t>
  </si>
  <si>
    <t>Breitbrunn am Chiemsee</t>
  </si>
  <si>
    <t>832Breitbrunn am Chiemsee</t>
  </si>
  <si>
    <t>83256</t>
  </si>
  <si>
    <t>Chiemsee</t>
  </si>
  <si>
    <t>832Chiemsee</t>
  </si>
  <si>
    <t>83257</t>
  </si>
  <si>
    <t>Gstadt am Chiemsee</t>
  </si>
  <si>
    <t>832Gstadt am Chiemsee</t>
  </si>
  <si>
    <t>83259</t>
  </si>
  <si>
    <t>Schleching</t>
  </si>
  <si>
    <t>832Schleching</t>
  </si>
  <si>
    <t>83278</t>
  </si>
  <si>
    <t>Traunstein</t>
  </si>
  <si>
    <t>832Traunstein</t>
  </si>
  <si>
    <t>83301</t>
  </si>
  <si>
    <t>Traunreut</t>
  </si>
  <si>
    <t>833Traunreut</t>
  </si>
  <si>
    <t>83308</t>
  </si>
  <si>
    <t>Trostberg</t>
  </si>
  <si>
    <t>833Trostberg</t>
  </si>
  <si>
    <t>83313</t>
  </si>
  <si>
    <t>Siegsdorf</t>
  </si>
  <si>
    <t>833Siegsdorf</t>
  </si>
  <si>
    <t>83317</t>
  </si>
  <si>
    <t>Teisendorf</t>
  </si>
  <si>
    <t>833Teisendorf</t>
  </si>
  <si>
    <t>83324</t>
  </si>
  <si>
    <t>Ruhpolding</t>
  </si>
  <si>
    <t>833Ruhpolding</t>
  </si>
  <si>
    <t>83329</t>
  </si>
  <si>
    <t>Wonneberg</t>
  </si>
  <si>
    <t>833Wonneberg</t>
  </si>
  <si>
    <t>Waging am See</t>
  </si>
  <si>
    <t>833Waging am See</t>
  </si>
  <si>
    <t>83334</t>
  </si>
  <si>
    <t>Inzell</t>
  </si>
  <si>
    <t>833Inzell</t>
  </si>
  <si>
    <t>83339</t>
  </si>
  <si>
    <t>Chieming</t>
  </si>
  <si>
    <t>833Chieming</t>
  </si>
  <si>
    <t>83342</t>
  </si>
  <si>
    <t>Tacherting</t>
  </si>
  <si>
    <t>833Tacherting</t>
  </si>
  <si>
    <t>83346</t>
  </si>
  <si>
    <t>833Bergen</t>
  </si>
  <si>
    <t>83349</t>
  </si>
  <si>
    <t>Palling</t>
  </si>
  <si>
    <t>833Palling</t>
  </si>
  <si>
    <t>83352</t>
  </si>
  <si>
    <t>Altenmarkt an der Alz</t>
  </si>
  <si>
    <t>833Altenmarkt an der Alz</t>
  </si>
  <si>
    <t>83355</t>
  </si>
  <si>
    <t>Grabenstätt</t>
  </si>
  <si>
    <t>833Grabenstätt</t>
  </si>
  <si>
    <t>83358</t>
  </si>
  <si>
    <t>Seeon-Seebruck</t>
  </si>
  <si>
    <t>833Seeon-Seebruck</t>
  </si>
  <si>
    <t>83361</t>
  </si>
  <si>
    <t>833Kienberg</t>
  </si>
  <si>
    <t>83362</t>
  </si>
  <si>
    <t>Surberg</t>
  </si>
  <si>
    <t>833Surberg</t>
  </si>
  <si>
    <t>83365</t>
  </si>
  <si>
    <t>Nußdorf</t>
  </si>
  <si>
    <t>833Nußdorf</t>
  </si>
  <si>
    <t>83367</t>
  </si>
  <si>
    <t>Petting</t>
  </si>
  <si>
    <t>833Petting</t>
  </si>
  <si>
    <t>83370</t>
  </si>
  <si>
    <t>83373</t>
  </si>
  <si>
    <t>Taching am See</t>
  </si>
  <si>
    <t>833Taching am See</t>
  </si>
  <si>
    <t>83377</t>
  </si>
  <si>
    <t>Vachendorf</t>
  </si>
  <si>
    <t>833Vachendorf</t>
  </si>
  <si>
    <t>83395</t>
  </si>
  <si>
    <t>Freilassing</t>
  </si>
  <si>
    <t>833Freilassing</t>
  </si>
  <si>
    <t>83404</t>
  </si>
  <si>
    <t>Ainring</t>
  </si>
  <si>
    <t>834Ainring</t>
  </si>
  <si>
    <t>83410</t>
  </si>
  <si>
    <t>Laufen</t>
  </si>
  <si>
    <t>834Laufen</t>
  </si>
  <si>
    <t>83413</t>
  </si>
  <si>
    <t>Fridolfing</t>
  </si>
  <si>
    <t>834Fridolfing</t>
  </si>
  <si>
    <t>83416</t>
  </si>
  <si>
    <t>Saaldorf-Surheim</t>
  </si>
  <si>
    <t>834Saaldorf-Surheim</t>
  </si>
  <si>
    <t>83417</t>
  </si>
  <si>
    <t>Kirchanschöring</t>
  </si>
  <si>
    <t>834Kirchanschöring</t>
  </si>
  <si>
    <t>83435</t>
  </si>
  <si>
    <t>Bad Reichenhall</t>
  </si>
  <si>
    <t>834Bad Reichenhall</t>
  </si>
  <si>
    <t>83451</t>
  </si>
  <si>
    <t>Piding</t>
  </si>
  <si>
    <t>834Piding</t>
  </si>
  <si>
    <t>83454</t>
  </si>
  <si>
    <t>Anger</t>
  </si>
  <si>
    <t>834Anger</t>
  </si>
  <si>
    <t>83457</t>
  </si>
  <si>
    <t>Bayerisch Gmain</t>
  </si>
  <si>
    <t>834Bayerisch Gmain</t>
  </si>
  <si>
    <t>83458</t>
  </si>
  <si>
    <t>Schneizlreuth</t>
  </si>
  <si>
    <t>834Schneizlreuth</t>
  </si>
  <si>
    <t>83471</t>
  </si>
  <si>
    <t>Schönau am Königssee</t>
  </si>
  <si>
    <t>834Schönau am Königssee</t>
  </si>
  <si>
    <t>Berchtesgaden</t>
  </si>
  <si>
    <t>834Berchtesgaden</t>
  </si>
  <si>
    <t>83483</t>
  </si>
  <si>
    <t>Bischofswiesen</t>
  </si>
  <si>
    <t>834Bischofswiesen</t>
  </si>
  <si>
    <t>83486</t>
  </si>
  <si>
    <t>Ramsau</t>
  </si>
  <si>
    <t>834Ramsau</t>
  </si>
  <si>
    <t>83487</t>
  </si>
  <si>
    <t>Marktschellenberg</t>
  </si>
  <si>
    <t>834Marktschellenberg</t>
  </si>
  <si>
    <t>83512</t>
  </si>
  <si>
    <t>Wasserburg am Inn</t>
  </si>
  <si>
    <t>835Wasserburg am Inn</t>
  </si>
  <si>
    <t>83527</t>
  </si>
  <si>
    <t>835Kirchdorf</t>
  </si>
  <si>
    <t>Haag in Oberbayern</t>
  </si>
  <si>
    <t>835Haag in Oberbayern</t>
  </si>
  <si>
    <t>83530</t>
  </si>
  <si>
    <t>Schnaitsee</t>
  </si>
  <si>
    <t>835Schnaitsee</t>
  </si>
  <si>
    <t>83533</t>
  </si>
  <si>
    <t>Edling</t>
  </si>
  <si>
    <t>835Edling</t>
  </si>
  <si>
    <t>83536</t>
  </si>
  <si>
    <t>Gars am Inn</t>
  </si>
  <si>
    <t>835Gars am Inn</t>
  </si>
  <si>
    <t>83539</t>
  </si>
  <si>
    <t>Albaching</t>
  </si>
  <si>
    <t>835Albaching</t>
  </si>
  <si>
    <t>Pfaffing</t>
  </si>
  <si>
    <t>835Pfaffing</t>
  </si>
  <si>
    <t>83543</t>
  </si>
  <si>
    <t>Rott am Inn</t>
  </si>
  <si>
    <t>835Rott am Inn</t>
  </si>
  <si>
    <t>83547</t>
  </si>
  <si>
    <t>Babensham</t>
  </si>
  <si>
    <t>835Babensham</t>
  </si>
  <si>
    <t>83549</t>
  </si>
  <si>
    <t>Eiselfing</t>
  </si>
  <si>
    <t>835Eiselfing</t>
  </si>
  <si>
    <t>83550</t>
  </si>
  <si>
    <t>835Emmering</t>
  </si>
  <si>
    <t>83553</t>
  </si>
  <si>
    <t>Frauenneuharting</t>
  </si>
  <si>
    <t>835Frauenneuharting</t>
  </si>
  <si>
    <t>83556</t>
  </si>
  <si>
    <t>Griesstätt</t>
  </si>
  <si>
    <t>835Griesstätt</t>
  </si>
  <si>
    <t>83558</t>
  </si>
  <si>
    <t>Maitenbeth</t>
  </si>
  <si>
    <t>835Maitenbeth</t>
  </si>
  <si>
    <t>83561</t>
  </si>
  <si>
    <t>Ramerberg</t>
  </si>
  <si>
    <t>835Ramerberg</t>
  </si>
  <si>
    <t>83562</t>
  </si>
  <si>
    <t>Rechtmehring</t>
  </si>
  <si>
    <t>835Rechtmehring</t>
  </si>
  <si>
    <t>83564</t>
  </si>
  <si>
    <t>Soyen</t>
  </si>
  <si>
    <t>835Soyen</t>
  </si>
  <si>
    <t>83567</t>
  </si>
  <si>
    <t>Unterreit</t>
  </si>
  <si>
    <t>835Unterreit</t>
  </si>
  <si>
    <t>83569</t>
  </si>
  <si>
    <t>Vogtareuth</t>
  </si>
  <si>
    <t>835Vogtareuth</t>
  </si>
  <si>
    <t>83607</t>
  </si>
  <si>
    <t>Holzkirchen</t>
  </si>
  <si>
    <t>836Holzkirchen</t>
  </si>
  <si>
    <t>83620</t>
  </si>
  <si>
    <t>Feldkirchen-Westerham</t>
  </si>
  <si>
    <t>836Feldkirchen-Westerham</t>
  </si>
  <si>
    <t>83623</t>
  </si>
  <si>
    <t>Dietramszell</t>
  </si>
  <si>
    <t>836Dietramszell</t>
  </si>
  <si>
    <t>83624</t>
  </si>
  <si>
    <t>Otterfing</t>
  </si>
  <si>
    <t>836Otterfing</t>
  </si>
  <si>
    <t>83626</t>
  </si>
  <si>
    <t>Valley</t>
  </si>
  <si>
    <t>836Valley</t>
  </si>
  <si>
    <t>83627</t>
  </si>
  <si>
    <t>Warngau</t>
  </si>
  <si>
    <t>836Warngau</t>
  </si>
  <si>
    <t>83629</t>
  </si>
  <si>
    <t>Weyarn</t>
  </si>
  <si>
    <t>836Weyarn</t>
  </si>
  <si>
    <t>83646</t>
  </si>
  <si>
    <t>Bad Tölz</t>
  </si>
  <si>
    <t>836Bad Tölz</t>
  </si>
  <si>
    <t>Wackersberg</t>
  </si>
  <si>
    <t>836Wackersberg</t>
  </si>
  <si>
    <t>83661</t>
  </si>
  <si>
    <t>Lenggries</t>
  </si>
  <si>
    <t>836Lenggries</t>
  </si>
  <si>
    <t>83666</t>
  </si>
  <si>
    <t>Waakirchen</t>
  </si>
  <si>
    <t>836Waakirchen</t>
  </si>
  <si>
    <t>83670</t>
  </si>
  <si>
    <t>Bad Heilbrunn</t>
  </si>
  <si>
    <t>836Bad Heilbrunn</t>
  </si>
  <si>
    <t>83671</t>
  </si>
  <si>
    <t>Benediktbeuern</t>
  </si>
  <si>
    <t>836Benediktbeuern</t>
  </si>
  <si>
    <t>83673</t>
  </si>
  <si>
    <t>Bichl</t>
  </si>
  <si>
    <t>836Bichl</t>
  </si>
  <si>
    <t>83674</t>
  </si>
  <si>
    <t>Gaißach</t>
  </si>
  <si>
    <t>836Gaißach</t>
  </si>
  <si>
    <t>83676</t>
  </si>
  <si>
    <t>Jachenau</t>
  </si>
  <si>
    <t>836Jachenau</t>
  </si>
  <si>
    <t>83677</t>
  </si>
  <si>
    <t>Greiling</t>
  </si>
  <si>
    <t>836Greiling</t>
  </si>
  <si>
    <t>Reichersbeuern</t>
  </si>
  <si>
    <t>836Reichersbeuern</t>
  </si>
  <si>
    <t>83679</t>
  </si>
  <si>
    <t>Sachsenkam</t>
  </si>
  <si>
    <t>836Sachsenkam</t>
  </si>
  <si>
    <t>83684</t>
  </si>
  <si>
    <t>Tegernsee</t>
  </si>
  <si>
    <t>836Tegernsee</t>
  </si>
  <si>
    <t>83700</t>
  </si>
  <si>
    <t>Rottach-Egern</t>
  </si>
  <si>
    <t>837Rottach-Egern</t>
  </si>
  <si>
    <t>83703</t>
  </si>
  <si>
    <t>Gmund am Tegernsee</t>
  </si>
  <si>
    <t>837Gmund am Tegernsee</t>
  </si>
  <si>
    <t>83707</t>
  </si>
  <si>
    <t>Bad Wiessee</t>
  </si>
  <si>
    <t>837Bad Wiessee</t>
  </si>
  <si>
    <t>83708</t>
  </si>
  <si>
    <t>Kreuth</t>
  </si>
  <si>
    <t>837Kreuth</t>
  </si>
  <si>
    <t>83714</t>
  </si>
  <si>
    <t>Miesbach</t>
  </si>
  <si>
    <t>837Miesbach</t>
  </si>
  <si>
    <t>83727</t>
  </si>
  <si>
    <t>Schliersee</t>
  </si>
  <si>
    <t>837Schliersee</t>
  </si>
  <si>
    <t>83730</t>
  </si>
  <si>
    <t>Fischbachau</t>
  </si>
  <si>
    <t>837Fischbachau</t>
  </si>
  <si>
    <t>83734</t>
  </si>
  <si>
    <t>Hausham</t>
  </si>
  <si>
    <t>837Hausham</t>
  </si>
  <si>
    <t>83735</t>
  </si>
  <si>
    <t>Bayrischzell</t>
  </si>
  <si>
    <t>837Bayrischzell</t>
  </si>
  <si>
    <t>83737</t>
  </si>
  <si>
    <t>Irschenberg</t>
  </si>
  <si>
    <t>837Irschenberg</t>
  </si>
  <si>
    <t>84028</t>
  </si>
  <si>
    <t>Landshut</t>
  </si>
  <si>
    <t>840Landshut</t>
  </si>
  <si>
    <t>84030</t>
  </si>
  <si>
    <t>Ergolding</t>
  </si>
  <si>
    <t>840Ergolding</t>
  </si>
  <si>
    <t>84032</t>
  </si>
  <si>
    <t>840Altdorf</t>
  </si>
  <si>
    <t>84034</t>
  </si>
  <si>
    <t>84036</t>
  </si>
  <si>
    <t>Kumhausen</t>
  </si>
  <si>
    <t>840Kumhausen</t>
  </si>
  <si>
    <t>84048</t>
  </si>
  <si>
    <t>Mainburg</t>
  </si>
  <si>
    <t>840Mainburg</t>
  </si>
  <si>
    <t>84051</t>
  </si>
  <si>
    <t>Essenbach</t>
  </si>
  <si>
    <t>840Essenbach</t>
  </si>
  <si>
    <t>84056</t>
  </si>
  <si>
    <t>Rottenburg an der Laaber</t>
  </si>
  <si>
    <t>840Rottenburg an der Laaber</t>
  </si>
  <si>
    <t>84061</t>
  </si>
  <si>
    <t>Ergoldsbach</t>
  </si>
  <si>
    <t>840Ergoldsbach</t>
  </si>
  <si>
    <t>84066</t>
  </si>
  <si>
    <t>Mallersdorf-Pfaffenberg</t>
  </si>
  <si>
    <t>840Mallersdorf-Pfaffenberg</t>
  </si>
  <si>
    <t>84069</t>
  </si>
  <si>
    <t>Schierling</t>
  </si>
  <si>
    <t>840Schierling</t>
  </si>
  <si>
    <t>84072</t>
  </si>
  <si>
    <t>Au in der Hallertau</t>
  </si>
  <si>
    <t>840Au in der Hallertau</t>
  </si>
  <si>
    <t>84076</t>
  </si>
  <si>
    <t>Pfeffenhausen</t>
  </si>
  <si>
    <t>840Pfeffenhausen</t>
  </si>
  <si>
    <t>84079</t>
  </si>
  <si>
    <t>Bruckberg</t>
  </si>
  <si>
    <t>840Bruckberg</t>
  </si>
  <si>
    <t>84082</t>
  </si>
  <si>
    <t>Laberweinting</t>
  </si>
  <si>
    <t>840Laberweinting</t>
  </si>
  <si>
    <t>84085</t>
  </si>
  <si>
    <t>Langquaid</t>
  </si>
  <si>
    <t>840Langquaid</t>
  </si>
  <si>
    <t>84088</t>
  </si>
  <si>
    <t>Neufahrn in Niederbayern</t>
  </si>
  <si>
    <t>840Neufahrn in Niederbayern</t>
  </si>
  <si>
    <t>84089</t>
  </si>
  <si>
    <t>Aiglsbach</t>
  </si>
  <si>
    <t>840Aiglsbach</t>
  </si>
  <si>
    <t>84091</t>
  </si>
  <si>
    <t>Attenhofen</t>
  </si>
  <si>
    <t>840Attenhofen</t>
  </si>
  <si>
    <t>84092</t>
  </si>
  <si>
    <t>Bayerbach</t>
  </si>
  <si>
    <t>840Bayerbach</t>
  </si>
  <si>
    <t>84094</t>
  </si>
  <si>
    <t>Elsendorf</t>
  </si>
  <si>
    <t>840Elsendorf</t>
  </si>
  <si>
    <t>84095</t>
  </si>
  <si>
    <t>Furth</t>
  </si>
  <si>
    <t>840Furth</t>
  </si>
  <si>
    <t>84097</t>
  </si>
  <si>
    <t>Herrngiersdorf</t>
  </si>
  <si>
    <t>840Herrngiersdorf</t>
  </si>
  <si>
    <t>84098</t>
  </si>
  <si>
    <t>Hohenthann</t>
  </si>
  <si>
    <t>840Hohenthann</t>
  </si>
  <si>
    <t>84100</t>
  </si>
  <si>
    <t>Niederaichbach</t>
  </si>
  <si>
    <t>841Niederaichbach</t>
  </si>
  <si>
    <t>84101</t>
  </si>
  <si>
    <t>Obersüßbach</t>
  </si>
  <si>
    <t>841Obersüßbach</t>
  </si>
  <si>
    <t>84103</t>
  </si>
  <si>
    <t>Postau</t>
  </si>
  <si>
    <t>841Postau</t>
  </si>
  <si>
    <t>84104</t>
  </si>
  <si>
    <t>Rudelzhausen</t>
  </si>
  <si>
    <t>841Rudelzhausen</t>
  </si>
  <si>
    <t>84106</t>
  </si>
  <si>
    <t>Volkenschwand</t>
  </si>
  <si>
    <t>841Volkenschwand</t>
  </si>
  <si>
    <t>84107</t>
  </si>
  <si>
    <t>Weihmichl</t>
  </si>
  <si>
    <t>841Weihmichl</t>
  </si>
  <si>
    <t>84109</t>
  </si>
  <si>
    <t>Wörth an der Isar</t>
  </si>
  <si>
    <t>841Wörth an der Isar</t>
  </si>
  <si>
    <t>84130</t>
  </si>
  <si>
    <t>Dingolfing</t>
  </si>
  <si>
    <t>841Dingolfing</t>
  </si>
  <si>
    <t>84137</t>
  </si>
  <si>
    <t>Vilsbiburg</t>
  </si>
  <si>
    <t>841Vilsbiburg</t>
  </si>
  <si>
    <t>84140</t>
  </si>
  <si>
    <t>Gangkofen</t>
  </si>
  <si>
    <t>841Gangkofen</t>
  </si>
  <si>
    <t>84144</t>
  </si>
  <si>
    <t>Geisenhausen</t>
  </si>
  <si>
    <t>841Geisenhausen</t>
  </si>
  <si>
    <t>84149</t>
  </si>
  <si>
    <t>Velden</t>
  </si>
  <si>
    <t>841Velden</t>
  </si>
  <si>
    <t>84152</t>
  </si>
  <si>
    <t>Mengkofen</t>
  </si>
  <si>
    <t>841Mengkofen</t>
  </si>
  <si>
    <t>84155</t>
  </si>
  <si>
    <t>Bodenkirchen</t>
  </si>
  <si>
    <t>841Bodenkirchen</t>
  </si>
  <si>
    <t>84160</t>
  </si>
  <si>
    <t>Frontenhausen</t>
  </si>
  <si>
    <t>841Frontenhausen</t>
  </si>
  <si>
    <t>84163</t>
  </si>
  <si>
    <t>Marklkofen</t>
  </si>
  <si>
    <t>841Marklkofen</t>
  </si>
  <si>
    <t>84164</t>
  </si>
  <si>
    <t>Moosthenning</t>
  </si>
  <si>
    <t>841Moosthenning</t>
  </si>
  <si>
    <t>84166</t>
  </si>
  <si>
    <t>Adlkofen</t>
  </si>
  <si>
    <t>841Adlkofen</t>
  </si>
  <si>
    <t>84168</t>
  </si>
  <si>
    <t>Aham</t>
  </si>
  <si>
    <t>841Aham</t>
  </si>
  <si>
    <t>84169</t>
  </si>
  <si>
    <t>Altfraunhofen</t>
  </si>
  <si>
    <t>841Altfraunhofen</t>
  </si>
  <si>
    <t>84171</t>
  </si>
  <si>
    <t>Baierbach</t>
  </si>
  <si>
    <t>841Baierbach</t>
  </si>
  <si>
    <t>84172</t>
  </si>
  <si>
    <t>Buch am Erlbach</t>
  </si>
  <si>
    <t>841Buch am Erlbach</t>
  </si>
  <si>
    <t>84174</t>
  </si>
  <si>
    <t>Eching</t>
  </si>
  <si>
    <t>841Eching</t>
  </si>
  <si>
    <t>84175</t>
  </si>
  <si>
    <t>Schalkham</t>
  </si>
  <si>
    <t>841Schalkham</t>
  </si>
  <si>
    <t>Gerzen</t>
  </si>
  <si>
    <t>841Gerzen</t>
  </si>
  <si>
    <t>84177</t>
  </si>
  <si>
    <t>Gottfrieding</t>
  </si>
  <si>
    <t>841Gottfrieding</t>
  </si>
  <si>
    <t>84178</t>
  </si>
  <si>
    <t>Kröning</t>
  </si>
  <si>
    <t>841Kröning</t>
  </si>
  <si>
    <t>84180</t>
  </si>
  <si>
    <t>Loiching</t>
  </si>
  <si>
    <t>841Loiching</t>
  </si>
  <si>
    <t>84181</t>
  </si>
  <si>
    <t>Neufraunhofen</t>
  </si>
  <si>
    <t>841Neufraunhofen</t>
  </si>
  <si>
    <t>84183</t>
  </si>
  <si>
    <t>Niederviehbach</t>
  </si>
  <si>
    <t>841Niederviehbach</t>
  </si>
  <si>
    <t>84184</t>
  </si>
  <si>
    <t>841Tiefenbach</t>
  </si>
  <si>
    <t>84186</t>
  </si>
  <si>
    <t>Vilsheim</t>
  </si>
  <si>
    <t>841Vilsheim</t>
  </si>
  <si>
    <t>84187</t>
  </si>
  <si>
    <t>Weng</t>
  </si>
  <si>
    <t>841Weng</t>
  </si>
  <si>
    <t>84189</t>
  </si>
  <si>
    <t>Wurmsham</t>
  </si>
  <si>
    <t>841Wurmsham</t>
  </si>
  <si>
    <t>84307</t>
  </si>
  <si>
    <t>Eggenfelden</t>
  </si>
  <si>
    <t>843Eggenfelden</t>
  </si>
  <si>
    <t>84323</t>
  </si>
  <si>
    <t>Massing</t>
  </si>
  <si>
    <t>843Massing</t>
  </si>
  <si>
    <t>84326</t>
  </si>
  <si>
    <t>843Falkenberg</t>
  </si>
  <si>
    <t>843Rimbach</t>
  </si>
  <si>
    <t>84329</t>
  </si>
  <si>
    <t>Wurmannsquick</t>
  </si>
  <si>
    <t>843Wurmannsquick</t>
  </si>
  <si>
    <t>84332</t>
  </si>
  <si>
    <t>Hebertsfelden</t>
  </si>
  <si>
    <t>843Hebertsfelden</t>
  </si>
  <si>
    <t>84333</t>
  </si>
  <si>
    <t>Malgersdorf</t>
  </si>
  <si>
    <t>843Malgersdorf</t>
  </si>
  <si>
    <t>84335</t>
  </si>
  <si>
    <t>Mitterskirchen</t>
  </si>
  <si>
    <t>843Mitterskirchen</t>
  </si>
  <si>
    <t>84337</t>
  </si>
  <si>
    <t>843Schönau</t>
  </si>
  <si>
    <t>84339</t>
  </si>
  <si>
    <t>Unterdietfurt</t>
  </si>
  <si>
    <t>843Unterdietfurt</t>
  </si>
  <si>
    <t>84347</t>
  </si>
  <si>
    <t>Pfarrkirchen</t>
  </si>
  <si>
    <t>843Pfarrkirchen</t>
  </si>
  <si>
    <t>84359</t>
  </si>
  <si>
    <t>Simbach am Inn</t>
  </si>
  <si>
    <t>843Simbach am Inn</t>
  </si>
  <si>
    <t>84364</t>
  </si>
  <si>
    <t>Bad Birnbach</t>
  </si>
  <si>
    <t>843Bad Birnbach</t>
  </si>
  <si>
    <t>84367</t>
  </si>
  <si>
    <t>843Tann</t>
  </si>
  <si>
    <t>Reut</t>
  </si>
  <si>
    <t>843Reut</t>
  </si>
  <si>
    <t>Zeilarn</t>
  </si>
  <si>
    <t>843Zeilarn</t>
  </si>
  <si>
    <t>84371</t>
  </si>
  <si>
    <t>Triftern</t>
  </si>
  <si>
    <t>843Triftern</t>
  </si>
  <si>
    <t>84375</t>
  </si>
  <si>
    <t>Kirchdorf am Inn</t>
  </si>
  <si>
    <t>843Kirchdorf am Inn</t>
  </si>
  <si>
    <t>84378</t>
  </si>
  <si>
    <t>Dietersburg</t>
  </si>
  <si>
    <t>843Dietersburg</t>
  </si>
  <si>
    <t>84381</t>
  </si>
  <si>
    <t>Johanniskirchen</t>
  </si>
  <si>
    <t>843Johanniskirchen</t>
  </si>
  <si>
    <t>84384</t>
  </si>
  <si>
    <t>Wittibreut</t>
  </si>
  <si>
    <t>843Wittibreut</t>
  </si>
  <si>
    <t>84385</t>
  </si>
  <si>
    <t>Egglham</t>
  </si>
  <si>
    <t>843Egglham</t>
  </si>
  <si>
    <t>84387</t>
  </si>
  <si>
    <t>Julbach</t>
  </si>
  <si>
    <t>843Julbach</t>
  </si>
  <si>
    <t>84389</t>
  </si>
  <si>
    <t>Postmünster</t>
  </si>
  <si>
    <t>843Postmünster</t>
  </si>
  <si>
    <t>84405</t>
  </si>
  <si>
    <t>Dorfen</t>
  </si>
  <si>
    <t>844Dorfen</t>
  </si>
  <si>
    <t>84416</t>
  </si>
  <si>
    <t>Taufkirchen (Vils)</t>
  </si>
  <si>
    <t>844Taufkirchen (Vils)</t>
  </si>
  <si>
    <t>Inning am Holz</t>
  </si>
  <si>
    <t>844Inning am Holz</t>
  </si>
  <si>
    <t>84419</t>
  </si>
  <si>
    <t>Obertaufkirchen</t>
  </si>
  <si>
    <t>844Obertaufkirchen</t>
  </si>
  <si>
    <t>Schwindegg</t>
  </si>
  <si>
    <t>844Schwindegg</t>
  </si>
  <si>
    <t>84424</t>
  </si>
  <si>
    <t>Isen</t>
  </si>
  <si>
    <t>844Isen</t>
  </si>
  <si>
    <t>84427</t>
  </si>
  <si>
    <t>Sankt Wolfgang</t>
  </si>
  <si>
    <t>844Sankt Wolfgang</t>
  </si>
  <si>
    <t>84428</t>
  </si>
  <si>
    <t>Buchbach</t>
  </si>
  <si>
    <t>844Buchbach</t>
  </si>
  <si>
    <t>84431</t>
  </si>
  <si>
    <t>Rattenkirchen</t>
  </si>
  <si>
    <t>844Rattenkirchen</t>
  </si>
  <si>
    <t>Heldenstein</t>
  </si>
  <si>
    <t>844Heldenstein</t>
  </si>
  <si>
    <t>84432</t>
  </si>
  <si>
    <t>Hohenpolding</t>
  </si>
  <si>
    <t>844Hohenpolding</t>
  </si>
  <si>
    <t>84434</t>
  </si>
  <si>
    <t>844Kirchberg</t>
  </si>
  <si>
    <t>84435</t>
  </si>
  <si>
    <t>Lengdorf</t>
  </si>
  <si>
    <t>844Lengdorf</t>
  </si>
  <si>
    <t>84437</t>
  </si>
  <si>
    <t>Reichertsheim</t>
  </si>
  <si>
    <t>844Reichertsheim</t>
  </si>
  <si>
    <t>84439</t>
  </si>
  <si>
    <t>844Steinkirchen</t>
  </si>
  <si>
    <t>84453</t>
  </si>
  <si>
    <t>Mühldorf am Inn</t>
  </si>
  <si>
    <t>844Mühldorf am Inn</t>
  </si>
  <si>
    <t>84478</t>
  </si>
  <si>
    <t>Waldkraiburg</t>
  </si>
  <si>
    <t>844Waldkraiburg</t>
  </si>
  <si>
    <t>84489</t>
  </si>
  <si>
    <t>Burghausen</t>
  </si>
  <si>
    <t>844Burghausen</t>
  </si>
  <si>
    <t>84494</t>
  </si>
  <si>
    <t>Lohkirchen</t>
  </si>
  <si>
    <t>844Lohkirchen</t>
  </si>
  <si>
    <t>Niedertaufkirchen</t>
  </si>
  <si>
    <t>844Niedertaufkirchen</t>
  </si>
  <si>
    <t>Neumarkt-Sankt Veit</t>
  </si>
  <si>
    <t>844Neumarkt-Sankt Veit</t>
  </si>
  <si>
    <t>Niederbergkirchen</t>
  </si>
  <si>
    <t>844Niederbergkirchen</t>
  </si>
  <si>
    <t>84503</t>
  </si>
  <si>
    <t>Altötting</t>
  </si>
  <si>
    <t>845Altötting</t>
  </si>
  <si>
    <t>84508</t>
  </si>
  <si>
    <t>Burgkirchen an der Alz</t>
  </si>
  <si>
    <t>845Burgkirchen an der Alz</t>
  </si>
  <si>
    <t>84513</t>
  </si>
  <si>
    <t>Töging am Inn</t>
  </si>
  <si>
    <t>845Töging am Inn</t>
  </si>
  <si>
    <t>Erharting</t>
  </si>
  <si>
    <t>845Erharting</t>
  </si>
  <si>
    <t>84518</t>
  </si>
  <si>
    <t>Garching an der Alz</t>
  </si>
  <si>
    <t>845Garching an der Alz</t>
  </si>
  <si>
    <t>84524</t>
  </si>
  <si>
    <t>Neuötting</t>
  </si>
  <si>
    <t>845Neuötting</t>
  </si>
  <si>
    <t>84529</t>
  </si>
  <si>
    <t>Tittmoning</t>
  </si>
  <si>
    <t>845Tittmoning</t>
  </si>
  <si>
    <t>84533</t>
  </si>
  <si>
    <t>Stammham</t>
  </si>
  <si>
    <t>845Stammham</t>
  </si>
  <si>
    <t>Marktl</t>
  </si>
  <si>
    <t>845Marktl</t>
  </si>
  <si>
    <t>Haiming</t>
  </si>
  <si>
    <t>845Haiming</t>
  </si>
  <si>
    <t>84539</t>
  </si>
  <si>
    <t>Ampfing</t>
  </si>
  <si>
    <t>845Ampfing</t>
  </si>
  <si>
    <t>Zangberg</t>
  </si>
  <si>
    <t>845Zangberg</t>
  </si>
  <si>
    <t>84543</t>
  </si>
  <si>
    <t>Winhöring</t>
  </si>
  <si>
    <t>845Winhöring</t>
  </si>
  <si>
    <t>84544</t>
  </si>
  <si>
    <t>Aschau am Inn</t>
  </si>
  <si>
    <t>845Aschau am Inn</t>
  </si>
  <si>
    <t>84546</t>
  </si>
  <si>
    <t>Egglkofen</t>
  </si>
  <si>
    <t>845Egglkofen</t>
  </si>
  <si>
    <t>84547</t>
  </si>
  <si>
    <t>Emmerting</t>
  </si>
  <si>
    <t>845Emmerting</t>
  </si>
  <si>
    <t>84549</t>
  </si>
  <si>
    <t>Engelsberg</t>
  </si>
  <si>
    <t>845Engelsberg</t>
  </si>
  <si>
    <t>84550</t>
  </si>
  <si>
    <t>Feichten an der Alz</t>
  </si>
  <si>
    <t>845Feichten an der Alz</t>
  </si>
  <si>
    <t>84552</t>
  </si>
  <si>
    <t>Geratskirchen</t>
  </si>
  <si>
    <t>845Geratskirchen</t>
  </si>
  <si>
    <t>84555</t>
  </si>
  <si>
    <t>845Jettenbach</t>
  </si>
  <si>
    <t>84556</t>
  </si>
  <si>
    <t>Kastl</t>
  </si>
  <si>
    <t>845Kastl</t>
  </si>
  <si>
    <t>84558</t>
  </si>
  <si>
    <t>Halsbach</t>
  </si>
  <si>
    <t>845Halsbach</t>
  </si>
  <si>
    <t>Tyrlaching</t>
  </si>
  <si>
    <t>845Tyrlaching</t>
  </si>
  <si>
    <t>Kirchweidach</t>
  </si>
  <si>
    <t>845Kirchweidach</t>
  </si>
  <si>
    <t>84559</t>
  </si>
  <si>
    <t>Kraiburg am Inn</t>
  </si>
  <si>
    <t>845Kraiburg am Inn</t>
  </si>
  <si>
    <t>84561</t>
  </si>
  <si>
    <t>845Mehring</t>
  </si>
  <si>
    <t>84562</t>
  </si>
  <si>
    <t>845Mettenheim</t>
  </si>
  <si>
    <t>84564</t>
  </si>
  <si>
    <t>Oberbergkirchen</t>
  </si>
  <si>
    <t>845Oberbergkirchen</t>
  </si>
  <si>
    <t>84565</t>
  </si>
  <si>
    <t>Oberneukirchen</t>
  </si>
  <si>
    <t>845Oberneukirchen</t>
  </si>
  <si>
    <t>84567</t>
  </si>
  <si>
    <t>Perach</t>
  </si>
  <si>
    <t>845Perach</t>
  </si>
  <si>
    <t>845Erlbach</t>
  </si>
  <si>
    <t>84568</t>
  </si>
  <si>
    <t>Pleiskirchen</t>
  </si>
  <si>
    <t>845Pleiskirchen</t>
  </si>
  <si>
    <t>84570</t>
  </si>
  <si>
    <t>845Polling</t>
  </si>
  <si>
    <t>84571</t>
  </si>
  <si>
    <t>Reischach</t>
  </si>
  <si>
    <t>845Reischach</t>
  </si>
  <si>
    <t>84573</t>
  </si>
  <si>
    <t>845Schönberg</t>
  </si>
  <si>
    <t>84574</t>
  </si>
  <si>
    <t>845Taufkirchen</t>
  </si>
  <si>
    <t>84576</t>
  </si>
  <si>
    <t>Teising</t>
  </si>
  <si>
    <t>845Teising</t>
  </si>
  <si>
    <t>84577</t>
  </si>
  <si>
    <t>Tüßling</t>
  </si>
  <si>
    <t>845Tüßling</t>
  </si>
  <si>
    <t>84579</t>
  </si>
  <si>
    <t>Unterneukirchen</t>
  </si>
  <si>
    <t>845Unterneukirchen</t>
  </si>
  <si>
    <t>85049</t>
  </si>
  <si>
    <t>Ingolstadt</t>
  </si>
  <si>
    <t>850Ingolstadt</t>
  </si>
  <si>
    <t>85051</t>
  </si>
  <si>
    <t>85053</t>
  </si>
  <si>
    <t>85055</t>
  </si>
  <si>
    <t>85057</t>
  </si>
  <si>
    <t>85072</t>
  </si>
  <si>
    <t>Eichstätt</t>
  </si>
  <si>
    <t>850Eichstätt</t>
  </si>
  <si>
    <t>85077</t>
  </si>
  <si>
    <t>Manching</t>
  </si>
  <si>
    <t>850Manching</t>
  </si>
  <si>
    <t>85080</t>
  </si>
  <si>
    <t>Gaimersheim</t>
  </si>
  <si>
    <t>850Gaimersheim</t>
  </si>
  <si>
    <t>85084</t>
  </si>
  <si>
    <t>Reichertshofen</t>
  </si>
  <si>
    <t>850Reichertshofen</t>
  </si>
  <si>
    <t>85088</t>
  </si>
  <si>
    <t>Vohburg an der Donau</t>
  </si>
  <si>
    <t>850Vohburg an der Donau</t>
  </si>
  <si>
    <t>85092</t>
  </si>
  <si>
    <t>Kösching</t>
  </si>
  <si>
    <t>850Kösching</t>
  </si>
  <si>
    <t>85095</t>
  </si>
  <si>
    <t>850Denkendorf</t>
  </si>
  <si>
    <t>85098</t>
  </si>
  <si>
    <t>Großmehring</t>
  </si>
  <si>
    <t>850Großmehring</t>
  </si>
  <si>
    <t>85101</t>
  </si>
  <si>
    <t>Lenting</t>
  </si>
  <si>
    <t>851Lenting</t>
  </si>
  <si>
    <t>85104</t>
  </si>
  <si>
    <t>Pförring</t>
  </si>
  <si>
    <t>851Pförring</t>
  </si>
  <si>
    <t>85107</t>
  </si>
  <si>
    <t>Baar-Ebenhausen</t>
  </si>
  <si>
    <t>851Baar-Ebenhausen</t>
  </si>
  <si>
    <t>85110</t>
  </si>
  <si>
    <t>Kipfenberg</t>
  </si>
  <si>
    <t>851Kipfenberg</t>
  </si>
  <si>
    <t>85111</t>
  </si>
  <si>
    <t>Adelschlag</t>
  </si>
  <si>
    <t>851Adelschlag</t>
  </si>
  <si>
    <t>85113</t>
  </si>
  <si>
    <t>Böhmfeld</t>
  </si>
  <si>
    <t>851Böhmfeld</t>
  </si>
  <si>
    <t>85114</t>
  </si>
  <si>
    <t>Buxheim</t>
  </si>
  <si>
    <t>851Buxheim</t>
  </si>
  <si>
    <t>85116</t>
  </si>
  <si>
    <t>Egweil</t>
  </si>
  <si>
    <t>851Egweil</t>
  </si>
  <si>
    <t>85117</t>
  </si>
  <si>
    <t>Eitensheim</t>
  </si>
  <si>
    <t>851Eitensheim</t>
  </si>
  <si>
    <t>85119</t>
  </si>
  <si>
    <t>Ernsgaden</t>
  </si>
  <si>
    <t>851Ernsgaden</t>
  </si>
  <si>
    <t>85120</t>
  </si>
  <si>
    <t>Hepberg</t>
  </si>
  <si>
    <t>851Hepberg</t>
  </si>
  <si>
    <t>85122</t>
  </si>
  <si>
    <t>Hitzhofen</t>
  </si>
  <si>
    <t>851Hitzhofen</t>
  </si>
  <si>
    <t>85123</t>
  </si>
  <si>
    <t>Karlskron</t>
  </si>
  <si>
    <t>851Karlskron</t>
  </si>
  <si>
    <t>85125</t>
  </si>
  <si>
    <t>Kinding</t>
  </si>
  <si>
    <t>851Kinding</t>
  </si>
  <si>
    <t>85126</t>
  </si>
  <si>
    <t>Münchsmünster</t>
  </si>
  <si>
    <t>851Münchsmünster</t>
  </si>
  <si>
    <t>85128</t>
  </si>
  <si>
    <t>Nassenfels</t>
  </si>
  <si>
    <t>851Nassenfels</t>
  </si>
  <si>
    <t>85129</t>
  </si>
  <si>
    <t>Oberdolling</t>
  </si>
  <si>
    <t>851Oberdolling</t>
  </si>
  <si>
    <t>85131</t>
  </si>
  <si>
    <t>Pollenfeld</t>
  </si>
  <si>
    <t>851Pollenfeld</t>
  </si>
  <si>
    <t>85132</t>
  </si>
  <si>
    <t>Schernfeld</t>
  </si>
  <si>
    <t>851Schernfeld</t>
  </si>
  <si>
    <t>85134</t>
  </si>
  <si>
    <t>851Stammham</t>
  </si>
  <si>
    <t>85135</t>
  </si>
  <si>
    <t>Titting</t>
  </si>
  <si>
    <t>851Titting</t>
  </si>
  <si>
    <t>85137</t>
  </si>
  <si>
    <t>Walting</t>
  </si>
  <si>
    <t>851Walting</t>
  </si>
  <si>
    <t>85139</t>
  </si>
  <si>
    <t>Wettstetten</t>
  </si>
  <si>
    <t>851Wettstetten</t>
  </si>
  <si>
    <t>85221</t>
  </si>
  <si>
    <t>Dachau</t>
  </si>
  <si>
    <t>852Dachau</t>
  </si>
  <si>
    <t>85229</t>
  </si>
  <si>
    <t>Markt Indersdorf</t>
  </si>
  <si>
    <t>852Markt Indersdorf</t>
  </si>
  <si>
    <t>85232</t>
  </si>
  <si>
    <t>Bergkirchen</t>
  </si>
  <si>
    <t>852Bergkirchen</t>
  </si>
  <si>
    <t>85235</t>
  </si>
  <si>
    <t>Odelzhausen</t>
  </si>
  <si>
    <t>852Odelzhausen</t>
  </si>
  <si>
    <t>Pfaffenhofen an der Glonn</t>
  </si>
  <si>
    <t>852Pfaffenhofen an der Glonn</t>
  </si>
  <si>
    <t>85238</t>
  </si>
  <si>
    <t>Petershausen</t>
  </si>
  <si>
    <t>852Petershausen</t>
  </si>
  <si>
    <t>85241</t>
  </si>
  <si>
    <t>Hebertshausen</t>
  </si>
  <si>
    <t>852Hebertshausen</t>
  </si>
  <si>
    <t>85244</t>
  </si>
  <si>
    <t>Röhrmoos</t>
  </si>
  <si>
    <t>852Röhrmoos</t>
  </si>
  <si>
    <t>85247</t>
  </si>
  <si>
    <t>Schwabhausen</t>
  </si>
  <si>
    <t>852Schwabhausen</t>
  </si>
  <si>
    <t>85250</t>
  </si>
  <si>
    <t>Altomünster</t>
  </si>
  <si>
    <t>852Altomünster</t>
  </si>
  <si>
    <t>85253</t>
  </si>
  <si>
    <t>Erdweg</t>
  </si>
  <si>
    <t>852Erdweg</t>
  </si>
  <si>
    <t>85254</t>
  </si>
  <si>
    <t>Sulzemoos</t>
  </si>
  <si>
    <t>852Sulzemoos</t>
  </si>
  <si>
    <t>85256</t>
  </si>
  <si>
    <t>852Vierkirchen</t>
  </si>
  <si>
    <t>85258</t>
  </si>
  <si>
    <t>Weichs</t>
  </si>
  <si>
    <t>852Weichs</t>
  </si>
  <si>
    <t>85276</t>
  </si>
  <si>
    <t>Hettenshausen</t>
  </si>
  <si>
    <t>852Hettenshausen</t>
  </si>
  <si>
    <t>Pfaffenhofen an der Ilm</t>
  </si>
  <si>
    <t>852Pfaffenhofen an der Ilm</t>
  </si>
  <si>
    <t>85283</t>
  </si>
  <si>
    <t>Wolnzach</t>
  </si>
  <si>
    <t>852Wolnzach</t>
  </si>
  <si>
    <t>85290</t>
  </si>
  <si>
    <t>Geisenfeld</t>
  </si>
  <si>
    <t>852Geisenfeld</t>
  </si>
  <si>
    <t>85293</t>
  </si>
  <si>
    <t>Reichertshausen</t>
  </si>
  <si>
    <t>852Reichertshausen</t>
  </si>
  <si>
    <t>85296</t>
  </si>
  <si>
    <t>852Rohrbach</t>
  </si>
  <si>
    <t>85298</t>
  </si>
  <si>
    <t>Scheyern</t>
  </si>
  <si>
    <t>852Scheyern</t>
  </si>
  <si>
    <t>85301</t>
  </si>
  <si>
    <t>Schweitenkirchen</t>
  </si>
  <si>
    <t>853Schweitenkirchen</t>
  </si>
  <si>
    <t>85302</t>
  </si>
  <si>
    <t>Gerolsbach</t>
  </si>
  <si>
    <t>853Gerolsbach</t>
  </si>
  <si>
    <t>85304</t>
  </si>
  <si>
    <t>Ilmmünster</t>
  </si>
  <si>
    <t>853Ilmmünster</t>
  </si>
  <si>
    <t>85305</t>
  </si>
  <si>
    <t>Jetzendorf</t>
  </si>
  <si>
    <t>853Jetzendorf</t>
  </si>
  <si>
    <t>85307</t>
  </si>
  <si>
    <t>Paunzhausen</t>
  </si>
  <si>
    <t>853Paunzhausen</t>
  </si>
  <si>
    <t>85309</t>
  </si>
  <si>
    <t>Pörnbach</t>
  </si>
  <si>
    <t>853Pörnbach</t>
  </si>
  <si>
    <t>85354</t>
  </si>
  <si>
    <t>Freising</t>
  </si>
  <si>
    <t>853Freising</t>
  </si>
  <si>
    <t>85356</t>
  </si>
  <si>
    <t>85368</t>
  </si>
  <si>
    <t>Wang</t>
  </si>
  <si>
    <t>853Wang</t>
  </si>
  <si>
    <t>Moosburg</t>
  </si>
  <si>
    <t>853Moosburg</t>
  </si>
  <si>
    <t>85375</t>
  </si>
  <si>
    <t>Neufahrn bei Freising</t>
  </si>
  <si>
    <t>853Neufahrn bei Freising</t>
  </si>
  <si>
    <t>85386</t>
  </si>
  <si>
    <t>853Eching</t>
  </si>
  <si>
    <t>85391</t>
  </si>
  <si>
    <t>Allershausen</t>
  </si>
  <si>
    <t>853Allershausen</t>
  </si>
  <si>
    <t>85395</t>
  </si>
  <si>
    <t>Attenkirchen</t>
  </si>
  <si>
    <t>853Attenkirchen</t>
  </si>
  <si>
    <t>Wolfersdorf</t>
  </si>
  <si>
    <t>853Wolfersdorf</t>
  </si>
  <si>
    <t>85399</t>
  </si>
  <si>
    <t>Hallbergmoos</t>
  </si>
  <si>
    <t>853Hallbergmoos</t>
  </si>
  <si>
    <t>85402</t>
  </si>
  <si>
    <t>Kranzberg</t>
  </si>
  <si>
    <t>854Kranzberg</t>
  </si>
  <si>
    <t>85405</t>
  </si>
  <si>
    <t>Nandlstadt</t>
  </si>
  <si>
    <t>854Nandlstadt</t>
  </si>
  <si>
    <t>85406</t>
  </si>
  <si>
    <t>Zolling</t>
  </si>
  <si>
    <t>854Zolling</t>
  </si>
  <si>
    <t>85408</t>
  </si>
  <si>
    <t>Gammelsdorf</t>
  </si>
  <si>
    <t>854Gammelsdorf</t>
  </si>
  <si>
    <t>85410</t>
  </si>
  <si>
    <t>Haag an der Amper</t>
  </si>
  <si>
    <t>854Haag an der Amper</t>
  </si>
  <si>
    <t>85411</t>
  </si>
  <si>
    <t>Hohenkammer</t>
  </si>
  <si>
    <t>854Hohenkammer</t>
  </si>
  <si>
    <t>85413</t>
  </si>
  <si>
    <t>Hörgertshausen</t>
  </si>
  <si>
    <t>854Hörgertshausen</t>
  </si>
  <si>
    <t>85414</t>
  </si>
  <si>
    <t>Kirchdorf an der Amper</t>
  </si>
  <si>
    <t>854Kirchdorf an der Amper</t>
  </si>
  <si>
    <t>85416</t>
  </si>
  <si>
    <t>854Langenbach</t>
  </si>
  <si>
    <t>85417</t>
  </si>
  <si>
    <t>Marzling</t>
  </si>
  <si>
    <t>854Marzling</t>
  </si>
  <si>
    <t>85419</t>
  </si>
  <si>
    <t>Mauern</t>
  </si>
  <si>
    <t>854Mauern</t>
  </si>
  <si>
    <t>85435</t>
  </si>
  <si>
    <t>Erding</t>
  </si>
  <si>
    <t>854Erding</t>
  </si>
  <si>
    <t>85445</t>
  </si>
  <si>
    <t>Oberding</t>
  </si>
  <si>
    <t>854Oberding</t>
  </si>
  <si>
    <t>85447</t>
  </si>
  <si>
    <t>Fraunberg</t>
  </si>
  <si>
    <t>854Fraunberg</t>
  </si>
  <si>
    <t>85452</t>
  </si>
  <si>
    <t>Moosinning</t>
  </si>
  <si>
    <t>854Moosinning</t>
  </si>
  <si>
    <t>85456</t>
  </si>
  <si>
    <t>854Wartenberg</t>
  </si>
  <si>
    <t>85457</t>
  </si>
  <si>
    <t>Wörth</t>
  </si>
  <si>
    <t>854Wörth</t>
  </si>
  <si>
    <t>85459</t>
  </si>
  <si>
    <t>Berglern</t>
  </si>
  <si>
    <t>854Berglern</t>
  </si>
  <si>
    <t>85461</t>
  </si>
  <si>
    <t>854Bockhorn</t>
  </si>
  <si>
    <t>85462</t>
  </si>
  <si>
    <t>Eitting</t>
  </si>
  <si>
    <t>854Eitting</t>
  </si>
  <si>
    <t>85464</t>
  </si>
  <si>
    <t>Finsing</t>
  </si>
  <si>
    <t>854Finsing</t>
  </si>
  <si>
    <t>85465</t>
  </si>
  <si>
    <t>Langenpreising</t>
  </si>
  <si>
    <t>854Langenpreising</t>
  </si>
  <si>
    <t>85467</t>
  </si>
  <si>
    <t>Neuching</t>
  </si>
  <si>
    <t>854Neuching</t>
  </si>
  <si>
    <t>85469</t>
  </si>
  <si>
    <t>Walpertskirchen</t>
  </si>
  <si>
    <t>854Walpertskirchen</t>
  </si>
  <si>
    <t>85521</t>
  </si>
  <si>
    <t>Ottobrunn</t>
  </si>
  <si>
    <t>855Ottobrunn</t>
  </si>
  <si>
    <t>85540</t>
  </si>
  <si>
    <t>Haar</t>
  </si>
  <si>
    <t>855Haar</t>
  </si>
  <si>
    <t>85551</t>
  </si>
  <si>
    <t>Kirchheim bei München</t>
  </si>
  <si>
    <t>855Kirchheim bei München</t>
  </si>
  <si>
    <t>85560</t>
  </si>
  <si>
    <t>Ebersberg</t>
  </si>
  <si>
    <t>855Ebersberg</t>
  </si>
  <si>
    <t>85567</t>
  </si>
  <si>
    <t>Bruck</t>
  </si>
  <si>
    <t>855Bruck</t>
  </si>
  <si>
    <t>Grafing bei München</t>
  </si>
  <si>
    <t>855Grafing bei München</t>
  </si>
  <si>
    <t>85570</t>
  </si>
  <si>
    <t>Markt Schwaben</t>
  </si>
  <si>
    <t>855Markt Schwaben</t>
  </si>
  <si>
    <t>Ottenhofen</t>
  </si>
  <si>
    <t>855Ottenhofen</t>
  </si>
  <si>
    <t>85579</t>
  </si>
  <si>
    <t>Neubiberg</t>
  </si>
  <si>
    <t>855Neubiberg</t>
  </si>
  <si>
    <t>85586</t>
  </si>
  <si>
    <t>Poing</t>
  </si>
  <si>
    <t>855Poing</t>
  </si>
  <si>
    <t>85591</t>
  </si>
  <si>
    <t>Vaterstetten</t>
  </si>
  <si>
    <t>855Vaterstetten</t>
  </si>
  <si>
    <t>85604</t>
  </si>
  <si>
    <t>Zorneding</t>
  </si>
  <si>
    <t>856Zorneding</t>
  </si>
  <si>
    <t>85609</t>
  </si>
  <si>
    <t>Aschheim</t>
  </si>
  <si>
    <t>856Aschheim</t>
  </si>
  <si>
    <t>85614</t>
  </si>
  <si>
    <t>Kirchseeon</t>
  </si>
  <si>
    <t>856Kirchseeon</t>
  </si>
  <si>
    <t>85617</t>
  </si>
  <si>
    <t>Aßling</t>
  </si>
  <si>
    <t>856Aßling</t>
  </si>
  <si>
    <t>85622</t>
  </si>
  <si>
    <t>Feldkirchen</t>
  </si>
  <si>
    <t>856Feldkirchen</t>
  </si>
  <si>
    <t>85625</t>
  </si>
  <si>
    <t>Baiern</t>
  </si>
  <si>
    <t>856Baiern</t>
  </si>
  <si>
    <t>Glonn</t>
  </si>
  <si>
    <t>856Glonn</t>
  </si>
  <si>
    <t>85630</t>
  </si>
  <si>
    <t>Grasbrunn</t>
  </si>
  <si>
    <t>856Grasbrunn</t>
  </si>
  <si>
    <t>85635</t>
  </si>
  <si>
    <t>Höhenkirchen-Siegertsbrunn</t>
  </si>
  <si>
    <t>856Höhenkirchen-Siegertsbrunn</t>
  </si>
  <si>
    <t>85640</t>
  </si>
  <si>
    <t>Putzbrunn</t>
  </si>
  <si>
    <t>856Putzbrunn</t>
  </si>
  <si>
    <t>85643</t>
  </si>
  <si>
    <t>Steinhöring</t>
  </si>
  <si>
    <t>856Steinhöring</t>
  </si>
  <si>
    <t>85646</t>
  </si>
  <si>
    <t>Anzing</t>
  </si>
  <si>
    <t>856Anzing</t>
  </si>
  <si>
    <t>85649</t>
  </si>
  <si>
    <t>Brunnthal</t>
  </si>
  <si>
    <t>856Brunnthal</t>
  </si>
  <si>
    <t>85652</t>
  </si>
  <si>
    <t>Pliening</t>
  </si>
  <si>
    <t>856Pliening</t>
  </si>
  <si>
    <t>85653</t>
  </si>
  <si>
    <t>Aying</t>
  </si>
  <si>
    <t>856Aying</t>
  </si>
  <si>
    <t>85656</t>
  </si>
  <si>
    <t>Buch am Buchrain</t>
  </si>
  <si>
    <t>856Buch am Buchrain</t>
  </si>
  <si>
    <t>85658</t>
  </si>
  <si>
    <t>Egmating</t>
  </si>
  <si>
    <t>856Egmating</t>
  </si>
  <si>
    <t>85659</t>
  </si>
  <si>
    <t>Forstern</t>
  </si>
  <si>
    <t>856Forstern</t>
  </si>
  <si>
    <t>85661</t>
  </si>
  <si>
    <t>Forstinning</t>
  </si>
  <si>
    <t>856Forstinning</t>
  </si>
  <si>
    <t>85662</t>
  </si>
  <si>
    <t>Hohenbrunn</t>
  </si>
  <si>
    <t>856Hohenbrunn</t>
  </si>
  <si>
    <t>85664</t>
  </si>
  <si>
    <t>Hohenlinden</t>
  </si>
  <si>
    <t>856Hohenlinden</t>
  </si>
  <si>
    <t>85665</t>
  </si>
  <si>
    <t>Moosach</t>
  </si>
  <si>
    <t>856Moosach</t>
  </si>
  <si>
    <t>85667</t>
  </si>
  <si>
    <t>Oberpframmern</t>
  </si>
  <si>
    <t>856Oberpframmern</t>
  </si>
  <si>
    <t>85669</t>
  </si>
  <si>
    <t>Pastetten</t>
  </si>
  <si>
    <t>856Pastetten</t>
  </si>
  <si>
    <t>85716</t>
  </si>
  <si>
    <t>Unterschleißheim</t>
  </si>
  <si>
    <t>857Unterschleißheim</t>
  </si>
  <si>
    <t>85737</t>
  </si>
  <si>
    <t>Ismaning</t>
  </si>
  <si>
    <t>857Ismaning</t>
  </si>
  <si>
    <t>85748</t>
  </si>
  <si>
    <t>Garching bei München</t>
  </si>
  <si>
    <t>857Garching bei München</t>
  </si>
  <si>
    <t>85757</t>
  </si>
  <si>
    <t>Karlsfeld</t>
  </si>
  <si>
    <t>857Karlsfeld</t>
  </si>
  <si>
    <t>85764</t>
  </si>
  <si>
    <t>Oberschleißheim</t>
  </si>
  <si>
    <t>857Oberschleißheim</t>
  </si>
  <si>
    <t>85774</t>
  </si>
  <si>
    <t>Unterföhring</t>
  </si>
  <si>
    <t>857Unterföhring</t>
  </si>
  <si>
    <t>85777</t>
  </si>
  <si>
    <t>Fahrenzhausen</t>
  </si>
  <si>
    <t>857Fahrenzhausen</t>
  </si>
  <si>
    <t>85778</t>
  </si>
  <si>
    <t>Haimhausen</t>
  </si>
  <si>
    <t>857Haimhausen</t>
  </si>
  <si>
    <t>86150</t>
  </si>
  <si>
    <t>Augsburg</t>
  </si>
  <si>
    <t>861Augsburg</t>
  </si>
  <si>
    <t>86152</t>
  </si>
  <si>
    <t>86153</t>
  </si>
  <si>
    <t>86154</t>
  </si>
  <si>
    <t>86156</t>
  </si>
  <si>
    <t>86157</t>
  </si>
  <si>
    <t>86159</t>
  </si>
  <si>
    <t>86161</t>
  </si>
  <si>
    <t>86163</t>
  </si>
  <si>
    <t>86165</t>
  </si>
  <si>
    <t>86167</t>
  </si>
  <si>
    <t>86169</t>
  </si>
  <si>
    <t>86179</t>
  </si>
  <si>
    <t>86199</t>
  </si>
  <si>
    <t>86316</t>
  </si>
  <si>
    <t>863Friedberg</t>
  </si>
  <si>
    <t>86343</t>
  </si>
  <si>
    <t>Königsbrunn</t>
  </si>
  <si>
    <t>863Königsbrunn</t>
  </si>
  <si>
    <t>86356</t>
  </si>
  <si>
    <t>Neusäß</t>
  </si>
  <si>
    <t>863Neusäß</t>
  </si>
  <si>
    <t>86368</t>
  </si>
  <si>
    <t>Gersthofen</t>
  </si>
  <si>
    <t>863Gersthofen</t>
  </si>
  <si>
    <t>86381</t>
  </si>
  <si>
    <t>Krumbach</t>
  </si>
  <si>
    <t>863Krumbach</t>
  </si>
  <si>
    <t>86391</t>
  </si>
  <si>
    <t>Stadtbergen</t>
  </si>
  <si>
    <t>863Stadtbergen</t>
  </si>
  <si>
    <t>86399</t>
  </si>
  <si>
    <t>Bobingen</t>
  </si>
  <si>
    <t>863Bobingen</t>
  </si>
  <si>
    <t>86405</t>
  </si>
  <si>
    <t>Meitingen</t>
  </si>
  <si>
    <t>864Meitingen</t>
  </si>
  <si>
    <t>86415</t>
  </si>
  <si>
    <t>Mering</t>
  </si>
  <si>
    <t>864Mering</t>
  </si>
  <si>
    <t>86420</t>
  </si>
  <si>
    <t>864Diedorf</t>
  </si>
  <si>
    <t>86424</t>
  </si>
  <si>
    <t>Dinkelscherben</t>
  </si>
  <si>
    <t>864Dinkelscherben</t>
  </si>
  <si>
    <t>86438</t>
  </si>
  <si>
    <t>Kissing</t>
  </si>
  <si>
    <t>864Kissing</t>
  </si>
  <si>
    <t>86441</t>
  </si>
  <si>
    <t>Zusmarshausen</t>
  </si>
  <si>
    <t>864Zusmarshausen</t>
  </si>
  <si>
    <t>86444</t>
  </si>
  <si>
    <t>Affing</t>
  </si>
  <si>
    <t>864Affing</t>
  </si>
  <si>
    <t>86447</t>
  </si>
  <si>
    <t>Aindling</t>
  </si>
  <si>
    <t>864Aindling</t>
  </si>
  <si>
    <t>Todtenweis</t>
  </si>
  <si>
    <t>864Todtenweis</t>
  </si>
  <si>
    <t>86450</t>
  </si>
  <si>
    <t>Altenmünster</t>
  </si>
  <si>
    <t>864Altenmünster</t>
  </si>
  <si>
    <t>86453</t>
  </si>
  <si>
    <t>Dasing</t>
  </si>
  <si>
    <t>864Dasing</t>
  </si>
  <si>
    <t>86456</t>
  </si>
  <si>
    <t>Gablingen</t>
  </si>
  <si>
    <t>864Gablingen</t>
  </si>
  <si>
    <t>86459</t>
  </si>
  <si>
    <t>Gessertshausen</t>
  </si>
  <si>
    <t>864Gessertshausen</t>
  </si>
  <si>
    <t>86462</t>
  </si>
  <si>
    <t>Langweid am Lech</t>
  </si>
  <si>
    <t>864Langweid am Lech</t>
  </si>
  <si>
    <t>86465</t>
  </si>
  <si>
    <t>Heretsried</t>
  </si>
  <si>
    <t>864Heretsried</t>
  </si>
  <si>
    <t>Welden</t>
  </si>
  <si>
    <t>864Welden</t>
  </si>
  <si>
    <t>86470</t>
  </si>
  <si>
    <t>Thannhausen</t>
  </si>
  <si>
    <t>864Thannhausen</t>
  </si>
  <si>
    <t>86473</t>
  </si>
  <si>
    <t>Ziemetshausen</t>
  </si>
  <si>
    <t>864Ziemetshausen</t>
  </si>
  <si>
    <t>86476</t>
  </si>
  <si>
    <t>Neuburg an der Kammel</t>
  </si>
  <si>
    <t>864Neuburg an der Kammel</t>
  </si>
  <si>
    <t>86477</t>
  </si>
  <si>
    <t>Adelsried</t>
  </si>
  <si>
    <t>864Adelsried</t>
  </si>
  <si>
    <t>86479</t>
  </si>
  <si>
    <t>Aichen</t>
  </si>
  <si>
    <t>864Aichen</t>
  </si>
  <si>
    <t>86480</t>
  </si>
  <si>
    <t>Aletshausen</t>
  </si>
  <si>
    <t>864Aletshausen</t>
  </si>
  <si>
    <t>Waltenhausen</t>
  </si>
  <si>
    <t>864Waltenhausen</t>
  </si>
  <si>
    <t>86482</t>
  </si>
  <si>
    <t>Aystetten</t>
  </si>
  <si>
    <t>864Aystetten</t>
  </si>
  <si>
    <t>86483</t>
  </si>
  <si>
    <t>Balzhausen</t>
  </si>
  <si>
    <t>864Balzhausen</t>
  </si>
  <si>
    <t>86485</t>
  </si>
  <si>
    <t>Biberbach</t>
  </si>
  <si>
    <t>864Biberbach</t>
  </si>
  <si>
    <t>86486</t>
  </si>
  <si>
    <t>Bonstetten</t>
  </si>
  <si>
    <t>864Bonstetten</t>
  </si>
  <si>
    <t>86488</t>
  </si>
  <si>
    <t>864Breitenthal</t>
  </si>
  <si>
    <t>86489</t>
  </si>
  <si>
    <t>Deisenhausen</t>
  </si>
  <si>
    <t>864Deisenhausen</t>
  </si>
  <si>
    <t>86491</t>
  </si>
  <si>
    <t>Ebershausen</t>
  </si>
  <si>
    <t>864Ebershausen</t>
  </si>
  <si>
    <t>86492</t>
  </si>
  <si>
    <t>Egling an der Paar</t>
  </si>
  <si>
    <t>864Egling an der Paar</t>
  </si>
  <si>
    <t>86494</t>
  </si>
  <si>
    <t>Emersacker</t>
  </si>
  <si>
    <t>864Emersacker</t>
  </si>
  <si>
    <t>86495</t>
  </si>
  <si>
    <t>864Eurasburg</t>
  </si>
  <si>
    <t>86497</t>
  </si>
  <si>
    <t>Horgau</t>
  </si>
  <si>
    <t>864Horgau</t>
  </si>
  <si>
    <t>86498</t>
  </si>
  <si>
    <t>Kettershausen</t>
  </si>
  <si>
    <t>864Kettershausen</t>
  </si>
  <si>
    <t>86500</t>
  </si>
  <si>
    <t>Kutzenhausen</t>
  </si>
  <si>
    <t>865Kutzenhausen</t>
  </si>
  <si>
    <t>86502</t>
  </si>
  <si>
    <t>Laugna</t>
  </si>
  <si>
    <t>865Laugna</t>
  </si>
  <si>
    <t>86504</t>
  </si>
  <si>
    <t>Merching</t>
  </si>
  <si>
    <t>865Merching</t>
  </si>
  <si>
    <t>86505</t>
  </si>
  <si>
    <t>Münsterhausen</t>
  </si>
  <si>
    <t>865Münsterhausen</t>
  </si>
  <si>
    <t>86507</t>
  </si>
  <si>
    <t>Oberottmarshausen</t>
  </si>
  <si>
    <t>865Oberottmarshausen</t>
  </si>
  <si>
    <t>Kleinaitingen</t>
  </si>
  <si>
    <t>865Kleinaitingen</t>
  </si>
  <si>
    <t>86508</t>
  </si>
  <si>
    <t>Rehling</t>
  </si>
  <si>
    <t>865Rehling</t>
  </si>
  <si>
    <t>86510</t>
  </si>
  <si>
    <t>Ried</t>
  </si>
  <si>
    <t>865Ried</t>
  </si>
  <si>
    <t>86511</t>
  </si>
  <si>
    <t>Schmiechen</t>
  </si>
  <si>
    <t>865Schmiechen</t>
  </si>
  <si>
    <t>86513</t>
  </si>
  <si>
    <t>Ursberg</t>
  </si>
  <si>
    <t>865Ursberg</t>
  </si>
  <si>
    <t>86514</t>
  </si>
  <si>
    <t>Ustersbach</t>
  </si>
  <si>
    <t>865Ustersbach</t>
  </si>
  <si>
    <t>86517</t>
  </si>
  <si>
    <t>Wehringen</t>
  </si>
  <si>
    <t>865Wehringen</t>
  </si>
  <si>
    <t>86519</t>
  </si>
  <si>
    <t>865Wiesenbach</t>
  </si>
  <si>
    <t>86529</t>
  </si>
  <si>
    <t>Schrobenhausen</t>
  </si>
  <si>
    <t>865Schrobenhausen</t>
  </si>
  <si>
    <t>86551</t>
  </si>
  <si>
    <t>Aichach</t>
  </si>
  <si>
    <t>865Aichach</t>
  </si>
  <si>
    <t>86554</t>
  </si>
  <si>
    <t>Pöttmes</t>
  </si>
  <si>
    <t>865Pöttmes</t>
  </si>
  <si>
    <t>86556</t>
  </si>
  <si>
    <t>Kühbach</t>
  </si>
  <si>
    <t>865Kühbach</t>
  </si>
  <si>
    <t>86558</t>
  </si>
  <si>
    <t>Hohenwart</t>
  </si>
  <si>
    <t>865Hohenwart</t>
  </si>
  <si>
    <t>86559</t>
  </si>
  <si>
    <t>Adelzhausen</t>
  </si>
  <si>
    <t>865Adelzhausen</t>
  </si>
  <si>
    <t>86561</t>
  </si>
  <si>
    <t>Aresing</t>
  </si>
  <si>
    <t>865Aresing</t>
  </si>
  <si>
    <t>86562</t>
  </si>
  <si>
    <t>Berg im Gau</t>
  </si>
  <si>
    <t>865Berg im Gau</t>
  </si>
  <si>
    <t>86564</t>
  </si>
  <si>
    <t>Brunnen</t>
  </si>
  <si>
    <t>865Brunnen</t>
  </si>
  <si>
    <t>86565</t>
  </si>
  <si>
    <t>Gachenbach</t>
  </si>
  <si>
    <t>865Gachenbach</t>
  </si>
  <si>
    <t>86567</t>
  </si>
  <si>
    <t>Hilgertshausen-Tandern</t>
  </si>
  <si>
    <t>865Hilgertshausen-Tandern</t>
  </si>
  <si>
    <t>86568</t>
  </si>
  <si>
    <t>Hollenbach</t>
  </si>
  <si>
    <t>865Hollenbach</t>
  </si>
  <si>
    <t>86570</t>
  </si>
  <si>
    <t>Inchenhofen</t>
  </si>
  <si>
    <t>865Inchenhofen</t>
  </si>
  <si>
    <t>86571</t>
  </si>
  <si>
    <t>Langenmosen</t>
  </si>
  <si>
    <t>865Langenmosen</t>
  </si>
  <si>
    <t>86573</t>
  </si>
  <si>
    <t>Obergriesbach</t>
  </si>
  <si>
    <t>865Obergriesbach</t>
  </si>
  <si>
    <t>86574</t>
  </si>
  <si>
    <t>865Petersdorf</t>
  </si>
  <si>
    <t>86576</t>
  </si>
  <si>
    <t>Schiltberg</t>
  </si>
  <si>
    <t>865Schiltberg</t>
  </si>
  <si>
    <t>86577</t>
  </si>
  <si>
    <t>Sielenbach</t>
  </si>
  <si>
    <t>865Sielenbach</t>
  </si>
  <si>
    <t>86579</t>
  </si>
  <si>
    <t>Waidhofen</t>
  </si>
  <si>
    <t>865Waidhofen</t>
  </si>
  <si>
    <t>86609</t>
  </si>
  <si>
    <t>Donauwörth</t>
  </si>
  <si>
    <t>866Donauwörth</t>
  </si>
  <si>
    <t>86633</t>
  </si>
  <si>
    <t>Neuburg an der Donau</t>
  </si>
  <si>
    <t>866Neuburg an der Donau</t>
  </si>
  <si>
    <t>86637</t>
  </si>
  <si>
    <t>Wertingen</t>
  </si>
  <si>
    <t>866Wertingen</t>
  </si>
  <si>
    <t>86641</t>
  </si>
  <si>
    <t>Rain</t>
  </si>
  <si>
    <t>866Rain</t>
  </si>
  <si>
    <t>86643</t>
  </si>
  <si>
    <t>Rennertshofen</t>
  </si>
  <si>
    <t>866Rennertshofen</t>
  </si>
  <si>
    <t>86647</t>
  </si>
  <si>
    <t>Buttenwiesen</t>
  </si>
  <si>
    <t>866Buttenwiesen</t>
  </si>
  <si>
    <t>86650</t>
  </si>
  <si>
    <t>Wemding</t>
  </si>
  <si>
    <t>866Wemding</t>
  </si>
  <si>
    <t>86653</t>
  </si>
  <si>
    <t>Monheim</t>
  </si>
  <si>
    <t>866Monheim</t>
  </si>
  <si>
    <t>Daiting</t>
  </si>
  <si>
    <t>866Daiting</t>
  </si>
  <si>
    <t>86655</t>
  </si>
  <si>
    <t>Harburg</t>
  </si>
  <si>
    <t>866Harburg</t>
  </si>
  <si>
    <t>86657</t>
  </si>
  <si>
    <t>Bissingen</t>
  </si>
  <si>
    <t>866Bissingen</t>
  </si>
  <si>
    <t>86660</t>
  </si>
  <si>
    <t>Tapfheim</t>
  </si>
  <si>
    <t>866Tapfheim</t>
  </si>
  <si>
    <t>86663</t>
  </si>
  <si>
    <t>Asbach-Bäumenheim</t>
  </si>
  <si>
    <t>866Asbach-Bäumenheim</t>
  </si>
  <si>
    <t>86666</t>
  </si>
  <si>
    <t>Burgheim</t>
  </si>
  <si>
    <t>866Burgheim</t>
  </si>
  <si>
    <t>86668</t>
  </si>
  <si>
    <t>Karlshuld</t>
  </si>
  <si>
    <t>866Karlshuld</t>
  </si>
  <si>
    <t>86669</t>
  </si>
  <si>
    <t>Königsmoos</t>
  </si>
  <si>
    <t>866Königsmoos</t>
  </si>
  <si>
    <t>86672</t>
  </si>
  <si>
    <t>866Baar</t>
  </si>
  <si>
    <t>Thierhaupten</t>
  </si>
  <si>
    <t>866Thierhaupten</t>
  </si>
  <si>
    <t>86673</t>
  </si>
  <si>
    <t>866Bergheim</t>
  </si>
  <si>
    <t>86675</t>
  </si>
  <si>
    <t>Buchdorf</t>
  </si>
  <si>
    <t>866Buchdorf</t>
  </si>
  <si>
    <t>86676</t>
  </si>
  <si>
    <t>Ehekirchen</t>
  </si>
  <si>
    <t>866Ehekirchen</t>
  </si>
  <si>
    <t>86678</t>
  </si>
  <si>
    <t>Ehingen</t>
  </si>
  <si>
    <t>866Ehingen</t>
  </si>
  <si>
    <t>86679</t>
  </si>
  <si>
    <t>Ellgau</t>
  </si>
  <si>
    <t>866Ellgau</t>
  </si>
  <si>
    <t>86681</t>
  </si>
  <si>
    <t>Fünfstetten</t>
  </si>
  <si>
    <t>866Fünfstetten</t>
  </si>
  <si>
    <t>86682</t>
  </si>
  <si>
    <t>Genderkingen</t>
  </si>
  <si>
    <t>866Genderkingen</t>
  </si>
  <si>
    <t>86684</t>
  </si>
  <si>
    <t>866Holzheim</t>
  </si>
  <si>
    <t>86685</t>
  </si>
  <si>
    <t>Huisheim</t>
  </si>
  <si>
    <t>866Huisheim</t>
  </si>
  <si>
    <t>86687</t>
  </si>
  <si>
    <t>Kaisheim</t>
  </si>
  <si>
    <t>866Kaisheim</t>
  </si>
  <si>
    <t>86688</t>
  </si>
  <si>
    <t>Marxheim</t>
  </si>
  <si>
    <t>866Marxheim</t>
  </si>
  <si>
    <t>86690</t>
  </si>
  <si>
    <t>Mertingen</t>
  </si>
  <si>
    <t>866Mertingen</t>
  </si>
  <si>
    <t>86692</t>
  </si>
  <si>
    <t>866Münster</t>
  </si>
  <si>
    <t>86694</t>
  </si>
  <si>
    <t>Niederschönenfeld</t>
  </si>
  <si>
    <t>866Niederschönenfeld</t>
  </si>
  <si>
    <t>86695</t>
  </si>
  <si>
    <t>Allmannshofen</t>
  </si>
  <si>
    <t>866Allmannshofen</t>
  </si>
  <si>
    <t>Nordendorf</t>
  </si>
  <si>
    <t>866Nordendorf</t>
  </si>
  <si>
    <t>86697</t>
  </si>
  <si>
    <t>866Oberhausen</t>
  </si>
  <si>
    <t>86698</t>
  </si>
  <si>
    <t>Oberndorf am Lech</t>
  </si>
  <si>
    <t>866Oberndorf am Lech</t>
  </si>
  <si>
    <t>86700</t>
  </si>
  <si>
    <t>Otting</t>
  </si>
  <si>
    <t>867Otting</t>
  </si>
  <si>
    <t>86701</t>
  </si>
  <si>
    <t>Rohrenfels</t>
  </si>
  <si>
    <t>867Rohrenfels</t>
  </si>
  <si>
    <t>86703</t>
  </si>
  <si>
    <t>Rögling</t>
  </si>
  <si>
    <t>867Rögling</t>
  </si>
  <si>
    <t>86704</t>
  </si>
  <si>
    <t>Tagmersheim</t>
  </si>
  <si>
    <t>867Tagmersheim</t>
  </si>
  <si>
    <t>86706</t>
  </si>
  <si>
    <t>Weichering</t>
  </si>
  <si>
    <t>867Weichering</t>
  </si>
  <si>
    <t>86707</t>
  </si>
  <si>
    <t>Kühlenthal</t>
  </si>
  <si>
    <t>867Kühlenthal</t>
  </si>
  <si>
    <t>Westendorf</t>
  </si>
  <si>
    <t>867Westendorf</t>
  </si>
  <si>
    <t>86709</t>
  </si>
  <si>
    <t>Wolferstadt</t>
  </si>
  <si>
    <t>867Wolferstadt</t>
  </si>
  <si>
    <t>86720</t>
  </si>
  <si>
    <t>Nördlingen</t>
  </si>
  <si>
    <t>867Nördlingen</t>
  </si>
  <si>
    <t>86732</t>
  </si>
  <si>
    <t>Oettingen in Bayern</t>
  </si>
  <si>
    <t>867Oettingen in Bayern</t>
  </si>
  <si>
    <t>86733</t>
  </si>
  <si>
    <t>Alerheim</t>
  </si>
  <si>
    <t>867Alerheim</t>
  </si>
  <si>
    <t>86735</t>
  </si>
  <si>
    <t>Forheim</t>
  </si>
  <si>
    <t>867Forheim</t>
  </si>
  <si>
    <t>Amerdingen</t>
  </si>
  <si>
    <t>867Amerdingen</t>
  </si>
  <si>
    <t>86736</t>
  </si>
  <si>
    <t>Auhausen</t>
  </si>
  <si>
    <t>867Auhausen</t>
  </si>
  <si>
    <t>86738</t>
  </si>
  <si>
    <t>Deiningen</t>
  </si>
  <si>
    <t>867Deiningen</t>
  </si>
  <si>
    <t>86739</t>
  </si>
  <si>
    <t>Ederheim</t>
  </si>
  <si>
    <t>867Ederheim</t>
  </si>
  <si>
    <t>86741</t>
  </si>
  <si>
    <t>Ehingen am Ries</t>
  </si>
  <si>
    <t>867Ehingen am Ries</t>
  </si>
  <si>
    <t>86742</t>
  </si>
  <si>
    <t>Fremdingen</t>
  </si>
  <si>
    <t>867Fremdingen</t>
  </si>
  <si>
    <t>86744</t>
  </si>
  <si>
    <t>Hainsfarth</t>
  </si>
  <si>
    <t>867Hainsfarth</t>
  </si>
  <si>
    <t>86745</t>
  </si>
  <si>
    <t>Hohenaltheim</t>
  </si>
  <si>
    <t>867Hohenaltheim</t>
  </si>
  <si>
    <t>86747</t>
  </si>
  <si>
    <t>Maihingen</t>
  </si>
  <si>
    <t>867Maihingen</t>
  </si>
  <si>
    <t>86748</t>
  </si>
  <si>
    <t>Marktoffingen</t>
  </si>
  <si>
    <t>867Marktoffingen</t>
  </si>
  <si>
    <t>86750</t>
  </si>
  <si>
    <t>Megesheim</t>
  </si>
  <si>
    <t>867Megesheim</t>
  </si>
  <si>
    <t>86751</t>
  </si>
  <si>
    <t>Mönchsdeggingen</t>
  </si>
  <si>
    <t>867Mönchsdeggingen</t>
  </si>
  <si>
    <t>86753</t>
  </si>
  <si>
    <t>Möttingen</t>
  </si>
  <si>
    <t>867Möttingen</t>
  </si>
  <si>
    <t>86754</t>
  </si>
  <si>
    <t>Munningen</t>
  </si>
  <si>
    <t>867Munningen</t>
  </si>
  <si>
    <t>86756</t>
  </si>
  <si>
    <t>Reimlingen</t>
  </si>
  <si>
    <t>867Reimlingen</t>
  </si>
  <si>
    <t>86757</t>
  </si>
  <si>
    <t>Wallerstein</t>
  </si>
  <si>
    <t>867Wallerstein</t>
  </si>
  <si>
    <t>86759</t>
  </si>
  <si>
    <t>Wechingen</t>
  </si>
  <si>
    <t>867Wechingen</t>
  </si>
  <si>
    <t>86807</t>
  </si>
  <si>
    <t>Buchloe</t>
  </si>
  <si>
    <t>868Buchloe</t>
  </si>
  <si>
    <t>86825</t>
  </si>
  <si>
    <t>Bad Wörishofen</t>
  </si>
  <si>
    <t>868Bad Wörishofen</t>
  </si>
  <si>
    <t>86830</t>
  </si>
  <si>
    <t>Schwabmünchen</t>
  </si>
  <si>
    <t>868Schwabmünchen</t>
  </si>
  <si>
    <t>86833</t>
  </si>
  <si>
    <t>868Ettringen</t>
  </si>
  <si>
    <t>86836</t>
  </si>
  <si>
    <t>Untermeitingen</t>
  </si>
  <si>
    <t>868Untermeitingen</t>
  </si>
  <si>
    <t>Graben</t>
  </si>
  <si>
    <t>868Graben</t>
  </si>
  <si>
    <t>Klosterlechfeld</t>
  </si>
  <si>
    <t>868Klosterlechfeld</t>
  </si>
  <si>
    <t>Obermeitingen</t>
  </si>
  <si>
    <t>868Obermeitingen</t>
  </si>
  <si>
    <t>86842</t>
  </si>
  <si>
    <t>Türkheim</t>
  </si>
  <si>
    <t>868Türkheim</t>
  </si>
  <si>
    <t>86845</t>
  </si>
  <si>
    <t>Großaitingen</t>
  </si>
  <si>
    <t>868Großaitingen</t>
  </si>
  <si>
    <t>86850</t>
  </si>
  <si>
    <t>Fischach</t>
  </si>
  <si>
    <t>868Fischach</t>
  </si>
  <si>
    <t>86853</t>
  </si>
  <si>
    <t>Langerringen</t>
  </si>
  <si>
    <t>868Langerringen</t>
  </si>
  <si>
    <t>86854</t>
  </si>
  <si>
    <t>Amberg</t>
  </si>
  <si>
    <t>868Amberg</t>
  </si>
  <si>
    <t>86856</t>
  </si>
  <si>
    <t>Hiltenfingen</t>
  </si>
  <si>
    <t>868Hiltenfingen</t>
  </si>
  <si>
    <t>86857</t>
  </si>
  <si>
    <t>Hurlach</t>
  </si>
  <si>
    <t>868Hurlach</t>
  </si>
  <si>
    <t>86859</t>
  </si>
  <si>
    <t>Igling</t>
  </si>
  <si>
    <t>868Igling</t>
  </si>
  <si>
    <t>86860</t>
  </si>
  <si>
    <t>Jengen</t>
  </si>
  <si>
    <t>868Jengen</t>
  </si>
  <si>
    <t>86862</t>
  </si>
  <si>
    <t>Lamerdingen</t>
  </si>
  <si>
    <t>868Lamerdingen</t>
  </si>
  <si>
    <t>86863</t>
  </si>
  <si>
    <t>Langenneufnach</t>
  </si>
  <si>
    <t>868Langenneufnach</t>
  </si>
  <si>
    <t>86865</t>
  </si>
  <si>
    <t>Markt Wald</t>
  </si>
  <si>
    <t>868Markt Wald</t>
  </si>
  <si>
    <t>86866</t>
  </si>
  <si>
    <t>Mickhausen</t>
  </si>
  <si>
    <t>868Mickhausen</t>
  </si>
  <si>
    <t>86868</t>
  </si>
  <si>
    <t>Mittelneufnach</t>
  </si>
  <si>
    <t>868Mittelneufnach</t>
  </si>
  <si>
    <t>86869</t>
  </si>
  <si>
    <t>Oberostendorf</t>
  </si>
  <si>
    <t>868Oberostendorf</t>
  </si>
  <si>
    <t>86871</t>
  </si>
  <si>
    <t>Rammingen</t>
  </si>
  <si>
    <t>868Rammingen</t>
  </si>
  <si>
    <t>86872</t>
  </si>
  <si>
    <t>Scherstetten</t>
  </si>
  <si>
    <t>868Scherstetten</t>
  </si>
  <si>
    <t>86874</t>
  </si>
  <si>
    <t>Tussenhausen</t>
  </si>
  <si>
    <t>868Tussenhausen</t>
  </si>
  <si>
    <t>86875</t>
  </si>
  <si>
    <t>Waal</t>
  </si>
  <si>
    <t>868Waal</t>
  </si>
  <si>
    <t>86877</t>
  </si>
  <si>
    <t>Walkertshofen</t>
  </si>
  <si>
    <t>868Walkertshofen</t>
  </si>
  <si>
    <t>86879</t>
  </si>
  <si>
    <t>Wiedergeltingen</t>
  </si>
  <si>
    <t>868Wiedergeltingen</t>
  </si>
  <si>
    <t>86899</t>
  </si>
  <si>
    <t>Landsberg am Lech</t>
  </si>
  <si>
    <t>868Landsberg am Lech</t>
  </si>
  <si>
    <t>86911</t>
  </si>
  <si>
    <t>Dießen am Ammersee</t>
  </si>
  <si>
    <t>869Dießen am Ammersee</t>
  </si>
  <si>
    <t>86916</t>
  </si>
  <si>
    <t>Kaufering</t>
  </si>
  <si>
    <t>869Kaufering</t>
  </si>
  <si>
    <t>86919</t>
  </si>
  <si>
    <t>Utting am Ammersee</t>
  </si>
  <si>
    <t>869Utting am Ammersee</t>
  </si>
  <si>
    <t>86920</t>
  </si>
  <si>
    <t>Denklingen</t>
  </si>
  <si>
    <t>869Denklingen</t>
  </si>
  <si>
    <t>86922</t>
  </si>
  <si>
    <t>Eresing</t>
  </si>
  <si>
    <t>869Eresing</t>
  </si>
  <si>
    <t>86923</t>
  </si>
  <si>
    <t>Finning</t>
  </si>
  <si>
    <t>869Finning</t>
  </si>
  <si>
    <t>86925</t>
  </si>
  <si>
    <t>Fuchstal</t>
  </si>
  <si>
    <t>869Fuchstal</t>
  </si>
  <si>
    <t>86926</t>
  </si>
  <si>
    <t>Greifenberg</t>
  </si>
  <si>
    <t>869Greifenberg</t>
  </si>
  <si>
    <t>86928</t>
  </si>
  <si>
    <t>869Hofstetten</t>
  </si>
  <si>
    <t>86929</t>
  </si>
  <si>
    <t>Penzing</t>
  </si>
  <si>
    <t>869Penzing</t>
  </si>
  <si>
    <t>86931</t>
  </si>
  <si>
    <t>Prittriching</t>
  </si>
  <si>
    <t>869Prittriching</t>
  </si>
  <si>
    <t>86932</t>
  </si>
  <si>
    <t>Pürgen</t>
  </si>
  <si>
    <t>869Pürgen</t>
  </si>
  <si>
    <t>86934</t>
  </si>
  <si>
    <t>Reichling</t>
  </si>
  <si>
    <t>869Reichling</t>
  </si>
  <si>
    <t>86935</t>
  </si>
  <si>
    <t>869Rott</t>
  </si>
  <si>
    <t>86937</t>
  </si>
  <si>
    <t>Scheuring</t>
  </si>
  <si>
    <t>869Scheuring</t>
  </si>
  <si>
    <t>86938</t>
  </si>
  <si>
    <t>Schondorf am Ammersee</t>
  </si>
  <si>
    <t>869Schondorf am Ammersee</t>
  </si>
  <si>
    <t>86940</t>
  </si>
  <si>
    <t>Schwifting</t>
  </si>
  <si>
    <t>869Schwifting</t>
  </si>
  <si>
    <t>86943</t>
  </si>
  <si>
    <t>Thaining</t>
  </si>
  <si>
    <t>869Thaining</t>
  </si>
  <si>
    <t>86944</t>
  </si>
  <si>
    <t>Unterdießen</t>
  </si>
  <si>
    <t>869Unterdießen</t>
  </si>
  <si>
    <t>86946</t>
  </si>
  <si>
    <t>Vilgertshofen</t>
  </si>
  <si>
    <t>869Vilgertshofen</t>
  </si>
  <si>
    <t>86947</t>
  </si>
  <si>
    <t>Weil</t>
  </si>
  <si>
    <t>869Weil</t>
  </si>
  <si>
    <t>86949</t>
  </si>
  <si>
    <t>Windach</t>
  </si>
  <si>
    <t>869Windach</t>
  </si>
  <si>
    <t>86956</t>
  </si>
  <si>
    <t>Schongau</t>
  </si>
  <si>
    <t>869Schongau</t>
  </si>
  <si>
    <t>86971</t>
  </si>
  <si>
    <t>Peiting</t>
  </si>
  <si>
    <t>869Peiting</t>
  </si>
  <si>
    <t>86972</t>
  </si>
  <si>
    <t>869Altenstadt</t>
  </si>
  <si>
    <t>86974</t>
  </si>
  <si>
    <t>Apfeldorf</t>
  </si>
  <si>
    <t>869Apfeldorf</t>
  </si>
  <si>
    <t>86975</t>
  </si>
  <si>
    <t>Bernbeuren</t>
  </si>
  <si>
    <t>869Bernbeuren</t>
  </si>
  <si>
    <t>86977</t>
  </si>
  <si>
    <t>Burggen</t>
  </si>
  <si>
    <t>869Burggen</t>
  </si>
  <si>
    <t>86978</t>
  </si>
  <si>
    <t>Hohenfurch</t>
  </si>
  <si>
    <t>869Hohenfurch</t>
  </si>
  <si>
    <t>86980</t>
  </si>
  <si>
    <t>Ingenried</t>
  </si>
  <si>
    <t>869Ingenried</t>
  </si>
  <si>
    <t>86981</t>
  </si>
  <si>
    <t>Kinsau</t>
  </si>
  <si>
    <t>869Kinsau</t>
  </si>
  <si>
    <t>86983</t>
  </si>
  <si>
    <t>Lechbruck</t>
  </si>
  <si>
    <t>869Lechbruck</t>
  </si>
  <si>
    <t>86984</t>
  </si>
  <si>
    <t>Prem</t>
  </si>
  <si>
    <t>869Prem</t>
  </si>
  <si>
    <t>86986</t>
  </si>
  <si>
    <t>Schwabbruck</t>
  </si>
  <si>
    <t>869Schwabbruck</t>
  </si>
  <si>
    <t>86987</t>
  </si>
  <si>
    <t>Schwabsoien</t>
  </si>
  <si>
    <t>869Schwabsoien</t>
  </si>
  <si>
    <t>86989</t>
  </si>
  <si>
    <t>Steingaden</t>
  </si>
  <si>
    <t>869Steingaden</t>
  </si>
  <si>
    <t>87435</t>
  </si>
  <si>
    <t>Kempten</t>
  </si>
  <si>
    <t>874Kempten</t>
  </si>
  <si>
    <t>87437</t>
  </si>
  <si>
    <t>87439</t>
  </si>
  <si>
    <t>87448</t>
  </si>
  <si>
    <t>Waltenhofen</t>
  </si>
  <si>
    <t>874Waltenhofen</t>
  </si>
  <si>
    <t>87452</t>
  </si>
  <si>
    <t>Altusried</t>
  </si>
  <si>
    <t>874Altusried</t>
  </si>
  <si>
    <t>87459</t>
  </si>
  <si>
    <t>Pfronten</t>
  </si>
  <si>
    <t>874Pfronten</t>
  </si>
  <si>
    <t>87463</t>
  </si>
  <si>
    <t>Dietmannsried</t>
  </si>
  <si>
    <t>874Dietmannsried</t>
  </si>
  <si>
    <t>87466</t>
  </si>
  <si>
    <t>Oy-Mittelberg</t>
  </si>
  <si>
    <t>874Oy-Mittelberg</t>
  </si>
  <si>
    <t>87471</t>
  </si>
  <si>
    <t>Durach</t>
  </si>
  <si>
    <t>874Durach</t>
  </si>
  <si>
    <t>87474</t>
  </si>
  <si>
    <t>Buchenberg</t>
  </si>
  <si>
    <t>874Buchenberg</t>
  </si>
  <si>
    <t>87477</t>
  </si>
  <si>
    <t>Sulzberg</t>
  </si>
  <si>
    <t>874Sulzberg</t>
  </si>
  <si>
    <t>87480</t>
  </si>
  <si>
    <t>Weitnau</t>
  </si>
  <si>
    <t>874Weitnau</t>
  </si>
  <si>
    <t>87484</t>
  </si>
  <si>
    <t>Nesselwang</t>
  </si>
  <si>
    <t>874Nesselwang</t>
  </si>
  <si>
    <t>87487</t>
  </si>
  <si>
    <t>Wiggensbach</t>
  </si>
  <si>
    <t>874Wiggensbach</t>
  </si>
  <si>
    <t>87488</t>
  </si>
  <si>
    <t>Betzigau</t>
  </si>
  <si>
    <t>874Betzigau</t>
  </si>
  <si>
    <t>87490</t>
  </si>
  <si>
    <t>Haldenwang</t>
  </si>
  <si>
    <t>874Haldenwang</t>
  </si>
  <si>
    <t>87493</t>
  </si>
  <si>
    <t>Lauben</t>
  </si>
  <si>
    <t>874Lauben</t>
  </si>
  <si>
    <t>87494</t>
  </si>
  <si>
    <t>Rückholz</t>
  </si>
  <si>
    <t>874Rückholz</t>
  </si>
  <si>
    <t>87496</t>
  </si>
  <si>
    <t>Untrasried</t>
  </si>
  <si>
    <t>874Untrasried</t>
  </si>
  <si>
    <t>87497</t>
  </si>
  <si>
    <t>Wertach</t>
  </si>
  <si>
    <t>874Wertach</t>
  </si>
  <si>
    <t>87499</t>
  </si>
  <si>
    <t>Wildpoldsried</t>
  </si>
  <si>
    <t>874Wildpoldsried</t>
  </si>
  <si>
    <t>87509</t>
  </si>
  <si>
    <t>Immenstadt im Allgäu</t>
  </si>
  <si>
    <t>875Immenstadt im Allgäu</t>
  </si>
  <si>
    <t>87527</t>
  </si>
  <si>
    <t>Sonthofen</t>
  </si>
  <si>
    <t>875Sonthofen</t>
  </si>
  <si>
    <t>Ofterschwang</t>
  </si>
  <si>
    <t>875Ofterschwang</t>
  </si>
  <si>
    <t>87534</t>
  </si>
  <si>
    <t>Oberstaufen</t>
  </si>
  <si>
    <t>875Oberstaufen</t>
  </si>
  <si>
    <t>87538</t>
  </si>
  <si>
    <t>Bolsterlang</t>
  </si>
  <si>
    <t>875Bolsterlang</t>
  </si>
  <si>
    <t>Obermaiselstein</t>
  </si>
  <si>
    <t>875Obermaiselstein</t>
  </si>
  <si>
    <t>Balderschwang</t>
  </si>
  <si>
    <t>875Balderschwang</t>
  </si>
  <si>
    <t>Fischen im Allgäu</t>
  </si>
  <si>
    <t>875Fischen im Allgäu</t>
  </si>
  <si>
    <t>87541</t>
  </si>
  <si>
    <t>Bad Hindelang</t>
  </si>
  <si>
    <t>875Bad Hindelang</t>
  </si>
  <si>
    <t>87544</t>
  </si>
  <si>
    <t>Blaichach</t>
  </si>
  <si>
    <t>875Blaichach</t>
  </si>
  <si>
    <t>87545</t>
  </si>
  <si>
    <t>Burgberg im Allgäu</t>
  </si>
  <si>
    <t>875Burgberg im Allgäu</t>
  </si>
  <si>
    <t>87547</t>
  </si>
  <si>
    <t>Missen-Wilhams</t>
  </si>
  <si>
    <t>875Missen-Wilhams</t>
  </si>
  <si>
    <t>87549</t>
  </si>
  <si>
    <t>Rettenberg</t>
  </si>
  <si>
    <t>875Rettenberg</t>
  </si>
  <si>
    <t>87561</t>
  </si>
  <si>
    <t>Oberstdorf</t>
  </si>
  <si>
    <t>875Oberstdorf</t>
  </si>
  <si>
    <t>87600</t>
  </si>
  <si>
    <t>Kaufbeuren</t>
  </si>
  <si>
    <t>876Kaufbeuren</t>
  </si>
  <si>
    <t>87616</t>
  </si>
  <si>
    <t>Marktoberdorf</t>
  </si>
  <si>
    <t>876Marktoberdorf</t>
  </si>
  <si>
    <t>Wald</t>
  </si>
  <si>
    <t>876Wald</t>
  </si>
  <si>
    <t>87629</t>
  </si>
  <si>
    <t>Füssen</t>
  </si>
  <si>
    <t>876Füssen</t>
  </si>
  <si>
    <t>87634</t>
  </si>
  <si>
    <t>Günzach</t>
  </si>
  <si>
    <t>876Günzach</t>
  </si>
  <si>
    <t>Obergünzburg</t>
  </si>
  <si>
    <t>876Obergünzburg</t>
  </si>
  <si>
    <t>87637</t>
  </si>
  <si>
    <t>Seeg</t>
  </si>
  <si>
    <t>876Seeg</t>
  </si>
  <si>
    <t>876Eisenberg</t>
  </si>
  <si>
    <t>87640</t>
  </si>
  <si>
    <t>Biessenhofen</t>
  </si>
  <si>
    <t>876Biessenhofen</t>
  </si>
  <si>
    <t>87642</t>
  </si>
  <si>
    <t>Halblech</t>
  </si>
  <si>
    <t>876Halblech</t>
  </si>
  <si>
    <t>87645</t>
  </si>
  <si>
    <t>Schwangau</t>
  </si>
  <si>
    <t>876Schwangau</t>
  </si>
  <si>
    <t>87647</t>
  </si>
  <si>
    <t>Kraftisried</t>
  </si>
  <si>
    <t>876Kraftisried</t>
  </si>
  <si>
    <t>Unterthingau</t>
  </si>
  <si>
    <t>876Unterthingau</t>
  </si>
  <si>
    <t>87648</t>
  </si>
  <si>
    <t>Aitrang</t>
  </si>
  <si>
    <t>876Aitrang</t>
  </si>
  <si>
    <t>87650</t>
  </si>
  <si>
    <t>Baisweil</t>
  </si>
  <si>
    <t>876Baisweil</t>
  </si>
  <si>
    <t>87651</t>
  </si>
  <si>
    <t>Bidingen</t>
  </si>
  <si>
    <t>876Bidingen</t>
  </si>
  <si>
    <t>87653</t>
  </si>
  <si>
    <t>Eggenthal</t>
  </si>
  <si>
    <t>876Eggenthal</t>
  </si>
  <si>
    <t>87654</t>
  </si>
  <si>
    <t>Friesenried</t>
  </si>
  <si>
    <t>876Friesenried</t>
  </si>
  <si>
    <t>87656</t>
  </si>
  <si>
    <t>Germaringen</t>
  </si>
  <si>
    <t>876Germaringen</t>
  </si>
  <si>
    <t>87657</t>
  </si>
  <si>
    <t>Görisried</t>
  </si>
  <si>
    <t>876Görisried</t>
  </si>
  <si>
    <t>87659</t>
  </si>
  <si>
    <t>Hopferau</t>
  </si>
  <si>
    <t>876Hopferau</t>
  </si>
  <si>
    <t>87660</t>
  </si>
  <si>
    <t>Irsee</t>
  </si>
  <si>
    <t>876Irsee</t>
  </si>
  <si>
    <t>87662</t>
  </si>
  <si>
    <t>Kaltental</t>
  </si>
  <si>
    <t>876Kaltental</t>
  </si>
  <si>
    <t>Osterzell</t>
  </si>
  <si>
    <t>876Osterzell</t>
  </si>
  <si>
    <t>87663</t>
  </si>
  <si>
    <t>Lengenwang</t>
  </si>
  <si>
    <t>876Lengenwang</t>
  </si>
  <si>
    <t>87665</t>
  </si>
  <si>
    <t>Mauerstetten</t>
  </si>
  <si>
    <t>876Mauerstetten</t>
  </si>
  <si>
    <t>87666</t>
  </si>
  <si>
    <t>Pforzen</t>
  </si>
  <si>
    <t>876Pforzen</t>
  </si>
  <si>
    <t>87668</t>
  </si>
  <si>
    <t>876Rieden</t>
  </si>
  <si>
    <t>87669</t>
  </si>
  <si>
    <t>Rieden am Forggensee</t>
  </si>
  <si>
    <t>876Rieden am Forggensee</t>
  </si>
  <si>
    <t>87671</t>
  </si>
  <si>
    <t>Ronsberg</t>
  </si>
  <si>
    <t>876Ronsberg</t>
  </si>
  <si>
    <t>87672</t>
  </si>
  <si>
    <t>Roßhaupten</t>
  </si>
  <si>
    <t>876Roßhaupten</t>
  </si>
  <si>
    <t>87674</t>
  </si>
  <si>
    <t>Ruderatshofen</t>
  </si>
  <si>
    <t>876Ruderatshofen</t>
  </si>
  <si>
    <t>87675</t>
  </si>
  <si>
    <t>Stötten am Auerberg</t>
  </si>
  <si>
    <t>876Stötten am Auerberg</t>
  </si>
  <si>
    <t>Rettenbach am Auerberg</t>
  </si>
  <si>
    <t>876Rettenbach am Auerberg</t>
  </si>
  <si>
    <t>87677</t>
  </si>
  <si>
    <t>Stöttwang</t>
  </si>
  <si>
    <t>876Stöttwang</t>
  </si>
  <si>
    <t>87679</t>
  </si>
  <si>
    <t>876Westendorf</t>
  </si>
  <si>
    <t>87700</t>
  </si>
  <si>
    <t>Memmingen</t>
  </si>
  <si>
    <t>877Memmingen</t>
  </si>
  <si>
    <t>87719</t>
  </si>
  <si>
    <t>Mindelheim</t>
  </si>
  <si>
    <t>877Mindelheim</t>
  </si>
  <si>
    <t>87724</t>
  </si>
  <si>
    <t>Ottobeuren</t>
  </si>
  <si>
    <t>877Ottobeuren</t>
  </si>
  <si>
    <t>87727</t>
  </si>
  <si>
    <t>877Babenhausen</t>
  </si>
  <si>
    <t>87730</t>
  </si>
  <si>
    <t>Bad Grönenbach</t>
  </si>
  <si>
    <t>877Bad Grönenbach</t>
  </si>
  <si>
    <t>87733</t>
  </si>
  <si>
    <t>Markt Rettenbach</t>
  </si>
  <si>
    <t>877Markt Rettenbach</t>
  </si>
  <si>
    <t>87734</t>
  </si>
  <si>
    <t>Benningen</t>
  </si>
  <si>
    <t>877Benningen</t>
  </si>
  <si>
    <t>87736</t>
  </si>
  <si>
    <t>Böhen</t>
  </si>
  <si>
    <t>877Böhen</t>
  </si>
  <si>
    <t>87737</t>
  </si>
  <si>
    <t>877Boos</t>
  </si>
  <si>
    <t>87739</t>
  </si>
  <si>
    <t>Breitenbrunn</t>
  </si>
  <si>
    <t>877Breitenbrunn</t>
  </si>
  <si>
    <t>87740</t>
  </si>
  <si>
    <t>877Buxheim</t>
  </si>
  <si>
    <t>87742</t>
  </si>
  <si>
    <t>Apfeltrach</t>
  </si>
  <si>
    <t>877Apfeltrach</t>
  </si>
  <si>
    <t>Dirlewang</t>
  </si>
  <si>
    <t>877Dirlewang</t>
  </si>
  <si>
    <t>87743</t>
  </si>
  <si>
    <t>Egg an der Günz</t>
  </si>
  <si>
    <t>877Egg an der Günz</t>
  </si>
  <si>
    <t>87745</t>
  </si>
  <si>
    <t>Eppishausen</t>
  </si>
  <si>
    <t>877Eppishausen</t>
  </si>
  <si>
    <t>87746</t>
  </si>
  <si>
    <t>Erkheim</t>
  </si>
  <si>
    <t>877Erkheim</t>
  </si>
  <si>
    <t>87748</t>
  </si>
  <si>
    <t>Fellheim</t>
  </si>
  <si>
    <t>877Fellheim</t>
  </si>
  <si>
    <t>87749</t>
  </si>
  <si>
    <t>Hawangen</t>
  </si>
  <si>
    <t>877Hawangen</t>
  </si>
  <si>
    <t>87751</t>
  </si>
  <si>
    <t>Heimertingen</t>
  </si>
  <si>
    <t>877Heimertingen</t>
  </si>
  <si>
    <t>87752</t>
  </si>
  <si>
    <t>Holzgünz</t>
  </si>
  <si>
    <t>877Holzgünz</t>
  </si>
  <si>
    <t>87754</t>
  </si>
  <si>
    <t>Kammlach</t>
  </si>
  <si>
    <t>877Kammlach</t>
  </si>
  <si>
    <t>87755</t>
  </si>
  <si>
    <t>Kirchhaslach</t>
  </si>
  <si>
    <t>877Kirchhaslach</t>
  </si>
  <si>
    <t>87757</t>
  </si>
  <si>
    <t>Kirchheim in Schwaben</t>
  </si>
  <si>
    <t>877Kirchheim in Schwaben</t>
  </si>
  <si>
    <t>87758</t>
  </si>
  <si>
    <t>Kronburg</t>
  </si>
  <si>
    <t>877Kronburg</t>
  </si>
  <si>
    <t>87760</t>
  </si>
  <si>
    <t>Lachen</t>
  </si>
  <si>
    <t>877Lachen</t>
  </si>
  <si>
    <t>87761</t>
  </si>
  <si>
    <t>877Lauben</t>
  </si>
  <si>
    <t>87763</t>
  </si>
  <si>
    <t>Lautrach</t>
  </si>
  <si>
    <t>877Lautrach</t>
  </si>
  <si>
    <t>87764</t>
  </si>
  <si>
    <t>Legau</t>
  </si>
  <si>
    <t>877Legau</t>
  </si>
  <si>
    <t>87766</t>
  </si>
  <si>
    <t>Memmingerberg</t>
  </si>
  <si>
    <t>877Memmingerberg</t>
  </si>
  <si>
    <t>87767</t>
  </si>
  <si>
    <t>Niederrieden</t>
  </si>
  <si>
    <t>877Niederrieden</t>
  </si>
  <si>
    <t>87769</t>
  </si>
  <si>
    <t>Oberrieden</t>
  </si>
  <si>
    <t>877Oberrieden</t>
  </si>
  <si>
    <t>87770</t>
  </si>
  <si>
    <t>Oberschönegg</t>
  </si>
  <si>
    <t>877Oberschönegg</t>
  </si>
  <si>
    <t>87772</t>
  </si>
  <si>
    <t>Pfaffenhausen</t>
  </si>
  <si>
    <t>877Pfaffenhausen</t>
  </si>
  <si>
    <t>87773</t>
  </si>
  <si>
    <t>Pleß</t>
  </si>
  <si>
    <t>877Pleß</t>
  </si>
  <si>
    <t>87775</t>
  </si>
  <si>
    <t>Salgen</t>
  </si>
  <si>
    <t>877Salgen</t>
  </si>
  <si>
    <t>87776</t>
  </si>
  <si>
    <t>Sontheim</t>
  </si>
  <si>
    <t>877Sontheim</t>
  </si>
  <si>
    <t>87778</t>
  </si>
  <si>
    <t>877Stetten</t>
  </si>
  <si>
    <t>87779</t>
  </si>
  <si>
    <t>Trunkelsberg</t>
  </si>
  <si>
    <t>877Trunkelsberg</t>
  </si>
  <si>
    <t>87781</t>
  </si>
  <si>
    <t>Ungerhausen</t>
  </si>
  <si>
    <t>877Ungerhausen</t>
  </si>
  <si>
    <t>87782</t>
  </si>
  <si>
    <t>Unteregg</t>
  </si>
  <si>
    <t>877Unteregg</t>
  </si>
  <si>
    <t>87784</t>
  </si>
  <si>
    <t>877Westerheim</t>
  </si>
  <si>
    <t>87785</t>
  </si>
  <si>
    <t>Winterrieden</t>
  </si>
  <si>
    <t>877Winterrieden</t>
  </si>
  <si>
    <t>87787</t>
  </si>
  <si>
    <t>Wolfertschwenden</t>
  </si>
  <si>
    <t>877Wolfertschwenden</t>
  </si>
  <si>
    <t>87789</t>
  </si>
  <si>
    <t>Woringen</t>
  </si>
  <si>
    <t>877Woringen</t>
  </si>
  <si>
    <t>88045</t>
  </si>
  <si>
    <t>Friedrichshafen</t>
  </si>
  <si>
    <t>880Friedrichshafen</t>
  </si>
  <si>
    <t>88046</t>
  </si>
  <si>
    <t>88048</t>
  </si>
  <si>
    <t>88069</t>
  </si>
  <si>
    <t>Tettnang</t>
  </si>
  <si>
    <t>880Tettnang</t>
  </si>
  <si>
    <t>88074</t>
  </si>
  <si>
    <t>Meckenbeuren</t>
  </si>
  <si>
    <t>880Meckenbeuren</t>
  </si>
  <si>
    <t>88079</t>
  </si>
  <si>
    <t>Kressbronn am Bodensee</t>
  </si>
  <si>
    <t>880Kressbronn am Bodensee</t>
  </si>
  <si>
    <t>88085</t>
  </si>
  <si>
    <t>Langenargen</t>
  </si>
  <si>
    <t>880Langenargen</t>
  </si>
  <si>
    <t>88090</t>
  </si>
  <si>
    <t>Immenstaad am Bodensee</t>
  </si>
  <si>
    <t>880Immenstaad am Bodensee</t>
  </si>
  <si>
    <t>88094</t>
  </si>
  <si>
    <t>Oberteuringen</t>
  </si>
  <si>
    <t>880Oberteuringen</t>
  </si>
  <si>
    <t>88097</t>
  </si>
  <si>
    <t>Eriskirch</t>
  </si>
  <si>
    <t>880Eriskirch</t>
  </si>
  <si>
    <t>88099</t>
  </si>
  <si>
    <t>880Neukirch</t>
  </si>
  <si>
    <t>88131</t>
  </si>
  <si>
    <t>Bodolz</t>
  </si>
  <si>
    <t>881Bodolz</t>
  </si>
  <si>
    <t>Lindau (Bodensee)</t>
  </si>
  <si>
    <t>881Lindau (Bodensee)</t>
  </si>
  <si>
    <t>88138</t>
  </si>
  <si>
    <t>Weißensberg</t>
  </si>
  <si>
    <t>881Weißensberg</t>
  </si>
  <si>
    <t>Hergensweiler</t>
  </si>
  <si>
    <t>881Hergensweiler</t>
  </si>
  <si>
    <t>Sigmarszell</t>
  </si>
  <si>
    <t>881Sigmarszell</t>
  </si>
  <si>
    <t>88142</t>
  </si>
  <si>
    <t>Wasserburg (Bodensee)</t>
  </si>
  <si>
    <t>881Wasserburg (Bodensee)</t>
  </si>
  <si>
    <t>88145</t>
  </si>
  <si>
    <t>Opfenbach</t>
  </si>
  <si>
    <t>881Opfenbach</t>
  </si>
  <si>
    <t>Hergatz</t>
  </si>
  <si>
    <t>881Hergatz</t>
  </si>
  <si>
    <t>88147</t>
  </si>
  <si>
    <t>Achberg</t>
  </si>
  <si>
    <t>881Achberg</t>
  </si>
  <si>
    <t>88149</t>
  </si>
  <si>
    <t>Nonnenhorn</t>
  </si>
  <si>
    <t>881Nonnenhorn</t>
  </si>
  <si>
    <t>88161</t>
  </si>
  <si>
    <t>Lindenberg im Allgäu</t>
  </si>
  <si>
    <t>881Lindenberg im Allgäu</t>
  </si>
  <si>
    <t>88167</t>
  </si>
  <si>
    <t>Gestratz</t>
  </si>
  <si>
    <t>881Gestratz</t>
  </si>
  <si>
    <t>Maierhöfen</t>
  </si>
  <si>
    <t>881Maierhöfen</t>
  </si>
  <si>
    <t>Röthenbach (Allgäu)</t>
  </si>
  <si>
    <t>881Röthenbach (Allgäu)</t>
  </si>
  <si>
    <t>Stiefenhofen</t>
  </si>
  <si>
    <t>881Stiefenhofen</t>
  </si>
  <si>
    <t>Grünenbach</t>
  </si>
  <si>
    <t>881Grünenbach</t>
  </si>
  <si>
    <t>88171</t>
  </si>
  <si>
    <t>Weiler-Simmerberg</t>
  </si>
  <si>
    <t>881Weiler-Simmerberg</t>
  </si>
  <si>
    <t>88175</t>
  </si>
  <si>
    <t>Scheidegg</t>
  </si>
  <si>
    <t>881Scheidegg</t>
  </si>
  <si>
    <t>88178</t>
  </si>
  <si>
    <t>Heimenkirch</t>
  </si>
  <si>
    <t>881Heimenkirch</t>
  </si>
  <si>
    <t>88179</t>
  </si>
  <si>
    <t>Oberreute</t>
  </si>
  <si>
    <t>881Oberreute</t>
  </si>
  <si>
    <t>88212</t>
  </si>
  <si>
    <t>Ravensburg</t>
  </si>
  <si>
    <t>882Ravensburg</t>
  </si>
  <si>
    <t>88213</t>
  </si>
  <si>
    <t>88214</t>
  </si>
  <si>
    <t>88239</t>
  </si>
  <si>
    <t>Wangen im Allgäu</t>
  </si>
  <si>
    <t>882Wangen im Allgäu</t>
  </si>
  <si>
    <t>88250</t>
  </si>
  <si>
    <t>882Weingarten</t>
  </si>
  <si>
    <t>88255</t>
  </si>
  <si>
    <t>Baindt</t>
  </si>
  <si>
    <t>882Baindt</t>
  </si>
  <si>
    <t>Baienfurt</t>
  </si>
  <si>
    <t>882Baienfurt</t>
  </si>
  <si>
    <t>88260</t>
  </si>
  <si>
    <t>Argenbühl</t>
  </si>
  <si>
    <t>882Argenbühl</t>
  </si>
  <si>
    <t>88263</t>
  </si>
  <si>
    <t>Horgenzell</t>
  </si>
  <si>
    <t>882Horgenzell</t>
  </si>
  <si>
    <t>88267</t>
  </si>
  <si>
    <t>Vogt</t>
  </si>
  <si>
    <t>882Vogt</t>
  </si>
  <si>
    <t>88271</t>
  </si>
  <si>
    <t>882Wilhelmsdorf</t>
  </si>
  <si>
    <t>88273</t>
  </si>
  <si>
    <t>Fronreute</t>
  </si>
  <si>
    <t>882Fronreute</t>
  </si>
  <si>
    <t>88276</t>
  </si>
  <si>
    <t>882Berg</t>
  </si>
  <si>
    <t>88279</t>
  </si>
  <si>
    <t>Amtzell</t>
  </si>
  <si>
    <t>882Amtzell</t>
  </si>
  <si>
    <t>88281</t>
  </si>
  <si>
    <t>Schlier</t>
  </si>
  <si>
    <t>882Schlier</t>
  </si>
  <si>
    <t>88284</t>
  </si>
  <si>
    <t>Wolpertswende</t>
  </si>
  <si>
    <t>882Wolpertswende</t>
  </si>
  <si>
    <t>88285</t>
  </si>
  <si>
    <t>Bodnegg</t>
  </si>
  <si>
    <t>882Bodnegg</t>
  </si>
  <si>
    <t>88287</t>
  </si>
  <si>
    <t>Grünkraut</t>
  </si>
  <si>
    <t>882Grünkraut</t>
  </si>
  <si>
    <t>88289</t>
  </si>
  <si>
    <t>Waldburg</t>
  </si>
  <si>
    <t>882Waldburg</t>
  </si>
  <si>
    <t>88299</t>
  </si>
  <si>
    <t>Leutkirch im Allgäu</t>
  </si>
  <si>
    <t>882Leutkirch im Allgäu</t>
  </si>
  <si>
    <t>88316</t>
  </si>
  <si>
    <t>Isny im Allgäu</t>
  </si>
  <si>
    <t>883Isny im Allgäu</t>
  </si>
  <si>
    <t>88317</t>
  </si>
  <si>
    <t>Aichstetten</t>
  </si>
  <si>
    <t>883Aichstetten</t>
  </si>
  <si>
    <t>88319</t>
  </si>
  <si>
    <t>Aitrach</t>
  </si>
  <si>
    <t>883Aitrach</t>
  </si>
  <si>
    <t>88326</t>
  </si>
  <si>
    <t>Aulendorf</t>
  </si>
  <si>
    <t>883Aulendorf</t>
  </si>
  <si>
    <t>88339</t>
  </si>
  <si>
    <t>Bad Waldsee</t>
  </si>
  <si>
    <t>883Bad Waldsee</t>
  </si>
  <si>
    <t>88348</t>
  </si>
  <si>
    <t>Allmannsweiler</t>
  </si>
  <si>
    <t>883Allmannsweiler</t>
  </si>
  <si>
    <t>Bad Saulgau</t>
  </si>
  <si>
    <t>883Bad Saulgau</t>
  </si>
  <si>
    <t>88353</t>
  </si>
  <si>
    <t>Kißlegg</t>
  </si>
  <si>
    <t>883Kißlegg</t>
  </si>
  <si>
    <t>88356</t>
  </si>
  <si>
    <t>Ostrach</t>
  </si>
  <si>
    <t>883Ostrach</t>
  </si>
  <si>
    <t>88361</t>
  </si>
  <si>
    <t>Boms</t>
  </si>
  <si>
    <t>883Boms</t>
  </si>
  <si>
    <t>Eichstegen</t>
  </si>
  <si>
    <t>883Eichstegen</t>
  </si>
  <si>
    <t>Altshausen</t>
  </si>
  <si>
    <t>883Altshausen</t>
  </si>
  <si>
    <t>88364</t>
  </si>
  <si>
    <t>Wolfegg</t>
  </si>
  <si>
    <t>883Wolfegg</t>
  </si>
  <si>
    <t>88367</t>
  </si>
  <si>
    <t>Hohentengen</t>
  </si>
  <si>
    <t>883Hohentengen</t>
  </si>
  <si>
    <t>88368</t>
  </si>
  <si>
    <t>Bergatreute</t>
  </si>
  <si>
    <t>883Bergatreute</t>
  </si>
  <si>
    <t>88370</t>
  </si>
  <si>
    <t>Ebenweiler</t>
  </si>
  <si>
    <t>883Ebenweiler</t>
  </si>
  <si>
    <t>88371</t>
  </si>
  <si>
    <t>Ebersbach-Musbach</t>
  </si>
  <si>
    <t>883Ebersbach-Musbach</t>
  </si>
  <si>
    <t>88373</t>
  </si>
  <si>
    <t>Fleischwangen</t>
  </si>
  <si>
    <t>883Fleischwangen</t>
  </si>
  <si>
    <t>88374</t>
  </si>
  <si>
    <t>Hoßkirch</t>
  </si>
  <si>
    <t>883Hoßkirch</t>
  </si>
  <si>
    <t>88376</t>
  </si>
  <si>
    <t>Königseggwald</t>
  </si>
  <si>
    <t>883Königseggwald</t>
  </si>
  <si>
    <t>88377</t>
  </si>
  <si>
    <t>Riedhausen</t>
  </si>
  <si>
    <t>883Riedhausen</t>
  </si>
  <si>
    <t>88379</t>
  </si>
  <si>
    <t>Guggenhausen</t>
  </si>
  <si>
    <t>883Guggenhausen</t>
  </si>
  <si>
    <t>Unterwaldhausen</t>
  </si>
  <si>
    <t>883Unterwaldhausen</t>
  </si>
  <si>
    <t>88400</t>
  </si>
  <si>
    <t>Biberach an der Riß</t>
  </si>
  <si>
    <t>884Biberach an der Riß</t>
  </si>
  <si>
    <t>88410</t>
  </si>
  <si>
    <t>Bad Wurzach</t>
  </si>
  <si>
    <t>884Bad Wurzach</t>
  </si>
  <si>
    <t>88416</t>
  </si>
  <si>
    <t>Erlenmoos</t>
  </si>
  <si>
    <t>884Erlenmoos</t>
  </si>
  <si>
    <t>Ochsenhausen</t>
  </si>
  <si>
    <t>884Ochsenhausen</t>
  </si>
  <si>
    <t>Steinhausen an der Rottum</t>
  </si>
  <si>
    <t>884Steinhausen an der Rottum</t>
  </si>
  <si>
    <t>88422</t>
  </si>
  <si>
    <t>Oggelshausen</t>
  </si>
  <si>
    <t>884Oggelshausen</t>
  </si>
  <si>
    <t>Betzenweiler</t>
  </si>
  <si>
    <t>884Betzenweiler</t>
  </si>
  <si>
    <t>Bad Buchau</t>
  </si>
  <si>
    <t>884Bad Buchau</t>
  </si>
  <si>
    <t>Seekirch</t>
  </si>
  <si>
    <t>884Seekirch</t>
  </si>
  <si>
    <t>Kanzach</t>
  </si>
  <si>
    <t>884Kanzach</t>
  </si>
  <si>
    <t>884Dürnau</t>
  </si>
  <si>
    <t>Alleshausen</t>
  </si>
  <si>
    <t>884Alleshausen</t>
  </si>
  <si>
    <t>884Tiefenbach</t>
  </si>
  <si>
    <t>884Moosburg</t>
  </si>
  <si>
    <t>88427</t>
  </si>
  <si>
    <t>Bad Schussenried</t>
  </si>
  <si>
    <t>884Bad Schussenried</t>
  </si>
  <si>
    <t>88430</t>
  </si>
  <si>
    <t>Rot an der Rot</t>
  </si>
  <si>
    <t>884Rot an der Rot</t>
  </si>
  <si>
    <t>88433</t>
  </si>
  <si>
    <t>Schemmerhofen</t>
  </si>
  <si>
    <t>884Schemmerhofen</t>
  </si>
  <si>
    <t>88436</t>
  </si>
  <si>
    <t>Eberhardzell</t>
  </si>
  <si>
    <t>884Eberhardzell</t>
  </si>
  <si>
    <t>88437</t>
  </si>
  <si>
    <t>Maselheim</t>
  </si>
  <si>
    <t>884Maselheim</t>
  </si>
  <si>
    <t>88441</t>
  </si>
  <si>
    <t>Mittelbiberach</t>
  </si>
  <si>
    <t>884Mittelbiberach</t>
  </si>
  <si>
    <t>88444</t>
  </si>
  <si>
    <t>884Ummendorf</t>
  </si>
  <si>
    <t>88447</t>
  </si>
  <si>
    <t>Warthausen</t>
  </si>
  <si>
    <t>884Warthausen</t>
  </si>
  <si>
    <t>88448</t>
  </si>
  <si>
    <t>Attenweiler</t>
  </si>
  <si>
    <t>884Attenweiler</t>
  </si>
  <si>
    <t>88450</t>
  </si>
  <si>
    <t>Berkheim</t>
  </si>
  <si>
    <t>884Berkheim</t>
  </si>
  <si>
    <t>88451</t>
  </si>
  <si>
    <t>Dettingen an der Iller</t>
  </si>
  <si>
    <t>884Dettingen an der Iller</t>
  </si>
  <si>
    <t>88453</t>
  </si>
  <si>
    <t>Erolzheim</t>
  </si>
  <si>
    <t>884Erolzheim</t>
  </si>
  <si>
    <t>88454</t>
  </si>
  <si>
    <t>884Hochdorf</t>
  </si>
  <si>
    <t>88456</t>
  </si>
  <si>
    <t>Ingoldingen</t>
  </si>
  <si>
    <t>884Ingoldingen</t>
  </si>
  <si>
    <t>88457</t>
  </si>
  <si>
    <t>Kirchdorf an der Iller</t>
  </si>
  <si>
    <t>884Kirchdorf an der Iller</t>
  </si>
  <si>
    <t>88459</t>
  </si>
  <si>
    <t>Tannheim</t>
  </si>
  <si>
    <t>884Tannheim</t>
  </si>
  <si>
    <t>88471</t>
  </si>
  <si>
    <t>Laupheim</t>
  </si>
  <si>
    <t>884Laupheim</t>
  </si>
  <si>
    <t>88477</t>
  </si>
  <si>
    <t>Schwendi</t>
  </si>
  <si>
    <t>884Schwendi</t>
  </si>
  <si>
    <t>88480</t>
  </si>
  <si>
    <t>Achstetten</t>
  </si>
  <si>
    <t>884Achstetten</t>
  </si>
  <si>
    <t>88481</t>
  </si>
  <si>
    <t>Balzheim</t>
  </si>
  <si>
    <t>884Balzheim</t>
  </si>
  <si>
    <t>88483</t>
  </si>
  <si>
    <t>Burgrieden</t>
  </si>
  <si>
    <t>884Burgrieden</t>
  </si>
  <si>
    <t>88484</t>
  </si>
  <si>
    <t>Gutenzell-Hürbel</t>
  </si>
  <si>
    <t>884Gutenzell-Hürbel</t>
  </si>
  <si>
    <t>88486</t>
  </si>
  <si>
    <t>Kirchberg an der Iller</t>
  </si>
  <si>
    <t>884Kirchberg an der Iller</t>
  </si>
  <si>
    <t>88487</t>
  </si>
  <si>
    <t>Mietingen</t>
  </si>
  <si>
    <t>884Mietingen</t>
  </si>
  <si>
    <t>88489</t>
  </si>
  <si>
    <t>Wain</t>
  </si>
  <si>
    <t>884Wain</t>
  </si>
  <si>
    <t>88499</t>
  </si>
  <si>
    <t>Emeringen</t>
  </si>
  <si>
    <t>884Emeringen</t>
  </si>
  <si>
    <t>Riedlingen</t>
  </si>
  <si>
    <t>884Riedlingen</t>
  </si>
  <si>
    <t>Altheim</t>
  </si>
  <si>
    <t>884Altheim</t>
  </si>
  <si>
    <t>88512</t>
  </si>
  <si>
    <t>Mengen</t>
  </si>
  <si>
    <t>885Mengen</t>
  </si>
  <si>
    <t>88515</t>
  </si>
  <si>
    <t>Langenenslingen</t>
  </si>
  <si>
    <t>885Langenenslingen</t>
  </si>
  <si>
    <t>88518</t>
  </si>
  <si>
    <t>Herbertingen</t>
  </si>
  <si>
    <t>885Herbertingen</t>
  </si>
  <si>
    <t>88521</t>
  </si>
  <si>
    <t>Ertingen</t>
  </si>
  <si>
    <t>885Ertingen</t>
  </si>
  <si>
    <t>88524</t>
  </si>
  <si>
    <t>Uttenweiler</t>
  </si>
  <si>
    <t>885Uttenweiler</t>
  </si>
  <si>
    <t>88525</t>
  </si>
  <si>
    <t>Dürmentingen</t>
  </si>
  <si>
    <t>885Dürmentingen</t>
  </si>
  <si>
    <t>88527</t>
  </si>
  <si>
    <t>Unlingen</t>
  </si>
  <si>
    <t>885Unlingen</t>
  </si>
  <si>
    <t>88529</t>
  </si>
  <si>
    <t>Zwiefalten</t>
  </si>
  <si>
    <t>885Zwiefalten</t>
  </si>
  <si>
    <t>88605</t>
  </si>
  <si>
    <t>Meßkirch</t>
  </si>
  <si>
    <t>886Meßkirch</t>
  </si>
  <si>
    <t>Sauldorf</t>
  </si>
  <si>
    <t>886Sauldorf</t>
  </si>
  <si>
    <t>88630</t>
  </si>
  <si>
    <t>Pfullendorf</t>
  </si>
  <si>
    <t>886Pfullendorf</t>
  </si>
  <si>
    <t>88631</t>
  </si>
  <si>
    <t>Beuron</t>
  </si>
  <si>
    <t>886Beuron</t>
  </si>
  <si>
    <t>88633</t>
  </si>
  <si>
    <t>Heiligenberg</t>
  </si>
  <si>
    <t>886Heiligenberg</t>
  </si>
  <si>
    <t>88634</t>
  </si>
  <si>
    <t>Herdwangen-Schönach</t>
  </si>
  <si>
    <t>886Herdwangen-Schönach</t>
  </si>
  <si>
    <t>88636</t>
  </si>
  <si>
    <t>Illmensee</t>
  </si>
  <si>
    <t>886Illmensee</t>
  </si>
  <si>
    <t>88637</t>
  </si>
  <si>
    <t>Buchheim</t>
  </si>
  <si>
    <t>886Buchheim</t>
  </si>
  <si>
    <t>Leibertingen</t>
  </si>
  <si>
    <t>886Leibertingen</t>
  </si>
  <si>
    <t>88639</t>
  </si>
  <si>
    <t>886Wald</t>
  </si>
  <si>
    <t>88662</t>
  </si>
  <si>
    <t>Überlingen</t>
  </si>
  <si>
    <t>886Überlingen</t>
  </si>
  <si>
    <t>88677</t>
  </si>
  <si>
    <t>Markdorf</t>
  </si>
  <si>
    <t>886Markdorf</t>
  </si>
  <si>
    <t>88682</t>
  </si>
  <si>
    <t>886Salem</t>
  </si>
  <si>
    <t>88690</t>
  </si>
  <si>
    <t>Uhldingen-Mühlhofen</t>
  </si>
  <si>
    <t>886Uhldingen-Mühlhofen</t>
  </si>
  <si>
    <t>88693</t>
  </si>
  <si>
    <t>Deggenhausertal</t>
  </si>
  <si>
    <t>886Deggenhausertal</t>
  </si>
  <si>
    <t>88696</t>
  </si>
  <si>
    <t>Owingen</t>
  </si>
  <si>
    <t>886Owingen</t>
  </si>
  <si>
    <t>88697</t>
  </si>
  <si>
    <t>Bermatingen</t>
  </si>
  <si>
    <t>886Bermatingen</t>
  </si>
  <si>
    <t>88699</t>
  </si>
  <si>
    <t>Frickingen</t>
  </si>
  <si>
    <t>886Frickingen</t>
  </si>
  <si>
    <t>88709</t>
  </si>
  <si>
    <t>Meersburg</t>
  </si>
  <si>
    <t>887Meersburg</t>
  </si>
  <si>
    <t>Hagnau am Bodensee</t>
  </si>
  <si>
    <t>887Hagnau am Bodensee</t>
  </si>
  <si>
    <t>88718</t>
  </si>
  <si>
    <t>Daisendorf</t>
  </si>
  <si>
    <t>887Daisendorf</t>
  </si>
  <si>
    <t>88719</t>
  </si>
  <si>
    <t>887Stetten</t>
  </si>
  <si>
    <t>89073</t>
  </si>
  <si>
    <t>Ulm</t>
  </si>
  <si>
    <t>890Ulm</t>
  </si>
  <si>
    <t>89075</t>
  </si>
  <si>
    <t>89077</t>
  </si>
  <si>
    <t>89079</t>
  </si>
  <si>
    <t>89081</t>
  </si>
  <si>
    <t>89129</t>
  </si>
  <si>
    <t>Nerenstetten</t>
  </si>
  <si>
    <t>891Nerenstetten</t>
  </si>
  <si>
    <t>Öllingen</t>
  </si>
  <si>
    <t>891Öllingen</t>
  </si>
  <si>
    <t>Langenau</t>
  </si>
  <si>
    <t>891Langenau</t>
  </si>
  <si>
    <t>Setzingen</t>
  </si>
  <si>
    <t>891Setzingen</t>
  </si>
  <si>
    <t>89134</t>
  </si>
  <si>
    <t>Blaustein</t>
  </si>
  <si>
    <t>891Blaustein</t>
  </si>
  <si>
    <t>89143</t>
  </si>
  <si>
    <t>Blaubeuren</t>
  </si>
  <si>
    <t>891Blaubeuren</t>
  </si>
  <si>
    <t>89150</t>
  </si>
  <si>
    <t>Laichingen</t>
  </si>
  <si>
    <t>891Laichingen</t>
  </si>
  <si>
    <t>89155</t>
  </si>
  <si>
    <t>891Erbach</t>
  </si>
  <si>
    <t>89160</t>
  </si>
  <si>
    <t>Dornstadt</t>
  </si>
  <si>
    <t>891Dornstadt</t>
  </si>
  <si>
    <t>89165</t>
  </si>
  <si>
    <t>Dietenheim</t>
  </si>
  <si>
    <t>891Dietenheim</t>
  </si>
  <si>
    <t>89168</t>
  </si>
  <si>
    <t>Niederstotzingen</t>
  </si>
  <si>
    <t>891Niederstotzingen</t>
  </si>
  <si>
    <t>89171</t>
  </si>
  <si>
    <t>Illerkirchberg</t>
  </si>
  <si>
    <t>891Illerkirchberg</t>
  </si>
  <si>
    <t>89173</t>
  </si>
  <si>
    <t>Lonsee</t>
  </si>
  <si>
    <t>891Lonsee</t>
  </si>
  <si>
    <t>89174</t>
  </si>
  <si>
    <t>Altheim (Alb)</t>
  </si>
  <si>
    <t>891Altheim (Alb)</t>
  </si>
  <si>
    <t>89176</t>
  </si>
  <si>
    <t>Asselfingen</t>
  </si>
  <si>
    <t>891Asselfingen</t>
  </si>
  <si>
    <t>89177</t>
  </si>
  <si>
    <t>Börslingen</t>
  </si>
  <si>
    <t>891Börslingen</t>
  </si>
  <si>
    <t>Ballendorf</t>
  </si>
  <si>
    <t>891Ballendorf</t>
  </si>
  <si>
    <t>89179</t>
  </si>
  <si>
    <t>Beimerstetten</t>
  </si>
  <si>
    <t>891Beimerstetten</t>
  </si>
  <si>
    <t>89180</t>
  </si>
  <si>
    <t>Berghülen</t>
  </si>
  <si>
    <t>891Berghülen</t>
  </si>
  <si>
    <t>89182</t>
  </si>
  <si>
    <t>Bernstadt</t>
  </si>
  <si>
    <t>891Bernstadt</t>
  </si>
  <si>
    <t>89183</t>
  </si>
  <si>
    <t>Breitingen</t>
  </si>
  <si>
    <t>891Breitingen</t>
  </si>
  <si>
    <t>Holzkirch</t>
  </si>
  <si>
    <t>891Holzkirch</t>
  </si>
  <si>
    <t>89185</t>
  </si>
  <si>
    <t>Hüttisheim</t>
  </si>
  <si>
    <t>891Hüttisheim</t>
  </si>
  <si>
    <t>89186</t>
  </si>
  <si>
    <t>Illerrieden</t>
  </si>
  <si>
    <t>891Illerrieden</t>
  </si>
  <si>
    <t>89188</t>
  </si>
  <si>
    <t>Merklingen</t>
  </si>
  <si>
    <t>891Merklingen</t>
  </si>
  <si>
    <t>89189</t>
  </si>
  <si>
    <t>Neenstetten</t>
  </si>
  <si>
    <t>891Neenstetten</t>
  </si>
  <si>
    <t>89191</t>
  </si>
  <si>
    <t>Nellingen</t>
  </si>
  <si>
    <t>891Nellingen</t>
  </si>
  <si>
    <t>89192</t>
  </si>
  <si>
    <t>891Rammingen</t>
  </si>
  <si>
    <t>89194</t>
  </si>
  <si>
    <t>Schnürpflingen</t>
  </si>
  <si>
    <t>891Schnürpflingen</t>
  </si>
  <si>
    <t>89195</t>
  </si>
  <si>
    <t>Staig</t>
  </si>
  <si>
    <t>891Staig</t>
  </si>
  <si>
    <t>89197</t>
  </si>
  <si>
    <t>Weidenstetten</t>
  </si>
  <si>
    <t>891Weidenstetten</t>
  </si>
  <si>
    <t>89198</t>
  </si>
  <si>
    <t>Westerstetten</t>
  </si>
  <si>
    <t>891Westerstetten</t>
  </si>
  <si>
    <t>89231</t>
  </si>
  <si>
    <t>Neu-Ulm</t>
  </si>
  <si>
    <t>892Neu-Ulm</t>
  </si>
  <si>
    <t>89233</t>
  </si>
  <si>
    <t>89250</t>
  </si>
  <si>
    <t>892Senden</t>
  </si>
  <si>
    <t>89257</t>
  </si>
  <si>
    <t>Illertissen</t>
  </si>
  <si>
    <t>892Illertissen</t>
  </si>
  <si>
    <t>89264</t>
  </si>
  <si>
    <t>Weißenhorn</t>
  </si>
  <si>
    <t>892Weißenhorn</t>
  </si>
  <si>
    <t>89269</t>
  </si>
  <si>
    <t>892Vöhringen</t>
  </si>
  <si>
    <t>89275</t>
  </si>
  <si>
    <t>Elchingen</t>
  </si>
  <si>
    <t>892Elchingen</t>
  </si>
  <si>
    <t>89278</t>
  </si>
  <si>
    <t>Nersingen</t>
  </si>
  <si>
    <t>892Nersingen</t>
  </si>
  <si>
    <t>89281</t>
  </si>
  <si>
    <t>892Altenstadt</t>
  </si>
  <si>
    <t>89284</t>
  </si>
  <si>
    <t>Pfaffenhofen an der Roth</t>
  </si>
  <si>
    <t>892Pfaffenhofen an der Roth</t>
  </si>
  <si>
    <t>89287</t>
  </si>
  <si>
    <t>Bellenberg</t>
  </si>
  <si>
    <t>892Bellenberg</t>
  </si>
  <si>
    <t>89290</t>
  </si>
  <si>
    <t>892Buch</t>
  </si>
  <si>
    <t>89291</t>
  </si>
  <si>
    <t>892Holzheim</t>
  </si>
  <si>
    <t>89293</t>
  </si>
  <si>
    <t>Kellmünz</t>
  </si>
  <si>
    <t>892Kellmünz</t>
  </si>
  <si>
    <t>89294</t>
  </si>
  <si>
    <t>Oberroth</t>
  </si>
  <si>
    <t>892Oberroth</t>
  </si>
  <si>
    <t>89296</t>
  </si>
  <si>
    <t>Osterberg</t>
  </si>
  <si>
    <t>892Osterberg</t>
  </si>
  <si>
    <t>89297</t>
  </si>
  <si>
    <t>Roggenburg</t>
  </si>
  <si>
    <t>892Roggenburg</t>
  </si>
  <si>
    <t>89299</t>
  </si>
  <si>
    <t>Unterroth</t>
  </si>
  <si>
    <t>892Unterroth</t>
  </si>
  <si>
    <t>89312</t>
  </si>
  <si>
    <t>Günzburg</t>
  </si>
  <si>
    <t>893Günzburg</t>
  </si>
  <si>
    <t>89331</t>
  </si>
  <si>
    <t>Burgau</t>
  </si>
  <si>
    <t>893Burgau</t>
  </si>
  <si>
    <t>89335</t>
  </si>
  <si>
    <t>Ichenhausen</t>
  </si>
  <si>
    <t>893Ichenhausen</t>
  </si>
  <si>
    <t>89340</t>
  </si>
  <si>
    <t>Leipheim</t>
  </si>
  <si>
    <t>893Leipheim</t>
  </si>
  <si>
    <t>89343</t>
  </si>
  <si>
    <t>Jettingen-Scheppach</t>
  </si>
  <si>
    <t>893Jettingen-Scheppach</t>
  </si>
  <si>
    <t>89344</t>
  </si>
  <si>
    <t>Aislingen</t>
  </si>
  <si>
    <t>893Aislingen</t>
  </si>
  <si>
    <t>89346</t>
  </si>
  <si>
    <t>Bibertal</t>
  </si>
  <si>
    <t>893Bibertal</t>
  </si>
  <si>
    <t>89347</t>
  </si>
  <si>
    <t>Bubesheim</t>
  </si>
  <si>
    <t>893Bubesheim</t>
  </si>
  <si>
    <t>89349</t>
  </si>
  <si>
    <t>Burtenbach</t>
  </si>
  <si>
    <t>893Burtenbach</t>
  </si>
  <si>
    <t>89350</t>
  </si>
  <si>
    <t>Dürrlauingen</t>
  </si>
  <si>
    <t>893Dürrlauingen</t>
  </si>
  <si>
    <t>89352</t>
  </si>
  <si>
    <t>Ellzee</t>
  </si>
  <si>
    <t>893Ellzee</t>
  </si>
  <si>
    <t>89353</t>
  </si>
  <si>
    <t>Glött</t>
  </si>
  <si>
    <t>893Glött</t>
  </si>
  <si>
    <t>89355</t>
  </si>
  <si>
    <t>Gundremmingen</t>
  </si>
  <si>
    <t>893Gundremmingen</t>
  </si>
  <si>
    <t>89356</t>
  </si>
  <si>
    <t>893Haldenwang</t>
  </si>
  <si>
    <t>89358</t>
  </si>
  <si>
    <t>Kammeltal</t>
  </si>
  <si>
    <t>893Kammeltal</t>
  </si>
  <si>
    <t>89359</t>
  </si>
  <si>
    <t>Kötz</t>
  </si>
  <si>
    <t>893Kötz</t>
  </si>
  <si>
    <t>89361</t>
  </si>
  <si>
    <t>Landensberg</t>
  </si>
  <si>
    <t>893Landensberg</t>
  </si>
  <si>
    <t>89362</t>
  </si>
  <si>
    <t>Offingen</t>
  </si>
  <si>
    <t>893Offingen</t>
  </si>
  <si>
    <t>89364</t>
  </si>
  <si>
    <t>Rettenbach</t>
  </si>
  <si>
    <t>893Rettenbach</t>
  </si>
  <si>
    <t>89365</t>
  </si>
  <si>
    <t>Röfingen</t>
  </si>
  <si>
    <t>893Röfingen</t>
  </si>
  <si>
    <t>89367</t>
  </si>
  <si>
    <t>893Waldstetten</t>
  </si>
  <si>
    <t>89368</t>
  </si>
  <si>
    <t>893Winterbach</t>
  </si>
  <si>
    <t>89407</t>
  </si>
  <si>
    <t>Dillingen an der Donau</t>
  </si>
  <si>
    <t>894Dillingen an der Donau</t>
  </si>
  <si>
    <t>89415</t>
  </si>
  <si>
    <t>Lauingen (Donau)</t>
  </si>
  <si>
    <t>894Lauingen (Donau)</t>
  </si>
  <si>
    <t>89420</t>
  </si>
  <si>
    <t>Höchstädt an der Donau</t>
  </si>
  <si>
    <t>894Höchstädt an der Donau</t>
  </si>
  <si>
    <t>89423</t>
  </si>
  <si>
    <t>Gundelfingen an der Donau</t>
  </si>
  <si>
    <t>894Gundelfingen an der Donau</t>
  </si>
  <si>
    <t>89426</t>
  </si>
  <si>
    <t>Mödingen</t>
  </si>
  <si>
    <t>894Mödingen</t>
  </si>
  <si>
    <t>Wittislingen</t>
  </si>
  <si>
    <t>894Wittislingen</t>
  </si>
  <si>
    <t>89428</t>
  </si>
  <si>
    <t>Syrgenstein</t>
  </si>
  <si>
    <t>894Syrgenstein</t>
  </si>
  <si>
    <t>89429</t>
  </si>
  <si>
    <t>Bachhagel</t>
  </si>
  <si>
    <t>894Bachhagel</t>
  </si>
  <si>
    <t>89431</t>
  </si>
  <si>
    <t>Bächingen an der Brenz</t>
  </si>
  <si>
    <t>894Bächingen an der Brenz</t>
  </si>
  <si>
    <t>89432</t>
  </si>
  <si>
    <t>Binswangen</t>
  </si>
  <si>
    <t>894Binswangen</t>
  </si>
  <si>
    <t>89434</t>
  </si>
  <si>
    <t>Blindheim</t>
  </si>
  <si>
    <t>894Blindheim</t>
  </si>
  <si>
    <t>89435</t>
  </si>
  <si>
    <t>Finningen</t>
  </si>
  <si>
    <t>894Finningen</t>
  </si>
  <si>
    <t>89437</t>
  </si>
  <si>
    <t>Haunsheim</t>
  </si>
  <si>
    <t>894Haunsheim</t>
  </si>
  <si>
    <t>89438</t>
  </si>
  <si>
    <t>894Holzheim</t>
  </si>
  <si>
    <t>89440</t>
  </si>
  <si>
    <t>Lutzingen</t>
  </si>
  <si>
    <t>894Lutzingen</t>
  </si>
  <si>
    <t>89441</t>
  </si>
  <si>
    <t>Medlingen</t>
  </si>
  <si>
    <t>894Medlingen</t>
  </si>
  <si>
    <t>89443</t>
  </si>
  <si>
    <t>894Schwenningen</t>
  </si>
  <si>
    <t>89444</t>
  </si>
  <si>
    <t>Villenbach</t>
  </si>
  <si>
    <t>894Villenbach</t>
  </si>
  <si>
    <t>89446</t>
  </si>
  <si>
    <t>Ziertheim</t>
  </si>
  <si>
    <t>894Ziertheim</t>
  </si>
  <si>
    <t>89447</t>
  </si>
  <si>
    <t>Zöschingen</t>
  </si>
  <si>
    <t>894Zöschingen</t>
  </si>
  <si>
    <t>89449</t>
  </si>
  <si>
    <t>Zusamaltheim</t>
  </si>
  <si>
    <t>894Zusamaltheim</t>
  </si>
  <si>
    <t>89518</t>
  </si>
  <si>
    <t>Heidenheim an der Brenz</t>
  </si>
  <si>
    <t>895Heidenheim an der Brenz</t>
  </si>
  <si>
    <t>89520</t>
  </si>
  <si>
    <t>89522</t>
  </si>
  <si>
    <t>89537</t>
  </si>
  <si>
    <t>Giengen an der Brenz</t>
  </si>
  <si>
    <t>895Giengen an der Brenz</t>
  </si>
  <si>
    <t>89542</t>
  </si>
  <si>
    <t>Herbrechtingen</t>
  </si>
  <si>
    <t>895Herbrechtingen</t>
  </si>
  <si>
    <t>89547</t>
  </si>
  <si>
    <t>Gerstetten</t>
  </si>
  <si>
    <t>895Gerstetten</t>
  </si>
  <si>
    <t>89551</t>
  </si>
  <si>
    <t>Königsbronn</t>
  </si>
  <si>
    <t>895Königsbronn</t>
  </si>
  <si>
    <t>89555</t>
  </si>
  <si>
    <t>Steinheim am Albuch</t>
  </si>
  <si>
    <t>895Steinheim am Albuch</t>
  </si>
  <si>
    <t>89558</t>
  </si>
  <si>
    <t>Böhmenkirch</t>
  </si>
  <si>
    <t>895Böhmenkirch</t>
  </si>
  <si>
    <t>89561</t>
  </si>
  <si>
    <t>Dischingen</t>
  </si>
  <si>
    <t>895Dischingen</t>
  </si>
  <si>
    <t>89564</t>
  </si>
  <si>
    <t>Nattheim</t>
  </si>
  <si>
    <t>895Nattheim</t>
  </si>
  <si>
    <t>89567</t>
  </si>
  <si>
    <t>Sontheim an der Brenz</t>
  </si>
  <si>
    <t>895Sontheim an der Brenz</t>
  </si>
  <si>
    <t>89568</t>
  </si>
  <si>
    <t>Hermaringen</t>
  </si>
  <si>
    <t>895Hermaringen</t>
  </si>
  <si>
    <t>89584</t>
  </si>
  <si>
    <t>Ehingen an der Donau</t>
  </si>
  <si>
    <t>895Ehingen an der Donau</t>
  </si>
  <si>
    <t>Lauterach</t>
  </si>
  <si>
    <t>895Lauterach</t>
  </si>
  <si>
    <t>89597</t>
  </si>
  <si>
    <t>Munderkingen</t>
  </si>
  <si>
    <t>895Munderkingen</t>
  </si>
  <si>
    <t>Unterwachingen</t>
  </si>
  <si>
    <t>895Unterwachingen</t>
  </si>
  <si>
    <t>Hausen am Bussen</t>
  </si>
  <si>
    <t>895Hausen am Bussen</t>
  </si>
  <si>
    <t>89601</t>
  </si>
  <si>
    <t>Schelklingen</t>
  </si>
  <si>
    <t>896Schelklingen</t>
  </si>
  <si>
    <t>89604</t>
  </si>
  <si>
    <t>Allmendingen</t>
  </si>
  <si>
    <t>896Allmendingen</t>
  </si>
  <si>
    <t>89605</t>
  </si>
  <si>
    <t>896Altheim</t>
  </si>
  <si>
    <t>89607</t>
  </si>
  <si>
    <t>Emerkingen</t>
  </si>
  <si>
    <t>896Emerkingen</t>
  </si>
  <si>
    <t>89608</t>
  </si>
  <si>
    <t>Griesingen</t>
  </si>
  <si>
    <t>896Griesingen</t>
  </si>
  <si>
    <t>89610</t>
  </si>
  <si>
    <t>Oberdischingen</t>
  </si>
  <si>
    <t>896Oberdischingen</t>
  </si>
  <si>
    <t>89611</t>
  </si>
  <si>
    <t>Rechtenstein</t>
  </si>
  <si>
    <t>896Rechtenstein</t>
  </si>
  <si>
    <t>Obermarchtal</t>
  </si>
  <si>
    <t>896Obermarchtal</t>
  </si>
  <si>
    <t>89613</t>
  </si>
  <si>
    <t>Oberstadion</t>
  </si>
  <si>
    <t>896Oberstadion</t>
  </si>
  <si>
    <t>Grundsheim</t>
  </si>
  <si>
    <t>896Grundsheim</t>
  </si>
  <si>
    <t>89614</t>
  </si>
  <si>
    <t>Öpfingen</t>
  </si>
  <si>
    <t>896Öpfingen</t>
  </si>
  <si>
    <t>89616</t>
  </si>
  <si>
    <t>Rottenacker</t>
  </si>
  <si>
    <t>896Rottenacker</t>
  </si>
  <si>
    <t>89617</t>
  </si>
  <si>
    <t>Untermarchtal</t>
  </si>
  <si>
    <t>896Untermarchtal</t>
  </si>
  <si>
    <t>89619</t>
  </si>
  <si>
    <t>Unterstadion</t>
  </si>
  <si>
    <t>896Unterstadion</t>
  </si>
  <si>
    <t>90402</t>
  </si>
  <si>
    <t>Nürnberg</t>
  </si>
  <si>
    <t>904Nürnberg</t>
  </si>
  <si>
    <t>90403</t>
  </si>
  <si>
    <t>90408</t>
  </si>
  <si>
    <t>90409</t>
  </si>
  <si>
    <t>90411</t>
  </si>
  <si>
    <t>90419</t>
  </si>
  <si>
    <t>90425</t>
  </si>
  <si>
    <t>90427</t>
  </si>
  <si>
    <t>90429</t>
  </si>
  <si>
    <t>90431</t>
  </si>
  <si>
    <t>90439</t>
  </si>
  <si>
    <t>90441</t>
  </si>
  <si>
    <t>90443</t>
  </si>
  <si>
    <t>90449</t>
  </si>
  <si>
    <t>90451</t>
  </si>
  <si>
    <t>90453</t>
  </si>
  <si>
    <t>90455</t>
  </si>
  <si>
    <t>90459</t>
  </si>
  <si>
    <t>90461</t>
  </si>
  <si>
    <t>90469</t>
  </si>
  <si>
    <t>90471</t>
  </si>
  <si>
    <t>90473</t>
  </si>
  <si>
    <t>90475</t>
  </si>
  <si>
    <t>90478</t>
  </si>
  <si>
    <t>90480</t>
  </si>
  <si>
    <t>90482</t>
  </si>
  <si>
    <t>90489</t>
  </si>
  <si>
    <t>90491</t>
  </si>
  <si>
    <t>90513</t>
  </si>
  <si>
    <t>Zirndorf</t>
  </si>
  <si>
    <t>905Zirndorf</t>
  </si>
  <si>
    <t>90518</t>
  </si>
  <si>
    <t>905Altdorf</t>
  </si>
  <si>
    <t>90522</t>
  </si>
  <si>
    <t>Oberasbach</t>
  </si>
  <si>
    <t>905Oberasbach</t>
  </si>
  <si>
    <t>90530</t>
  </si>
  <si>
    <t>Wendelstein</t>
  </si>
  <si>
    <t>905Wendelstein</t>
  </si>
  <si>
    <t>90537</t>
  </si>
  <si>
    <t>Feucht</t>
  </si>
  <si>
    <t>905Feucht</t>
  </si>
  <si>
    <t>90542</t>
  </si>
  <si>
    <t>Eckental</t>
  </si>
  <si>
    <t>905Eckental</t>
  </si>
  <si>
    <t>90547</t>
  </si>
  <si>
    <t>Stein bei Nürnberg</t>
  </si>
  <si>
    <t>905Stein bei Nürnberg</t>
  </si>
  <si>
    <t>90552</t>
  </si>
  <si>
    <t>Röthenbach an der Pegnitz</t>
  </si>
  <si>
    <t>905Röthenbach an der Pegnitz</t>
  </si>
  <si>
    <t>90556</t>
  </si>
  <si>
    <t>Cadolzburg</t>
  </si>
  <si>
    <t>905Cadolzburg</t>
  </si>
  <si>
    <t>Seukendorf</t>
  </si>
  <si>
    <t>905Seukendorf</t>
  </si>
  <si>
    <t>90559</t>
  </si>
  <si>
    <t>Burgthann</t>
  </si>
  <si>
    <t>905Burgthann</t>
  </si>
  <si>
    <t>90562</t>
  </si>
  <si>
    <t>Heroldsberg</t>
  </si>
  <si>
    <t>905Heroldsberg</t>
  </si>
  <si>
    <t>Kalchreuth</t>
  </si>
  <si>
    <t>905Kalchreuth</t>
  </si>
  <si>
    <t>90571</t>
  </si>
  <si>
    <t>Schwaig</t>
  </si>
  <si>
    <t>905Schwaig</t>
  </si>
  <si>
    <t>90574</t>
  </si>
  <si>
    <t>Roßtal</t>
  </si>
  <si>
    <t>905Roßtal</t>
  </si>
  <si>
    <t>90579</t>
  </si>
  <si>
    <t>Langenzenn</t>
  </si>
  <si>
    <t>905Langenzenn</t>
  </si>
  <si>
    <t>90584</t>
  </si>
  <si>
    <t>Allersberg</t>
  </si>
  <si>
    <t>905Allersberg</t>
  </si>
  <si>
    <t>90587</t>
  </si>
  <si>
    <t>Tuchenbach</t>
  </si>
  <si>
    <t>905Tuchenbach</t>
  </si>
  <si>
    <t>Veitsbronn</t>
  </si>
  <si>
    <t>905Veitsbronn</t>
  </si>
  <si>
    <t>Obermichelbach</t>
  </si>
  <si>
    <t>905Obermichelbach</t>
  </si>
  <si>
    <t>90592</t>
  </si>
  <si>
    <t>Schwarzenbruck</t>
  </si>
  <si>
    <t>905Schwarzenbruck</t>
  </si>
  <si>
    <t>90596</t>
  </si>
  <si>
    <t>Schwanstetten</t>
  </si>
  <si>
    <t>905Schwanstetten</t>
  </si>
  <si>
    <t>90599</t>
  </si>
  <si>
    <t>Dietenhofen</t>
  </si>
  <si>
    <t>905Dietenhofen</t>
  </si>
  <si>
    <t>90602</t>
  </si>
  <si>
    <t>Pyrbaum</t>
  </si>
  <si>
    <t>906Pyrbaum</t>
  </si>
  <si>
    <t>90607</t>
  </si>
  <si>
    <t>906Rückersdorf</t>
  </si>
  <si>
    <t>90610</t>
  </si>
  <si>
    <t>Winkelhaid</t>
  </si>
  <si>
    <t>906Winkelhaid</t>
  </si>
  <si>
    <t>90613</t>
  </si>
  <si>
    <t>Großhabersdorf</t>
  </si>
  <si>
    <t>906Großhabersdorf</t>
  </si>
  <si>
    <t>90614</t>
  </si>
  <si>
    <t>Ammerndorf</t>
  </si>
  <si>
    <t>906Ammerndorf</t>
  </si>
  <si>
    <t>90616</t>
  </si>
  <si>
    <t>Neuhof an der Zenn</t>
  </si>
  <si>
    <t>906Neuhof an der Zenn</t>
  </si>
  <si>
    <t>90617</t>
  </si>
  <si>
    <t>Puschendorf</t>
  </si>
  <si>
    <t>906Puschendorf</t>
  </si>
  <si>
    <t>90619</t>
  </si>
  <si>
    <t>Trautskirchen</t>
  </si>
  <si>
    <t>906Trautskirchen</t>
  </si>
  <si>
    <t>90762</t>
  </si>
  <si>
    <t>907Fürth</t>
  </si>
  <si>
    <t>90763</t>
  </si>
  <si>
    <t>90765</t>
  </si>
  <si>
    <t>90766</t>
  </si>
  <si>
    <t>90768</t>
  </si>
  <si>
    <t>91052</t>
  </si>
  <si>
    <t>Erlangen</t>
  </si>
  <si>
    <t>910Erlangen</t>
  </si>
  <si>
    <t>91054</t>
  </si>
  <si>
    <t>Buckenhof</t>
  </si>
  <si>
    <t>910Buckenhof</t>
  </si>
  <si>
    <t>91056</t>
  </si>
  <si>
    <t>91058</t>
  </si>
  <si>
    <t>91074</t>
  </si>
  <si>
    <t>Herzogenaurach</t>
  </si>
  <si>
    <t>910Herzogenaurach</t>
  </si>
  <si>
    <t>91077</t>
  </si>
  <si>
    <t>Hetzles</t>
  </si>
  <si>
    <t>910Hetzles</t>
  </si>
  <si>
    <t>Neunkirchen am Brand</t>
  </si>
  <si>
    <t>910Neunkirchen am Brand</t>
  </si>
  <si>
    <t>Dormitz</t>
  </si>
  <si>
    <t>910Dormitz</t>
  </si>
  <si>
    <t>Kleinsendelbach</t>
  </si>
  <si>
    <t>910Kleinsendelbach</t>
  </si>
  <si>
    <t>91080</t>
  </si>
  <si>
    <t>Spardorf</t>
  </si>
  <si>
    <t>910Spardorf</t>
  </si>
  <si>
    <t>Uttenreuth</t>
  </si>
  <si>
    <t>910Uttenreuth</t>
  </si>
  <si>
    <t>Marloffstein</t>
  </si>
  <si>
    <t>910Marloffstein</t>
  </si>
  <si>
    <t>91083</t>
  </si>
  <si>
    <t>Baiersdorf</t>
  </si>
  <si>
    <t>910Baiersdorf</t>
  </si>
  <si>
    <t>91085</t>
  </si>
  <si>
    <t>Weisendorf</t>
  </si>
  <si>
    <t>910Weisendorf</t>
  </si>
  <si>
    <t>91086</t>
  </si>
  <si>
    <t>Aurachtal</t>
  </si>
  <si>
    <t>910Aurachtal</t>
  </si>
  <si>
    <t>91088</t>
  </si>
  <si>
    <t>Bubenreuth</t>
  </si>
  <si>
    <t>910Bubenreuth</t>
  </si>
  <si>
    <t>91090</t>
  </si>
  <si>
    <t>Effeltrich</t>
  </si>
  <si>
    <t>910Effeltrich</t>
  </si>
  <si>
    <t>91091</t>
  </si>
  <si>
    <t>Großenseebach</t>
  </si>
  <si>
    <t>910Großenseebach</t>
  </si>
  <si>
    <t>91093</t>
  </si>
  <si>
    <t>Heßdorf</t>
  </si>
  <si>
    <t>910Heßdorf</t>
  </si>
  <si>
    <t>91094</t>
  </si>
  <si>
    <t>Langensendelbach</t>
  </si>
  <si>
    <t>910Langensendelbach</t>
  </si>
  <si>
    <t>91096</t>
  </si>
  <si>
    <t>Möhrendorf</t>
  </si>
  <si>
    <t>910Möhrendorf</t>
  </si>
  <si>
    <t>91097</t>
  </si>
  <si>
    <t>910Oberreichenbach</t>
  </si>
  <si>
    <t>91099</t>
  </si>
  <si>
    <t>910Poxdorf</t>
  </si>
  <si>
    <t>91126</t>
  </si>
  <si>
    <t>Schwabach</t>
  </si>
  <si>
    <t>911Schwabach</t>
  </si>
  <si>
    <t>Kammerstein</t>
  </si>
  <si>
    <t>911Kammerstein</t>
  </si>
  <si>
    <t>Rednitzhembach</t>
  </si>
  <si>
    <t>911Rednitzhembach</t>
  </si>
  <si>
    <t>91154</t>
  </si>
  <si>
    <t>911Roth</t>
  </si>
  <si>
    <t>91161</t>
  </si>
  <si>
    <t>Hilpoltstein</t>
  </si>
  <si>
    <t>911Hilpoltstein</t>
  </si>
  <si>
    <t>91166</t>
  </si>
  <si>
    <t>Georgensgmünd</t>
  </si>
  <si>
    <t>911Georgensgmünd</t>
  </si>
  <si>
    <t>91171</t>
  </si>
  <si>
    <t>Greding</t>
  </si>
  <si>
    <t>911Greding</t>
  </si>
  <si>
    <t>91174</t>
  </si>
  <si>
    <t>Spalt</t>
  </si>
  <si>
    <t>911Spalt</t>
  </si>
  <si>
    <t>91177</t>
  </si>
  <si>
    <t>Thalmässing</t>
  </si>
  <si>
    <t>911Thalmässing</t>
  </si>
  <si>
    <t>91180</t>
  </si>
  <si>
    <t>Heideck</t>
  </si>
  <si>
    <t>911Heideck</t>
  </si>
  <si>
    <t>91183</t>
  </si>
  <si>
    <t>Abenberg</t>
  </si>
  <si>
    <t>911Abenberg</t>
  </si>
  <si>
    <t>91186</t>
  </si>
  <si>
    <t>Büchenbach</t>
  </si>
  <si>
    <t>911Büchenbach</t>
  </si>
  <si>
    <t>91187</t>
  </si>
  <si>
    <t>Röttenbach</t>
  </si>
  <si>
    <t>911Röttenbach</t>
  </si>
  <si>
    <t>91189</t>
  </si>
  <si>
    <t>Rohr</t>
  </si>
  <si>
    <t>911Rohr</t>
  </si>
  <si>
    <t>91207</t>
  </si>
  <si>
    <t>Lauf an der Pegnitz</t>
  </si>
  <si>
    <t>912Lauf an der Pegnitz</t>
  </si>
  <si>
    <t>91217</t>
  </si>
  <si>
    <t>Hersbruck</t>
  </si>
  <si>
    <t>912Hersbruck</t>
  </si>
  <si>
    <t>91220</t>
  </si>
  <si>
    <t>Schnaittach</t>
  </si>
  <si>
    <t>912Schnaittach</t>
  </si>
  <si>
    <t>91224</t>
  </si>
  <si>
    <t>Pommelsbrunn</t>
  </si>
  <si>
    <t>912Pommelsbrunn</t>
  </si>
  <si>
    <t>91227</t>
  </si>
  <si>
    <t>Leinburg</t>
  </si>
  <si>
    <t>912Leinburg</t>
  </si>
  <si>
    <t>91230</t>
  </si>
  <si>
    <t>Happurg</t>
  </si>
  <si>
    <t>912Happurg</t>
  </si>
  <si>
    <t>91233</t>
  </si>
  <si>
    <t>Neunkirchen am Sand</t>
  </si>
  <si>
    <t>912Neunkirchen am Sand</t>
  </si>
  <si>
    <t>91235</t>
  </si>
  <si>
    <t>912Hartenstein</t>
  </si>
  <si>
    <t>912Velden</t>
  </si>
  <si>
    <t>91236</t>
  </si>
  <si>
    <t>Alfeld</t>
  </si>
  <si>
    <t>912Alfeld</t>
  </si>
  <si>
    <t>91238</t>
  </si>
  <si>
    <t>Engelthal</t>
  </si>
  <si>
    <t>912Engelthal</t>
  </si>
  <si>
    <t>Offenhausen</t>
  </si>
  <si>
    <t>912Offenhausen</t>
  </si>
  <si>
    <t>91239</t>
  </si>
  <si>
    <t>Henfenfeld</t>
  </si>
  <si>
    <t>912Henfenfeld</t>
  </si>
  <si>
    <t>91241</t>
  </si>
  <si>
    <t>Kirchensittenbach</t>
  </si>
  <si>
    <t>912Kirchensittenbach</t>
  </si>
  <si>
    <t>91242</t>
  </si>
  <si>
    <t>Ottensoos</t>
  </si>
  <si>
    <t>912Ottensoos</t>
  </si>
  <si>
    <t>91244</t>
  </si>
  <si>
    <t>Reichenschwand</t>
  </si>
  <si>
    <t>912Reichenschwand</t>
  </si>
  <si>
    <t>91245</t>
  </si>
  <si>
    <t>Simmelsdorf</t>
  </si>
  <si>
    <t>912Simmelsdorf</t>
  </si>
  <si>
    <t>91247</t>
  </si>
  <si>
    <t>Vorra</t>
  </si>
  <si>
    <t>912Vorra</t>
  </si>
  <si>
    <t>91249</t>
  </si>
  <si>
    <t>Weigendorf</t>
  </si>
  <si>
    <t>912Weigendorf</t>
  </si>
  <si>
    <t>91257</t>
  </si>
  <si>
    <t>Pegnitz</t>
  </si>
  <si>
    <t>912Pegnitz</t>
  </si>
  <si>
    <t>91275</t>
  </si>
  <si>
    <t>Auerbach in der Oberpfalz</t>
  </si>
  <si>
    <t>912Auerbach in der Oberpfalz</t>
  </si>
  <si>
    <t>91278</t>
  </si>
  <si>
    <t>Pottenstein</t>
  </si>
  <si>
    <t>912Pottenstein</t>
  </si>
  <si>
    <t>91281</t>
  </si>
  <si>
    <t>Kirchenthumbach</t>
  </si>
  <si>
    <t>912Kirchenthumbach</t>
  </si>
  <si>
    <t>91282</t>
  </si>
  <si>
    <t>Betzenstein</t>
  </si>
  <si>
    <t>912Betzenstein</t>
  </si>
  <si>
    <t>91284</t>
  </si>
  <si>
    <t>Neuhaus an der Pegnitz</t>
  </si>
  <si>
    <t>912Neuhaus an der Pegnitz</t>
  </si>
  <si>
    <t>91286</t>
  </si>
  <si>
    <t>Obertrubach</t>
  </si>
  <si>
    <t>912Obertrubach</t>
  </si>
  <si>
    <t>91287</t>
  </si>
  <si>
    <t>Plech</t>
  </si>
  <si>
    <t>912Plech</t>
  </si>
  <si>
    <t>91289</t>
  </si>
  <si>
    <t>Schnabelwaid</t>
  </si>
  <si>
    <t>912Schnabelwaid</t>
  </si>
  <si>
    <t>91301</t>
  </si>
  <si>
    <t>913Forchheim</t>
  </si>
  <si>
    <t>91315</t>
  </si>
  <si>
    <t>Höchstadt an der Aisch</t>
  </si>
  <si>
    <t>913Höchstadt an der Aisch</t>
  </si>
  <si>
    <t>91320</t>
  </si>
  <si>
    <t>Ebermannstadt</t>
  </si>
  <si>
    <t>913Ebermannstadt</t>
  </si>
  <si>
    <t>91322</t>
  </si>
  <si>
    <t>Gräfenberg</t>
  </si>
  <si>
    <t>913Gräfenberg</t>
  </si>
  <si>
    <t>91325</t>
  </si>
  <si>
    <t>Adelsdorf</t>
  </si>
  <si>
    <t>913Adelsdorf</t>
  </si>
  <si>
    <t>91327</t>
  </si>
  <si>
    <t>Gößweinstein</t>
  </si>
  <si>
    <t>913Gößweinstein</t>
  </si>
  <si>
    <t>91330</t>
  </si>
  <si>
    <t>Eggolsheim</t>
  </si>
  <si>
    <t>913Eggolsheim</t>
  </si>
  <si>
    <t>91332</t>
  </si>
  <si>
    <t>Heiligenstadt</t>
  </si>
  <si>
    <t>913Heiligenstadt</t>
  </si>
  <si>
    <t>91334</t>
  </si>
  <si>
    <t>Hemhofen</t>
  </si>
  <si>
    <t>913Hemhofen</t>
  </si>
  <si>
    <t>91336</t>
  </si>
  <si>
    <t>Heroldsbach</t>
  </si>
  <si>
    <t>913Heroldsbach</t>
  </si>
  <si>
    <t>91338</t>
  </si>
  <si>
    <t>Igensdorf</t>
  </si>
  <si>
    <t>913Igensdorf</t>
  </si>
  <si>
    <t>91341</t>
  </si>
  <si>
    <t>913Röttenbach</t>
  </si>
  <si>
    <t>91344</t>
  </si>
  <si>
    <t>Waischenfeld</t>
  </si>
  <si>
    <t>913Waischenfeld</t>
  </si>
  <si>
    <t>91346</t>
  </si>
  <si>
    <t>Wiesenttal</t>
  </si>
  <si>
    <t>913Wiesenttal</t>
  </si>
  <si>
    <t>91347</t>
  </si>
  <si>
    <t>Aufseß</t>
  </si>
  <si>
    <t>913Aufseß</t>
  </si>
  <si>
    <t>91349</t>
  </si>
  <si>
    <t>Egloffstein</t>
  </si>
  <si>
    <t>913Egloffstein</t>
  </si>
  <si>
    <t>91350</t>
  </si>
  <si>
    <t>Gremsdorf</t>
  </si>
  <si>
    <t>913Gremsdorf</t>
  </si>
  <si>
    <t>91352</t>
  </si>
  <si>
    <t>Hallerndorf</t>
  </si>
  <si>
    <t>913Hallerndorf</t>
  </si>
  <si>
    <t>91353</t>
  </si>
  <si>
    <t>913Hausen</t>
  </si>
  <si>
    <t>91355</t>
  </si>
  <si>
    <t>Hiltpoltstein</t>
  </si>
  <si>
    <t>913Hiltpoltstein</t>
  </si>
  <si>
    <t>91356</t>
  </si>
  <si>
    <t>Kirchehrenbach</t>
  </si>
  <si>
    <t>913Kirchehrenbach</t>
  </si>
  <si>
    <t>91358</t>
  </si>
  <si>
    <t>Kunreuth</t>
  </si>
  <si>
    <t>913Kunreuth</t>
  </si>
  <si>
    <t>91359</t>
  </si>
  <si>
    <t>913Leutenbach</t>
  </si>
  <si>
    <t>91361</t>
  </si>
  <si>
    <t>Pinzberg</t>
  </si>
  <si>
    <t>913Pinzberg</t>
  </si>
  <si>
    <t>91362</t>
  </si>
  <si>
    <t>Pretzfeld</t>
  </si>
  <si>
    <t>913Pretzfeld</t>
  </si>
  <si>
    <t>91364</t>
  </si>
  <si>
    <t>Unterleinleiter</t>
  </si>
  <si>
    <t>913Unterleinleiter</t>
  </si>
  <si>
    <t>91365</t>
  </si>
  <si>
    <t>Weilersbach</t>
  </si>
  <si>
    <t>913Weilersbach</t>
  </si>
  <si>
    <t>91367</t>
  </si>
  <si>
    <t>Weißenohe</t>
  </si>
  <si>
    <t>913Weißenohe</t>
  </si>
  <si>
    <t>91369</t>
  </si>
  <si>
    <t>Wiesenthau</t>
  </si>
  <si>
    <t>913Wiesenthau</t>
  </si>
  <si>
    <t>91413</t>
  </si>
  <si>
    <t>Neustadt an der Aisch</t>
  </si>
  <si>
    <t>914Neustadt an der Aisch</t>
  </si>
  <si>
    <t>91438</t>
  </si>
  <si>
    <t>Bad Windsheim</t>
  </si>
  <si>
    <t>914Bad Windsheim</t>
  </si>
  <si>
    <t>91443</t>
  </si>
  <si>
    <t>Scheinfeld</t>
  </si>
  <si>
    <t>914Scheinfeld</t>
  </si>
  <si>
    <t>91448</t>
  </si>
  <si>
    <t>Emskirchen</t>
  </si>
  <si>
    <t>914Emskirchen</t>
  </si>
  <si>
    <t>91452</t>
  </si>
  <si>
    <t>Wilhermsdorf</t>
  </si>
  <si>
    <t>914Wilhermsdorf</t>
  </si>
  <si>
    <t>91456</t>
  </si>
  <si>
    <t>Diespeck</t>
  </si>
  <si>
    <t>914Diespeck</t>
  </si>
  <si>
    <t>91459</t>
  </si>
  <si>
    <t>Markt Erlbach</t>
  </si>
  <si>
    <t>914Markt Erlbach</t>
  </si>
  <si>
    <t>91460</t>
  </si>
  <si>
    <t>Baudenbach</t>
  </si>
  <si>
    <t>914Baudenbach</t>
  </si>
  <si>
    <t>91462</t>
  </si>
  <si>
    <t>Dachsbach</t>
  </si>
  <si>
    <t>914Dachsbach</t>
  </si>
  <si>
    <t>91463</t>
  </si>
  <si>
    <t>Dietersheim</t>
  </si>
  <si>
    <t>914Dietersheim</t>
  </si>
  <si>
    <t>91465</t>
  </si>
  <si>
    <t>Ergersheim</t>
  </si>
  <si>
    <t>914Ergersheim</t>
  </si>
  <si>
    <t>91466</t>
  </si>
  <si>
    <t>Gerhardshofen</t>
  </si>
  <si>
    <t>914Gerhardshofen</t>
  </si>
  <si>
    <t>91468</t>
  </si>
  <si>
    <t>Gutenstetten</t>
  </si>
  <si>
    <t>914Gutenstetten</t>
  </si>
  <si>
    <t>91469</t>
  </si>
  <si>
    <t>Hagenbüchach</t>
  </si>
  <si>
    <t>914Hagenbüchach</t>
  </si>
  <si>
    <t>91471</t>
  </si>
  <si>
    <t>Illesheim</t>
  </si>
  <si>
    <t>914Illesheim</t>
  </si>
  <si>
    <t>91472</t>
  </si>
  <si>
    <t>Ipsheim</t>
  </si>
  <si>
    <t>914Ipsheim</t>
  </si>
  <si>
    <t>91474</t>
  </si>
  <si>
    <t>914Langenfeld</t>
  </si>
  <si>
    <t>91475</t>
  </si>
  <si>
    <t>Lonnerstadt</t>
  </si>
  <si>
    <t>914Lonnerstadt</t>
  </si>
  <si>
    <t>91477</t>
  </si>
  <si>
    <t>Markt Bibart</t>
  </si>
  <si>
    <t>914Markt Bibart</t>
  </si>
  <si>
    <t>91478</t>
  </si>
  <si>
    <t>Markt Nordheim</t>
  </si>
  <si>
    <t>914Markt Nordheim</t>
  </si>
  <si>
    <t>91480</t>
  </si>
  <si>
    <t>Markt Taschendorf</t>
  </si>
  <si>
    <t>914Markt Taschendorf</t>
  </si>
  <si>
    <t>91481</t>
  </si>
  <si>
    <t>Münchsteinach</t>
  </si>
  <si>
    <t>914Münchsteinach</t>
  </si>
  <si>
    <t>91483</t>
  </si>
  <si>
    <t>Oberscheinfeld</t>
  </si>
  <si>
    <t>914Oberscheinfeld</t>
  </si>
  <si>
    <t>91484</t>
  </si>
  <si>
    <t>Sugenheim</t>
  </si>
  <si>
    <t>914Sugenheim</t>
  </si>
  <si>
    <t>91486</t>
  </si>
  <si>
    <t>Uehlfeld</t>
  </si>
  <si>
    <t>914Uehlfeld</t>
  </si>
  <si>
    <t>91487</t>
  </si>
  <si>
    <t>Vestenbergsgreuth</t>
  </si>
  <si>
    <t>914Vestenbergsgreuth</t>
  </si>
  <si>
    <t>91489</t>
  </si>
  <si>
    <t>914Wilhelmsdorf</t>
  </si>
  <si>
    <t>91522</t>
  </si>
  <si>
    <t>Ansbach</t>
  </si>
  <si>
    <t>915Ansbach</t>
  </si>
  <si>
    <t>91541</t>
  </si>
  <si>
    <t>Rothenburg ob der Tauber</t>
  </si>
  <si>
    <t>915Rothenburg ob der Tauber</t>
  </si>
  <si>
    <t>91550</t>
  </si>
  <si>
    <t>Dinkelsbühl</t>
  </si>
  <si>
    <t>915Dinkelsbühl</t>
  </si>
  <si>
    <t>91555</t>
  </si>
  <si>
    <t>Feuchtwangen</t>
  </si>
  <si>
    <t>915Feuchtwangen</t>
  </si>
  <si>
    <t>91560</t>
  </si>
  <si>
    <t>Heilsbronn</t>
  </si>
  <si>
    <t>915Heilsbronn</t>
  </si>
  <si>
    <t>91564</t>
  </si>
  <si>
    <t>Neuendettelsau</t>
  </si>
  <si>
    <t>915Neuendettelsau</t>
  </si>
  <si>
    <t>91567</t>
  </si>
  <si>
    <t>Herrieden</t>
  </si>
  <si>
    <t>915Herrieden</t>
  </si>
  <si>
    <t>91572</t>
  </si>
  <si>
    <t>915Bechhofen</t>
  </si>
  <si>
    <t>91575</t>
  </si>
  <si>
    <t>Windsbach</t>
  </si>
  <si>
    <t>915Windsbach</t>
  </si>
  <si>
    <t>91578</t>
  </si>
  <si>
    <t>Leutershausen</t>
  </si>
  <si>
    <t>915Leutershausen</t>
  </si>
  <si>
    <t>91580</t>
  </si>
  <si>
    <t>Petersaurach</t>
  </si>
  <si>
    <t>915Petersaurach</t>
  </si>
  <si>
    <t>91583</t>
  </si>
  <si>
    <t>Schillingsfürst</t>
  </si>
  <si>
    <t>915Schillingsfürst</t>
  </si>
  <si>
    <t>Diebach</t>
  </si>
  <si>
    <t>915Diebach</t>
  </si>
  <si>
    <t>91586</t>
  </si>
  <si>
    <t>915Lichtenau</t>
  </si>
  <si>
    <t>91587</t>
  </si>
  <si>
    <t>915Adelshofen</t>
  </si>
  <si>
    <t>91589</t>
  </si>
  <si>
    <t>Aurach</t>
  </si>
  <si>
    <t>915Aurach</t>
  </si>
  <si>
    <t>91590</t>
  </si>
  <si>
    <t>915Bruckberg</t>
  </si>
  <si>
    <t>91592</t>
  </si>
  <si>
    <t>Buch am Wald</t>
  </si>
  <si>
    <t>915Buch am Wald</t>
  </si>
  <si>
    <t>91593</t>
  </si>
  <si>
    <t>Burgbernheim</t>
  </si>
  <si>
    <t>915Burgbernheim</t>
  </si>
  <si>
    <t>91595</t>
  </si>
  <si>
    <t>Burgoberbach</t>
  </si>
  <si>
    <t>915Burgoberbach</t>
  </si>
  <si>
    <t>91596</t>
  </si>
  <si>
    <t>Burk</t>
  </si>
  <si>
    <t>915Burk</t>
  </si>
  <si>
    <t>91598</t>
  </si>
  <si>
    <t>Colmberg</t>
  </si>
  <si>
    <t>915Colmberg</t>
  </si>
  <si>
    <t>91599</t>
  </si>
  <si>
    <t>Dentlein am Forst</t>
  </si>
  <si>
    <t>915Dentlein am Forst</t>
  </si>
  <si>
    <t>91601</t>
  </si>
  <si>
    <t>Dombühl</t>
  </si>
  <si>
    <t>916Dombühl</t>
  </si>
  <si>
    <t>91602</t>
  </si>
  <si>
    <t>Dürrwangen</t>
  </si>
  <si>
    <t>916Dürrwangen</t>
  </si>
  <si>
    <t>91604</t>
  </si>
  <si>
    <t>Flachslanden</t>
  </si>
  <si>
    <t>916Flachslanden</t>
  </si>
  <si>
    <t>91605</t>
  </si>
  <si>
    <t>Gallmersgarten</t>
  </si>
  <si>
    <t>916Gallmersgarten</t>
  </si>
  <si>
    <t>91607</t>
  </si>
  <si>
    <t>Gebsattel</t>
  </si>
  <si>
    <t>916Gebsattel</t>
  </si>
  <si>
    <t>91608</t>
  </si>
  <si>
    <t>Geslau</t>
  </si>
  <si>
    <t>916Geslau</t>
  </si>
  <si>
    <t>91610</t>
  </si>
  <si>
    <t>Insingen</t>
  </si>
  <si>
    <t>916Insingen</t>
  </si>
  <si>
    <t>91611</t>
  </si>
  <si>
    <t>Lehrberg</t>
  </si>
  <si>
    <t>916Lehrberg</t>
  </si>
  <si>
    <t>91613</t>
  </si>
  <si>
    <t>Marktbergel</t>
  </si>
  <si>
    <t>916Marktbergel</t>
  </si>
  <si>
    <t>91614</t>
  </si>
  <si>
    <t>Mönchsroth</t>
  </si>
  <si>
    <t>916Mönchsroth</t>
  </si>
  <si>
    <t>91616</t>
  </si>
  <si>
    <t>Neusitz</t>
  </si>
  <si>
    <t>916Neusitz</t>
  </si>
  <si>
    <t>91617</t>
  </si>
  <si>
    <t>Oberdachstetten</t>
  </si>
  <si>
    <t>916Oberdachstetten</t>
  </si>
  <si>
    <t>91619</t>
  </si>
  <si>
    <t>Obernzenn</t>
  </si>
  <si>
    <t>916Obernzenn</t>
  </si>
  <si>
    <t>91620</t>
  </si>
  <si>
    <t>Ohrenbach</t>
  </si>
  <si>
    <t>916Ohrenbach</t>
  </si>
  <si>
    <t>91622</t>
  </si>
  <si>
    <t>Rügland</t>
  </si>
  <si>
    <t>916Rügland</t>
  </si>
  <si>
    <t>91623</t>
  </si>
  <si>
    <t>Sachsen</t>
  </si>
  <si>
    <t>916Sachsen</t>
  </si>
  <si>
    <t>91625</t>
  </si>
  <si>
    <t>Schnelldorf</t>
  </si>
  <si>
    <t>916Schnelldorf</t>
  </si>
  <si>
    <t>91626</t>
  </si>
  <si>
    <t>916Schopfloch</t>
  </si>
  <si>
    <t>91628</t>
  </si>
  <si>
    <t>Steinsfeld</t>
  </si>
  <si>
    <t>916Steinsfeld</t>
  </si>
  <si>
    <t>91629</t>
  </si>
  <si>
    <t>Weihenzell</t>
  </si>
  <si>
    <t>916Weihenzell</t>
  </si>
  <si>
    <t>91631</t>
  </si>
  <si>
    <t>916Wettringen</t>
  </si>
  <si>
    <t>91632</t>
  </si>
  <si>
    <t>Wieseth</t>
  </si>
  <si>
    <t>916Wieseth</t>
  </si>
  <si>
    <t>91634</t>
  </si>
  <si>
    <t>Wilburgstetten</t>
  </si>
  <si>
    <t>916Wilburgstetten</t>
  </si>
  <si>
    <t>91635</t>
  </si>
  <si>
    <t>Windelsbach</t>
  </si>
  <si>
    <t>916Windelsbach</t>
  </si>
  <si>
    <t>91637</t>
  </si>
  <si>
    <t>Wörnitz</t>
  </si>
  <si>
    <t>916Wörnitz</t>
  </si>
  <si>
    <t>91639</t>
  </si>
  <si>
    <t>Wolframs-Eschenbach</t>
  </si>
  <si>
    <t>916Wolframs-Eschenbach</t>
  </si>
  <si>
    <t>91710</t>
  </si>
  <si>
    <t>Gunzenhausen</t>
  </si>
  <si>
    <t>917Gunzenhausen</t>
  </si>
  <si>
    <t>91717</t>
  </si>
  <si>
    <t>Wassertrüdingen</t>
  </si>
  <si>
    <t>917Wassertrüdingen</t>
  </si>
  <si>
    <t>91719</t>
  </si>
  <si>
    <t>Heidenheim</t>
  </si>
  <si>
    <t>917Heidenheim</t>
  </si>
  <si>
    <t>91720</t>
  </si>
  <si>
    <t>Absberg</t>
  </si>
  <si>
    <t>917Absberg</t>
  </si>
  <si>
    <t>91722</t>
  </si>
  <si>
    <t>Arberg</t>
  </si>
  <si>
    <t>917Arberg</t>
  </si>
  <si>
    <t>91723</t>
  </si>
  <si>
    <t>Dittenheim</t>
  </si>
  <si>
    <t>917Dittenheim</t>
  </si>
  <si>
    <t>91725</t>
  </si>
  <si>
    <t>917Ehingen</t>
  </si>
  <si>
    <t>91726</t>
  </si>
  <si>
    <t>Gerolfingen</t>
  </si>
  <si>
    <t>917Gerolfingen</t>
  </si>
  <si>
    <t>91728</t>
  </si>
  <si>
    <t>Gnotzheim</t>
  </si>
  <si>
    <t>917Gnotzheim</t>
  </si>
  <si>
    <t>91729</t>
  </si>
  <si>
    <t>Haundorf</t>
  </si>
  <si>
    <t>917Haundorf</t>
  </si>
  <si>
    <t>91731</t>
  </si>
  <si>
    <t>Langfurth</t>
  </si>
  <si>
    <t>917Langfurth</t>
  </si>
  <si>
    <t>91732</t>
  </si>
  <si>
    <t>917Merkendorf</t>
  </si>
  <si>
    <t>91734</t>
  </si>
  <si>
    <t>Mitteleschenbach</t>
  </si>
  <si>
    <t>917Mitteleschenbach</t>
  </si>
  <si>
    <t>91735</t>
  </si>
  <si>
    <t>Muhr am See</t>
  </si>
  <si>
    <t>917Muhr am See</t>
  </si>
  <si>
    <t>91737</t>
  </si>
  <si>
    <t>Ornbau</t>
  </si>
  <si>
    <t>917Ornbau</t>
  </si>
  <si>
    <t>91738</t>
  </si>
  <si>
    <t>Pfofeld</t>
  </si>
  <si>
    <t>917Pfofeld</t>
  </si>
  <si>
    <t>91740</t>
  </si>
  <si>
    <t>Röckingen</t>
  </si>
  <si>
    <t>917Röckingen</t>
  </si>
  <si>
    <t>91741</t>
  </si>
  <si>
    <t>Theilenhofen</t>
  </si>
  <si>
    <t>917Theilenhofen</t>
  </si>
  <si>
    <t>91743</t>
  </si>
  <si>
    <t>Unterschwaningen</t>
  </si>
  <si>
    <t>917Unterschwaningen</t>
  </si>
  <si>
    <t>91744</t>
  </si>
  <si>
    <t>Weiltingen</t>
  </si>
  <si>
    <t>917Weiltingen</t>
  </si>
  <si>
    <t>91746</t>
  </si>
  <si>
    <t>917Weidenbach</t>
  </si>
  <si>
    <t>91747</t>
  </si>
  <si>
    <t>917Westheim</t>
  </si>
  <si>
    <t>91749</t>
  </si>
  <si>
    <t>Wittelshofen</t>
  </si>
  <si>
    <t>917Wittelshofen</t>
  </si>
  <si>
    <t>91757</t>
  </si>
  <si>
    <t>Treuchtlingen</t>
  </si>
  <si>
    <t>917Treuchtlingen</t>
  </si>
  <si>
    <t>91781</t>
  </si>
  <si>
    <t>Weißenburg in Bayern</t>
  </si>
  <si>
    <t>917Weißenburg in Bayern</t>
  </si>
  <si>
    <t>91785</t>
  </si>
  <si>
    <t>Pleinfeld</t>
  </si>
  <si>
    <t>917Pleinfeld</t>
  </si>
  <si>
    <t>91788</t>
  </si>
  <si>
    <t>Pappenheim</t>
  </si>
  <si>
    <t>917Pappenheim</t>
  </si>
  <si>
    <t>91790</t>
  </si>
  <si>
    <t>Burgsalach</t>
  </si>
  <si>
    <t>917Burgsalach</t>
  </si>
  <si>
    <t>Raitenbuch</t>
  </si>
  <si>
    <t>917Raitenbuch</t>
  </si>
  <si>
    <t>917Bergen</t>
  </si>
  <si>
    <t>Nennslingen</t>
  </si>
  <si>
    <t>917Nennslingen</t>
  </si>
  <si>
    <t>91792</t>
  </si>
  <si>
    <t>Ellingen</t>
  </si>
  <si>
    <t>917Ellingen</t>
  </si>
  <si>
    <t>91793</t>
  </si>
  <si>
    <t>Alesheim</t>
  </si>
  <si>
    <t>917Alesheim</t>
  </si>
  <si>
    <t>91795</t>
  </si>
  <si>
    <t>Dollnstein</t>
  </si>
  <si>
    <t>917Dollnstein</t>
  </si>
  <si>
    <t>91796</t>
  </si>
  <si>
    <t>Ettenstatt</t>
  </si>
  <si>
    <t>917Ettenstatt</t>
  </si>
  <si>
    <t>91798</t>
  </si>
  <si>
    <t>Höttingen</t>
  </si>
  <si>
    <t>917Höttingen</t>
  </si>
  <si>
    <t>91799</t>
  </si>
  <si>
    <t>Langenaltheim</t>
  </si>
  <si>
    <t>917Langenaltheim</t>
  </si>
  <si>
    <t>91801</t>
  </si>
  <si>
    <t>Markt Berolzheim</t>
  </si>
  <si>
    <t>918Markt Berolzheim</t>
  </si>
  <si>
    <t>91802</t>
  </si>
  <si>
    <t>Meinheim</t>
  </si>
  <si>
    <t>918Meinheim</t>
  </si>
  <si>
    <t>91804</t>
  </si>
  <si>
    <t>Mörnsheim</t>
  </si>
  <si>
    <t>918Mörnsheim</t>
  </si>
  <si>
    <t>91805</t>
  </si>
  <si>
    <t>Polsingen</t>
  </si>
  <si>
    <t>918Polsingen</t>
  </si>
  <si>
    <t>91807</t>
  </si>
  <si>
    <t>Solnhofen</t>
  </si>
  <si>
    <t>918Solnhofen</t>
  </si>
  <si>
    <t>91809</t>
  </si>
  <si>
    <t>Wellheim</t>
  </si>
  <si>
    <t>918Wellheim</t>
  </si>
  <si>
    <t>92224</t>
  </si>
  <si>
    <t>922Amberg</t>
  </si>
  <si>
    <t>92237</t>
  </si>
  <si>
    <t>Sulzbach-Rosenberg</t>
  </si>
  <si>
    <t>922Sulzbach-Rosenberg</t>
  </si>
  <si>
    <t>92242</t>
  </si>
  <si>
    <t>Hirschau</t>
  </si>
  <si>
    <t>922Hirschau</t>
  </si>
  <si>
    <t>92245</t>
  </si>
  <si>
    <t>Kümmersbruck</t>
  </si>
  <si>
    <t>922Kümmersbruck</t>
  </si>
  <si>
    <t>92249</t>
  </si>
  <si>
    <t>Vilseck</t>
  </si>
  <si>
    <t>922Vilseck</t>
  </si>
  <si>
    <t>92253</t>
  </si>
  <si>
    <t>Schnaittenbach</t>
  </si>
  <si>
    <t>922Schnaittenbach</t>
  </si>
  <si>
    <t>92256</t>
  </si>
  <si>
    <t>Hahnbach</t>
  </si>
  <si>
    <t>922Hahnbach</t>
  </si>
  <si>
    <t>92259</t>
  </si>
  <si>
    <t>Neukirchen bei Sulzbach-Rosenberg</t>
  </si>
  <si>
    <t>922Neukirchen bei Sulzbach-Rosenberg</t>
  </si>
  <si>
    <t>92260</t>
  </si>
  <si>
    <t>Ammerthal</t>
  </si>
  <si>
    <t>922Ammerthal</t>
  </si>
  <si>
    <t>92262</t>
  </si>
  <si>
    <t>Birgland</t>
  </si>
  <si>
    <t>922Birgland</t>
  </si>
  <si>
    <t>92263</t>
  </si>
  <si>
    <t>Ebermannsdorf</t>
  </si>
  <si>
    <t>922Ebermannsdorf</t>
  </si>
  <si>
    <t>92265</t>
  </si>
  <si>
    <t>Edelsfeld</t>
  </si>
  <si>
    <t>922Edelsfeld</t>
  </si>
  <si>
    <t>92266</t>
  </si>
  <si>
    <t>922Ensdorf</t>
  </si>
  <si>
    <t>92268</t>
  </si>
  <si>
    <t>Etzelwang</t>
  </si>
  <si>
    <t>922Etzelwang</t>
  </si>
  <si>
    <t>92269</t>
  </si>
  <si>
    <t>Fensterbach</t>
  </si>
  <si>
    <t>922Fensterbach</t>
  </si>
  <si>
    <t>92271</t>
  </si>
  <si>
    <t>Freihung</t>
  </si>
  <si>
    <t>922Freihung</t>
  </si>
  <si>
    <t>92272</t>
  </si>
  <si>
    <t>922Freudenberg</t>
  </si>
  <si>
    <t>92274</t>
  </si>
  <si>
    <t>Gebenbach</t>
  </si>
  <si>
    <t>922Gebenbach</t>
  </si>
  <si>
    <t>92275</t>
  </si>
  <si>
    <t>Hirschbach</t>
  </si>
  <si>
    <t>922Hirschbach</t>
  </si>
  <si>
    <t>92277</t>
  </si>
  <si>
    <t>Hohenburg</t>
  </si>
  <si>
    <t>922Hohenburg</t>
  </si>
  <si>
    <t>92278</t>
  </si>
  <si>
    <t>Illschwang</t>
  </si>
  <si>
    <t>922Illschwang</t>
  </si>
  <si>
    <t>92280</t>
  </si>
  <si>
    <t>922Kastl</t>
  </si>
  <si>
    <t>92281</t>
  </si>
  <si>
    <t>Königstein</t>
  </si>
  <si>
    <t>922Königstein</t>
  </si>
  <si>
    <t>92283</t>
  </si>
  <si>
    <t>Lauterhofen</t>
  </si>
  <si>
    <t>922Lauterhofen</t>
  </si>
  <si>
    <t>92284</t>
  </si>
  <si>
    <t>Poppenricht</t>
  </si>
  <si>
    <t>922Poppenricht</t>
  </si>
  <si>
    <t>92286</t>
  </si>
  <si>
    <t>922Rieden</t>
  </si>
  <si>
    <t>92287</t>
  </si>
  <si>
    <t>Schmidmühlen</t>
  </si>
  <si>
    <t>922Schmidmühlen</t>
  </si>
  <si>
    <t>92289</t>
  </si>
  <si>
    <t>Ursensollen</t>
  </si>
  <si>
    <t>922Ursensollen</t>
  </si>
  <si>
    <t>92318</t>
  </si>
  <si>
    <t>Neumarkt in der Oberpfalz</t>
  </si>
  <si>
    <t>923Neumarkt in der Oberpfalz</t>
  </si>
  <si>
    <t>92331</t>
  </si>
  <si>
    <t>Parsberg</t>
  </si>
  <si>
    <t>923Parsberg</t>
  </si>
  <si>
    <t>Lupburg</t>
  </si>
  <si>
    <t>923Lupburg</t>
  </si>
  <si>
    <t>92334</t>
  </si>
  <si>
    <t>Berching</t>
  </si>
  <si>
    <t>923Berching</t>
  </si>
  <si>
    <t>92339</t>
  </si>
  <si>
    <t>Beilngries</t>
  </si>
  <si>
    <t>923Beilngries</t>
  </si>
  <si>
    <t>92342</t>
  </si>
  <si>
    <t>Freystadt</t>
  </si>
  <si>
    <t>923Freystadt</t>
  </si>
  <si>
    <t>92345</t>
  </si>
  <si>
    <t>Dietfurt an der Altmühl</t>
  </si>
  <si>
    <t>923Dietfurt an der Altmühl</t>
  </si>
  <si>
    <t>92348</t>
  </si>
  <si>
    <t>Berg bei Neumarkt in der Oberpfalz</t>
  </si>
  <si>
    <t>923Berg bei Neumarkt in der Oberpfalz</t>
  </si>
  <si>
    <t>92353</t>
  </si>
  <si>
    <t>Postbauer-Heng</t>
  </si>
  <si>
    <t>923Postbauer-Heng</t>
  </si>
  <si>
    <t>92355</t>
  </si>
  <si>
    <t>Velburg</t>
  </si>
  <si>
    <t>923Velburg</t>
  </si>
  <si>
    <t>92358</t>
  </si>
  <si>
    <t>Seubersdorf in der Oberpfalz</t>
  </si>
  <si>
    <t>923Seubersdorf in der Oberpfalz</t>
  </si>
  <si>
    <t>92360</t>
  </si>
  <si>
    <t>923Mühlhausen</t>
  </si>
  <si>
    <t>92361</t>
  </si>
  <si>
    <t>Berngau</t>
  </si>
  <si>
    <t>923Berngau</t>
  </si>
  <si>
    <t>92363</t>
  </si>
  <si>
    <t>923Breitenbrunn</t>
  </si>
  <si>
    <t>92364</t>
  </si>
  <si>
    <t>Deining</t>
  </si>
  <si>
    <t>923Deining</t>
  </si>
  <si>
    <t>92366</t>
  </si>
  <si>
    <t>923Hohenfels</t>
  </si>
  <si>
    <t>92367</t>
  </si>
  <si>
    <t>Pilsach</t>
  </si>
  <si>
    <t>923Pilsach</t>
  </si>
  <si>
    <t>92369</t>
  </si>
  <si>
    <t>Sengenthal</t>
  </si>
  <si>
    <t>923Sengenthal</t>
  </si>
  <si>
    <t>92421</t>
  </si>
  <si>
    <t>Schwandorf</t>
  </si>
  <si>
    <t>924Schwandorf</t>
  </si>
  <si>
    <t>92431</t>
  </si>
  <si>
    <t>Neunburg vorm Wald</t>
  </si>
  <si>
    <t>924Neunburg vorm Wald</t>
  </si>
  <si>
    <t>92436</t>
  </si>
  <si>
    <t>Bruck in der Oberpfalz</t>
  </si>
  <si>
    <t>924Bruck in der Oberpfalz</t>
  </si>
  <si>
    <t>92439</t>
  </si>
  <si>
    <t>Bodenwöhr</t>
  </si>
  <si>
    <t>924Bodenwöhr</t>
  </si>
  <si>
    <t>92442</t>
  </si>
  <si>
    <t>Wackersdorf</t>
  </si>
  <si>
    <t>924Wackersdorf</t>
  </si>
  <si>
    <t>92444</t>
  </si>
  <si>
    <t>Rötz</t>
  </si>
  <si>
    <t>924Rötz</t>
  </si>
  <si>
    <t>92445</t>
  </si>
  <si>
    <t>Neukirchen-Balbini</t>
  </si>
  <si>
    <t>924Neukirchen-Balbini</t>
  </si>
  <si>
    <t>92447</t>
  </si>
  <si>
    <t>Schwarzhofen</t>
  </si>
  <si>
    <t>924Schwarzhofen</t>
  </si>
  <si>
    <t>92449</t>
  </si>
  <si>
    <t>924Steinberg</t>
  </si>
  <si>
    <t>92507</t>
  </si>
  <si>
    <t>Nabburg</t>
  </si>
  <si>
    <t>925Nabburg</t>
  </si>
  <si>
    <t>92521</t>
  </si>
  <si>
    <t>Schwarzenfeld</t>
  </si>
  <si>
    <t>925Schwarzenfeld</t>
  </si>
  <si>
    <t>92526</t>
  </si>
  <si>
    <t>Oberviechtach</t>
  </si>
  <si>
    <t>925Oberviechtach</t>
  </si>
  <si>
    <t>92533</t>
  </si>
  <si>
    <t>Wernberg-Köblitz</t>
  </si>
  <si>
    <t>925Wernberg-Köblitz</t>
  </si>
  <si>
    <t>92536</t>
  </si>
  <si>
    <t>Pfreimd</t>
  </si>
  <si>
    <t>925Pfreimd</t>
  </si>
  <si>
    <t>92539</t>
  </si>
  <si>
    <t>Schönsee</t>
  </si>
  <si>
    <t>925Schönsee</t>
  </si>
  <si>
    <t>92540</t>
  </si>
  <si>
    <t>Altendorf</t>
  </si>
  <si>
    <t>925Altendorf</t>
  </si>
  <si>
    <t>92542</t>
  </si>
  <si>
    <t>Dieterskirchen</t>
  </si>
  <si>
    <t>925Dieterskirchen</t>
  </si>
  <si>
    <t>92543</t>
  </si>
  <si>
    <t>Guteneck</t>
  </si>
  <si>
    <t>925Guteneck</t>
  </si>
  <si>
    <t>92545</t>
  </si>
  <si>
    <t>Niedermurach</t>
  </si>
  <si>
    <t>925Niedermurach</t>
  </si>
  <si>
    <t>92546</t>
  </si>
  <si>
    <t>Schmidgaden</t>
  </si>
  <si>
    <t>925Schmidgaden</t>
  </si>
  <si>
    <t>92548</t>
  </si>
  <si>
    <t>Schwarzach bei Nabburg</t>
  </si>
  <si>
    <t>925Schwarzach bei Nabburg</t>
  </si>
  <si>
    <t>92549</t>
  </si>
  <si>
    <t>Stadlern</t>
  </si>
  <si>
    <t>925Stadlern</t>
  </si>
  <si>
    <t>92551</t>
  </si>
  <si>
    <t>Stulln</t>
  </si>
  <si>
    <t>925Stulln</t>
  </si>
  <si>
    <t>92552</t>
  </si>
  <si>
    <t>Teunz</t>
  </si>
  <si>
    <t>925Teunz</t>
  </si>
  <si>
    <t>92554</t>
  </si>
  <si>
    <t>Thanstein</t>
  </si>
  <si>
    <t>925Thanstein</t>
  </si>
  <si>
    <t>92555</t>
  </si>
  <si>
    <t>Trausnitz</t>
  </si>
  <si>
    <t>925Trausnitz</t>
  </si>
  <si>
    <t>92557</t>
  </si>
  <si>
    <t>Weiding</t>
  </si>
  <si>
    <t>925Weiding</t>
  </si>
  <si>
    <t>92559</t>
  </si>
  <si>
    <t>Winklarn</t>
  </si>
  <si>
    <t>925Winklarn</t>
  </si>
  <si>
    <t>92637</t>
  </si>
  <si>
    <t>Theisseil</t>
  </si>
  <si>
    <t>926Theisseil</t>
  </si>
  <si>
    <t>926Weiden</t>
  </si>
  <si>
    <t>92648</t>
  </si>
  <si>
    <t>Vohenstrauß</t>
  </si>
  <si>
    <t>926Vohenstrauß</t>
  </si>
  <si>
    <t>92655</t>
  </si>
  <si>
    <t>Grafenwöhr</t>
  </si>
  <si>
    <t>926Grafenwöhr</t>
  </si>
  <si>
    <t>92660</t>
  </si>
  <si>
    <t>Neustadt an der Waldnaab</t>
  </si>
  <si>
    <t>926Neustadt an der Waldnaab</t>
  </si>
  <si>
    <t>92665</t>
  </si>
  <si>
    <t>Kirchendemenreuth</t>
  </si>
  <si>
    <t>926Kirchendemenreuth</t>
  </si>
  <si>
    <t>Altenstadt an der Waldnaab</t>
  </si>
  <si>
    <t>926Altenstadt an der Waldnaab</t>
  </si>
  <si>
    <t>92670</t>
  </si>
  <si>
    <t>Windischeschenbach</t>
  </si>
  <si>
    <t>926Windischeschenbach</t>
  </si>
  <si>
    <t>92676</t>
  </si>
  <si>
    <t>Eschenbach in der Oberpfalz</t>
  </si>
  <si>
    <t>926Eschenbach in der Oberpfalz</t>
  </si>
  <si>
    <t>Speinshart</t>
  </si>
  <si>
    <t>926Speinshart</t>
  </si>
  <si>
    <t>92681</t>
  </si>
  <si>
    <t>Erbendorf</t>
  </si>
  <si>
    <t>926Erbendorf</t>
  </si>
  <si>
    <t>92685</t>
  </si>
  <si>
    <t>Floß</t>
  </si>
  <si>
    <t>926Floß</t>
  </si>
  <si>
    <t>92690</t>
  </si>
  <si>
    <t>Pressath</t>
  </si>
  <si>
    <t>926Pressath</t>
  </si>
  <si>
    <t>92693</t>
  </si>
  <si>
    <t>Eslarn</t>
  </si>
  <si>
    <t>926Eslarn</t>
  </si>
  <si>
    <t>92694</t>
  </si>
  <si>
    <t>Etzenricht</t>
  </si>
  <si>
    <t>926Etzenricht</t>
  </si>
  <si>
    <t>92696</t>
  </si>
  <si>
    <t>Flossenbürg</t>
  </si>
  <si>
    <t>926Flossenbürg</t>
  </si>
  <si>
    <t>92697</t>
  </si>
  <si>
    <t>Georgenberg</t>
  </si>
  <si>
    <t>926Georgenberg</t>
  </si>
  <si>
    <t>92699</t>
  </si>
  <si>
    <t>Irchenrieth</t>
  </si>
  <si>
    <t>926Irchenrieth</t>
  </si>
  <si>
    <t>Bechtsrieth</t>
  </si>
  <si>
    <t>926Bechtsrieth</t>
  </si>
  <si>
    <t>92702</t>
  </si>
  <si>
    <t>927Kohlberg</t>
  </si>
  <si>
    <t>92703</t>
  </si>
  <si>
    <t>Krummennaab</t>
  </si>
  <si>
    <t>927Krummennaab</t>
  </si>
  <si>
    <t>92705</t>
  </si>
  <si>
    <t>Leuchtenberg</t>
  </si>
  <si>
    <t>927Leuchtenberg</t>
  </si>
  <si>
    <t>92706</t>
  </si>
  <si>
    <t>Luhe-Wildenau</t>
  </si>
  <si>
    <t>927Luhe-Wildenau</t>
  </si>
  <si>
    <t>92708</t>
  </si>
  <si>
    <t>Mantel</t>
  </si>
  <si>
    <t>927Mantel</t>
  </si>
  <si>
    <t>92709</t>
  </si>
  <si>
    <t>Moosbach</t>
  </si>
  <si>
    <t>927Moosbach</t>
  </si>
  <si>
    <t>92711</t>
  </si>
  <si>
    <t>Parkstein</t>
  </si>
  <si>
    <t>927Parkstein</t>
  </si>
  <si>
    <t>92712</t>
  </si>
  <si>
    <t>Pirk</t>
  </si>
  <si>
    <t>927Pirk</t>
  </si>
  <si>
    <t>92714</t>
  </si>
  <si>
    <t>Pleystein</t>
  </si>
  <si>
    <t>927Pleystein</t>
  </si>
  <si>
    <t>92715</t>
  </si>
  <si>
    <t>Püchersreuth</t>
  </si>
  <si>
    <t>927Püchersreuth</t>
  </si>
  <si>
    <t>92717</t>
  </si>
  <si>
    <t>Reuth bei Erbendorf</t>
  </si>
  <si>
    <t>927Reuth bei Erbendorf</t>
  </si>
  <si>
    <t>92718</t>
  </si>
  <si>
    <t>Schirmitz</t>
  </si>
  <si>
    <t>927Schirmitz</t>
  </si>
  <si>
    <t>92720</t>
  </si>
  <si>
    <t>Schwarzenbach</t>
  </si>
  <si>
    <t>927Schwarzenbach</t>
  </si>
  <si>
    <t>92721</t>
  </si>
  <si>
    <t>Störnstein</t>
  </si>
  <si>
    <t>927Störnstein</t>
  </si>
  <si>
    <t>92723</t>
  </si>
  <si>
    <t>Tännesberg</t>
  </si>
  <si>
    <t>927Tännesberg</t>
  </si>
  <si>
    <t>Gleiritsch</t>
  </si>
  <si>
    <t>927Gleiritsch</t>
  </si>
  <si>
    <t>92724</t>
  </si>
  <si>
    <t>Trabitz</t>
  </si>
  <si>
    <t>927Trabitz</t>
  </si>
  <si>
    <t>92726</t>
  </si>
  <si>
    <t>Waidhaus</t>
  </si>
  <si>
    <t>927Waidhaus</t>
  </si>
  <si>
    <t>92727</t>
  </si>
  <si>
    <t>Waldthurn</t>
  </si>
  <si>
    <t>927Waldthurn</t>
  </si>
  <si>
    <t>92729</t>
  </si>
  <si>
    <t>Weiherhammer</t>
  </si>
  <si>
    <t>927Weiherhammer</t>
  </si>
  <si>
    <t>93047</t>
  </si>
  <si>
    <t>Regensburg</t>
  </si>
  <si>
    <t>930Regensburg</t>
  </si>
  <si>
    <t>93049</t>
  </si>
  <si>
    <t>93051</t>
  </si>
  <si>
    <t>93053</t>
  </si>
  <si>
    <t>93055</t>
  </si>
  <si>
    <t>93057</t>
  </si>
  <si>
    <t>93059</t>
  </si>
  <si>
    <t>93073</t>
  </si>
  <si>
    <t>Neutraubling</t>
  </si>
  <si>
    <t>930Neutraubling</t>
  </si>
  <si>
    <t>93077</t>
  </si>
  <si>
    <t>Bad Abbach</t>
  </si>
  <si>
    <t>930Bad Abbach</t>
  </si>
  <si>
    <t>93080</t>
  </si>
  <si>
    <t>Pentling</t>
  </si>
  <si>
    <t>930Pentling</t>
  </si>
  <si>
    <t>93083</t>
  </si>
  <si>
    <t>Obertraubling</t>
  </si>
  <si>
    <t>930Obertraubling</t>
  </si>
  <si>
    <t>93086</t>
  </si>
  <si>
    <t>Wörth an der Donau</t>
  </si>
  <si>
    <t>930Wörth an der Donau</t>
  </si>
  <si>
    <t>93087</t>
  </si>
  <si>
    <t>Alteglofsheim</t>
  </si>
  <si>
    <t>930Alteglofsheim</t>
  </si>
  <si>
    <t>93089</t>
  </si>
  <si>
    <t>Aufhausen</t>
  </si>
  <si>
    <t>930Aufhausen</t>
  </si>
  <si>
    <t>93090</t>
  </si>
  <si>
    <t>Bach an der Donau</t>
  </si>
  <si>
    <t>930Bach an der Donau</t>
  </si>
  <si>
    <t>93092</t>
  </si>
  <si>
    <t>Barbing</t>
  </si>
  <si>
    <t>930Barbing</t>
  </si>
  <si>
    <t>93093</t>
  </si>
  <si>
    <t>Donaustauf</t>
  </si>
  <si>
    <t>930Donaustauf</t>
  </si>
  <si>
    <t>93095</t>
  </si>
  <si>
    <t>Hagelstadt</t>
  </si>
  <si>
    <t>930Hagelstadt</t>
  </si>
  <si>
    <t>93096</t>
  </si>
  <si>
    <t>Köfering</t>
  </si>
  <si>
    <t>930Köfering</t>
  </si>
  <si>
    <t>93098</t>
  </si>
  <si>
    <t>Mintraching</t>
  </si>
  <si>
    <t>930Mintraching</t>
  </si>
  <si>
    <t>93099</t>
  </si>
  <si>
    <t>Mötzing</t>
  </si>
  <si>
    <t>930Mötzing</t>
  </si>
  <si>
    <t>93101</t>
  </si>
  <si>
    <t>Pfakofen</t>
  </si>
  <si>
    <t>931Pfakofen</t>
  </si>
  <si>
    <t>93102</t>
  </si>
  <si>
    <t>Pfatter</t>
  </si>
  <si>
    <t>931Pfatter</t>
  </si>
  <si>
    <t>93104</t>
  </si>
  <si>
    <t>Riekofen</t>
  </si>
  <si>
    <t>931Riekofen</t>
  </si>
  <si>
    <t>Sünching</t>
  </si>
  <si>
    <t>931Sünching</t>
  </si>
  <si>
    <t>93105</t>
  </si>
  <si>
    <t>Tegernheim</t>
  </si>
  <si>
    <t>931Tegernheim</t>
  </si>
  <si>
    <t>93107</t>
  </si>
  <si>
    <t>Thalmassing</t>
  </si>
  <si>
    <t>931Thalmassing</t>
  </si>
  <si>
    <t>93109</t>
  </si>
  <si>
    <t>Wiesent</t>
  </si>
  <si>
    <t>931Wiesent</t>
  </si>
  <si>
    <t>93128</t>
  </si>
  <si>
    <t>Regenstauf</t>
  </si>
  <si>
    <t>931Regenstauf</t>
  </si>
  <si>
    <t>93133</t>
  </si>
  <si>
    <t>Burglengenfeld</t>
  </si>
  <si>
    <t>931Burglengenfeld</t>
  </si>
  <si>
    <t>93138</t>
  </si>
  <si>
    <t>Lappersdorf</t>
  </si>
  <si>
    <t>931Lappersdorf</t>
  </si>
  <si>
    <t>93142</t>
  </si>
  <si>
    <t>Maxhütte-Haidhof</t>
  </si>
  <si>
    <t>931Maxhütte-Haidhof</t>
  </si>
  <si>
    <t>93149</t>
  </si>
  <si>
    <t>Nittenau</t>
  </si>
  <si>
    <t>931Nittenau</t>
  </si>
  <si>
    <t>93152</t>
  </si>
  <si>
    <t>Nittendorf</t>
  </si>
  <si>
    <t>931Nittendorf</t>
  </si>
  <si>
    <t>93155</t>
  </si>
  <si>
    <t>Hemau</t>
  </si>
  <si>
    <t>931Hemau</t>
  </si>
  <si>
    <t>93158</t>
  </si>
  <si>
    <t>Teublitz</t>
  </si>
  <si>
    <t>931Teublitz</t>
  </si>
  <si>
    <t>93161</t>
  </si>
  <si>
    <t>Sinzing</t>
  </si>
  <si>
    <t>931Sinzing</t>
  </si>
  <si>
    <t>93164</t>
  </si>
  <si>
    <t>931Brunn</t>
  </si>
  <si>
    <t>Laaber</t>
  </si>
  <si>
    <t>931Laaber</t>
  </si>
  <si>
    <t>93167</t>
  </si>
  <si>
    <t>931Falkenstein</t>
  </si>
  <si>
    <t>93170</t>
  </si>
  <si>
    <t>Bernhardswald</t>
  </si>
  <si>
    <t>931Bernhardswald</t>
  </si>
  <si>
    <t>93173</t>
  </si>
  <si>
    <t>Wenzenbach</t>
  </si>
  <si>
    <t>931Wenzenbach</t>
  </si>
  <si>
    <t>93176</t>
  </si>
  <si>
    <t>Beratzhausen</t>
  </si>
  <si>
    <t>931Beratzhausen</t>
  </si>
  <si>
    <t>93177</t>
  </si>
  <si>
    <t>Altenthann</t>
  </si>
  <si>
    <t>931Altenthann</t>
  </si>
  <si>
    <t>93179</t>
  </si>
  <si>
    <t>Brennberg</t>
  </si>
  <si>
    <t>931Brennberg</t>
  </si>
  <si>
    <t>93180</t>
  </si>
  <si>
    <t>Deuerling</t>
  </si>
  <si>
    <t>931Deuerling</t>
  </si>
  <si>
    <t>93182</t>
  </si>
  <si>
    <t>Duggendorf</t>
  </si>
  <si>
    <t>931Duggendorf</t>
  </si>
  <si>
    <t>93183</t>
  </si>
  <si>
    <t>Holzheim am Forst</t>
  </si>
  <si>
    <t>931Holzheim am Forst</t>
  </si>
  <si>
    <t>Kallmünz</t>
  </si>
  <si>
    <t>931Kallmünz</t>
  </si>
  <si>
    <t>93185</t>
  </si>
  <si>
    <t>Michelsneukirchen</t>
  </si>
  <si>
    <t>931Michelsneukirchen</t>
  </si>
  <si>
    <t>93186</t>
  </si>
  <si>
    <t>Pettendorf</t>
  </si>
  <si>
    <t>931Pettendorf</t>
  </si>
  <si>
    <t>93188</t>
  </si>
  <si>
    <t>Pielenhofen</t>
  </si>
  <si>
    <t>931Pielenhofen</t>
  </si>
  <si>
    <t>93189</t>
  </si>
  <si>
    <t>931Reichenbach</t>
  </si>
  <si>
    <t>93191</t>
  </si>
  <si>
    <t>931Rettenbach</t>
  </si>
  <si>
    <t>93192</t>
  </si>
  <si>
    <t>931Wald</t>
  </si>
  <si>
    <t>93194</t>
  </si>
  <si>
    <t>Walderbach</t>
  </si>
  <si>
    <t>931Walderbach</t>
  </si>
  <si>
    <t>93195</t>
  </si>
  <si>
    <t>Wolfsegg</t>
  </si>
  <si>
    <t>931Wolfsegg</t>
  </si>
  <si>
    <t>93197</t>
  </si>
  <si>
    <t>Zeitlarn</t>
  </si>
  <si>
    <t>931Zeitlarn</t>
  </si>
  <si>
    <t>93199</t>
  </si>
  <si>
    <t>931Zell</t>
  </si>
  <si>
    <t>93309</t>
  </si>
  <si>
    <t>Kelheim</t>
  </si>
  <si>
    <t>933Kelheim</t>
  </si>
  <si>
    <t>93326</t>
  </si>
  <si>
    <t>Abensberg</t>
  </si>
  <si>
    <t>933Abensberg</t>
  </si>
  <si>
    <t>93333</t>
  </si>
  <si>
    <t>Neustadt an der Donau</t>
  </si>
  <si>
    <t>933Neustadt an der Donau</t>
  </si>
  <si>
    <t>93336</t>
  </si>
  <si>
    <t>Altmannstein</t>
  </si>
  <si>
    <t>933Altmannstein</t>
  </si>
  <si>
    <t>93339</t>
  </si>
  <si>
    <t>Riedenburg</t>
  </si>
  <si>
    <t>933Riedenburg</t>
  </si>
  <si>
    <t>93342</t>
  </si>
  <si>
    <t>Saal an der Donau</t>
  </si>
  <si>
    <t>933Saal an der Donau</t>
  </si>
  <si>
    <t>93343</t>
  </si>
  <si>
    <t>Essing</t>
  </si>
  <si>
    <t>933Essing</t>
  </si>
  <si>
    <t>93345</t>
  </si>
  <si>
    <t>933Hausen</t>
  </si>
  <si>
    <t>93346</t>
  </si>
  <si>
    <t>Ihrlerstein</t>
  </si>
  <si>
    <t>933Ihrlerstein</t>
  </si>
  <si>
    <t>93348</t>
  </si>
  <si>
    <t>933Kirchdorf</t>
  </si>
  <si>
    <t>93349</t>
  </si>
  <si>
    <t>Mindelstetten</t>
  </si>
  <si>
    <t>933Mindelstetten</t>
  </si>
  <si>
    <t>93351</t>
  </si>
  <si>
    <t>Painten</t>
  </si>
  <si>
    <t>933Painten</t>
  </si>
  <si>
    <t>93352</t>
  </si>
  <si>
    <t>Rohr in Niederbayern</t>
  </si>
  <si>
    <t>933Rohr in Niederbayern</t>
  </si>
  <si>
    <t>93354</t>
  </si>
  <si>
    <t>Biburg</t>
  </si>
  <si>
    <t>933Biburg</t>
  </si>
  <si>
    <t>Siegenburg</t>
  </si>
  <si>
    <t>933Siegenburg</t>
  </si>
  <si>
    <t>93356</t>
  </si>
  <si>
    <t>Teugn</t>
  </si>
  <si>
    <t>933Teugn</t>
  </si>
  <si>
    <t>93358</t>
  </si>
  <si>
    <t>Train</t>
  </si>
  <si>
    <t>933Train</t>
  </si>
  <si>
    <t>93359</t>
  </si>
  <si>
    <t>Wildenberg</t>
  </si>
  <si>
    <t>933Wildenberg</t>
  </si>
  <si>
    <t>93413</t>
  </si>
  <si>
    <t>Cham</t>
  </si>
  <si>
    <t>934Cham</t>
  </si>
  <si>
    <t>93426</t>
  </si>
  <si>
    <t>Roding</t>
  </si>
  <si>
    <t>934Roding</t>
  </si>
  <si>
    <t>93437</t>
  </si>
  <si>
    <t>Furth im Wald</t>
  </si>
  <si>
    <t>934Furth im Wald</t>
  </si>
  <si>
    <t>93444</t>
  </si>
  <si>
    <t>Kötzting</t>
  </si>
  <si>
    <t>934Kötzting</t>
  </si>
  <si>
    <t>93449</t>
  </si>
  <si>
    <t>Waldmünchen</t>
  </si>
  <si>
    <t>934Waldmünchen</t>
  </si>
  <si>
    <t>93453</t>
  </si>
  <si>
    <t>Neukirchen beim Heiligen Blut</t>
  </si>
  <si>
    <t>934Neukirchen beim Heiligen Blut</t>
  </si>
  <si>
    <t>93455</t>
  </si>
  <si>
    <t>Traitsching</t>
  </si>
  <si>
    <t>934Traitsching</t>
  </si>
  <si>
    <t>93458</t>
  </si>
  <si>
    <t>Eschlkam</t>
  </si>
  <si>
    <t>934Eschlkam</t>
  </si>
  <si>
    <t>93462</t>
  </si>
  <si>
    <t>Lam</t>
  </si>
  <si>
    <t>934Lam</t>
  </si>
  <si>
    <t>93464</t>
  </si>
  <si>
    <t>934Tiefenbach</t>
  </si>
  <si>
    <t>93466</t>
  </si>
  <si>
    <t>Chamerau</t>
  </si>
  <si>
    <t>934Chamerau</t>
  </si>
  <si>
    <t>93468</t>
  </si>
  <si>
    <t>Miltach</t>
  </si>
  <si>
    <t>934Miltach</t>
  </si>
  <si>
    <t>93470</t>
  </si>
  <si>
    <t>Lohberg</t>
  </si>
  <si>
    <t>934Lohberg</t>
  </si>
  <si>
    <t>93471</t>
  </si>
  <si>
    <t>Arnbruck</t>
  </si>
  <si>
    <t>934Arnbruck</t>
  </si>
  <si>
    <t>93473</t>
  </si>
  <si>
    <t>Arnschwang</t>
  </si>
  <si>
    <t>934Arnschwang</t>
  </si>
  <si>
    <t>93474</t>
  </si>
  <si>
    <t>Arrach</t>
  </si>
  <si>
    <t>934Arrach</t>
  </si>
  <si>
    <t>93476</t>
  </si>
  <si>
    <t>Blaibach</t>
  </si>
  <si>
    <t>934Blaibach</t>
  </si>
  <si>
    <t>93477</t>
  </si>
  <si>
    <t>Gleißenberg</t>
  </si>
  <si>
    <t>934Gleißenberg</t>
  </si>
  <si>
    <t>93479</t>
  </si>
  <si>
    <t>Grafenwiesen</t>
  </si>
  <si>
    <t>934Grafenwiesen</t>
  </si>
  <si>
    <t>93480</t>
  </si>
  <si>
    <t>Hohenwarth</t>
  </si>
  <si>
    <t>934Hohenwarth</t>
  </si>
  <si>
    <t>93482</t>
  </si>
  <si>
    <t>Pemfling</t>
  </si>
  <si>
    <t>934Pemfling</t>
  </si>
  <si>
    <t>93483</t>
  </si>
  <si>
    <t>Pösing</t>
  </si>
  <si>
    <t>934Pösing</t>
  </si>
  <si>
    <t>93485</t>
  </si>
  <si>
    <t>934Rimbach</t>
  </si>
  <si>
    <t>93486</t>
  </si>
  <si>
    <t>Runding</t>
  </si>
  <si>
    <t>934Runding</t>
  </si>
  <si>
    <t>93488</t>
  </si>
  <si>
    <t>Schönthal</t>
  </si>
  <si>
    <t>934Schönthal</t>
  </si>
  <si>
    <t>93489</t>
  </si>
  <si>
    <t>934Schorndorf</t>
  </si>
  <si>
    <t>93491</t>
  </si>
  <si>
    <t>Stamsried</t>
  </si>
  <si>
    <t>934Stamsried</t>
  </si>
  <si>
    <t>93492</t>
  </si>
  <si>
    <t>Treffelstein</t>
  </si>
  <si>
    <t>934Treffelstein</t>
  </si>
  <si>
    <t>93494</t>
  </si>
  <si>
    <t>Waffenbrunn</t>
  </si>
  <si>
    <t>934Waffenbrunn</t>
  </si>
  <si>
    <t>93495</t>
  </si>
  <si>
    <t>934Weiding</t>
  </si>
  <si>
    <t>93497</t>
  </si>
  <si>
    <t>Willmering</t>
  </si>
  <si>
    <t>934Willmering</t>
  </si>
  <si>
    <t>93499</t>
  </si>
  <si>
    <t>Zandt</t>
  </si>
  <si>
    <t>934Zandt</t>
  </si>
  <si>
    <t>94032</t>
  </si>
  <si>
    <t>Passau</t>
  </si>
  <si>
    <t>940Passau</t>
  </si>
  <si>
    <t>94034</t>
  </si>
  <si>
    <t>94036</t>
  </si>
  <si>
    <t>94051</t>
  </si>
  <si>
    <t>Hauzenberg</t>
  </si>
  <si>
    <t>940Hauzenberg</t>
  </si>
  <si>
    <t>94060</t>
  </si>
  <si>
    <t>Pocking</t>
  </si>
  <si>
    <t>940Pocking</t>
  </si>
  <si>
    <t>94065</t>
  </si>
  <si>
    <t>Waldkirchen</t>
  </si>
  <si>
    <t>940Waldkirchen</t>
  </si>
  <si>
    <t>94072</t>
  </si>
  <si>
    <t>Bad Füssing</t>
  </si>
  <si>
    <t>940Bad Füssing</t>
  </si>
  <si>
    <t>94078</t>
  </si>
  <si>
    <t>Freyung</t>
  </si>
  <si>
    <t>940Freyung</t>
  </si>
  <si>
    <t>94081</t>
  </si>
  <si>
    <t>Fürstenzell</t>
  </si>
  <si>
    <t>940Fürstenzell</t>
  </si>
  <si>
    <t>94086</t>
  </si>
  <si>
    <t>Bad Griesbach im Rottal</t>
  </si>
  <si>
    <t>940Bad Griesbach im Rottal</t>
  </si>
  <si>
    <t>94089</t>
  </si>
  <si>
    <t>Neureichenau</t>
  </si>
  <si>
    <t>940Neureichenau</t>
  </si>
  <si>
    <t>94094</t>
  </si>
  <si>
    <t>Malching</t>
  </si>
  <si>
    <t>940Malching</t>
  </si>
  <si>
    <t>Rotthalmünster</t>
  </si>
  <si>
    <t>940Rotthalmünster</t>
  </si>
  <si>
    <t>94099</t>
  </si>
  <si>
    <t>Ruhstorf an der Rott</t>
  </si>
  <si>
    <t>940Ruhstorf an der Rott</t>
  </si>
  <si>
    <t>94104</t>
  </si>
  <si>
    <t>Tittling</t>
  </si>
  <si>
    <t>941Tittling</t>
  </si>
  <si>
    <t>Witzmannsberg</t>
  </si>
  <si>
    <t>941Witzmannsberg</t>
  </si>
  <si>
    <t>94107</t>
  </si>
  <si>
    <t>Untergriesbach</t>
  </si>
  <si>
    <t>941Untergriesbach</t>
  </si>
  <si>
    <t>94110</t>
  </si>
  <si>
    <t>Wegscheid</t>
  </si>
  <si>
    <t>941Wegscheid</t>
  </si>
  <si>
    <t>94113</t>
  </si>
  <si>
    <t>941Tiefenbach</t>
  </si>
  <si>
    <t>94116</t>
  </si>
  <si>
    <t>Hutthurm</t>
  </si>
  <si>
    <t>941Hutthurm</t>
  </si>
  <si>
    <t>94118</t>
  </si>
  <si>
    <t>Jandelsbrunn</t>
  </si>
  <si>
    <t>941Jandelsbrunn</t>
  </si>
  <si>
    <t>94121</t>
  </si>
  <si>
    <t>Salzweg</t>
  </si>
  <si>
    <t>941Salzweg</t>
  </si>
  <si>
    <t>94124</t>
  </si>
  <si>
    <t>Büchlberg</t>
  </si>
  <si>
    <t>941Büchlberg</t>
  </si>
  <si>
    <t>94127</t>
  </si>
  <si>
    <t>Neuburg am Inn</t>
  </si>
  <si>
    <t>941Neuburg am Inn</t>
  </si>
  <si>
    <t>94130</t>
  </si>
  <si>
    <t>Obernzell</t>
  </si>
  <si>
    <t>941Obernzell</t>
  </si>
  <si>
    <t>94133</t>
  </si>
  <si>
    <t>Röhrnbach</t>
  </si>
  <si>
    <t>941Röhrnbach</t>
  </si>
  <si>
    <t>94136</t>
  </si>
  <si>
    <t>Thyrnau</t>
  </si>
  <si>
    <t>941Thyrnau</t>
  </si>
  <si>
    <t>94137</t>
  </si>
  <si>
    <t>941Bayerbach</t>
  </si>
  <si>
    <t>94139</t>
  </si>
  <si>
    <t>941Breitenberg</t>
  </si>
  <si>
    <t>94140</t>
  </si>
  <si>
    <t>Ering</t>
  </si>
  <si>
    <t>941Ering</t>
  </si>
  <si>
    <t>94142</t>
  </si>
  <si>
    <t>Fürsteneck</t>
  </si>
  <si>
    <t>941Fürsteneck</t>
  </si>
  <si>
    <t>94143</t>
  </si>
  <si>
    <t>Grainet</t>
  </si>
  <si>
    <t>941Grainet</t>
  </si>
  <si>
    <t>94145</t>
  </si>
  <si>
    <t>Haidmühle</t>
  </si>
  <si>
    <t>941Haidmühle</t>
  </si>
  <si>
    <t>94146</t>
  </si>
  <si>
    <t>Hinterschmiding</t>
  </si>
  <si>
    <t>941Hinterschmiding</t>
  </si>
  <si>
    <t>94148</t>
  </si>
  <si>
    <t>Kirchham</t>
  </si>
  <si>
    <t>941Kirchham</t>
  </si>
  <si>
    <t>94149</t>
  </si>
  <si>
    <t>Kößlarn</t>
  </si>
  <si>
    <t>941Kößlarn</t>
  </si>
  <si>
    <t>94151</t>
  </si>
  <si>
    <t>Mauth</t>
  </si>
  <si>
    <t>941Mauth</t>
  </si>
  <si>
    <t>94152</t>
  </si>
  <si>
    <t>Neuhaus am Inn</t>
  </si>
  <si>
    <t>941Neuhaus am Inn</t>
  </si>
  <si>
    <t>94154</t>
  </si>
  <si>
    <t>Neukirchen vorm Wald</t>
  </si>
  <si>
    <t>941Neukirchen vorm Wald</t>
  </si>
  <si>
    <t>94157</t>
  </si>
  <si>
    <t>Perlesreut</t>
  </si>
  <si>
    <t>941Perlesreut</t>
  </si>
  <si>
    <t>94158</t>
  </si>
  <si>
    <t>Philippsreut</t>
  </si>
  <si>
    <t>941Philippsreut</t>
  </si>
  <si>
    <t>94160</t>
  </si>
  <si>
    <t>Ringelai</t>
  </si>
  <si>
    <t>941Ringelai</t>
  </si>
  <si>
    <t>94161</t>
  </si>
  <si>
    <t>Ruderting</t>
  </si>
  <si>
    <t>941Ruderting</t>
  </si>
  <si>
    <t>94163</t>
  </si>
  <si>
    <t>Saldenburg</t>
  </si>
  <si>
    <t>941Saldenburg</t>
  </si>
  <si>
    <t>94164</t>
  </si>
  <si>
    <t>Sonnen</t>
  </si>
  <si>
    <t>941Sonnen</t>
  </si>
  <si>
    <t>94166</t>
  </si>
  <si>
    <t>Stubenberg</t>
  </si>
  <si>
    <t>941Stubenberg</t>
  </si>
  <si>
    <t>94167</t>
  </si>
  <si>
    <t>Tettenweis</t>
  </si>
  <si>
    <t>941Tettenweis</t>
  </si>
  <si>
    <t>94169</t>
  </si>
  <si>
    <t>Thurmansbang</t>
  </si>
  <si>
    <t>941Thurmansbang</t>
  </si>
  <si>
    <t>94209</t>
  </si>
  <si>
    <t>Regen</t>
  </si>
  <si>
    <t>942Regen</t>
  </si>
  <si>
    <t>94227</t>
  </si>
  <si>
    <t>Lindberg</t>
  </si>
  <si>
    <t>942Lindberg</t>
  </si>
  <si>
    <t>Zwiesel</t>
  </si>
  <si>
    <t>942Zwiesel</t>
  </si>
  <si>
    <t>94234</t>
  </si>
  <si>
    <t>Viechtach</t>
  </si>
  <si>
    <t>942Viechtach</t>
  </si>
  <si>
    <t>94239</t>
  </si>
  <si>
    <t>Zachenberg</t>
  </si>
  <si>
    <t>942Zachenberg</t>
  </si>
  <si>
    <t>Gotteszell</t>
  </si>
  <si>
    <t>942Gotteszell</t>
  </si>
  <si>
    <t>Ruhmannsfelden</t>
  </si>
  <si>
    <t>942Ruhmannsfelden</t>
  </si>
  <si>
    <t>94244</t>
  </si>
  <si>
    <t>Geiersthal</t>
  </si>
  <si>
    <t>942Geiersthal</t>
  </si>
  <si>
    <t>Teisnach</t>
  </si>
  <si>
    <t>942Teisnach</t>
  </si>
  <si>
    <t>94249</t>
  </si>
  <si>
    <t>Bodenmais</t>
  </si>
  <si>
    <t>942Bodenmais</t>
  </si>
  <si>
    <t>94250</t>
  </si>
  <si>
    <t>Achslach</t>
  </si>
  <si>
    <t>942Achslach</t>
  </si>
  <si>
    <t>94252</t>
  </si>
  <si>
    <t>Bayerisch Eisenstein</t>
  </si>
  <si>
    <t>942Bayerisch Eisenstein</t>
  </si>
  <si>
    <t>94253</t>
  </si>
  <si>
    <t>Bischofsmais</t>
  </si>
  <si>
    <t>942Bischofsmais</t>
  </si>
  <si>
    <t>94255</t>
  </si>
  <si>
    <t>Böbrach</t>
  </si>
  <si>
    <t>942Böbrach</t>
  </si>
  <si>
    <t>94256</t>
  </si>
  <si>
    <t>Drachselsried</t>
  </si>
  <si>
    <t>942Drachselsried</t>
  </si>
  <si>
    <t>94258</t>
  </si>
  <si>
    <t>Frauenau</t>
  </si>
  <si>
    <t>942Frauenau</t>
  </si>
  <si>
    <t>94259</t>
  </si>
  <si>
    <t>Kirchberg im Wald</t>
  </si>
  <si>
    <t>942Kirchberg im Wald</t>
  </si>
  <si>
    <t>94261</t>
  </si>
  <si>
    <t>Kirchdorf im Wald</t>
  </si>
  <si>
    <t>942Kirchdorf im Wald</t>
  </si>
  <si>
    <t>94262</t>
  </si>
  <si>
    <t>Kollnburg</t>
  </si>
  <si>
    <t>942Kollnburg</t>
  </si>
  <si>
    <t>94264</t>
  </si>
  <si>
    <t>Langdorf</t>
  </si>
  <si>
    <t>942Langdorf</t>
  </si>
  <si>
    <t>94265</t>
  </si>
  <si>
    <t>Patersdorf</t>
  </si>
  <si>
    <t>942Patersdorf</t>
  </si>
  <si>
    <t>94267</t>
  </si>
  <si>
    <t>Prackenbach</t>
  </si>
  <si>
    <t>942Prackenbach</t>
  </si>
  <si>
    <t>94269</t>
  </si>
  <si>
    <t>Rinchnach</t>
  </si>
  <si>
    <t>942Rinchnach</t>
  </si>
  <si>
    <t>94315</t>
  </si>
  <si>
    <t>Straubing</t>
  </si>
  <si>
    <t>943Straubing</t>
  </si>
  <si>
    <t>94327</t>
  </si>
  <si>
    <t>Bogen</t>
  </si>
  <si>
    <t>943Bogen</t>
  </si>
  <si>
    <t>94330</t>
  </si>
  <si>
    <t>Aiterhofen</t>
  </si>
  <si>
    <t>943Aiterhofen</t>
  </si>
  <si>
    <t>Salching</t>
  </si>
  <si>
    <t>943Salching</t>
  </si>
  <si>
    <t>94333</t>
  </si>
  <si>
    <t>Geiselhöring</t>
  </si>
  <si>
    <t>943Geiselhöring</t>
  </si>
  <si>
    <t>94336</t>
  </si>
  <si>
    <t>Windberg</t>
  </si>
  <si>
    <t>943Windberg</t>
  </si>
  <si>
    <t>Hunderdorf</t>
  </si>
  <si>
    <t>943Hunderdorf</t>
  </si>
  <si>
    <t>94339</t>
  </si>
  <si>
    <t>Leiblfing</t>
  </si>
  <si>
    <t>943Leiblfing</t>
  </si>
  <si>
    <t>94342</t>
  </si>
  <si>
    <t>Irlbach</t>
  </si>
  <si>
    <t>943Irlbach</t>
  </si>
  <si>
    <t>Straßkirchen</t>
  </si>
  <si>
    <t>943Straßkirchen</t>
  </si>
  <si>
    <t>94344</t>
  </si>
  <si>
    <t>Wiesenfelden</t>
  </si>
  <si>
    <t>943Wiesenfelden</t>
  </si>
  <si>
    <t>94345</t>
  </si>
  <si>
    <t>Aholfing</t>
  </si>
  <si>
    <t>943Aholfing</t>
  </si>
  <si>
    <t>94347</t>
  </si>
  <si>
    <t>Ascha</t>
  </si>
  <si>
    <t>943Ascha</t>
  </si>
  <si>
    <t>94348</t>
  </si>
  <si>
    <t>Atting</t>
  </si>
  <si>
    <t>943Atting</t>
  </si>
  <si>
    <t>94350</t>
  </si>
  <si>
    <t>Falkenfels</t>
  </si>
  <si>
    <t>943Falkenfels</t>
  </si>
  <si>
    <t>94351</t>
  </si>
  <si>
    <t>943Feldkirchen</t>
  </si>
  <si>
    <t>94353</t>
  </si>
  <si>
    <t>943Haibach</t>
  </si>
  <si>
    <t>94354</t>
  </si>
  <si>
    <t>943Haselbach</t>
  </si>
  <si>
    <t>94356</t>
  </si>
  <si>
    <t>Kirchroth</t>
  </si>
  <si>
    <t>943Kirchroth</t>
  </si>
  <si>
    <t>94357</t>
  </si>
  <si>
    <t>Konzell</t>
  </si>
  <si>
    <t>943Konzell</t>
  </si>
  <si>
    <t>94359</t>
  </si>
  <si>
    <t>Loitzendorf</t>
  </si>
  <si>
    <t>943Loitzendorf</t>
  </si>
  <si>
    <t>94360</t>
  </si>
  <si>
    <t>Mitterfels</t>
  </si>
  <si>
    <t>943Mitterfels</t>
  </si>
  <si>
    <t>94362</t>
  </si>
  <si>
    <t>943Neukirchen</t>
  </si>
  <si>
    <t>94363</t>
  </si>
  <si>
    <t>Oberschneiding</t>
  </si>
  <si>
    <t>943Oberschneiding</t>
  </si>
  <si>
    <t>94365</t>
  </si>
  <si>
    <t>Parkstetten</t>
  </si>
  <si>
    <t>943Parkstetten</t>
  </si>
  <si>
    <t>94366</t>
  </si>
  <si>
    <t>Perasdorf</t>
  </si>
  <si>
    <t>943Perasdorf</t>
  </si>
  <si>
    <t>94368</t>
  </si>
  <si>
    <t>Perkam</t>
  </si>
  <si>
    <t>943Perkam</t>
  </si>
  <si>
    <t>94369</t>
  </si>
  <si>
    <t>943Rain</t>
  </si>
  <si>
    <t>94371</t>
  </si>
  <si>
    <t>Rattenberg</t>
  </si>
  <si>
    <t>943Rattenberg</t>
  </si>
  <si>
    <t>94372</t>
  </si>
  <si>
    <t>Rattiszell</t>
  </si>
  <si>
    <t>943Rattiszell</t>
  </si>
  <si>
    <t>94374</t>
  </si>
  <si>
    <t>943Schwarzach</t>
  </si>
  <si>
    <t>94375</t>
  </si>
  <si>
    <t>Stallwang</t>
  </si>
  <si>
    <t>943Stallwang</t>
  </si>
  <si>
    <t>94377</t>
  </si>
  <si>
    <t>943Steinach</t>
  </si>
  <si>
    <t>94379</t>
  </si>
  <si>
    <t>Sankt Englmar</t>
  </si>
  <si>
    <t>943Sankt Englmar</t>
  </si>
  <si>
    <t>94405</t>
  </si>
  <si>
    <t>Landau an der Isar</t>
  </si>
  <si>
    <t>944Landau an der Isar</t>
  </si>
  <si>
    <t>94419</t>
  </si>
  <si>
    <t>Reisbach</t>
  </si>
  <si>
    <t>944Reisbach</t>
  </si>
  <si>
    <t>94424</t>
  </si>
  <si>
    <t>Arnstorf</t>
  </si>
  <si>
    <t>944Arnstorf</t>
  </si>
  <si>
    <t>94428</t>
  </si>
  <si>
    <t>Eichendorf</t>
  </si>
  <si>
    <t>944Eichendorf</t>
  </si>
  <si>
    <t>94431</t>
  </si>
  <si>
    <t>Pilsting</t>
  </si>
  <si>
    <t>944Pilsting</t>
  </si>
  <si>
    <t>94436</t>
  </si>
  <si>
    <t>Simbach</t>
  </si>
  <si>
    <t>944Simbach</t>
  </si>
  <si>
    <t>94437</t>
  </si>
  <si>
    <t>Mamming</t>
  </si>
  <si>
    <t>944Mamming</t>
  </si>
  <si>
    <t>94439</t>
  </si>
  <si>
    <t>944Roßbach</t>
  </si>
  <si>
    <t>94447</t>
  </si>
  <si>
    <t>Plattling</t>
  </si>
  <si>
    <t>944Plattling</t>
  </si>
  <si>
    <t>94469</t>
  </si>
  <si>
    <t>Deggendorf</t>
  </si>
  <si>
    <t>944Deggendorf</t>
  </si>
  <si>
    <t>94474</t>
  </si>
  <si>
    <t>Vilshofen</t>
  </si>
  <si>
    <t>944Vilshofen</t>
  </si>
  <si>
    <t>94481</t>
  </si>
  <si>
    <t>944Grafenau</t>
  </si>
  <si>
    <t>94486</t>
  </si>
  <si>
    <t>Osterhofen</t>
  </si>
  <si>
    <t>944Osterhofen</t>
  </si>
  <si>
    <t>94491</t>
  </si>
  <si>
    <t>Hengersberg</t>
  </si>
  <si>
    <t>944Hengersberg</t>
  </si>
  <si>
    <t>94496</t>
  </si>
  <si>
    <t>Ortenburg</t>
  </si>
  <si>
    <t>944Ortenburg</t>
  </si>
  <si>
    <t>94501</t>
  </si>
  <si>
    <t>Beutelsbach</t>
  </si>
  <si>
    <t>945Beutelsbach</t>
  </si>
  <si>
    <t>Aidenbach</t>
  </si>
  <si>
    <t>945Aidenbach</t>
  </si>
  <si>
    <t>Aldersbach</t>
  </si>
  <si>
    <t>945Aldersbach</t>
  </si>
  <si>
    <t>94505</t>
  </si>
  <si>
    <t>945Bernried</t>
  </si>
  <si>
    <t>94508</t>
  </si>
  <si>
    <t>Schöllnach</t>
  </si>
  <si>
    <t>945Schöllnach</t>
  </si>
  <si>
    <t>94513</t>
  </si>
  <si>
    <t>945Schönberg</t>
  </si>
  <si>
    <t>94518</t>
  </si>
  <si>
    <t>Spiegelau</t>
  </si>
  <si>
    <t>945Spiegelau</t>
  </si>
  <si>
    <t>94522</t>
  </si>
  <si>
    <t>Wallersdorf</t>
  </si>
  <si>
    <t>945Wallersdorf</t>
  </si>
  <si>
    <t>94526</t>
  </si>
  <si>
    <t>Metten</t>
  </si>
  <si>
    <t>945Metten</t>
  </si>
  <si>
    <t>94527</t>
  </si>
  <si>
    <t>Aholming</t>
  </si>
  <si>
    <t>945Aholming</t>
  </si>
  <si>
    <t>94529</t>
  </si>
  <si>
    <t>Aicha vorm Wald</t>
  </si>
  <si>
    <t>945Aicha vorm Wald</t>
  </si>
  <si>
    <t>94530</t>
  </si>
  <si>
    <t>945Auerbach</t>
  </si>
  <si>
    <t>94532</t>
  </si>
  <si>
    <t>Außernzell</t>
  </si>
  <si>
    <t>945Außernzell</t>
  </si>
  <si>
    <t>94533</t>
  </si>
  <si>
    <t>Buchhofen</t>
  </si>
  <si>
    <t>945Buchhofen</t>
  </si>
  <si>
    <t>94535</t>
  </si>
  <si>
    <t>Eging am See</t>
  </si>
  <si>
    <t>945Eging am See</t>
  </si>
  <si>
    <t>94536</t>
  </si>
  <si>
    <t>Eppenschlag</t>
  </si>
  <si>
    <t>945Eppenschlag</t>
  </si>
  <si>
    <t>94538</t>
  </si>
  <si>
    <t>Fürstenstein</t>
  </si>
  <si>
    <t>945Fürstenstein</t>
  </si>
  <si>
    <t>94539</t>
  </si>
  <si>
    <t>Grafling</t>
  </si>
  <si>
    <t>945Grafling</t>
  </si>
  <si>
    <t>94541</t>
  </si>
  <si>
    <t>Grattersdorf</t>
  </si>
  <si>
    <t>945Grattersdorf</t>
  </si>
  <si>
    <t>94542</t>
  </si>
  <si>
    <t>Haarbach</t>
  </si>
  <si>
    <t>945Haarbach</t>
  </si>
  <si>
    <t>94544</t>
  </si>
  <si>
    <t>Hofkirchen</t>
  </si>
  <si>
    <t>945Hofkirchen</t>
  </si>
  <si>
    <t>94545</t>
  </si>
  <si>
    <t>Hohenau</t>
  </si>
  <si>
    <t>945Hohenau</t>
  </si>
  <si>
    <t>94547</t>
  </si>
  <si>
    <t>Iggensbach</t>
  </si>
  <si>
    <t>945Iggensbach</t>
  </si>
  <si>
    <t>94548</t>
  </si>
  <si>
    <t>Innernzell</t>
  </si>
  <si>
    <t>945Innernzell</t>
  </si>
  <si>
    <t>94550</t>
  </si>
  <si>
    <t>Künzing</t>
  </si>
  <si>
    <t>945Künzing</t>
  </si>
  <si>
    <t>94551</t>
  </si>
  <si>
    <t>Hunding</t>
  </si>
  <si>
    <t>945Hunding</t>
  </si>
  <si>
    <t>Lalling</t>
  </si>
  <si>
    <t>945Lalling</t>
  </si>
  <si>
    <t>94553</t>
  </si>
  <si>
    <t>Mariaposching</t>
  </si>
  <si>
    <t>945Mariaposching</t>
  </si>
  <si>
    <t>94554</t>
  </si>
  <si>
    <t>945Moos</t>
  </si>
  <si>
    <t>94556</t>
  </si>
  <si>
    <t>Neuschönau</t>
  </si>
  <si>
    <t>945Neuschönau</t>
  </si>
  <si>
    <t>94557</t>
  </si>
  <si>
    <t>Niederalteich</t>
  </si>
  <si>
    <t>945Niederalteich</t>
  </si>
  <si>
    <t>94559</t>
  </si>
  <si>
    <t>Niederwinkling</t>
  </si>
  <si>
    <t>945Niederwinkling</t>
  </si>
  <si>
    <t>94560</t>
  </si>
  <si>
    <t>Offenberg</t>
  </si>
  <si>
    <t>945Offenberg</t>
  </si>
  <si>
    <t>94562</t>
  </si>
  <si>
    <t>Oberpöring</t>
  </si>
  <si>
    <t>945Oberpöring</t>
  </si>
  <si>
    <t>94563</t>
  </si>
  <si>
    <t>Otzing</t>
  </si>
  <si>
    <t>945Otzing</t>
  </si>
  <si>
    <t>94566</t>
  </si>
  <si>
    <t>Sankt Oswald-Riedlhütte</t>
  </si>
  <si>
    <t>945Sankt Oswald-Riedlhütte</t>
  </si>
  <si>
    <t>94568</t>
  </si>
  <si>
    <t>94569</t>
  </si>
  <si>
    <t>Stephansposching</t>
  </si>
  <si>
    <t>945Stephansposching</t>
  </si>
  <si>
    <t>94571</t>
  </si>
  <si>
    <t>Schaufling</t>
  </si>
  <si>
    <t>945Schaufling</t>
  </si>
  <si>
    <t>94572</t>
  </si>
  <si>
    <t>Schöfweg</t>
  </si>
  <si>
    <t>945Schöfweg</t>
  </si>
  <si>
    <t>94574</t>
  </si>
  <si>
    <t>Wallerfing</t>
  </si>
  <si>
    <t>945Wallerfing</t>
  </si>
  <si>
    <t>94575</t>
  </si>
  <si>
    <t>Windorf</t>
  </si>
  <si>
    <t>945Windorf</t>
  </si>
  <si>
    <t>94577</t>
  </si>
  <si>
    <t>Winzer</t>
  </si>
  <si>
    <t>945Winzer</t>
  </si>
  <si>
    <t>94579</t>
  </si>
  <si>
    <t>Zenting</t>
  </si>
  <si>
    <t>945Zenting</t>
  </si>
  <si>
    <t>95028</t>
  </si>
  <si>
    <t>950Hof</t>
  </si>
  <si>
    <t>95030</t>
  </si>
  <si>
    <t>95032</t>
  </si>
  <si>
    <t>95100</t>
  </si>
  <si>
    <t>Selb</t>
  </si>
  <si>
    <t>951Selb</t>
  </si>
  <si>
    <t>95111</t>
  </si>
  <si>
    <t>Rehau</t>
  </si>
  <si>
    <t>951Rehau</t>
  </si>
  <si>
    <t>95119</t>
  </si>
  <si>
    <t>Naila</t>
  </si>
  <si>
    <t>951Naila</t>
  </si>
  <si>
    <t>95126</t>
  </si>
  <si>
    <t>Schwarzenbach an der Saale</t>
  </si>
  <si>
    <t>951Schwarzenbach an der Saale</t>
  </si>
  <si>
    <t>95131</t>
  </si>
  <si>
    <t>Schwarzenbach am Wald</t>
  </si>
  <si>
    <t>951Schwarzenbach am Wald</t>
  </si>
  <si>
    <t>95138</t>
  </si>
  <si>
    <t>Bad Steben</t>
  </si>
  <si>
    <t>951Bad Steben</t>
  </si>
  <si>
    <t>95145</t>
  </si>
  <si>
    <t>Oberkotzau</t>
  </si>
  <si>
    <t>951Oberkotzau</t>
  </si>
  <si>
    <t>95152</t>
  </si>
  <si>
    <t>951Selbitz</t>
  </si>
  <si>
    <t>95158</t>
  </si>
  <si>
    <t>Kirchenlamitz</t>
  </si>
  <si>
    <t>951Kirchenlamitz</t>
  </si>
  <si>
    <t>95163</t>
  </si>
  <si>
    <t>Weißenstadt</t>
  </si>
  <si>
    <t>951Weißenstadt</t>
  </si>
  <si>
    <t>95168</t>
  </si>
  <si>
    <t>Marktleuthen</t>
  </si>
  <si>
    <t>951Marktleuthen</t>
  </si>
  <si>
    <t>95173</t>
  </si>
  <si>
    <t>951Schönwald</t>
  </si>
  <si>
    <t>95176</t>
  </si>
  <si>
    <t>Konradsreuth</t>
  </si>
  <si>
    <t>951Konradsreuth</t>
  </si>
  <si>
    <t>95179</t>
  </si>
  <si>
    <t>Geroldsgrün</t>
  </si>
  <si>
    <t>951Geroldsgrün</t>
  </si>
  <si>
    <t>95180</t>
  </si>
  <si>
    <t>951Berg</t>
  </si>
  <si>
    <t>95182</t>
  </si>
  <si>
    <t>Döhlau</t>
  </si>
  <si>
    <t>951Döhlau</t>
  </si>
  <si>
    <t>95183</t>
  </si>
  <si>
    <t>Feilitzsch</t>
  </si>
  <si>
    <t>951Feilitzsch</t>
  </si>
  <si>
    <t>Trogen</t>
  </si>
  <si>
    <t>951Trogen</t>
  </si>
  <si>
    <t>Töpen</t>
  </si>
  <si>
    <t>951Töpen</t>
  </si>
  <si>
    <t>95185</t>
  </si>
  <si>
    <t>Gattendorf</t>
  </si>
  <si>
    <t>951Gattendorf</t>
  </si>
  <si>
    <t>95186</t>
  </si>
  <si>
    <t>Höchstädt im Fichtelgebirge</t>
  </si>
  <si>
    <t>951Höchstädt im Fichtelgebirge</t>
  </si>
  <si>
    <t>95188</t>
  </si>
  <si>
    <t>Issigau</t>
  </si>
  <si>
    <t>951Issigau</t>
  </si>
  <si>
    <t>95189</t>
  </si>
  <si>
    <t>Köditz</t>
  </si>
  <si>
    <t>951Köditz</t>
  </si>
  <si>
    <t>95191</t>
  </si>
  <si>
    <t>Leupoldsgrün</t>
  </si>
  <si>
    <t>951Leupoldsgrün</t>
  </si>
  <si>
    <t>95192</t>
  </si>
  <si>
    <t>951Lichtenberg</t>
  </si>
  <si>
    <t>95194</t>
  </si>
  <si>
    <t>Regnitzlosau</t>
  </si>
  <si>
    <t>951Regnitzlosau</t>
  </si>
  <si>
    <t>95195</t>
  </si>
  <si>
    <t>Röslau</t>
  </si>
  <si>
    <t>951Röslau</t>
  </si>
  <si>
    <t>95197</t>
  </si>
  <si>
    <t>Schauenstein</t>
  </si>
  <si>
    <t>951Schauenstein</t>
  </si>
  <si>
    <t>95199</t>
  </si>
  <si>
    <t>Thierstein</t>
  </si>
  <si>
    <t>951Thierstein</t>
  </si>
  <si>
    <t>95213</t>
  </si>
  <si>
    <t>Münchberg</t>
  </si>
  <si>
    <t>952Münchberg</t>
  </si>
  <si>
    <t>95233</t>
  </si>
  <si>
    <t>Helmbrechts</t>
  </si>
  <si>
    <t>952Helmbrechts</t>
  </si>
  <si>
    <t>95234</t>
  </si>
  <si>
    <t>Sparneck</t>
  </si>
  <si>
    <t>952Sparneck</t>
  </si>
  <si>
    <t>95236</t>
  </si>
  <si>
    <t>Stammbach</t>
  </si>
  <si>
    <t>952Stammbach</t>
  </si>
  <si>
    <t>95237</t>
  </si>
  <si>
    <t>Weißdorf</t>
  </si>
  <si>
    <t>952Weißdorf</t>
  </si>
  <si>
    <t>95239</t>
  </si>
  <si>
    <t>952Zell</t>
  </si>
  <si>
    <t>95326</t>
  </si>
  <si>
    <t>Kulmbach</t>
  </si>
  <si>
    <t>953Kulmbach</t>
  </si>
  <si>
    <t>95336</t>
  </si>
  <si>
    <t>Mainleus</t>
  </si>
  <si>
    <t>953Mainleus</t>
  </si>
  <si>
    <t>95339</t>
  </si>
  <si>
    <t>Wirsberg</t>
  </si>
  <si>
    <t>953Wirsberg</t>
  </si>
  <si>
    <t>Neuenmarkt</t>
  </si>
  <si>
    <t>953Neuenmarkt</t>
  </si>
  <si>
    <t>95346</t>
  </si>
  <si>
    <t>Stadtsteinach</t>
  </si>
  <si>
    <t>953Stadtsteinach</t>
  </si>
  <si>
    <t>95349</t>
  </si>
  <si>
    <t>Thurnau</t>
  </si>
  <si>
    <t>953Thurnau</t>
  </si>
  <si>
    <t>95352</t>
  </si>
  <si>
    <t>Marktleugast</t>
  </si>
  <si>
    <t>953Marktleugast</t>
  </si>
  <si>
    <t>95355</t>
  </si>
  <si>
    <t>Presseck</t>
  </si>
  <si>
    <t>953Presseck</t>
  </si>
  <si>
    <t>95356</t>
  </si>
  <si>
    <t>Grafengehaig</t>
  </si>
  <si>
    <t>953Grafengehaig</t>
  </si>
  <si>
    <t>95358</t>
  </si>
  <si>
    <t>Guttenberg</t>
  </si>
  <si>
    <t>953Guttenberg</t>
  </si>
  <si>
    <t>95359</t>
  </si>
  <si>
    <t>Kasendorf</t>
  </si>
  <si>
    <t>953Kasendorf</t>
  </si>
  <si>
    <t>95361</t>
  </si>
  <si>
    <t>Ködnitz</t>
  </si>
  <si>
    <t>953Ködnitz</t>
  </si>
  <si>
    <t>95362</t>
  </si>
  <si>
    <t>Kupferberg</t>
  </si>
  <si>
    <t>953Kupferberg</t>
  </si>
  <si>
    <t>95364</t>
  </si>
  <si>
    <t>Ludwigschorgast</t>
  </si>
  <si>
    <t>953Ludwigschorgast</t>
  </si>
  <si>
    <t>95365</t>
  </si>
  <si>
    <t>Rugendorf</t>
  </si>
  <si>
    <t>953Rugendorf</t>
  </si>
  <si>
    <t>95367</t>
  </si>
  <si>
    <t>Trebgast</t>
  </si>
  <si>
    <t>953Trebgast</t>
  </si>
  <si>
    <t>95369</t>
  </si>
  <si>
    <t>Untersteinach</t>
  </si>
  <si>
    <t>953Untersteinach</t>
  </si>
  <si>
    <t>95444</t>
  </si>
  <si>
    <t>Bayreuth</t>
  </si>
  <si>
    <t>954Bayreuth</t>
  </si>
  <si>
    <t>95445</t>
  </si>
  <si>
    <t>95447</t>
  </si>
  <si>
    <t>95448</t>
  </si>
  <si>
    <t>95460</t>
  </si>
  <si>
    <t>Bad Berneck im Fichtelgebirge</t>
  </si>
  <si>
    <t>954Bad Berneck im Fichtelgebirge</t>
  </si>
  <si>
    <t>95463</t>
  </si>
  <si>
    <t>Bindlach</t>
  </si>
  <si>
    <t>954Bindlach</t>
  </si>
  <si>
    <t>95466</t>
  </si>
  <si>
    <t>Weidenberg</t>
  </si>
  <si>
    <t>954Weidenberg</t>
  </si>
  <si>
    <t>Kirchenpingarten</t>
  </si>
  <si>
    <t>954Kirchenpingarten</t>
  </si>
  <si>
    <t>95469</t>
  </si>
  <si>
    <t>Speichersdorf</t>
  </si>
  <si>
    <t>954Speichersdorf</t>
  </si>
  <si>
    <t>95473</t>
  </si>
  <si>
    <t>Prebitz</t>
  </si>
  <si>
    <t>954Prebitz</t>
  </si>
  <si>
    <t>Creußen</t>
  </si>
  <si>
    <t>954Creußen</t>
  </si>
  <si>
    <t>Haag</t>
  </si>
  <si>
    <t>954Haag</t>
  </si>
  <si>
    <t>95478</t>
  </si>
  <si>
    <t>Kemnath</t>
  </si>
  <si>
    <t>954Kemnath</t>
  </si>
  <si>
    <t>95482</t>
  </si>
  <si>
    <t>Gefrees</t>
  </si>
  <si>
    <t>954Gefrees</t>
  </si>
  <si>
    <t>95485</t>
  </si>
  <si>
    <t>Warmensteinach</t>
  </si>
  <si>
    <t>954Warmensteinach</t>
  </si>
  <si>
    <t>95488</t>
  </si>
  <si>
    <t>Eckersdorf</t>
  </si>
  <si>
    <t>954Eckersdorf</t>
  </si>
  <si>
    <t>95490</t>
  </si>
  <si>
    <t>Mistelgau</t>
  </si>
  <si>
    <t>954Mistelgau</t>
  </si>
  <si>
    <t>95491</t>
  </si>
  <si>
    <t>Ahorntal</t>
  </si>
  <si>
    <t>954Ahorntal</t>
  </si>
  <si>
    <t>95493</t>
  </si>
  <si>
    <t>Bischofsgrün</t>
  </si>
  <si>
    <t>954Bischofsgrün</t>
  </si>
  <si>
    <t>95494</t>
  </si>
  <si>
    <t>Gesees</t>
  </si>
  <si>
    <t>954Gesees</t>
  </si>
  <si>
    <t>95496</t>
  </si>
  <si>
    <t>954Glashütten</t>
  </si>
  <si>
    <t>95497</t>
  </si>
  <si>
    <t>Goldkronach</t>
  </si>
  <si>
    <t>954Goldkronach</t>
  </si>
  <si>
    <t>95499</t>
  </si>
  <si>
    <t>Harsdorf</t>
  </si>
  <si>
    <t>954Harsdorf</t>
  </si>
  <si>
    <t>95500</t>
  </si>
  <si>
    <t>Heinersreuth</t>
  </si>
  <si>
    <t>955Heinersreuth</t>
  </si>
  <si>
    <t>95502</t>
  </si>
  <si>
    <t>Himmelkron</t>
  </si>
  <si>
    <t>955Himmelkron</t>
  </si>
  <si>
    <t>95503</t>
  </si>
  <si>
    <t>Hummeltal</t>
  </si>
  <si>
    <t>955Hummeltal</t>
  </si>
  <si>
    <t>95505</t>
  </si>
  <si>
    <t>Immenreuth</t>
  </si>
  <si>
    <t>955Immenreuth</t>
  </si>
  <si>
    <t>95506</t>
  </si>
  <si>
    <t>955Kastl</t>
  </si>
  <si>
    <t>95508</t>
  </si>
  <si>
    <t>Kulmain</t>
  </si>
  <si>
    <t>955Kulmain</t>
  </si>
  <si>
    <t>95509</t>
  </si>
  <si>
    <t>Marktschorgast</t>
  </si>
  <si>
    <t>955Marktschorgast</t>
  </si>
  <si>
    <t>95511</t>
  </si>
  <si>
    <t>Mistelbach</t>
  </si>
  <si>
    <t>955Mistelbach</t>
  </si>
  <si>
    <t>95512</t>
  </si>
  <si>
    <t>Neudrossenfeld</t>
  </si>
  <si>
    <t>955Neudrossenfeld</t>
  </si>
  <si>
    <t>95514</t>
  </si>
  <si>
    <t>Neustadt am Kulm</t>
  </si>
  <si>
    <t>955Neustadt am Kulm</t>
  </si>
  <si>
    <t>95515</t>
  </si>
  <si>
    <t>Plankenfels</t>
  </si>
  <si>
    <t>955Plankenfels</t>
  </si>
  <si>
    <t>95517</t>
  </si>
  <si>
    <t>Emtmannsberg</t>
  </si>
  <si>
    <t>955Emtmannsberg</t>
  </si>
  <si>
    <t>Seybothenreuth</t>
  </si>
  <si>
    <t>955Seybothenreuth</t>
  </si>
  <si>
    <t>95519</t>
  </si>
  <si>
    <t>Vorbach</t>
  </si>
  <si>
    <t>955Vorbach</t>
  </si>
  <si>
    <t>Schlammersdorf</t>
  </si>
  <si>
    <t>955Schlammersdorf</t>
  </si>
  <si>
    <t>95615</t>
  </si>
  <si>
    <t>Marktredwitz</t>
  </si>
  <si>
    <t>956Marktredwitz</t>
  </si>
  <si>
    <t>95632</t>
  </si>
  <si>
    <t>Wunsiedel</t>
  </si>
  <si>
    <t>956Wunsiedel</t>
  </si>
  <si>
    <t>95643</t>
  </si>
  <si>
    <t>Tirschenreuth</t>
  </si>
  <si>
    <t>956Tirschenreuth</t>
  </si>
  <si>
    <t>95652</t>
  </si>
  <si>
    <t>Waldsassen</t>
  </si>
  <si>
    <t>956Waldsassen</t>
  </si>
  <si>
    <t>95659</t>
  </si>
  <si>
    <t>956Arzberg</t>
  </si>
  <si>
    <t>95666</t>
  </si>
  <si>
    <t>956Leonberg</t>
  </si>
  <si>
    <t>Mitterteich</t>
  </si>
  <si>
    <t>956Mitterteich</t>
  </si>
  <si>
    <t>95671</t>
  </si>
  <si>
    <t>Bärnau</t>
  </si>
  <si>
    <t>956Bärnau</t>
  </si>
  <si>
    <t>95676</t>
  </si>
  <si>
    <t>Wiesau</t>
  </si>
  <si>
    <t>956Wiesau</t>
  </si>
  <si>
    <t>95679</t>
  </si>
  <si>
    <t>Waldershof</t>
  </si>
  <si>
    <t>956Waldershof</t>
  </si>
  <si>
    <t>95680</t>
  </si>
  <si>
    <t>Bad Alexandersbad</t>
  </si>
  <si>
    <t>956Bad Alexandersbad</t>
  </si>
  <si>
    <t>95682</t>
  </si>
  <si>
    <t>Brand</t>
  </si>
  <si>
    <t>956Brand</t>
  </si>
  <si>
    <t>95683</t>
  </si>
  <si>
    <t>Ebnath</t>
  </si>
  <si>
    <t>956Ebnath</t>
  </si>
  <si>
    <t>95685</t>
  </si>
  <si>
    <t>956Falkenberg</t>
  </si>
  <si>
    <t>95686</t>
  </si>
  <si>
    <t>Fichtelberg</t>
  </si>
  <si>
    <t>956Fichtelberg</t>
  </si>
  <si>
    <t>95688</t>
  </si>
  <si>
    <t>Friedenfels</t>
  </si>
  <si>
    <t>956Friedenfels</t>
  </si>
  <si>
    <t>95689</t>
  </si>
  <si>
    <t>Fuchsmühl</t>
  </si>
  <si>
    <t>956Fuchsmühl</t>
  </si>
  <si>
    <t>95691</t>
  </si>
  <si>
    <t>Hohenberg an der Eger</t>
  </si>
  <si>
    <t>956Hohenberg an der Eger</t>
  </si>
  <si>
    <t>95692</t>
  </si>
  <si>
    <t>Konnersreuth</t>
  </si>
  <si>
    <t>956Konnersreuth</t>
  </si>
  <si>
    <t>95694</t>
  </si>
  <si>
    <t>Mehlmeisel</t>
  </si>
  <si>
    <t>956Mehlmeisel</t>
  </si>
  <si>
    <t>95695</t>
  </si>
  <si>
    <t>Mähring</t>
  </si>
  <si>
    <t>956Mähring</t>
  </si>
  <si>
    <t>95697</t>
  </si>
  <si>
    <t>Nagel</t>
  </si>
  <si>
    <t>956Nagel</t>
  </si>
  <si>
    <t>95698</t>
  </si>
  <si>
    <t>Neualbenreuth</t>
  </si>
  <si>
    <t>956Neualbenreuth</t>
  </si>
  <si>
    <t>95700</t>
  </si>
  <si>
    <t>Neusorg</t>
  </si>
  <si>
    <t>957Neusorg</t>
  </si>
  <si>
    <t>95701</t>
  </si>
  <si>
    <t>Pechbrunn</t>
  </si>
  <si>
    <t>957Pechbrunn</t>
  </si>
  <si>
    <t>95703</t>
  </si>
  <si>
    <t>Plößberg</t>
  </si>
  <si>
    <t>957Plößberg</t>
  </si>
  <si>
    <t>95704</t>
  </si>
  <si>
    <t>Pullenreuth</t>
  </si>
  <si>
    <t>957Pullenreuth</t>
  </si>
  <si>
    <t>95706</t>
  </si>
  <si>
    <t>Schirnding</t>
  </si>
  <si>
    <t>957Schirnding</t>
  </si>
  <si>
    <t>95707</t>
  </si>
  <si>
    <t>Thiersheim</t>
  </si>
  <si>
    <t>957Thiersheim</t>
  </si>
  <si>
    <t>95709</t>
  </si>
  <si>
    <t>Tröstau</t>
  </si>
  <si>
    <t>957Tröstau</t>
  </si>
  <si>
    <t>96047</t>
  </si>
  <si>
    <t>Bamberg</t>
  </si>
  <si>
    <t>960Bamberg</t>
  </si>
  <si>
    <t>96049</t>
  </si>
  <si>
    <t>96050</t>
  </si>
  <si>
    <t>96052</t>
  </si>
  <si>
    <t>96103</t>
  </si>
  <si>
    <t>Hallstadt</t>
  </si>
  <si>
    <t>961Hallstadt</t>
  </si>
  <si>
    <t>96106</t>
  </si>
  <si>
    <t>Ebern</t>
  </si>
  <si>
    <t>961Ebern</t>
  </si>
  <si>
    <t>96110</t>
  </si>
  <si>
    <t>Scheßlitz</t>
  </si>
  <si>
    <t>961Scheßlitz</t>
  </si>
  <si>
    <t>96114</t>
  </si>
  <si>
    <t>Hirschaid</t>
  </si>
  <si>
    <t>961Hirschaid</t>
  </si>
  <si>
    <t>96117</t>
  </si>
  <si>
    <t>Memmelsdorf</t>
  </si>
  <si>
    <t>961Memmelsdorf</t>
  </si>
  <si>
    <t>96120</t>
  </si>
  <si>
    <t>Bischberg</t>
  </si>
  <si>
    <t>961Bischberg</t>
  </si>
  <si>
    <t>96123</t>
  </si>
  <si>
    <t>Litzendorf</t>
  </si>
  <si>
    <t>961Litzendorf</t>
  </si>
  <si>
    <t>96126</t>
  </si>
  <si>
    <t>Ermershausen</t>
  </si>
  <si>
    <t>961Ermershausen</t>
  </si>
  <si>
    <t>Maroldsweisach</t>
  </si>
  <si>
    <t>961Maroldsweisach</t>
  </si>
  <si>
    <t>96129</t>
  </si>
  <si>
    <t>Strullendorf</t>
  </si>
  <si>
    <t>961Strullendorf</t>
  </si>
  <si>
    <t>96132</t>
  </si>
  <si>
    <t>Schlüsselfeld</t>
  </si>
  <si>
    <t>961Schlüsselfeld</t>
  </si>
  <si>
    <t>96135</t>
  </si>
  <si>
    <t>Stegaurach</t>
  </si>
  <si>
    <t>961Stegaurach</t>
  </si>
  <si>
    <t>96138</t>
  </si>
  <si>
    <t>Burgebrach</t>
  </si>
  <si>
    <t>961Burgebrach</t>
  </si>
  <si>
    <t>96142</t>
  </si>
  <si>
    <t>Hollfeld</t>
  </si>
  <si>
    <t>961Hollfeld</t>
  </si>
  <si>
    <t>96145</t>
  </si>
  <si>
    <t>Seßlach</t>
  </si>
  <si>
    <t>961Seßlach</t>
  </si>
  <si>
    <t>96146</t>
  </si>
  <si>
    <t>961Altendorf</t>
  </si>
  <si>
    <t>96148</t>
  </si>
  <si>
    <t>Baunach</t>
  </si>
  <si>
    <t>961Baunach</t>
  </si>
  <si>
    <t>96149</t>
  </si>
  <si>
    <t>Breitengüßbach</t>
  </si>
  <si>
    <t>961Breitengüßbach</t>
  </si>
  <si>
    <t>96151</t>
  </si>
  <si>
    <t>Breitbrunn</t>
  </si>
  <si>
    <t>961Breitbrunn</t>
  </si>
  <si>
    <t>96152</t>
  </si>
  <si>
    <t>Burghaslach</t>
  </si>
  <si>
    <t>961Burghaslach</t>
  </si>
  <si>
    <t>96154</t>
  </si>
  <si>
    <t>Burgwindheim</t>
  </si>
  <si>
    <t>961Burgwindheim</t>
  </si>
  <si>
    <t>96155</t>
  </si>
  <si>
    <t>Buttenheim</t>
  </si>
  <si>
    <t>961Buttenheim</t>
  </si>
  <si>
    <t>96157</t>
  </si>
  <si>
    <t>Ebrach</t>
  </si>
  <si>
    <t>961Ebrach</t>
  </si>
  <si>
    <t>96158</t>
  </si>
  <si>
    <t>Frensdorf</t>
  </si>
  <si>
    <t>961Frensdorf</t>
  </si>
  <si>
    <t>96160</t>
  </si>
  <si>
    <t>Geiselwind</t>
  </si>
  <si>
    <t>961Geiselwind</t>
  </si>
  <si>
    <t>96161</t>
  </si>
  <si>
    <t>961Gerach</t>
  </si>
  <si>
    <t>96163</t>
  </si>
  <si>
    <t>961Gundelsheim</t>
  </si>
  <si>
    <t>96164</t>
  </si>
  <si>
    <t>Kemmern</t>
  </si>
  <si>
    <t>961Kemmern</t>
  </si>
  <si>
    <t>96166</t>
  </si>
  <si>
    <t>Kirchlauter</t>
  </si>
  <si>
    <t>961Kirchlauter</t>
  </si>
  <si>
    <t>96167</t>
  </si>
  <si>
    <t>961Königsfeld</t>
  </si>
  <si>
    <t>96169</t>
  </si>
  <si>
    <t>Lauter</t>
  </si>
  <si>
    <t>961Lauter</t>
  </si>
  <si>
    <t>96170</t>
  </si>
  <si>
    <t>Priesendorf</t>
  </si>
  <si>
    <t>961Priesendorf</t>
  </si>
  <si>
    <t>Lisberg</t>
  </si>
  <si>
    <t>961Lisberg</t>
  </si>
  <si>
    <t>96172</t>
  </si>
  <si>
    <t>961Mühlhausen</t>
  </si>
  <si>
    <t>96173</t>
  </si>
  <si>
    <t>961Oberhaid</t>
  </si>
  <si>
    <t>96175</t>
  </si>
  <si>
    <t>Pettstadt</t>
  </si>
  <si>
    <t>961Pettstadt</t>
  </si>
  <si>
    <t>96176</t>
  </si>
  <si>
    <t>Pfarrweisach</t>
  </si>
  <si>
    <t>961Pfarrweisach</t>
  </si>
  <si>
    <t>96178</t>
  </si>
  <si>
    <t>Pommersfelden</t>
  </si>
  <si>
    <t>961Pommersfelden</t>
  </si>
  <si>
    <t>96179</t>
  </si>
  <si>
    <t>961Rattelsdorf</t>
  </si>
  <si>
    <t>96181</t>
  </si>
  <si>
    <t>Rauhenebrach</t>
  </si>
  <si>
    <t>961Rauhenebrach</t>
  </si>
  <si>
    <t>96182</t>
  </si>
  <si>
    <t>Reckendorf</t>
  </si>
  <si>
    <t>961Reckendorf</t>
  </si>
  <si>
    <t>96184</t>
  </si>
  <si>
    <t>Rentweinsdorf</t>
  </si>
  <si>
    <t>961Rentweinsdorf</t>
  </si>
  <si>
    <t>96185</t>
  </si>
  <si>
    <t>961Schönbrunn</t>
  </si>
  <si>
    <t>96187</t>
  </si>
  <si>
    <t>Stadelhofen</t>
  </si>
  <si>
    <t>961Stadelhofen</t>
  </si>
  <si>
    <t>96188</t>
  </si>
  <si>
    <t>Stettfeld</t>
  </si>
  <si>
    <t>961Stettfeld</t>
  </si>
  <si>
    <t>96190</t>
  </si>
  <si>
    <t>Untermerzbach</t>
  </si>
  <si>
    <t>961Untermerzbach</t>
  </si>
  <si>
    <t>96191</t>
  </si>
  <si>
    <t>Viereth-Trunstadt</t>
  </si>
  <si>
    <t>961Viereth-Trunstadt</t>
  </si>
  <si>
    <t>96193</t>
  </si>
  <si>
    <t>Wachenroth</t>
  </si>
  <si>
    <t>961Wachenroth</t>
  </si>
  <si>
    <t>96194</t>
  </si>
  <si>
    <t>961Walsdorf</t>
  </si>
  <si>
    <t>96196</t>
  </si>
  <si>
    <t>Wattendorf</t>
  </si>
  <si>
    <t>961Wattendorf</t>
  </si>
  <si>
    <t>96197</t>
  </si>
  <si>
    <t>Wonsees</t>
  </si>
  <si>
    <t>961Wonsees</t>
  </si>
  <si>
    <t>96199</t>
  </si>
  <si>
    <t>Zapfendorf</t>
  </si>
  <si>
    <t>961Zapfendorf</t>
  </si>
  <si>
    <t>96215</t>
  </si>
  <si>
    <t>962Lichtenfels</t>
  </si>
  <si>
    <t>96224</t>
  </si>
  <si>
    <t>Burgkunstadt</t>
  </si>
  <si>
    <t>962Burgkunstadt</t>
  </si>
  <si>
    <t>96231</t>
  </si>
  <si>
    <t>Bad Staffelstein</t>
  </si>
  <si>
    <t>962Bad Staffelstein</t>
  </si>
  <si>
    <t>96237</t>
  </si>
  <si>
    <t>962Ebersdorf</t>
  </si>
  <si>
    <t>96242</t>
  </si>
  <si>
    <t>Sonnefeld</t>
  </si>
  <si>
    <t>962Sonnefeld</t>
  </si>
  <si>
    <t>96247</t>
  </si>
  <si>
    <t>Michelau in Oberfranken</t>
  </si>
  <si>
    <t>962Michelau in Oberfranken</t>
  </si>
  <si>
    <t>96250</t>
  </si>
  <si>
    <t>Ebensfeld</t>
  </si>
  <si>
    <t>962Ebensfeld</t>
  </si>
  <si>
    <t>96253</t>
  </si>
  <si>
    <t>Untersiemau</t>
  </si>
  <si>
    <t>962Untersiemau</t>
  </si>
  <si>
    <t>96257</t>
  </si>
  <si>
    <t>Marktgraitz</t>
  </si>
  <si>
    <t>962Marktgraitz</t>
  </si>
  <si>
    <t>Redwitz an der Rodach</t>
  </si>
  <si>
    <t>962Redwitz an der Rodach</t>
  </si>
  <si>
    <t>96260</t>
  </si>
  <si>
    <t>Weismain</t>
  </si>
  <si>
    <t>962Weismain</t>
  </si>
  <si>
    <t>96264</t>
  </si>
  <si>
    <t>Altenkunstadt</t>
  </si>
  <si>
    <t>962Altenkunstadt</t>
  </si>
  <si>
    <t>96268</t>
  </si>
  <si>
    <t>Mitwitz</t>
  </si>
  <si>
    <t>962Mitwitz</t>
  </si>
  <si>
    <t>96269</t>
  </si>
  <si>
    <t>Großheirath</t>
  </si>
  <si>
    <t>962Großheirath</t>
  </si>
  <si>
    <t>96271</t>
  </si>
  <si>
    <t>Grub am Forst</t>
  </si>
  <si>
    <t>962Grub am Forst</t>
  </si>
  <si>
    <t>96272</t>
  </si>
  <si>
    <t>Hochstadt am Main</t>
  </si>
  <si>
    <t>962Hochstadt am Main</t>
  </si>
  <si>
    <t>96274</t>
  </si>
  <si>
    <t>Itzgrund</t>
  </si>
  <si>
    <t>962Itzgrund</t>
  </si>
  <si>
    <t>96275</t>
  </si>
  <si>
    <t>Marktzeuln</t>
  </si>
  <si>
    <t>962Marktzeuln</t>
  </si>
  <si>
    <t>96277</t>
  </si>
  <si>
    <t>Schneckenlohe</t>
  </si>
  <si>
    <t>962Schneckenlohe</t>
  </si>
  <si>
    <t>96279</t>
  </si>
  <si>
    <t>Weidhausen bei Coburg</t>
  </si>
  <si>
    <t>962Weidhausen bei Coburg</t>
  </si>
  <si>
    <t>96317</t>
  </si>
  <si>
    <t>Kronach</t>
  </si>
  <si>
    <t>963Kronach</t>
  </si>
  <si>
    <t>96328</t>
  </si>
  <si>
    <t>Küps</t>
  </si>
  <si>
    <t>963Küps</t>
  </si>
  <si>
    <t>96332</t>
  </si>
  <si>
    <t>Pressig</t>
  </si>
  <si>
    <t>963Pressig</t>
  </si>
  <si>
    <t>96337</t>
  </si>
  <si>
    <t>Ludwigsstadt</t>
  </si>
  <si>
    <t>963Ludwigsstadt</t>
  </si>
  <si>
    <t>96342</t>
  </si>
  <si>
    <t>Stockheim</t>
  </si>
  <si>
    <t>963Stockheim</t>
  </si>
  <si>
    <t>96346</t>
  </si>
  <si>
    <t>Wallenfels</t>
  </si>
  <si>
    <t>963Wallenfels</t>
  </si>
  <si>
    <t>96349</t>
  </si>
  <si>
    <t>Steinwiesen</t>
  </si>
  <si>
    <t>963Steinwiesen</t>
  </si>
  <si>
    <t>96352</t>
  </si>
  <si>
    <t>Wilhelmsthal</t>
  </si>
  <si>
    <t>963Wilhelmsthal</t>
  </si>
  <si>
    <t>96355</t>
  </si>
  <si>
    <t>963Tettau</t>
  </si>
  <si>
    <t>96358</t>
  </si>
  <si>
    <t>Teuschnitz</t>
  </si>
  <si>
    <t>963Teuschnitz</t>
  </si>
  <si>
    <t>963Reichenbach</t>
  </si>
  <si>
    <t>96361</t>
  </si>
  <si>
    <t>Steinbach am Wald</t>
  </si>
  <si>
    <t>963Steinbach am Wald</t>
  </si>
  <si>
    <t>96364</t>
  </si>
  <si>
    <t>Marktrodach</t>
  </si>
  <si>
    <t>963Marktrodach</t>
  </si>
  <si>
    <t>96365</t>
  </si>
  <si>
    <t>Nordhalben</t>
  </si>
  <si>
    <t>963Nordhalben</t>
  </si>
  <si>
    <t>96367</t>
  </si>
  <si>
    <t>Tschirn</t>
  </si>
  <si>
    <t>963Tschirn</t>
  </si>
  <si>
    <t>96369</t>
  </si>
  <si>
    <t>Weißenbrunn</t>
  </si>
  <si>
    <t>963Weißenbrunn</t>
  </si>
  <si>
    <t>96450</t>
  </si>
  <si>
    <t>Coburg</t>
  </si>
  <si>
    <t>964Coburg</t>
  </si>
  <si>
    <t>96465</t>
  </si>
  <si>
    <t>Neustadt bei Coburg</t>
  </si>
  <si>
    <t>964Neustadt bei Coburg</t>
  </si>
  <si>
    <t>96472</t>
  </si>
  <si>
    <t>Rödental</t>
  </si>
  <si>
    <t>964Rödental</t>
  </si>
  <si>
    <t>96476</t>
  </si>
  <si>
    <t>Bad Rodach</t>
  </si>
  <si>
    <t>964Bad Rodach</t>
  </si>
  <si>
    <t>96479</t>
  </si>
  <si>
    <t>Weitramsdorf</t>
  </si>
  <si>
    <t>964Weitramsdorf</t>
  </si>
  <si>
    <t>96482</t>
  </si>
  <si>
    <t>964Ahorn</t>
  </si>
  <si>
    <t>96484</t>
  </si>
  <si>
    <t>Meeder</t>
  </si>
  <si>
    <t>964Meeder</t>
  </si>
  <si>
    <t>96486</t>
  </si>
  <si>
    <t>964Lautertal</t>
  </si>
  <si>
    <t>96487</t>
  </si>
  <si>
    <t>Dörfles-Esbach</t>
  </si>
  <si>
    <t>964Dörfles-Esbach</t>
  </si>
  <si>
    <t>96489</t>
  </si>
  <si>
    <t>Niederfüllbach</t>
  </si>
  <si>
    <t>964Niederfüllbach</t>
  </si>
  <si>
    <t>96515</t>
  </si>
  <si>
    <t>Sonneberg</t>
  </si>
  <si>
    <t>965Sonneberg</t>
  </si>
  <si>
    <t>Oberland am Rennsteig</t>
  </si>
  <si>
    <t>965Oberland am Rennsteig</t>
  </si>
  <si>
    <t>Judenbach</t>
  </si>
  <si>
    <t>965Judenbach</t>
  </si>
  <si>
    <t>96523</t>
  </si>
  <si>
    <t>965Steinach</t>
  </si>
  <si>
    <t>96524</t>
  </si>
  <si>
    <t>Neuhaus-Schierschnitz</t>
  </si>
  <si>
    <t>965Neuhaus-Schierschnitz</t>
  </si>
  <si>
    <t>Föritz</t>
  </si>
  <si>
    <t>965Föritz</t>
  </si>
  <si>
    <t>96528</t>
  </si>
  <si>
    <t>Effelder-Rauenstein</t>
  </si>
  <si>
    <t>965Effelder-Rauenstein</t>
  </si>
  <si>
    <t>Schalkau</t>
  </si>
  <si>
    <t>965Schalkau</t>
  </si>
  <si>
    <t>Bachfeld</t>
  </si>
  <si>
    <t>965Bachfeld</t>
  </si>
  <si>
    <t>96529</t>
  </si>
  <si>
    <t>Mengersgereuth-Hämmern</t>
  </si>
  <si>
    <t>965Mengersgereuth-Hämmern</t>
  </si>
  <si>
    <t>97070</t>
  </si>
  <si>
    <t>Würzburg</t>
  </si>
  <si>
    <t>970Würzburg</t>
  </si>
  <si>
    <t>97072</t>
  </si>
  <si>
    <t>97074</t>
  </si>
  <si>
    <t>97076</t>
  </si>
  <si>
    <t>97078</t>
  </si>
  <si>
    <t>97080</t>
  </si>
  <si>
    <t>97082</t>
  </si>
  <si>
    <t>97084</t>
  </si>
  <si>
    <t>97199</t>
  </si>
  <si>
    <t>Ochsenfurt</t>
  </si>
  <si>
    <t>971Ochsenfurt</t>
  </si>
  <si>
    <t>97204</t>
  </si>
  <si>
    <t>Höchberg</t>
  </si>
  <si>
    <t>972Höchberg</t>
  </si>
  <si>
    <t>97209</t>
  </si>
  <si>
    <t>Veitshöchheim</t>
  </si>
  <si>
    <t>972Veitshöchheim</t>
  </si>
  <si>
    <t>97215</t>
  </si>
  <si>
    <t>Uffenheim</t>
  </si>
  <si>
    <t>972Uffenheim</t>
  </si>
  <si>
    <t>Weigenheim</t>
  </si>
  <si>
    <t>972Weigenheim</t>
  </si>
  <si>
    <t>Simmershofen</t>
  </si>
  <si>
    <t>972Simmershofen</t>
  </si>
  <si>
    <t>97218</t>
  </si>
  <si>
    <t>Gerbrunn</t>
  </si>
  <si>
    <t>972Gerbrunn</t>
  </si>
  <si>
    <t>97222</t>
  </si>
  <si>
    <t>Rimpar</t>
  </si>
  <si>
    <t>972Rimpar</t>
  </si>
  <si>
    <t>97225</t>
  </si>
  <si>
    <t>Zellingen</t>
  </si>
  <si>
    <t>972Zellingen</t>
  </si>
  <si>
    <t>97228</t>
  </si>
  <si>
    <t>Rottendorf</t>
  </si>
  <si>
    <t>972Rottendorf</t>
  </si>
  <si>
    <t>97230</t>
  </si>
  <si>
    <t>Estenfeld</t>
  </si>
  <si>
    <t>972Estenfeld</t>
  </si>
  <si>
    <t>97232</t>
  </si>
  <si>
    <t>Giebelstadt</t>
  </si>
  <si>
    <t>972Giebelstadt</t>
  </si>
  <si>
    <t>97234</t>
  </si>
  <si>
    <t>972Reichenberg</t>
  </si>
  <si>
    <t>97236</t>
  </si>
  <si>
    <t>Randersacker</t>
  </si>
  <si>
    <t>972Randersacker</t>
  </si>
  <si>
    <t>97237</t>
  </si>
  <si>
    <t>Altertheim</t>
  </si>
  <si>
    <t>972Altertheim</t>
  </si>
  <si>
    <t>97239</t>
  </si>
  <si>
    <t>Aub</t>
  </si>
  <si>
    <t>972Aub</t>
  </si>
  <si>
    <t>97241</t>
  </si>
  <si>
    <t>Bergtheim</t>
  </si>
  <si>
    <t>972Bergtheim</t>
  </si>
  <si>
    <t>Oberpleichfeld</t>
  </si>
  <si>
    <t>972Oberpleichfeld</t>
  </si>
  <si>
    <t>97243</t>
  </si>
  <si>
    <t>Bieberehren</t>
  </si>
  <si>
    <t>972Bieberehren</t>
  </si>
  <si>
    <t>97244</t>
  </si>
  <si>
    <t>Bütthard</t>
  </si>
  <si>
    <t>972Bütthard</t>
  </si>
  <si>
    <t>97246</t>
  </si>
  <si>
    <t>Eibelstadt</t>
  </si>
  <si>
    <t>972Eibelstadt</t>
  </si>
  <si>
    <t>97247</t>
  </si>
  <si>
    <t>Eisenheim</t>
  </si>
  <si>
    <t>972Eisenheim</t>
  </si>
  <si>
    <t>97249</t>
  </si>
  <si>
    <t>972Eisingen</t>
  </si>
  <si>
    <t>97250</t>
  </si>
  <si>
    <t>972Erlabrunn</t>
  </si>
  <si>
    <t>97252</t>
  </si>
  <si>
    <t>Frickenhausen am Main</t>
  </si>
  <si>
    <t>972Frickenhausen am Main</t>
  </si>
  <si>
    <t>97253</t>
  </si>
  <si>
    <t>Gaukönigshofen</t>
  </si>
  <si>
    <t>972Gaukönigshofen</t>
  </si>
  <si>
    <t>97255</t>
  </si>
  <si>
    <t>Sonderhofen</t>
  </si>
  <si>
    <t>972Sonderhofen</t>
  </si>
  <si>
    <t>Gelchsheim</t>
  </si>
  <si>
    <t>972Gelchsheim</t>
  </si>
  <si>
    <t>97256</t>
  </si>
  <si>
    <t>Geroldshausen</t>
  </si>
  <si>
    <t>972Geroldshausen</t>
  </si>
  <si>
    <t>97258</t>
  </si>
  <si>
    <t>Oberickelsheim</t>
  </si>
  <si>
    <t>972Oberickelsheim</t>
  </si>
  <si>
    <t>Gollhofen</t>
  </si>
  <si>
    <t>972Gollhofen</t>
  </si>
  <si>
    <t>Ippesheim</t>
  </si>
  <si>
    <t>972Ippesheim</t>
  </si>
  <si>
    <t>Hemmersheim</t>
  </si>
  <si>
    <t>972Hemmersheim</t>
  </si>
  <si>
    <t>97259</t>
  </si>
  <si>
    <t>Greußenheim</t>
  </si>
  <si>
    <t>972Greußenheim</t>
  </si>
  <si>
    <t>97261</t>
  </si>
  <si>
    <t>Güntersleben</t>
  </si>
  <si>
    <t>972Güntersleben</t>
  </si>
  <si>
    <t>97262</t>
  </si>
  <si>
    <t>Hausen bei Würzburg</t>
  </si>
  <si>
    <t>972Hausen bei Würzburg</t>
  </si>
  <si>
    <t>97264</t>
  </si>
  <si>
    <t>Helmstadt</t>
  </si>
  <si>
    <t>972Helmstadt</t>
  </si>
  <si>
    <t>97265</t>
  </si>
  <si>
    <t>Hettstadt</t>
  </si>
  <si>
    <t>972Hettstadt</t>
  </si>
  <si>
    <t>97267</t>
  </si>
  <si>
    <t>Himmelstadt</t>
  </si>
  <si>
    <t>972Himmelstadt</t>
  </si>
  <si>
    <t>97268</t>
  </si>
  <si>
    <t>972Kirchheim</t>
  </si>
  <si>
    <t>97270</t>
  </si>
  <si>
    <t>Kist</t>
  </si>
  <si>
    <t>972Kist</t>
  </si>
  <si>
    <t>97271</t>
  </si>
  <si>
    <t>Kleinrinderfeld</t>
  </si>
  <si>
    <t>972Kleinrinderfeld</t>
  </si>
  <si>
    <t>97273</t>
  </si>
  <si>
    <t>Kürnach</t>
  </si>
  <si>
    <t>972Kürnach</t>
  </si>
  <si>
    <t>97274</t>
  </si>
  <si>
    <t>Leinach</t>
  </si>
  <si>
    <t>972Leinach</t>
  </si>
  <si>
    <t>97276</t>
  </si>
  <si>
    <t>Margetshöchheim</t>
  </si>
  <si>
    <t>972Margetshöchheim</t>
  </si>
  <si>
    <t>97277</t>
  </si>
  <si>
    <t>Neubrunn</t>
  </si>
  <si>
    <t>972Neubrunn</t>
  </si>
  <si>
    <t>97279</t>
  </si>
  <si>
    <t>Prosselsheim</t>
  </si>
  <si>
    <t>972Prosselsheim</t>
  </si>
  <si>
    <t>97280</t>
  </si>
  <si>
    <t>972Remlingen</t>
  </si>
  <si>
    <t>97282</t>
  </si>
  <si>
    <t>Retzstadt</t>
  </si>
  <si>
    <t>972Retzstadt</t>
  </si>
  <si>
    <t>97283</t>
  </si>
  <si>
    <t>Riedenheim</t>
  </si>
  <si>
    <t>972Riedenheim</t>
  </si>
  <si>
    <t>97285</t>
  </si>
  <si>
    <t>Röttingen</t>
  </si>
  <si>
    <t>972Röttingen</t>
  </si>
  <si>
    <t>Tauberrettersheim</t>
  </si>
  <si>
    <t>972Tauberrettersheim</t>
  </si>
  <si>
    <t>97286</t>
  </si>
  <si>
    <t>Sommerhausen</t>
  </si>
  <si>
    <t>972Sommerhausen</t>
  </si>
  <si>
    <t>Winterhausen</t>
  </si>
  <si>
    <t>972Winterhausen</t>
  </si>
  <si>
    <t>97288</t>
  </si>
  <si>
    <t>Theilheim</t>
  </si>
  <si>
    <t>972Theilheim</t>
  </si>
  <si>
    <t>97289</t>
  </si>
  <si>
    <t>Thüngen</t>
  </si>
  <si>
    <t>972Thüngen</t>
  </si>
  <si>
    <t>97291</t>
  </si>
  <si>
    <t>Thüngersheim</t>
  </si>
  <si>
    <t>972Thüngersheim</t>
  </si>
  <si>
    <t>97292</t>
  </si>
  <si>
    <t>972Holzkirchen</t>
  </si>
  <si>
    <t>Uettingen</t>
  </si>
  <si>
    <t>972Uettingen</t>
  </si>
  <si>
    <t>97294</t>
  </si>
  <si>
    <t>Unterpleichfeld</t>
  </si>
  <si>
    <t>972Unterpleichfeld</t>
  </si>
  <si>
    <t>97295</t>
  </si>
  <si>
    <t>972Waldbrunn</t>
  </si>
  <si>
    <t>97297</t>
  </si>
  <si>
    <t>Waldbüttelbrunn</t>
  </si>
  <si>
    <t>972Waldbüttelbrunn</t>
  </si>
  <si>
    <t>97299</t>
  </si>
  <si>
    <t>Zell am Main</t>
  </si>
  <si>
    <t>972Zell am Main</t>
  </si>
  <si>
    <t>97318</t>
  </si>
  <si>
    <t>Kitzingen</t>
  </si>
  <si>
    <t>973Kitzingen</t>
  </si>
  <si>
    <t>Biebelried</t>
  </si>
  <si>
    <t>973Biebelried</t>
  </si>
  <si>
    <t>97320</t>
  </si>
  <si>
    <t>Sulzfeld am Main</t>
  </si>
  <si>
    <t>973Sulzfeld am Main</t>
  </si>
  <si>
    <t>Mainstockheim</t>
  </si>
  <si>
    <t>973Mainstockheim</t>
  </si>
  <si>
    <t>Albertshofen</t>
  </si>
  <si>
    <t>973Albertshofen</t>
  </si>
  <si>
    <t>Großlangheim</t>
  </si>
  <si>
    <t>973Großlangheim</t>
  </si>
  <si>
    <t>Buchbrunn</t>
  </si>
  <si>
    <t>973Buchbrunn</t>
  </si>
  <si>
    <t>97332</t>
  </si>
  <si>
    <t>Volkach</t>
  </si>
  <si>
    <t>973Volkach</t>
  </si>
  <si>
    <t>97334</t>
  </si>
  <si>
    <t>Sommerach</t>
  </si>
  <si>
    <t>973Sommerach</t>
  </si>
  <si>
    <t>Nordheim am Main</t>
  </si>
  <si>
    <t>973Nordheim am Main</t>
  </si>
  <si>
    <t>97337</t>
  </si>
  <si>
    <t>Dettelbach</t>
  </si>
  <si>
    <t>973Dettelbach</t>
  </si>
  <si>
    <t>97340</t>
  </si>
  <si>
    <t>Marktbreit</t>
  </si>
  <si>
    <t>973Marktbreit</t>
  </si>
  <si>
    <t>Segnitz</t>
  </si>
  <si>
    <t>973Segnitz</t>
  </si>
  <si>
    <t>Martinsheim</t>
  </si>
  <si>
    <t>973Martinsheim</t>
  </si>
  <si>
    <t>97342</t>
  </si>
  <si>
    <t>Seinsheim</t>
  </si>
  <si>
    <t>973Seinsheim</t>
  </si>
  <si>
    <t>Obernbreit</t>
  </si>
  <si>
    <t>973Obernbreit</t>
  </si>
  <si>
    <t>Marktsteft</t>
  </si>
  <si>
    <t>973Marktsteft</t>
  </si>
  <si>
    <t>97346</t>
  </si>
  <si>
    <t>Iphofen</t>
  </si>
  <si>
    <t>973Iphofen</t>
  </si>
  <si>
    <t>97348</t>
  </si>
  <si>
    <t>Willanzheim</t>
  </si>
  <si>
    <t>973Willanzheim</t>
  </si>
  <si>
    <t>Rödelsee</t>
  </si>
  <si>
    <t>973Rödelsee</t>
  </si>
  <si>
    <t>Markt Einersheim</t>
  </si>
  <si>
    <t>973Markt Einersheim</t>
  </si>
  <si>
    <t>97350</t>
  </si>
  <si>
    <t>Mainbernheim</t>
  </si>
  <si>
    <t>973Mainbernheim</t>
  </si>
  <si>
    <t>97353</t>
  </si>
  <si>
    <t>Wiesentheid</t>
  </si>
  <si>
    <t>973Wiesentheid</t>
  </si>
  <si>
    <t>97355</t>
  </si>
  <si>
    <t>Castell</t>
  </si>
  <si>
    <t>973Castell</t>
  </si>
  <si>
    <t>Rüdenhausen</t>
  </si>
  <si>
    <t>973Rüdenhausen</t>
  </si>
  <si>
    <t>Wiesenbronn</t>
  </si>
  <si>
    <t>973Wiesenbronn</t>
  </si>
  <si>
    <t>Abtswind</t>
  </si>
  <si>
    <t>973Abtswind</t>
  </si>
  <si>
    <t>Kleinlangheim</t>
  </si>
  <si>
    <t>973Kleinlangheim</t>
  </si>
  <si>
    <t>97357</t>
  </si>
  <si>
    <t>Prichsenstadt</t>
  </si>
  <si>
    <t>973Prichsenstadt</t>
  </si>
  <si>
    <t>97359</t>
  </si>
  <si>
    <t>Schwarzach am Main</t>
  </si>
  <si>
    <t>973Schwarzach am Main</t>
  </si>
  <si>
    <t>97421</t>
  </si>
  <si>
    <t>Schweinfurt</t>
  </si>
  <si>
    <t>974Schweinfurt</t>
  </si>
  <si>
    <t>97422</t>
  </si>
  <si>
    <t>97424</t>
  </si>
  <si>
    <t>97437</t>
  </si>
  <si>
    <t>Haßfurt</t>
  </si>
  <si>
    <t>974Haßfurt</t>
  </si>
  <si>
    <t>97440</t>
  </si>
  <si>
    <t>Werneck</t>
  </si>
  <si>
    <t>974Werneck</t>
  </si>
  <si>
    <t>97447</t>
  </si>
  <si>
    <t>Gerolzhofen</t>
  </si>
  <si>
    <t>974Gerolzhofen</t>
  </si>
  <si>
    <t>Frankenwinheim</t>
  </si>
  <si>
    <t>974Frankenwinheim</t>
  </si>
  <si>
    <t>97450</t>
  </si>
  <si>
    <t>Arnstein</t>
  </si>
  <si>
    <t>974Arnstein</t>
  </si>
  <si>
    <t>97453</t>
  </si>
  <si>
    <t>Schonungen</t>
  </si>
  <si>
    <t>974Schonungen</t>
  </si>
  <si>
    <t>97456</t>
  </si>
  <si>
    <t>Dittelbrunn</t>
  </si>
  <si>
    <t>974Dittelbrunn</t>
  </si>
  <si>
    <t>97461</t>
  </si>
  <si>
    <t>Hofheim in Unterfranken</t>
  </si>
  <si>
    <t>974Hofheim in Unterfranken</t>
  </si>
  <si>
    <t>97464</t>
  </si>
  <si>
    <t>Niederwerrn</t>
  </si>
  <si>
    <t>974Niederwerrn</t>
  </si>
  <si>
    <t>97469</t>
  </si>
  <si>
    <t>Gochsheim</t>
  </si>
  <si>
    <t>974Gochsheim</t>
  </si>
  <si>
    <t>97475</t>
  </si>
  <si>
    <t>Zeil am Main</t>
  </si>
  <si>
    <t>974Zeil am Main</t>
  </si>
  <si>
    <t>97478</t>
  </si>
  <si>
    <t>Knetzgau</t>
  </si>
  <si>
    <t>974Knetzgau</t>
  </si>
  <si>
    <t>97483</t>
  </si>
  <si>
    <t>Eltmann</t>
  </si>
  <si>
    <t>974Eltmann</t>
  </si>
  <si>
    <t>97486</t>
  </si>
  <si>
    <t>Königsberg in Bayern</t>
  </si>
  <si>
    <t>974Königsberg in Bayern</t>
  </si>
  <si>
    <t>97488</t>
  </si>
  <si>
    <t>Stadtlauringen</t>
  </si>
  <si>
    <t>974Stadtlauringen</t>
  </si>
  <si>
    <t>97490</t>
  </si>
  <si>
    <t>974Poppenhausen</t>
  </si>
  <si>
    <t>97491</t>
  </si>
  <si>
    <t>Aidhausen</t>
  </si>
  <si>
    <t>974Aidhausen</t>
  </si>
  <si>
    <t>97493</t>
  </si>
  <si>
    <t>Bergrheinfeld</t>
  </si>
  <si>
    <t>974Bergrheinfeld</t>
  </si>
  <si>
    <t>97494</t>
  </si>
  <si>
    <t>Bundorf</t>
  </si>
  <si>
    <t>974Bundorf</t>
  </si>
  <si>
    <t>97496</t>
  </si>
  <si>
    <t>Burgpreppach</t>
  </si>
  <si>
    <t>974Burgpreppach</t>
  </si>
  <si>
    <t>97497</t>
  </si>
  <si>
    <t>Dingolshausen</t>
  </si>
  <si>
    <t>974Dingolshausen</t>
  </si>
  <si>
    <t>97499</t>
  </si>
  <si>
    <t>Donnersdorf</t>
  </si>
  <si>
    <t>974Donnersdorf</t>
  </si>
  <si>
    <t>97500</t>
  </si>
  <si>
    <t>Ebelsbach</t>
  </si>
  <si>
    <t>975Ebelsbach</t>
  </si>
  <si>
    <t>97502</t>
  </si>
  <si>
    <t>Euerbach</t>
  </si>
  <si>
    <t>975Euerbach</t>
  </si>
  <si>
    <t>97503</t>
  </si>
  <si>
    <t>Gädheim</t>
  </si>
  <si>
    <t>975Gädheim</t>
  </si>
  <si>
    <t>97505</t>
  </si>
  <si>
    <t>Geldersheim</t>
  </si>
  <si>
    <t>975Geldersheim</t>
  </si>
  <si>
    <t>97506</t>
  </si>
  <si>
    <t>Grafenrheinfeld</t>
  </si>
  <si>
    <t>975Grafenrheinfeld</t>
  </si>
  <si>
    <t>97508</t>
  </si>
  <si>
    <t>Grettstadt</t>
  </si>
  <si>
    <t>975Grettstadt</t>
  </si>
  <si>
    <t>97509</t>
  </si>
  <si>
    <t>Kolitzheim</t>
  </si>
  <si>
    <t>975Kolitzheim</t>
  </si>
  <si>
    <t>97511</t>
  </si>
  <si>
    <t>Lülsfeld</t>
  </si>
  <si>
    <t>975Lülsfeld</t>
  </si>
  <si>
    <t>97513</t>
  </si>
  <si>
    <t>Michelau im Steigerwald</t>
  </si>
  <si>
    <t>975Michelau im Steigerwald</t>
  </si>
  <si>
    <t>97514</t>
  </si>
  <si>
    <t>Oberaurach</t>
  </si>
  <si>
    <t>975Oberaurach</t>
  </si>
  <si>
    <t>97516</t>
  </si>
  <si>
    <t>Oberschwarzach</t>
  </si>
  <si>
    <t>975Oberschwarzach</t>
  </si>
  <si>
    <t>97517</t>
  </si>
  <si>
    <t>Rannungen</t>
  </si>
  <si>
    <t>975Rannungen</t>
  </si>
  <si>
    <t>97519</t>
  </si>
  <si>
    <t>Riedbach</t>
  </si>
  <si>
    <t>975Riedbach</t>
  </si>
  <si>
    <t>97520</t>
  </si>
  <si>
    <t>Röthlein</t>
  </si>
  <si>
    <t>975Röthlein</t>
  </si>
  <si>
    <t>97522</t>
  </si>
  <si>
    <t>Sand am Main</t>
  </si>
  <si>
    <t>975Sand am Main</t>
  </si>
  <si>
    <t>97523</t>
  </si>
  <si>
    <t>Schwanfeld</t>
  </si>
  <si>
    <t>975Schwanfeld</t>
  </si>
  <si>
    <t>97525</t>
  </si>
  <si>
    <t>Schwebheim</t>
  </si>
  <si>
    <t>975Schwebheim</t>
  </si>
  <si>
    <t>97526</t>
  </si>
  <si>
    <t>Sennfeld</t>
  </si>
  <si>
    <t>975Sennfeld</t>
  </si>
  <si>
    <t>97528</t>
  </si>
  <si>
    <t>Sulzdorf an der Lederhecke</t>
  </si>
  <si>
    <t>975Sulzdorf an der Lederhecke</t>
  </si>
  <si>
    <t>97529</t>
  </si>
  <si>
    <t>975Sulzheim</t>
  </si>
  <si>
    <t>97531</t>
  </si>
  <si>
    <t>Theres</t>
  </si>
  <si>
    <t>975Theres</t>
  </si>
  <si>
    <t>97532</t>
  </si>
  <si>
    <t>Üchtelhausen</t>
  </si>
  <si>
    <t>975Üchtelhausen</t>
  </si>
  <si>
    <t>97534</t>
  </si>
  <si>
    <t>Waigolshausen</t>
  </si>
  <si>
    <t>975Waigolshausen</t>
  </si>
  <si>
    <t>97535</t>
  </si>
  <si>
    <t>Wasserlosen</t>
  </si>
  <si>
    <t>975Wasserlosen</t>
  </si>
  <si>
    <t>97537</t>
  </si>
  <si>
    <t>Wipfeld</t>
  </si>
  <si>
    <t>975Wipfeld</t>
  </si>
  <si>
    <t>97539</t>
  </si>
  <si>
    <t>Wonfurt</t>
  </si>
  <si>
    <t>975Wonfurt</t>
  </si>
  <si>
    <t>97616</t>
  </si>
  <si>
    <t>Bad Neustadt an der Saale</t>
  </si>
  <si>
    <t>976Bad Neustadt an der Saale</t>
  </si>
  <si>
    <t>976Salz</t>
  </si>
  <si>
    <t>97618</t>
  </si>
  <si>
    <t>Heustreu</t>
  </si>
  <si>
    <t>976Heustreu</t>
  </si>
  <si>
    <t>Hohenroth</t>
  </si>
  <si>
    <t>976Hohenroth</t>
  </si>
  <si>
    <t>Unsleben</t>
  </si>
  <si>
    <t>976Unsleben</t>
  </si>
  <si>
    <t>Wülfershausen an der Saale</t>
  </si>
  <si>
    <t>976Wülfershausen an der Saale</t>
  </si>
  <si>
    <t>Strahlungen</t>
  </si>
  <si>
    <t>976Strahlungen</t>
  </si>
  <si>
    <t>Hollstadt</t>
  </si>
  <si>
    <t>976Hollstadt</t>
  </si>
  <si>
    <t>Rödelmaier</t>
  </si>
  <si>
    <t>976Rödelmaier</t>
  </si>
  <si>
    <t>Wollbach</t>
  </si>
  <si>
    <t>976Wollbach</t>
  </si>
  <si>
    <t>Niederlauer</t>
  </si>
  <si>
    <t>976Niederlauer</t>
  </si>
  <si>
    <t>97631</t>
  </si>
  <si>
    <t>Bad Königshofen im Grabfeld</t>
  </si>
  <si>
    <t>976Bad Königshofen im Grabfeld</t>
  </si>
  <si>
    <t>97633</t>
  </si>
  <si>
    <t>976Sulzfeld</t>
  </si>
  <si>
    <t>Großbardorf</t>
  </si>
  <si>
    <t>976Großbardorf</t>
  </si>
  <si>
    <t>Höchheim</t>
  </si>
  <si>
    <t>976Höchheim</t>
  </si>
  <si>
    <t>Aubstadt</t>
  </si>
  <si>
    <t>976Aubstadt</t>
  </si>
  <si>
    <t>Trappstadt</t>
  </si>
  <si>
    <t>976Trappstadt</t>
  </si>
  <si>
    <t>Großeibstadt</t>
  </si>
  <si>
    <t>976Großeibstadt</t>
  </si>
  <si>
    <t>Herbstadt</t>
  </si>
  <si>
    <t>976Herbstadt</t>
  </si>
  <si>
    <t>Saal an der Saale</t>
  </si>
  <si>
    <t>976Saal an der Saale</t>
  </si>
  <si>
    <t>97638</t>
  </si>
  <si>
    <t>Mellrichstadt</t>
  </si>
  <si>
    <t>976Mellrichstadt</t>
  </si>
  <si>
    <t>97640</t>
  </si>
  <si>
    <t>Oberstreu</t>
  </si>
  <si>
    <t>976Oberstreu</t>
  </si>
  <si>
    <t>Hendungen</t>
  </si>
  <si>
    <t>976Hendungen</t>
  </si>
  <si>
    <t>976Stockheim</t>
  </si>
  <si>
    <t>97645</t>
  </si>
  <si>
    <t>Ostheim vor der Rhön</t>
  </si>
  <si>
    <t>976Ostheim vor der Rhön</t>
  </si>
  <si>
    <t>97647</t>
  </si>
  <si>
    <t>Willmars</t>
  </si>
  <si>
    <t>976Willmars</t>
  </si>
  <si>
    <t>976Hausen</t>
  </si>
  <si>
    <t>Sondheim vor der Rhön</t>
  </si>
  <si>
    <t>976Sondheim vor der Rhön</t>
  </si>
  <si>
    <t>Nordheim vor der Rhön</t>
  </si>
  <si>
    <t>976Nordheim vor der Rhön</t>
  </si>
  <si>
    <t>97650</t>
  </si>
  <si>
    <t>Fladungen</t>
  </si>
  <si>
    <t>976Fladungen</t>
  </si>
  <si>
    <t>97653</t>
  </si>
  <si>
    <t>Bischofsheim an der Rhön</t>
  </si>
  <si>
    <t>976Bischofsheim an der Rhön</t>
  </si>
  <si>
    <t>97654</t>
  </si>
  <si>
    <t>Bastheim</t>
  </si>
  <si>
    <t>976Bastheim</t>
  </si>
  <si>
    <t>97656</t>
  </si>
  <si>
    <t>Oberelsbach</t>
  </si>
  <si>
    <t>976Oberelsbach</t>
  </si>
  <si>
    <t>97657</t>
  </si>
  <si>
    <t>Sandberg</t>
  </si>
  <si>
    <t>976Sandberg</t>
  </si>
  <si>
    <t>97659</t>
  </si>
  <si>
    <t>Schönau an der Brend</t>
  </si>
  <si>
    <t>976Schönau an der Brend</t>
  </si>
  <si>
    <t>97688</t>
  </si>
  <si>
    <t>Bad Kissingen</t>
  </si>
  <si>
    <t>976Bad Kissingen</t>
  </si>
  <si>
    <t>97702</t>
  </si>
  <si>
    <t>Münnerstadt</t>
  </si>
  <si>
    <t>977Münnerstadt</t>
  </si>
  <si>
    <t>97705</t>
  </si>
  <si>
    <t>Burkardroth</t>
  </si>
  <si>
    <t>977Burkardroth</t>
  </si>
  <si>
    <t>97708</t>
  </si>
  <si>
    <t>Bad Bocklet</t>
  </si>
  <si>
    <t>977Bad Bocklet</t>
  </si>
  <si>
    <t>97711</t>
  </si>
  <si>
    <t>Thundorf in Unterfranken</t>
  </si>
  <si>
    <t>977Thundorf in Unterfranken</t>
  </si>
  <si>
    <t>Maßbach</t>
  </si>
  <si>
    <t>977Maßbach</t>
  </si>
  <si>
    <t>97714</t>
  </si>
  <si>
    <t>Oerlenbach</t>
  </si>
  <si>
    <t>977Oerlenbach</t>
  </si>
  <si>
    <t>97717</t>
  </si>
  <si>
    <t>Euerdorf</t>
  </si>
  <si>
    <t>977Euerdorf</t>
  </si>
  <si>
    <t>Aura an der Saale</t>
  </si>
  <si>
    <t>977Aura an der Saale</t>
  </si>
  <si>
    <t>Sulzthal</t>
  </si>
  <si>
    <t>977Sulzthal</t>
  </si>
  <si>
    <t>97720</t>
  </si>
  <si>
    <t>Nüdlingen</t>
  </si>
  <si>
    <t>977Nüdlingen</t>
  </si>
  <si>
    <t>97723</t>
  </si>
  <si>
    <t>Oberthulba</t>
  </si>
  <si>
    <t>977Oberthulba</t>
  </si>
  <si>
    <t>97724</t>
  </si>
  <si>
    <t>Burglauer</t>
  </si>
  <si>
    <t>977Burglauer</t>
  </si>
  <si>
    <t>97725</t>
  </si>
  <si>
    <t>Elfershausen</t>
  </si>
  <si>
    <t>977Elfershausen</t>
  </si>
  <si>
    <t>97727</t>
  </si>
  <si>
    <t>Fuchsstadt</t>
  </si>
  <si>
    <t>977Fuchsstadt</t>
  </si>
  <si>
    <t>97729</t>
  </si>
  <si>
    <t>Ramsthal</t>
  </si>
  <si>
    <t>977Ramsthal</t>
  </si>
  <si>
    <t>97737</t>
  </si>
  <si>
    <t>Gemünden am Main</t>
  </si>
  <si>
    <t>977Gemünden am Main</t>
  </si>
  <si>
    <t>97753</t>
  </si>
  <si>
    <t>Karlstadt</t>
  </si>
  <si>
    <t>977Karlstadt</t>
  </si>
  <si>
    <t>97762</t>
  </si>
  <si>
    <t>Hammelburg</t>
  </si>
  <si>
    <t>977Hammelburg</t>
  </si>
  <si>
    <t>97769</t>
  </si>
  <si>
    <t>Bad Brückenau</t>
  </si>
  <si>
    <t>977Bad Brückenau</t>
  </si>
  <si>
    <t>97772</t>
  </si>
  <si>
    <t>Wildflecken</t>
  </si>
  <si>
    <t>977Wildflecken</t>
  </si>
  <si>
    <t>97773</t>
  </si>
  <si>
    <t>Aura im Sinngrund</t>
  </si>
  <si>
    <t>977Aura im Sinngrund</t>
  </si>
  <si>
    <t>97775</t>
  </si>
  <si>
    <t>Burgsinn</t>
  </si>
  <si>
    <t>977Burgsinn</t>
  </si>
  <si>
    <t>97776</t>
  </si>
  <si>
    <t>Eußenheim</t>
  </si>
  <si>
    <t>977Eußenheim</t>
  </si>
  <si>
    <t>97778</t>
  </si>
  <si>
    <t>Fellen</t>
  </si>
  <si>
    <t>977Fellen</t>
  </si>
  <si>
    <t>97779</t>
  </si>
  <si>
    <t>977Geroda</t>
  </si>
  <si>
    <t>97780</t>
  </si>
  <si>
    <t>Gössenheim</t>
  </si>
  <si>
    <t>977Gössenheim</t>
  </si>
  <si>
    <t>97782</t>
  </si>
  <si>
    <t>Gräfendorf</t>
  </si>
  <si>
    <t>977Gräfendorf</t>
  </si>
  <si>
    <t>97783</t>
  </si>
  <si>
    <t>Karsbach</t>
  </si>
  <si>
    <t>977Karsbach</t>
  </si>
  <si>
    <t>97785</t>
  </si>
  <si>
    <t>Mittelsinn</t>
  </si>
  <si>
    <t>977Mittelsinn</t>
  </si>
  <si>
    <t>97786</t>
  </si>
  <si>
    <t>Motten</t>
  </si>
  <si>
    <t>977Motten</t>
  </si>
  <si>
    <t>97788</t>
  </si>
  <si>
    <t>977Neuendorf</t>
  </si>
  <si>
    <t>97789</t>
  </si>
  <si>
    <t>Oberleichtersbach</t>
  </si>
  <si>
    <t>977Oberleichtersbach</t>
  </si>
  <si>
    <t>97791</t>
  </si>
  <si>
    <t>Obersinn</t>
  </si>
  <si>
    <t>977Obersinn</t>
  </si>
  <si>
    <t>97792</t>
  </si>
  <si>
    <t>Riedenberg</t>
  </si>
  <si>
    <t>977Riedenberg</t>
  </si>
  <si>
    <t>97794</t>
  </si>
  <si>
    <t>Rieneck</t>
  </si>
  <si>
    <t>977Rieneck</t>
  </si>
  <si>
    <t>97795</t>
  </si>
  <si>
    <t>Schondra</t>
  </si>
  <si>
    <t>977Schondra</t>
  </si>
  <si>
    <t>97797</t>
  </si>
  <si>
    <t>Wartmannsroth</t>
  </si>
  <si>
    <t>977Wartmannsroth</t>
  </si>
  <si>
    <t>97799</t>
  </si>
  <si>
    <t>Zeitlofs</t>
  </si>
  <si>
    <t>977Zeitlofs</t>
  </si>
  <si>
    <t>97816</t>
  </si>
  <si>
    <t>Lohr am Main</t>
  </si>
  <si>
    <t>978Lohr am Main</t>
  </si>
  <si>
    <t>97828</t>
  </si>
  <si>
    <t>Marktheidenfeld</t>
  </si>
  <si>
    <t>978Marktheidenfeld</t>
  </si>
  <si>
    <t>97833</t>
  </si>
  <si>
    <t>Frammersbach</t>
  </si>
  <si>
    <t>978Frammersbach</t>
  </si>
  <si>
    <t>97834</t>
  </si>
  <si>
    <t>978Birkenfeld</t>
  </si>
  <si>
    <t>97836</t>
  </si>
  <si>
    <t>Bischbrunn</t>
  </si>
  <si>
    <t>978Bischbrunn</t>
  </si>
  <si>
    <t>97837</t>
  </si>
  <si>
    <t>Erlenbach bei Marktheidenfeld</t>
  </si>
  <si>
    <t>978Erlenbach bei Marktheidenfeld</t>
  </si>
  <si>
    <t>97839</t>
  </si>
  <si>
    <t>Esselbach</t>
  </si>
  <si>
    <t>978Esselbach</t>
  </si>
  <si>
    <t>97840</t>
  </si>
  <si>
    <t>Hafenlohr</t>
  </si>
  <si>
    <t>978Hafenlohr</t>
  </si>
  <si>
    <t>97842</t>
  </si>
  <si>
    <t>978Karbach</t>
  </si>
  <si>
    <t>97843</t>
  </si>
  <si>
    <t>978Neuhütten</t>
  </si>
  <si>
    <t>97845</t>
  </si>
  <si>
    <t>Neustadt am Main</t>
  </si>
  <si>
    <t>978Neustadt am Main</t>
  </si>
  <si>
    <t>97846</t>
  </si>
  <si>
    <t>Partenstein</t>
  </si>
  <si>
    <t>978Partenstein</t>
  </si>
  <si>
    <t>97848</t>
  </si>
  <si>
    <t>Rechtenbach</t>
  </si>
  <si>
    <t>978Rechtenbach</t>
  </si>
  <si>
    <t>97849</t>
  </si>
  <si>
    <t>Roden</t>
  </si>
  <si>
    <t>978Roden</t>
  </si>
  <si>
    <t>97851</t>
  </si>
  <si>
    <t>Rothenfels</t>
  </si>
  <si>
    <t>978Rothenfels</t>
  </si>
  <si>
    <t>97852</t>
  </si>
  <si>
    <t>Schollbrunn</t>
  </si>
  <si>
    <t>978Schollbrunn</t>
  </si>
  <si>
    <t>97854</t>
  </si>
  <si>
    <t>978Steinfeld</t>
  </si>
  <si>
    <t>97855</t>
  </si>
  <si>
    <t>Triefenstein</t>
  </si>
  <si>
    <t>978Triefenstein</t>
  </si>
  <si>
    <t>97857</t>
  </si>
  <si>
    <t>Urspringen</t>
  </si>
  <si>
    <t>978Urspringen</t>
  </si>
  <si>
    <t>97859</t>
  </si>
  <si>
    <t>Wiesthal</t>
  </si>
  <si>
    <t>978Wiesthal</t>
  </si>
  <si>
    <t>97877</t>
  </si>
  <si>
    <t>Wertheim</t>
  </si>
  <si>
    <t>978Wertheim</t>
  </si>
  <si>
    <t>97892</t>
  </si>
  <si>
    <t>Kreuzwertheim</t>
  </si>
  <si>
    <t>978Kreuzwertheim</t>
  </si>
  <si>
    <t>97896</t>
  </si>
  <si>
    <t>978Freudenberg</t>
  </si>
  <si>
    <t>97900</t>
  </si>
  <si>
    <t>Külsheim</t>
  </si>
  <si>
    <t>979Külsheim</t>
  </si>
  <si>
    <t>97901</t>
  </si>
  <si>
    <t>Altenbuch</t>
  </si>
  <si>
    <t>979Altenbuch</t>
  </si>
  <si>
    <t>97903</t>
  </si>
  <si>
    <t>Collenberg</t>
  </si>
  <si>
    <t>979Collenberg</t>
  </si>
  <si>
    <t>97904</t>
  </si>
  <si>
    <t>Dorfprozelten</t>
  </si>
  <si>
    <t>979Dorfprozelten</t>
  </si>
  <si>
    <t>97906</t>
  </si>
  <si>
    <t>Faulbach</t>
  </si>
  <si>
    <t>979Faulbach</t>
  </si>
  <si>
    <t>97907</t>
  </si>
  <si>
    <t>Hasloch</t>
  </si>
  <si>
    <t>979Hasloch</t>
  </si>
  <si>
    <t>97909</t>
  </si>
  <si>
    <t>Stadtprozelten</t>
  </si>
  <si>
    <t>979Stadtprozelten</t>
  </si>
  <si>
    <t>97922</t>
  </si>
  <si>
    <t>Lauda-Königshofen</t>
  </si>
  <si>
    <t>979Lauda-Königshofen</t>
  </si>
  <si>
    <t>97941</t>
  </si>
  <si>
    <t>Tauberbischofsheim</t>
  </si>
  <si>
    <t>979Tauberbischofsheim</t>
  </si>
  <si>
    <t>97944</t>
  </si>
  <si>
    <t>979Boxberg</t>
  </si>
  <si>
    <t>97947</t>
  </si>
  <si>
    <t>Grünsfeld</t>
  </si>
  <si>
    <t>979Grünsfeld</t>
  </si>
  <si>
    <t>97950</t>
  </si>
  <si>
    <t>Großrinderfeld</t>
  </si>
  <si>
    <t>979Großrinderfeld</t>
  </si>
  <si>
    <t>97953</t>
  </si>
  <si>
    <t>Königheim</t>
  </si>
  <si>
    <t>979Königheim</t>
  </si>
  <si>
    <t>97956</t>
  </si>
  <si>
    <t>Werbach</t>
  </si>
  <si>
    <t>979Werbach</t>
  </si>
  <si>
    <t>97957</t>
  </si>
  <si>
    <t>Wittighausen</t>
  </si>
  <si>
    <t>979Wittighausen</t>
  </si>
  <si>
    <t>97959</t>
  </si>
  <si>
    <t>Assamstadt</t>
  </si>
  <si>
    <t>979Assamstadt</t>
  </si>
  <si>
    <t>97980</t>
  </si>
  <si>
    <t>Bad Mergentheim</t>
  </si>
  <si>
    <t>979Bad Mergentheim</t>
  </si>
  <si>
    <t>97990</t>
  </si>
  <si>
    <t>Weikersheim</t>
  </si>
  <si>
    <t>979Weikersheim</t>
  </si>
  <si>
    <t>97993</t>
  </si>
  <si>
    <t>Creglingen</t>
  </si>
  <si>
    <t>979Creglingen</t>
  </si>
  <si>
    <t>97996</t>
  </si>
  <si>
    <t>Niederstetten</t>
  </si>
  <si>
    <t>979Niederstetten</t>
  </si>
  <si>
    <t>97999</t>
  </si>
  <si>
    <t>Igersheim</t>
  </si>
  <si>
    <t>979Igersheim</t>
  </si>
  <si>
    <t>98527</t>
  </si>
  <si>
    <t>Suhl</t>
  </si>
  <si>
    <t>985Suhl</t>
  </si>
  <si>
    <t>98528</t>
  </si>
  <si>
    <t>98529</t>
  </si>
  <si>
    <t>98530</t>
  </si>
  <si>
    <t>985Rohr</t>
  </si>
  <si>
    <t>Oberstadt</t>
  </si>
  <si>
    <t>985Oberstadt</t>
  </si>
  <si>
    <t>Marisfeld</t>
  </si>
  <si>
    <t>985Marisfeld</t>
  </si>
  <si>
    <t>Dillstädt</t>
  </si>
  <si>
    <t>985Dillstädt</t>
  </si>
  <si>
    <t>Schmeheim</t>
  </si>
  <si>
    <t>985Schmeheim</t>
  </si>
  <si>
    <t>98544</t>
  </si>
  <si>
    <t>Zella-Mehlis</t>
  </si>
  <si>
    <t>985Zella-Mehlis</t>
  </si>
  <si>
    <t>98547</t>
  </si>
  <si>
    <t>Christes</t>
  </si>
  <si>
    <t>985Christes</t>
  </si>
  <si>
    <t>Kühndorf</t>
  </si>
  <si>
    <t>985Kühndorf</t>
  </si>
  <si>
    <t>Schwarza</t>
  </si>
  <si>
    <t>985Schwarza</t>
  </si>
  <si>
    <t>Viernau</t>
  </si>
  <si>
    <t>985Viernau</t>
  </si>
  <si>
    <t>98553</t>
  </si>
  <si>
    <t>985Eichenberg</t>
  </si>
  <si>
    <t>Schleusingen</t>
  </si>
  <si>
    <t>985Schleusingen</t>
  </si>
  <si>
    <t>Bischofrod</t>
  </si>
  <si>
    <t>985Bischofrod</t>
  </si>
  <si>
    <t>Nahetal-Waldau</t>
  </si>
  <si>
    <t>985Nahetal-Waldau</t>
  </si>
  <si>
    <t>Sankt Kilian</t>
  </si>
  <si>
    <t>985Sankt Kilian</t>
  </si>
  <si>
    <t>Ahlstädt</t>
  </si>
  <si>
    <t>985Ahlstädt</t>
  </si>
  <si>
    <t>98554</t>
  </si>
  <si>
    <t>Benshausen</t>
  </si>
  <si>
    <t>985Benshausen</t>
  </si>
  <si>
    <t>98559</t>
  </si>
  <si>
    <t>Oberhof</t>
  </si>
  <si>
    <t>985Oberhof</t>
  </si>
  <si>
    <t>Gehlberg</t>
  </si>
  <si>
    <t>985Gehlberg</t>
  </si>
  <si>
    <t>98574</t>
  </si>
  <si>
    <t>Schmalkalden</t>
  </si>
  <si>
    <t>985Schmalkalden</t>
  </si>
  <si>
    <t>98587</t>
  </si>
  <si>
    <t>Unterschönau</t>
  </si>
  <si>
    <t>985Unterschönau</t>
  </si>
  <si>
    <t>Oberschönau</t>
  </si>
  <si>
    <t>985Oberschönau</t>
  </si>
  <si>
    <t>Steinbach-Hallenberg</t>
  </si>
  <si>
    <t>985Steinbach-Hallenberg</t>
  </si>
  <si>
    <t>Altersbach</t>
  </si>
  <si>
    <t>985Altersbach</t>
  </si>
  <si>
    <t>Bermbach</t>
  </si>
  <si>
    <t>985Bermbach</t>
  </si>
  <si>
    <t>Springstille</t>
  </si>
  <si>
    <t>985Springstille</t>
  </si>
  <si>
    <t>Rotterode</t>
  </si>
  <si>
    <t>985Rotterode</t>
  </si>
  <si>
    <t>98590</t>
  </si>
  <si>
    <t>Wernshausen</t>
  </si>
  <si>
    <t>985Wernshausen</t>
  </si>
  <si>
    <t>985Roßdorf</t>
  </si>
  <si>
    <t>Schwallungen</t>
  </si>
  <si>
    <t>985Schwallungen</t>
  </si>
  <si>
    <t>Rosa</t>
  </si>
  <si>
    <t>985Rosa</t>
  </si>
  <si>
    <t>98593</t>
  </si>
  <si>
    <t>Floh-Seligenthal</t>
  </si>
  <si>
    <t>985Floh-Seligenthal</t>
  </si>
  <si>
    <t>Kleinschmalkalden</t>
  </si>
  <si>
    <t>985Kleinschmalkalden</t>
  </si>
  <si>
    <t>98596</t>
  </si>
  <si>
    <t>Trusetal</t>
  </si>
  <si>
    <t>985Trusetal</t>
  </si>
  <si>
    <t>98597</t>
  </si>
  <si>
    <t>Fambach</t>
  </si>
  <si>
    <t>985Fambach</t>
  </si>
  <si>
    <t>985Breitungen</t>
  </si>
  <si>
    <t>Heßles</t>
  </si>
  <si>
    <t>985Heßles</t>
  </si>
  <si>
    <t>98599</t>
  </si>
  <si>
    <t>Brotterode</t>
  </si>
  <si>
    <t>985Brotterode</t>
  </si>
  <si>
    <t>98617</t>
  </si>
  <si>
    <t>986Leutersdorf</t>
  </si>
  <si>
    <t>Sülzfeld</t>
  </si>
  <si>
    <t>986Sülzfeld</t>
  </si>
  <si>
    <t>Bauerbach</t>
  </si>
  <si>
    <t>986Bauerbach</t>
  </si>
  <si>
    <t>Wölfershausen</t>
  </si>
  <si>
    <t>986Wölfershausen</t>
  </si>
  <si>
    <t>Obermaßfeld-Grimmenthal</t>
  </si>
  <si>
    <t>986Obermaßfeld-Grimmenthal</t>
  </si>
  <si>
    <t>986Einhausen</t>
  </si>
  <si>
    <t>Ellingshausen</t>
  </si>
  <si>
    <t>986Ellingshausen</t>
  </si>
  <si>
    <t>Stepfershausen</t>
  </si>
  <si>
    <t>986Stepfershausen</t>
  </si>
  <si>
    <t>Henneberg</t>
  </si>
  <si>
    <t>986Henneberg</t>
  </si>
  <si>
    <t>Ritschenhausen</t>
  </si>
  <si>
    <t>986Ritschenhausen</t>
  </si>
  <si>
    <t>Untermaßfeld</t>
  </si>
  <si>
    <t>986Untermaßfeld</t>
  </si>
  <si>
    <t>986Neubrunn</t>
  </si>
  <si>
    <t>Belrieth</t>
  </si>
  <si>
    <t>986Belrieth</t>
  </si>
  <si>
    <t>Vachdorf</t>
  </si>
  <si>
    <t>986Vachdorf</t>
  </si>
  <si>
    <t>Utendorf</t>
  </si>
  <si>
    <t>986Utendorf</t>
  </si>
  <si>
    <t>Meiningen</t>
  </si>
  <si>
    <t>986Meiningen</t>
  </si>
  <si>
    <t>Herpf</t>
  </si>
  <si>
    <t>986Herpf</t>
  </si>
  <si>
    <t>Rhönblick</t>
  </si>
  <si>
    <t>986Rhönblick</t>
  </si>
  <si>
    <t>98631</t>
  </si>
  <si>
    <t>986Bibra</t>
  </si>
  <si>
    <t>Behrungen</t>
  </si>
  <si>
    <t>986Behrungen</t>
  </si>
  <si>
    <t>Queienfeld</t>
  </si>
  <si>
    <t>986Queienfeld</t>
  </si>
  <si>
    <t>Mendhausen</t>
  </si>
  <si>
    <t>986Mendhausen</t>
  </si>
  <si>
    <t>986Nordheim</t>
  </si>
  <si>
    <t>Berkach</t>
  </si>
  <si>
    <t>986Berkach</t>
  </si>
  <si>
    <t>Wolfmannshausen</t>
  </si>
  <si>
    <t>986Wolfmannshausen</t>
  </si>
  <si>
    <t>Jüchsen</t>
  </si>
  <si>
    <t>986Jüchsen</t>
  </si>
  <si>
    <t>Rentwertshausen</t>
  </si>
  <si>
    <t>986Rentwertshausen</t>
  </si>
  <si>
    <t>Westenfeld</t>
  </si>
  <si>
    <t>986Westenfeld</t>
  </si>
  <si>
    <t>Milz</t>
  </si>
  <si>
    <t>986Milz</t>
  </si>
  <si>
    <t>Schweickershausen</t>
  </si>
  <si>
    <t>986Schweickershausen</t>
  </si>
  <si>
    <t>Römhild</t>
  </si>
  <si>
    <t>986Römhild</t>
  </si>
  <si>
    <t>Exdorf</t>
  </si>
  <si>
    <t>986Exdorf</t>
  </si>
  <si>
    <t>Schwickershausen</t>
  </si>
  <si>
    <t>986Schwickershausen</t>
  </si>
  <si>
    <t>98634</t>
  </si>
  <si>
    <t>Unterweid</t>
  </si>
  <si>
    <t>986Unterweid</t>
  </si>
  <si>
    <t>Kaltensundheim</t>
  </si>
  <si>
    <t>986Kaltensundheim</t>
  </si>
  <si>
    <t>Mehmels</t>
  </si>
  <si>
    <t>986Mehmels</t>
  </si>
  <si>
    <t>Birx</t>
  </si>
  <si>
    <t>986Birx</t>
  </si>
  <si>
    <t>Wasungen</t>
  </si>
  <si>
    <t>986Wasungen</t>
  </si>
  <si>
    <t>Melpers</t>
  </si>
  <si>
    <t>986Melpers</t>
  </si>
  <si>
    <t>Oepfershausen</t>
  </si>
  <si>
    <t>986Oepfershausen</t>
  </si>
  <si>
    <t>Aschenhausen</t>
  </si>
  <si>
    <t>986Aschenhausen</t>
  </si>
  <si>
    <t>Erbenhausen</t>
  </si>
  <si>
    <t>986Erbenhausen</t>
  </si>
  <si>
    <t>Hümpfershausen</t>
  </si>
  <si>
    <t>986Hümpfershausen</t>
  </si>
  <si>
    <t>Kaltenwestheim</t>
  </si>
  <si>
    <t>986Kaltenwestheim</t>
  </si>
  <si>
    <t>Unterkatz</t>
  </si>
  <si>
    <t>986Unterkatz</t>
  </si>
  <si>
    <t>Oberkatz</t>
  </si>
  <si>
    <t>986Oberkatz</t>
  </si>
  <si>
    <t>Wahns</t>
  </si>
  <si>
    <t>986Wahns</t>
  </si>
  <si>
    <t>Friedelshausen</t>
  </si>
  <si>
    <t>986Friedelshausen</t>
  </si>
  <si>
    <t>Oberweid</t>
  </si>
  <si>
    <t>986Oberweid</t>
  </si>
  <si>
    <t>Frankenheim</t>
  </si>
  <si>
    <t>986Frankenheim</t>
  </si>
  <si>
    <t>98639</t>
  </si>
  <si>
    <t>986Walldorf</t>
  </si>
  <si>
    <t>Wallbach</t>
  </si>
  <si>
    <t>986Wallbach</t>
  </si>
  <si>
    <t>Rippershausen</t>
  </si>
  <si>
    <t>986Rippershausen</t>
  </si>
  <si>
    <t>Metzels</t>
  </si>
  <si>
    <t>986Metzels</t>
  </si>
  <si>
    <t>98646</t>
  </si>
  <si>
    <t>Gleichamberg</t>
  </si>
  <si>
    <t>986Gleichamberg</t>
  </si>
  <si>
    <t>Dingsleben</t>
  </si>
  <si>
    <t>986Dingsleben</t>
  </si>
  <si>
    <t>Straufhain</t>
  </si>
  <si>
    <t>986Straufhain</t>
  </si>
  <si>
    <t>Reurieth</t>
  </si>
  <si>
    <t>986Reurieth</t>
  </si>
  <si>
    <t>Trostadt</t>
  </si>
  <si>
    <t>986Trostadt</t>
  </si>
  <si>
    <t>Hildburghausen</t>
  </si>
  <si>
    <t>986Hildburghausen</t>
  </si>
  <si>
    <t>Siegritz</t>
  </si>
  <si>
    <t>986Siegritz</t>
  </si>
  <si>
    <t>98660</t>
  </si>
  <si>
    <t>Henfstädt</t>
  </si>
  <si>
    <t>986Henfstädt</t>
  </si>
  <si>
    <t>Sankt Bernhard</t>
  </si>
  <si>
    <t>986Sankt Bernhard</t>
  </si>
  <si>
    <t>Beinerstadt</t>
  </si>
  <si>
    <t>986Beinerstadt</t>
  </si>
  <si>
    <t>Themar</t>
  </si>
  <si>
    <t>986Themar</t>
  </si>
  <si>
    <t>986Ehrenberg</t>
  </si>
  <si>
    <t>Grimmelshausen</t>
  </si>
  <si>
    <t>986Grimmelshausen</t>
  </si>
  <si>
    <t>Lengfeld</t>
  </si>
  <si>
    <t>986Lengfeld</t>
  </si>
  <si>
    <t>Kloster Veßra</t>
  </si>
  <si>
    <t>986Kloster Veßra</t>
  </si>
  <si>
    <t>98663</t>
  </si>
  <si>
    <t>Bad Colberg-Heldburg</t>
  </si>
  <si>
    <t>986Bad Colberg-Heldburg</t>
  </si>
  <si>
    <t>Gompertshausen</t>
  </si>
  <si>
    <t>986Gompertshausen</t>
  </si>
  <si>
    <t>Hellingen</t>
  </si>
  <si>
    <t>986Hellingen</t>
  </si>
  <si>
    <t>Ummerstadt</t>
  </si>
  <si>
    <t>986Ummerstadt</t>
  </si>
  <si>
    <t>986Westhausen</t>
  </si>
  <si>
    <t>98666</t>
  </si>
  <si>
    <t>Masserberg</t>
  </si>
  <si>
    <t>986Masserberg</t>
  </si>
  <si>
    <t>98667</t>
  </si>
  <si>
    <t>Schleusegrund</t>
  </si>
  <si>
    <t>986Schleusegrund</t>
  </si>
  <si>
    <t>98669</t>
  </si>
  <si>
    <t>Schlechtsart</t>
  </si>
  <si>
    <t>986Schlechtsart</t>
  </si>
  <si>
    <t>Veilsdorf</t>
  </si>
  <si>
    <t>986Veilsdorf</t>
  </si>
  <si>
    <t>98673</t>
  </si>
  <si>
    <t>Auengrund</t>
  </si>
  <si>
    <t>986Auengrund</t>
  </si>
  <si>
    <t>Eisfeld</t>
  </si>
  <si>
    <t>986Eisfeld</t>
  </si>
  <si>
    <t>Brünn</t>
  </si>
  <si>
    <t>986Brünn</t>
  </si>
  <si>
    <t>98678</t>
  </si>
  <si>
    <t>Sachsenbrunn</t>
  </si>
  <si>
    <t>986Sachsenbrunn</t>
  </si>
  <si>
    <t>98693</t>
  </si>
  <si>
    <t>Ilmenau</t>
  </si>
  <si>
    <t>986Ilmenau</t>
  </si>
  <si>
    <t>986Martinroda</t>
  </si>
  <si>
    <t>98701</t>
  </si>
  <si>
    <t>987Friedersdorf</t>
  </si>
  <si>
    <t>Wildenspring</t>
  </si>
  <si>
    <t>987Wildenspring</t>
  </si>
  <si>
    <t>987Böhlen</t>
  </si>
  <si>
    <t>Großbreitenbach</t>
  </si>
  <si>
    <t>987Großbreitenbach</t>
  </si>
  <si>
    <t>Herschdorf</t>
  </si>
  <si>
    <t>987Herschdorf</t>
  </si>
  <si>
    <t>Gillersdorf</t>
  </si>
  <si>
    <t>987Gillersdorf</t>
  </si>
  <si>
    <t>Altenfeld</t>
  </si>
  <si>
    <t>987Altenfeld</t>
  </si>
  <si>
    <t>Neustadt am Rennsteig</t>
  </si>
  <si>
    <t>987Neustadt am Rennsteig</t>
  </si>
  <si>
    <t>98704</t>
  </si>
  <si>
    <t>Langewiesen</t>
  </si>
  <si>
    <t>987Langewiesen</t>
  </si>
  <si>
    <t>987Wolfsberg</t>
  </si>
  <si>
    <t>98708</t>
  </si>
  <si>
    <t>Gehren</t>
  </si>
  <si>
    <t>987Gehren</t>
  </si>
  <si>
    <t>Möhrenbach</t>
  </si>
  <si>
    <t>987Möhrenbach</t>
  </si>
  <si>
    <t>Pennewitz</t>
  </si>
  <si>
    <t>987Pennewitz</t>
  </si>
  <si>
    <t>98711</t>
  </si>
  <si>
    <t>Schmiedefeld am Rennsteig</t>
  </si>
  <si>
    <t>987Schmiedefeld am Rennsteig</t>
  </si>
  <si>
    <t>Frauenwald</t>
  </si>
  <si>
    <t>987Frauenwald</t>
  </si>
  <si>
    <t>98714</t>
  </si>
  <si>
    <t>Stützerbach</t>
  </si>
  <si>
    <t>987Stützerbach</t>
  </si>
  <si>
    <t>98716</t>
  </si>
  <si>
    <t>Elgersburg</t>
  </si>
  <si>
    <t>987Elgersburg</t>
  </si>
  <si>
    <t>Geschwenda</t>
  </si>
  <si>
    <t>987Geschwenda</t>
  </si>
  <si>
    <t>Geraberg</t>
  </si>
  <si>
    <t>987Geraberg</t>
  </si>
  <si>
    <t>98724</t>
  </si>
  <si>
    <t>Lauscha</t>
  </si>
  <si>
    <t>987Lauscha</t>
  </si>
  <si>
    <t>Neuhaus am Rennweg</t>
  </si>
  <si>
    <t>987Neuhaus am Rennweg</t>
  </si>
  <si>
    <t>98739</t>
  </si>
  <si>
    <t>Schmiedefeld</t>
  </si>
  <si>
    <t>987Schmiedefeld</t>
  </si>
  <si>
    <t>Lichte</t>
  </si>
  <si>
    <t>987Lichte</t>
  </si>
  <si>
    <t>Reichmannsdorf</t>
  </si>
  <si>
    <t>987Reichmannsdorf</t>
  </si>
  <si>
    <t>Piesau</t>
  </si>
  <si>
    <t>987Piesau</t>
  </si>
  <si>
    <t>98743</t>
  </si>
  <si>
    <t>Gräfenthal</t>
  </si>
  <si>
    <t>987Gräfenthal</t>
  </si>
  <si>
    <t>98744</t>
  </si>
  <si>
    <t>Oberweißbach</t>
  </si>
  <si>
    <t>987Oberweißbach</t>
  </si>
  <si>
    <t>Deesbach</t>
  </si>
  <si>
    <t>987Deesbach</t>
  </si>
  <si>
    <t>Lichtenhain/Bergbahn</t>
  </si>
  <si>
    <t>987Lichtenhain/Bergbahn</t>
  </si>
  <si>
    <t>Cursdorf</t>
  </si>
  <si>
    <t>987Cursdorf</t>
  </si>
  <si>
    <t>Unterweißbach</t>
  </si>
  <si>
    <t>987Unterweißbach</t>
  </si>
  <si>
    <t>Meura</t>
  </si>
  <si>
    <t>987Meura</t>
  </si>
  <si>
    <t>98746</t>
  </si>
  <si>
    <t>Meuselbach-Schwarzmühle</t>
  </si>
  <si>
    <t>987Meuselbach-Schwarzmühle</t>
  </si>
  <si>
    <t>Mellenbach-Glasbach</t>
  </si>
  <si>
    <t>987Mellenbach-Glasbach</t>
  </si>
  <si>
    <t>Katzhütte</t>
  </si>
  <si>
    <t>987Katzhütte</t>
  </si>
  <si>
    <t>Goldisthal</t>
  </si>
  <si>
    <t>987Goldisthal</t>
  </si>
  <si>
    <t>98749</t>
  </si>
  <si>
    <t>Steinheid</t>
  </si>
  <si>
    <t>987Steinheid</t>
  </si>
  <si>
    <t>Scheibe-Alsbach</t>
  </si>
  <si>
    <t>987Scheibe-Alsbach</t>
  </si>
  <si>
    <t>Siegmundsburg</t>
  </si>
  <si>
    <t>987Siegmundsburg</t>
  </si>
  <si>
    <t>99084</t>
  </si>
  <si>
    <t>Erfurt</t>
  </si>
  <si>
    <t>990Erfurt</t>
  </si>
  <si>
    <t>99085</t>
  </si>
  <si>
    <t>99086</t>
  </si>
  <si>
    <t>99087</t>
  </si>
  <si>
    <t>99089</t>
  </si>
  <si>
    <t>99091</t>
  </si>
  <si>
    <t>99092</t>
  </si>
  <si>
    <t>99094</t>
  </si>
  <si>
    <t>99096</t>
  </si>
  <si>
    <t>99097</t>
  </si>
  <si>
    <t>99099</t>
  </si>
  <si>
    <t>99100</t>
  </si>
  <si>
    <t>Großfahner</t>
  </si>
  <si>
    <t>991Großfahner</t>
  </si>
  <si>
    <t>Bienstädt</t>
  </si>
  <si>
    <t>991Bienstädt</t>
  </si>
  <si>
    <t>Dachwig</t>
  </si>
  <si>
    <t>991Dachwig</t>
  </si>
  <si>
    <t>Zimmernsupra</t>
  </si>
  <si>
    <t>991Zimmernsupra</t>
  </si>
  <si>
    <t>Gierstädt/Kleinfahner</t>
  </si>
  <si>
    <t>991Gierstädt/Kleinfahner</t>
  </si>
  <si>
    <t>Döllstädt</t>
  </si>
  <si>
    <t>991Döllstädt</t>
  </si>
  <si>
    <t>99102</t>
  </si>
  <si>
    <t>Rockhausen</t>
  </si>
  <si>
    <t>991Rockhausen</t>
  </si>
  <si>
    <t>Klettbach</t>
  </si>
  <si>
    <t>991Klettbach</t>
  </si>
  <si>
    <t>99189</t>
  </si>
  <si>
    <t>Witterda</t>
  </si>
  <si>
    <t>991Witterda</t>
  </si>
  <si>
    <t>Elxleben</t>
  </si>
  <si>
    <t>991Elxleben</t>
  </si>
  <si>
    <t>Haßleben</t>
  </si>
  <si>
    <t>991Haßleben</t>
  </si>
  <si>
    <t>Andisleben</t>
  </si>
  <si>
    <t>991Andisleben</t>
  </si>
  <si>
    <t>Walschleben</t>
  </si>
  <si>
    <t>991Walschleben</t>
  </si>
  <si>
    <t>Gebesee</t>
  </si>
  <si>
    <t>991Gebesee</t>
  </si>
  <si>
    <t>991Ringleben</t>
  </si>
  <si>
    <t>99192</t>
  </si>
  <si>
    <t>Neudietendorf</t>
  </si>
  <si>
    <t>991Neudietendorf</t>
  </si>
  <si>
    <t>Gamstädt</t>
  </si>
  <si>
    <t>991Gamstädt</t>
  </si>
  <si>
    <t>Apfelstädt</t>
  </si>
  <si>
    <t>991Apfelstädt</t>
  </si>
  <si>
    <t>Nottleben</t>
  </si>
  <si>
    <t>991Nottleben</t>
  </si>
  <si>
    <t>Ingersleben</t>
  </si>
  <si>
    <t>991Ingersleben</t>
  </si>
  <si>
    <t>99195</t>
  </si>
  <si>
    <t>Markvippach</t>
  </si>
  <si>
    <t>991Markvippach</t>
  </si>
  <si>
    <t>Schloßvippach</t>
  </si>
  <si>
    <t>991Schloßvippach</t>
  </si>
  <si>
    <t>Alperstedt</t>
  </si>
  <si>
    <t>991Alperstedt</t>
  </si>
  <si>
    <t>Nöda</t>
  </si>
  <si>
    <t>991Nöda</t>
  </si>
  <si>
    <t>Eckstedt</t>
  </si>
  <si>
    <t>991Eckstedt</t>
  </si>
  <si>
    <t>991Riethnordhausen</t>
  </si>
  <si>
    <t>Großrudestedt</t>
  </si>
  <si>
    <t>991Großrudestedt</t>
  </si>
  <si>
    <t>99198</t>
  </si>
  <si>
    <t>Großmölsen</t>
  </si>
  <si>
    <t>991Großmölsen</t>
  </si>
  <si>
    <t>Ollendorf</t>
  </si>
  <si>
    <t>991Ollendorf</t>
  </si>
  <si>
    <t>Mönchenholzhausen</t>
  </si>
  <si>
    <t>991Mönchenholzhausen</t>
  </si>
  <si>
    <t>Kleinmölsen</t>
  </si>
  <si>
    <t>991Kleinmölsen</t>
  </si>
  <si>
    <t>Udestedt</t>
  </si>
  <si>
    <t>991Udestedt</t>
  </si>
  <si>
    <t>99310</t>
  </si>
  <si>
    <t>Dornheim</t>
  </si>
  <si>
    <t>993Dornheim</t>
  </si>
  <si>
    <t>Witzleben</t>
  </si>
  <si>
    <t>993Witzleben</t>
  </si>
  <si>
    <t>Bösleben-Wüllersleben</t>
  </si>
  <si>
    <t>993Bösleben-Wüllersleben</t>
  </si>
  <si>
    <t>Osthausen-Wülfershausen</t>
  </si>
  <si>
    <t>993Osthausen-Wülfershausen</t>
  </si>
  <si>
    <t>Wachsenburggemeinde</t>
  </si>
  <si>
    <t>993Wachsenburggemeinde</t>
  </si>
  <si>
    <t>Wipfratal</t>
  </si>
  <si>
    <t>993Wipfratal</t>
  </si>
  <si>
    <t>Alkersleben</t>
  </si>
  <si>
    <t>993Alkersleben</t>
  </si>
  <si>
    <t>Arnstadt</t>
  </si>
  <si>
    <t>993Arnstadt</t>
  </si>
  <si>
    <t>99326</t>
  </si>
  <si>
    <t>Ilmtal</t>
  </si>
  <si>
    <t>993Ilmtal</t>
  </si>
  <si>
    <t>Stadtilm</t>
  </si>
  <si>
    <t>993Stadtilm</t>
  </si>
  <si>
    <t>99330</t>
  </si>
  <si>
    <t>Gräfenroda</t>
  </si>
  <si>
    <t>993Gräfenroda</t>
  </si>
  <si>
    <t>993Frankenhain</t>
  </si>
  <si>
    <t>Liebenstein</t>
  </si>
  <si>
    <t>993Liebenstein</t>
  </si>
  <si>
    <t>Crawinkel</t>
  </si>
  <si>
    <t>993Crawinkel</t>
  </si>
  <si>
    <t>99334</t>
  </si>
  <si>
    <t>Ichtershausen</t>
  </si>
  <si>
    <t>993Ichtershausen</t>
  </si>
  <si>
    <t>993Elxleben</t>
  </si>
  <si>
    <t>993Kirchheim</t>
  </si>
  <si>
    <t>Elleben</t>
  </si>
  <si>
    <t>993Elleben</t>
  </si>
  <si>
    <t>99338</t>
  </si>
  <si>
    <t>Gossel</t>
  </si>
  <si>
    <t>993Gossel</t>
  </si>
  <si>
    <t>Angelroda</t>
  </si>
  <si>
    <t>993Angelroda</t>
  </si>
  <si>
    <t>Neusiß</t>
  </si>
  <si>
    <t>993Neusiß</t>
  </si>
  <si>
    <t>Plaue</t>
  </si>
  <si>
    <t>993Plaue</t>
  </si>
  <si>
    <t>99423</t>
  </si>
  <si>
    <t>994Weimar</t>
  </si>
  <si>
    <t>99425</t>
  </si>
  <si>
    <t>99427</t>
  </si>
  <si>
    <t>99428</t>
  </si>
  <si>
    <t>Hopfgarten</t>
  </si>
  <si>
    <t>994Hopfgarten</t>
  </si>
  <si>
    <t>Bechstedtstraß</t>
  </si>
  <si>
    <t>994Bechstedtstraß</t>
  </si>
  <si>
    <t>Ottstedt am Berge</t>
  </si>
  <si>
    <t>994Ottstedt am Berge</t>
  </si>
  <si>
    <t>Niederzimmern</t>
  </si>
  <si>
    <t>994Niederzimmern</t>
  </si>
  <si>
    <t>Nohra</t>
  </si>
  <si>
    <t>994Nohra</t>
  </si>
  <si>
    <t>Daasdorf am Berge</t>
  </si>
  <si>
    <t>994Daasdorf am Berge</t>
  </si>
  <si>
    <t>Utzberg</t>
  </si>
  <si>
    <t>994Utzberg</t>
  </si>
  <si>
    <t>Isseroda</t>
  </si>
  <si>
    <t>994Isseroda</t>
  </si>
  <si>
    <t>99438</t>
  </si>
  <si>
    <t>Bad Berka</t>
  </si>
  <si>
    <t>994Bad Berka</t>
  </si>
  <si>
    <t>Vollersroda</t>
  </si>
  <si>
    <t>994Vollersroda</t>
  </si>
  <si>
    <t>Hetschburg</t>
  </si>
  <si>
    <t>994Hetschburg</t>
  </si>
  <si>
    <t>Troistedt</t>
  </si>
  <si>
    <t>994Troistedt</t>
  </si>
  <si>
    <t>Tonndorf</t>
  </si>
  <si>
    <t>994Tonndorf</t>
  </si>
  <si>
    <t>Oettern</t>
  </si>
  <si>
    <t>994Oettern</t>
  </si>
  <si>
    <t>Gutendorf</t>
  </si>
  <si>
    <t>994Gutendorf</t>
  </si>
  <si>
    <t>Buchfart</t>
  </si>
  <si>
    <t>994Buchfart</t>
  </si>
  <si>
    <t>99439</t>
  </si>
  <si>
    <t>Sachsenhausen</t>
  </si>
  <si>
    <t>994Sachsenhausen</t>
  </si>
  <si>
    <t>Buttelstedt</t>
  </si>
  <si>
    <t>994Buttelstedt</t>
  </si>
  <si>
    <t>994Rohrbach</t>
  </si>
  <si>
    <t>994Neumark</t>
  </si>
  <si>
    <t>Vippachedelhausen</t>
  </si>
  <si>
    <t>994Vippachedelhausen</t>
  </si>
  <si>
    <t>Wohlsborn</t>
  </si>
  <si>
    <t>994Wohlsborn</t>
  </si>
  <si>
    <t>Heichelheim</t>
  </si>
  <si>
    <t>994Heichelheim</t>
  </si>
  <si>
    <t>Ettersburg</t>
  </si>
  <si>
    <t>994Ettersburg</t>
  </si>
  <si>
    <t>Leutenthal</t>
  </si>
  <si>
    <t>994Leutenthal</t>
  </si>
  <si>
    <t>Kleinobringen</t>
  </si>
  <si>
    <t>994Kleinobringen</t>
  </si>
  <si>
    <t>Ballstedt</t>
  </si>
  <si>
    <t>994Ballstedt</t>
  </si>
  <si>
    <t>Ramsla</t>
  </si>
  <si>
    <t>994Ramsla</t>
  </si>
  <si>
    <t>Berlstedt</t>
  </si>
  <si>
    <t>994Berlstedt</t>
  </si>
  <si>
    <t>Schwerstedt</t>
  </si>
  <si>
    <t>994Schwerstedt</t>
  </si>
  <si>
    <t>994Krautheim</t>
  </si>
  <si>
    <t>Großobringen</t>
  </si>
  <si>
    <t>994Großobringen</t>
  </si>
  <si>
    <t>Hottelstedt</t>
  </si>
  <si>
    <t>994Hottelstedt</t>
  </si>
  <si>
    <t>99441</t>
  </si>
  <si>
    <t>Magdala</t>
  </si>
  <si>
    <t>994Magdala</t>
  </si>
  <si>
    <t>Döbritschen</t>
  </si>
  <si>
    <t>994Döbritschen</t>
  </si>
  <si>
    <t>Großschwabhausen</t>
  </si>
  <si>
    <t>994Großschwabhausen</t>
  </si>
  <si>
    <t>Umpferstedt</t>
  </si>
  <si>
    <t>994Umpferstedt</t>
  </si>
  <si>
    <t>Mechelroda</t>
  </si>
  <si>
    <t>994Mechelroda</t>
  </si>
  <si>
    <t>Lehnstedt</t>
  </si>
  <si>
    <t>994Lehnstedt</t>
  </si>
  <si>
    <t>Frankendorf</t>
  </si>
  <si>
    <t>994Frankendorf</t>
  </si>
  <si>
    <t>Kiliansroda</t>
  </si>
  <si>
    <t>994Kiliansroda</t>
  </si>
  <si>
    <t>Hohlstedt</t>
  </si>
  <si>
    <t>994Hohlstedt</t>
  </si>
  <si>
    <t>Hammerstedt</t>
  </si>
  <si>
    <t>994Hammerstedt</t>
  </si>
  <si>
    <t>Mellingen</t>
  </si>
  <si>
    <t>994Mellingen</t>
  </si>
  <si>
    <t>Kleinschwabhausen</t>
  </si>
  <si>
    <t>994Kleinschwabhausen</t>
  </si>
  <si>
    <t>Kromsdorf</t>
  </si>
  <si>
    <t>994Kromsdorf</t>
  </si>
  <si>
    <t>99444</t>
  </si>
  <si>
    <t>Blankenhain</t>
  </si>
  <si>
    <t>994Blankenhain</t>
  </si>
  <si>
    <t>99448</t>
  </si>
  <si>
    <t>994Rittersdorf</t>
  </si>
  <si>
    <t>994Nauendorf</t>
  </si>
  <si>
    <t>Hohenfelden</t>
  </si>
  <si>
    <t>994Hohenfelden</t>
  </si>
  <si>
    <t>Kranichfeld</t>
  </si>
  <si>
    <t>994Kranichfeld</t>
  </si>
  <si>
    <t>99510</t>
  </si>
  <si>
    <t>Nirmsdorf</t>
  </si>
  <si>
    <t>995Nirmsdorf</t>
  </si>
  <si>
    <t>Obertrebra</t>
  </si>
  <si>
    <t>995Obertrebra</t>
  </si>
  <si>
    <t>Mattstedt</t>
  </si>
  <si>
    <t>995Mattstedt</t>
  </si>
  <si>
    <t>Saaleplatte</t>
  </si>
  <si>
    <t>995Saaleplatte</t>
  </si>
  <si>
    <t>Oberreißen</t>
  </si>
  <si>
    <t>995Oberreißen</t>
  </si>
  <si>
    <t>Niederroßla</t>
  </si>
  <si>
    <t>995Niederroßla</t>
  </si>
  <si>
    <t>Pfiffelbach</t>
  </si>
  <si>
    <t>995Pfiffelbach</t>
  </si>
  <si>
    <t>Kapellendorf</t>
  </si>
  <si>
    <t>995Kapellendorf</t>
  </si>
  <si>
    <t>Niederreißen</t>
  </si>
  <si>
    <t>995Niederreißen</t>
  </si>
  <si>
    <t>Flurstedt</t>
  </si>
  <si>
    <t>995Flurstedt</t>
  </si>
  <si>
    <t>Apolda</t>
  </si>
  <si>
    <t>995Apolda</t>
  </si>
  <si>
    <t>Willerstedt</t>
  </si>
  <si>
    <t>995Willerstedt</t>
  </si>
  <si>
    <t>Gebstedt</t>
  </si>
  <si>
    <t>995Gebstedt</t>
  </si>
  <si>
    <t>Liebstedt</t>
  </si>
  <si>
    <t>995Liebstedt</t>
  </si>
  <si>
    <t>Wiegendorf</t>
  </si>
  <si>
    <t>995Wiegendorf</t>
  </si>
  <si>
    <t>Wickerstedt</t>
  </si>
  <si>
    <t>995Wickerstedt</t>
  </si>
  <si>
    <t>Oßmannstedt</t>
  </si>
  <si>
    <t>995Oßmannstedt</t>
  </si>
  <si>
    <t>99518</t>
  </si>
  <si>
    <t>Großheringen</t>
  </si>
  <si>
    <t>995Großheringen</t>
  </si>
  <si>
    <t>Rannstedt</t>
  </si>
  <si>
    <t>995Rannstedt</t>
  </si>
  <si>
    <t>Schmiedehausen</t>
  </si>
  <si>
    <t>995Schmiedehausen</t>
  </si>
  <si>
    <t>Ködderitzsch</t>
  </si>
  <si>
    <t>995Ködderitzsch</t>
  </si>
  <si>
    <t>Niedertrebra</t>
  </si>
  <si>
    <t>995Niedertrebra</t>
  </si>
  <si>
    <t>Eberstedt</t>
  </si>
  <si>
    <t>995Eberstedt</t>
  </si>
  <si>
    <t>Bad Sulza</t>
  </si>
  <si>
    <t>995Bad Sulza</t>
  </si>
  <si>
    <t>Auerstedt</t>
  </si>
  <si>
    <t>995Auerstedt</t>
  </si>
  <si>
    <t>Reisdorf</t>
  </si>
  <si>
    <t>995Reisdorf</t>
  </si>
  <si>
    <t>99610</t>
  </si>
  <si>
    <t>Wundersleben</t>
  </si>
  <si>
    <t>996Wundersleben</t>
  </si>
  <si>
    <t>Kleinbrembach</t>
  </si>
  <si>
    <t>996Kleinbrembach</t>
  </si>
  <si>
    <t>Sömmerda</t>
  </si>
  <si>
    <t>996Sömmerda</t>
  </si>
  <si>
    <t>Großbrembach</t>
  </si>
  <si>
    <t>996Großbrembach</t>
  </si>
  <si>
    <t>Sprötau</t>
  </si>
  <si>
    <t>996Sprötau</t>
  </si>
  <si>
    <t>Vogelsberg</t>
  </si>
  <si>
    <t>996Vogelsberg</t>
  </si>
  <si>
    <t>99625</t>
  </si>
  <si>
    <t>Kölleda</t>
  </si>
  <si>
    <t>996Kölleda</t>
  </si>
  <si>
    <t>Großneuhausen</t>
  </si>
  <si>
    <t>996Großneuhausen</t>
  </si>
  <si>
    <t>Schillingstedt</t>
  </si>
  <si>
    <t>996Schillingstedt</t>
  </si>
  <si>
    <t>Kleinneuhausen</t>
  </si>
  <si>
    <t>996Kleinneuhausen</t>
  </si>
  <si>
    <t>Beichlingen</t>
  </si>
  <si>
    <t>996Beichlingen</t>
  </si>
  <si>
    <t>Großmonra</t>
  </si>
  <si>
    <t>996Großmonra</t>
  </si>
  <si>
    <t>99628</t>
  </si>
  <si>
    <t>Eßleben-Teutleben</t>
  </si>
  <si>
    <t>996Eßleben-Teutleben</t>
  </si>
  <si>
    <t>Guthmannshausen</t>
  </si>
  <si>
    <t>996Guthmannshausen</t>
  </si>
  <si>
    <t>Hardisleben</t>
  </si>
  <si>
    <t>996Hardisleben</t>
  </si>
  <si>
    <t>Ellersleben</t>
  </si>
  <si>
    <t>996Ellersleben</t>
  </si>
  <si>
    <t>Rudersdorf</t>
  </si>
  <si>
    <t>996Rudersdorf</t>
  </si>
  <si>
    <t>Buttstädt</t>
  </si>
  <si>
    <t>996Buttstädt</t>
  </si>
  <si>
    <t>Mannstedt</t>
  </si>
  <si>
    <t>996Mannstedt</t>
  </si>
  <si>
    <t>Olbersleben</t>
  </si>
  <si>
    <t>996Olbersleben</t>
  </si>
  <si>
    <t>99631</t>
  </si>
  <si>
    <t>Weißensee</t>
  </si>
  <si>
    <t>996Weißensee</t>
  </si>
  <si>
    <t>Günstedt</t>
  </si>
  <si>
    <t>996Günstedt</t>
  </si>
  <si>
    <t>Herrnschwende</t>
  </si>
  <si>
    <t>996Herrnschwende</t>
  </si>
  <si>
    <t>99634</t>
  </si>
  <si>
    <t>996Schwerstedt</t>
  </si>
  <si>
    <t>Gangloffsömmern</t>
  </si>
  <si>
    <t>996Gangloffsömmern</t>
  </si>
  <si>
    <t>Henschleben</t>
  </si>
  <si>
    <t>996Henschleben</t>
  </si>
  <si>
    <t>Straußfurt</t>
  </si>
  <si>
    <t>996Straußfurt</t>
  </si>
  <si>
    <t>Werningshausen</t>
  </si>
  <si>
    <t>996Werningshausen</t>
  </si>
  <si>
    <t>99636</t>
  </si>
  <si>
    <t>Rastenberg</t>
  </si>
  <si>
    <t>996Rastenberg</t>
  </si>
  <si>
    <t>Ostramondra</t>
  </si>
  <si>
    <t>996Ostramondra</t>
  </si>
  <si>
    <t>99638</t>
  </si>
  <si>
    <t>Riethgen</t>
  </si>
  <si>
    <t>996Riethgen</t>
  </si>
  <si>
    <t>Frömmstedt</t>
  </si>
  <si>
    <t>996Frömmstedt</t>
  </si>
  <si>
    <t>Kindelbrück</t>
  </si>
  <si>
    <t>996Kindelbrück</t>
  </si>
  <si>
    <t>996Büchel</t>
  </si>
  <si>
    <t>Griefstedt</t>
  </si>
  <si>
    <t>996Griefstedt</t>
  </si>
  <si>
    <t>99706</t>
  </si>
  <si>
    <t>Bendeleben</t>
  </si>
  <si>
    <t>997Bendeleben</t>
  </si>
  <si>
    <t>Sondershausen</t>
  </si>
  <si>
    <t>997Sondershausen</t>
  </si>
  <si>
    <t>Badra</t>
  </si>
  <si>
    <t>997Badra</t>
  </si>
  <si>
    <t>Hachelbich</t>
  </si>
  <si>
    <t>997Hachelbich</t>
  </si>
  <si>
    <t>99713</t>
  </si>
  <si>
    <t>Abtsbessingen</t>
  </si>
  <si>
    <t>997Abtsbessingen</t>
  </si>
  <si>
    <t>Thüringenhausen</t>
  </si>
  <si>
    <t>997Thüringenhausen</t>
  </si>
  <si>
    <t>Wolferschwenda</t>
  </si>
  <si>
    <t>997Wolferschwenda</t>
  </si>
  <si>
    <t>Helbedündorf</t>
  </si>
  <si>
    <t>997Helbedündorf</t>
  </si>
  <si>
    <t>Bellstedt</t>
  </si>
  <si>
    <t>997Bellstedt</t>
  </si>
  <si>
    <t>Freienbessingen</t>
  </si>
  <si>
    <t>997Freienbessingen</t>
  </si>
  <si>
    <t>Rockstedt</t>
  </si>
  <si>
    <t>997Rockstedt</t>
  </si>
  <si>
    <t>Schernberg</t>
  </si>
  <si>
    <t>997Schernberg</t>
  </si>
  <si>
    <t>Ebeleben</t>
  </si>
  <si>
    <t>997Ebeleben</t>
  </si>
  <si>
    <t>Holzsußra</t>
  </si>
  <si>
    <t>997Holzsußra</t>
  </si>
  <si>
    <t>99718</t>
  </si>
  <si>
    <t>Greußen</t>
  </si>
  <si>
    <t>997Greußen</t>
  </si>
  <si>
    <t>Großenehrich</t>
  </si>
  <si>
    <t>997Großenehrich</t>
  </si>
  <si>
    <t>Trebra</t>
  </si>
  <si>
    <t>997Trebra</t>
  </si>
  <si>
    <t>Westgreußen</t>
  </si>
  <si>
    <t>997Westgreußen</t>
  </si>
  <si>
    <t>Wasserthaleben</t>
  </si>
  <si>
    <t>997Wasserthaleben</t>
  </si>
  <si>
    <t>Oberbösa</t>
  </si>
  <si>
    <t>997Oberbösa</t>
  </si>
  <si>
    <t>Niederbösa</t>
  </si>
  <si>
    <t>997Niederbösa</t>
  </si>
  <si>
    <t>Topfstedt</t>
  </si>
  <si>
    <t>997Topfstedt</t>
  </si>
  <si>
    <t>Clingen</t>
  </si>
  <si>
    <t>997Clingen</t>
  </si>
  <si>
    <t>99734</t>
  </si>
  <si>
    <t>Nordhausen</t>
  </si>
  <si>
    <t>997Nordhausen</t>
  </si>
  <si>
    <t>99735</t>
  </si>
  <si>
    <t>997Nohra</t>
  </si>
  <si>
    <t>997Werther</t>
  </si>
  <si>
    <t>Kleinfurra</t>
  </si>
  <si>
    <t>997Kleinfurra</t>
  </si>
  <si>
    <t>Wolkramshausen</t>
  </si>
  <si>
    <t>997Wolkramshausen</t>
  </si>
  <si>
    <t>997Hohenstein</t>
  </si>
  <si>
    <t>997Friedrichsthal</t>
  </si>
  <si>
    <t>Etzelsrode</t>
  </si>
  <si>
    <t>997Etzelsrode</t>
  </si>
  <si>
    <t>997Petersdorf</t>
  </si>
  <si>
    <t>997Hainrode</t>
  </si>
  <si>
    <t>99752</t>
  </si>
  <si>
    <t>Kleinbodungen</t>
  </si>
  <si>
    <t>997Kleinbodungen</t>
  </si>
  <si>
    <t>Kraja</t>
  </si>
  <si>
    <t>997Kraja</t>
  </si>
  <si>
    <t>Wipperdorf</t>
  </si>
  <si>
    <t>997Wipperdorf</t>
  </si>
  <si>
    <t>Lipprechterode</t>
  </si>
  <si>
    <t>997Lipprechterode</t>
  </si>
  <si>
    <t>Kehmstedt</t>
  </si>
  <si>
    <t>997Kehmstedt</t>
  </si>
  <si>
    <t>99755</t>
  </si>
  <si>
    <t>Ellrich</t>
  </si>
  <si>
    <t>997Ellrich</t>
  </si>
  <si>
    <t>99759</t>
  </si>
  <si>
    <t>Obergebra</t>
  </si>
  <si>
    <t>997Obergebra</t>
  </si>
  <si>
    <t>Niedergebra</t>
  </si>
  <si>
    <t>997Niedergebra</t>
  </si>
  <si>
    <t>Rehungen</t>
  </si>
  <si>
    <t>997Rehungen</t>
  </si>
  <si>
    <t>Großlohra</t>
  </si>
  <si>
    <t>997Großlohra</t>
  </si>
  <si>
    <t>99762</t>
  </si>
  <si>
    <t>997Buchholz</t>
  </si>
  <si>
    <t>Harzungen</t>
  </si>
  <si>
    <t>997Harzungen</t>
  </si>
  <si>
    <t>Niedersachswerfen</t>
  </si>
  <si>
    <t>997Niedersachswerfen</t>
  </si>
  <si>
    <t>Herrmannsacker</t>
  </si>
  <si>
    <t>997Herrmannsacker</t>
  </si>
  <si>
    <t>Neustadt/Harz</t>
  </si>
  <si>
    <t>997Neustadt/Harz</t>
  </si>
  <si>
    <t>Stempeda</t>
  </si>
  <si>
    <t>997Stempeda</t>
  </si>
  <si>
    <t>Rodishain</t>
  </si>
  <si>
    <t>997Rodishain</t>
  </si>
  <si>
    <t>99765</t>
  </si>
  <si>
    <t>Görsbach</t>
  </si>
  <si>
    <t>997Görsbach</t>
  </si>
  <si>
    <t>997Urbach</t>
  </si>
  <si>
    <t>Auleben</t>
  </si>
  <si>
    <t>997Auleben</t>
  </si>
  <si>
    <t>Heringen/Helme</t>
  </si>
  <si>
    <t>997Heringen/Helme</t>
  </si>
  <si>
    <t>Hamma</t>
  </si>
  <si>
    <t>997Hamma</t>
  </si>
  <si>
    <t>Uthleben</t>
  </si>
  <si>
    <t>997Uthleben</t>
  </si>
  <si>
    <t>Windehausen</t>
  </si>
  <si>
    <t>997Windehausen</t>
  </si>
  <si>
    <t>99768</t>
  </si>
  <si>
    <t>Ilfeld</t>
  </si>
  <si>
    <t>997Ilfeld</t>
  </si>
  <si>
    <t>99817</t>
  </si>
  <si>
    <t>998Eisenach</t>
  </si>
  <si>
    <t>99819</t>
  </si>
  <si>
    <t>Unterellen</t>
  </si>
  <si>
    <t>998Unterellen</t>
  </si>
  <si>
    <t>Wolfsburg-Unkeroda</t>
  </si>
  <si>
    <t>998Wolfsburg-Unkeroda</t>
  </si>
  <si>
    <t>Oberellen</t>
  </si>
  <si>
    <t>998Oberellen</t>
  </si>
  <si>
    <t>Krauthausen</t>
  </si>
  <si>
    <t>998Krauthausen</t>
  </si>
  <si>
    <t>Ettenhausen an der Suhl</t>
  </si>
  <si>
    <t>998Ettenhausen an der Suhl</t>
  </si>
  <si>
    <t>Hörselberg</t>
  </si>
  <si>
    <t>998Hörselberg</t>
  </si>
  <si>
    <t>Marksuhl</t>
  </si>
  <si>
    <t>998Marksuhl</t>
  </si>
  <si>
    <t>Lauchröden</t>
  </si>
  <si>
    <t>998Lauchröden</t>
  </si>
  <si>
    <t>99826</t>
  </si>
  <si>
    <t>Berka vor der Hainich</t>
  </si>
  <si>
    <t>998Berka vor der Hainich</t>
  </si>
  <si>
    <t>Hallungen</t>
  </si>
  <si>
    <t>998Hallungen</t>
  </si>
  <si>
    <t>Ebenshausen</t>
  </si>
  <si>
    <t>998Ebenshausen</t>
  </si>
  <si>
    <t>Nazza</t>
  </si>
  <si>
    <t>998Nazza</t>
  </si>
  <si>
    <t>Bischofroda</t>
  </si>
  <si>
    <t>998Bischofroda</t>
  </si>
  <si>
    <t>998Lauterbach</t>
  </si>
  <si>
    <t>Mihla</t>
  </si>
  <si>
    <t>998Mihla</t>
  </si>
  <si>
    <t>Frankenroda</t>
  </si>
  <si>
    <t>998Frankenroda</t>
  </si>
  <si>
    <t>99830</t>
  </si>
  <si>
    <t>Treffurt</t>
  </si>
  <si>
    <t>998Treffurt</t>
  </si>
  <si>
    <t>99831</t>
  </si>
  <si>
    <t>Creuzburg</t>
  </si>
  <si>
    <t>998Creuzburg</t>
  </si>
  <si>
    <t>Ifta</t>
  </si>
  <si>
    <t>998Ifta</t>
  </si>
  <si>
    <t>99834</t>
  </si>
  <si>
    <t>Gerstungen</t>
  </si>
  <si>
    <t>998Gerstungen</t>
  </si>
  <si>
    <t>99837</t>
  </si>
  <si>
    <t>Berka/Werra</t>
  </si>
  <si>
    <t>998Berka/Werra</t>
  </si>
  <si>
    <t>998Großensee</t>
  </si>
  <si>
    <t>Dankmarshausen</t>
  </si>
  <si>
    <t>998Dankmarshausen</t>
  </si>
  <si>
    <t>Dippach</t>
  </si>
  <si>
    <t>998Dippach</t>
  </si>
  <si>
    <t>99842</t>
  </si>
  <si>
    <t>Ruhla</t>
  </si>
  <si>
    <t>998Ruhla</t>
  </si>
  <si>
    <t>99846</t>
  </si>
  <si>
    <t>998Seebach</t>
  </si>
  <si>
    <t>99848</t>
  </si>
  <si>
    <t>Wutha-Farnroda</t>
  </si>
  <si>
    <t>998Wutha-Farnroda</t>
  </si>
  <si>
    <t>99867</t>
  </si>
  <si>
    <t>Gotha</t>
  </si>
  <si>
    <t>998Gotha</t>
  </si>
  <si>
    <t>99869</t>
  </si>
  <si>
    <t>Brüheim</t>
  </si>
  <si>
    <t>998Brüheim</t>
  </si>
  <si>
    <t>Haina</t>
  </si>
  <si>
    <t>998Haina</t>
  </si>
  <si>
    <t>Mühlberg</t>
  </si>
  <si>
    <t>998Mühlberg</t>
  </si>
  <si>
    <t>Remstädt</t>
  </si>
  <si>
    <t>998Remstädt</t>
  </si>
  <si>
    <t>Tüttleben</t>
  </si>
  <si>
    <t>998Tüttleben</t>
  </si>
  <si>
    <t>Hochheim</t>
  </si>
  <si>
    <t>998Hochheim</t>
  </si>
  <si>
    <t>Emleben</t>
  </si>
  <si>
    <t>998Emleben</t>
  </si>
  <si>
    <t>Ebenheim</t>
  </si>
  <si>
    <t>998Ebenheim</t>
  </si>
  <si>
    <t>Wandersleben</t>
  </si>
  <si>
    <t>998Wandersleben</t>
  </si>
  <si>
    <t>998Weingarten</t>
  </si>
  <si>
    <t>Ballstädt</t>
  </si>
  <si>
    <t>998Ballstädt</t>
  </si>
  <si>
    <t>Wangenheim</t>
  </si>
  <si>
    <t>998Wangenheim</t>
  </si>
  <si>
    <t>Bufleben</t>
  </si>
  <si>
    <t>998Bufleben</t>
  </si>
  <si>
    <t>Tröchtelborn</t>
  </si>
  <si>
    <t>998Tröchtelborn</t>
  </si>
  <si>
    <t>Eschenbergen</t>
  </si>
  <si>
    <t>998Eschenbergen</t>
  </si>
  <si>
    <t>Sonneborn</t>
  </si>
  <si>
    <t>998Sonneborn</t>
  </si>
  <si>
    <t>998Westhausen</t>
  </si>
  <si>
    <t>Grabsleben</t>
  </si>
  <si>
    <t>998Grabsleben</t>
  </si>
  <si>
    <t>Seebergen</t>
  </si>
  <si>
    <t>998Seebergen</t>
  </si>
  <si>
    <t>Friemar</t>
  </si>
  <si>
    <t>998Friemar</t>
  </si>
  <si>
    <t>Molschleben</t>
  </si>
  <si>
    <t>998Molschleben</t>
  </si>
  <si>
    <t>Wechmar</t>
  </si>
  <si>
    <t>998Wechmar</t>
  </si>
  <si>
    <t>998Goldbach</t>
  </si>
  <si>
    <t>Friedrichswerth</t>
  </si>
  <si>
    <t>998Friedrichswerth</t>
  </si>
  <si>
    <t>Warza</t>
  </si>
  <si>
    <t>998Warza</t>
  </si>
  <si>
    <t>Günthersleben</t>
  </si>
  <si>
    <t>998Günthersleben</t>
  </si>
  <si>
    <t>998Schwabhausen</t>
  </si>
  <si>
    <t>Pferdingsleben</t>
  </si>
  <si>
    <t>998Pferdingsleben</t>
  </si>
  <si>
    <t>99880</t>
  </si>
  <si>
    <t>Teutleben</t>
  </si>
  <si>
    <t>998Teutleben</t>
  </si>
  <si>
    <t>Fröttstädt</t>
  </si>
  <si>
    <t>998Fröttstädt</t>
  </si>
  <si>
    <t>Leinatal</t>
  </si>
  <si>
    <t>998Leinatal</t>
  </si>
  <si>
    <t>Mechterstädt</t>
  </si>
  <si>
    <t>998Mechterstädt</t>
  </si>
  <si>
    <t>Trügleben</t>
  </si>
  <si>
    <t>998Trügleben</t>
  </si>
  <si>
    <t>Metebach</t>
  </si>
  <si>
    <t>998Metebach</t>
  </si>
  <si>
    <t>Waltershausen</t>
  </si>
  <si>
    <t>998Waltershausen</t>
  </si>
  <si>
    <t>Hörselgau</t>
  </si>
  <si>
    <t>998Hörselgau</t>
  </si>
  <si>
    <t>998Aspach</t>
  </si>
  <si>
    <t>998Laucha</t>
  </si>
  <si>
    <t>99885</t>
  </si>
  <si>
    <t>Ohrdruf</t>
  </si>
  <si>
    <t>998Ohrdruf</t>
  </si>
  <si>
    <t>Wölfis</t>
  </si>
  <si>
    <t>998Wölfis</t>
  </si>
  <si>
    <t>Luisenthal</t>
  </si>
  <si>
    <t>998Luisenthal</t>
  </si>
  <si>
    <t>99887</t>
  </si>
  <si>
    <t>Hohenkirchen</t>
  </si>
  <si>
    <t>998Hohenkirchen</t>
  </si>
  <si>
    <t>Petriroda</t>
  </si>
  <si>
    <t>998Petriroda</t>
  </si>
  <si>
    <t>Georgenthal</t>
  </si>
  <si>
    <t>998Georgenthal</t>
  </si>
  <si>
    <t>Herrenhof</t>
  </si>
  <si>
    <t>998Herrenhof</t>
  </si>
  <si>
    <t>Gräfenhain</t>
  </si>
  <si>
    <t>998Gräfenhain</t>
  </si>
  <si>
    <t>99891</t>
  </si>
  <si>
    <t>Emsetal</t>
  </si>
  <si>
    <t>998Emsetal</t>
  </si>
  <si>
    <t>Tabarz</t>
  </si>
  <si>
    <t>998Tabarz</t>
  </si>
  <si>
    <t>99894</t>
  </si>
  <si>
    <t>Ernstroda</t>
  </si>
  <si>
    <t>998Ernstroda</t>
  </si>
  <si>
    <t>Friedrichroda</t>
  </si>
  <si>
    <t>998Friedrichroda</t>
  </si>
  <si>
    <t>99897</t>
  </si>
  <si>
    <t>Tambach-Dietharz</t>
  </si>
  <si>
    <t>998Tambach-Dietharz</t>
  </si>
  <si>
    <t>99898</t>
  </si>
  <si>
    <t>Finsterbergen</t>
  </si>
  <si>
    <t>998Finsterbergen</t>
  </si>
  <si>
    <t>99947</t>
  </si>
  <si>
    <t>Bothenheilingen</t>
  </si>
  <si>
    <t>999Bothenheilingen</t>
  </si>
  <si>
    <t>Behringen</t>
  </si>
  <si>
    <t>999Behringen</t>
  </si>
  <si>
    <t>Kleinwelsbach</t>
  </si>
  <si>
    <t>999Kleinwelsbach</t>
  </si>
  <si>
    <t>Tottleben</t>
  </si>
  <si>
    <t>999Tottleben</t>
  </si>
  <si>
    <t>Issersheilingen</t>
  </si>
  <si>
    <t>999Issersheilingen</t>
  </si>
  <si>
    <t>Weberstedt</t>
  </si>
  <si>
    <t>999Weberstedt</t>
  </si>
  <si>
    <t>Schönstedt</t>
  </si>
  <si>
    <t>999Schönstedt</t>
  </si>
  <si>
    <t>Neunheilingen</t>
  </si>
  <si>
    <t>999Neunheilingen</t>
  </si>
  <si>
    <t>Sundhausen</t>
  </si>
  <si>
    <t>999Sundhausen</t>
  </si>
  <si>
    <t>Mülverstedt</t>
  </si>
  <si>
    <t>999Mülverstedt</t>
  </si>
  <si>
    <t>Kirchheilingen</t>
  </si>
  <si>
    <t>999Kirchheilingen</t>
  </si>
  <si>
    <t>Bad Langensalza</t>
  </si>
  <si>
    <t>999Bad Langensalza</t>
  </si>
  <si>
    <t>99955</t>
  </si>
  <si>
    <t>Bruchstedt</t>
  </si>
  <si>
    <t>999Bruchstedt</t>
  </si>
  <si>
    <t>Klettstedt</t>
  </si>
  <si>
    <t>999Klettstedt</t>
  </si>
  <si>
    <t>Kutzleben</t>
  </si>
  <si>
    <t>999Kutzleben</t>
  </si>
  <si>
    <t>Herbsleben</t>
  </si>
  <si>
    <t>999Herbsleben</t>
  </si>
  <si>
    <t>Bad Tennstedt</t>
  </si>
  <si>
    <t>999Bad Tennstedt</t>
  </si>
  <si>
    <t>999Blankenburg</t>
  </si>
  <si>
    <t>Urleben</t>
  </si>
  <si>
    <t>999Urleben</t>
  </si>
  <si>
    <t>Ballhausen</t>
  </si>
  <si>
    <t>999Ballhausen</t>
  </si>
  <si>
    <t>Hornsömmern</t>
  </si>
  <si>
    <t>999Hornsömmern</t>
  </si>
  <si>
    <t>Haussömmern</t>
  </si>
  <si>
    <t>999Haussömmern</t>
  </si>
  <si>
    <t>Mittelsömmern</t>
  </si>
  <si>
    <t>999Mittelsömmern</t>
  </si>
  <si>
    <t>99958</t>
  </si>
  <si>
    <t>Tonna</t>
  </si>
  <si>
    <t>999Tonna</t>
  </si>
  <si>
    <t>Großvargula</t>
  </si>
  <si>
    <t>999Großvargula</t>
  </si>
  <si>
    <t>99974</t>
  </si>
  <si>
    <t>999Mühlhausen</t>
  </si>
  <si>
    <t>Unstruttal</t>
  </si>
  <si>
    <t>999Unstruttal</t>
  </si>
  <si>
    <t>99976</t>
  </si>
  <si>
    <t>Anrode</t>
  </si>
  <si>
    <t>999Anrode</t>
  </si>
  <si>
    <t>Lengenfeld unterm Stein</t>
  </si>
  <si>
    <t>999Lengenfeld unterm Stein</t>
  </si>
  <si>
    <t>Hildebrandshausen</t>
  </si>
  <si>
    <t>999Hildebrandshausen</t>
  </si>
  <si>
    <t>Dünwald</t>
  </si>
  <si>
    <t>999Dünwald</t>
  </si>
  <si>
    <t>Rodeberg</t>
  </si>
  <si>
    <t>999Rodeberg</t>
  </si>
  <si>
    <t>99986</t>
  </si>
  <si>
    <t>Flarchheim</t>
  </si>
  <si>
    <t>999Flarchheim</t>
  </si>
  <si>
    <t>Oppershausen</t>
  </si>
  <si>
    <t>999Oppershausen</t>
  </si>
  <si>
    <t>Langula</t>
  </si>
  <si>
    <t>999Langula</t>
  </si>
  <si>
    <t>Niederdorla</t>
  </si>
  <si>
    <t>999Niederdorla</t>
  </si>
  <si>
    <t>Oberdorla</t>
  </si>
  <si>
    <t>999Oberdorla</t>
  </si>
  <si>
    <t>999Kammerforst</t>
  </si>
  <si>
    <t>99988</t>
  </si>
  <si>
    <t>Katharinenberg</t>
  </si>
  <si>
    <t>999Katharinenberg</t>
  </si>
  <si>
    <t>Heyerode</t>
  </si>
  <si>
    <t>999Heyerode</t>
  </si>
  <si>
    <t>99991</t>
  </si>
  <si>
    <t>Großengottern</t>
  </si>
  <si>
    <t>999Großengottern</t>
  </si>
  <si>
    <t>Altengottern</t>
  </si>
  <si>
    <t>999Altengottern</t>
  </si>
  <si>
    <t>Heroldishausen</t>
  </si>
  <si>
    <t>999Heroldishausen</t>
  </si>
  <si>
    <t>99994</t>
  </si>
  <si>
    <t>Schlotheim</t>
  </si>
  <si>
    <t>999Schlotheim</t>
  </si>
  <si>
    <t>Marolterode</t>
  </si>
  <si>
    <t>999Marolterode</t>
  </si>
  <si>
    <t>99996</t>
  </si>
  <si>
    <t>Obermehler</t>
  </si>
  <si>
    <t>999Obermehler</t>
  </si>
  <si>
    <t>Menteroda</t>
  </si>
  <si>
    <t>999Menteroda</t>
  </si>
  <si>
    <t>99998</t>
  </si>
  <si>
    <t>Körner</t>
  </si>
  <si>
    <t>999Körner</t>
  </si>
  <si>
    <t>Weinbergen</t>
  </si>
  <si>
    <t>999Weinbergen</t>
  </si>
  <si>
    <t>PO Box Postal Code</t>
  </si>
  <si>
    <t>Tax Number</t>
  </si>
  <si>
    <t>Bank Country</t>
  </si>
  <si>
    <t>AALhousenumber</t>
  </si>
  <si>
    <t>AKLtelephone1</t>
  </si>
  <si>
    <t>AKLtelephoneCountry1</t>
  </si>
  <si>
    <t>ABLcountryISOcode1</t>
  </si>
  <si>
    <t>ABLswiftcode1</t>
  </si>
  <si>
    <t>ABLcurrencyISOcode1</t>
  </si>
  <si>
    <t>2</t>
  </si>
  <si>
    <t>APLtelephoneExt</t>
  </si>
  <si>
    <t>Tabellenname</t>
  </si>
  <si>
    <t>tblCountries</t>
  </si>
  <si>
    <t>O68</t>
  </si>
  <si>
    <t>tblIESRole</t>
  </si>
  <si>
    <t>tblCompanyCode</t>
  </si>
  <si>
    <t>tblCompanyCodeSBES</t>
  </si>
  <si>
    <t>tblLanguage</t>
  </si>
  <si>
    <t>tblTitles</t>
  </si>
  <si>
    <t>tblPalettenabrechnung</t>
  </si>
  <si>
    <t>tblPurchasingGroup</t>
  </si>
  <si>
    <t>tblPurchasingGroupSBES</t>
  </si>
  <si>
    <t>tblPurchasingOrganisation</t>
  </si>
  <si>
    <t>tblPurchasingOrganisationSBES</t>
  </si>
  <si>
    <t>tblSalesOrganisation</t>
  </si>
  <si>
    <t>tblDistributionChannel</t>
  </si>
  <si>
    <t>tblDivision</t>
  </si>
  <si>
    <t>tblOrderCurrency</t>
  </si>
  <si>
    <t>tblModeOfTransport</t>
  </si>
  <si>
    <t>tblIncoterms</t>
  </si>
  <si>
    <t>tblSubcategory2</t>
  </si>
  <si>
    <t>tblPackagelicensing</t>
  </si>
  <si>
    <t>tblAcceptance1</t>
  </si>
  <si>
    <t>tblAcceptance2</t>
  </si>
  <si>
    <t>tblAcceptance3</t>
  </si>
  <si>
    <t>tblCurrencyCode</t>
  </si>
  <si>
    <t>Obligatory Split Payment</t>
  </si>
  <si>
    <t>tblcashdiscountdays</t>
  </si>
  <si>
    <t>tblcashdiscountdaysSBES</t>
  </si>
  <si>
    <t>tblcashdiscountpercent</t>
  </si>
  <si>
    <t>tblcashdiscountpercentSBES</t>
  </si>
  <si>
    <t>tblpaymenttermdaysnet</t>
  </si>
  <si>
    <t>tblpaymenttermdaysnetSBES</t>
  </si>
  <si>
    <t>tblDefaultClerkVendor</t>
  </si>
  <si>
    <t>tblAccoutingClerkCustomer</t>
  </si>
  <si>
    <t>tblDistrict</t>
  </si>
  <si>
    <t>tblFarmerProduction</t>
  </si>
  <si>
    <t>tblIBANlength</t>
  </si>
  <si>
    <t>tblMarkantSettlementAgreement</t>
  </si>
  <si>
    <t>Zielzellen</t>
  </si>
  <si>
    <t>APLtelephone, AKLtelephone1, AALcountry</t>
  </si>
  <si>
    <t>AKLRemark1 bis 3</t>
  </si>
  <si>
    <t>…</t>
  </si>
  <si>
    <t>ASLVATregistrationnumber, ASLlocaltaxnumber1 bis 3</t>
  </si>
  <si>
    <t>IESrole</t>
  </si>
  <si>
    <t>IEScompanycode</t>
  </si>
  <si>
    <t>WIS1SelfbillingNOTallowed</t>
  </si>
  <si>
    <t>IBSCCSAccounting</t>
  </si>
  <si>
    <t>WIS1pricingcontrol</t>
  </si>
  <si>
    <t>WIS1palettesettlementLFM1ZZEKPAL</t>
  </si>
  <si>
    <t>IESpurchasinggroup</t>
  </si>
  <si>
    <t>IESpurchaseorganisation</t>
  </si>
  <si>
    <t>IESsalesorganisation</t>
  </si>
  <si>
    <t>(sales org. -&gt; IESsalesorganisation)</t>
  </si>
  <si>
    <t>IESDistributionChannel</t>
  </si>
  <si>
    <t>IESDivision</t>
  </si>
  <si>
    <t>IESaccountassignmentgroup</t>
  </si>
  <si>
    <t>IESordercurrency</t>
  </si>
  <si>
    <t>IESSalesCurrency</t>
  </si>
  <si>
    <t>IESmodeoftransport</t>
  </si>
  <si>
    <t>IESincoterms2020</t>
  </si>
  <si>
    <t>IESSubcategory</t>
  </si>
  <si>
    <t>IESSubcategory2</t>
  </si>
  <si>
    <t>IBSneededchecksforthevendor</t>
  </si>
  <si>
    <t>IBSpaymentmode</t>
  </si>
  <si>
    <t>Alle Ja/Nein Felder</t>
  </si>
  <si>
    <t>WELPackagelicensingLFM1ZZEK_LIZ</t>
  </si>
  <si>
    <t>AULAcceptanceofattachedaddtionalagreement1</t>
  </si>
  <si>
    <t>AULAcceptanceofattachedaddtionalagreement2</t>
  </si>
  <si>
    <t>ABLcurrencyISOcode2</t>
  </si>
  <si>
    <t>ABLcurrencyISOcode3</t>
  </si>
  <si>
    <t>ABLcurrencyISOcode4</t>
  </si>
  <si>
    <t>ABLcurrencyISOcode5</t>
  </si>
  <si>
    <t>ASLCashMethod</t>
  </si>
  <si>
    <t>ASLObligatorySplitPayment</t>
  </si>
  <si>
    <t>IEScashdiscountdays</t>
  </si>
  <si>
    <t>IEScashdiscountpercent</t>
  </si>
  <si>
    <t>IESpaymenttermdaysnet</t>
  </si>
  <si>
    <t>IBSDefaultClerkVendor</t>
  </si>
  <si>
    <t>IBSAccoutingClerkCustomer</t>
  </si>
  <si>
    <t>WIS1FarmerProduction</t>
  </si>
  <si>
    <t>IBSStatusEDI</t>
  </si>
  <si>
    <t>ABLIBAN1, ABLIBAN2, ABLIBAN3, ABLIBAN4, ABLIBAN5</t>
  </si>
  <si>
    <t>WELMarkantSettlementAgreement</t>
  </si>
  <si>
    <t>Abhängigkeit</t>
  </si>
  <si>
    <t>Unabhängig</t>
  </si>
  <si>
    <t>Land</t>
  </si>
  <si>
    <t>Sprache</t>
  </si>
  <si>
    <t>Sprache; IESpurchaseorganisation und IESsalesorganisation</t>
  </si>
  <si>
    <t>Formulartypland</t>
  </si>
  <si>
    <t>Logik</t>
  </si>
  <si>
    <t>direkt</t>
  </si>
  <si>
    <t>Upload Flatfile</t>
  </si>
  <si>
    <t>E-Mail Address-Keys</t>
  </si>
  <si>
    <t>E-Mail address  (key)</t>
  </si>
  <si>
    <t>Direkt</t>
  </si>
  <si>
    <t>COST_alle Sparten (außer KL)</t>
  </si>
  <si>
    <t xml:space="preserve">COST_alle Sparten (außer KL) &amp; alle Länder </t>
  </si>
  <si>
    <t>Validation</t>
  </si>
  <si>
    <t>Feldnamen</t>
  </si>
  <si>
    <t>Description</t>
  </si>
  <si>
    <t>TelPrefix</t>
  </si>
  <si>
    <t>Key</t>
  </si>
  <si>
    <t>PickResult</t>
  </si>
  <si>
    <t>SDL (geht zu DE)</t>
  </si>
  <si>
    <t>COST_AT</t>
  </si>
  <si>
    <t>COST_BG</t>
  </si>
  <si>
    <t>COST_BE/LUX</t>
  </si>
  <si>
    <t>COST_CH</t>
  </si>
  <si>
    <t>COST_CZ</t>
  </si>
  <si>
    <t>COST_DE</t>
  </si>
  <si>
    <t>COST_DK</t>
  </si>
  <si>
    <t>COST_ES</t>
  </si>
  <si>
    <t>COST_EST/LV</t>
  </si>
  <si>
    <t>COST_FI</t>
  </si>
  <si>
    <t>COST_FR</t>
  </si>
  <si>
    <t>COST_GB</t>
  </si>
  <si>
    <t>COST_GR/CY</t>
  </si>
  <si>
    <t>COST_HK</t>
  </si>
  <si>
    <t>COST_HR</t>
  </si>
  <si>
    <t>COST_HU</t>
  </si>
  <si>
    <t>COST_IE/NIE</t>
  </si>
  <si>
    <t>COST_IT/MT</t>
  </si>
  <si>
    <t>COST_LT</t>
  </si>
  <si>
    <t>COST_NL</t>
  </si>
  <si>
    <t>COST_PL</t>
  </si>
  <si>
    <t>COST_PT</t>
  </si>
  <si>
    <t>COST_RO</t>
  </si>
  <si>
    <t>COST_RS</t>
  </si>
  <si>
    <t>COST_SE</t>
  </si>
  <si>
    <t>COST_SI</t>
  </si>
  <si>
    <t>COST_SK</t>
  </si>
  <si>
    <t>COST_US</t>
  </si>
  <si>
    <t>INT_EK</t>
  </si>
  <si>
    <t>INT_FLW</t>
  </si>
  <si>
    <t>INT_FLW2</t>
  </si>
  <si>
    <t>Ware_DE</t>
  </si>
  <si>
    <t>Ware_CZ</t>
  </si>
  <si>
    <t>Ware_SK</t>
  </si>
  <si>
    <t>Ware_PL</t>
  </si>
  <si>
    <t>Ware_HR</t>
  </si>
  <si>
    <t>Ware_BG</t>
  </si>
  <si>
    <t>Ware_RO</t>
  </si>
  <si>
    <t>Ware_INT</t>
  </si>
  <si>
    <t>COST_INT</t>
  </si>
  <si>
    <t>COST_ALL</t>
  </si>
  <si>
    <t>WARE_DE</t>
  </si>
  <si>
    <t>WARE_CZ</t>
  </si>
  <si>
    <t>WARE_SK</t>
  </si>
  <si>
    <t>WARE_PL</t>
  </si>
  <si>
    <t>WARE_HR</t>
  </si>
  <si>
    <t>WARE_BG</t>
  </si>
  <si>
    <t>WARE_RO</t>
  </si>
  <si>
    <t>WARE_INT</t>
  </si>
  <si>
    <t>All</t>
  </si>
  <si>
    <t>Days</t>
  </si>
  <si>
    <t>Percentage</t>
  </si>
  <si>
    <t>Term</t>
  </si>
  <si>
    <t>Ctr</t>
  </si>
  <si>
    <t>Length of IBAN</t>
  </si>
  <si>
    <t>Preisthemen Obst &amp; Gemüse (OG)</t>
  </si>
  <si>
    <t>Price issues - fruit&amp;veget  (OG)</t>
  </si>
  <si>
    <t>Ovoce&amp;zelenina - cena (OG)</t>
  </si>
  <si>
    <t>Ovocie&amp;zelenina - potvrdenie cien (OG)</t>
  </si>
  <si>
    <t>Voće i povrće - cijene (OG)</t>
  </si>
  <si>
    <t>Probleme de preț - fructe&amp;legume (OG)</t>
  </si>
  <si>
    <t>Ценови теми OG</t>
  </si>
  <si>
    <t>OG</t>
  </si>
  <si>
    <t>INT_OG</t>
  </si>
  <si>
    <t>EG0</t>
  </si>
  <si>
    <t>Ägypten: Steueridentifikationsnummer</t>
  </si>
  <si>
    <t>Egypt: Tax Identification Number</t>
  </si>
  <si>
    <t>Egypt: Daňové identifikační číslo</t>
  </si>
  <si>
    <t>Egypt: Daňové identifikačné číslo</t>
  </si>
  <si>
    <t>Egipt: Numer identyfikacji podatkowej</t>
  </si>
  <si>
    <t>Egipat: porezni identifikacijski broj</t>
  </si>
  <si>
    <t>Egipt: număr de identificare fiscală</t>
  </si>
  <si>
    <t>Египет: данъчен идентификационен номер</t>
  </si>
  <si>
    <t>EG3</t>
  </si>
  <si>
    <t>1. Debitor</t>
  </si>
  <si>
    <t>1. Customer</t>
  </si>
  <si>
    <t>1. Odběratel</t>
  </si>
  <si>
    <t>1. Odberateľ</t>
  </si>
  <si>
    <t>1. Odbiorca</t>
  </si>
  <si>
    <t>1. Kupac</t>
  </si>
  <si>
    <t>1. Клиент</t>
  </si>
  <si>
    <t>1. Client</t>
  </si>
  <si>
    <t>FLCU00</t>
  </si>
  <si>
    <t>0001</t>
  </si>
  <si>
    <t>5039</t>
  </si>
  <si>
    <t>5045</t>
  </si>
  <si>
    <t>5011</t>
  </si>
  <si>
    <t>5070</t>
  </si>
  <si>
    <t>5015</t>
  </si>
  <si>
    <t>5860</t>
  </si>
  <si>
    <t>0003</t>
  </si>
  <si>
    <t>AT50</t>
  </si>
  <si>
    <t>BG50</t>
  </si>
  <si>
    <t>BE50</t>
  </si>
  <si>
    <t>CH50</t>
  </si>
  <si>
    <t>CZ50</t>
  </si>
  <si>
    <t>DK50</t>
  </si>
  <si>
    <t>ES50</t>
  </si>
  <si>
    <t>EE52</t>
  </si>
  <si>
    <t>FI50</t>
  </si>
  <si>
    <t>1394</t>
  </si>
  <si>
    <t>0198</t>
  </si>
  <si>
    <t>CY50</t>
  </si>
  <si>
    <t>HK50</t>
  </si>
  <si>
    <t>HR50</t>
  </si>
  <si>
    <t>HU50</t>
  </si>
  <si>
    <t>0191</t>
  </si>
  <si>
    <t>1342</t>
  </si>
  <si>
    <t>NL50</t>
  </si>
  <si>
    <t>PL50</t>
  </si>
  <si>
    <t>PT50</t>
  </si>
  <si>
    <t>RO50</t>
  </si>
  <si>
    <t>RS50</t>
  </si>
  <si>
    <t>SE50</t>
  </si>
  <si>
    <t>SI50</t>
  </si>
  <si>
    <t>SK50</t>
  </si>
  <si>
    <t>US50</t>
  </si>
  <si>
    <t>Allg. Ansprechpart.</t>
  </si>
  <si>
    <t>General Contact person</t>
  </si>
  <si>
    <t>Kontaktná osoba</t>
  </si>
  <si>
    <t>Kontakt osoba</t>
  </si>
  <si>
    <t>Лице за контакт</t>
  </si>
  <si>
    <t>Persoană de contact</t>
  </si>
  <si>
    <t>CS</t>
  </si>
  <si>
    <t>Firma</t>
  </si>
  <si>
    <t>Company</t>
  </si>
  <si>
    <t>Przedsiębiorstwo</t>
  </si>
  <si>
    <t>Poduzeće</t>
  </si>
  <si>
    <t>Фирма</t>
  </si>
  <si>
    <t>Companie</t>
  </si>
  <si>
    <t>Bela erlaubt</t>
  </si>
  <si>
    <t>Bela allowed</t>
  </si>
  <si>
    <t>Self-billing povolen</t>
  </si>
  <si>
    <t>Bela povolená</t>
  </si>
  <si>
    <t>3 BELA dopuštena</t>
  </si>
  <si>
    <t>BELA разрешена</t>
  </si>
  <si>
    <t>doar BELA</t>
  </si>
  <si>
    <t>Partner akzeptiert keine Selbstabrechnung</t>
  </si>
  <si>
    <t>Partner does not accept Self-billing</t>
  </si>
  <si>
    <t>Partner neakceptuje Self-billing</t>
  </si>
  <si>
    <t>Partner nie akceptuje samofakturowania</t>
  </si>
  <si>
    <t>Partner NE prihvaća samoizdavanje dokumenta</t>
  </si>
  <si>
    <t>Партньорът не приема самофактуриране</t>
  </si>
  <si>
    <t>Partenerul nu acceptă autofacturarea</t>
  </si>
  <si>
    <t>x</t>
  </si>
  <si>
    <t>Bestelldatum</t>
  </si>
  <si>
    <t>Purchase order date</t>
  </si>
  <si>
    <t>Datum objednávky</t>
  </si>
  <si>
    <t>Dátum objedn.</t>
  </si>
  <si>
    <t>Data przyj.mat.</t>
  </si>
  <si>
    <t>Datum PR</t>
  </si>
  <si>
    <t>Дата на постъпване на материала</t>
  </si>
  <si>
    <t>Dată comandă aprovizionare</t>
  </si>
  <si>
    <t>P - Paletten sind ausgetauscht</t>
  </si>
  <si>
    <t>P = Palety výměnou</t>
  </si>
  <si>
    <t>P = Palety są wymieniane</t>
  </si>
  <si>
    <t>P = Palete su zamjenjene</t>
  </si>
  <si>
    <t>Палетите се заменят</t>
  </si>
  <si>
    <t>P - paleții sunt schimbați</t>
  </si>
  <si>
    <t>000</t>
  </si>
  <si>
    <t/>
  </si>
  <si>
    <t>111</t>
  </si>
  <si>
    <t>800</t>
  </si>
  <si>
    <t>711</t>
  </si>
  <si>
    <t>001</t>
  </si>
  <si>
    <t>100 Fuhrpark</t>
  </si>
  <si>
    <t>DE01</t>
  </si>
  <si>
    <t>CZ01</t>
  </si>
  <si>
    <t>SK01</t>
  </si>
  <si>
    <t>PL01</t>
  </si>
  <si>
    <t>HR01</t>
  </si>
  <si>
    <t>BG01</t>
  </si>
  <si>
    <t>RO01</t>
  </si>
  <si>
    <t>Beschaffung</t>
  </si>
  <si>
    <t>RO02</t>
  </si>
  <si>
    <t>DE03</t>
  </si>
  <si>
    <t>00</t>
  </si>
  <si>
    <t>Aff Comp Revenues</t>
  </si>
  <si>
    <t>Výnosy - sdruž.podn.</t>
  </si>
  <si>
    <t>Prih. povez. poduz.</t>
  </si>
  <si>
    <t>Прих. свърз. Фирми</t>
  </si>
  <si>
    <t>Venituri comp afiliate</t>
  </si>
  <si>
    <t>EUR</t>
  </si>
  <si>
    <t>HRK</t>
  </si>
  <si>
    <t>DAP</t>
  </si>
  <si>
    <t>101 Bau-Dienstleistungen</t>
  </si>
  <si>
    <t>0101 Construction services</t>
  </si>
  <si>
    <t>0101</t>
  </si>
  <si>
    <t>GERINGES RISIKO</t>
  </si>
  <si>
    <t>MINOR RISK</t>
  </si>
  <si>
    <t>ZANEDBATELNÉ RIZIKO</t>
  </si>
  <si>
    <t>NÍZKE RIZIKO</t>
  </si>
  <si>
    <t>NISKIE RYZYKO</t>
  </si>
  <si>
    <t>NIZAK RIZIK</t>
  </si>
  <si>
    <t>НИСЪК РИСК</t>
  </si>
  <si>
    <t>RISC SCAZUT</t>
  </si>
  <si>
    <t>LR</t>
  </si>
  <si>
    <t>Kreditor benötigt keine Leistungs- und Wertgenehmigung</t>
  </si>
  <si>
    <t>service- and value-approval is not needed</t>
  </si>
  <si>
    <t>White-White list</t>
  </si>
  <si>
    <t>WWL</t>
  </si>
  <si>
    <t>WWL odobrenje usluge i vrijednosti nije potrebno</t>
  </si>
  <si>
    <t>WWL не е необходимо одобрение стойност и услуга</t>
  </si>
  <si>
    <t>Banklastschrift</t>
  </si>
  <si>
    <t>Direct Debit</t>
  </si>
  <si>
    <t>Ja</t>
  </si>
  <si>
    <t>Yes</t>
  </si>
  <si>
    <t>ANO</t>
  </si>
  <si>
    <t>Áno</t>
  </si>
  <si>
    <t>Tak</t>
  </si>
  <si>
    <t>Da</t>
  </si>
  <si>
    <t>Да</t>
  </si>
  <si>
    <t>N- nicht relevant</t>
  </si>
  <si>
    <t>N - nerelevantní</t>
  </si>
  <si>
    <t>N - nerelevantné</t>
  </si>
  <si>
    <t>N- do not apply</t>
  </si>
  <si>
    <t>N - nije primjenjivo</t>
  </si>
  <si>
    <t>N - не е релевантен</t>
  </si>
  <si>
    <t>N- Nerelevant</t>
  </si>
  <si>
    <t>N- nicht relevant / not relevant</t>
  </si>
  <si>
    <t>N</t>
  </si>
  <si>
    <t>Die Beilagen Nr. 1-2 sind ein integraler Bestandteil diese Lieferantenkarte. Der Lieferant versichert, dass er die Anhänge gelesen hat und deren Inhalt akzeptiert.</t>
  </si>
  <si>
    <t>Attachments 1-2 ver.a from 19.05.2021 are  integrated with this Master Data Sheet. Supplier  accepts content of these documents.</t>
  </si>
  <si>
    <t xml:space="preserve">  </t>
  </si>
  <si>
    <t>Prílohy 1-2 sú integrálnou súčasťou tohto  dodavateľského formulára. Dodavateľ zaručuje,  že si prílohy prečítal a ich obsah akceptoval.</t>
  </si>
  <si>
    <t>Zał. 1-2 ver.A z dn 19.05.2021 stanowią integralną część niniejszej karty dostawcy. Dostawca oświadcza, że zapoznał się z załącznikami i akceptuje ich treść.</t>
  </si>
  <si>
    <t>Prilozi Br.1-2 su integralni dio obrasca za kreiranje dobavljača. Dobavljač potvrđuje da je upoznat sa sadržajem priloga te ih prihvaća.</t>
  </si>
  <si>
    <t>Приложение 1-2 са част от тази карта за доставчик. Доставчикът потвърждава, че е прочел приложенията и се съгласява с тяхното съдържание.</t>
  </si>
  <si>
    <t>Anexele nr. 1-2 fac parte integrantă din acest formular. Furnizorul confirmă că a citit anexele și acceptă conținutul acestora.</t>
  </si>
  <si>
    <t>Lieferantenkarte. Der Lieferant versichert, dass</t>
  </si>
  <si>
    <t xml:space="preserve">integrated with this Master Data Sheet. Supplier </t>
  </si>
  <si>
    <t xml:space="preserve">dodavateľského formulára. Dodavateľ zaručuje, </t>
  </si>
  <si>
    <t xml:space="preserve">karty dostawcy. Dostawca oświadcza, że </t>
  </si>
  <si>
    <t>obrasca za kreiranje dobavljača. Dobavljač potvrđuje</t>
  </si>
  <si>
    <t>карта за доставчик. Доставчикът потвърждава, че</t>
  </si>
  <si>
    <t>Furnizorul confirmă că</t>
  </si>
  <si>
    <t>er die Anhänge gelesen hat und deren Inhalt akzeptiert.</t>
  </si>
  <si>
    <t>accepts content of these documents.</t>
  </si>
  <si>
    <t>že si prílohy prečítal a ich obsah akceptoval.</t>
  </si>
  <si>
    <t>zapoznał się z załącznikami i akceptuje ich treść</t>
  </si>
  <si>
    <t>da je upoznat sa sadržajem priloga te ih prihvaća.</t>
  </si>
  <si>
    <t>е прочел приложенията и се съгласява с тяхното съдържание.</t>
  </si>
  <si>
    <t>a citit anexele și acceptă conținutul acestora.</t>
  </si>
  <si>
    <t>PLN</t>
  </si>
  <si>
    <t>A</t>
  </si>
  <si>
    <t>0,000</t>
  </si>
  <si>
    <t>00;0,000;00</t>
  </si>
  <si>
    <t>0056</t>
  </si>
  <si>
    <t>RHARTMANNAND</t>
  </si>
  <si>
    <t>KMAR2002</t>
  </si>
  <si>
    <t>RDOBRITA</t>
  </si>
  <si>
    <t>D1</t>
  </si>
  <si>
    <t>Враца</t>
  </si>
  <si>
    <t>Sector 1</t>
  </si>
  <si>
    <t>Tak (tylko produkcja własna)</t>
  </si>
  <si>
    <t>Absichtserklärung Klassik EDI</t>
  </si>
  <si>
    <t>Decleration of intent Classic EDI</t>
  </si>
  <si>
    <t>Prohlášení o úmyslu využívat Klasické EDI</t>
  </si>
  <si>
    <t>Budúca výmena dát cez EDI</t>
  </si>
  <si>
    <t>Deklaracja woli Classic EDI</t>
  </si>
  <si>
    <t>Pismo namjere za klasični EDI</t>
  </si>
  <si>
    <t>Готовност за класическо EDI</t>
  </si>
  <si>
    <t>Acord preliminar pentru Classic EDI</t>
  </si>
  <si>
    <t>C</t>
  </si>
  <si>
    <t>AD</t>
  </si>
  <si>
    <t>24</t>
  </si>
  <si>
    <t>MS – Markensortiment wird über Markant reguliert</t>
  </si>
  <si>
    <t>MS - Billing brand assortment via Markant</t>
  </si>
  <si>
    <t>Značky dodavatele</t>
  </si>
  <si>
    <t> Značkový sortiment</t>
  </si>
  <si>
    <t>Asort.artykułów markowych</t>
  </si>
  <si>
    <t> Brend asortiman</t>
  </si>
  <si>
    <t>Асорт.- марка</t>
  </si>
  <si>
    <t>Sortiment brand</t>
  </si>
  <si>
    <t>MS</t>
  </si>
  <si>
    <t>Regelmäßige Umsatzsteuerabrechnung</t>
  </si>
  <si>
    <t>Regular VAT accounting</t>
  </si>
  <si>
    <t>Redovni postupak PDV oporezivanja</t>
  </si>
  <si>
    <t>R1</t>
  </si>
  <si>
    <t>Andorra</t>
  </si>
  <si>
    <t>+376</t>
  </si>
  <si>
    <t>Qualitätsthemen Obst &amp; Gemüse (QS)</t>
  </si>
  <si>
    <t>Quality issues - fruit&amp;veget (QS)</t>
  </si>
  <si>
    <t>Ovoce&amp;zelenina - množství (QS)</t>
  </si>
  <si>
    <t>Ovocie&amp;zelenina - množstvo (QS)</t>
  </si>
  <si>
    <t>Voće i povrće - kvaliteta (QS)</t>
  </si>
  <si>
    <t>Probleme de calitate - fructe&amp;legume (QS)</t>
  </si>
  <si>
    <t>Теми по качеството OG</t>
  </si>
  <si>
    <t>QS</t>
  </si>
  <si>
    <t>INT_QS</t>
  </si>
  <si>
    <t>DZ0</t>
  </si>
  <si>
    <t>Algerien: NIF-Nummer</t>
  </si>
  <si>
    <t>Algeria: NIF Number</t>
  </si>
  <si>
    <t>Alžírsko: Číslo NIF</t>
  </si>
  <si>
    <t>Algieria: Numer NIF</t>
  </si>
  <si>
    <t>Alžir: NIF broj</t>
  </si>
  <si>
    <t>Algeria: număr NIF</t>
  </si>
  <si>
    <t>Алжир: NIF номер</t>
  </si>
  <si>
    <t>DZ1</t>
  </si>
  <si>
    <t>2. Debitor + VkOrg</t>
  </si>
  <si>
    <t>2. Customer + VKOrg</t>
  </si>
  <si>
    <t>2. Odběratel s Prod.org.</t>
  </si>
  <si>
    <t>2. Odberateľ + predajná org.</t>
  </si>
  <si>
    <t>2. Odbiorca + Obszar Zbytu</t>
  </si>
  <si>
    <t>2. Kupac + Org. prodaje</t>
  </si>
  <si>
    <t>2. Клиент + Прод. Орг.</t>
  </si>
  <si>
    <t>2. Client + Dep.vânz</t>
  </si>
  <si>
    <t>FLCU00
FLCU01</t>
  </si>
  <si>
    <t>5002</t>
  </si>
  <si>
    <t>5004</t>
  </si>
  <si>
    <t>5009</t>
  </si>
  <si>
    <t>5006</t>
  </si>
  <si>
    <t>5013</t>
  </si>
  <si>
    <t>5007</t>
  </si>
  <si>
    <t>0004</t>
  </si>
  <si>
    <t>BG51</t>
  </si>
  <si>
    <t>BE53</t>
  </si>
  <si>
    <t>CH52</t>
  </si>
  <si>
    <t>CZ51</t>
  </si>
  <si>
    <t>DK51</t>
  </si>
  <si>
    <t>ES51</t>
  </si>
  <si>
    <t>LT50</t>
  </si>
  <si>
    <t>FI51</t>
  </si>
  <si>
    <t>F001</t>
  </si>
  <si>
    <t>GB50</t>
  </si>
  <si>
    <t>CY51</t>
  </si>
  <si>
    <t>HK51</t>
  </si>
  <si>
    <t>HR51</t>
  </si>
  <si>
    <t>HU51</t>
  </si>
  <si>
    <t>IE50</t>
  </si>
  <si>
    <t>IT50</t>
  </si>
  <si>
    <t>NL51</t>
  </si>
  <si>
    <t>PL51</t>
  </si>
  <si>
    <t>RO51</t>
  </si>
  <si>
    <t>SE51</t>
  </si>
  <si>
    <t>SI51</t>
  </si>
  <si>
    <t>SK51</t>
  </si>
  <si>
    <t>US51</t>
  </si>
  <si>
    <t>EDI Ansprechpart.</t>
  </si>
  <si>
    <t>EDI Contact person</t>
  </si>
  <si>
    <t>EDI kontaktní osoba</t>
  </si>
  <si>
    <t xml:space="preserve">	EDI kontaktná osoba</t>
  </si>
  <si>
    <t>Osoba kontaktowa EDI</t>
  </si>
  <si>
    <t>EDI Kontakt osoba</t>
  </si>
  <si>
    <t>Лице за контакти за EDI</t>
  </si>
  <si>
    <t>Persoană de contact EDI</t>
  </si>
  <si>
    <t>EDI</t>
  </si>
  <si>
    <t>Frau</t>
  </si>
  <si>
    <t>Mrs.</t>
  </si>
  <si>
    <t>Paní</t>
  </si>
  <si>
    <t>Pani</t>
  </si>
  <si>
    <t>Gđa</t>
  </si>
  <si>
    <t>Г-жа</t>
  </si>
  <si>
    <t>Dna.</t>
  </si>
  <si>
    <t>Gutschriftsanforderung mit Kürzung</t>
  </si>
  <si>
    <t>Credit memo request with reduction</t>
  </si>
  <si>
    <t>Žiadosť o dobropis s redukciou</t>
  </si>
  <si>
    <t>2 Čekamo odobrenje sa BELOM  (NE KORISTI!)</t>
  </si>
  <si>
    <t>Кредитно известие с Bela</t>
  </si>
  <si>
    <t>Solicitare notă de credit (corecție) +  BELA</t>
  </si>
  <si>
    <t>Partner akzeptiert Selbstabrechnung</t>
  </si>
  <si>
    <t>Partner accepts Self-billing</t>
  </si>
  <si>
    <t>Partner akceptuje Self-billing</t>
  </si>
  <si>
    <t>Partner akceptuje samofakturowanie</t>
  </si>
  <si>
    <t>Partner prihvaća samoizdavanje dokumenta</t>
  </si>
  <si>
    <t>Партньорът приема самофактуриране</t>
  </si>
  <si>
    <t>Partenerul acceptă autofacturarea</t>
  </si>
  <si>
    <t>Keine Steuerung</t>
  </si>
  <si>
    <t>No control</t>
  </si>
  <si>
    <t>Без контрол</t>
  </si>
  <si>
    <t>O - Paletten sind bezahlt</t>
  </si>
  <si>
    <t xml:space="preserve">	O = Palety jsou placeny</t>
  </si>
  <si>
    <t xml:space="preserve">	O = Palety sa opłacone</t>
  </si>
  <si>
    <t>O = Palete su plaćene</t>
  </si>
  <si>
    <t>Палетите се плащат</t>
  </si>
  <si>
    <t>O - paleții sunt plătiți</t>
  </si>
  <si>
    <t>020</t>
  </si>
  <si>
    <t>200</t>
  </si>
  <si>
    <t>005</t>
  </si>
  <si>
    <t>827</t>
  </si>
  <si>
    <t>801</t>
  </si>
  <si>
    <t>712</t>
  </si>
  <si>
    <t>002</t>
  </si>
  <si>
    <t>200 Bastian Reineck</t>
  </si>
  <si>
    <t>MD01</t>
  </si>
  <si>
    <t>DE92</t>
  </si>
  <si>
    <t>CZ92</t>
  </si>
  <si>
    <t>SK92</t>
  </si>
  <si>
    <t>PL92</t>
  </si>
  <si>
    <t>HR92</t>
  </si>
  <si>
    <t>BG92</t>
  </si>
  <si>
    <t>RO92</t>
  </si>
  <si>
    <t>BAU</t>
  </si>
  <si>
    <t>CZ02</t>
  </si>
  <si>
    <t>SK02</t>
  </si>
  <si>
    <t>HR02</t>
  </si>
  <si>
    <t>BG02</t>
  </si>
  <si>
    <t>MD02</t>
  </si>
  <si>
    <t>Domestic Revenues</t>
  </si>
  <si>
    <t>Výnosy - tuz.</t>
  </si>
  <si>
    <t>Domaći prihodi</t>
  </si>
  <si>
    <t>Приходи от страната</t>
  </si>
  <si>
    <t>Venituri interne</t>
  </si>
  <si>
    <t>USD</t>
  </si>
  <si>
    <t>CZK</t>
  </si>
  <si>
    <t>BGN</t>
  </si>
  <si>
    <t>RON</t>
  </si>
  <si>
    <t>DDP</t>
  </si>
  <si>
    <t>102 Bau-Maßnahmen (Neubau, Reorga</t>
  </si>
  <si>
    <t>0102 Construction measures (new construction</t>
  </si>
  <si>
    <t>0102</t>
  </si>
  <si>
    <t>HOHES RISIKO</t>
  </si>
  <si>
    <t>MAJOR RISK</t>
  </si>
  <si>
    <t>VYSOKÉ RIZIKO</t>
  </si>
  <si>
    <t>WYSOKIE RYZYKO</t>
  </si>
  <si>
    <t>VISOKI RIZIK</t>
  </si>
  <si>
    <t>ВИСОК РИСК</t>
  </si>
  <si>
    <t>RISC RIDICAT</t>
  </si>
  <si>
    <t>R2</t>
  </si>
  <si>
    <t>Kreditor benötigt keine Wertgenehmigung</t>
  </si>
  <si>
    <t>value-approval is not needed</t>
  </si>
  <si>
    <t>White list</t>
  </si>
  <si>
    <t>WL</t>
  </si>
  <si>
    <t>WL vrijednosno odobrenje nije potrebno</t>
  </si>
  <si>
    <t>WL не е необходимо одобрение стойност</t>
  </si>
  <si>
    <t>CAD</t>
  </si>
  <si>
    <t>Nein</t>
  </si>
  <si>
    <t>No</t>
  </si>
  <si>
    <t>NE</t>
  </si>
  <si>
    <t>Nie</t>
  </si>
  <si>
    <t>Ne</t>
  </si>
  <si>
    <t>Не</t>
  </si>
  <si>
    <t>Nu</t>
  </si>
  <si>
    <t>K-Kaufland</t>
  </si>
  <si>
    <t>K - Kaufland</t>
  </si>
  <si>
    <t>K - Кауфланд</t>
  </si>
  <si>
    <t>K</t>
  </si>
  <si>
    <t>0,250</t>
  </si>
  <si>
    <t>00;0,000;01</t>
  </si>
  <si>
    <t>0181</t>
  </si>
  <si>
    <t>RKRIEGER</t>
  </si>
  <si>
    <t>RHOGEA</t>
  </si>
  <si>
    <t>D2</t>
  </si>
  <si>
    <t>Сливен</t>
  </si>
  <si>
    <t>Sector 2</t>
  </si>
  <si>
    <t>Tak (produkcja własna i nie)</t>
  </si>
  <si>
    <t>Absichtserklärung WebEDI</t>
  </si>
  <si>
    <t>Decleration of intent WebEDI</t>
  </si>
  <si>
    <t>Prohlášení o úmyslu využívat Web EDI</t>
  </si>
  <si>
    <t>Budúca výmena dát cez WebEDI</t>
  </si>
  <si>
    <t>Deklaracja woli WebEDI</t>
  </si>
  <si>
    <t>Pismo namjere za WebEDI</t>
  </si>
  <si>
    <t>Готовност за WebEDI</t>
  </si>
  <si>
    <t>Acord preliminar pentru WebEDI</t>
  </si>
  <si>
    <t>W</t>
  </si>
  <si>
    <t>AE</t>
  </si>
  <si>
    <t>23</t>
  </si>
  <si>
    <t xml:space="preserve">ES – Eigenmarkensortiment wird über Markant reguliert </t>
  </si>
  <si>
    <t>ES - Billing private label assortment via Markant</t>
  </si>
  <si>
    <t>Privátní značky</t>
  </si>
  <si>
    <t> Vlastné značky sort.</t>
  </si>
  <si>
    <t>Asort.marek własnych</t>
  </si>
  <si>
    <t> Vlastita marka</t>
  </si>
  <si>
    <t>Асорт. - собствeна марка</t>
  </si>
  <si>
    <t>Sort marca proprie</t>
  </si>
  <si>
    <t>ES</t>
  </si>
  <si>
    <t>Besteuerung nach vereinnahmten Entgelten (Kassenbuchführung)</t>
  </si>
  <si>
    <t>Cash VAT accounting</t>
  </si>
  <si>
    <t>Postupak oporezivanja PDV-om prema naplaćenoj naknadi</t>
  </si>
  <si>
    <t>Utd.Arab Emir.</t>
  </si>
  <si>
    <t>+971</t>
  </si>
  <si>
    <t>Rechnungsprüfung Sachkosten</t>
  </si>
  <si>
    <t>Receiving of SAKO Invoices by Kaufland</t>
  </si>
  <si>
    <t>Komunikace s účtárnou - SAKO</t>
  </si>
  <si>
    <t>pre komunikaciu ohľadne režijných faktúr</t>
  </si>
  <si>
    <t>kosztowych otrzymanych f-r przez Kaufland</t>
  </si>
  <si>
    <t>Kontrola računa - materijalni troškovi</t>
  </si>
  <si>
    <t>Primire facturi SAKO</t>
  </si>
  <si>
    <t>Контрол фактури SAKO</t>
  </si>
  <si>
    <t>RPMI</t>
  </si>
  <si>
    <t>INVOICE</t>
  </si>
  <si>
    <t>INT_receive_IV_COST</t>
  </si>
  <si>
    <t>AD0</t>
  </si>
  <si>
    <t>Andorra: Steuerverzeichnisnummer (NRT)</t>
  </si>
  <si>
    <t>Andorra: Tax Register Number (NRT)</t>
  </si>
  <si>
    <t>Andorra: Daňové registrační číslo (NRT)</t>
  </si>
  <si>
    <t>Andorra: Daňové registračné číslo (NRT)</t>
  </si>
  <si>
    <t>Andora: Numer ewidencji podatkowej (NRT)</t>
  </si>
  <si>
    <t>Andora: broj poreznog registra (NRT)</t>
  </si>
  <si>
    <t>Andorra: nr.înregistrare fiscală (NRT)</t>
  </si>
  <si>
    <t>Андора:данъчен регистрационен номер(NRT)</t>
  </si>
  <si>
    <t>AD3</t>
  </si>
  <si>
    <t>3. Kreditor</t>
  </si>
  <si>
    <t>3. Vendor</t>
  </si>
  <si>
    <t>3. Dodavatel</t>
  </si>
  <si>
    <t>3. Dodávateľ</t>
  </si>
  <si>
    <t>3. Dostawca</t>
  </si>
  <si>
    <t>3. Dobavljač</t>
  </si>
  <si>
    <t>3. Доставчик</t>
  </si>
  <si>
    <t>3. Furnizor</t>
  </si>
  <si>
    <t>FLVN00</t>
  </si>
  <si>
    <t>5001</t>
  </si>
  <si>
    <t>5003</t>
  </si>
  <si>
    <t>5005</t>
  </si>
  <si>
    <t>5012</t>
  </si>
  <si>
    <t>0033</t>
  </si>
  <si>
    <t>BG53</t>
  </si>
  <si>
    <t>BE54</t>
  </si>
  <si>
    <t>CH53</t>
  </si>
  <si>
    <t>CZ53</t>
  </si>
  <si>
    <t>ES52</t>
  </si>
  <si>
    <t>LV52</t>
  </si>
  <si>
    <t>FI52</t>
  </si>
  <si>
    <t>F002</t>
  </si>
  <si>
    <t>GB51</t>
  </si>
  <si>
    <t>CY52</t>
  </si>
  <si>
    <t>HK52</t>
  </si>
  <si>
    <t>HU52</t>
  </si>
  <si>
    <t>IE53</t>
  </si>
  <si>
    <t>IT51</t>
  </si>
  <si>
    <t>NL52</t>
  </si>
  <si>
    <t>PL52</t>
  </si>
  <si>
    <t>RO52</t>
  </si>
  <si>
    <t>SE52</t>
  </si>
  <si>
    <t>SI52</t>
  </si>
  <si>
    <t>SK52</t>
  </si>
  <si>
    <t>US52</t>
  </si>
  <si>
    <t>Kontakt Dienstleist.</t>
  </si>
  <si>
    <t>Contact for services</t>
  </si>
  <si>
    <t>Kontaktní osoba - Logistika</t>
  </si>
  <si>
    <t>Kontakt pre objednávky Logistika</t>
  </si>
  <si>
    <t>Kontakt osoba - usluge</t>
  </si>
  <si>
    <t>Лице за контакт - услуги</t>
  </si>
  <si>
    <t>Peroană de contact pt servicii</t>
  </si>
  <si>
    <t>0013</t>
  </si>
  <si>
    <t>Fräulein</t>
  </si>
  <si>
    <t>Ms.</t>
  </si>
  <si>
    <t>Sl.</t>
  </si>
  <si>
    <t>Dra.</t>
  </si>
  <si>
    <t>Gutschriftsanforderung ohne Kürzung</t>
  </si>
  <si>
    <t>Credit memo request without reduction</t>
  </si>
  <si>
    <t>Požadavek na dobropis</t>
  </si>
  <si>
    <t>Žiadosť o dobropis bez redukcie</t>
  </si>
  <si>
    <t>1  Čekamo odobrenje</t>
  </si>
  <si>
    <t>Solicitare notă de credit (corecție), fără BELA</t>
  </si>
  <si>
    <t>Lieferdatum</t>
  </si>
  <si>
    <t>Delivery Date</t>
  </si>
  <si>
    <t>Дата на доставка</t>
  </si>
  <si>
    <t>I - Paletten im Wert des Artikels (ohne Bezahlung oder Rückgabe)</t>
  </si>
  <si>
    <t>I = Palety v ceně zboží</t>
  </si>
  <si>
    <t>I = Palety uwzglednione w cenie  towaru (bez zapłaty lub zwrotu)</t>
  </si>
  <si>
    <t>I = Palete uključene u cijenu robe (nema plaćanja niti povrata)</t>
  </si>
  <si>
    <t>Палетите са включени в цената на стоката</t>
  </si>
  <si>
    <t>I - paleți în valoarea articolului (fără plată sau returnare)</t>
  </si>
  <si>
    <t>025</t>
  </si>
  <si>
    <t>210</t>
  </si>
  <si>
    <t>883</t>
  </si>
  <si>
    <t>802</t>
  </si>
  <si>
    <t>713</t>
  </si>
  <si>
    <t>003</t>
  </si>
  <si>
    <t>017</t>
  </si>
  <si>
    <t>201 Schwarz Bes.</t>
  </si>
  <si>
    <t>DE93</t>
  </si>
  <si>
    <t>CZ93</t>
  </si>
  <si>
    <t>SK95</t>
  </si>
  <si>
    <t>PL95</t>
  </si>
  <si>
    <t>HR95</t>
  </si>
  <si>
    <t>BG95</t>
  </si>
  <si>
    <t>RO95</t>
  </si>
  <si>
    <t>Logistik</t>
  </si>
  <si>
    <t>HR70</t>
  </si>
  <si>
    <t>BG03</t>
  </si>
  <si>
    <t>Foreign Revenues</t>
  </si>
  <si>
    <t>Výnosy - zahr.</t>
  </si>
  <si>
    <t>Strani prihodi</t>
  </si>
  <si>
    <t>Приходи от чужбина</t>
  </si>
  <si>
    <t>Venituri externe</t>
  </si>
  <si>
    <t>CHF</t>
  </si>
  <si>
    <t>MDL</t>
  </si>
  <si>
    <t>EXW</t>
  </si>
  <si>
    <t>103 Gebäude</t>
  </si>
  <si>
    <t>0103 Building</t>
  </si>
  <si>
    <t>0103</t>
  </si>
  <si>
    <t>MITTLERES RISIKO</t>
  </si>
  <si>
    <t>AVERAGE RISK</t>
  </si>
  <si>
    <t>STŘEDNÍ RIZIKO</t>
  </si>
  <si>
    <t>STREDNÉ RIZIKO</t>
  </si>
  <si>
    <t>ŚREDNIE RYZYKO</t>
  </si>
  <si>
    <t>SREDNJI RIZIK</t>
  </si>
  <si>
    <t>СРЕДЕН РИСК</t>
  </si>
  <si>
    <t>RISC MEDIU</t>
  </si>
  <si>
    <t>Kreditor muss immer in eine Leistungsgenehmigung</t>
  </si>
  <si>
    <t xml:space="preserve">	service-approval is always needed</t>
  </si>
  <si>
    <t>Black list</t>
  </si>
  <si>
    <t>BL</t>
  </si>
  <si>
    <t>BL  uvijek potrebno odobrenje usluge</t>
  </si>
  <si>
    <t>BL необходимо е одобрение услуга</t>
  </si>
  <si>
    <t>LC</t>
  </si>
  <si>
    <t>L-Lieferant</t>
  </si>
  <si>
    <t>L - Dodavatel</t>
  </si>
  <si>
    <t>L-Dodávateľ</t>
  </si>
  <si>
    <t>L-Vendor</t>
  </si>
  <si>
    <t>L - Dobavljač</t>
  </si>
  <si>
    <t>L - Доставчик</t>
  </si>
  <si>
    <t>L-Furnizor</t>
  </si>
  <si>
    <t>L-Lieferant / Vendor</t>
  </si>
  <si>
    <t>L</t>
  </si>
  <si>
    <t>0,500</t>
  </si>
  <si>
    <t>00;0,000;02</t>
  </si>
  <si>
    <t>0145</t>
  </si>
  <si>
    <t>WMUELLERMA</t>
  </si>
  <si>
    <t xml:space="preserve">CVLA1901      </t>
  </si>
  <si>
    <t>D3</t>
  </si>
  <si>
    <t>Sector 3</t>
  </si>
  <si>
    <t>Folgeabstimmung</t>
  </si>
  <si>
    <t>Follow-up</t>
  </si>
  <si>
    <t>V řešení</t>
  </si>
  <si>
    <t>Dodatočné schválenie</t>
  </si>
  <si>
    <t>Dalsze działania</t>
  </si>
  <si>
    <t>Usklađivanje</t>
  </si>
  <si>
    <t>Последващо съгласуване</t>
  </si>
  <si>
    <t>Activități intermediare</t>
  </si>
  <si>
    <t>F</t>
  </si>
  <si>
    <t>AL</t>
  </si>
  <si>
    <t>28</t>
  </si>
  <si>
    <t xml:space="preserve">GS – Marke und EM wird über Markant reguliert </t>
  </si>
  <si>
    <t>GS - Billing brand and private label assortment via Markant</t>
  </si>
  <si>
    <t>Míchaný sortiment</t>
  </si>
  <si>
    <t> Zmiešaný sortiment</t>
  </si>
  <si>
    <t>Asortyment mieszany</t>
  </si>
  <si>
    <t> Mix asortiman</t>
  </si>
  <si>
    <t>Асорт. - смесен</t>
  </si>
  <si>
    <t>Sortiment mixt</t>
  </si>
  <si>
    <t>GS</t>
  </si>
  <si>
    <t>AG</t>
  </si>
  <si>
    <t>Antigua/Barbuda</t>
  </si>
  <si>
    <t>+1809</t>
  </si>
  <si>
    <t>Rechnungsprüfung Ware</t>
  </si>
  <si>
    <t>Receiving of Goods Invoices by Kaufland</t>
  </si>
  <si>
    <t>Komunikace s účtárnou - WARE</t>
  </si>
  <si>
    <t>pre komunikáciu ohľadne tovar. faktúr</t>
  </si>
  <si>
    <t>towarowych otrzymanych f-r przez Kaufland</t>
  </si>
  <si>
    <t>Kontrola računa - trgovačka roba</t>
  </si>
  <si>
    <t>Primire facturi WARE</t>
  </si>
  <si>
    <t>Контрол фактури WARE</t>
  </si>
  <si>
    <t>RPW</t>
  </si>
  <si>
    <t>IVG</t>
  </si>
  <si>
    <t>INT_receive_IV_Goods</t>
  </si>
  <si>
    <t>AO0</t>
  </si>
  <si>
    <t>Angola: Steueridentifikationsnr. (NIF)</t>
  </si>
  <si>
    <t>Angola: Tax Identification Number (NIF)</t>
  </si>
  <si>
    <t>Angola: Daňové identifikační číslo (NIF)</t>
  </si>
  <si>
    <t>Angola: Daňové identifikačné číslo (NIF)</t>
  </si>
  <si>
    <t>Angola: Nr identyfik. podatkowej (NIF)</t>
  </si>
  <si>
    <t>Angola: porezni identifikac. broj (NIF)</t>
  </si>
  <si>
    <t>Angola: nr.de identificare fiscală (NIF)</t>
  </si>
  <si>
    <t>Ангола: данъчен идентифик.номер (NIF)</t>
  </si>
  <si>
    <t>AO3</t>
  </si>
  <si>
    <t>4. Kreditor  + EKOrg</t>
  </si>
  <si>
    <t>4. Vendor + EKOrg</t>
  </si>
  <si>
    <t>4. Dodavatel s Nák.org.</t>
  </si>
  <si>
    <t>4. Dodávateľ + nákupná org.</t>
  </si>
  <si>
    <t>4. Dostawca + Dział Zaopatrzenia</t>
  </si>
  <si>
    <t>4. Dobavljač + Org. nabave</t>
  </si>
  <si>
    <t>4. Доставчик + Търг. Орг.</t>
  </si>
  <si>
    <t>4. Furnizor + Dep.aproviz</t>
  </si>
  <si>
    <t>FLVN00
FLVN01</t>
  </si>
  <si>
    <t>0034</t>
  </si>
  <si>
    <t>BG56</t>
  </si>
  <si>
    <t>BE55</t>
  </si>
  <si>
    <t>0109</t>
  </si>
  <si>
    <t>ES53</t>
  </si>
  <si>
    <t>FI53</t>
  </si>
  <si>
    <t>F028</t>
  </si>
  <si>
    <t>GB52</t>
  </si>
  <si>
    <t>CY53</t>
  </si>
  <si>
    <t>HK53</t>
  </si>
  <si>
    <t>HU53</t>
  </si>
  <si>
    <t>IE54</t>
  </si>
  <si>
    <t>IT52</t>
  </si>
  <si>
    <t>NL54</t>
  </si>
  <si>
    <t>PL53</t>
  </si>
  <si>
    <t>RO53</t>
  </si>
  <si>
    <t>SE53</t>
  </si>
  <si>
    <t>SK53</t>
  </si>
  <si>
    <t>US55</t>
  </si>
  <si>
    <t>Herr</t>
  </si>
  <si>
    <t>Mr.</t>
  </si>
  <si>
    <t>Pan</t>
  </si>
  <si>
    <t>Pán</t>
  </si>
  <si>
    <t>G.</t>
  </si>
  <si>
    <t>Г-н</t>
  </si>
  <si>
    <t>Dl.</t>
  </si>
  <si>
    <t>0002</t>
  </si>
  <si>
    <t>Manuell</t>
  </si>
  <si>
    <t>Manual</t>
  </si>
  <si>
    <t>Физически</t>
  </si>
  <si>
    <t>030</t>
  </si>
  <si>
    <t>220</t>
  </si>
  <si>
    <t>015</t>
  </si>
  <si>
    <t>885</t>
  </si>
  <si>
    <t>803</t>
  </si>
  <si>
    <t>714</t>
  </si>
  <si>
    <t>004</t>
  </si>
  <si>
    <t>202 Simon Biedermann</t>
  </si>
  <si>
    <t>DE95</t>
  </si>
  <si>
    <t>CZ95</t>
  </si>
  <si>
    <t>SAKO FLW</t>
  </si>
  <si>
    <t>DE04</t>
  </si>
  <si>
    <t>GBP</t>
  </si>
  <si>
    <t>DPU</t>
  </si>
  <si>
    <t>104 Handwerker</t>
  </si>
  <si>
    <t>0104 Tradespeople</t>
  </si>
  <si>
    <t>0104</t>
  </si>
  <si>
    <t>NICHT RELEVANT</t>
  </si>
  <si>
    <t>NOT RELEVANT</t>
  </si>
  <si>
    <t>NENÍ RELEVANTNÍ</t>
  </si>
  <si>
    <t>NERELEVANTNÉ</t>
  </si>
  <si>
    <t>NIE DOTYCZY</t>
  </si>
  <si>
    <t>NIJE RELEVANTNO</t>
  </si>
  <si>
    <t>НЕ Е РЕЛЕВАНТНО</t>
  </si>
  <si>
    <t>IRELEVANT</t>
  </si>
  <si>
    <t>Standardvorgehen Genehmigung</t>
  </si>
  <si>
    <t>Standard approval</t>
  </si>
  <si>
    <t>Standard</t>
  </si>
  <si>
    <t>стандарт</t>
  </si>
  <si>
    <t>Markant</t>
  </si>
  <si>
    <t>M</t>
  </si>
  <si>
    <t>B-Beide</t>
  </si>
  <si>
    <t>B - KL a Dodavatel</t>
  </si>
  <si>
    <t>B-Obaja</t>
  </si>
  <si>
    <t>B-Kaufland and Vendor</t>
  </si>
  <si>
    <t>B - Oboje</t>
  </si>
  <si>
    <t>B - Кауфланд и доставчик</t>
  </si>
  <si>
    <t>B-Ambele</t>
  </si>
  <si>
    <t>B-Beide / Both</t>
  </si>
  <si>
    <t>B</t>
  </si>
  <si>
    <t>1,000</t>
  </si>
  <si>
    <t>00;0,000;03</t>
  </si>
  <si>
    <t>0146</t>
  </si>
  <si>
    <t>FNEAGOE</t>
  </si>
  <si>
    <t>D4</t>
  </si>
  <si>
    <t>Sector 4</t>
  </si>
  <si>
    <t>EDI nicht wirtschaftlich</t>
  </si>
  <si>
    <t>EDI not economically</t>
  </si>
  <si>
    <t>EDI není ekonomicky výhodné</t>
  </si>
  <si>
    <t>EDI sa neoplatí</t>
  </si>
  <si>
    <t>EDI nieopłacalne</t>
  </si>
  <si>
    <t>EDI nije isplativ</t>
  </si>
  <si>
    <t>EDI икономически неефективно</t>
  </si>
  <si>
    <t>EDI - înrolare nerentabilă</t>
  </si>
  <si>
    <t>AT</t>
  </si>
  <si>
    <t>20</t>
  </si>
  <si>
    <t>ohne Markant (keine Zusammenarbeit mit der Markant)</t>
  </si>
  <si>
    <t>No Markant billing</t>
  </si>
  <si>
    <t>Bez Markantu</t>
  </si>
  <si>
    <t> mimo Markant</t>
  </si>
  <si>
    <t>bez rozliczenia Markant</t>
  </si>
  <si>
    <t> Bez Markanta</t>
  </si>
  <si>
    <t>без Маркант</t>
  </si>
  <si>
    <t>Fara Markant</t>
  </si>
  <si>
    <t>AI</t>
  </si>
  <si>
    <t>Anguilla</t>
  </si>
  <si>
    <t>Versand Avis, Komp.-Schreiben, Mahnung</t>
  </si>
  <si>
    <t>Sending of Payment advice, Compensation</t>
  </si>
  <si>
    <t>Avíza o platbě/kompenzaci</t>
  </si>
  <si>
    <t>AVISO, kompenzácie a iné vyúčtovania</t>
  </si>
  <si>
    <t>E-mail AVISO, potrącenie i inne rozliczenia</t>
  </si>
  <si>
    <t>Slanje obavijesti o plaćanju, kompenzacija, opomena</t>
  </si>
  <si>
    <t>Trimitere avize de plată, compensări, somații</t>
  </si>
  <si>
    <t>Изпращане на авизо, компенсации, напомнителни писма</t>
  </si>
  <si>
    <t>AVIS,COMPN,MAHN</t>
  </si>
  <si>
    <t>AVIS, COMP</t>
  </si>
  <si>
    <t>AVIS,COMP</t>
  </si>
  <si>
    <t>AWIZO,KOMP</t>
  </si>
  <si>
    <t>COMP, AVIS</t>
  </si>
  <si>
    <t>paym,comp</t>
  </si>
  <si>
    <t>INT_AVIS</t>
  </si>
  <si>
    <t>AR2</t>
  </si>
  <si>
    <t>Argentinien: CDI-Nummer</t>
  </si>
  <si>
    <t>Argentina: CDI Number</t>
  </si>
  <si>
    <t>Argentina: Číslo CDI</t>
  </si>
  <si>
    <t>Argentína: Číslo CDI</t>
  </si>
  <si>
    <t>Argentyna: Numer CDI</t>
  </si>
  <si>
    <t>Argentina: CDI broj</t>
  </si>
  <si>
    <t>Argentina: nr.CDI</t>
  </si>
  <si>
    <t>Аржентина: CDI номер</t>
  </si>
  <si>
    <t>AR1C</t>
  </si>
  <si>
    <t>5. Kreditor + Debitor</t>
  </si>
  <si>
    <t>5. Vendor + Customer</t>
  </si>
  <si>
    <t>5. Dodavatel + Odběratel</t>
  </si>
  <si>
    <t>5. Dodávateľ + odberateľ</t>
  </si>
  <si>
    <t>5. Dostawca + Odbiorca</t>
  </si>
  <si>
    <t>5. Dobavljač + Kupac</t>
  </si>
  <si>
    <t>5. Доставчик + Клиент</t>
  </si>
  <si>
    <t>5. Furnizor + Client</t>
  </si>
  <si>
    <t>FLVN00
FLCU00</t>
  </si>
  <si>
    <t>0035</t>
  </si>
  <si>
    <t>BE56</t>
  </si>
  <si>
    <t>ES54</t>
  </si>
  <si>
    <t>FI54</t>
  </si>
  <si>
    <t>F034</t>
  </si>
  <si>
    <t>GB53</t>
  </si>
  <si>
    <t>GR50</t>
  </si>
  <si>
    <t>HK54</t>
  </si>
  <si>
    <t>HU54</t>
  </si>
  <si>
    <t>IE55</t>
  </si>
  <si>
    <t>IT53</t>
  </si>
  <si>
    <t>PL54</t>
  </si>
  <si>
    <t>RO54</t>
  </si>
  <si>
    <t>SE54</t>
  </si>
  <si>
    <t>US56</t>
  </si>
  <si>
    <t>Herr und Frau</t>
  </si>
  <si>
    <t>Mr. and Mrs.</t>
  </si>
  <si>
    <t>G. i gđa</t>
  </si>
  <si>
    <t>Г-н и Г-жа</t>
  </si>
  <si>
    <t>Dl. şi Dna.</t>
  </si>
  <si>
    <t>0005</t>
  </si>
  <si>
    <t>Tagesdatum</t>
  </si>
  <si>
    <t>Current Date</t>
  </si>
  <si>
    <t>Текуща дата</t>
  </si>
  <si>
    <t>040</t>
  </si>
  <si>
    <t>225</t>
  </si>
  <si>
    <t>890</t>
  </si>
  <si>
    <t>805</t>
  </si>
  <si>
    <t>715</t>
  </si>
  <si>
    <t>023</t>
  </si>
  <si>
    <t>203 Benedict Hack</t>
  </si>
  <si>
    <t>DE06</t>
  </si>
  <si>
    <t>AUD</t>
  </si>
  <si>
    <t>CFR</t>
  </si>
  <si>
    <t>201 Elektro</t>
  </si>
  <si>
    <t>0201 Electrical</t>
  </si>
  <si>
    <t>0201</t>
  </si>
  <si>
    <t>SEHR HOHES RISIKO</t>
  </si>
  <si>
    <t>HEAVY RISK</t>
  </si>
  <si>
    <t>VELMI VYSOKÉ RIZIKO</t>
  </si>
  <si>
    <t>VEĽMI VYSOKÉ RIZIKO</t>
  </si>
  <si>
    <t>BARDZO WYSOKIE RYZYKO</t>
  </si>
  <si>
    <t>JAKO VISOKI RIZIK</t>
  </si>
  <si>
    <t>МНОГО ВИСОК РИСК</t>
  </si>
  <si>
    <t>RISC FOARTE RIDICAT</t>
  </si>
  <si>
    <t>R3</t>
  </si>
  <si>
    <t>Markant/Überweisung</t>
  </si>
  <si>
    <t>Markant/Transfer</t>
  </si>
  <si>
    <t>1,250</t>
  </si>
  <si>
    <t>00;0,000;04</t>
  </si>
  <si>
    <t>0147</t>
  </si>
  <si>
    <t>BA</t>
  </si>
  <si>
    <t>Sector 5</t>
  </si>
  <si>
    <t>AZ</t>
  </si>
  <si>
    <t>Albania</t>
  </si>
  <si>
    <t>+355</t>
  </si>
  <si>
    <t>Versand Belastungsanzeigen durch Kaufland</t>
  </si>
  <si>
    <t>Sending of Belas by Kaufland</t>
  </si>
  <si>
    <t>ODD ve jméně zákazníka (BELA)</t>
  </si>
  <si>
    <t>pre zasielanie dobropisov vystavených KL (Bela)</t>
  </si>
  <si>
    <t>Slanje Bela (odobrenje- samozdavanje računa)</t>
  </si>
  <si>
    <t>Trimitere Bela de către Kaufland</t>
  </si>
  <si>
    <t>Bela</t>
  </si>
  <si>
    <t>BELA</t>
  </si>
  <si>
    <t>INT_BELA</t>
  </si>
  <si>
    <t>AR1</t>
  </si>
  <si>
    <t>Argentinien: CUIL-Nummer</t>
  </si>
  <si>
    <t>Argentina: CUIL Number</t>
  </si>
  <si>
    <t>Argentina: Číslo CUIL</t>
  </si>
  <si>
    <t>Argentína: Číslo CUIL</t>
  </si>
  <si>
    <t>Argentyna: Numer CUIL</t>
  </si>
  <si>
    <t>Argentina: CUIL broj</t>
  </si>
  <si>
    <t>Argentina: număr CUIL</t>
  </si>
  <si>
    <t>Аржентина: CUIL номер</t>
  </si>
  <si>
    <t>AR1B</t>
  </si>
  <si>
    <t>6. Kreditor + Debitor + EkOrg</t>
  </si>
  <si>
    <t>6. Vendor + Customer + EKOrg</t>
  </si>
  <si>
    <t>6. Dodavatel s NO + Odběratel</t>
  </si>
  <si>
    <t>6. Dodávateľ + Odberateľ + nákupná org.</t>
  </si>
  <si>
    <t>6. Dostawca + Odbiorca + Dział Zaopatrzenia</t>
  </si>
  <si>
    <t>6. Dobavljač + Kupac + Org. nabave</t>
  </si>
  <si>
    <t>6. Доставчик + Клиент + Търг. Орг.</t>
  </si>
  <si>
    <t>6. Furnizor + Client + Dep.aproviz</t>
  </si>
  <si>
    <t>FLVN00
FLVN01
FLCU00</t>
  </si>
  <si>
    <t>0036</t>
  </si>
  <si>
    <t>BE57</t>
  </si>
  <si>
    <t>FI55</t>
  </si>
  <si>
    <t>F035</t>
  </si>
  <si>
    <t>GB54</t>
  </si>
  <si>
    <t>GR51</t>
  </si>
  <si>
    <t>HK99</t>
  </si>
  <si>
    <t>HU55</t>
  </si>
  <si>
    <t>IE56</t>
  </si>
  <si>
    <t>IT54</t>
  </si>
  <si>
    <t>PL55</t>
  </si>
  <si>
    <t>RO55</t>
  </si>
  <si>
    <t>SE55</t>
  </si>
  <si>
    <t>US57</t>
  </si>
  <si>
    <t>WE-Datum</t>
  </si>
  <si>
    <t>Goods receipt date</t>
  </si>
  <si>
    <t>Datum příjmu</t>
  </si>
  <si>
    <t>Dátum naskladnenia</t>
  </si>
  <si>
    <t>Data zamówienia</t>
  </si>
  <si>
    <t>Datum narudžbenice</t>
  </si>
  <si>
    <t>Дата на поръчка за доставка</t>
  </si>
  <si>
    <t>Dată IntrB</t>
  </si>
  <si>
    <t>050</t>
  </si>
  <si>
    <t>230</t>
  </si>
  <si>
    <t>898</t>
  </si>
  <si>
    <t>810</t>
  </si>
  <si>
    <t>716</t>
  </si>
  <si>
    <t>006</t>
  </si>
  <si>
    <t>024</t>
  </si>
  <si>
    <t>204 Schwarz Bes.</t>
  </si>
  <si>
    <t>DE07</t>
  </si>
  <si>
    <t>HUF</t>
  </si>
  <si>
    <t>DAF</t>
  </si>
  <si>
    <t>202 Fördertechnik</t>
  </si>
  <si>
    <t>0202 Materials handling</t>
  </si>
  <si>
    <t>0202</t>
  </si>
  <si>
    <t>NON-SEPA</t>
  </si>
  <si>
    <t>1,500</t>
  </si>
  <si>
    <t>00;0,000;05</t>
  </si>
  <si>
    <t>0148</t>
  </si>
  <si>
    <t>AC</t>
  </si>
  <si>
    <t>Sector 6</t>
  </si>
  <si>
    <t>AM</t>
  </si>
  <si>
    <t>Armenia</t>
  </si>
  <si>
    <t>+374</t>
  </si>
  <si>
    <t>Versand Bonusabrechnungen inkl. Anhänge</t>
  </si>
  <si>
    <t>Sending of Bonus invoices incl. Attachments</t>
  </si>
  <si>
    <t>Изпращане на фактури за бонуси (вкл. справка)</t>
  </si>
  <si>
    <t>bonus</t>
  </si>
  <si>
    <t>INT_BONUS</t>
  </si>
  <si>
    <t>AR0</t>
  </si>
  <si>
    <t>Argentinien: CUIT-Nummer</t>
  </si>
  <si>
    <t>Argentina: CUIT Number</t>
  </si>
  <si>
    <t>Argentina: Číslo CUIT</t>
  </si>
  <si>
    <t>Argentína: Číslo CUIT</t>
  </si>
  <si>
    <t>Argentyna: Numer CUIT</t>
  </si>
  <si>
    <t>Argentina: CUIT broj</t>
  </si>
  <si>
    <t>Argentina: număr CUIT</t>
  </si>
  <si>
    <t>Аржентина: CUIT номер</t>
  </si>
  <si>
    <t>AR1A</t>
  </si>
  <si>
    <t>7. Kreditor + Debitor + EKOrg + VKOrg</t>
  </si>
  <si>
    <t>7. Vendor + Customer + EKOrg + VKOrg</t>
  </si>
  <si>
    <t>7. Dodavatel s NO + Odběratel s PO</t>
  </si>
  <si>
    <t>7. Dodávateľ + Odberateľ + nákupná org. + predajná org.</t>
  </si>
  <si>
    <t>7. Dostawca + Odbiorca + Dział Zaopatrzenia + Obszar Zbytu</t>
  </si>
  <si>
    <t>7. Dobavljač + Kupac + Org. nabave + Org. prodaje</t>
  </si>
  <si>
    <t>7. Доставчик + Клиент + Търг. Орг. + Прод. Орг.</t>
  </si>
  <si>
    <t>7. Furnizor + Client + Dep.aproviz + Dep.vânz</t>
  </si>
  <si>
    <t>FLVN00
FLVN01
FLCU00
FLCU01</t>
  </si>
  <si>
    <t>0037</t>
  </si>
  <si>
    <t>BE58</t>
  </si>
  <si>
    <t>FI56</t>
  </si>
  <si>
    <t>F036</t>
  </si>
  <si>
    <t>GB60</t>
  </si>
  <si>
    <t>GR95</t>
  </si>
  <si>
    <t>SG01</t>
  </si>
  <si>
    <t>HU56</t>
  </si>
  <si>
    <t>IE57</t>
  </si>
  <si>
    <t>IT55</t>
  </si>
  <si>
    <t>PL56</t>
  </si>
  <si>
    <t>SE60</t>
  </si>
  <si>
    <t>US69</t>
  </si>
  <si>
    <t>060</t>
  </si>
  <si>
    <t>240</t>
  </si>
  <si>
    <t>007</t>
  </si>
  <si>
    <t>899</t>
  </si>
  <si>
    <t>811</t>
  </si>
  <si>
    <t>717</t>
  </si>
  <si>
    <t>027</t>
  </si>
  <si>
    <t>205 Jessica Braun</t>
  </si>
  <si>
    <t>DE08</t>
  </si>
  <si>
    <t>FCA</t>
  </si>
  <si>
    <t>203 Gebäudesteuerung</t>
  </si>
  <si>
    <t>0203 Intelligent building control</t>
  </si>
  <si>
    <t>0203</t>
  </si>
  <si>
    <t>Scheck</t>
  </si>
  <si>
    <t>CEC</t>
  </si>
  <si>
    <t>1,550</t>
  </si>
  <si>
    <t>00;0,000;06</t>
  </si>
  <si>
    <t>0149</t>
  </si>
  <si>
    <t>AR</t>
  </si>
  <si>
    <t>Alba</t>
  </si>
  <si>
    <t>BE</t>
  </si>
  <si>
    <t>AN</t>
  </si>
  <si>
    <t>Dutch Antilles</t>
  </si>
  <si>
    <t>+599</t>
  </si>
  <si>
    <t>Versand Lastschriftankündigung</t>
  </si>
  <si>
    <t>Sending prenotification</t>
  </si>
  <si>
    <t>Trimitere notificare</t>
  </si>
  <si>
    <t>Искане на КИ</t>
  </si>
  <si>
    <t>PREN, AVIS, COMPN, MAHN</t>
  </si>
  <si>
    <t>INT_prenote</t>
  </si>
  <si>
    <t>AR3</t>
  </si>
  <si>
    <t>Argentinien: DNI-Nummer</t>
  </si>
  <si>
    <t>Argentina: DNI Number</t>
  </si>
  <si>
    <t>Argentina: Číslo DNI</t>
  </si>
  <si>
    <t>Argentína: Číslo DNI</t>
  </si>
  <si>
    <t>Argentyna: Numer DNI</t>
  </si>
  <si>
    <t>Argentina: DNI broj</t>
  </si>
  <si>
    <t>Argentina: număr DNI</t>
  </si>
  <si>
    <t>Аржентина: DNI номер</t>
  </si>
  <si>
    <t>AR1D</t>
  </si>
  <si>
    <t>8. Kreditor + Debitor + VkOrg</t>
  </si>
  <si>
    <t>8. Vendor + Customer + VKOrg</t>
  </si>
  <si>
    <t>8. Dodavatel + Odběratel s PO</t>
  </si>
  <si>
    <t>8. Dodávateľ + Odberateľ + predajná org.</t>
  </si>
  <si>
    <t>8. Dostawca + Odbiorca + Obszar Zbytu</t>
  </si>
  <si>
    <t>8. Dobavljač + Kupac + Org. prodaje</t>
  </si>
  <si>
    <t>8. Доставчик + Клиент + Прод. Орг.</t>
  </si>
  <si>
    <t>8. Furnizor + Client + Dep.vânz</t>
  </si>
  <si>
    <t>FLCU00
FLCU01
FLVN00</t>
  </si>
  <si>
    <t>0039</t>
  </si>
  <si>
    <t>LU50</t>
  </si>
  <si>
    <t>FI57</t>
  </si>
  <si>
    <t>F039</t>
  </si>
  <si>
    <t>GB99</t>
  </si>
  <si>
    <t>GR96</t>
  </si>
  <si>
    <t>SG50</t>
  </si>
  <si>
    <t>HU57</t>
  </si>
  <si>
    <t>IT56</t>
  </si>
  <si>
    <t>PL57</t>
  </si>
  <si>
    <t>065</t>
  </si>
  <si>
    <t>250</t>
  </si>
  <si>
    <t>026</t>
  </si>
  <si>
    <t>009</t>
  </si>
  <si>
    <t>900</t>
  </si>
  <si>
    <t>813</t>
  </si>
  <si>
    <t>718</t>
  </si>
  <si>
    <t>008</t>
  </si>
  <si>
    <t>206 Christina Hesmer</t>
  </si>
  <si>
    <t>DE15</t>
  </si>
  <si>
    <t>CPT</t>
  </si>
  <si>
    <t>204 Heizung/Klima/Lüftung</t>
  </si>
  <si>
    <t>0204 Heating/ventilation/air-conditioning</t>
  </si>
  <si>
    <t>0204</t>
  </si>
  <si>
    <t>SEPA</t>
  </si>
  <si>
    <t>2,000</t>
  </si>
  <si>
    <t>00;0,000;07</t>
  </si>
  <si>
    <t>0150</t>
  </si>
  <si>
    <t>AS</t>
  </si>
  <si>
    <t>Arad</t>
  </si>
  <si>
    <t>BF</t>
  </si>
  <si>
    <t>27</t>
  </si>
  <si>
    <t>AO</t>
  </si>
  <si>
    <t>Angola</t>
  </si>
  <si>
    <t>+244</t>
  </si>
  <si>
    <t>Versand Rechnungen Konzessionär</t>
  </si>
  <si>
    <t>Sending Invoices for consessionaires</t>
  </si>
  <si>
    <t>Vystavené faktury koncesionářům</t>
  </si>
  <si>
    <t>pre zasielanie dokladov - koncesionári</t>
  </si>
  <si>
    <t>Slanje računa za najam</t>
  </si>
  <si>
    <t>Trimitere facturi pentru consessionari</t>
  </si>
  <si>
    <t>Изпращане фактури на концесионери</t>
  </si>
  <si>
    <t>IVS</t>
  </si>
  <si>
    <t>INVOICE, COMP, AVIS</t>
  </si>
  <si>
    <t>Invoice IVS</t>
  </si>
  <si>
    <t>INT_cons</t>
  </si>
  <si>
    <t>AR5</t>
  </si>
  <si>
    <t>Argentinien: Income Tax Number</t>
  </si>
  <si>
    <t>Argentina: Income Tax Number</t>
  </si>
  <si>
    <t>Argentina: Číslo daně ze příjmu</t>
  </si>
  <si>
    <t>Argentína: Číslo dane zo mzdy</t>
  </si>
  <si>
    <t>Argentyna: Numer podatku wej.</t>
  </si>
  <si>
    <t>Argentina: broj poreza na prihod</t>
  </si>
  <si>
    <t>Argentina: Număr taxă pe venit</t>
  </si>
  <si>
    <t>Аржентина: данък общ доход</t>
  </si>
  <si>
    <t>9. Kreditor + Frachtführer</t>
  </si>
  <si>
    <t>9. Vendor + Carrier</t>
  </si>
  <si>
    <t>9. Dodavatel + Carrier</t>
  </si>
  <si>
    <t>9. Dodávateľ + Carrier</t>
  </si>
  <si>
    <t>9. Dostawca + Carrier</t>
  </si>
  <si>
    <t>9. Dobavljač + Carrier</t>
  </si>
  <si>
    <t>9. Доставчик + Carrier</t>
  </si>
  <si>
    <t>9. Furnizor + Carrier</t>
  </si>
  <si>
    <t>FLVN00
CRM010</t>
  </si>
  <si>
    <t>0040</t>
  </si>
  <si>
    <t>FI58</t>
  </si>
  <si>
    <t>F040</t>
  </si>
  <si>
    <t>NI50</t>
  </si>
  <si>
    <t>GR97</t>
  </si>
  <si>
    <t>IT57</t>
  </si>
  <si>
    <t>PL59</t>
  </si>
  <si>
    <t>070</t>
  </si>
  <si>
    <t>260</t>
  </si>
  <si>
    <t>016</t>
  </si>
  <si>
    <t>903</t>
  </si>
  <si>
    <t>815</t>
  </si>
  <si>
    <t>719</t>
  </si>
  <si>
    <t>032</t>
  </si>
  <si>
    <t>207 Melanie Ivanovic</t>
  </si>
  <si>
    <t>DE17</t>
  </si>
  <si>
    <t>RSD</t>
  </si>
  <si>
    <t>FH</t>
  </si>
  <si>
    <t>205 Sanitäranlagen</t>
  </si>
  <si>
    <t>0205 sanitary facilities</t>
  </si>
  <si>
    <t>0205</t>
  </si>
  <si>
    <t>Swift</t>
  </si>
  <si>
    <t>2,250</t>
  </si>
  <si>
    <t>00;0,000;08</t>
  </si>
  <si>
    <t>0151</t>
  </si>
  <si>
    <t>Arges</t>
  </si>
  <si>
    <t>22</t>
  </si>
  <si>
    <t>Argentina</t>
  </si>
  <si>
    <t>+54</t>
  </si>
  <si>
    <t>Versand von Bestellungen BES</t>
  </si>
  <si>
    <t>Sending Purchase orders - BES</t>
  </si>
  <si>
    <t>Objednávky - BES</t>
  </si>
  <si>
    <t>pre objednávky BES</t>
  </si>
  <si>
    <t>E-mail do zamówień - zaopatrzenie</t>
  </si>
  <si>
    <t>Slanje narudžbenica materijalni troškovi</t>
  </si>
  <si>
    <t>Trimitere comenzi de aprovizionare - BES</t>
  </si>
  <si>
    <t>Изпращане на поръчки BES</t>
  </si>
  <si>
    <t>INT_COST_BES</t>
  </si>
  <si>
    <t>AR4</t>
  </si>
  <si>
    <t>Argentinien: ohne ID</t>
  </si>
  <si>
    <t>Argentina: without ID</t>
  </si>
  <si>
    <t>Argentina: Bez ID</t>
  </si>
  <si>
    <t>Argentína: Bez ID</t>
  </si>
  <si>
    <t>Argentyna: Bez ID</t>
  </si>
  <si>
    <t>Argentina: bez IDa</t>
  </si>
  <si>
    <t>Argentina: fără ID</t>
  </si>
  <si>
    <t>Аржентина: без ИД</t>
  </si>
  <si>
    <t>AR1Z</t>
  </si>
  <si>
    <t>0041</t>
  </si>
  <si>
    <t>FI59</t>
  </si>
  <si>
    <t>F045</t>
  </si>
  <si>
    <t>NI51</t>
  </si>
  <si>
    <t>GR98</t>
  </si>
  <si>
    <t>IT58</t>
  </si>
  <si>
    <t>075</t>
  </si>
  <si>
    <t>270</t>
  </si>
  <si>
    <t>055</t>
  </si>
  <si>
    <t>914</t>
  </si>
  <si>
    <t>820</t>
  </si>
  <si>
    <t>720</t>
  </si>
  <si>
    <t>033</t>
  </si>
  <si>
    <t>208 Schwarz Bes.</t>
  </si>
  <si>
    <t>DE62</t>
  </si>
  <si>
    <t>SEK</t>
  </si>
  <si>
    <t>DDU</t>
  </si>
  <si>
    <t>206 Sicherheitsanlagen</t>
  </si>
  <si>
    <t>0206 Safety systems</t>
  </si>
  <si>
    <t>0206</t>
  </si>
  <si>
    <t>Überweisung</t>
  </si>
  <si>
    <t>Prevod</t>
  </si>
  <si>
    <t>Transfer bancar</t>
  </si>
  <si>
    <t>2,500</t>
  </si>
  <si>
    <t>00;0,000;09</t>
  </si>
  <si>
    <t>0152</t>
  </si>
  <si>
    <t>Bacau</t>
  </si>
  <si>
    <t>BH</t>
  </si>
  <si>
    <t>Samoa, America</t>
  </si>
  <si>
    <t>+684</t>
  </si>
  <si>
    <t>Versand von Bestellungen FLW</t>
  </si>
  <si>
    <t>Sending Purchase orders - FLW</t>
  </si>
  <si>
    <t>Objednávky - FLW</t>
  </si>
  <si>
    <t>INT_GOODS_FLW</t>
  </si>
  <si>
    <t>AU0</t>
  </si>
  <si>
    <t>Australien: ABN</t>
  </si>
  <si>
    <t>Australia: ABN</t>
  </si>
  <si>
    <t>Austrálie: ABN</t>
  </si>
  <si>
    <t>Austrália: ABN</t>
  </si>
  <si>
    <t>Australija: ABN</t>
  </si>
  <si>
    <t>Австралия: ABN</t>
  </si>
  <si>
    <t>0042</t>
  </si>
  <si>
    <t>FI60</t>
  </si>
  <si>
    <t>F046</t>
  </si>
  <si>
    <t>NI90</t>
  </si>
  <si>
    <t>GR99</t>
  </si>
  <si>
    <t>IT59</t>
  </si>
  <si>
    <t>080</t>
  </si>
  <si>
    <t>275</t>
  </si>
  <si>
    <t>011</t>
  </si>
  <si>
    <t>018</t>
  </si>
  <si>
    <t>915</t>
  </si>
  <si>
    <t>821</t>
  </si>
  <si>
    <t>721</t>
  </si>
  <si>
    <t>035</t>
  </si>
  <si>
    <t>209 Dong Xue</t>
  </si>
  <si>
    <t>DE65</t>
  </si>
  <si>
    <t>SGD</t>
  </si>
  <si>
    <t>XXX</t>
  </si>
  <si>
    <t>301 Beschilderung</t>
  </si>
  <si>
    <t>0301 Signage</t>
  </si>
  <si>
    <t>0301</t>
  </si>
  <si>
    <t>2,940</t>
  </si>
  <si>
    <t>00;0,000;10</t>
  </si>
  <si>
    <t>0153</t>
  </si>
  <si>
    <t>Bihor</t>
  </si>
  <si>
    <t>BJ</t>
  </si>
  <si>
    <t>Austria</t>
  </si>
  <si>
    <t>+43</t>
  </si>
  <si>
    <t>Versand von Bestellungen LOG</t>
  </si>
  <si>
    <t>Sending Purchase orders - LOG</t>
  </si>
  <si>
    <t>Objednávky - LOG</t>
  </si>
  <si>
    <t>pre objednávky LOG</t>
  </si>
  <si>
    <t>E-mail do zamówień - Logistyka</t>
  </si>
  <si>
    <t>Trimitere comenzi de aprovizionare - LOG</t>
  </si>
  <si>
    <t>Изпращане на поръчки LOG</t>
  </si>
  <si>
    <t>INT_COST_LOG</t>
  </si>
  <si>
    <t>AU1</t>
  </si>
  <si>
    <t>Australien: Steuernummer (TFN)</t>
  </si>
  <si>
    <t>Australia: Tax File Number (TFN)</t>
  </si>
  <si>
    <t>Austrálie: Daňové identifik.číslo (TFN)</t>
  </si>
  <si>
    <t>Australia: Numer podatku (TFN)</t>
  </si>
  <si>
    <t>Австралия: данъчен номер (TFN)</t>
  </si>
  <si>
    <t>0513</t>
  </si>
  <si>
    <t>FI61</t>
  </si>
  <si>
    <t>F047</t>
  </si>
  <si>
    <t>IT60</t>
  </si>
  <si>
    <t>085</t>
  </si>
  <si>
    <t>290</t>
  </si>
  <si>
    <t>012</t>
  </si>
  <si>
    <t>019</t>
  </si>
  <si>
    <t>917</t>
  </si>
  <si>
    <t>822</t>
  </si>
  <si>
    <t>722</t>
  </si>
  <si>
    <t>036</t>
  </si>
  <si>
    <t>210 Jessica Lichner</t>
  </si>
  <si>
    <t>DE66</t>
  </si>
  <si>
    <t>CIP</t>
  </si>
  <si>
    <t>302 Einkaufswagen</t>
  </si>
  <si>
    <t>0302 Shopping trolley</t>
  </si>
  <si>
    <t>0302</t>
  </si>
  <si>
    <t>3,000</t>
  </si>
  <si>
    <t>00;0,000;100</t>
  </si>
  <si>
    <t>0083</t>
  </si>
  <si>
    <t>Bistita-Nasaud</t>
  </si>
  <si>
    <t>BR</t>
  </si>
  <si>
    <t>29</t>
  </si>
  <si>
    <t>AU</t>
  </si>
  <si>
    <t>Australia</t>
  </si>
  <si>
    <t>+61</t>
  </si>
  <si>
    <t>Versand von Bestellungen TFM</t>
  </si>
  <si>
    <t>Sending Purchase orders - TFM</t>
  </si>
  <si>
    <t>Objednávky - TFM</t>
  </si>
  <si>
    <t>pre objednávky TFM</t>
  </si>
  <si>
    <t>E-mail do zamówień - budowa</t>
  </si>
  <si>
    <t>Trimitere comenzi de aprovizionare - TFM</t>
  </si>
  <si>
    <t>Изпращане на поръчки TFM</t>
  </si>
  <si>
    <t>INT_COST_TFM</t>
  </si>
  <si>
    <t>BH0</t>
  </si>
  <si>
    <t>Bahrain: Umsatzsteuer-Id-Nr.</t>
  </si>
  <si>
    <t>Bahrain: VAT Registration Number</t>
  </si>
  <si>
    <t>Bahrain: DIČ</t>
  </si>
  <si>
    <t>Bahrajn: ID DPH</t>
  </si>
  <si>
    <t>Bahrajn: Nr identyfikacyjny podatku VAT</t>
  </si>
  <si>
    <t>Bahrein: registracijski broj PDVa</t>
  </si>
  <si>
    <t>Bahrain: număr de înregistrare TVA</t>
  </si>
  <si>
    <t>Бахрейн: Регистрационен номер по ДДС</t>
  </si>
  <si>
    <t>0658</t>
  </si>
  <si>
    <t>FI62</t>
  </si>
  <si>
    <t>F048</t>
  </si>
  <si>
    <t>MT50</t>
  </si>
  <si>
    <t>090</t>
  </si>
  <si>
    <t>310</t>
  </si>
  <si>
    <t>110</t>
  </si>
  <si>
    <t>013</t>
  </si>
  <si>
    <t>918</t>
  </si>
  <si>
    <t>823</t>
  </si>
  <si>
    <t>723</t>
  </si>
  <si>
    <t>211 Mirjam Romminger</t>
  </si>
  <si>
    <t>DKK</t>
  </si>
  <si>
    <t>FOB</t>
  </si>
  <si>
    <t>303 Ladenbau</t>
  </si>
  <si>
    <t>0303 Shopfitting</t>
  </si>
  <si>
    <t>0303</t>
  </si>
  <si>
    <t>3,750</t>
  </si>
  <si>
    <t>00;0,000;101</t>
  </si>
  <si>
    <t>0230</t>
  </si>
  <si>
    <t>Botosani</t>
  </si>
  <si>
    <t>BY</t>
  </si>
  <si>
    <t>AW</t>
  </si>
  <si>
    <t>Aruba</t>
  </si>
  <si>
    <t>+297</t>
  </si>
  <si>
    <t>Versand von Bestellungen WARE</t>
  </si>
  <si>
    <t>Sending Purchase orders - WARE</t>
  </si>
  <si>
    <t>Objednávky - WARE</t>
  </si>
  <si>
    <t>pre objednávky WARE</t>
  </si>
  <si>
    <t>E-mail do zamówień - towary</t>
  </si>
  <si>
    <t>Slanje narudžbenica trgovačka roba</t>
  </si>
  <si>
    <t>Trimitere comenzi de aprovizionare - WARE</t>
  </si>
  <si>
    <t>Изпращане на поръчки WARE</t>
  </si>
  <si>
    <t>INT_GOODS_Order</t>
  </si>
  <si>
    <t>BD0</t>
  </si>
  <si>
    <t>Bangladesch: Steueridentifikationsnummer</t>
  </si>
  <si>
    <t>Bangladesh: VAT Registration Number</t>
  </si>
  <si>
    <t>BD1</t>
  </si>
  <si>
    <t>0667</t>
  </si>
  <si>
    <t>FI63</t>
  </si>
  <si>
    <t>F049</t>
  </si>
  <si>
    <t>MT51</t>
  </si>
  <si>
    <t>095</t>
  </si>
  <si>
    <t>320</t>
  </si>
  <si>
    <t>120</t>
  </si>
  <si>
    <t>014</t>
  </si>
  <si>
    <t>022</t>
  </si>
  <si>
    <t>919</t>
  </si>
  <si>
    <t>824</t>
  </si>
  <si>
    <t>725</t>
  </si>
  <si>
    <t>041</t>
  </si>
  <si>
    <t>212 Bernd Weihbrecht</t>
  </si>
  <si>
    <t>BAM</t>
  </si>
  <si>
    <t>304 Gewerbekältetechnik</t>
  </si>
  <si>
    <t>0304 Commercial refrigeration technology</t>
  </si>
  <si>
    <t>0304</t>
  </si>
  <si>
    <t>3,850</t>
  </si>
  <si>
    <t>00;0,000;102</t>
  </si>
  <si>
    <t>0231</t>
  </si>
  <si>
    <t>Brasov</t>
  </si>
  <si>
    <t>CH</t>
  </si>
  <si>
    <t>21</t>
  </si>
  <si>
    <t>Azerbaijan</t>
  </si>
  <si>
    <t>+994</t>
  </si>
  <si>
    <t>Versand von FV Rechnungen</t>
  </si>
  <si>
    <t>Sending FV invoices</t>
  </si>
  <si>
    <t>Изпращане на фактури за ваучери</t>
  </si>
  <si>
    <t>VOUCHER</t>
  </si>
  <si>
    <t>INT_VOUCHER</t>
  </si>
  <si>
    <t>BY0</t>
  </si>
  <si>
    <t>Belarus: VAT Registration Number</t>
  </si>
  <si>
    <t>BY1</t>
  </si>
  <si>
    <t>0681</t>
  </si>
  <si>
    <t>FI64</t>
  </si>
  <si>
    <t>F050</t>
  </si>
  <si>
    <t>MT57</t>
  </si>
  <si>
    <t>100</t>
  </si>
  <si>
    <t>330</t>
  </si>
  <si>
    <t>066</t>
  </si>
  <si>
    <t>130</t>
  </si>
  <si>
    <t>920</t>
  </si>
  <si>
    <t>825</t>
  </si>
  <si>
    <t>726</t>
  </si>
  <si>
    <t>047</t>
  </si>
  <si>
    <t>213 Anett Beier</t>
  </si>
  <si>
    <t>305 Industriekälte</t>
  </si>
  <si>
    <t>0305 Industrial refrigeration</t>
  </si>
  <si>
    <t>0305</t>
  </si>
  <si>
    <t>3,900</t>
  </si>
  <si>
    <t>00;0,000;103</t>
  </si>
  <si>
    <t>0232</t>
  </si>
  <si>
    <t>Braila</t>
  </si>
  <si>
    <t>CR</t>
  </si>
  <si>
    <t>Bosnia-Herz.</t>
  </si>
  <si>
    <t>+387</t>
  </si>
  <si>
    <t>Versand von Gutschriften</t>
  </si>
  <si>
    <t>Sending of Self-billing invoices</t>
  </si>
  <si>
    <t>CCS Fakturace (BONI)</t>
  </si>
  <si>
    <t>pre zasielanie faktúr vystavených KL (selfbilling)</t>
  </si>
  <si>
    <t>Trimitere auto-facturi</t>
  </si>
  <si>
    <t>Изпращане на КИ</t>
  </si>
  <si>
    <t>GSRP</t>
  </si>
  <si>
    <t>BONI</t>
  </si>
  <si>
    <t>SELF</t>
  </si>
  <si>
    <t>INT_self billing</t>
  </si>
  <si>
    <t>BE1</t>
  </si>
  <si>
    <t>Belgien: Enterprise Number</t>
  </si>
  <si>
    <t>Belgium: Enterprise Number</t>
  </si>
  <si>
    <t>Belgie: Číslo podniku</t>
  </si>
  <si>
    <t>Belgicko: Číslo podniku</t>
  </si>
  <si>
    <t>Belgia: Nr rejestru Ministerstwa Finans.</t>
  </si>
  <si>
    <t>Belgija: broj poduzeća</t>
  </si>
  <si>
    <t>Belgia: Număr întreprindere</t>
  </si>
  <si>
    <t>Белгия: Номер предприятие</t>
  </si>
  <si>
    <t>0682</t>
  </si>
  <si>
    <t>FI65</t>
  </si>
  <si>
    <t>F051</t>
  </si>
  <si>
    <t>340</t>
  </si>
  <si>
    <t>140</t>
  </si>
  <si>
    <t>028</t>
  </si>
  <si>
    <t>921</t>
  </si>
  <si>
    <t>826</t>
  </si>
  <si>
    <t>727</t>
  </si>
  <si>
    <t>214 Gabriele Schilpp</t>
  </si>
  <si>
    <t>MKD</t>
  </si>
  <si>
    <t>306 Kassentische</t>
  </si>
  <si>
    <t>0306 Check-out counters</t>
  </si>
  <si>
    <t>0306</t>
  </si>
  <si>
    <t>4,000</t>
  </si>
  <si>
    <t>00;0,000;104</t>
  </si>
  <si>
    <t>0233</t>
  </si>
  <si>
    <t>Buzau</t>
  </si>
  <si>
    <t>BB</t>
  </si>
  <si>
    <t>Barbados</t>
  </si>
  <si>
    <t>Versand von Rechnungen durch Kaufland</t>
  </si>
  <si>
    <t>Sending invoices by Kaufland</t>
  </si>
  <si>
    <t>Faktury vystavené Kauflandem</t>
  </si>
  <si>
    <t>pre zasielanie faktúr vystavených KL</t>
  </si>
  <si>
    <t>wysyłanych faktur przez Kaufland</t>
  </si>
  <si>
    <t xml:space="preserve">Slanje računa </t>
  </si>
  <si>
    <t>Trimitere facturi emise de Kaufland</t>
  </si>
  <si>
    <t>Самофактуриране</t>
  </si>
  <si>
    <t>ExtAbr</t>
  </si>
  <si>
    <t>KKB</t>
  </si>
  <si>
    <t>FAKTURY</t>
  </si>
  <si>
    <t>INT_send_IV</t>
  </si>
  <si>
    <t>BE0</t>
  </si>
  <si>
    <t>Belgien: Umsatzsteuer-Id-Nr.</t>
  </si>
  <si>
    <t>Belgium: VAT Registration Number</t>
  </si>
  <si>
    <t>Belgie: ID DPH</t>
  </si>
  <si>
    <t>Belgicko: Ident.číslo DPH</t>
  </si>
  <si>
    <t>Beliga: Nr ID podatku VAT</t>
  </si>
  <si>
    <t>Belgija: PDV registracijski broj</t>
  </si>
  <si>
    <t>Belgia: număr de înregistrare TVA</t>
  </si>
  <si>
    <t>Белгия: Регистрационен номер по ДДС</t>
  </si>
  <si>
    <t>0837</t>
  </si>
  <si>
    <t>FI66</t>
  </si>
  <si>
    <t>F052</t>
  </si>
  <si>
    <t>115</t>
  </si>
  <si>
    <t>350</t>
  </si>
  <si>
    <t>150</t>
  </si>
  <si>
    <t>029</t>
  </si>
  <si>
    <t>922</t>
  </si>
  <si>
    <t>728</t>
  </si>
  <si>
    <t>051</t>
  </si>
  <si>
    <t>215 Schwarz Bes.</t>
  </si>
  <si>
    <t>ALL</t>
  </si>
  <si>
    <t>307 Eingangsanlage + Kassensperre</t>
  </si>
  <si>
    <t>0307 Entry system + check-out barrier</t>
  </si>
  <si>
    <t>0307</t>
  </si>
  <si>
    <t>17</t>
  </si>
  <si>
    <t>4,500</t>
  </si>
  <si>
    <t>00;0,000;105</t>
  </si>
  <si>
    <t>0043</t>
  </si>
  <si>
    <t>Caras-Severin</t>
  </si>
  <si>
    <t>CV</t>
  </si>
  <si>
    <t>25</t>
  </si>
  <si>
    <t>BD</t>
  </si>
  <si>
    <t>Bangladesh</t>
  </si>
  <si>
    <t>+880</t>
  </si>
  <si>
    <t>Versand von Rechnungen Mietwagen</t>
  </si>
  <si>
    <t>Sending invoice for rent a car</t>
  </si>
  <si>
    <t>Изпращане на фактури за наем на коли</t>
  </si>
  <si>
    <t>CARS</t>
  </si>
  <si>
    <t>INT_CARS</t>
  </si>
  <si>
    <t>BZ1</t>
  </si>
  <si>
    <t>Belize: Steuer-ID (freie Verwendung)</t>
  </si>
  <si>
    <t>Belize: Tax identifier (free use)</t>
  </si>
  <si>
    <t>Belize: ID daně (volné použití)</t>
  </si>
  <si>
    <t>Belize: ID dane (voľné použitie)</t>
  </si>
  <si>
    <t>Belize: ID podatku (dowolne wykorzyst.)</t>
  </si>
  <si>
    <t>Belize: ID poreza (slobodna upotreba)</t>
  </si>
  <si>
    <t>Belize: identificator taxă (utlz.liberă)</t>
  </si>
  <si>
    <t>Белиз: Данъчен идентификатор (своб.изп.)</t>
  </si>
  <si>
    <t>BZ2</t>
  </si>
  <si>
    <t>Belgien: UmsSt.-Id-Nr. ohne Länderschl.</t>
  </si>
  <si>
    <t>0849</t>
  </si>
  <si>
    <t>FI67</t>
  </si>
  <si>
    <t>F053</t>
  </si>
  <si>
    <t>031</t>
  </si>
  <si>
    <t>923</t>
  </si>
  <si>
    <t>828</t>
  </si>
  <si>
    <t>730</t>
  </si>
  <si>
    <t>052</t>
  </si>
  <si>
    <t>216 Tamara Schuster</t>
  </si>
  <si>
    <t>308 Parkraumbewirtschaftung</t>
  </si>
  <si>
    <t>0308 Parking systems</t>
  </si>
  <si>
    <t>0308</t>
  </si>
  <si>
    <t>18</t>
  </si>
  <si>
    <t>5,000</t>
  </si>
  <si>
    <t>00;0,000;106</t>
  </si>
  <si>
    <t>0716</t>
  </si>
  <si>
    <t>Calarasi</t>
  </si>
  <si>
    <t>CY</t>
  </si>
  <si>
    <t>Belgium</t>
  </si>
  <si>
    <t>+32</t>
  </si>
  <si>
    <t>Versand von Schadenersatzankuendigung</t>
  </si>
  <si>
    <t>Sending claim for penalty</t>
  </si>
  <si>
    <t>Изпращане на уведомление за неустойка</t>
  </si>
  <si>
    <t>fine</t>
  </si>
  <si>
    <t>INT_fine</t>
  </si>
  <si>
    <t>Belize: Steueridentifikationsnummer</t>
  </si>
  <si>
    <t>Belize: Tax Identification Number</t>
  </si>
  <si>
    <t>Belize: Daňové identifikační číslo</t>
  </si>
  <si>
    <t>Belize: Daňové identifikačné číslo</t>
  </si>
  <si>
    <t>Belize: Numer identyfikacji podatkowej</t>
  </si>
  <si>
    <t>Belize: porezni identifikacijski broj</t>
  </si>
  <si>
    <t>Belize: număr de indentificare fiscală</t>
  </si>
  <si>
    <t>Белиз: Данъчен идентификационен номер</t>
  </si>
  <si>
    <t>BZ5</t>
  </si>
  <si>
    <t>Belize: Sozialversicherungsnummer</t>
  </si>
  <si>
    <t>1010</t>
  </si>
  <si>
    <t>FI68</t>
  </si>
  <si>
    <t>F054</t>
  </si>
  <si>
    <t>924</t>
  </si>
  <si>
    <t>829</t>
  </si>
  <si>
    <t>731</t>
  </si>
  <si>
    <t>053</t>
  </si>
  <si>
    <t>217 Nicole Kienzle</t>
  </si>
  <si>
    <t>309 Leergutautomaten</t>
  </si>
  <si>
    <t>0309 Reverse vending machines</t>
  </si>
  <si>
    <t>0309</t>
  </si>
  <si>
    <t>19</t>
  </si>
  <si>
    <t>5,500</t>
  </si>
  <si>
    <t>00;0,000;107</t>
  </si>
  <si>
    <t>0234</t>
  </si>
  <si>
    <t>Cluj</t>
  </si>
  <si>
    <t>Burkina Faso</t>
  </si>
  <si>
    <t>+226</t>
  </si>
  <si>
    <t>Bestellungen</t>
  </si>
  <si>
    <t>Orders</t>
  </si>
  <si>
    <t>BA0</t>
  </si>
  <si>
    <t>Bosnien: Steueridentifikationsnummer</t>
  </si>
  <si>
    <t>Bosnian: VAT Registration Number</t>
  </si>
  <si>
    <t>BA1</t>
  </si>
  <si>
    <t>1130</t>
  </si>
  <si>
    <t>FI69</t>
  </si>
  <si>
    <t>F055</t>
  </si>
  <si>
    <t>037</t>
  </si>
  <si>
    <t>926</t>
  </si>
  <si>
    <t>830</t>
  </si>
  <si>
    <t>732</t>
  </si>
  <si>
    <t>218 Lars Jürgensen</t>
  </si>
  <si>
    <t>310 Filial-und Büroausstattung</t>
  </si>
  <si>
    <t>0310 Branch and office equipment</t>
  </si>
  <si>
    <t>0310</t>
  </si>
  <si>
    <t>6,000</t>
  </si>
  <si>
    <t>00;0,000;108</t>
  </si>
  <si>
    <t>0235</t>
  </si>
  <si>
    <t>Constanta</t>
  </si>
  <si>
    <t>Bulgaria</t>
  </si>
  <si>
    <t>+359</t>
  </si>
  <si>
    <t>Avise und Rechnungen</t>
  </si>
  <si>
    <t>BW0</t>
  </si>
  <si>
    <t>Botswana: USt-Identifikationsnummer</t>
  </si>
  <si>
    <t>Botswana: VAT Registration Number</t>
  </si>
  <si>
    <t>Botswana: Daňové identifikační číslo</t>
  </si>
  <si>
    <t>Botswana: Identifikačné číslo DPH</t>
  </si>
  <si>
    <t>Botswana: Nr identyfikacyjny podatku VAT</t>
  </si>
  <si>
    <t>Bocvana: registracijski broj PDVa</t>
  </si>
  <si>
    <t>Botswana: număr de înregistrare TVA</t>
  </si>
  <si>
    <t>Ботсвана: регистрационен номер по ДДС</t>
  </si>
  <si>
    <t>BW1</t>
  </si>
  <si>
    <t>1131</t>
  </si>
  <si>
    <t>FI73</t>
  </si>
  <si>
    <t>F056</t>
  </si>
  <si>
    <t>333</t>
  </si>
  <si>
    <t>021</t>
  </si>
  <si>
    <t>038</t>
  </si>
  <si>
    <t>927</t>
  </si>
  <si>
    <t>831</t>
  </si>
  <si>
    <t>733</t>
  </si>
  <si>
    <t>056</t>
  </si>
  <si>
    <t>219 Edith Hermle</t>
  </si>
  <si>
    <t>311 Warenträger und Teile/ Zubehör</t>
  </si>
  <si>
    <t>0311 Display units and parts/accessories</t>
  </si>
  <si>
    <t>0311</t>
  </si>
  <si>
    <t>7,000</t>
  </si>
  <si>
    <t>00;0,000;11</t>
  </si>
  <si>
    <t>0260</t>
  </si>
  <si>
    <t>Covasna</t>
  </si>
  <si>
    <t>Bahrain</t>
  </si>
  <si>
    <t>+973</t>
  </si>
  <si>
    <t>BR0</t>
  </si>
  <si>
    <t>Brasilien: CNPJ-Nummer</t>
  </si>
  <si>
    <t>Brazil: CNPJ Number</t>
  </si>
  <si>
    <t>Brazílie: Číslo CNPJ</t>
  </si>
  <si>
    <t>Brazília: Číslo CNPJ</t>
  </si>
  <si>
    <t>Brazylia: Numer CNPJ</t>
  </si>
  <si>
    <t>Brazil: CNPJ broj</t>
  </si>
  <si>
    <t>Brazilia: număr CNPJ</t>
  </si>
  <si>
    <t>Бразилия: CNPJ номер</t>
  </si>
  <si>
    <t>BR1</t>
  </si>
  <si>
    <t>1152</t>
  </si>
  <si>
    <t>FI74</t>
  </si>
  <si>
    <t>F057</t>
  </si>
  <si>
    <t>510</t>
  </si>
  <si>
    <t>039</t>
  </si>
  <si>
    <t>929</t>
  </si>
  <si>
    <t>832</t>
  </si>
  <si>
    <t>734</t>
  </si>
  <si>
    <t>058</t>
  </si>
  <si>
    <t>220 Thorsten Boger</t>
  </si>
  <si>
    <t>312 Sicherungstechnik/Geldverarbei</t>
  </si>
  <si>
    <t>0312 Safety technology/cash processing techn.</t>
  </si>
  <si>
    <t>0312</t>
  </si>
  <si>
    <t>8,000</t>
  </si>
  <si>
    <t>00;0,000;110</t>
  </si>
  <si>
    <t>Dambovita</t>
  </si>
  <si>
    <t>DO</t>
  </si>
  <si>
    <t>BI</t>
  </si>
  <si>
    <t>Burundi</t>
  </si>
  <si>
    <t>+257</t>
  </si>
  <si>
    <t>Brasilien: CPF-Nummer</t>
  </si>
  <si>
    <t>Brazil: CPF Number</t>
  </si>
  <si>
    <t>Brazílie: Číslo CPF</t>
  </si>
  <si>
    <t>Brazília: Číslo CPF</t>
  </si>
  <si>
    <t>Brazylia: Numer CPF</t>
  </si>
  <si>
    <t>Brazil: CPF broj</t>
  </si>
  <si>
    <t>Brazilia: număr CPF</t>
  </si>
  <si>
    <t>Бразилия: CPF номер</t>
  </si>
  <si>
    <t>BR2</t>
  </si>
  <si>
    <t>1153</t>
  </si>
  <si>
    <t>F058</t>
  </si>
  <si>
    <t>511</t>
  </si>
  <si>
    <t>930</t>
  </si>
  <si>
    <t>833</t>
  </si>
  <si>
    <t>735</t>
  </si>
  <si>
    <t>221 Carina Bickel</t>
  </si>
  <si>
    <t>313 Tankstelle</t>
  </si>
  <si>
    <t>0313 Filling station</t>
  </si>
  <si>
    <t>0313</t>
  </si>
  <si>
    <t>10,000</t>
  </si>
  <si>
    <t>00;0,000;111</t>
  </si>
  <si>
    <t>0264</t>
  </si>
  <si>
    <t>Dolj</t>
  </si>
  <si>
    <t>EE</t>
  </si>
  <si>
    <t>Benin</t>
  </si>
  <si>
    <t>+229</t>
  </si>
  <si>
    <t>BR3</t>
  </si>
  <si>
    <t>Brasilien: Municipal Tax Number</t>
  </si>
  <si>
    <t>Brazil: Municipal Tax Number</t>
  </si>
  <si>
    <t>Brazílie: Municipal Tax Number</t>
  </si>
  <si>
    <t>Brazília:  Municipal Tax Number</t>
  </si>
  <si>
    <t>Brazylia: Miejski numer podatku</t>
  </si>
  <si>
    <t>Brazil: broj prireza</t>
  </si>
  <si>
    <t>Brazilia: Număr fiscal municipal</t>
  </si>
  <si>
    <t>Бразилия: Общински данъчен номер</t>
  </si>
  <si>
    <t>BR4</t>
  </si>
  <si>
    <t>1154</t>
  </si>
  <si>
    <t>F059</t>
  </si>
  <si>
    <t>215</t>
  </si>
  <si>
    <t>512</t>
  </si>
  <si>
    <t>045</t>
  </si>
  <si>
    <t>931</t>
  </si>
  <si>
    <t>834</t>
  </si>
  <si>
    <t>736</t>
  </si>
  <si>
    <t>061</t>
  </si>
  <si>
    <t>222 Yanic Peters</t>
  </si>
  <si>
    <t>314 Einrichtung Reinigung und Hygi</t>
  </si>
  <si>
    <t>0314 Cleaning and hygiene equipment</t>
  </si>
  <si>
    <t>0314</t>
  </si>
  <si>
    <t>11,600</t>
  </si>
  <si>
    <t>00;0,000;112</t>
  </si>
  <si>
    <t>0408</t>
  </si>
  <si>
    <t>Galati</t>
  </si>
  <si>
    <t>EG</t>
  </si>
  <si>
    <t>BM</t>
  </si>
  <si>
    <t>Bermuda</t>
  </si>
  <si>
    <t>Brasilien: State Tax Number</t>
  </si>
  <si>
    <t>Brazil: State Tax Number</t>
  </si>
  <si>
    <t>Brazílie: State Tax Number</t>
  </si>
  <si>
    <t>Brazília:  State Tax Number</t>
  </si>
  <si>
    <t>Brazylia: Państwowy numer podatku</t>
  </si>
  <si>
    <t>Brazil: broj državnog poreza</t>
  </si>
  <si>
    <t>Brazilia: Număr fiscal de stat</t>
  </si>
  <si>
    <t>Бразилия: Държавен данъчен номер</t>
  </si>
  <si>
    <t>1161</t>
  </si>
  <si>
    <t>F060</t>
  </si>
  <si>
    <t>513</t>
  </si>
  <si>
    <t>046</t>
  </si>
  <si>
    <t>932</t>
  </si>
  <si>
    <t>835</t>
  </si>
  <si>
    <t>737</t>
  </si>
  <si>
    <t>062</t>
  </si>
  <si>
    <t>223 Schwarz Bes.</t>
  </si>
  <si>
    <t>315 Entsorgung (Technik)</t>
  </si>
  <si>
    <t>0315 Disposal (technology)</t>
  </si>
  <si>
    <t>0315</t>
  </si>
  <si>
    <t>12,000</t>
  </si>
  <si>
    <t>00;0,000;113</t>
  </si>
  <si>
    <t>0702</t>
  </si>
  <si>
    <t>Giurgiu</t>
  </si>
  <si>
    <t>BN</t>
  </si>
  <si>
    <t>Brunei Daruss.</t>
  </si>
  <si>
    <t>+673</t>
  </si>
  <si>
    <t>VG0</t>
  </si>
  <si>
    <t>Britsche Jungferninseln: Steueridentifaktionsnummer</t>
  </si>
  <si>
    <t>Brit.Virgin Is.: VAT Registration Number</t>
  </si>
  <si>
    <t>VG1</t>
  </si>
  <si>
    <t>1162</t>
  </si>
  <si>
    <t>F061</t>
  </si>
  <si>
    <t>160</t>
  </si>
  <si>
    <t>514</t>
  </si>
  <si>
    <t>933</t>
  </si>
  <si>
    <t>836</t>
  </si>
  <si>
    <t>740</t>
  </si>
  <si>
    <t>078</t>
  </si>
  <si>
    <t>224 Dominic Buss</t>
  </si>
  <si>
    <t>316 Abfallsammelsysteme für Entsor</t>
  </si>
  <si>
    <t>0316 Waste collection systems for disposal se</t>
  </si>
  <si>
    <t>0316</t>
  </si>
  <si>
    <t>26</t>
  </si>
  <si>
    <t>00;0,000;115</t>
  </si>
  <si>
    <t>0236</t>
  </si>
  <si>
    <t>Gorj</t>
  </si>
  <si>
    <t>FI</t>
  </si>
  <si>
    <t>BO</t>
  </si>
  <si>
    <t>Bolivia</t>
  </si>
  <si>
    <t>+591</t>
  </si>
  <si>
    <t>BG0</t>
  </si>
  <si>
    <t>Bulgarien: Umsatzsteuer-Id-Nr.</t>
  </si>
  <si>
    <t>Bulgaria: Vat Registration Number</t>
  </si>
  <si>
    <t>Bulharsko: DIČ</t>
  </si>
  <si>
    <t>Bulharsko: Ident.číslo DPH</t>
  </si>
  <si>
    <t>Bułgaria: Nr ident. podatku VAT</t>
  </si>
  <si>
    <t>Bugarska: registracijski broj PDVa</t>
  </si>
  <si>
    <t>Bulgaria: număr de înregistrare TVA</t>
  </si>
  <si>
    <t>България: регистрационен номер по ДДС</t>
  </si>
  <si>
    <t>1187</t>
  </si>
  <si>
    <t>F062</t>
  </si>
  <si>
    <t>170</t>
  </si>
  <si>
    <t>515</t>
  </si>
  <si>
    <t>934</t>
  </si>
  <si>
    <t>837</t>
  </si>
  <si>
    <t>750</t>
  </si>
  <si>
    <t>088</t>
  </si>
  <si>
    <t>225 Schwarz Bes.</t>
  </si>
  <si>
    <t>317 Flurfördertechnik</t>
  </si>
  <si>
    <t>0317 Floor conveyor technology</t>
  </si>
  <si>
    <t>0317</t>
  </si>
  <si>
    <t>00;0,000;117</t>
  </si>
  <si>
    <t>0619</t>
  </si>
  <si>
    <t>Harghita</t>
  </si>
  <si>
    <t>FO</t>
  </si>
  <si>
    <t>Brazil</t>
  </si>
  <si>
    <t>+55</t>
  </si>
  <si>
    <t>BG1</t>
  </si>
  <si>
    <t>Bulgarien: Unified ID Code</t>
  </si>
  <si>
    <t>Bulgaria: Unified ID Code</t>
  </si>
  <si>
    <t>Bulharsko: Unified ID Code</t>
  </si>
  <si>
    <t>Bułgaria: Pojedynczy kod ID</t>
  </si>
  <si>
    <t>Bugarska: jedinstveni ID šifra</t>
  </si>
  <si>
    <t>Bulgaria: cod ID unificat</t>
  </si>
  <si>
    <t>България: ЕИК по БУЛСТАТ</t>
  </si>
  <si>
    <t>1212</t>
  </si>
  <si>
    <t>F063</t>
  </si>
  <si>
    <t>235</t>
  </si>
  <si>
    <t>180</t>
  </si>
  <si>
    <t>516</t>
  </si>
  <si>
    <t>817</t>
  </si>
  <si>
    <t>936</t>
  </si>
  <si>
    <t>838</t>
  </si>
  <si>
    <t>755</t>
  </si>
  <si>
    <t>093</t>
  </si>
  <si>
    <t>226 Schwarz Bes.</t>
  </si>
  <si>
    <t>318 Intralogistik</t>
  </si>
  <si>
    <t>0318 Intralogistics</t>
  </si>
  <si>
    <t>0318</t>
  </si>
  <si>
    <t>00;0,000;118</t>
  </si>
  <si>
    <t>0384</t>
  </si>
  <si>
    <t>Hunedoara</t>
  </si>
  <si>
    <t>FR</t>
  </si>
  <si>
    <t>BS</t>
  </si>
  <si>
    <t>Bahamas</t>
  </si>
  <si>
    <t>CL0</t>
  </si>
  <si>
    <t>Chile: RUT-Nummer</t>
  </si>
  <si>
    <t>Chile: RUT Number</t>
  </si>
  <si>
    <t>Chile: Číslo RUT</t>
  </si>
  <si>
    <t>Chile: Numer RUT</t>
  </si>
  <si>
    <t>Čile: RUT broj</t>
  </si>
  <si>
    <t>Chile: număr RUT</t>
  </si>
  <si>
    <t>Чили: RUT номер</t>
  </si>
  <si>
    <t>CL1</t>
  </si>
  <si>
    <t>Bulgarien: Personal ID</t>
  </si>
  <si>
    <t>1213</t>
  </si>
  <si>
    <t>F064</t>
  </si>
  <si>
    <t>190</t>
  </si>
  <si>
    <t>517</t>
  </si>
  <si>
    <t>818</t>
  </si>
  <si>
    <t>937</t>
  </si>
  <si>
    <t>839</t>
  </si>
  <si>
    <t>760</t>
  </si>
  <si>
    <t>094</t>
  </si>
  <si>
    <t>227 Schwarz Bes.</t>
  </si>
  <si>
    <t>319 Produktion FLW</t>
  </si>
  <si>
    <t>0319 production meat factory</t>
  </si>
  <si>
    <t>0319</t>
  </si>
  <si>
    <t>00;0,000;119</t>
  </si>
  <si>
    <t>0237</t>
  </si>
  <si>
    <t>Ialomita</t>
  </si>
  <si>
    <t>GA</t>
  </si>
  <si>
    <t>BW</t>
  </si>
  <si>
    <t>Botswana</t>
  </si>
  <si>
    <t>+267</t>
  </si>
  <si>
    <t>CN0</t>
  </si>
  <si>
    <t>China: Steuernummer</t>
  </si>
  <si>
    <t>China: Tax Number</t>
  </si>
  <si>
    <t>Čína: DIČ</t>
  </si>
  <si>
    <t>Čína: Daňové číslo</t>
  </si>
  <si>
    <t>Chiny: Numer podatku</t>
  </si>
  <si>
    <t>Kina: porezni broj</t>
  </si>
  <si>
    <t>China: Număr fiscal</t>
  </si>
  <si>
    <t>Китай: Данъчен номер</t>
  </si>
  <si>
    <t>Bulgarien: Sozialversicherungsnummer</t>
  </si>
  <si>
    <t>1214</t>
  </si>
  <si>
    <t>F065</t>
  </si>
  <si>
    <t>518</t>
  </si>
  <si>
    <t>938</t>
  </si>
  <si>
    <t>840</t>
  </si>
  <si>
    <t>761</t>
  </si>
  <si>
    <t>097</t>
  </si>
  <si>
    <t>228 Marissa Schweikert</t>
  </si>
  <si>
    <t>320 Sonderausstattung</t>
  </si>
  <si>
    <t>0320 Special equipment</t>
  </si>
  <si>
    <t>0320</t>
  </si>
  <si>
    <t>30</t>
  </si>
  <si>
    <t>00;0,000;12</t>
  </si>
  <si>
    <t>0060</t>
  </si>
  <si>
    <t>Iasi</t>
  </si>
  <si>
    <t>GB</t>
  </si>
  <si>
    <t>Belarus</t>
  </si>
  <si>
    <t>+375</t>
  </si>
  <si>
    <t>CN1</t>
  </si>
  <si>
    <t>CN5</t>
  </si>
  <si>
    <t>1215</t>
  </si>
  <si>
    <t>F066</t>
  </si>
  <si>
    <t>255</t>
  </si>
  <si>
    <t>519</t>
  </si>
  <si>
    <t>939</t>
  </si>
  <si>
    <t>841</t>
  </si>
  <si>
    <t>762</t>
  </si>
  <si>
    <t>229 Albina Bonomo</t>
  </si>
  <si>
    <t>321 Technische Einrichtung</t>
  </si>
  <si>
    <t>0321 Technical equipment</t>
  </si>
  <si>
    <t>0321</t>
  </si>
  <si>
    <t>31</t>
  </si>
  <si>
    <t>00;0,000;120</t>
  </si>
  <si>
    <t>0058</t>
  </si>
  <si>
    <t>Ilfov</t>
  </si>
  <si>
    <t>GE</t>
  </si>
  <si>
    <t>BZ</t>
  </si>
  <si>
    <t>Belize</t>
  </si>
  <si>
    <t>+501</t>
  </si>
  <si>
    <t>CR0</t>
  </si>
  <si>
    <t>Costa Rica: Steueridentifikationsnummer</t>
  </si>
  <si>
    <t>Costa Rica: Tax Identification Number</t>
  </si>
  <si>
    <t>Kostarika: Daňové identifikační číslo</t>
  </si>
  <si>
    <t>Kostarika: Daňové identifikačné číslo</t>
  </si>
  <si>
    <t>Kostaryka: Nr identyfikacji podatkowej</t>
  </si>
  <si>
    <t>Kostarika: porezni identifikacijski broj</t>
  </si>
  <si>
    <t>Costa Rica: nr.de identificare fiscală</t>
  </si>
  <si>
    <t>Коста Рика: данъчен идентифик.номер</t>
  </si>
  <si>
    <t>CR3</t>
  </si>
  <si>
    <t>1216</t>
  </si>
  <si>
    <t>F067</t>
  </si>
  <si>
    <t>520</t>
  </si>
  <si>
    <t>940</t>
  </si>
  <si>
    <t>842</t>
  </si>
  <si>
    <t>763</t>
  </si>
  <si>
    <t>106</t>
  </si>
  <si>
    <t>230 Kewin Stoeckigt</t>
  </si>
  <si>
    <t>322 Traktions-Batterien</t>
  </si>
  <si>
    <t>0322 Traction batteries</t>
  </si>
  <si>
    <t>0322</t>
  </si>
  <si>
    <t>33</t>
  </si>
  <si>
    <t>00;0,000;121</t>
  </si>
  <si>
    <t>0715</t>
  </si>
  <si>
    <t>Maramures</t>
  </si>
  <si>
    <t>GF</t>
  </si>
  <si>
    <t>CA</t>
  </si>
  <si>
    <t>Canada</t>
  </si>
  <si>
    <t>+1</t>
  </si>
  <si>
    <t>CU0</t>
  </si>
  <si>
    <t>Cuba: Tax Identification Number</t>
  </si>
  <si>
    <t>CU3</t>
  </si>
  <si>
    <t>1217</t>
  </si>
  <si>
    <t>F068</t>
  </si>
  <si>
    <t>521</t>
  </si>
  <si>
    <t>034</t>
  </si>
  <si>
    <t>948</t>
  </si>
  <si>
    <t>843</t>
  </si>
  <si>
    <t>764</t>
  </si>
  <si>
    <t>231 Michael Gaensbauer</t>
  </si>
  <si>
    <t>401 Energie und Energieträger</t>
  </si>
  <si>
    <t>0401 Energy and energy sources</t>
  </si>
  <si>
    <t>0401</t>
  </si>
  <si>
    <t>34</t>
  </si>
  <si>
    <t>32</t>
  </si>
  <si>
    <t>00;0,000;122</t>
  </si>
  <si>
    <t>0265</t>
  </si>
  <si>
    <t>Mehedinti</t>
  </si>
  <si>
    <t>GI</t>
  </si>
  <si>
    <t>CC</t>
  </si>
  <si>
    <t>Cocos Islands</t>
  </si>
  <si>
    <t>+672</t>
  </si>
  <si>
    <t>CW0</t>
  </si>
  <si>
    <t>Curacao: Steueridentifikationsnummer</t>
  </si>
  <si>
    <t>Curacao: Tax Identification Number</t>
  </si>
  <si>
    <t>Curacao: Daňové identifikační číslo</t>
  </si>
  <si>
    <t>Curacao: Numer identyfikacji podatkowej</t>
  </si>
  <si>
    <t>Кюрасао: данъчен номер</t>
  </si>
  <si>
    <t>CW3</t>
  </si>
  <si>
    <t>1218</t>
  </si>
  <si>
    <t>F069</t>
  </si>
  <si>
    <t>280</t>
  </si>
  <si>
    <t>522</t>
  </si>
  <si>
    <t>951</t>
  </si>
  <si>
    <t>855</t>
  </si>
  <si>
    <t>765</t>
  </si>
  <si>
    <t>113</t>
  </si>
  <si>
    <t>232 Bernd Grabert</t>
  </si>
  <si>
    <t>402 Arbeitskleidung</t>
  </si>
  <si>
    <t>0402 working clothes</t>
  </si>
  <si>
    <t>0402</t>
  </si>
  <si>
    <t>35</t>
  </si>
  <si>
    <t>00;0,000;123</t>
  </si>
  <si>
    <t>0266</t>
  </si>
  <si>
    <t>Mures</t>
  </si>
  <si>
    <t>GL</t>
  </si>
  <si>
    <t>CF</t>
  </si>
  <si>
    <t>Central Afr.Rep</t>
  </si>
  <si>
    <t>+236</t>
  </si>
  <si>
    <t>DK1</t>
  </si>
  <si>
    <t>Dänemark: Steuernummer</t>
  </si>
  <si>
    <t>Denmark: Tax Number</t>
  </si>
  <si>
    <t>Dánsko: DIČ</t>
  </si>
  <si>
    <t>Dánsko: Daňové číslo</t>
  </si>
  <si>
    <t>Dania: Numer podatku</t>
  </si>
  <si>
    <t>Danska: porezni broj</t>
  </si>
  <si>
    <t>Danemarca: Număr taxă</t>
  </si>
  <si>
    <t>Дания: Данъчен номер</t>
  </si>
  <si>
    <t>DK2</t>
  </si>
  <si>
    <t>1219</t>
  </si>
  <si>
    <t>F999</t>
  </si>
  <si>
    <t>523</t>
  </si>
  <si>
    <t>952</t>
  </si>
  <si>
    <t>856</t>
  </si>
  <si>
    <t>770</t>
  </si>
  <si>
    <t>114</t>
  </si>
  <si>
    <t>233 Anna Sukharukova</t>
  </si>
  <si>
    <t>403 Persönliche Schutzausrüstung</t>
  </si>
  <si>
    <t>0403 Personal protective equipment</t>
  </si>
  <si>
    <t>0403</t>
  </si>
  <si>
    <t>37</t>
  </si>
  <si>
    <t>00;0,000;125</t>
  </si>
  <si>
    <t>0238</t>
  </si>
  <si>
    <t>Neamt</t>
  </si>
  <si>
    <t>GP</t>
  </si>
  <si>
    <t>CG</t>
  </si>
  <si>
    <t>Congo</t>
  </si>
  <si>
    <t>+242</t>
  </si>
  <si>
    <t>DK0</t>
  </si>
  <si>
    <t>Dänemark: Umsatzsteuer-Id-Nr.</t>
  </si>
  <si>
    <t>Denmark: VAT Registration Number</t>
  </si>
  <si>
    <t>Dánsko: ID DPH</t>
  </si>
  <si>
    <t>Dánsko: Ident.číslo DPH</t>
  </si>
  <si>
    <t>Dania: Nr ID podatku VAT</t>
  </si>
  <si>
    <t>Danska: PDV registracijski broj</t>
  </si>
  <si>
    <t>Danemarca: număr de înregistrare TVA</t>
  </si>
  <si>
    <t>Дания: Регистрационен номер по ДДС</t>
  </si>
  <si>
    <t>1220</t>
  </si>
  <si>
    <t>524</t>
  </si>
  <si>
    <t>953</t>
  </si>
  <si>
    <t>857</t>
  </si>
  <si>
    <t>780</t>
  </si>
  <si>
    <t>234 Schwarz Bes.</t>
  </si>
  <si>
    <t>404 Außenanlagenpflege</t>
  </si>
  <si>
    <t>0404 Maintenance of outside facilities</t>
  </si>
  <si>
    <t>0404</t>
  </si>
  <si>
    <t>38</t>
  </si>
  <si>
    <t>00;0,000;126</t>
  </si>
  <si>
    <t>0383</t>
  </si>
  <si>
    <t>Olt</t>
  </si>
  <si>
    <t>GR</t>
  </si>
  <si>
    <t>Switzerland</t>
  </si>
  <si>
    <t>+41</t>
  </si>
  <si>
    <t>DE4</t>
  </si>
  <si>
    <t>Deutschland: Elster-Steuernummer</t>
  </si>
  <si>
    <t>Germany: Elster Tax Number</t>
  </si>
  <si>
    <t>DIČ - Elster</t>
  </si>
  <si>
    <t>Elster-DIČ</t>
  </si>
  <si>
    <t>Numer podatku Elster</t>
  </si>
  <si>
    <t>Njemačka: ELSTER porezni broj</t>
  </si>
  <si>
    <t>Germany: Număr fiscal Elster</t>
  </si>
  <si>
    <t>Германия: ELSTER данъчен номер</t>
  </si>
  <si>
    <t>DE3</t>
  </si>
  <si>
    <t>1222</t>
  </si>
  <si>
    <t>526</t>
  </si>
  <si>
    <t>954</t>
  </si>
  <si>
    <t>858</t>
  </si>
  <si>
    <t>790</t>
  </si>
  <si>
    <t>116</t>
  </si>
  <si>
    <t>235 Kristin Neuberger</t>
  </si>
  <si>
    <t>405 Container, Hallen, Zelte</t>
  </si>
  <si>
    <t>0405 Containers</t>
  </si>
  <si>
    <t>0405</t>
  </si>
  <si>
    <t>39</t>
  </si>
  <si>
    <t>36</t>
  </si>
  <si>
    <t>00;0,000;13</t>
  </si>
  <si>
    <t>Prahova</t>
  </si>
  <si>
    <t>GT</t>
  </si>
  <si>
    <t>CI</t>
  </si>
  <si>
    <t>Ivory Coast</t>
  </si>
  <si>
    <t>+225</t>
  </si>
  <si>
    <t>DE1</t>
  </si>
  <si>
    <t xml:space="preserve">Deutschland: Steuernummer </t>
  </si>
  <si>
    <t>Germany: Income Tax Number (§48)</t>
  </si>
  <si>
    <t>Číslo výnosové daně (§48)</t>
  </si>
  <si>
    <t>Číslo dane zo zisku (§48)</t>
  </si>
  <si>
    <t>Numer podatku od zysku (§48)</t>
  </si>
  <si>
    <t>Njemačka: broj poreza na prihod (§48)</t>
  </si>
  <si>
    <t>Germania: Număr taxă pe profit (§48)</t>
  </si>
  <si>
    <t>Германия: номер данък общ доход (Ї48)</t>
  </si>
  <si>
    <t>1223</t>
  </si>
  <si>
    <t>527</t>
  </si>
  <si>
    <t>955</t>
  </si>
  <si>
    <t>860</t>
  </si>
  <si>
    <t>117</t>
  </si>
  <si>
    <t>236 Ralph Barwisch</t>
  </si>
  <si>
    <t>406 Finanzdienstleistungen</t>
  </si>
  <si>
    <t>0406 Financial Services</t>
  </si>
  <si>
    <t>0406</t>
  </si>
  <si>
    <t>40</t>
  </si>
  <si>
    <t>00;0,000;130</t>
  </si>
  <si>
    <t>0168</t>
  </si>
  <si>
    <t>Satu Mare</t>
  </si>
  <si>
    <t>CK</t>
  </si>
  <si>
    <t>Cook Islands</t>
  </si>
  <si>
    <t>+682</t>
  </si>
  <si>
    <t>Deutschland: Steuernummer §48b / FSB</t>
  </si>
  <si>
    <t>Germany: Tax Number</t>
  </si>
  <si>
    <t>Německo: DIČ</t>
  </si>
  <si>
    <t>Nemecko: DIČ</t>
  </si>
  <si>
    <t>Niemcy: Numer podatku</t>
  </si>
  <si>
    <t>Njemačka: porezni broj</t>
  </si>
  <si>
    <t>Germania: Număr taxă</t>
  </si>
  <si>
    <t>Германия: данъчен номер</t>
  </si>
  <si>
    <t>1224</t>
  </si>
  <si>
    <t>528</t>
  </si>
  <si>
    <t>956</t>
  </si>
  <si>
    <t>865</t>
  </si>
  <si>
    <t>121</t>
  </si>
  <si>
    <t>237 Michael Mayer</t>
  </si>
  <si>
    <t>407 Hausmeisterdienste</t>
  </si>
  <si>
    <t>0407 Caretaking services</t>
  </si>
  <si>
    <t>0407</t>
  </si>
  <si>
    <t>41</t>
  </si>
  <si>
    <t>00;0,000;131</t>
  </si>
  <si>
    <t>0717</t>
  </si>
  <si>
    <t>Salaj</t>
  </si>
  <si>
    <t>HU</t>
  </si>
  <si>
    <t>CL</t>
  </si>
  <si>
    <t>Chile</t>
  </si>
  <si>
    <t>+56</t>
  </si>
  <si>
    <t>DE5</t>
  </si>
  <si>
    <t>Deutschland: Steuernummer zu LFA1-STCD2</t>
  </si>
  <si>
    <t>Germany: Tax Number mapped to LFA1-STCD2</t>
  </si>
  <si>
    <t>Německo: Daň.ident.číslo pro LFA1-STCD2</t>
  </si>
  <si>
    <t>Nemecko: Daňové číslo pre LFA1-STCD2</t>
  </si>
  <si>
    <t>Niemcy: Numer podatku dla LFA1-STCD2</t>
  </si>
  <si>
    <t>Njemačka: por.broj mapiran u LFA1-STCD2</t>
  </si>
  <si>
    <t>Germania: nr. fiscal mapat la LFA1-STCD2</t>
  </si>
  <si>
    <t>Герм.: дан.номер с мапинг към LFA1-STCD2</t>
  </si>
  <si>
    <t>1225</t>
  </si>
  <si>
    <t>529</t>
  </si>
  <si>
    <t>957</t>
  </si>
  <si>
    <t>866</t>
  </si>
  <si>
    <t>122</t>
  </si>
  <si>
    <t>238 Jonathan Schramm</t>
  </si>
  <si>
    <t>408 Personaldienstleistungen</t>
  </si>
  <si>
    <t>0408 Personnel services</t>
  </si>
  <si>
    <t>42</t>
  </si>
  <si>
    <t>00;0,000;132</t>
  </si>
  <si>
    <t>0267</t>
  </si>
  <si>
    <t>Sibiu</t>
  </si>
  <si>
    <t>IE</t>
  </si>
  <si>
    <t>CM</t>
  </si>
  <si>
    <t>Cameroon</t>
  </si>
  <si>
    <t>+237</t>
  </si>
  <si>
    <t>DE0</t>
  </si>
  <si>
    <t>Deutschland: Umsatzsteuer-Id-Nr.</t>
  </si>
  <si>
    <t>Germany: VAT Registration Number</t>
  </si>
  <si>
    <t>Německo: ID DPH</t>
  </si>
  <si>
    <t>Nemecko: Ident.číslo DPH</t>
  </si>
  <si>
    <t>Niemcy: VAT UE</t>
  </si>
  <si>
    <t>Njemačka: PDV registracijski broj</t>
  </si>
  <si>
    <t>Germania: număr de înregistrare TVA</t>
  </si>
  <si>
    <t>Германия: Регистрационен номер по ДДС</t>
  </si>
  <si>
    <t>Deutschland: Steuernummer</t>
  </si>
  <si>
    <t>1226</t>
  </si>
  <si>
    <t>530</t>
  </si>
  <si>
    <t>042</t>
  </si>
  <si>
    <t>958</t>
  </si>
  <si>
    <t>867</t>
  </si>
  <si>
    <t>123</t>
  </si>
  <si>
    <t>239 Schwarz Bes.</t>
  </si>
  <si>
    <t>409 Reinigung und Hygiene</t>
  </si>
  <si>
    <t>0409 Cleaning and hygiene</t>
  </si>
  <si>
    <t>0409</t>
  </si>
  <si>
    <t>43</t>
  </si>
  <si>
    <t>00;0,000;134</t>
  </si>
  <si>
    <t>0239</t>
  </si>
  <si>
    <t>Suceava</t>
  </si>
  <si>
    <t>IL</t>
  </si>
  <si>
    <t>CN</t>
  </si>
  <si>
    <t>China</t>
  </si>
  <si>
    <t>+86</t>
  </si>
  <si>
    <t>DE2</t>
  </si>
  <si>
    <t>Deutschland: USt-Id-Nr. (Gutschriftsverf. §14)</t>
  </si>
  <si>
    <t>Germany: VAT Number (Credit Proc. §14)</t>
  </si>
  <si>
    <t>ID DPH (metoda dobropisu §14)</t>
  </si>
  <si>
    <t>ID DPH (metóda dobropisu §14)</t>
  </si>
  <si>
    <t>Nr ID pod. VAT (proc.fakt.kor.minus §14)</t>
  </si>
  <si>
    <t>Njemačka: PDV broj (kreditni post. §14)</t>
  </si>
  <si>
    <t>Germania: Nr.TVA(Facturare LaClient §14)</t>
  </si>
  <si>
    <t>Германия:ном. ДДС (проц.кред.авизо Ї14)</t>
  </si>
  <si>
    <t>1227</t>
  </si>
  <si>
    <t>531</t>
  </si>
  <si>
    <t>043</t>
  </si>
  <si>
    <t>959</t>
  </si>
  <si>
    <t>868</t>
  </si>
  <si>
    <t>124</t>
  </si>
  <si>
    <t>240 Patrick Stankalla</t>
  </si>
  <si>
    <t>410 Schädlingsbekämpfung inkl. Tei</t>
  </si>
  <si>
    <t>0410 Pest control incl. parts/accessories</t>
  </si>
  <si>
    <t>0410</t>
  </si>
  <si>
    <t>44</t>
  </si>
  <si>
    <t>00;0,000;135</t>
  </si>
  <si>
    <t>0268</t>
  </si>
  <si>
    <t>Teleorman</t>
  </si>
  <si>
    <t>IS</t>
  </si>
  <si>
    <t>CO</t>
  </si>
  <si>
    <t>Colombia</t>
  </si>
  <si>
    <t>+57</t>
  </si>
  <si>
    <t>SV0</t>
  </si>
  <si>
    <t>El Salvador: Tax Identification Number</t>
  </si>
  <si>
    <t>SV1</t>
  </si>
  <si>
    <t>1228</t>
  </si>
  <si>
    <t>532</t>
  </si>
  <si>
    <t>044</t>
  </si>
  <si>
    <t>960</t>
  </si>
  <si>
    <t>125</t>
  </si>
  <si>
    <t>241 Schwarz Bes.</t>
  </si>
  <si>
    <t>411 Sicherheitsdienste</t>
  </si>
  <si>
    <t>0411 Security services</t>
  </si>
  <si>
    <t>0411</t>
  </si>
  <si>
    <t>45</t>
  </si>
  <si>
    <t>00;0,000;137</t>
  </si>
  <si>
    <t>0269</t>
  </si>
  <si>
    <t>Timis</t>
  </si>
  <si>
    <t>IT</t>
  </si>
  <si>
    <t>Costa Rica</t>
  </si>
  <si>
    <t>+506</t>
  </si>
  <si>
    <t>CI0</t>
  </si>
  <si>
    <t>Elfenbeinküste: Steueridentifikationsnr.</t>
  </si>
  <si>
    <t>Cote d'Ivoire: Tax Identification Number</t>
  </si>
  <si>
    <t>Pobřeží slonoviny: Daňové identif.číslo</t>
  </si>
  <si>
    <t>Wybrz. Kości Słoniowej: Nr ident. podat.</t>
  </si>
  <si>
    <t>Кот д'Ивоар: данъчен идентифик.номер</t>
  </si>
  <si>
    <t>CI3</t>
  </si>
  <si>
    <t>1233</t>
  </si>
  <si>
    <t>533</t>
  </si>
  <si>
    <t>961</t>
  </si>
  <si>
    <t>901</t>
  </si>
  <si>
    <t>126</t>
  </si>
  <si>
    <t>242 Schwarz Bes.</t>
  </si>
  <si>
    <t>412 Entsorgungsdienstleistung</t>
  </si>
  <si>
    <t>0412 Disposal service</t>
  </si>
  <si>
    <t>0412</t>
  </si>
  <si>
    <t>46</t>
  </si>
  <si>
    <t>00;0,000;14</t>
  </si>
  <si>
    <t>0046</t>
  </si>
  <si>
    <t>Tulcea</t>
  </si>
  <si>
    <t>JO</t>
  </si>
  <si>
    <t>CU</t>
  </si>
  <si>
    <t>Cuba</t>
  </si>
  <si>
    <t>+53</t>
  </si>
  <si>
    <t>EC0</t>
  </si>
  <si>
    <t>Equador: Umsatzsteuer-Id-Nr.</t>
  </si>
  <si>
    <t>Ecuador: VAT Registration Number</t>
  </si>
  <si>
    <t>Ekvádor: ID DPH</t>
  </si>
  <si>
    <t>Ekwador: Nr ID podatku VAT</t>
  </si>
  <si>
    <t>Еквадор: Регистрационен номер по ДДС</t>
  </si>
  <si>
    <t>EC3</t>
  </si>
  <si>
    <t>1234</t>
  </si>
  <si>
    <t>534</t>
  </si>
  <si>
    <t>962</t>
  </si>
  <si>
    <t>902</t>
  </si>
  <si>
    <t>845</t>
  </si>
  <si>
    <t>128</t>
  </si>
  <si>
    <t>243 Beatrice Kostmann</t>
  </si>
  <si>
    <t>413 Zubehör Bedienung</t>
  </si>
  <si>
    <t>0413 Accessories for operation</t>
  </si>
  <si>
    <t>0413</t>
  </si>
  <si>
    <t>47</t>
  </si>
  <si>
    <t>00;0,000;140</t>
  </si>
  <si>
    <t>0167</t>
  </si>
  <si>
    <t>Valcea</t>
  </si>
  <si>
    <t>KW</t>
  </si>
  <si>
    <t>Cape Verde</t>
  </si>
  <si>
    <t>+238</t>
  </si>
  <si>
    <t>ER0</t>
  </si>
  <si>
    <t>Eritrea: VAT Registration Number</t>
  </si>
  <si>
    <t>ER1</t>
  </si>
  <si>
    <t>Elster-Steuernummer</t>
  </si>
  <si>
    <t>1235</t>
  </si>
  <si>
    <t>536</t>
  </si>
  <si>
    <t>B01</t>
  </si>
  <si>
    <t>963</t>
  </si>
  <si>
    <t>850</t>
  </si>
  <si>
    <t>129</t>
  </si>
  <si>
    <t>244 Schwarz Bes.</t>
  </si>
  <si>
    <t>414 Zubehör Gastro</t>
  </si>
  <si>
    <t>0414 Accessories for gastro</t>
  </si>
  <si>
    <t>0414</t>
  </si>
  <si>
    <t>50</t>
  </si>
  <si>
    <t>00;0,000;141</t>
  </si>
  <si>
    <t>0718</t>
  </si>
  <si>
    <t>Vaslui</t>
  </si>
  <si>
    <t>KZ</t>
  </si>
  <si>
    <t>CX</t>
  </si>
  <si>
    <t>Christmas Islnd</t>
  </si>
  <si>
    <t>EE0</t>
  </si>
  <si>
    <t>Estland: Umsatzsteuer-Id-Nr.</t>
  </si>
  <si>
    <t>Estonia: VAT Registration Number</t>
  </si>
  <si>
    <t>Estonsko: ID DPH</t>
  </si>
  <si>
    <t>Estónsko: Ident.číslo DPH</t>
  </si>
  <si>
    <t>Estonia: Nr ID podatku VAT</t>
  </si>
  <si>
    <t>Estonija: PDV registracijski broj</t>
  </si>
  <si>
    <t>Estonia: număr de înregistrare TVA</t>
  </si>
  <si>
    <t>Естония: Регистрационен номер по ДДС</t>
  </si>
  <si>
    <t>1236</t>
  </si>
  <si>
    <t>537</t>
  </si>
  <si>
    <t>D01</t>
  </si>
  <si>
    <t>964</t>
  </si>
  <si>
    <t>904</t>
  </si>
  <si>
    <t>048</t>
  </si>
  <si>
    <t>245 Vanessa Hansen</t>
  </si>
  <si>
    <t>415 Ersatzbeleuchtung</t>
  </si>
  <si>
    <t>0415 Replacement lighting</t>
  </si>
  <si>
    <t>0415</t>
  </si>
  <si>
    <t>55</t>
  </si>
  <si>
    <t>00;0,000;142</t>
  </si>
  <si>
    <t>0276</t>
  </si>
  <si>
    <t>Vrancea</t>
  </si>
  <si>
    <t>LB</t>
  </si>
  <si>
    <t>Cyprus</t>
  </si>
  <si>
    <t>+357</t>
  </si>
  <si>
    <t>ET0</t>
  </si>
  <si>
    <t>Ethiopia: VAT Registration Number</t>
  </si>
  <si>
    <t>ET1</t>
  </si>
  <si>
    <t>1238</t>
  </si>
  <si>
    <t>538</t>
  </si>
  <si>
    <t>D02</t>
  </si>
  <si>
    <t>998</t>
  </si>
  <si>
    <t>905</t>
  </si>
  <si>
    <t>049</t>
  </si>
  <si>
    <t>132</t>
  </si>
  <si>
    <t>246 Conrad Hammans</t>
  </si>
  <si>
    <t>416 Kopier- und Plakatpapier</t>
  </si>
  <si>
    <t>0416 copy and poster paper</t>
  </si>
  <si>
    <t>0416</t>
  </si>
  <si>
    <t>59</t>
  </si>
  <si>
    <t>00;0,000;145</t>
  </si>
  <si>
    <t>0240</t>
  </si>
  <si>
    <t>mun. Chisinau</t>
  </si>
  <si>
    <t>LI</t>
  </si>
  <si>
    <t>Czech Republic</t>
  </si>
  <si>
    <t>+420</t>
  </si>
  <si>
    <t>FI0</t>
  </si>
  <si>
    <t>Finnland: Umsatzsteuer-Id-Nr.</t>
  </si>
  <si>
    <t>Finland: VAT Registration Number</t>
  </si>
  <si>
    <t>Finsko: ID DPH</t>
  </si>
  <si>
    <t>Fínsko: Ident.číslo DPH</t>
  </si>
  <si>
    <t>Finlandia: Nr ID podatku VAT</t>
  </si>
  <si>
    <t>Finska: PDV registracijski broj</t>
  </si>
  <si>
    <t>Finlanda: număr de înregistrare TVA</t>
  </si>
  <si>
    <t>Финланидия: Регистрационен номер по ДДС</t>
  </si>
  <si>
    <t>Ertragssteuernummer (§48)</t>
  </si>
  <si>
    <t>1239</t>
  </si>
  <si>
    <t>539</t>
  </si>
  <si>
    <t>D03</t>
  </si>
  <si>
    <t>999</t>
  </si>
  <si>
    <t>906</t>
  </si>
  <si>
    <t>135</t>
  </si>
  <si>
    <t>247 Pia Gläser</t>
  </si>
  <si>
    <t>417 Büromaterial</t>
  </si>
  <si>
    <t>0417 Office Materials</t>
  </si>
  <si>
    <t>0417</t>
  </si>
  <si>
    <t>60</t>
  </si>
  <si>
    <t>48</t>
  </si>
  <si>
    <t>00;0,000;15</t>
  </si>
  <si>
    <t>Raionul Soroca</t>
  </si>
  <si>
    <t>LT</t>
  </si>
  <si>
    <t>Germany</t>
  </si>
  <si>
    <t>+49</t>
  </si>
  <si>
    <t>FR2</t>
  </si>
  <si>
    <t>Frankreich: SIREN-Nummer</t>
  </si>
  <si>
    <t>France: SIREN Number</t>
  </si>
  <si>
    <t>Francie: Číslo SIREN</t>
  </si>
  <si>
    <t>Francúzsko: Číslo SIREN</t>
  </si>
  <si>
    <t>Francja: Numer SIREN</t>
  </si>
  <si>
    <t>Francuska: SIREN broj</t>
  </si>
  <si>
    <t>Franţa: număr SIREN</t>
  </si>
  <si>
    <t>Франция: SIREN номер</t>
  </si>
  <si>
    <t>1240</t>
  </si>
  <si>
    <t>540</t>
  </si>
  <si>
    <t>D04</t>
  </si>
  <si>
    <t>K04</t>
  </si>
  <si>
    <t>907</t>
  </si>
  <si>
    <t>870</t>
  </si>
  <si>
    <t>136</t>
  </si>
  <si>
    <t>248 Natali Ermidou</t>
  </si>
  <si>
    <t>418 Etiketten</t>
  </si>
  <si>
    <t>0418 Labels</t>
  </si>
  <si>
    <t>0418</t>
  </si>
  <si>
    <t>63</t>
  </si>
  <si>
    <t>49</t>
  </si>
  <si>
    <t>00;0,000;150</t>
  </si>
  <si>
    <t>0241</t>
  </si>
  <si>
    <t>mun. Balti</t>
  </si>
  <si>
    <t>LU</t>
  </si>
  <si>
    <t>DJ</t>
  </si>
  <si>
    <t>Djibouti</t>
  </si>
  <si>
    <t>+253</t>
  </si>
  <si>
    <t>FR1</t>
  </si>
  <si>
    <t>Frankreich: SIRET-Nummer</t>
  </si>
  <si>
    <t>France: SIRET Number</t>
  </si>
  <si>
    <t>Francie: Číslo SIRET</t>
  </si>
  <si>
    <t>Francúzsko: Číslo SIRET</t>
  </si>
  <si>
    <t>Francja: Numer SIRET</t>
  </si>
  <si>
    <t>Francuska: SIRET broj</t>
  </si>
  <si>
    <t>Franţa: număr SIRET</t>
  </si>
  <si>
    <t>Франция: SIRET номер</t>
  </si>
  <si>
    <t>1242</t>
  </si>
  <si>
    <t>541</t>
  </si>
  <si>
    <t>D05</t>
  </si>
  <si>
    <t>K14</t>
  </si>
  <si>
    <t>908</t>
  </si>
  <si>
    <t>880</t>
  </si>
  <si>
    <t>249 Sonja Seewald</t>
  </si>
  <si>
    <t>419 Ladungsträger</t>
  </si>
  <si>
    <t>0419 Loading equipment</t>
  </si>
  <si>
    <t>0419</t>
  </si>
  <si>
    <t>65</t>
  </si>
  <si>
    <t>00;0,000;151</t>
  </si>
  <si>
    <t>0719</t>
  </si>
  <si>
    <t>mun. Tighina</t>
  </si>
  <si>
    <t>LV</t>
  </si>
  <si>
    <t>Denmark</t>
  </si>
  <si>
    <t>+45</t>
  </si>
  <si>
    <t>FR0</t>
  </si>
  <si>
    <t>Frankreich: Umsatzsteuer-Id-Nr.</t>
  </si>
  <si>
    <t>France: VAT Registration Number</t>
  </si>
  <si>
    <t>Francie: ID DPH</t>
  </si>
  <si>
    <t>Francúzsko: Ident.číslo DPH</t>
  </si>
  <si>
    <t>Francja: Nr ID podatku VAT</t>
  </si>
  <si>
    <t>Francuska: PDV registracijski broj</t>
  </si>
  <si>
    <t>Franţa: număr de înregistrare TVA</t>
  </si>
  <si>
    <t>Франция: Регистрационен номер по ДДС</t>
  </si>
  <si>
    <t>1243</t>
  </si>
  <si>
    <t>542</t>
  </si>
  <si>
    <t>D06</t>
  </si>
  <si>
    <t>L01</t>
  </si>
  <si>
    <t>909</t>
  </si>
  <si>
    <t>141</t>
  </si>
  <si>
    <t>250 Nils Kunick</t>
  </si>
  <si>
    <t>420 Sanitätsbedarf</t>
  </si>
  <si>
    <t>0420 Medical supplies</t>
  </si>
  <si>
    <t>0420</t>
  </si>
  <si>
    <t>70</t>
  </si>
  <si>
    <t>51</t>
  </si>
  <si>
    <t>00;0,000;155</t>
  </si>
  <si>
    <t>0242</t>
  </si>
  <si>
    <t>Raionul Hincesti</t>
  </si>
  <si>
    <t>MC</t>
  </si>
  <si>
    <t>DM</t>
  </si>
  <si>
    <t>Dominica</t>
  </si>
  <si>
    <t>GE0</t>
  </si>
  <si>
    <t>Georgien: Steueridentifikationsnummer</t>
  </si>
  <si>
    <t>Georgia: Tax Identification Number</t>
  </si>
  <si>
    <t>Gruzie: DIČ</t>
  </si>
  <si>
    <t>Gruzínsko: Daňové identifikačné číslo</t>
  </si>
  <si>
    <t>Gruzja: Numer identyfikacji podatkowej</t>
  </si>
  <si>
    <t>Gruzija: porezni identifikacijski broj</t>
  </si>
  <si>
    <t>Georgia: număr de identificare fiscală</t>
  </si>
  <si>
    <t>Грузия: данъчен идентификационен номер</t>
  </si>
  <si>
    <t>GE3</t>
  </si>
  <si>
    <t>1244</t>
  </si>
  <si>
    <t>543</t>
  </si>
  <si>
    <t>D07</t>
  </si>
  <si>
    <t>L11</t>
  </si>
  <si>
    <t>910</t>
  </si>
  <si>
    <t>054</t>
  </si>
  <si>
    <t>142</t>
  </si>
  <si>
    <t>251 Christian Stueckl</t>
  </si>
  <si>
    <t>421 Verpackungsmaterial</t>
  </si>
  <si>
    <t>0421 Packaging material</t>
  </si>
  <si>
    <t>0421</t>
  </si>
  <si>
    <t>75</t>
  </si>
  <si>
    <t>52</t>
  </si>
  <si>
    <t>00;0,000;157</t>
  </si>
  <si>
    <t>0486</t>
  </si>
  <si>
    <t>Raionul Orhei</t>
  </si>
  <si>
    <t>MD</t>
  </si>
  <si>
    <t>Dominican Rep.</t>
  </si>
  <si>
    <t>GH0</t>
  </si>
  <si>
    <t>Ghana: Steuernummer</t>
  </si>
  <si>
    <t>Ghana: Taxpayer Identification Number</t>
  </si>
  <si>
    <t>Ghana: DIČ</t>
  </si>
  <si>
    <t>Ghana: Daňové identifikačné číslo</t>
  </si>
  <si>
    <t>Ghana: Numer podatnika</t>
  </si>
  <si>
    <t>Gana: identifik.broj poreznog obveznika</t>
  </si>
  <si>
    <t>Ghana: nr.de identificare contribuabil</t>
  </si>
  <si>
    <t>Гана: идентифик.номер на данъкоплатец</t>
  </si>
  <si>
    <t>GH1</t>
  </si>
  <si>
    <t>1245</t>
  </si>
  <si>
    <t>544</t>
  </si>
  <si>
    <t>D08</t>
  </si>
  <si>
    <t>844</t>
  </si>
  <si>
    <t>L21</t>
  </si>
  <si>
    <t>911</t>
  </si>
  <si>
    <t>143</t>
  </si>
  <si>
    <t>252 Sven Sammet</t>
  </si>
  <si>
    <t>422 Ladungssicherung</t>
  </si>
  <si>
    <t>0422 Load Securing</t>
  </si>
  <si>
    <t>0422</t>
  </si>
  <si>
    <t>77</t>
  </si>
  <si>
    <t>53</t>
  </si>
  <si>
    <t>00;0,000;16</t>
  </si>
  <si>
    <t>0118</t>
  </si>
  <si>
    <t>Raionul Ungheni</t>
  </si>
  <si>
    <t>ME</t>
  </si>
  <si>
    <t>DZ</t>
  </si>
  <si>
    <t>Algeria</t>
  </si>
  <si>
    <t>+213</t>
  </si>
  <si>
    <t>GR2</t>
  </si>
  <si>
    <t>Griechenland: AFM-Nummer</t>
  </si>
  <si>
    <t>Greece: AFM Number</t>
  </si>
  <si>
    <t>Řecko: Číslo AFM</t>
  </si>
  <si>
    <t>Grécko: Číslo AFM</t>
  </si>
  <si>
    <t>Grecja: Numer AFM</t>
  </si>
  <si>
    <t>Grčka: AFM broj</t>
  </si>
  <si>
    <t>Grecia: Număr AFN</t>
  </si>
  <si>
    <t>Гърция: AFM номер</t>
  </si>
  <si>
    <t>1246</t>
  </si>
  <si>
    <t>545</t>
  </si>
  <si>
    <t>D09</t>
  </si>
  <si>
    <t>L31</t>
  </si>
  <si>
    <t>912</t>
  </si>
  <si>
    <t>K01</t>
  </si>
  <si>
    <t>144</t>
  </si>
  <si>
    <t>253 Patrick Braun</t>
  </si>
  <si>
    <t>423 Werbemittel</t>
  </si>
  <si>
    <t>0423 Advertising material</t>
  </si>
  <si>
    <t>0423</t>
  </si>
  <si>
    <t>80</t>
  </si>
  <si>
    <t>54</t>
  </si>
  <si>
    <t>00;0,000;160</t>
  </si>
  <si>
    <t>0172</t>
  </si>
  <si>
    <t>Raionul Straseni</t>
  </si>
  <si>
    <t>MG</t>
  </si>
  <si>
    <t>EC</t>
  </si>
  <si>
    <t>Ecuador</t>
  </si>
  <si>
    <t>+593</t>
  </si>
  <si>
    <t>GR0</t>
  </si>
  <si>
    <t>Griechenland: Umsatzsteuer-Id-Nr.</t>
  </si>
  <si>
    <t>Greece: VAT Registration Number</t>
  </si>
  <si>
    <t>Řecko: ID DPH</t>
  </si>
  <si>
    <t>Grécko: Ident.číslo DPH</t>
  </si>
  <si>
    <t>Grecja: Nr ID podatku VAT</t>
  </si>
  <si>
    <t>Grčka: PDV registracijski broj</t>
  </si>
  <si>
    <t>Grecia: număr de înregistrare TVA</t>
  </si>
  <si>
    <t>Гърция: Регистрационен номер по ДДС</t>
  </si>
  <si>
    <t>1247</t>
  </si>
  <si>
    <t>546</t>
  </si>
  <si>
    <t>D10</t>
  </si>
  <si>
    <t>846</t>
  </si>
  <si>
    <t>L41</t>
  </si>
  <si>
    <t>913</t>
  </si>
  <si>
    <t>K02</t>
  </si>
  <si>
    <t>057</t>
  </si>
  <si>
    <t>146</t>
  </si>
  <si>
    <t>254 Michael Behr</t>
  </si>
  <si>
    <t>424 Werkstattbedarf</t>
  </si>
  <si>
    <t>0424 Workshop supplies</t>
  </si>
  <si>
    <t>0424</t>
  </si>
  <si>
    <t>84</t>
  </si>
  <si>
    <t>00;0,000;165</t>
  </si>
  <si>
    <t>0525</t>
  </si>
  <si>
    <t>Raionul Cahul</t>
  </si>
  <si>
    <t>MK</t>
  </si>
  <si>
    <t>Estonia</t>
  </si>
  <si>
    <t>+372</t>
  </si>
  <si>
    <t>HT0</t>
  </si>
  <si>
    <t>Haiti: Tax Identification Number</t>
  </si>
  <si>
    <t>HT3</t>
  </si>
  <si>
    <t>1248</t>
  </si>
  <si>
    <t>547</t>
  </si>
  <si>
    <t>D11</t>
  </si>
  <si>
    <t>847</t>
  </si>
  <si>
    <t>L99</t>
  </si>
  <si>
    <t>K03</t>
  </si>
  <si>
    <t>147</t>
  </si>
  <si>
    <t>255 Michael Bender</t>
  </si>
  <si>
    <t>425 Thermo-/Papierrolle</t>
  </si>
  <si>
    <t>0425 Thermal/paper roll</t>
  </si>
  <si>
    <t>0425</t>
  </si>
  <si>
    <t>90</t>
  </si>
  <si>
    <t>56</t>
  </si>
  <si>
    <t>00;0,000;17</t>
  </si>
  <si>
    <t>0251</t>
  </si>
  <si>
    <t>Raionul Anenii Noi</t>
  </si>
  <si>
    <t>MQ</t>
  </si>
  <si>
    <t>Egypt</t>
  </si>
  <si>
    <t>+20</t>
  </si>
  <si>
    <t>HN0</t>
  </si>
  <si>
    <t>Honduras: Tax Identification Number</t>
  </si>
  <si>
    <t>HN1</t>
  </si>
  <si>
    <t>1249</t>
  </si>
  <si>
    <t>548</t>
  </si>
  <si>
    <t>D12</t>
  </si>
  <si>
    <t>848</t>
  </si>
  <si>
    <t>W01</t>
  </si>
  <si>
    <t>059</t>
  </si>
  <si>
    <t>148</t>
  </si>
  <si>
    <t>256 Roland Schuster</t>
  </si>
  <si>
    <t>426 Geschenkkarten</t>
  </si>
  <si>
    <t>0426 Gift cards</t>
  </si>
  <si>
    <t>0426</t>
  </si>
  <si>
    <t>95</t>
  </si>
  <si>
    <t>57</t>
  </si>
  <si>
    <t>00;0,000;170</t>
  </si>
  <si>
    <t>0270</t>
  </si>
  <si>
    <t>Raionul Cimislia</t>
  </si>
  <si>
    <t>MR</t>
  </si>
  <si>
    <t>ER</t>
  </si>
  <si>
    <t>Eritrea</t>
  </si>
  <si>
    <t>+291</t>
  </si>
  <si>
    <t>HK0</t>
  </si>
  <si>
    <t>Hongkong: Unternehmensidentifikationsnr.</t>
  </si>
  <si>
    <t>Hong Kong:  Business Registration Number</t>
  </si>
  <si>
    <t>Hongkong: Identifikační číslo podniku</t>
  </si>
  <si>
    <t>Hongkong: Identifikačné číslo podniku</t>
  </si>
  <si>
    <t>Hongkong: Nr identyfik. przedsiębiorstwa</t>
  </si>
  <si>
    <t>Hong Kong: identifikacijski broj poduz.</t>
  </si>
  <si>
    <t>Hong Kong:  nr.înregistrare companie</t>
  </si>
  <si>
    <t>Хонконг:  търговски регистрационен номер</t>
  </si>
  <si>
    <t>HK3</t>
  </si>
  <si>
    <t>Griechenland: Personal ID</t>
  </si>
  <si>
    <t>1250</t>
  </si>
  <si>
    <t>549</t>
  </si>
  <si>
    <t>D13</t>
  </si>
  <si>
    <t>849</t>
  </si>
  <si>
    <t>916</t>
  </si>
  <si>
    <t>K05</t>
  </si>
  <si>
    <t>257 Fabian Staehle</t>
  </si>
  <si>
    <t>427 Reprodienstleistungen</t>
  </si>
  <si>
    <t>0427 Repro services</t>
  </si>
  <si>
    <t>0427</t>
  </si>
  <si>
    <t>58</t>
  </si>
  <si>
    <t>00;0,000;18</t>
  </si>
  <si>
    <t>0352</t>
  </si>
  <si>
    <t>Raionul Stefan Voda</t>
  </si>
  <si>
    <t>MT</t>
  </si>
  <si>
    <t>Spain</t>
  </si>
  <si>
    <t>+34</t>
  </si>
  <si>
    <t>IN1</t>
  </si>
  <si>
    <t>Indien: GST-Identifikationsnummer(GSTIN)</t>
  </si>
  <si>
    <t>India: GST Identification Number(GSTIN)</t>
  </si>
  <si>
    <t>Indie: Identifikační číslo GST (GSTIN)</t>
  </si>
  <si>
    <t>India: Identifikačné číslo GST (GSTIN)</t>
  </si>
  <si>
    <t>Indie: Numer identyfikacyjny GST (GSTIN)</t>
  </si>
  <si>
    <t>Indija: GST identifikacijski broj(GSTIN)</t>
  </si>
  <si>
    <t>India: număr de identificare GST (GSTIN)</t>
  </si>
  <si>
    <t>Индия: Идентификационен номер GST(GSTIN)</t>
  </si>
  <si>
    <t>IN3</t>
  </si>
  <si>
    <t>1251</t>
  </si>
  <si>
    <t>550</t>
  </si>
  <si>
    <t>F01</t>
  </si>
  <si>
    <t>K06</t>
  </si>
  <si>
    <t>152</t>
  </si>
  <si>
    <t>258 Mate Ledic</t>
  </si>
  <si>
    <t>428 Kartonagen</t>
  </si>
  <si>
    <t>0428 Cardboard boxes</t>
  </si>
  <si>
    <t>0428</t>
  </si>
  <si>
    <t>00;0,000;180</t>
  </si>
  <si>
    <t>0243</t>
  </si>
  <si>
    <t>Raionul Causeni</t>
  </si>
  <si>
    <t>MU</t>
  </si>
  <si>
    <t>ET</t>
  </si>
  <si>
    <t>Ethiopia</t>
  </si>
  <si>
    <t>+251</t>
  </si>
  <si>
    <t>IN0</t>
  </si>
  <si>
    <t>Indien: Tax Identification Number (TIN)</t>
  </si>
  <si>
    <t>India: Tax Identification Number (TIN)</t>
  </si>
  <si>
    <t>Indie: DIČ (TIN)</t>
  </si>
  <si>
    <t>India: Daňové identifikačné číslo (TIN)</t>
  </si>
  <si>
    <t>Indie: Nr identyfikacji podatkowej (TIN)</t>
  </si>
  <si>
    <t>Indija: porezni identifikac. broj (TIN)</t>
  </si>
  <si>
    <t>India: număr fiscal de identificare(TIN)</t>
  </si>
  <si>
    <t>Индия: данъчен идентифик. номер (TIN)</t>
  </si>
  <si>
    <t>IN2</t>
  </si>
  <si>
    <t>1252</t>
  </si>
  <si>
    <t>551</t>
  </si>
  <si>
    <t>F02</t>
  </si>
  <si>
    <t>851</t>
  </si>
  <si>
    <t>K07</t>
  </si>
  <si>
    <t>155</t>
  </si>
  <si>
    <t>259 Ute Huetter</t>
  </si>
  <si>
    <t>501 Software</t>
  </si>
  <si>
    <t>0501 Software</t>
  </si>
  <si>
    <t>0501</t>
  </si>
  <si>
    <t>00;0,000;185</t>
  </si>
  <si>
    <t>0271</t>
  </si>
  <si>
    <t>Raionul Calarasi</t>
  </si>
  <si>
    <t>MZ</t>
  </si>
  <si>
    <t>Finland</t>
  </si>
  <si>
    <t>+358</t>
  </si>
  <si>
    <t>ID1</t>
  </si>
  <si>
    <t>Indonesien: NPPKP-Nummer</t>
  </si>
  <si>
    <t>Indonesia: NPPKP Number</t>
  </si>
  <si>
    <t>Indonésie: Číslo NPPKP</t>
  </si>
  <si>
    <t>Indonézia: Číslo NPPKP</t>
  </si>
  <si>
    <t>Indonezja: Numer NPPKP</t>
  </si>
  <si>
    <t>Indonezija: NPPKP broj</t>
  </si>
  <si>
    <t>Indonezia: număr NPPKP</t>
  </si>
  <si>
    <t>Индонезия: NPPKP номер</t>
  </si>
  <si>
    <t>ID3</t>
  </si>
  <si>
    <t>1253</t>
  </si>
  <si>
    <t>552</t>
  </si>
  <si>
    <t>F03</t>
  </si>
  <si>
    <t>852</t>
  </si>
  <si>
    <t>K08</t>
  </si>
  <si>
    <t>063</t>
  </si>
  <si>
    <t>156</t>
  </si>
  <si>
    <t>260 Claudia Neubeck</t>
  </si>
  <si>
    <t>502 IT-Dienstleistungen</t>
  </si>
  <si>
    <t>0502 IT services</t>
  </si>
  <si>
    <t>0502</t>
  </si>
  <si>
    <t>61</t>
  </si>
  <si>
    <t>00;0,000;19</t>
  </si>
  <si>
    <t>0261</t>
  </si>
  <si>
    <t>Raionul Telenesti</t>
  </si>
  <si>
    <t>NC</t>
  </si>
  <si>
    <t>FJ</t>
  </si>
  <si>
    <t>Fiji</t>
  </si>
  <si>
    <t>+679</t>
  </si>
  <si>
    <t>ID0</t>
  </si>
  <si>
    <t>Indonesien: NPWP-Nummer</t>
  </si>
  <si>
    <t>Indonesia: NPWP Number</t>
  </si>
  <si>
    <t>Indonésie: Číslo NPWP</t>
  </si>
  <si>
    <t>Indonézia: Číslo NPWP</t>
  </si>
  <si>
    <t>Indonezja: Numer NPWP</t>
  </si>
  <si>
    <t>Indonezija: NPWP broj</t>
  </si>
  <si>
    <t>Indonezia: număr NPWP</t>
  </si>
  <si>
    <t>Индонезия: NPWP номер</t>
  </si>
  <si>
    <t>1255</t>
  </si>
  <si>
    <t>553</t>
  </si>
  <si>
    <t>F04</t>
  </si>
  <si>
    <t>K09</t>
  </si>
  <si>
    <t>064</t>
  </si>
  <si>
    <t>158</t>
  </si>
  <si>
    <t>261 Carolin Heiss</t>
  </si>
  <si>
    <t>503 Hardware</t>
  </si>
  <si>
    <t>0503 Hardware</t>
  </si>
  <si>
    <t>0503</t>
  </si>
  <si>
    <t>62</t>
  </si>
  <si>
    <t>00;0,000;190</t>
  </si>
  <si>
    <t>0528</t>
  </si>
  <si>
    <t>Raionul Dubasari (Rep. Moldova)</t>
  </si>
  <si>
    <t>NL</t>
  </si>
  <si>
    <t>FK</t>
  </si>
  <si>
    <t>Falkland Islnds</t>
  </si>
  <si>
    <t>+500</t>
  </si>
  <si>
    <t>IR0</t>
  </si>
  <si>
    <t>Iran: Steueridentifikationsnummer</t>
  </si>
  <si>
    <t>Iran: Tax Identification Number</t>
  </si>
  <si>
    <t>Írán: Daňové identifikační číslo</t>
  </si>
  <si>
    <t>Irán: Daňové identifikačné číslo</t>
  </si>
  <si>
    <t>Iran: Numer identyfikacji podatkowej</t>
  </si>
  <si>
    <t>Iran: porezni identifikacijski broj</t>
  </si>
  <si>
    <t>Iran: număr de identificare fiscală</t>
  </si>
  <si>
    <t>Иран: данъчен идентификационен номер</t>
  </si>
  <si>
    <t>IR3</t>
  </si>
  <si>
    <t>1266</t>
  </si>
  <si>
    <t>555</t>
  </si>
  <si>
    <t>F05</t>
  </si>
  <si>
    <t>861</t>
  </si>
  <si>
    <t>K10</t>
  </si>
  <si>
    <t>159</t>
  </si>
  <si>
    <t>262 Dennis Paskarbeit</t>
  </si>
  <si>
    <t>504 Telekommunikation</t>
  </si>
  <si>
    <t>0504 Telecommunication</t>
  </si>
  <si>
    <t>0504</t>
  </si>
  <si>
    <t>00;0,000;20</t>
  </si>
  <si>
    <t>0061</t>
  </si>
  <si>
    <t>Raionul Edinet</t>
  </si>
  <si>
    <t>FM</t>
  </si>
  <si>
    <t>Micronesia</t>
  </si>
  <si>
    <t>+691</t>
  </si>
  <si>
    <t>IQ0</t>
  </si>
  <si>
    <t>Iraq: Tax Identification Number</t>
  </si>
  <si>
    <t>IQ3</t>
  </si>
  <si>
    <t>1284</t>
  </si>
  <si>
    <t>556</t>
  </si>
  <si>
    <t>F06</t>
  </si>
  <si>
    <t>862</t>
  </si>
  <si>
    <t>K11</t>
  </si>
  <si>
    <t>162</t>
  </si>
  <si>
    <t>263 Torsten Schreier</t>
  </si>
  <si>
    <t>601 Marketing</t>
  </si>
  <si>
    <t>0601 Marketing</t>
  </si>
  <si>
    <t>0601</t>
  </si>
  <si>
    <t>64</t>
  </si>
  <si>
    <t>00;0,000;200</t>
  </si>
  <si>
    <t>0535</t>
  </si>
  <si>
    <t>Raionul Briceni</t>
  </si>
  <si>
    <t>PF</t>
  </si>
  <si>
    <t>Faroe Islands</t>
  </si>
  <si>
    <t>+298</t>
  </si>
  <si>
    <t>IE1</t>
  </si>
  <si>
    <t>Irland: Firmenregisternummer (FRN)</t>
  </si>
  <si>
    <t>Ireland:Company Registration Number(CRN)</t>
  </si>
  <si>
    <t>Irsko: Ident.číslo organizace (IČO)</t>
  </si>
  <si>
    <t>Írsko: Identifikační číslo org.(IČO)</t>
  </si>
  <si>
    <t>Irlandia: Nr rejestracyjny firmy (NRF)</t>
  </si>
  <si>
    <t>Irska: registracijski broj poduzeća(CRN)</t>
  </si>
  <si>
    <t>Irlanda: nr.înregistrare companie(CRN)</t>
  </si>
  <si>
    <t>Ирландия: регистрац. номер на фирма(CRN)</t>
  </si>
  <si>
    <t>1285</t>
  </si>
  <si>
    <t>557</t>
  </si>
  <si>
    <t>F07</t>
  </si>
  <si>
    <t>863</t>
  </si>
  <si>
    <t>K12</t>
  </si>
  <si>
    <t>067</t>
  </si>
  <si>
    <t>163</t>
  </si>
  <si>
    <t>264 Emiliy Frendo</t>
  </si>
  <si>
    <t>602 Qualitätsmanagement</t>
  </si>
  <si>
    <t>0602 Quality management</t>
  </si>
  <si>
    <t>0602</t>
  </si>
  <si>
    <t>00;0,000;201</t>
  </si>
  <si>
    <t>0534</t>
  </si>
  <si>
    <t>Raionul Criuleni</t>
  </si>
  <si>
    <t>PK</t>
  </si>
  <si>
    <t>France</t>
  </si>
  <si>
    <t>+33</t>
  </si>
  <si>
    <t>IE0</t>
  </si>
  <si>
    <t>Irland: Umsatzsteuer-Id-Nr.</t>
  </si>
  <si>
    <t>Ireland: VAT Registration Number</t>
  </si>
  <si>
    <t>Irsko: ID DPH</t>
  </si>
  <si>
    <t>Írsko: Ident.číslo DPH</t>
  </si>
  <si>
    <t>Irlandia: Nr ID podatku VAT</t>
  </si>
  <si>
    <t>Irska: PDV registracijski broj</t>
  </si>
  <si>
    <t>Irlanda: număr de înregistrare TVA</t>
  </si>
  <si>
    <t>Ирландия: Регистрационен номер по ДДС</t>
  </si>
  <si>
    <t>1286</t>
  </si>
  <si>
    <t>558</t>
  </si>
  <si>
    <t>F08</t>
  </si>
  <si>
    <t>864</t>
  </si>
  <si>
    <t>K13</t>
  </si>
  <si>
    <t>068</t>
  </si>
  <si>
    <t>164</t>
  </si>
  <si>
    <t>265 Maik Zimkeit</t>
  </si>
  <si>
    <t>603 Sprachdienstleistungen</t>
  </si>
  <si>
    <t>0603 Language services</t>
  </si>
  <si>
    <t>0603</t>
  </si>
  <si>
    <t>66</t>
  </si>
  <si>
    <t>00;0,000;21</t>
  </si>
  <si>
    <t>0047</t>
  </si>
  <si>
    <t>Raionul Glodeni</t>
  </si>
  <si>
    <t>Gabon</t>
  </si>
  <si>
    <t>+241</t>
  </si>
  <si>
    <t>IS0</t>
  </si>
  <si>
    <t>Island: Identifikationsnummer</t>
  </si>
  <si>
    <t>Iceland: Identification number</t>
  </si>
  <si>
    <t>Island: Identifikační číslo</t>
  </si>
  <si>
    <t>Island: Identifikačné číslo</t>
  </si>
  <si>
    <t>Islandia: Numer identyfikacyjny</t>
  </si>
  <si>
    <t>Island: identifikacijski broj</t>
  </si>
  <si>
    <t>Islanda: număr de identificare</t>
  </si>
  <si>
    <t>Исландия: идентификационен номер</t>
  </si>
  <si>
    <t>IS3</t>
  </si>
  <si>
    <t>1287</t>
  </si>
  <si>
    <t>559</t>
  </si>
  <si>
    <t>F09</t>
  </si>
  <si>
    <t>925</t>
  </si>
  <si>
    <t>069</t>
  </si>
  <si>
    <t>165</t>
  </si>
  <si>
    <t>266 Jan-Falko Braun</t>
  </si>
  <si>
    <t>604 Versanddienstleistungen</t>
  </si>
  <si>
    <t>0604 Shipping services</t>
  </si>
  <si>
    <t>0604</t>
  </si>
  <si>
    <t>67</t>
  </si>
  <si>
    <t>00;0,000;210</t>
  </si>
  <si>
    <t>0570</t>
  </si>
  <si>
    <t>Raionul Floresti</t>
  </si>
  <si>
    <t>PM</t>
  </si>
  <si>
    <t>United Kingdom</t>
  </si>
  <si>
    <t>+44</t>
  </si>
  <si>
    <t>IM0</t>
  </si>
  <si>
    <t>Isle of Man : VAT Registration Number</t>
  </si>
  <si>
    <t>Ostrov Man: DIČ</t>
  </si>
  <si>
    <t>Ostrov Man: Identifikačné číslo DPH</t>
  </si>
  <si>
    <t>Wyspa Man: Nr ident. pod. VAT</t>
  </si>
  <si>
    <t>Otok Man: registracijski broj PDVa</t>
  </si>
  <si>
    <t>Insula Man: număr de înregistrare TVA</t>
  </si>
  <si>
    <t>Остров Ман: рег.номер ДДС</t>
  </si>
  <si>
    <t>1296</t>
  </si>
  <si>
    <t>560</t>
  </si>
  <si>
    <t>F10</t>
  </si>
  <si>
    <t>K22</t>
  </si>
  <si>
    <t>166</t>
  </si>
  <si>
    <t>267 Alina-El. Ruxandra</t>
  </si>
  <si>
    <t>605 Verpackungslizensierung</t>
  </si>
  <si>
    <t>0605 Packaging licensing</t>
  </si>
  <si>
    <t>0605</t>
  </si>
  <si>
    <t>68</t>
  </si>
  <si>
    <t>00;0,000;22</t>
  </si>
  <si>
    <t>0262</t>
  </si>
  <si>
    <t>Raionul Donduseni</t>
  </si>
  <si>
    <t>PS</t>
  </si>
  <si>
    <t>GD</t>
  </si>
  <si>
    <t>Grenada</t>
  </si>
  <si>
    <t>IL1</t>
  </si>
  <si>
    <t>Israel: Steuernummer1</t>
  </si>
  <si>
    <t>Israel: Tax Number1</t>
  </si>
  <si>
    <t>Izrael: Daňové identifikační číslo1</t>
  </si>
  <si>
    <t>Izrael: Daňové číslo1</t>
  </si>
  <si>
    <t>Izrael: Numer podatku1</t>
  </si>
  <si>
    <t>Izrael: porezni broj 1</t>
  </si>
  <si>
    <t>Israel: nr.fiscal 1</t>
  </si>
  <si>
    <t>Израел: данъчен номер 1</t>
  </si>
  <si>
    <t>1297</t>
  </si>
  <si>
    <t>567</t>
  </si>
  <si>
    <t>F11</t>
  </si>
  <si>
    <t>K23</t>
  </si>
  <si>
    <t>071</t>
  </si>
  <si>
    <t>268 SBES D.-Leistungen</t>
  </si>
  <si>
    <t>606 weitere unterstützende Leistun</t>
  </si>
  <si>
    <t>0606 other Support services</t>
  </si>
  <si>
    <t>0606</t>
  </si>
  <si>
    <t>69</t>
  </si>
  <si>
    <t>00;0,000;220</t>
  </si>
  <si>
    <t>0536</t>
  </si>
  <si>
    <t>Raionul Drochia</t>
  </si>
  <si>
    <t>PT</t>
  </si>
  <si>
    <t>French Guyana</t>
  </si>
  <si>
    <t>+594</t>
  </si>
  <si>
    <t>IL2</t>
  </si>
  <si>
    <t>Israel: Steuernummer2</t>
  </si>
  <si>
    <t>Israel: Tax Number2</t>
  </si>
  <si>
    <t>Izrael: Daňové identifikační číslo2</t>
  </si>
  <si>
    <t>Izrael: Daňové číslo2</t>
  </si>
  <si>
    <t>Izrael: Numer podatku2</t>
  </si>
  <si>
    <t>Izrael: porezni broj 2</t>
  </si>
  <si>
    <t>Israel: nr.fiscal 2</t>
  </si>
  <si>
    <t>Израел: данъчен номер 2</t>
  </si>
  <si>
    <t>1311</t>
  </si>
  <si>
    <t>568</t>
  </si>
  <si>
    <t>F12</t>
  </si>
  <si>
    <t>928</t>
  </si>
  <si>
    <t>K24</t>
  </si>
  <si>
    <t>072</t>
  </si>
  <si>
    <t>182</t>
  </si>
  <si>
    <t>269 Manuel Zeyer</t>
  </si>
  <si>
    <t>607 Fahrzeuge</t>
  </si>
  <si>
    <t>0607 Vehicles</t>
  </si>
  <si>
    <t>0607</t>
  </si>
  <si>
    <t>00;0,000;23</t>
  </si>
  <si>
    <t>0171</t>
  </si>
  <si>
    <t>Raionul Rezina</t>
  </si>
  <si>
    <t>QA</t>
  </si>
  <si>
    <t>GH</t>
  </si>
  <si>
    <t>Ghana</t>
  </si>
  <si>
    <t>+233</t>
  </si>
  <si>
    <t>IL0</t>
  </si>
  <si>
    <t>Israel: Umsatzsteuer-Id-Nr.</t>
  </si>
  <si>
    <t>Israel: VAT Registration Number</t>
  </si>
  <si>
    <t>Izrael: DIČ</t>
  </si>
  <si>
    <t>Izrael: ID DPH</t>
  </si>
  <si>
    <t>Izrael: Nr ID podatku VAT</t>
  </si>
  <si>
    <t>Izrael: registracijski broj PDVa</t>
  </si>
  <si>
    <t>Israel: număr de identificsare fiscală</t>
  </si>
  <si>
    <t>Израел: номер на ДДС регистрация</t>
  </si>
  <si>
    <t>1312</t>
  </si>
  <si>
    <t>569</t>
  </si>
  <si>
    <t>F13</t>
  </si>
  <si>
    <t>869</t>
  </si>
  <si>
    <t>K25</t>
  </si>
  <si>
    <t>073</t>
  </si>
  <si>
    <t>183</t>
  </si>
  <si>
    <t>270 Jessica Schaefer</t>
  </si>
  <si>
    <t>608 do not use</t>
  </si>
  <si>
    <t>0608 do not use</t>
  </si>
  <si>
    <t>71</t>
  </si>
  <si>
    <t>00;0,000;24</t>
  </si>
  <si>
    <t>0175</t>
  </si>
  <si>
    <t>Raionul Riscani</t>
  </si>
  <si>
    <t>RE</t>
  </si>
  <si>
    <t>Gibraltar</t>
  </si>
  <si>
    <t>+350</t>
  </si>
  <si>
    <t>IT1</t>
  </si>
  <si>
    <t>Italien: Codice Fiscale</t>
  </si>
  <si>
    <t>Italy: Codice Fiscale</t>
  </si>
  <si>
    <t>Itálie: Codice Fiscale</t>
  </si>
  <si>
    <t>Taliansko: Codice Fiscale</t>
  </si>
  <si>
    <t>Włochy: Codice Fiscale</t>
  </si>
  <si>
    <t>Italija: Codice Fiscale</t>
  </si>
  <si>
    <t>Italia: Nr.DeRef. al plătitorul de taxă</t>
  </si>
  <si>
    <t>Италия: Codice Fiscale</t>
  </si>
  <si>
    <t>1313</t>
  </si>
  <si>
    <t>570</t>
  </si>
  <si>
    <t>F14</t>
  </si>
  <si>
    <t>K26</t>
  </si>
  <si>
    <t>074</t>
  </si>
  <si>
    <t>185</t>
  </si>
  <si>
    <t>271 Dennis Mai</t>
  </si>
  <si>
    <t>ST1 Steuerungswarengruppe 1</t>
  </si>
  <si>
    <t>ST1</t>
  </si>
  <si>
    <t>72</t>
  </si>
  <si>
    <t>00;0,000;240</t>
  </si>
  <si>
    <t>0272</t>
  </si>
  <si>
    <t>Raionul Falesti</t>
  </si>
  <si>
    <t>Greenland</t>
  </si>
  <si>
    <t>+299</t>
  </si>
  <si>
    <t>IT2</t>
  </si>
  <si>
    <t>Italien: IVA-Code</t>
  </si>
  <si>
    <t>Italy: IVA Code</t>
  </si>
  <si>
    <t>Itálie: Kód IVA</t>
  </si>
  <si>
    <t>Taliansko: Kód IVA</t>
  </si>
  <si>
    <t>Włochy: Kod IVA</t>
  </si>
  <si>
    <t>Italija: PDV šifra</t>
  </si>
  <si>
    <t>Italia: cod TVA</t>
  </si>
  <si>
    <t>Италия: IVA код</t>
  </si>
  <si>
    <t>1318</t>
  </si>
  <si>
    <t>571</t>
  </si>
  <si>
    <t>F15</t>
  </si>
  <si>
    <t>871</t>
  </si>
  <si>
    <t>K27</t>
  </si>
  <si>
    <t>187</t>
  </si>
  <si>
    <t>272 Dimitra Daur</t>
  </si>
  <si>
    <t>ST2 Steuerungswarengruppe 2</t>
  </si>
  <si>
    <t>ST2</t>
  </si>
  <si>
    <t>73</t>
  </si>
  <si>
    <t>00;0,000;25</t>
  </si>
  <si>
    <t>0087</t>
  </si>
  <si>
    <t>Raionul Singerei</t>
  </si>
  <si>
    <t>RS</t>
  </si>
  <si>
    <t>GM</t>
  </si>
  <si>
    <t>Gambia</t>
  </si>
  <si>
    <t>+220</t>
  </si>
  <si>
    <t>IT0</t>
  </si>
  <si>
    <t>Italien: Umsatzsteuer-Id-Nr.</t>
  </si>
  <si>
    <t>Italy: VAT Registration Number</t>
  </si>
  <si>
    <t>Itálie: ID DPH</t>
  </si>
  <si>
    <t>Taliansko: ID DPH</t>
  </si>
  <si>
    <t>Włochy: Nr ID podatku VAT</t>
  </si>
  <si>
    <t>Italija: PDV registracijski broj</t>
  </si>
  <si>
    <t>Italia: număr de înregistrare TVA</t>
  </si>
  <si>
    <t>Италия: Регистрационен номер по ДДС</t>
  </si>
  <si>
    <t>1320</t>
  </si>
  <si>
    <t>572</t>
  </si>
  <si>
    <t>F16</t>
  </si>
  <si>
    <t>872</t>
  </si>
  <si>
    <t>K46</t>
  </si>
  <si>
    <t>076</t>
  </si>
  <si>
    <t>188</t>
  </si>
  <si>
    <t>273 Rene Walter</t>
  </si>
  <si>
    <t>ST3 Steuerungswarengruppe 3</t>
  </si>
  <si>
    <t>ST3</t>
  </si>
  <si>
    <t>74</t>
  </si>
  <si>
    <t>00;0,000;250</t>
  </si>
  <si>
    <t>0244</t>
  </si>
  <si>
    <t>Raionul Leova</t>
  </si>
  <si>
    <t>SA</t>
  </si>
  <si>
    <t>GN</t>
  </si>
  <si>
    <t>Guinea</t>
  </si>
  <si>
    <t>+224</t>
  </si>
  <si>
    <t>JP0</t>
  </si>
  <si>
    <t>Japan: Corporate Number</t>
  </si>
  <si>
    <t>Japan: Corporate number</t>
  </si>
  <si>
    <t>Japonsko: Číslo společnosti</t>
  </si>
  <si>
    <t>Japonsko: Číslo spoločnosti</t>
  </si>
  <si>
    <t>Japonia: Numer przedsiębiorstwa</t>
  </si>
  <si>
    <t>Japan: broj poduzeća</t>
  </si>
  <si>
    <t>Japonia: număr companie</t>
  </si>
  <si>
    <t>Япония: корпоративен номер</t>
  </si>
  <si>
    <t>JP3</t>
  </si>
  <si>
    <t>1326</t>
  </si>
  <si>
    <t>573</t>
  </si>
  <si>
    <t>F17</t>
  </si>
  <si>
    <t>873</t>
  </si>
  <si>
    <t>K48</t>
  </si>
  <si>
    <t>077</t>
  </si>
  <si>
    <t>274 Irina Liebelt</t>
  </si>
  <si>
    <t>ST4 Steuerungswarengruppe 4</t>
  </si>
  <si>
    <t>ST4</t>
  </si>
  <si>
    <t>00;0,000;26</t>
  </si>
  <si>
    <t>0183</t>
  </si>
  <si>
    <t>Raionul Nisporeni</t>
  </si>
  <si>
    <t>SE</t>
  </si>
  <si>
    <t>Guadeloupe</t>
  </si>
  <si>
    <t>+590</t>
  </si>
  <si>
    <t>CM0</t>
  </si>
  <si>
    <t>Kamerun: Steueridentifikationsnummer</t>
  </si>
  <si>
    <t>Cameroon: Tax Identification Number</t>
  </si>
  <si>
    <t>Kamerun: Daňové identifikační číslo</t>
  </si>
  <si>
    <t>Kamerun: Daňové identifikačné číslo</t>
  </si>
  <si>
    <t>Kamerun: Numer identyfikacji podatkowej</t>
  </si>
  <si>
    <t>Kamerun: porezni identifikacijski broj</t>
  </si>
  <si>
    <t>Camerun: număr de identificare fiscală</t>
  </si>
  <si>
    <t>Камерун: данъчен идентификационен номер</t>
  </si>
  <si>
    <t>CM3</t>
  </si>
  <si>
    <t>1327</t>
  </si>
  <si>
    <t>577</t>
  </si>
  <si>
    <t>F18</t>
  </si>
  <si>
    <t>874</t>
  </si>
  <si>
    <t>K49</t>
  </si>
  <si>
    <t>192</t>
  </si>
  <si>
    <t>275 Stefan Veith</t>
  </si>
  <si>
    <t>ST5 Steuerungswarengruppe 5</t>
  </si>
  <si>
    <t>ST5</t>
  </si>
  <si>
    <t>76</t>
  </si>
  <si>
    <t>00;0,000;27</t>
  </si>
  <si>
    <t>0139</t>
  </si>
  <si>
    <t>Raionul Basarabeasca</t>
  </si>
  <si>
    <t>SI</t>
  </si>
  <si>
    <t>GQ</t>
  </si>
  <si>
    <t>Equatorial Guin</t>
  </si>
  <si>
    <t>+240</t>
  </si>
  <si>
    <t>CA1</t>
  </si>
  <si>
    <t>Kanada: Business Number</t>
  </si>
  <si>
    <t>Canada: Business Number</t>
  </si>
  <si>
    <t>Kanada: Číslo podniku</t>
  </si>
  <si>
    <t>Kanada: Numer służbowy</t>
  </si>
  <si>
    <t>Kanada: poslovni broj</t>
  </si>
  <si>
    <t>Canada: număr de afaceri</t>
  </si>
  <si>
    <t>Канада: бизнес номер</t>
  </si>
  <si>
    <t>CA2</t>
  </si>
  <si>
    <t>Italien: IPA Code</t>
  </si>
  <si>
    <t>1347</t>
  </si>
  <si>
    <t>578</t>
  </si>
  <si>
    <t>F19</t>
  </si>
  <si>
    <t>875</t>
  </si>
  <si>
    <t>935</t>
  </si>
  <si>
    <t>K50</t>
  </si>
  <si>
    <t>079</t>
  </si>
  <si>
    <t>196</t>
  </si>
  <si>
    <t>276 Daniel Hoyler</t>
  </si>
  <si>
    <t>00;0,000;28</t>
  </si>
  <si>
    <t>0127</t>
  </si>
  <si>
    <t>Raionul Ialoveni</t>
  </si>
  <si>
    <t>Greece</t>
  </si>
  <si>
    <t>+30</t>
  </si>
  <si>
    <t>CA0</t>
  </si>
  <si>
    <t>Kanada: Goods and Service Tax (GST) No.</t>
  </si>
  <si>
    <t>Canada: Goods and Service Tax (GST) No.</t>
  </si>
  <si>
    <t>Kanada: Podatek od tow. i usług (GST) nr</t>
  </si>
  <si>
    <t>Kanada: br.por.na prom.robe i usl.(GST)</t>
  </si>
  <si>
    <t>Canada: nr.taxă bunuri şi servicii (GST)</t>
  </si>
  <si>
    <t>Канада: № по данък стоки и услуги (GST)</t>
  </si>
  <si>
    <t>1348</t>
  </si>
  <si>
    <t>582</t>
  </si>
  <si>
    <t>F20</t>
  </si>
  <si>
    <t>876</t>
  </si>
  <si>
    <t>K51</t>
  </si>
  <si>
    <t>277 Felix Rehmer</t>
  </si>
  <si>
    <t>78</t>
  </si>
  <si>
    <t>00;0,000;29</t>
  </si>
  <si>
    <t>0133</t>
  </si>
  <si>
    <t>Raionul Ocnita</t>
  </si>
  <si>
    <t>SM</t>
  </si>
  <si>
    <t>Guatemala</t>
  </si>
  <si>
    <t>+502</t>
  </si>
  <si>
    <t>Kanada: Provincial Sales Tax (PST) No.</t>
  </si>
  <si>
    <t>Canada: Provincial Sales Tax (PST) No.</t>
  </si>
  <si>
    <t>Kanada: Reg. podatek od sprz. (PST) nr</t>
  </si>
  <si>
    <t>Kanada: br.pokraj.poreza na promet (PST)</t>
  </si>
  <si>
    <t>Canada: nr.taxă vânzări regională (PST)</t>
  </si>
  <si>
    <t>Канада: № по провинц.данък продажби(PST)</t>
  </si>
  <si>
    <t>CA3</t>
  </si>
  <si>
    <t>1358</t>
  </si>
  <si>
    <t>583</t>
  </si>
  <si>
    <t>F21</t>
  </si>
  <si>
    <t>877</t>
  </si>
  <si>
    <t>K52</t>
  </si>
  <si>
    <t>081</t>
  </si>
  <si>
    <t>202</t>
  </si>
  <si>
    <t>278 Jens Kasimir</t>
  </si>
  <si>
    <t>79</t>
  </si>
  <si>
    <t>00;0,000;30</t>
  </si>
  <si>
    <t>0048</t>
  </si>
  <si>
    <t>Raionul Soldanesti</t>
  </si>
  <si>
    <t>SN</t>
  </si>
  <si>
    <t>GU</t>
  </si>
  <si>
    <t>Guam</t>
  </si>
  <si>
    <t>+671</t>
  </si>
  <si>
    <t>KZ0</t>
  </si>
  <si>
    <t>Kasachstan: RNN-Nummer</t>
  </si>
  <si>
    <t>Kazakhstan: RNN Number</t>
  </si>
  <si>
    <t>Kazachstán: Číslo RNN</t>
  </si>
  <si>
    <t>Kazachstan: Číslo RNN</t>
  </si>
  <si>
    <t>Kazachstan: Numer RNN</t>
  </si>
  <si>
    <t>Kazahstan: RNN broj</t>
  </si>
  <si>
    <t>Kazakhstan: număr RNN</t>
  </si>
  <si>
    <t>Казахстан: RNN номер</t>
  </si>
  <si>
    <t>KZ1</t>
  </si>
  <si>
    <t>1359</t>
  </si>
  <si>
    <t>586</t>
  </si>
  <si>
    <t>F22</t>
  </si>
  <si>
    <t>878</t>
  </si>
  <si>
    <t>K53</t>
  </si>
  <si>
    <t>082</t>
  </si>
  <si>
    <t>209</t>
  </si>
  <si>
    <t>279 Julia Seidel</t>
  </si>
  <si>
    <t>00;0,000;31</t>
  </si>
  <si>
    <t>0252</t>
  </si>
  <si>
    <t>Raionul Cantemir</t>
  </si>
  <si>
    <t>TF</t>
  </si>
  <si>
    <t>GW</t>
  </si>
  <si>
    <t>Guinea-Bissau</t>
  </si>
  <si>
    <t>+245</t>
  </si>
  <si>
    <t>QA1</t>
  </si>
  <si>
    <t>Katar: Steueridentifikationsnummer (TIN)</t>
  </si>
  <si>
    <t>Qatar: Tax Identification Number (TIN)</t>
  </si>
  <si>
    <t>Katar: Daňové identikační číslo (TIN)</t>
  </si>
  <si>
    <t>Katar: Daňové identifikačné číslo (TIN)</t>
  </si>
  <si>
    <t>Katar: Nr identyfikacji podatkowej (TIN)</t>
  </si>
  <si>
    <t>Katar: porezni identifikacijski br.(TIN)</t>
  </si>
  <si>
    <t>Qatar: nr.de identificare fiscală (TIN)</t>
  </si>
  <si>
    <t>Катар: данъчен идентифик.номер (TIN)</t>
  </si>
  <si>
    <t>1366</t>
  </si>
  <si>
    <t>590</t>
  </si>
  <si>
    <t>F23</t>
  </si>
  <si>
    <t>879</t>
  </si>
  <si>
    <t>083</t>
  </si>
  <si>
    <t>217</t>
  </si>
  <si>
    <t>280 Adam Schastak</t>
  </si>
  <si>
    <t>81</t>
  </si>
  <si>
    <t>00;0,000;32</t>
  </si>
  <si>
    <t>Raionul Camenca</t>
  </si>
  <si>
    <t>TL</t>
  </si>
  <si>
    <t>GY</t>
  </si>
  <si>
    <t>Guyana</t>
  </si>
  <si>
    <t>+592</t>
  </si>
  <si>
    <t>QA0</t>
  </si>
  <si>
    <t>Katar: Umsatzsteuer-Id-Nr.</t>
  </si>
  <si>
    <t>Qatar: VAT Registration Number</t>
  </si>
  <si>
    <t>Katar: DIČ</t>
  </si>
  <si>
    <t>Katar: ID DPH</t>
  </si>
  <si>
    <t>Katar: Numer identyfikacyjny podatku VAT</t>
  </si>
  <si>
    <t>Katar: registracijski broj PDVa</t>
  </si>
  <si>
    <t>Qatar: număr de înregistrare TVA</t>
  </si>
  <si>
    <t>Катар: Регистрационен номер по ДДС</t>
  </si>
  <si>
    <t>1371</t>
  </si>
  <si>
    <t>591</t>
  </si>
  <si>
    <t>F24</t>
  </si>
  <si>
    <t>084</t>
  </si>
  <si>
    <t>219</t>
  </si>
  <si>
    <t>281 Celina Arold</t>
  </si>
  <si>
    <t>82</t>
  </si>
  <si>
    <t>00;0,000;33</t>
  </si>
  <si>
    <t>0185</t>
  </si>
  <si>
    <t>Raionul Grigoriopol</t>
  </si>
  <si>
    <t>TN</t>
  </si>
  <si>
    <t>HK</t>
  </si>
  <si>
    <t>Hong Kong</t>
  </si>
  <si>
    <t>+852</t>
  </si>
  <si>
    <t>KE0</t>
  </si>
  <si>
    <t>Kenia: PIN</t>
  </si>
  <si>
    <t>Kenya: PIN number</t>
  </si>
  <si>
    <t>Keňa: PIN</t>
  </si>
  <si>
    <t>Kenija: PIN</t>
  </si>
  <si>
    <t>Kenya: număr PIN</t>
  </si>
  <si>
    <t>Кения: личен идентификационен номер</t>
  </si>
  <si>
    <t>KE3</t>
  </si>
  <si>
    <t>1375</t>
  </si>
  <si>
    <t>592</t>
  </si>
  <si>
    <t>F25</t>
  </si>
  <si>
    <t>881</t>
  </si>
  <si>
    <t>941</t>
  </si>
  <si>
    <t>221</t>
  </si>
  <si>
    <t>282 Elena Harrer</t>
  </si>
  <si>
    <t>83</t>
  </si>
  <si>
    <t>00;0,000;34</t>
  </si>
  <si>
    <t>0186</t>
  </si>
  <si>
    <t>Raionul Ribnita</t>
  </si>
  <si>
    <t>TR</t>
  </si>
  <si>
    <t>HN</t>
  </si>
  <si>
    <t>Honduras</t>
  </si>
  <si>
    <t>+504</t>
  </si>
  <si>
    <t>CO0</t>
  </si>
  <si>
    <t>Kolumbien: NIT-Nummer</t>
  </si>
  <si>
    <t>Colombia: NIT Number</t>
  </si>
  <si>
    <t>Kolumbie: Číslo NIT</t>
  </si>
  <si>
    <t>Kolumbia: Číslo NIT</t>
  </si>
  <si>
    <t>Kolumbia: Numer NIT</t>
  </si>
  <si>
    <t>Kolumbija: NIT broj</t>
  </si>
  <si>
    <t>Columbia: număr NIT</t>
  </si>
  <si>
    <t>Колумбия: NIT номер</t>
  </si>
  <si>
    <t>CO1</t>
  </si>
  <si>
    <t>1376</t>
  </si>
  <si>
    <t>593</t>
  </si>
  <si>
    <t>F26</t>
  </si>
  <si>
    <t>882</t>
  </si>
  <si>
    <t>942</t>
  </si>
  <si>
    <t>086</t>
  </si>
  <si>
    <t>222</t>
  </si>
  <si>
    <t>283 Tobias Winter</t>
  </si>
  <si>
    <t>00;0,000;35</t>
  </si>
  <si>
    <t>0022</t>
  </si>
  <si>
    <t>Raionul Slobozia</t>
  </si>
  <si>
    <t>UA</t>
  </si>
  <si>
    <t>Croatia</t>
  </si>
  <si>
    <t>+385</t>
  </si>
  <si>
    <t>HR0</t>
  </si>
  <si>
    <t>Kroatien: OIB-Nummer</t>
  </si>
  <si>
    <t>Croatia: OIB Number</t>
  </si>
  <si>
    <t>Chorvatsko: Číslo OIB</t>
  </si>
  <si>
    <t>Chorvátsko: Číslo OIB</t>
  </si>
  <si>
    <t>Chorwacja: Numer OIB</t>
  </si>
  <si>
    <t>Hrvatska: OIB broj</t>
  </si>
  <si>
    <t>Croaţia: număr OIB</t>
  </si>
  <si>
    <t>Хърватия: OIB номер</t>
  </si>
  <si>
    <t>HR2</t>
  </si>
  <si>
    <t>1391</t>
  </si>
  <si>
    <t>594</t>
  </si>
  <si>
    <t>F27</t>
  </si>
  <si>
    <t>943</t>
  </si>
  <si>
    <t>087</t>
  </si>
  <si>
    <t>284 Julia Follmer</t>
  </si>
  <si>
    <t>85</t>
  </si>
  <si>
    <t>00;0,000;36</t>
  </si>
  <si>
    <t>0187</t>
  </si>
  <si>
    <t>Raionul Taraclia</t>
  </si>
  <si>
    <t>VA</t>
  </si>
  <si>
    <t>HT</t>
  </si>
  <si>
    <t>Haiti</t>
  </si>
  <si>
    <t>+509</t>
  </si>
  <si>
    <t>HR1</t>
  </si>
  <si>
    <t>Kroatien: Umsatzsteuer-Id-Nr.</t>
  </si>
  <si>
    <t>Croatia : VAT Registration Number</t>
  </si>
  <si>
    <t>Chorvatsko: DIČ</t>
  </si>
  <si>
    <t>Chorvátsko: Ident.číslo DPH</t>
  </si>
  <si>
    <t>Chorwacja Numer ID podatku VAT</t>
  </si>
  <si>
    <t>Hrvatska: registracijski broj PDVa</t>
  </si>
  <si>
    <t>Croaţia: număr de înregistrare TVA</t>
  </si>
  <si>
    <t>Хърватска: ДДС регистрационен номер</t>
  </si>
  <si>
    <t>595</t>
  </si>
  <si>
    <t>F28</t>
  </si>
  <si>
    <t>884</t>
  </si>
  <si>
    <t>944</t>
  </si>
  <si>
    <t>227</t>
  </si>
  <si>
    <t>285 Fabian Fortmann</t>
  </si>
  <si>
    <t>86</t>
  </si>
  <si>
    <t>00;0,000;37</t>
  </si>
  <si>
    <t>0170</t>
  </si>
  <si>
    <t>Raionul Gagauzia</t>
  </si>
  <si>
    <t>WF</t>
  </si>
  <si>
    <t>Hungary</t>
  </si>
  <si>
    <t>+36</t>
  </si>
  <si>
    <t>KW1</t>
  </si>
  <si>
    <t>Kuwait: Steueridentifikationsnr. (TIN)</t>
  </si>
  <si>
    <t>Kuwait: Tax Identification Number (TIN)</t>
  </si>
  <si>
    <t>Kuvajt: Daňové identifikač.číslo (TIN)</t>
  </si>
  <si>
    <t>Kuvajt: Daňové identifikačné číslo (TIN)</t>
  </si>
  <si>
    <t>Kuwejt: Nr identyfik. podatkowej (TIN)</t>
  </si>
  <si>
    <t>Kuvajt: porezni identifikac.broj (TIN)</t>
  </si>
  <si>
    <t>Kuweit: nr.identificare fiscală (TIN)</t>
  </si>
  <si>
    <t>Кувейт: данъчен идентифик.номер (TIN)</t>
  </si>
  <si>
    <t>1403</t>
  </si>
  <si>
    <t>596</t>
  </si>
  <si>
    <t>F29</t>
  </si>
  <si>
    <t>945</t>
  </si>
  <si>
    <t>M20</t>
  </si>
  <si>
    <t>089</t>
  </si>
  <si>
    <t>229</t>
  </si>
  <si>
    <t>286 Katharina Fraude</t>
  </si>
  <si>
    <t>87</t>
  </si>
  <si>
    <t>00;0,000;38</t>
  </si>
  <si>
    <t>0134</t>
  </si>
  <si>
    <t>Raionul Dubasari (Transnistria)</t>
  </si>
  <si>
    <t>XK</t>
  </si>
  <si>
    <t>ID</t>
  </si>
  <si>
    <t>Indonesia</t>
  </si>
  <si>
    <t>+62</t>
  </si>
  <si>
    <t>KW0</t>
  </si>
  <si>
    <t>Kuwait: Umsatzsteuer-Id-Nr.</t>
  </si>
  <si>
    <t>Kuwait: VAT Registration Number</t>
  </si>
  <si>
    <t>Kuvajt: DIČ</t>
  </si>
  <si>
    <t>Kuvajt: ID DPH</t>
  </si>
  <si>
    <t>Kuwejt: Nr identyfikacyjny podatku VAT</t>
  </si>
  <si>
    <t>Kuvajt: registracijski broj PDVa</t>
  </si>
  <si>
    <t>Kuweit: număr de înregistrare TVA</t>
  </si>
  <si>
    <t>Кувейт: Регистрационен номер по ДДС</t>
  </si>
  <si>
    <t>1421</t>
  </si>
  <si>
    <t>597</t>
  </si>
  <si>
    <t>F30</t>
  </si>
  <si>
    <t>886</t>
  </si>
  <si>
    <t>946</t>
  </si>
  <si>
    <t>M30</t>
  </si>
  <si>
    <t>287 Lisa Frießinger</t>
  </si>
  <si>
    <t>88</t>
  </si>
  <si>
    <t>00;0,000;39</t>
  </si>
  <si>
    <t>0188</t>
  </si>
  <si>
    <t>mun. Tiraspol</t>
  </si>
  <si>
    <t>YT</t>
  </si>
  <si>
    <t>Ireland</t>
  </si>
  <si>
    <t>+353</t>
  </si>
  <si>
    <t>LS0</t>
  </si>
  <si>
    <t>Lesotho: VAT Registration Number</t>
  </si>
  <si>
    <t>LS1</t>
  </si>
  <si>
    <t>Kolumbien: Einwanderer-ID (7-18 Jahre)</t>
  </si>
  <si>
    <t>1446</t>
  </si>
  <si>
    <t>598</t>
  </si>
  <si>
    <t>F31</t>
  </si>
  <si>
    <t>887</t>
  </si>
  <si>
    <t>947</t>
  </si>
  <si>
    <t>M50</t>
  </si>
  <si>
    <t>092</t>
  </si>
  <si>
    <t>232</t>
  </si>
  <si>
    <t>288 Stephen Fünfer</t>
  </si>
  <si>
    <t>89</t>
  </si>
  <si>
    <t>00;0,000;40</t>
  </si>
  <si>
    <t>0023</t>
  </si>
  <si>
    <t>mun. Comrat</t>
  </si>
  <si>
    <t>Israel</t>
  </si>
  <si>
    <t>+972</t>
  </si>
  <si>
    <t>LV0</t>
  </si>
  <si>
    <t>Lettland: Umsatzsteuer-Id-Nr.</t>
  </si>
  <si>
    <t>Latvia: VAT Registration Number</t>
  </si>
  <si>
    <t>Lotyšsko: ID DPH</t>
  </si>
  <si>
    <t>Lotyšsko: Ident.číslo DPH</t>
  </si>
  <si>
    <t>Łotwa: Nr ID podatku VAT</t>
  </si>
  <si>
    <t>Latvija: PDV registracijski broj</t>
  </si>
  <si>
    <t>Letonia: Număr de înregistrare TVA</t>
  </si>
  <si>
    <t>Латвия: Регистрационен номер по ДДС</t>
  </si>
  <si>
    <t>Kolumbien: Einwanderer-ID(über 18 Jahre)</t>
  </si>
  <si>
    <t>1447</t>
  </si>
  <si>
    <t>599</t>
  </si>
  <si>
    <t>F32</t>
  </si>
  <si>
    <t>888</t>
  </si>
  <si>
    <t>M80</t>
  </si>
  <si>
    <t>233</t>
  </si>
  <si>
    <t>289 Franziska Gerlach</t>
  </si>
  <si>
    <t>00;0,000;400</t>
  </si>
  <si>
    <t>Sector Botanica</t>
  </si>
  <si>
    <t>IN</t>
  </si>
  <si>
    <t>India</t>
  </si>
  <si>
    <t>+91</t>
  </si>
  <si>
    <t>LI0</t>
  </si>
  <si>
    <t>Liechtenstein: Tax Identification Number</t>
  </si>
  <si>
    <t>LI1</t>
  </si>
  <si>
    <t>1456</t>
  </si>
  <si>
    <t>091</t>
  </si>
  <si>
    <t>666</t>
  </si>
  <si>
    <t>F33</t>
  </si>
  <si>
    <t>889</t>
  </si>
  <si>
    <t>949</t>
  </si>
  <si>
    <t>S99</t>
  </si>
  <si>
    <t>290 Julia Girschitzka</t>
  </si>
  <si>
    <t>92</t>
  </si>
  <si>
    <t>00;0,000;41</t>
  </si>
  <si>
    <t>0189</t>
  </si>
  <si>
    <t>Sector Buiucani</t>
  </si>
  <si>
    <t>IQ</t>
  </si>
  <si>
    <t>Iraq</t>
  </si>
  <si>
    <t>+964</t>
  </si>
  <si>
    <t>LT0</t>
  </si>
  <si>
    <t>Litauen: Umsatzsteuer-Id-Nr.</t>
  </si>
  <si>
    <t>Lithuania: VAT Registration Number</t>
  </si>
  <si>
    <t>Litva: ID DPH</t>
  </si>
  <si>
    <t>Litva: Ident.číslo DPH</t>
  </si>
  <si>
    <t>Litwa: Nr ID podatku VAT</t>
  </si>
  <si>
    <t>Litva: PDV registracijski broj</t>
  </si>
  <si>
    <t>Lituania: Număr de înregistrare TVA</t>
  </si>
  <si>
    <t>Литва: Регистрационен номер по ДДС</t>
  </si>
  <si>
    <t>Kolumbien: Pass</t>
  </si>
  <si>
    <t>1457</t>
  </si>
  <si>
    <t>F34</t>
  </si>
  <si>
    <t>950</t>
  </si>
  <si>
    <t>236</t>
  </si>
  <si>
    <t>291 Lisa Götz</t>
  </si>
  <si>
    <t>93</t>
  </si>
  <si>
    <t>00;0,000;42</t>
  </si>
  <si>
    <t>0190</t>
  </si>
  <si>
    <t>Sector Centru</t>
  </si>
  <si>
    <t>IR</t>
  </si>
  <si>
    <t>Iran</t>
  </si>
  <si>
    <t>+98</t>
  </si>
  <si>
    <t>LU1</t>
  </si>
  <si>
    <t>Kolumbien: Staatsbürgerschaftskarte</t>
  </si>
  <si>
    <t>1473</t>
  </si>
  <si>
    <t>989</t>
  </si>
  <si>
    <t>F35</t>
  </si>
  <si>
    <t>891</t>
  </si>
  <si>
    <t>096</t>
  </si>
  <si>
    <t>241</t>
  </si>
  <si>
    <t>292 Maria Haeger</t>
  </si>
  <si>
    <t>94</t>
  </si>
  <si>
    <t>00;0,000;43</t>
  </si>
  <si>
    <t>0135</t>
  </si>
  <si>
    <t>Sector Ciocana</t>
  </si>
  <si>
    <t>Iceland</t>
  </si>
  <si>
    <t>+354</t>
  </si>
  <si>
    <t>LU0</t>
  </si>
  <si>
    <t>Luxemburg: Umsatzsteuer-Id-Nr.</t>
  </si>
  <si>
    <t>Luxembourg: VAT Registration Number</t>
  </si>
  <si>
    <t>Lucembursko: ID DPH</t>
  </si>
  <si>
    <t>Luxembursko: Ident.číslo DPH</t>
  </si>
  <si>
    <t>Luksemburg: Nr ID podatku VAT</t>
  </si>
  <si>
    <t>Luksemburg: PDV registracijski broj</t>
  </si>
  <si>
    <t>Luxembourg: număr de înregistrare TVA</t>
  </si>
  <si>
    <t>Люксембург: Регистрационен номер по ДДС</t>
  </si>
  <si>
    <t>Kroatien: JMBG-Nummer</t>
  </si>
  <si>
    <t>1477</t>
  </si>
  <si>
    <t>990</t>
  </si>
  <si>
    <t>F36</t>
  </si>
  <si>
    <t>892</t>
  </si>
  <si>
    <t>293 Damla Hagen</t>
  </si>
  <si>
    <t>00;0,000;44</t>
  </si>
  <si>
    <t>0088</t>
  </si>
  <si>
    <t>Sector Riscani</t>
  </si>
  <si>
    <t>Italy</t>
  </si>
  <si>
    <t>+39</t>
  </si>
  <si>
    <t>MO0</t>
  </si>
  <si>
    <t>Macau: Tax Identification Number</t>
  </si>
  <si>
    <t>MO3</t>
  </si>
  <si>
    <t>1478</t>
  </si>
  <si>
    <t>991</t>
  </si>
  <si>
    <t>F37</t>
  </si>
  <si>
    <t>893</t>
  </si>
  <si>
    <t>098</t>
  </si>
  <si>
    <t>294 Daniel Hahn</t>
  </si>
  <si>
    <t>96</t>
  </si>
  <si>
    <t>00;0,000;45</t>
  </si>
  <si>
    <t>0049</t>
  </si>
  <si>
    <t>JM</t>
  </si>
  <si>
    <t>Jamaica</t>
  </si>
  <si>
    <t>MW0</t>
  </si>
  <si>
    <t>Malawi: Steuernummer</t>
  </si>
  <si>
    <t>Malawi: Taxpayer Identification Number</t>
  </si>
  <si>
    <t>Malawi: Daňové číslo</t>
  </si>
  <si>
    <t>Malawi: Numer podatnika</t>
  </si>
  <si>
    <t>Malavi: identifikac.broj poreznog obvez.</t>
  </si>
  <si>
    <t>Malawi: nr.de identificare contribuabil</t>
  </si>
  <si>
    <t>Малави: идентифик.номер на данъкоплатец</t>
  </si>
  <si>
    <t>MW1</t>
  </si>
  <si>
    <t>1479</t>
  </si>
  <si>
    <t>992</t>
  </si>
  <si>
    <t>F38</t>
  </si>
  <si>
    <t>894</t>
  </si>
  <si>
    <t>099</t>
  </si>
  <si>
    <t>L02</t>
  </si>
  <si>
    <t>295 Nico Jajek</t>
  </si>
  <si>
    <t>97</t>
  </si>
  <si>
    <t>00;0,000;46</t>
  </si>
  <si>
    <t>0166</t>
  </si>
  <si>
    <t>Jordan</t>
  </si>
  <si>
    <t>+962</t>
  </si>
  <si>
    <t>MY0</t>
  </si>
  <si>
    <t>Malaysia : GST-Nummer</t>
  </si>
  <si>
    <t>Malaysia : GST Number</t>
  </si>
  <si>
    <t>Malajsie: Číslo GST</t>
  </si>
  <si>
    <t>Malajzia : Číslo miesta obch.organizácie</t>
  </si>
  <si>
    <t>Malezja: Numer GST</t>
  </si>
  <si>
    <t>Malezija: GST broj</t>
  </si>
  <si>
    <t>Malaezia: număr GST</t>
  </si>
  <si>
    <t>Малайзия : GST номер</t>
  </si>
  <si>
    <t>MY1</t>
  </si>
  <si>
    <t>1480</t>
  </si>
  <si>
    <t>993</t>
  </si>
  <si>
    <t>F39</t>
  </si>
  <si>
    <t>895</t>
  </si>
  <si>
    <t>296 Matilda Halitaj</t>
  </si>
  <si>
    <t>98</t>
  </si>
  <si>
    <t>00;0,000;47</t>
  </si>
  <si>
    <t>JP</t>
  </si>
  <si>
    <t>Japan</t>
  </si>
  <si>
    <t>+81</t>
  </si>
  <si>
    <t>Malaysia: Einkommensteuernummer (ITN)</t>
  </si>
  <si>
    <t>Malaysia: Income Tax Number (ITN)</t>
  </si>
  <si>
    <t>Malajsie: Číslo daně z příjmu (ITN)</t>
  </si>
  <si>
    <t>Malezja: Numer podatku dochodowego (ITN)</t>
  </si>
  <si>
    <t>Малайзия: дан. № данък в/у дохода (ITN)</t>
  </si>
  <si>
    <t>MY2</t>
  </si>
  <si>
    <t>1481</t>
  </si>
  <si>
    <t>994</t>
  </si>
  <si>
    <t>F40</t>
  </si>
  <si>
    <t>896</t>
  </si>
  <si>
    <t>101</t>
  </si>
  <si>
    <t>297 Jacqueline Hartung</t>
  </si>
  <si>
    <t>99</t>
  </si>
  <si>
    <t>00;0,000;48</t>
  </si>
  <si>
    <t>0192</t>
  </si>
  <si>
    <t>KE</t>
  </si>
  <si>
    <t>Kenya</t>
  </si>
  <si>
    <t>+254</t>
  </si>
  <si>
    <t>MT0</t>
  </si>
  <si>
    <t>Malta: Umsatzsteuer-Id-Nr.</t>
  </si>
  <si>
    <t>Malta: VAT Registration Number</t>
  </si>
  <si>
    <t>Malta: ID DPH</t>
  </si>
  <si>
    <t>Malta: Ident.číslo DPH</t>
  </si>
  <si>
    <t>Malta: Nr ID podatku VAT</t>
  </si>
  <si>
    <t>Malta: PDV registracijski broj</t>
  </si>
  <si>
    <t>Malta: număr de înregistrare TVA</t>
  </si>
  <si>
    <t>Малта: Регистрационен номер по ДДС</t>
  </si>
  <si>
    <t>1496</t>
  </si>
  <si>
    <t>995</t>
  </si>
  <si>
    <t>F41</t>
  </si>
  <si>
    <t>897</t>
  </si>
  <si>
    <t>777</t>
  </si>
  <si>
    <t>298 Bas Heesemans</t>
  </si>
  <si>
    <t>00;0,000;49</t>
  </si>
  <si>
    <t>KG</t>
  </si>
  <si>
    <t>Kirghizia</t>
  </si>
  <si>
    <t>+7</t>
  </si>
  <si>
    <t>MA0</t>
  </si>
  <si>
    <t>Marokko: Steueridentifikationsnummer</t>
  </si>
  <si>
    <t>Morocco: Tax Identification Number</t>
  </si>
  <si>
    <t>Maroko: Daňové identifikační číslo</t>
  </si>
  <si>
    <t>Maroko: Daňové identifikačné číslo</t>
  </si>
  <si>
    <t>Maroko: Numer identyfikacji podatkowej</t>
  </si>
  <si>
    <t>Maroko: porezni identifikacijski broj</t>
  </si>
  <si>
    <t>Maroc: număr de identificare fiscală</t>
  </si>
  <si>
    <t>Мароко: данъчен идентификационен номер</t>
  </si>
  <si>
    <t>MA3</t>
  </si>
  <si>
    <t>1497</t>
  </si>
  <si>
    <t>996</t>
  </si>
  <si>
    <t>F42</t>
  </si>
  <si>
    <t>299 Leander Heimrich</t>
  </si>
  <si>
    <t>00;0,000;50</t>
  </si>
  <si>
    <t>0055</t>
  </si>
  <si>
    <t>KH</t>
  </si>
  <si>
    <t>Cambodia</t>
  </si>
  <si>
    <t>+855</t>
  </si>
  <si>
    <t>MU0</t>
  </si>
  <si>
    <t>Mauritius: Taxkontonummer</t>
  </si>
  <si>
    <t>Mauritius: Tax Account Number (TAN)</t>
  </si>
  <si>
    <t>Mauricius: Číslo daňového účtu</t>
  </si>
  <si>
    <t>Maurícius: Číslo daňového účtu</t>
  </si>
  <si>
    <t>Mauritius: Numer konta podatkowego</t>
  </si>
  <si>
    <t>Mauricijus: broj poreznog konta (TAN)</t>
  </si>
  <si>
    <t>Mauritius: nr.cont fiscal (TAN)</t>
  </si>
  <si>
    <t>Мавриций: номер на данъчна сметка (TAN)</t>
  </si>
  <si>
    <t>MU1</t>
  </si>
  <si>
    <t>1498</t>
  </si>
  <si>
    <t>997</t>
  </si>
  <si>
    <t>F43</t>
  </si>
  <si>
    <t>300 Nico Herrmann</t>
  </si>
  <si>
    <t>102</t>
  </si>
  <si>
    <t>00;0,000;51</t>
  </si>
  <si>
    <t>0193</t>
  </si>
  <si>
    <t>KI</t>
  </si>
  <si>
    <t>Kiribati</t>
  </si>
  <si>
    <t>+686</t>
  </si>
  <si>
    <t>MX2</t>
  </si>
  <si>
    <t>Mexiko: CURP-Nummer</t>
  </si>
  <si>
    <t>Mexico: CURP Number</t>
  </si>
  <si>
    <t>Mexiko: Číslo CURP</t>
  </si>
  <si>
    <t>Meksyk: Numer CURP</t>
  </si>
  <si>
    <t>Meksiko: CURP broj</t>
  </si>
  <si>
    <t>Mexico: număr CURP</t>
  </si>
  <si>
    <t>Мексико: CURP номер</t>
  </si>
  <si>
    <t>MX3</t>
  </si>
  <si>
    <t>1507</t>
  </si>
  <si>
    <t>F44</t>
  </si>
  <si>
    <t>301 Björn Hillmann</t>
  </si>
  <si>
    <t>103</t>
  </si>
  <si>
    <t>00;0,000;52</t>
  </si>
  <si>
    <t>0194</t>
  </si>
  <si>
    <t>KN</t>
  </si>
  <si>
    <t>St. Kitts&amp;Nevis</t>
  </si>
  <si>
    <t>MX0</t>
  </si>
  <si>
    <t>Mexiko: RFC-Nummer</t>
  </si>
  <si>
    <t>Mexico: RFC Number</t>
  </si>
  <si>
    <t>Mexiko: Číslo RFC</t>
  </si>
  <si>
    <t>Meksyk: Numer RFC</t>
  </si>
  <si>
    <t>Meksiko: RFC broj</t>
  </si>
  <si>
    <t>Mexico: număr RFC</t>
  </si>
  <si>
    <t>Мексико: RFC номер</t>
  </si>
  <si>
    <t>MX1</t>
  </si>
  <si>
    <t>1508</t>
  </si>
  <si>
    <t>F45</t>
  </si>
  <si>
    <t>302 Alexander Hof</t>
  </si>
  <si>
    <t>104</t>
  </si>
  <si>
    <t>00;0,000;53</t>
  </si>
  <si>
    <t>0195</t>
  </si>
  <si>
    <t>KP</t>
  </si>
  <si>
    <t>North Korea</t>
  </si>
  <si>
    <t>+850</t>
  </si>
  <si>
    <t>Mexiko: Umsatzsteuerpflicht</t>
  </si>
  <si>
    <t>Mexico: VAT Liability</t>
  </si>
  <si>
    <t>Mexiko: Povinnosť platby DPH</t>
  </si>
  <si>
    <t>Meksyk: Obowiązek zapłaty podatku VAT</t>
  </si>
  <si>
    <t>Meksiko: PDV obveza</t>
  </si>
  <si>
    <t>Decl. de taxe pe vânz. a part de afaceri</t>
  </si>
  <si>
    <t>Мексико: Задължения по ДДС</t>
  </si>
  <si>
    <t>1511</t>
  </si>
  <si>
    <t>F46</t>
  </si>
  <si>
    <t>303 Alexander Hönig</t>
  </si>
  <si>
    <t>105</t>
  </si>
  <si>
    <t>00;0,000;54</t>
  </si>
  <si>
    <t>0196</t>
  </si>
  <si>
    <t>KR</t>
  </si>
  <si>
    <t>South Korea</t>
  </si>
  <si>
    <t>+82</t>
  </si>
  <si>
    <t>MD0</t>
  </si>
  <si>
    <t>Moldova: Tax Identification Number</t>
  </si>
  <si>
    <t>Moldova: Cod fiscal</t>
  </si>
  <si>
    <t>MD1</t>
  </si>
  <si>
    <t>1512</t>
  </si>
  <si>
    <t>F47</t>
  </si>
  <si>
    <t>304 Yvonne Hornig</t>
  </si>
  <si>
    <t>00;0,000;55</t>
  </si>
  <si>
    <t>0027</t>
  </si>
  <si>
    <t>Kuwait</t>
  </si>
  <si>
    <t>+965</t>
  </si>
  <si>
    <t>Moldova: Ust-ID Nummer</t>
  </si>
  <si>
    <t>Moldova: VAT registration Number</t>
  </si>
  <si>
    <t>Moldova: Număr TVA</t>
  </si>
  <si>
    <t>MD2</t>
  </si>
  <si>
    <t>1513</t>
  </si>
  <si>
    <t>F48</t>
  </si>
  <si>
    <t>305 Bogdan Hosu</t>
  </si>
  <si>
    <t>107</t>
  </si>
  <si>
    <t>00;0,000;56</t>
  </si>
  <si>
    <t>0197</t>
  </si>
  <si>
    <t>KY</t>
  </si>
  <si>
    <t>Cayman Islands</t>
  </si>
  <si>
    <t>MC0</t>
  </si>
  <si>
    <t>Monaco: Umsatzsteuer-Id-Nr.</t>
  </si>
  <si>
    <t>Monaco: VAT Registration Number</t>
  </si>
  <si>
    <t>Monako: ID DPH</t>
  </si>
  <si>
    <t>Monako: Ident.číslo DPH</t>
  </si>
  <si>
    <t>Monako: Nr ID podatku VAT</t>
  </si>
  <si>
    <t>Monako: PDV registracijski broj</t>
  </si>
  <si>
    <t>Monaco: număr de înregistrare TVA</t>
  </si>
  <si>
    <t>Монако: Регистрационен номер по ДДС</t>
  </si>
  <si>
    <t>1523</t>
  </si>
  <si>
    <t>F49</t>
  </si>
  <si>
    <t>306 Andre Ihrig</t>
  </si>
  <si>
    <t>108</t>
  </si>
  <si>
    <t>00;0,000;57</t>
  </si>
  <si>
    <t>Kazakhstan</t>
  </si>
  <si>
    <t>ME0</t>
  </si>
  <si>
    <t>Montenegro: Tax Identification Number</t>
  </si>
  <si>
    <t>ME3</t>
  </si>
  <si>
    <t>1531</t>
  </si>
  <si>
    <t>F50</t>
  </si>
  <si>
    <t>307 Jessica Imiela</t>
  </si>
  <si>
    <t>00;0,000;58</t>
  </si>
  <si>
    <t>0199</t>
  </si>
  <si>
    <t>LA</t>
  </si>
  <si>
    <t>Laos</t>
  </si>
  <si>
    <t>+856</t>
  </si>
  <si>
    <t>MZ0</t>
  </si>
  <si>
    <t>Mosambik: Steuernummer (NUIT)</t>
  </si>
  <si>
    <t>Mozambique: Tax Number (NUIT)</t>
  </si>
  <si>
    <t>Mosambik: Daňové číslo (NUIT)</t>
  </si>
  <si>
    <t>Mozambik: Daňové číslo (NUIT)</t>
  </si>
  <si>
    <t>Mozambik: Numer podatnika (NUIT)</t>
  </si>
  <si>
    <t>Mozambik: porezni broj (NUIT)</t>
  </si>
  <si>
    <t>Mozambic: număr fiscal (NUIT)</t>
  </si>
  <si>
    <t>Мозамбик: данъчен номер (NUIT)</t>
  </si>
  <si>
    <t>MZ1</t>
  </si>
  <si>
    <t>1543</t>
  </si>
  <si>
    <t>F51</t>
  </si>
  <si>
    <t>308 Mariusz Janusz</t>
  </si>
  <si>
    <t>00;0,000;59</t>
  </si>
  <si>
    <t>Lebanon</t>
  </si>
  <si>
    <t>+961</t>
  </si>
  <si>
    <t>NA0</t>
  </si>
  <si>
    <t>Namibia: USt-Identifikationsnummer</t>
  </si>
  <si>
    <t>Namibia: VAT Registration Number</t>
  </si>
  <si>
    <t>Namibie: Daňové identifikační číslo</t>
  </si>
  <si>
    <t>Namíbia: Identifikačné číslo DPH</t>
  </si>
  <si>
    <t>Namibia: Nr identyfikacyjny podatku VAT</t>
  </si>
  <si>
    <t>Namibija: registracijski broj PDVa</t>
  </si>
  <si>
    <t>Namibia: nr.de înregistrare TVA</t>
  </si>
  <si>
    <t>Намибия: регистрационен номер по ДДС</t>
  </si>
  <si>
    <t>NA1</t>
  </si>
  <si>
    <t>1544</t>
  </si>
  <si>
    <t>F52</t>
  </si>
  <si>
    <t>309 Pia Jonczyk</t>
  </si>
  <si>
    <t>112</t>
  </si>
  <si>
    <t>00;0,000;60</t>
  </si>
  <si>
    <t>0050</t>
  </si>
  <si>
    <t>St. Lucia</t>
  </si>
  <si>
    <t>NZ0</t>
  </si>
  <si>
    <t>Neuseeland: Goods &amp; Services Tax (GST)</t>
  </si>
  <si>
    <t>New Zealand: Goods &amp; Services Tax (GST)</t>
  </si>
  <si>
    <t>Nový Zéland: Goods &amp; Services Tax (GST)</t>
  </si>
  <si>
    <t>Nowa Zelandia: Pod. od tow. i usł. (GST)</t>
  </si>
  <si>
    <t>Novi Zeland: por.na pr.robe &amp; usl.(GST)</t>
  </si>
  <si>
    <t>Noua Zeelandă: taxă bunuri &amp; serv.(GST)</t>
  </si>
  <si>
    <t>Нова Зеландия: данък стоки и услуги(GST)</t>
  </si>
  <si>
    <t>NZ1</t>
  </si>
  <si>
    <t>1567</t>
  </si>
  <si>
    <t>F53</t>
  </si>
  <si>
    <t>310 Steffen Kantenwein</t>
  </si>
  <si>
    <t>00;0,000;61</t>
  </si>
  <si>
    <t>Liechtenstein</t>
  </si>
  <si>
    <t>Neuseeland: NZBN-Nummer</t>
  </si>
  <si>
    <t>New Zealand: NZBN Number</t>
  </si>
  <si>
    <t>Nový Zéland: Číslo NZBN</t>
  </si>
  <si>
    <t>Nový Zéland: číslo NZBN</t>
  </si>
  <si>
    <t>Nowa Zelandia: Numer NZBN</t>
  </si>
  <si>
    <t>Novi Zeland: NZBN broj</t>
  </si>
  <si>
    <t>Noua Zeelandă: număr NZBN</t>
  </si>
  <si>
    <t>Нова Зеландия: номер NZBN</t>
  </si>
  <si>
    <t>NZ3</t>
  </si>
  <si>
    <t>D002</t>
  </si>
  <si>
    <t>F54</t>
  </si>
  <si>
    <t>311 Berkant Karaca</t>
  </si>
  <si>
    <t>00;0,000;62</t>
  </si>
  <si>
    <t>LK</t>
  </si>
  <si>
    <t>Sri Lanka</t>
  </si>
  <si>
    <t>+94</t>
  </si>
  <si>
    <t>NL2</t>
  </si>
  <si>
    <t>Niederlande: BSN-Nummer</t>
  </si>
  <si>
    <t>Netherlands: BSN Number</t>
  </si>
  <si>
    <t>Nizozemí: BSN-Nummer</t>
  </si>
  <si>
    <t>Holandsko: Číslo BSN</t>
  </si>
  <si>
    <t>Holandia: Numer BSN</t>
  </si>
  <si>
    <t>Nizozemska: BSN broj</t>
  </si>
  <si>
    <t>Olanda: număr BSN</t>
  </si>
  <si>
    <t>Холандия: BSN номер</t>
  </si>
  <si>
    <t>D003</t>
  </si>
  <si>
    <t>F55</t>
  </si>
  <si>
    <t>312 Markus Kern</t>
  </si>
  <si>
    <t>00;0,000;63</t>
  </si>
  <si>
    <t>0176</t>
  </si>
  <si>
    <t>Liberia</t>
  </si>
  <si>
    <t>+231</t>
  </si>
  <si>
    <t>NL0</t>
  </si>
  <si>
    <t>Niederlande: Umsatzsteuer-Id-Nr.</t>
  </si>
  <si>
    <t>Netherlands: VAT Registration Number</t>
  </si>
  <si>
    <t>Nizozemí: ID DPH</t>
  </si>
  <si>
    <t>Holandsko: Ident.číslo DPH</t>
  </si>
  <si>
    <t>Holandia: Nr ID podatku VAT</t>
  </si>
  <si>
    <t>Nizozemska: PDV registracijski broj</t>
  </si>
  <si>
    <t>Olanda: număr de înregistrare TVA</t>
  </si>
  <si>
    <t>Холандия: Регистрационен номер по ДДС</t>
  </si>
  <si>
    <t>D004</t>
  </si>
  <si>
    <t>127</t>
  </si>
  <si>
    <t>F56</t>
  </si>
  <si>
    <t>313 Tabea Kirsh</t>
  </si>
  <si>
    <t>118</t>
  </si>
  <si>
    <t>00;0,000;64</t>
  </si>
  <si>
    <t>LS</t>
  </si>
  <si>
    <t>Lesotho</t>
  </si>
  <si>
    <t>+266</t>
  </si>
  <si>
    <t>NG0</t>
  </si>
  <si>
    <t>Nigeria: Steueridentifikationsnummer</t>
  </si>
  <si>
    <t>Nigeria: Tax Identification Number</t>
  </si>
  <si>
    <t>Nigérie: Daňové identifikační číslo</t>
  </si>
  <si>
    <t>Nigeria: Numer identyfikacji podatkowej</t>
  </si>
  <si>
    <t>Нигерия: данъчен идентификационен номер</t>
  </si>
  <si>
    <t>NG3</t>
  </si>
  <si>
    <t>D005</t>
  </si>
  <si>
    <t>F57</t>
  </si>
  <si>
    <t>314 Heiko Kleber</t>
  </si>
  <si>
    <t>119</t>
  </si>
  <si>
    <t>00;0,000;65</t>
  </si>
  <si>
    <t>0169</t>
  </si>
  <si>
    <t>Lithuania</t>
  </si>
  <si>
    <t>+370</t>
  </si>
  <si>
    <t>AR6</t>
  </si>
  <si>
    <t>NIP-Nummer oder CM-Nummer</t>
  </si>
  <si>
    <t>NIP number or CM number</t>
  </si>
  <si>
    <t>Číslo NIP a číslo CM</t>
  </si>
  <si>
    <t>Číslo NIP alebo číslo CM</t>
  </si>
  <si>
    <t>Numer NIP lub CM</t>
  </si>
  <si>
    <t>NIP broj ili CM broj</t>
  </si>
  <si>
    <t>Argentina: Număr fiscal regional</t>
  </si>
  <si>
    <t>NIP номер или CM номер</t>
  </si>
  <si>
    <t>D006</t>
  </si>
  <si>
    <t>F58</t>
  </si>
  <si>
    <t>315 Sven Klimmer</t>
  </si>
  <si>
    <t>00;0,000;66</t>
  </si>
  <si>
    <t>Luxembourg</t>
  </si>
  <si>
    <t>+352</t>
  </si>
  <si>
    <t>KP0</t>
  </si>
  <si>
    <t>Nordkorea: Unternehmensidentifikationsnr</t>
  </si>
  <si>
    <t>North Korea:Business Registration number</t>
  </si>
  <si>
    <t>Severní Korea: Identifikač.číslo podniku</t>
  </si>
  <si>
    <t>Severná Kórea: Identifikačné č.podniku</t>
  </si>
  <si>
    <t>Korea Płn.: Nr identyfik. przedsiębiors.</t>
  </si>
  <si>
    <t>Sjeverna Koreja: identifikac.broj poduz.</t>
  </si>
  <si>
    <t>Coreea de Nord: nr.înreg.companie</t>
  </si>
  <si>
    <t>Северна Корея: търговски регистр.номер</t>
  </si>
  <si>
    <t>KP3</t>
  </si>
  <si>
    <t>D007</t>
  </si>
  <si>
    <t>F59</t>
  </si>
  <si>
    <t>316 Dorit Klinger</t>
  </si>
  <si>
    <t>00;0,000;67</t>
  </si>
  <si>
    <t>Latvia</t>
  </si>
  <si>
    <t>+371</t>
  </si>
  <si>
    <t>GB3</t>
  </si>
  <si>
    <t>Northern Ireland Protocol: VAT Reg. No.</t>
  </si>
  <si>
    <t>GB6</t>
  </si>
  <si>
    <t>D008</t>
  </si>
  <si>
    <t>131</t>
  </si>
  <si>
    <t>F60</t>
  </si>
  <si>
    <t>317 Susanne Kofler</t>
  </si>
  <si>
    <t>00;0,000;68</t>
  </si>
  <si>
    <t>LY</t>
  </si>
  <si>
    <t>Libya</t>
  </si>
  <si>
    <t>+218</t>
  </si>
  <si>
    <t>NO1</t>
  </si>
  <si>
    <t>Norwegen: Steuernummer</t>
  </si>
  <si>
    <t>Norway: Tax Number</t>
  </si>
  <si>
    <t>Norsko: DIČ</t>
  </si>
  <si>
    <t>Nórsko: Daňové číslo</t>
  </si>
  <si>
    <t>Norwegia: Numer podatku</t>
  </si>
  <si>
    <t>Norveška: porezni broj</t>
  </si>
  <si>
    <t>Norvegia: Număr taxă</t>
  </si>
  <si>
    <t>Норвегия: Данъчен номер</t>
  </si>
  <si>
    <t>NO2</t>
  </si>
  <si>
    <t>D009</t>
  </si>
  <si>
    <t>F61</t>
  </si>
  <si>
    <t>318 Andre Köhler</t>
  </si>
  <si>
    <t>00;0,000;69</t>
  </si>
  <si>
    <t>0207</t>
  </si>
  <si>
    <t>MA</t>
  </si>
  <si>
    <t>Morocco</t>
  </si>
  <si>
    <t>+212</t>
  </si>
  <si>
    <t>NO0</t>
  </si>
  <si>
    <t>Norwegen: Umsatzsteuer-Id-Nr.</t>
  </si>
  <si>
    <t>Norway : VAT number</t>
  </si>
  <si>
    <t>Nórsko: Identifikačné číslo DPH</t>
  </si>
  <si>
    <t>Norwegia: Numer ID podatku VAT</t>
  </si>
  <si>
    <t>Norveška: PDV broj</t>
  </si>
  <si>
    <t>Norvegia: număr TVA</t>
  </si>
  <si>
    <t>Норвегия: ДДС номер</t>
  </si>
  <si>
    <t>D010</t>
  </si>
  <si>
    <t>133</t>
  </si>
  <si>
    <t>F62</t>
  </si>
  <si>
    <t>319 Lukas Kreisel</t>
  </si>
  <si>
    <t>00;0,000;70</t>
  </si>
  <si>
    <t>0136</t>
  </si>
  <si>
    <t>Monaco</t>
  </si>
  <si>
    <t>+377</t>
  </si>
  <si>
    <t>OM0</t>
  </si>
  <si>
    <t>Oman: Umsatzsteuer-Id-Nr.</t>
  </si>
  <si>
    <t>Oman: VAT Registration Number</t>
  </si>
  <si>
    <t>Omán: Daňové identifikační číslo</t>
  </si>
  <si>
    <t>Omán: ID DPH</t>
  </si>
  <si>
    <t>Oman: Numer identyfikacyjny podatku VAT</t>
  </si>
  <si>
    <t>Oman: registracijski broj PDVa</t>
  </si>
  <si>
    <t>Oman: număr de înregistrare TVA</t>
  </si>
  <si>
    <t>Оман: Регистрационен номер по ДДС</t>
  </si>
  <si>
    <t>Niederlande: Aansluitnummer UWV</t>
  </si>
  <si>
    <t>D011</t>
  </si>
  <si>
    <t>F63</t>
  </si>
  <si>
    <t>320 Tina Krüger</t>
  </si>
  <si>
    <t>00;0,000;71</t>
  </si>
  <si>
    <t>0208</t>
  </si>
  <si>
    <t>Moldavia</t>
  </si>
  <si>
    <t>+373</t>
  </si>
  <si>
    <t>AT1</t>
  </si>
  <si>
    <t>D012</t>
  </si>
  <si>
    <t>151</t>
  </si>
  <si>
    <t>F64</t>
  </si>
  <si>
    <t>K28</t>
  </si>
  <si>
    <t>321 Lisa Krummbiegel</t>
  </si>
  <si>
    <t>00;0,000;72</t>
  </si>
  <si>
    <t>0209</t>
  </si>
  <si>
    <t>Madagascar</t>
  </si>
  <si>
    <t>+261</t>
  </si>
  <si>
    <t>AT0</t>
  </si>
  <si>
    <t>Österreich: Umsatzsteuer-Id-Nr.</t>
  </si>
  <si>
    <t>Austria: VAT Registration Number</t>
  </si>
  <si>
    <t>Rakousko: ID DPH</t>
  </si>
  <si>
    <t>Rakúsko: Ident.číslo DPH</t>
  </si>
  <si>
    <t>Austria: Nr ID podatku VAT</t>
  </si>
  <si>
    <t>Austrija: PDV registracijski broj</t>
  </si>
  <si>
    <t>Austria: număr de înregistrare TVA</t>
  </si>
  <si>
    <t>Австрия: Регистрационен номер по ДДС</t>
  </si>
  <si>
    <t>Niederlande: Loonbelastingnummer</t>
  </si>
  <si>
    <t>D013</t>
  </si>
  <si>
    <t>F65</t>
  </si>
  <si>
    <t>K29</t>
  </si>
  <si>
    <t>322 Stefan Kuhlhüser</t>
  </si>
  <si>
    <t>00;0,000;73</t>
  </si>
  <si>
    <t>0210</t>
  </si>
  <si>
    <t>MH</t>
  </si>
  <si>
    <t>Marshall Islnds</t>
  </si>
  <si>
    <t>+692</t>
  </si>
  <si>
    <t>PK0</t>
  </si>
  <si>
    <t>Pakistan: Tax Identification Number</t>
  </si>
  <si>
    <t>PK1</t>
  </si>
  <si>
    <t>D014</t>
  </si>
  <si>
    <t>F66</t>
  </si>
  <si>
    <t>K30</t>
  </si>
  <si>
    <t>323 Daniel Kussmail</t>
  </si>
  <si>
    <t>00;0,000;74</t>
  </si>
  <si>
    <t>0211</t>
  </si>
  <si>
    <t>Macedonia</t>
  </si>
  <si>
    <t>+389</t>
  </si>
  <si>
    <t>PA0</t>
  </si>
  <si>
    <t>Panama: RUCRUC-Nummer</t>
  </si>
  <si>
    <t>Panama: RUC Number</t>
  </si>
  <si>
    <t>Panama: Číslo RUCRUC</t>
  </si>
  <si>
    <t>Panama: Numer RUCRUC</t>
  </si>
  <si>
    <t>Panama: RUC broj</t>
  </si>
  <si>
    <t>Panama: număr RUC</t>
  </si>
  <si>
    <t>Панама: RUC номер</t>
  </si>
  <si>
    <t>PA3</t>
  </si>
  <si>
    <t>D015</t>
  </si>
  <si>
    <t>F67</t>
  </si>
  <si>
    <t>K31</t>
  </si>
  <si>
    <t>324 Elena Leser</t>
  </si>
  <si>
    <t>134</t>
  </si>
  <si>
    <t>00;0,000;75</t>
  </si>
  <si>
    <t>0032</t>
  </si>
  <si>
    <t>ML</t>
  </si>
  <si>
    <t>Mali</t>
  </si>
  <si>
    <t>+223</t>
  </si>
  <si>
    <t>PY0</t>
  </si>
  <si>
    <t>Paraguay: Tax Identification Number</t>
  </si>
  <si>
    <t>PY3</t>
  </si>
  <si>
    <t>D016</t>
  </si>
  <si>
    <t>201</t>
  </si>
  <si>
    <t>F68</t>
  </si>
  <si>
    <t>K32</t>
  </si>
  <si>
    <t>325 Tobias Lohmann</t>
  </si>
  <si>
    <t>00;0,000;76</t>
  </si>
  <si>
    <t>0213</t>
  </si>
  <si>
    <t>MM</t>
  </si>
  <si>
    <t>Myanmar</t>
  </si>
  <si>
    <t>+95</t>
  </si>
  <si>
    <t>PE0</t>
  </si>
  <si>
    <t>Peru: RUC-Nummer</t>
  </si>
  <si>
    <t>Peru: RUC Number</t>
  </si>
  <si>
    <t>Peru: Číslo RUC</t>
  </si>
  <si>
    <t>Peru: Numer RUC</t>
  </si>
  <si>
    <t>Peru: RUC broj</t>
  </si>
  <si>
    <t>Peru: număr RUC</t>
  </si>
  <si>
    <t>Перу: RUC номер</t>
  </si>
  <si>
    <t>PE1</t>
  </si>
  <si>
    <t>D017</t>
  </si>
  <si>
    <t>F69</t>
  </si>
  <si>
    <t>326 Christian Luber</t>
  </si>
  <si>
    <t>137</t>
  </si>
  <si>
    <t>00;0,000;77</t>
  </si>
  <si>
    <t>0214</t>
  </si>
  <si>
    <t>MN</t>
  </si>
  <si>
    <t>Mongolia</t>
  </si>
  <si>
    <t>+976</t>
  </si>
  <si>
    <t>PH1</t>
  </si>
  <si>
    <t>Philippinen: Neue Steuerzahler-ID</t>
  </si>
  <si>
    <t>Philippines: New Taxpayer ID Number</t>
  </si>
  <si>
    <t>Filipíny: nové ID plátců daně</t>
  </si>
  <si>
    <t>Filipíny: Nové ID platcu dane</t>
  </si>
  <si>
    <t>Filipiny: Nowy ID płatnika</t>
  </si>
  <si>
    <t>Filipini: novi ID broj poreznog obvez.</t>
  </si>
  <si>
    <t>Filipine: număr ID plătitor taxă nouă</t>
  </si>
  <si>
    <t>Филипини: Нов ИД номер на данъкоплатец</t>
  </si>
  <si>
    <t>PH3</t>
  </si>
  <si>
    <t>D018</t>
  </si>
  <si>
    <t>203</t>
  </si>
  <si>
    <t>F70</t>
  </si>
  <si>
    <t>327 Daniel Ludwig</t>
  </si>
  <si>
    <t>00;0,000;78</t>
  </si>
  <si>
    <t>0215</t>
  </si>
  <si>
    <t>MO</t>
  </si>
  <si>
    <t>Macau</t>
  </si>
  <si>
    <t>+853</t>
  </si>
  <si>
    <t>PH0</t>
  </si>
  <si>
    <t>Philippinen: TIN</t>
  </si>
  <si>
    <t>Philippines: Taxpayer ID Number</t>
  </si>
  <si>
    <t>Filipíny: TIN</t>
  </si>
  <si>
    <t>Filipiny: TIN</t>
  </si>
  <si>
    <t>Filipini: ID broj poreznog obveznika</t>
  </si>
  <si>
    <t>Filipine: Număr ID plătitor taxă</t>
  </si>
  <si>
    <t>Филипини: Идент. номер на данъкоплатец</t>
  </si>
  <si>
    <t>D019</t>
  </si>
  <si>
    <t>204</t>
  </si>
  <si>
    <t>H01</t>
  </si>
  <si>
    <t>328 Christian Martin</t>
  </si>
  <si>
    <t>00;0,000;79</t>
  </si>
  <si>
    <t>0216</t>
  </si>
  <si>
    <t>MP</t>
  </si>
  <si>
    <t>N.Mariana Isl.</t>
  </si>
  <si>
    <t>+670</t>
  </si>
  <si>
    <t>Polen: NIP-Nummer</t>
  </si>
  <si>
    <t>Poland: NIP Number</t>
  </si>
  <si>
    <t>Polsko: Číslo NIP</t>
  </si>
  <si>
    <t>Poľsko: Číslo NIP</t>
  </si>
  <si>
    <t>Polska: Numer NIP</t>
  </si>
  <si>
    <t>Poljska: NIP broj</t>
  </si>
  <si>
    <t>Polonia: număr NIP</t>
  </si>
  <si>
    <t>Полша: NIP номер</t>
  </si>
  <si>
    <t>D020</t>
  </si>
  <si>
    <t>349</t>
  </si>
  <si>
    <t>I09</t>
  </si>
  <si>
    <t>329 Oliver Menke</t>
  </si>
  <si>
    <t>00;0,000;80</t>
  </si>
  <si>
    <t>0113</t>
  </si>
  <si>
    <t>Martinique</t>
  </si>
  <si>
    <t>+596</t>
  </si>
  <si>
    <t>Polen: Umsatzsteuer-Id-Nr.</t>
  </si>
  <si>
    <t>Poland: VAT Registration Number</t>
  </si>
  <si>
    <t>Polsko: ID DPH</t>
  </si>
  <si>
    <t>Poľsko: Ident.číslo DPH</t>
  </si>
  <si>
    <t>Polska: VAT UE</t>
  </si>
  <si>
    <t>Poljska: PDV registracijski broj</t>
  </si>
  <si>
    <t>Polonia: număr de înregistrare TVA</t>
  </si>
  <si>
    <t>Полша: Регистрационен номер по ДДС</t>
  </si>
  <si>
    <t>D021</t>
  </si>
  <si>
    <t>400</t>
  </si>
  <si>
    <t>330 Isabelle Möhrer</t>
  </si>
  <si>
    <t>145</t>
  </si>
  <si>
    <t>00;0,000;81</t>
  </si>
  <si>
    <t>0173</t>
  </si>
  <si>
    <t>Mauritania</t>
  </si>
  <si>
    <t>+222</t>
  </si>
  <si>
    <t>PT1</t>
  </si>
  <si>
    <t>Portugal: NIF-Nummer</t>
  </si>
  <si>
    <t>Portugal: NIF Number</t>
  </si>
  <si>
    <t>Portugalsko: Číslo NIF</t>
  </si>
  <si>
    <t>Portugalia: Numer NIF</t>
  </si>
  <si>
    <t>Portugal: NIF broj</t>
  </si>
  <si>
    <t>Portugalia: număr NIF</t>
  </si>
  <si>
    <t>Португалия: NIF номер</t>
  </si>
  <si>
    <t>D022</t>
  </si>
  <si>
    <t>401</t>
  </si>
  <si>
    <t>331 Irina Müller</t>
  </si>
  <si>
    <t>00;0,000;82</t>
  </si>
  <si>
    <t>0217</t>
  </si>
  <si>
    <t>Montserrat</t>
  </si>
  <si>
    <t>PT0</t>
  </si>
  <si>
    <t>Portugal: Umsatzsteuer-Id-Nr.</t>
  </si>
  <si>
    <t>Portugal: VAT Registration Number</t>
  </si>
  <si>
    <t>Portugalsko: ID DPH</t>
  </si>
  <si>
    <t>Portugalsko: Ident.číslo DPH</t>
  </si>
  <si>
    <t>Portugalia: Nr ID podatku VAT</t>
  </si>
  <si>
    <t>Portugal: PDV registracijski broj</t>
  </si>
  <si>
    <t>Portugalia: număr de înregistrare TVA</t>
  </si>
  <si>
    <t>Португалия: Регистрационен номер по ДДС</t>
  </si>
  <si>
    <t>D023</t>
  </si>
  <si>
    <t>405</t>
  </si>
  <si>
    <t>332 Adnan Novalic</t>
  </si>
  <si>
    <t>00;0,000;83</t>
  </si>
  <si>
    <t>0218</t>
  </si>
  <si>
    <t>Malta</t>
  </si>
  <si>
    <t>+356</t>
  </si>
  <si>
    <t>PR0</t>
  </si>
  <si>
    <t>Puerto Rico: Tax Identification Number</t>
  </si>
  <si>
    <t>PR1</t>
  </si>
  <si>
    <t>D024</t>
  </si>
  <si>
    <t>410</t>
  </si>
  <si>
    <t>333 Martin Oberhauser</t>
  </si>
  <si>
    <t>00;0,000;84</t>
  </si>
  <si>
    <t>0219</t>
  </si>
  <si>
    <t>Mauritius</t>
  </si>
  <si>
    <t>+230</t>
  </si>
  <si>
    <t>MK0</t>
  </si>
  <si>
    <t>Republik Nordmazedonien: Umsatzsteuer-ID</t>
  </si>
  <si>
    <t>Republic of Macedonia : VAT Reg. Number</t>
  </si>
  <si>
    <t>Makedonská republika: Daň.identif.číslo</t>
  </si>
  <si>
    <t>Republika Macedónsko: Identif.číslo DPH</t>
  </si>
  <si>
    <t>Rep. Macedonii: Nr identyf. podatku VAT</t>
  </si>
  <si>
    <t>Republika Makedonija: RegistBr PDVa</t>
  </si>
  <si>
    <t>Republica Macedonia: nr.înregistrare TVA</t>
  </si>
  <si>
    <t>Република Мадагаскар : рег. номер по ДДС</t>
  </si>
  <si>
    <t>MK1</t>
  </si>
  <si>
    <t>D025</t>
  </si>
  <si>
    <t>411</t>
  </si>
  <si>
    <t>334 Lea Ohr</t>
  </si>
  <si>
    <t>157</t>
  </si>
  <si>
    <t>00;0,000;85</t>
  </si>
  <si>
    <t>0137</t>
  </si>
  <si>
    <t>MV</t>
  </si>
  <si>
    <t>Maldives</t>
  </si>
  <si>
    <t>+960</t>
  </si>
  <si>
    <t>RO1</t>
  </si>
  <si>
    <t>Rumänien: Steuernummer</t>
  </si>
  <si>
    <t>Romania: Tax Number</t>
  </si>
  <si>
    <t>Rumunsko: DIČ</t>
  </si>
  <si>
    <t>Rumunsko: Daňové číslo</t>
  </si>
  <si>
    <t>Rumunia: Numer podatku</t>
  </si>
  <si>
    <t>Rumunjska: porezni broj</t>
  </si>
  <si>
    <t>România: număr fiscal</t>
  </si>
  <si>
    <t>Румъния: Данъчен номер</t>
  </si>
  <si>
    <t>D026</t>
  </si>
  <si>
    <t>412</t>
  </si>
  <si>
    <t>L03</t>
  </si>
  <si>
    <t>335 Carolina Orabona</t>
  </si>
  <si>
    <t>00;0,000;86</t>
  </si>
  <si>
    <t>0220</t>
  </si>
  <si>
    <t>MW</t>
  </si>
  <si>
    <t>Malawi</t>
  </si>
  <si>
    <t>+265</t>
  </si>
  <si>
    <t>RO0</t>
  </si>
  <si>
    <t>Rumänien: Vat registration number</t>
  </si>
  <si>
    <t>Romania: Vat registration number</t>
  </si>
  <si>
    <t>Rumunsko: Ident.číslo DPH</t>
  </si>
  <si>
    <t>Rumunia: Numer identyfikacyjny pod. VAT</t>
  </si>
  <si>
    <t>Rumunjaska: broj registracije PDVa</t>
  </si>
  <si>
    <t>Romania: număr de înregistrare TVA</t>
  </si>
  <si>
    <t>Румъния: регистрационен № по ДДС</t>
  </si>
  <si>
    <t>D027</t>
  </si>
  <si>
    <t>413</t>
  </si>
  <si>
    <t>L04</t>
  </si>
  <si>
    <t>336 Daniel Orth</t>
  </si>
  <si>
    <t>00;0,000;87</t>
  </si>
  <si>
    <t>0263</t>
  </si>
  <si>
    <t>MX</t>
  </si>
  <si>
    <t>Mexico</t>
  </si>
  <si>
    <t>+52</t>
  </si>
  <si>
    <t>RU0</t>
  </si>
  <si>
    <t>Russland: INN</t>
  </si>
  <si>
    <t>Russia: INN</t>
  </si>
  <si>
    <t>Rusko: INN</t>
  </si>
  <si>
    <t>Rosja: INN</t>
  </si>
  <si>
    <t>Rusija: INN</t>
  </si>
  <si>
    <t>Rusia: INN</t>
  </si>
  <si>
    <t>Русия: INN</t>
  </si>
  <si>
    <t>RU1</t>
  </si>
  <si>
    <t>D028</t>
  </si>
  <si>
    <t>414</t>
  </si>
  <si>
    <t>L51</t>
  </si>
  <si>
    <t>337 Ioanna Papadopoulo</t>
  </si>
  <si>
    <t>00;0,000;88</t>
  </si>
  <si>
    <t>0221</t>
  </si>
  <si>
    <t>MY</t>
  </si>
  <si>
    <t>Malaysia</t>
  </si>
  <si>
    <t>+60</t>
  </si>
  <si>
    <t>RU2</t>
  </si>
  <si>
    <t>Russland: KPP-Nummer</t>
  </si>
  <si>
    <t>Russia: KPP Number</t>
  </si>
  <si>
    <t>Rusko: Číslo KPP</t>
  </si>
  <si>
    <t>Rosja: Numer KPP</t>
  </si>
  <si>
    <t>Rusija: KPP broj</t>
  </si>
  <si>
    <t>Rusia: număr KPP</t>
  </si>
  <si>
    <t>Русия: KPP номер</t>
  </si>
  <si>
    <t>RU3</t>
  </si>
  <si>
    <t>Polen: PESEL-Nummer</t>
  </si>
  <si>
    <t>D031</t>
  </si>
  <si>
    <t>415</t>
  </si>
  <si>
    <t>L12</t>
  </si>
  <si>
    <t>338 Sven Paulsen</t>
  </si>
  <si>
    <t>00;0,000;89</t>
  </si>
  <si>
    <t>0222</t>
  </si>
  <si>
    <t>Mozambique</t>
  </si>
  <si>
    <t>+258</t>
  </si>
  <si>
    <t>Russland: OFK-Nummer</t>
  </si>
  <si>
    <t>Russia: OFK Number</t>
  </si>
  <si>
    <t>Rusko: Číslo OFK</t>
  </si>
  <si>
    <t>Rosja: Numer OFK</t>
  </si>
  <si>
    <t>Rusija: OFK broj</t>
  </si>
  <si>
    <t>Rusia: număr OFK</t>
  </si>
  <si>
    <t>Русия: OFK номер</t>
  </si>
  <si>
    <t>RU4</t>
  </si>
  <si>
    <t>D032</t>
  </si>
  <si>
    <t>416</t>
  </si>
  <si>
    <t>L13</t>
  </si>
  <si>
    <t>339 Zdravka Petkova</t>
  </si>
  <si>
    <t>00;0,000;90</t>
  </si>
  <si>
    <t>0119</t>
  </si>
  <si>
    <t>NA</t>
  </si>
  <si>
    <t>Namibia</t>
  </si>
  <si>
    <t>+264</t>
  </si>
  <si>
    <t>Russland: OKPO-Code</t>
  </si>
  <si>
    <t>Russia: OKPO Code</t>
  </si>
  <si>
    <t>Rusko: Kód OKPO</t>
  </si>
  <si>
    <t>Rosja: Kod OKPO</t>
  </si>
  <si>
    <t>Rusija: OKPO šifra</t>
  </si>
  <si>
    <t>Rusia: cod OKPO</t>
  </si>
  <si>
    <t>Русия: OKPO код</t>
  </si>
  <si>
    <t>D033</t>
  </si>
  <si>
    <t>417</t>
  </si>
  <si>
    <t>L14</t>
  </si>
  <si>
    <t>340 Simone Pfäffle</t>
  </si>
  <si>
    <t>00;0,000;92</t>
  </si>
  <si>
    <t>0223</t>
  </si>
  <si>
    <t>New Caledonia</t>
  </si>
  <si>
    <t>+687</t>
  </si>
  <si>
    <t>ZM0</t>
  </si>
  <si>
    <t>Sambia: Steuernummer</t>
  </si>
  <si>
    <t>Zambia: Taxpayer Identification Number</t>
  </si>
  <si>
    <t>Zambie: DIČ</t>
  </si>
  <si>
    <t>Zambia: Daňové identifikačné číslo</t>
  </si>
  <si>
    <t>Zambia: Numer podatnika</t>
  </si>
  <si>
    <t>Zambija: ident.broj poreznog obveznika</t>
  </si>
  <si>
    <t>Zambia: nr.de identificare contribuabil</t>
  </si>
  <si>
    <t>Замбия: идентифик.номер на данъкоплатец</t>
  </si>
  <si>
    <t>ZM1</t>
  </si>
  <si>
    <t>D035</t>
  </si>
  <si>
    <t>418</t>
  </si>
  <si>
    <t>X99</t>
  </si>
  <si>
    <t>341 Carsten Piesbergen</t>
  </si>
  <si>
    <t>00;0,000;93</t>
  </si>
  <si>
    <t>0224</t>
  </si>
  <si>
    <t>Niger</t>
  </si>
  <si>
    <t>+227</t>
  </si>
  <si>
    <t>SM0</t>
  </si>
  <si>
    <t>San Marino: USt-Identifikationsnummer</t>
  </si>
  <si>
    <t>San Marino: VAT Registration Number</t>
  </si>
  <si>
    <t>San Marino: ID DPH</t>
  </si>
  <si>
    <t>San Marino: Nr ID podatku VAT</t>
  </si>
  <si>
    <t>Сан Марино: Регистрационен номер по ДДС</t>
  </si>
  <si>
    <t>D036</t>
  </si>
  <si>
    <t>419</t>
  </si>
  <si>
    <t>L22</t>
  </si>
  <si>
    <t>342 Ömer Polat</t>
  </si>
  <si>
    <t>00;0,000;94</t>
  </si>
  <si>
    <t>0225</t>
  </si>
  <si>
    <t>NF</t>
  </si>
  <si>
    <t>Norfolk Islands</t>
  </si>
  <si>
    <t>+6723</t>
  </si>
  <si>
    <t>SA1</t>
  </si>
  <si>
    <t>Saudi-Arabien: Steueridentifikationsnr.</t>
  </si>
  <si>
    <t>Saudi Arabia: Tax Identification Number</t>
  </si>
  <si>
    <t>Saúdská Arábie: Daňové identifikační č.</t>
  </si>
  <si>
    <t>Saudská Arábia: Daňové identifikačné č.</t>
  </si>
  <si>
    <t>Arabia Saud.: Nr identyfikacji podatkow.</t>
  </si>
  <si>
    <t>Saudijska Arabija: porez. identifik.broj</t>
  </si>
  <si>
    <t>Arabia Saudită: nr.identificare fiscală</t>
  </si>
  <si>
    <t>Саудитска Арабия:данъчен идентифик.номер</t>
  </si>
  <si>
    <t>Romania:Tax Number mapped to STCD5</t>
  </si>
  <si>
    <t>D037</t>
  </si>
  <si>
    <t>420</t>
  </si>
  <si>
    <t>L23</t>
  </si>
  <si>
    <t>343 Corinna Prokosch</t>
  </si>
  <si>
    <t>00;0,000;95</t>
  </si>
  <si>
    <t>0174</t>
  </si>
  <si>
    <t>NG</t>
  </si>
  <si>
    <t>Nigeria</t>
  </si>
  <si>
    <t>+234</t>
  </si>
  <si>
    <t>SA0</t>
  </si>
  <si>
    <t>Saudi-Arabien: Umsatzsteuer-Id-Nr.</t>
  </si>
  <si>
    <t>Saudi Arabia: VAT Registration Number</t>
  </si>
  <si>
    <t>Saúdská Arábie: DIČ</t>
  </si>
  <si>
    <t>Saudská Arábia: ID DPH</t>
  </si>
  <si>
    <t>Arabia Saudyjska: Nr identyf. pod. VAT</t>
  </si>
  <si>
    <t>Saudijska Arabija: registrac.broj PDVa</t>
  </si>
  <si>
    <t>Arabia Saudită: număr înregistrare TVA</t>
  </si>
  <si>
    <t>Саудитска Арабия:Регистрацион.номер ДДС</t>
  </si>
  <si>
    <t>Romania:Vat registration number</t>
  </si>
  <si>
    <t>D039</t>
  </si>
  <si>
    <t>421</t>
  </si>
  <si>
    <t>K15</t>
  </si>
  <si>
    <t>L24</t>
  </si>
  <si>
    <t>344 Rene Reinhold</t>
  </si>
  <si>
    <t>00;0,000;96</t>
  </si>
  <si>
    <t>0226</t>
  </si>
  <si>
    <t>NI</t>
  </si>
  <si>
    <t>Nicaragua</t>
  </si>
  <si>
    <t>+505</t>
  </si>
  <si>
    <t>SE1</t>
  </si>
  <si>
    <t>Schweden: Steuernummer</t>
  </si>
  <si>
    <t>Sweden: Organization Registration Number</t>
  </si>
  <si>
    <t>Švédsko: Daň.id.číslo</t>
  </si>
  <si>
    <t>Švédsko: Daňové číslo</t>
  </si>
  <si>
    <t>Szwecja: Numer podatku</t>
  </si>
  <si>
    <t>Švedska:registracijski broj organizacije</t>
  </si>
  <si>
    <t>Suedia: număr înregistrare organizaţie</t>
  </si>
  <si>
    <t>Швеция: Регистрационен номер на организ.</t>
  </si>
  <si>
    <t>SE2</t>
  </si>
  <si>
    <t>Rumänien: Persönliche Identifikationsnr.</t>
  </si>
  <si>
    <t>D062</t>
  </si>
  <si>
    <t>422</t>
  </si>
  <si>
    <t>K16</t>
  </si>
  <si>
    <t>345 Marcus Reis</t>
  </si>
  <si>
    <t>00;0,000;97</t>
  </si>
  <si>
    <t>0227</t>
  </si>
  <si>
    <t>Netherlands</t>
  </si>
  <si>
    <t>+31</t>
  </si>
  <si>
    <t>SE0</t>
  </si>
  <si>
    <t>Schweden: Umsatzsteuer-Id-Nr.</t>
  </si>
  <si>
    <t>Sweden: VAT Registration Number</t>
  </si>
  <si>
    <t>Švédsko: ID DPH</t>
  </si>
  <si>
    <t>Švédsko: Ident.číslo DPH</t>
  </si>
  <si>
    <t>Szwecja: Nr ID podatku VAT</t>
  </si>
  <si>
    <t>Švedska: PDV registracijski broj</t>
  </si>
  <si>
    <t>Suedia: număr de înregistrare TVA</t>
  </si>
  <si>
    <t>Швеция: Регистрационен номер по ДДС</t>
  </si>
  <si>
    <t>D081</t>
  </si>
  <si>
    <t>425</t>
  </si>
  <si>
    <t>K17</t>
  </si>
  <si>
    <t>L32</t>
  </si>
  <si>
    <t>346 Lisette Riedl</t>
  </si>
  <si>
    <t>00;0,000;98</t>
  </si>
  <si>
    <t>0228</t>
  </si>
  <si>
    <t>Norway</t>
  </si>
  <si>
    <t>+47</t>
  </si>
  <si>
    <t>CH0</t>
  </si>
  <si>
    <t>Schweiz: UID-Nummer</t>
  </si>
  <si>
    <t>Switzerland: UID Number</t>
  </si>
  <si>
    <t>Švýcarsko: DIČ</t>
  </si>
  <si>
    <t>Švajčiarsko: Ident.číslo DPH</t>
  </si>
  <si>
    <t>Szwajcaria: Numer ID podatku VAT</t>
  </si>
  <si>
    <t>Švicarska: UID broj</t>
  </si>
  <si>
    <t>Elveţia: număr UID</t>
  </si>
  <si>
    <t>Швейцария: Номер UID</t>
  </si>
  <si>
    <t>CH1</t>
  </si>
  <si>
    <t>D082</t>
  </si>
  <si>
    <t>426</t>
  </si>
  <si>
    <t>K18</t>
  </si>
  <si>
    <t>L33</t>
  </si>
  <si>
    <t>347 Natalia Saibel</t>
  </si>
  <si>
    <t>00;0,000;99</t>
  </si>
  <si>
    <t>0229</t>
  </si>
  <si>
    <t>NP</t>
  </si>
  <si>
    <t>Nepal</t>
  </si>
  <si>
    <t>+977</t>
  </si>
  <si>
    <t>Schweiz: Umsatzsteuer-Id-Nr.</t>
  </si>
  <si>
    <t>Switzerland: VAT Number</t>
  </si>
  <si>
    <t>Švicarska: broj PDVa</t>
  </si>
  <si>
    <t>Elveţia: număr TVA</t>
  </si>
  <si>
    <t>Швейцария: Номер по ДДС</t>
  </si>
  <si>
    <t>CH2</t>
  </si>
  <si>
    <t>D083</t>
  </si>
  <si>
    <t>430</t>
  </si>
  <si>
    <t>K19</t>
  </si>
  <si>
    <t>L34</t>
  </si>
  <si>
    <t>348 Yannik Sailer</t>
  </si>
  <si>
    <t>00;1,000;00</t>
  </si>
  <si>
    <t>0701</t>
  </si>
  <si>
    <t>NR</t>
  </si>
  <si>
    <t>Nauru</t>
  </si>
  <si>
    <t>+674</t>
  </si>
  <si>
    <t>SN0</t>
  </si>
  <si>
    <t>Senegal: NINEA Number</t>
  </si>
  <si>
    <t>Senegal: Číslo NINEA</t>
  </si>
  <si>
    <t>Senegal: Numer NINEA</t>
  </si>
  <si>
    <t>Senegal: NINEA broj</t>
  </si>
  <si>
    <t>Senegal: număr NINEA</t>
  </si>
  <si>
    <t>Сенегал: NINEA номер</t>
  </si>
  <si>
    <t>SN3</t>
  </si>
  <si>
    <t>D085</t>
  </si>
  <si>
    <t>431</t>
  </si>
  <si>
    <t>K20</t>
  </si>
  <si>
    <t>L40</t>
  </si>
  <si>
    <t>349 Mandy-Jasmin Schäf</t>
  </si>
  <si>
    <t>00;1,000;30</t>
  </si>
  <si>
    <t>0736</t>
  </si>
  <si>
    <t>NZ</t>
  </si>
  <si>
    <t>New Zealand</t>
  </si>
  <si>
    <t>+64</t>
  </si>
  <si>
    <t>CS0</t>
  </si>
  <si>
    <t>Serbia and Montenegro: TIN Number</t>
  </si>
  <si>
    <t>CS1</t>
  </si>
  <si>
    <t>D086</t>
  </si>
  <si>
    <t>432</t>
  </si>
  <si>
    <t>K21</t>
  </si>
  <si>
    <t>350 Jessica Schaefer</t>
  </si>
  <si>
    <t>00;3,000;30</t>
  </si>
  <si>
    <t>0756</t>
  </si>
  <si>
    <t>OM</t>
  </si>
  <si>
    <t>Oman</t>
  </si>
  <si>
    <t>+968</t>
  </si>
  <si>
    <t>RS0</t>
  </si>
  <si>
    <t>Serbien: JMBG-Nummer oder PIB-Nummer</t>
  </si>
  <si>
    <t>Serbia: JMBG Number or PIB Number</t>
  </si>
  <si>
    <t>Srbsko: Číslo JMBG nebo PIB</t>
  </si>
  <si>
    <t>Srbsko: Číslo JMBG alebo číslo PIB</t>
  </si>
  <si>
    <t>Serbia: Numer JMBG lub numer PIB</t>
  </si>
  <si>
    <t>Srbija: JMBG broj ili PIB broj</t>
  </si>
  <si>
    <t>Serbia: număr JMBG sau număr PIB</t>
  </si>
  <si>
    <t>Сърбия: JMBG номер или PIB номер</t>
  </si>
  <si>
    <t>RS1</t>
  </si>
  <si>
    <t>D088</t>
  </si>
  <si>
    <t>433</t>
  </si>
  <si>
    <t>L42</t>
  </si>
  <si>
    <t>351 Julia Schleicher</t>
  </si>
  <si>
    <t>01;2,000;03</t>
  </si>
  <si>
    <t>0573</t>
  </si>
  <si>
    <t>PA</t>
  </si>
  <si>
    <t>Panama</t>
  </si>
  <si>
    <t>+507</t>
  </si>
  <si>
    <t>SC0</t>
  </si>
  <si>
    <t>Seychellen: Steueridentifikationsnummer</t>
  </si>
  <si>
    <t>Seychelles: Tax Identification Number</t>
  </si>
  <si>
    <t>Seychely: Daňové identifikační číslo</t>
  </si>
  <si>
    <t>Seychely: Daňové identifikačné číslo</t>
  </si>
  <si>
    <t>Seszele: Numer identyfikacji podatkowej</t>
  </si>
  <si>
    <t>Sejšeli: porezni identifikacijski broj</t>
  </si>
  <si>
    <t>Seychelles: nr.de identificare fiscală</t>
  </si>
  <si>
    <t>Сейшели: данъчен идентификационен номер</t>
  </si>
  <si>
    <t>SC1</t>
  </si>
  <si>
    <t>D089</t>
  </si>
  <si>
    <t>434</t>
  </si>
  <si>
    <t>L43</t>
  </si>
  <si>
    <t>352 Alexander Schleich</t>
  </si>
  <si>
    <t>01;3,000;10</t>
  </si>
  <si>
    <t>0695</t>
  </si>
  <si>
    <t>PE</t>
  </si>
  <si>
    <t>Peru</t>
  </si>
  <si>
    <t>+51</t>
  </si>
  <si>
    <t>ZW2</t>
  </si>
  <si>
    <t>Simbabwe: Geschäftspartnernummer (GPN)</t>
  </si>
  <si>
    <t>Zimbabwe: Business Partner Number (BPN)</t>
  </si>
  <si>
    <t>Zimbabwe: Číslo obch.partnera (BPN)</t>
  </si>
  <si>
    <t>Zimbabwe: Nr partnera handlowego (NPH)</t>
  </si>
  <si>
    <t>Zimbabve: broj poslovnog partnera (BPN)</t>
  </si>
  <si>
    <t>Zimbabwe: nr.partener de afaceri (BPN)</t>
  </si>
  <si>
    <t>Зимбабве: номер на бизнес партньор (BPN)</t>
  </si>
  <si>
    <t>D090</t>
  </si>
  <si>
    <t>435</t>
  </si>
  <si>
    <t>L44</t>
  </si>
  <si>
    <t>353 Mark Schmid</t>
  </si>
  <si>
    <t>01;8,000;03</t>
  </si>
  <si>
    <t>0621</t>
  </si>
  <si>
    <t>French Polynes.</t>
  </si>
  <si>
    <t>+689</t>
  </si>
  <si>
    <t>ZW1</t>
  </si>
  <si>
    <t>Simbabwe: Umsatzsteuer-Id-Nr.</t>
  </si>
  <si>
    <t>Zimbabwe: VAT Registration Number</t>
  </si>
  <si>
    <t>Zimbabwe: ID DPH</t>
  </si>
  <si>
    <t>Zimbabwe: Identifikačné číslo DPH</t>
  </si>
  <si>
    <t>Zimbabwe: Nr identyfikacyjny podatku VAT</t>
  </si>
  <si>
    <t>Zimbabve: registracijski broj PDVa</t>
  </si>
  <si>
    <t>Zimbabwe: număr de înregistrare TVA</t>
  </si>
  <si>
    <t>Зимбабве: регистрационен номер по ДДС</t>
  </si>
  <si>
    <t>D091</t>
  </si>
  <si>
    <t>436</t>
  </si>
  <si>
    <t>L45</t>
  </si>
  <si>
    <t>354 Nadine Schmitt</t>
  </si>
  <si>
    <t>03;2,000;04</t>
  </si>
  <si>
    <t>0366</t>
  </si>
  <si>
    <t>PG</t>
  </si>
  <si>
    <t>Pap. New Guinea</t>
  </si>
  <si>
    <t>+675</t>
  </si>
  <si>
    <t>SG0</t>
  </si>
  <si>
    <t>Singapur: GST Registration Number</t>
  </si>
  <si>
    <t>Singapore: GST Registration number</t>
  </si>
  <si>
    <t>Singapur: GST registrační číslo</t>
  </si>
  <si>
    <t>Singapur: GST registračné číslo</t>
  </si>
  <si>
    <t>Singapur: Podatek od tow. i usł.-nr rej.</t>
  </si>
  <si>
    <t>Singapur: GST registracijski broj</t>
  </si>
  <si>
    <t>Singapore: număr de înregistrare TBS</t>
  </si>
  <si>
    <t>Сингапур: GST Регистрационен номер</t>
  </si>
  <si>
    <t>SG1</t>
  </si>
  <si>
    <t>D092</t>
  </si>
  <si>
    <t>437</t>
  </si>
  <si>
    <t>355 Tina Schöner</t>
  </si>
  <si>
    <t>03;2,000;07</t>
  </si>
  <si>
    <t>PH</t>
  </si>
  <si>
    <t>Philippines</t>
  </si>
  <si>
    <t>+63</t>
  </si>
  <si>
    <t>SK1</t>
  </si>
  <si>
    <t>Slowakei: DIC-Nummer</t>
  </si>
  <si>
    <t>Slovakia: DIC Number</t>
  </si>
  <si>
    <t>Slovensko: DIČ</t>
  </si>
  <si>
    <t>Slovensko: Daňové číslo DIČ</t>
  </si>
  <si>
    <t>Słowacja: Numer DIC</t>
  </si>
  <si>
    <t>Slovačka: DIC broj</t>
  </si>
  <si>
    <t>Slovacia: număr DIC</t>
  </si>
  <si>
    <t>Словакия: DIC номер</t>
  </si>
  <si>
    <t>D093</t>
  </si>
  <si>
    <t>438</t>
  </si>
  <si>
    <t>356 Bernd Schorer</t>
  </si>
  <si>
    <t>03;2,000;10</t>
  </si>
  <si>
    <t>0330</t>
  </si>
  <si>
    <t>Pakistan</t>
  </si>
  <si>
    <t>+92</t>
  </si>
  <si>
    <t>SK2</t>
  </si>
  <si>
    <t>Slowakei: ICO-Nummer</t>
  </si>
  <si>
    <t>Slovakia: ICO Number</t>
  </si>
  <si>
    <t>Slovensko: IČO</t>
  </si>
  <si>
    <t>Słowacja: Numer ICO</t>
  </si>
  <si>
    <t>Slovačka: ICO broj</t>
  </si>
  <si>
    <t>Slovacia: număr ICO</t>
  </si>
  <si>
    <t>Словакия: ICO номер</t>
  </si>
  <si>
    <t>D094</t>
  </si>
  <si>
    <t>439</t>
  </si>
  <si>
    <t>357 Gregor Schupitza</t>
  </si>
  <si>
    <t>03;2,000;14</t>
  </si>
  <si>
    <t>0156</t>
  </si>
  <si>
    <t>Poland</t>
  </si>
  <si>
    <t>+48</t>
  </si>
  <si>
    <t>SK0</t>
  </si>
  <si>
    <t>Slowakei: Umsatzsteuer-Id-Nr.</t>
  </si>
  <si>
    <t>Slovakia: VAT Registration Number</t>
  </si>
  <si>
    <t>Slovensko: ID DPH</t>
  </si>
  <si>
    <t>Slovensko: Ident.číslo DPH</t>
  </si>
  <si>
    <t>Słowacja: Nr ID podatku VAT</t>
  </si>
  <si>
    <t>Slovačka: PDV registracijski broj</t>
  </si>
  <si>
    <t>Slovacia: număr de înregistrare TVA</t>
  </si>
  <si>
    <t>Словакия: Регистрационен номер по ДДС</t>
  </si>
  <si>
    <t>D095</t>
  </si>
  <si>
    <t>440</t>
  </si>
  <si>
    <t>358 Jürgen Schuster</t>
  </si>
  <si>
    <t>03;3,000;08</t>
  </si>
  <si>
    <t>0487</t>
  </si>
  <si>
    <t>St.Pier,Miquel.</t>
  </si>
  <si>
    <t>+508</t>
  </si>
  <si>
    <t>SI1</t>
  </si>
  <si>
    <t>Slowenien: Steuernummer</t>
  </si>
  <si>
    <t>Slovenia: Tax Number</t>
  </si>
  <si>
    <t>Slovinsko: DIČ</t>
  </si>
  <si>
    <t>Slovinsko: Daňové číslo</t>
  </si>
  <si>
    <t>Słowenia: Numer podatku</t>
  </si>
  <si>
    <t>Slovenija: porezni broj</t>
  </si>
  <si>
    <t>Slovenia: număr taxă</t>
  </si>
  <si>
    <t>Словения: Данъчен номер</t>
  </si>
  <si>
    <t>D096</t>
  </si>
  <si>
    <t>441</t>
  </si>
  <si>
    <t>359 Jens Schwärmer</t>
  </si>
  <si>
    <t>03;5,000;10</t>
  </si>
  <si>
    <t>0340</t>
  </si>
  <si>
    <t>PR</t>
  </si>
  <si>
    <t>Puerto Rico</t>
  </si>
  <si>
    <t>SI0</t>
  </si>
  <si>
    <t>Slowenien: Umsatzsteuer-Id-Nr.</t>
  </si>
  <si>
    <t>Slovenia: VAT Registration Number</t>
  </si>
  <si>
    <t>Slovinsko: ID DPH</t>
  </si>
  <si>
    <t>Slovisko: Ident.číslo DPH</t>
  </si>
  <si>
    <t>Słowenia: Nr ID podatku VAT</t>
  </si>
  <si>
    <t>Slovenija: PDV registracijski broj</t>
  </si>
  <si>
    <t>Slovenia: număr de înregistrare TVA</t>
  </si>
  <si>
    <t>Словения: Регистрационен номер по ДДС</t>
  </si>
  <si>
    <t>D097</t>
  </si>
  <si>
    <t>442</t>
  </si>
  <si>
    <t>360 Lena Schweizer</t>
  </si>
  <si>
    <t>04;3,000;07</t>
  </si>
  <si>
    <t>0584</t>
  </si>
  <si>
    <t>Portugal</t>
  </si>
  <si>
    <t>+351</t>
  </si>
  <si>
    <t>SO0</t>
  </si>
  <si>
    <t>Somalia: Tax Identification Number</t>
  </si>
  <si>
    <t>SO3</t>
  </si>
  <si>
    <t>D098</t>
  </si>
  <si>
    <t>443</t>
  </si>
  <si>
    <t>361 Linda Schwenk</t>
  </si>
  <si>
    <t>04;3,000;10</t>
  </si>
  <si>
    <t>PW</t>
  </si>
  <si>
    <t>Palau</t>
  </si>
  <si>
    <t>+680</t>
  </si>
  <si>
    <t>ZA1</t>
  </si>
  <si>
    <t>South Africa: Income Tax Registration No</t>
  </si>
  <si>
    <t>Jižní Afrika: Registr.číslo daně z příj.</t>
  </si>
  <si>
    <t>Južná Afrika: Reg.číslo dane z príjmu</t>
  </si>
  <si>
    <t>Afryka Pd: Nr rejestr. podatku dochod.</t>
  </si>
  <si>
    <t>Južna Afrika: reg. broj poreza na prihod</t>
  </si>
  <si>
    <t>Africa de Sud: Nr. înreg. taxă pe venit</t>
  </si>
  <si>
    <t>Южна африка: Рег. номер данък общ доход</t>
  </si>
  <si>
    <t>ZA3</t>
  </si>
  <si>
    <t>D099</t>
  </si>
  <si>
    <t>444</t>
  </si>
  <si>
    <t>K33</t>
  </si>
  <si>
    <t>362 Martina Schwugier</t>
  </si>
  <si>
    <t>05;1,500;07</t>
  </si>
  <si>
    <t>0476</t>
  </si>
  <si>
    <t>PY</t>
  </si>
  <si>
    <t>Paraguay</t>
  </si>
  <si>
    <t>+595</t>
  </si>
  <si>
    <t>ES2</t>
  </si>
  <si>
    <t>Spanien: DIR3 Codes</t>
  </si>
  <si>
    <t>Spain: DIR3 codes</t>
  </si>
  <si>
    <t>Španělsko: kódy DIR3</t>
  </si>
  <si>
    <t>Španielsko: Kódy DIR3</t>
  </si>
  <si>
    <t>Hiszpania: Kody DIR3</t>
  </si>
  <si>
    <t>Španjolska: šifre DIR3</t>
  </si>
  <si>
    <t>Spania: coduri DIR3</t>
  </si>
  <si>
    <t>Испания: DIR3 кода</t>
  </si>
  <si>
    <t>ES5</t>
  </si>
  <si>
    <t>D100</t>
  </si>
  <si>
    <t>445</t>
  </si>
  <si>
    <t>K34</t>
  </si>
  <si>
    <t>363 Katja Seebauer</t>
  </si>
  <si>
    <t>05;1,500;30</t>
  </si>
  <si>
    <t>0374</t>
  </si>
  <si>
    <t>Qatar</t>
  </si>
  <si>
    <t>+974</t>
  </si>
  <si>
    <t>ES1</t>
  </si>
  <si>
    <t>Spanien: NIF-Nummer</t>
  </si>
  <si>
    <t>Spain: NIF Number</t>
  </si>
  <si>
    <t>Španělsko: Číslo NIF</t>
  </si>
  <si>
    <t>Španielsko: Číslo NIF</t>
  </si>
  <si>
    <t>Hiszpania: Numer NIF</t>
  </si>
  <si>
    <t>Španjolska: NIF broj</t>
  </si>
  <si>
    <t>Spania: număr NIF</t>
  </si>
  <si>
    <t>Испания: NIF номер</t>
  </si>
  <si>
    <t>D101</t>
  </si>
  <si>
    <t>446</t>
  </si>
  <si>
    <t>K35</t>
  </si>
  <si>
    <t>364 Daniela Seiter</t>
  </si>
  <si>
    <t>05;2,000;06</t>
  </si>
  <si>
    <t>0505</t>
  </si>
  <si>
    <t>Reunion</t>
  </si>
  <si>
    <t>+262</t>
  </si>
  <si>
    <t>ES0</t>
  </si>
  <si>
    <t>Spanien: Umsatzsteuer-Id-Nr.</t>
  </si>
  <si>
    <t>Spain: VAT Registration Number</t>
  </si>
  <si>
    <t>Španělsko: ID DPH</t>
  </si>
  <si>
    <t>Španielsko: Ident.číslo DPH</t>
  </si>
  <si>
    <t>Hiszpania: Nr ID podatku VAT</t>
  </si>
  <si>
    <t>Španjolska: PDV registracijski broj</t>
  </si>
  <si>
    <t>Spania: număr de înregistrare TVA</t>
  </si>
  <si>
    <t>Испания: Регистрационен номер по ДДС</t>
  </si>
  <si>
    <t>D102</t>
  </si>
  <si>
    <t>450</t>
  </si>
  <si>
    <t>K36</t>
  </si>
  <si>
    <t>365 Jörg Siegel</t>
  </si>
  <si>
    <t>05;2,000;07</t>
  </si>
  <si>
    <t>0677</t>
  </si>
  <si>
    <t>Romania</t>
  </si>
  <si>
    <t>+40</t>
  </si>
  <si>
    <t>LK0</t>
  </si>
  <si>
    <t>Sri Lanka: Tax Identification Number</t>
  </si>
  <si>
    <t>LK3</t>
  </si>
  <si>
    <t>Singapur: NRIC-/FIN-Nummer</t>
  </si>
  <si>
    <t>D120</t>
  </si>
  <si>
    <t>451</t>
  </si>
  <si>
    <t>K37</t>
  </si>
  <si>
    <t>366 Maurice Soboll</t>
  </si>
  <si>
    <t>05;2,000;08</t>
  </si>
  <si>
    <t>0632</t>
  </si>
  <si>
    <t>SERBIA</t>
  </si>
  <si>
    <t>+381</t>
  </si>
  <si>
    <t>LC0</t>
  </si>
  <si>
    <t>St. Lucia: Tax Identification Number</t>
  </si>
  <si>
    <t>St. Lucia: Daňové identifikační čislo</t>
  </si>
  <si>
    <t>St. Lucia: Daňové identifikačné číslo</t>
  </si>
  <si>
    <t>St. Lucia: Numer identyfikacji podatk.</t>
  </si>
  <si>
    <t>Sveta Lucija: porezni identifikac.broj</t>
  </si>
  <si>
    <t>St. Lucia: număr de identificare fiscală</t>
  </si>
  <si>
    <t>Сейнт Лусия: данъчен идентифик.номер</t>
  </si>
  <si>
    <t>LC3</t>
  </si>
  <si>
    <t>D127</t>
  </si>
  <si>
    <t>452</t>
  </si>
  <si>
    <t>K38</t>
  </si>
  <si>
    <t>367 Dieter Stump</t>
  </si>
  <si>
    <t>05;2,000;10</t>
  </si>
  <si>
    <t>RU</t>
  </si>
  <si>
    <t>Russian Fed.</t>
  </si>
  <si>
    <t>ZA2</t>
  </si>
  <si>
    <t>Südafrika: TRN-TAX-Registrierungsnummer</t>
  </si>
  <si>
    <t>South Africa:TRN-TAX Registration Number</t>
  </si>
  <si>
    <t>Jižní Afrika: Daňové identif. číslo TRN</t>
  </si>
  <si>
    <t>Južná Afrika: Daňové identif.číslo TRN</t>
  </si>
  <si>
    <t>Afryka Płd.: Numer rejestracji TRN-TAX</t>
  </si>
  <si>
    <t>Južna Afrika: TRN-TAX registracijski br.</t>
  </si>
  <si>
    <t>Africa de Sud:număr înregistrare TRN-TAX</t>
  </si>
  <si>
    <t>Южна Африка:TRN-Регистрац.номер по ДДС</t>
  </si>
  <si>
    <t>ZA5</t>
  </si>
  <si>
    <t>D128</t>
  </si>
  <si>
    <t>453</t>
  </si>
  <si>
    <t>K39</t>
  </si>
  <si>
    <t>368 Ivan Tadic</t>
  </si>
  <si>
    <t>05;2,000;14</t>
  </si>
  <si>
    <t>0090</t>
  </si>
  <si>
    <t>RW</t>
  </si>
  <si>
    <t>Rwanda</t>
  </si>
  <si>
    <t>+250</t>
  </si>
  <si>
    <t>ZA0</t>
  </si>
  <si>
    <t>Südafrika: Umsatzsteuer-Id-Nr.</t>
  </si>
  <si>
    <t>South Africa: VAT Registration Number</t>
  </si>
  <si>
    <t>Jižní Afrika: ID DPH</t>
  </si>
  <si>
    <t>Južná Afrika: Ident.číslo DPH</t>
  </si>
  <si>
    <t>Afryka Pd: Numer ID podatku VAT</t>
  </si>
  <si>
    <t>Južna Afrika: PDV registracijski broj</t>
  </si>
  <si>
    <t>Africa de Sud: număr de înregistrare TVA</t>
  </si>
  <si>
    <t>Южна африка: Регистрационен номер по ДДС</t>
  </si>
  <si>
    <t>D130</t>
  </si>
  <si>
    <t>454</t>
  </si>
  <si>
    <t>K40</t>
  </si>
  <si>
    <t>369 Hakan Tanrisever</t>
  </si>
  <si>
    <t>05;2,000;15</t>
  </si>
  <si>
    <t>Saudi Arabia</t>
  </si>
  <si>
    <t>+966</t>
  </si>
  <si>
    <t>SS0</t>
  </si>
  <si>
    <t>Süddudan: Steuerkennnummer</t>
  </si>
  <si>
    <t>South Sudan: TIN Number</t>
  </si>
  <si>
    <t>Jižní Súdán: Daňové identifikační číslo</t>
  </si>
  <si>
    <t>Sudan Płd.: Nr identyfikacji podatkowej</t>
  </si>
  <si>
    <t>Южен Судан: TIN номер</t>
  </si>
  <si>
    <t>SS3</t>
  </si>
  <si>
    <t>D131</t>
  </si>
  <si>
    <t>455</t>
  </si>
  <si>
    <t>K41</t>
  </si>
  <si>
    <t>370 Lukas Tielmann</t>
  </si>
  <si>
    <t>05;2,000;20</t>
  </si>
  <si>
    <t>0430</t>
  </si>
  <si>
    <t>SB</t>
  </si>
  <si>
    <t>Solomon Islands</t>
  </si>
  <si>
    <t>+677</t>
  </si>
  <si>
    <t>KR0</t>
  </si>
  <si>
    <t>Südkorea: Corporation ID oder Personal</t>
  </si>
  <si>
    <t>South Korea: Corporation ID or Personal</t>
  </si>
  <si>
    <t>Jižní Korea: Corporation ID nebo osob.ID</t>
  </si>
  <si>
    <t>Južná Kórea: Corporation ID al.osob.ID</t>
  </si>
  <si>
    <t>Korea Pd: Korporacyjny ID lub osobisty</t>
  </si>
  <si>
    <t>Južna Koreja: korporacijski ID ili osob.</t>
  </si>
  <si>
    <t>Coreea de Sud: ID corporaţie sauPersonal</t>
  </si>
  <si>
    <t>Южна корея: Корпоратвна или лична ИД</t>
  </si>
  <si>
    <t>KR1</t>
  </si>
  <si>
    <t>D134</t>
  </si>
  <si>
    <t>456</t>
  </si>
  <si>
    <t>K42</t>
  </si>
  <si>
    <t>371 Adrian Toma</t>
  </si>
  <si>
    <t>05;2,000;30</t>
  </si>
  <si>
    <t>0456</t>
  </si>
  <si>
    <t>SC</t>
  </si>
  <si>
    <t>Seychelles</t>
  </si>
  <si>
    <t>+248</t>
  </si>
  <si>
    <t>Südkorea: Umsatzsteuer-Id-Nr.</t>
  </si>
  <si>
    <t>South Korea: VAT Registration Number</t>
  </si>
  <si>
    <t>Jižní Korea: ID DPH</t>
  </si>
  <si>
    <t>Južná Kórea: Ident.číslo DPH</t>
  </si>
  <si>
    <t>Korea Pd: Nr ID podatku VAT</t>
  </si>
  <si>
    <t>Južna Koreja: PDV registracijski broj</t>
  </si>
  <si>
    <t>Coreea de Sud: Nr. de înregistrare TVA</t>
  </si>
  <si>
    <t>Южна корея: Регистрационен номер по ДДС</t>
  </si>
  <si>
    <t>KR2</t>
  </si>
  <si>
    <t>D135</t>
  </si>
  <si>
    <t>460</t>
  </si>
  <si>
    <t>K43</t>
  </si>
  <si>
    <t>372 Daniel Tomaschek</t>
  </si>
  <si>
    <t>05;3,000;07</t>
  </si>
  <si>
    <t>0811</t>
  </si>
  <si>
    <t>SD</t>
  </si>
  <si>
    <t>Sudan</t>
  </si>
  <si>
    <t>+249</t>
  </si>
  <si>
    <t>SZ0</t>
  </si>
  <si>
    <t>Swasiland: Steuernummer</t>
  </si>
  <si>
    <t>Swaziland:Taxpayer Identification Number</t>
  </si>
  <si>
    <t>Svazijsko: Daňové číslo</t>
  </si>
  <si>
    <t>Swazijsko: Daňové číslo</t>
  </si>
  <si>
    <t>Suazi: Numer podatnika</t>
  </si>
  <si>
    <t>Svazi: identifikac. broj poreznog obv.</t>
  </si>
  <si>
    <t>Swaziland: nr.identificare contribuabil</t>
  </si>
  <si>
    <t>Свазиленд: идентифик.номер данъкоплатец</t>
  </si>
  <si>
    <t>SZ1</t>
  </si>
  <si>
    <t>D136</t>
  </si>
  <si>
    <t>461</t>
  </si>
  <si>
    <t>K44</t>
  </si>
  <si>
    <t>373 Vasilena Vasileva</t>
  </si>
  <si>
    <t>05;3,000;10</t>
  </si>
  <si>
    <t>Sweden</t>
  </si>
  <si>
    <t>+46</t>
  </si>
  <si>
    <t>SY0</t>
  </si>
  <si>
    <t>Syria: Tax Identification Number</t>
  </si>
  <si>
    <t>SY3</t>
  </si>
  <si>
    <t>D137</t>
  </si>
  <si>
    <t>470</t>
  </si>
  <si>
    <t>K45</t>
  </si>
  <si>
    <t>F99</t>
  </si>
  <si>
    <t>374 Marina Vedric</t>
  </si>
  <si>
    <t>05;3,000;14</t>
  </si>
  <si>
    <t>0354</t>
  </si>
  <si>
    <t>SG</t>
  </si>
  <si>
    <t>Singapore</t>
  </si>
  <si>
    <t>+65</t>
  </si>
  <si>
    <t>TW0</t>
  </si>
  <si>
    <t>Taiwan: GUI Registration Number</t>
  </si>
  <si>
    <t>Tajwan: GUI registrační číslo</t>
  </si>
  <si>
    <t>Tajwan: GUI registračné číslo</t>
  </si>
  <si>
    <t>Tajwan: GUI - numer rejestracyjny</t>
  </si>
  <si>
    <t>Tajvan: GUI registracijski broj</t>
  </si>
  <si>
    <t>taiwan: număr de înregistrare GUI</t>
  </si>
  <si>
    <t>Тайван: GUI регистрационен номер</t>
  </si>
  <si>
    <t>TW1</t>
  </si>
  <si>
    <t>D138</t>
  </si>
  <si>
    <t>471</t>
  </si>
  <si>
    <t>375 Marion Wallrath</t>
  </si>
  <si>
    <t>05;3,000;15</t>
  </si>
  <si>
    <t>0397</t>
  </si>
  <si>
    <t>SH</t>
  </si>
  <si>
    <t>St. Helena</t>
  </si>
  <si>
    <t>+290</t>
  </si>
  <si>
    <t>Taiwan: Tax Registration Number</t>
  </si>
  <si>
    <t>Tajwan: Daňové registrační číslo</t>
  </si>
  <si>
    <t>Tajwan: Daňové registračné číslo</t>
  </si>
  <si>
    <t>Tajwan: Numer rejestracyjny podatku</t>
  </si>
  <si>
    <t>Tajvan: porezni registracijski broj</t>
  </si>
  <si>
    <t>Taiwan: Număr de înregistrare taxă</t>
  </si>
  <si>
    <t>Тайван: Данъчен регистрационен номер</t>
  </si>
  <si>
    <t>TW2</t>
  </si>
  <si>
    <t>D140</t>
  </si>
  <si>
    <t>472</t>
  </si>
  <si>
    <t>K47</t>
  </si>
  <si>
    <t>376 Fabienne Walter</t>
  </si>
  <si>
    <t>05;3,000;20</t>
  </si>
  <si>
    <t>0431</t>
  </si>
  <si>
    <t>Slovenia</t>
  </si>
  <si>
    <t>+386</t>
  </si>
  <si>
    <t>TZ0</t>
  </si>
  <si>
    <t>Tansania: Steueridentifikationsnr. (TIN)</t>
  </si>
  <si>
    <t>Tanzania:Tax Identification number (TIN)</t>
  </si>
  <si>
    <t>Tanzanie: Daňové identifikační č. (TIN)</t>
  </si>
  <si>
    <t>Tanzánia: Daňové identifikačné č.(TIN)</t>
  </si>
  <si>
    <t>Tanzania: Nr identyfik. podatkowej (TIN)</t>
  </si>
  <si>
    <t>Tanzanija: porezni identifikac.broj(TIN)</t>
  </si>
  <si>
    <t>Tanzania: nr.identificare fiscală (TIN)</t>
  </si>
  <si>
    <t>Танзания: данъчен идентифик.номер (TIN)</t>
  </si>
  <si>
    <t>TZ3</t>
  </si>
  <si>
    <t>D141</t>
  </si>
  <si>
    <t>480</t>
  </si>
  <si>
    <t>377 Youyun Wang</t>
  </si>
  <si>
    <t>05;3,000;30</t>
  </si>
  <si>
    <t>0457</t>
  </si>
  <si>
    <t>Slovakia</t>
  </si>
  <si>
    <t>+421</t>
  </si>
  <si>
    <t>TH0</t>
  </si>
  <si>
    <t>Thailand: Personal ID</t>
  </si>
  <si>
    <t>Thajsko: Osobní ID</t>
  </si>
  <si>
    <t>Thajsko: Osobné ID</t>
  </si>
  <si>
    <t>Tajlandia: Osobisty nr identyfikacyjny</t>
  </si>
  <si>
    <t>Tajland: osobni ID</t>
  </si>
  <si>
    <t>Thailanda: ID personal</t>
  </si>
  <si>
    <t>Тайлнадн: Личен ИД</t>
  </si>
  <si>
    <t>TH1</t>
  </si>
  <si>
    <t>D142</t>
  </si>
  <si>
    <t>481</t>
  </si>
  <si>
    <t>378 Ulrich Andreas Web</t>
  </si>
  <si>
    <t>05;4,000;14</t>
  </si>
  <si>
    <t>SL</t>
  </si>
  <si>
    <t>Sierra Leone</t>
  </si>
  <si>
    <t>+232</t>
  </si>
  <si>
    <t>Thailand: Tax ID</t>
  </si>
  <si>
    <t>Thajsko: ID daně</t>
  </si>
  <si>
    <t>Thajsko: Daňové ID</t>
  </si>
  <si>
    <t>Tajlandia: ID podatku</t>
  </si>
  <si>
    <t>Tajland: ID poreza</t>
  </si>
  <si>
    <t>Thailanda: ID taxă</t>
  </si>
  <si>
    <t>Тайланд: Данъчен ИД</t>
  </si>
  <si>
    <t>TH3</t>
  </si>
  <si>
    <t>D143</t>
  </si>
  <si>
    <t>482</t>
  </si>
  <si>
    <t>379 Marko Wiechert</t>
  </si>
  <si>
    <t>05;5,000;30</t>
  </si>
  <si>
    <t>0165</t>
  </si>
  <si>
    <t>San Marino</t>
  </si>
  <si>
    <t>+378</t>
  </si>
  <si>
    <t>CZ0</t>
  </si>
  <si>
    <t>Tschechische Republ.:Umsatzsteuer-Id-Nr.</t>
  </si>
  <si>
    <t>Czech Rep.: VAT Registration Number</t>
  </si>
  <si>
    <t>Česká republika: DIČ (plátce DPH)</t>
  </si>
  <si>
    <t>Česká republika: Ident.číslo DPH</t>
  </si>
  <si>
    <t>Czechy: VAT UE</t>
  </si>
  <si>
    <t>Republika Češka: PDV registracijski broj</t>
  </si>
  <si>
    <t>Rep.Cehă: număr de înregistrare TVA</t>
  </si>
  <si>
    <t>Република Чехия: Регистрац. номер по ДДС</t>
  </si>
  <si>
    <t>D144</t>
  </si>
  <si>
    <t>483</t>
  </si>
  <si>
    <t>380 Paul Wittmann</t>
  </si>
  <si>
    <t>05;7,000;06</t>
  </si>
  <si>
    <t>0703</t>
  </si>
  <si>
    <t>Senegal</t>
  </si>
  <si>
    <t>+221</t>
  </si>
  <si>
    <t>CZ2</t>
  </si>
  <si>
    <t>Tschechische Republik: DIC-Nummer</t>
  </si>
  <si>
    <t>Czech Rep.: DIC (non VAT payers)</t>
  </si>
  <si>
    <t>Česká republika.: DIČ (neplátce DPH)</t>
  </si>
  <si>
    <t>Česká republika: DIČ</t>
  </si>
  <si>
    <t>Czechy: Numer DIC</t>
  </si>
  <si>
    <t>Republika Češka: DIC broj</t>
  </si>
  <si>
    <t>Republica Cehă: DIC</t>
  </si>
  <si>
    <t>Република Чехия: DIC номер</t>
  </si>
  <si>
    <t>CZ1</t>
  </si>
  <si>
    <t>D145</t>
  </si>
  <si>
    <t>484</t>
  </si>
  <si>
    <t>381 Valentin Witzel</t>
  </si>
  <si>
    <t>05;7,000;30</t>
  </si>
  <si>
    <t>0704</t>
  </si>
  <si>
    <t>SO</t>
  </si>
  <si>
    <t>Somalia</t>
  </si>
  <si>
    <t>+252</t>
  </si>
  <si>
    <t>Tschechische Republik: ICO-Nummer</t>
  </si>
  <si>
    <t>Czech Rep.: ICO Number</t>
  </si>
  <si>
    <t>Česká republika: IČO</t>
  </si>
  <si>
    <t>Czechy: Numer ICO</t>
  </si>
  <si>
    <t>Republika Češka: ICO broj</t>
  </si>
  <si>
    <t>Rep.Cehă: număr ICO</t>
  </si>
  <si>
    <t>Република Чехия: ICO номер</t>
  </si>
  <si>
    <t>D146</t>
  </si>
  <si>
    <t>485</t>
  </si>
  <si>
    <t>382 Christine Wolff</t>
  </si>
  <si>
    <t>06;2,000;08</t>
  </si>
  <si>
    <t>0623</t>
  </si>
  <si>
    <t>SR</t>
  </si>
  <si>
    <t>Suriname</t>
  </si>
  <si>
    <t>+597</t>
  </si>
  <si>
    <t>TR0</t>
  </si>
  <si>
    <t>Türkei: Finanzamt</t>
  </si>
  <si>
    <t>Turkey: Tax Office</t>
  </si>
  <si>
    <t>Turecko: Finanční úřad</t>
  </si>
  <si>
    <t>Turecko: Finančný úrad</t>
  </si>
  <si>
    <t>Turcja: Urząd skarbowy</t>
  </si>
  <si>
    <t>Turska: porezni ured</t>
  </si>
  <si>
    <t>Turcia: Număr taxă</t>
  </si>
  <si>
    <t>Турция: Данъчна служба</t>
  </si>
  <si>
    <t>TR1</t>
  </si>
  <si>
    <t>D147</t>
  </si>
  <si>
    <t>486</t>
  </si>
  <si>
    <t>K54</t>
  </si>
  <si>
    <t>383 Christian Wörner</t>
  </si>
  <si>
    <t>06;2,000;10</t>
  </si>
  <si>
    <t>ST</t>
  </si>
  <si>
    <t>S.Tome,Principe</t>
  </si>
  <si>
    <t>+239</t>
  </si>
  <si>
    <t>Türkei: Steuernummer</t>
  </si>
  <si>
    <t>Turkey: Tax number</t>
  </si>
  <si>
    <t>Turecko: DIČ</t>
  </si>
  <si>
    <t>Turecko: Daňové číslo</t>
  </si>
  <si>
    <t>Turcja: Numer podatku</t>
  </si>
  <si>
    <t>Turska: porezni broj</t>
  </si>
  <si>
    <t>Turcia: număr taxă</t>
  </si>
  <si>
    <t>Турция: Данъчен номер</t>
  </si>
  <si>
    <t>TR2</t>
  </si>
  <si>
    <t>D148</t>
  </si>
  <si>
    <t>487</t>
  </si>
  <si>
    <t>K55</t>
  </si>
  <si>
    <t>384 Peter Wuttich</t>
  </si>
  <si>
    <t>06;2,000;12</t>
  </si>
  <si>
    <t>0475</t>
  </si>
  <si>
    <t>SV</t>
  </si>
  <si>
    <t>El Salvador</t>
  </si>
  <si>
    <t>+503</t>
  </si>
  <si>
    <t>AE1</t>
  </si>
  <si>
    <t>UAE: Steueridentifikationsnummer (TIN)</t>
  </si>
  <si>
    <t>UAE: Tax Identification Number (TIN)</t>
  </si>
  <si>
    <t>SAE: Daňové identifikační číslo (TIN)</t>
  </si>
  <si>
    <t>SAE: Daňové identifikačné číslo (TIN)</t>
  </si>
  <si>
    <t>UAE: Nr identyfikacji podatkowej (TIN)</t>
  </si>
  <si>
    <t>UAE: porezni identifikacijski broj (TIN)</t>
  </si>
  <si>
    <t>UAE: nr.de identificare fiscală (TIN)</t>
  </si>
  <si>
    <t>ОАЕ:данъчен идентификационен номер (TIN)</t>
  </si>
  <si>
    <t>D150</t>
  </si>
  <si>
    <t>488</t>
  </si>
  <si>
    <t>K56</t>
  </si>
  <si>
    <t>385 Zahari Zahariev</t>
  </si>
  <si>
    <t>06;2,000;14</t>
  </si>
  <si>
    <t>SY</t>
  </si>
  <si>
    <t>Syria</t>
  </si>
  <si>
    <t>+963</t>
  </si>
  <si>
    <t>AE0</t>
  </si>
  <si>
    <t>UAE: Umsatzsteuer-Identifikationsnummer</t>
  </si>
  <si>
    <t>UAE: VAT Registration Number</t>
  </si>
  <si>
    <t>UAE: Daňové identifikační číslo</t>
  </si>
  <si>
    <t>SAR: ID DPH</t>
  </si>
  <si>
    <t>UAE: Numer identyfikacyjny podatku VAT</t>
  </si>
  <si>
    <t>UAE: registracijski broj PDVa</t>
  </si>
  <si>
    <t>UAE: număr de înregistrare TVA</t>
  </si>
  <si>
    <t>UAE: Регистрационен номер по ДДС</t>
  </si>
  <si>
    <t>D151</t>
  </si>
  <si>
    <t>489</t>
  </si>
  <si>
    <t>K57</t>
  </si>
  <si>
    <t>386 Daniel Zerhusen</t>
  </si>
  <si>
    <t>06;2,000;21</t>
  </si>
  <si>
    <t>0324</t>
  </si>
  <si>
    <t>SZ</t>
  </si>
  <si>
    <t>Swaziland</t>
  </si>
  <si>
    <t>+268</t>
  </si>
  <si>
    <t>UG0</t>
  </si>
  <si>
    <t>Uganda: Steuernummer</t>
  </si>
  <si>
    <t>Uganda: Taxpayer Identification Number</t>
  </si>
  <si>
    <t>Uganda: DIČ</t>
  </si>
  <si>
    <t>Uganda: Daňové identifikačné číslo</t>
  </si>
  <si>
    <t>Uganda: Numer podatnika</t>
  </si>
  <si>
    <t>Uganda: identif.broj poreznog obveznika</t>
  </si>
  <si>
    <t>Uganda: nr.de identificare contribuabil</t>
  </si>
  <si>
    <t>Уганда: идентифик.номер на данъкоплатец</t>
  </si>
  <si>
    <t>UG1</t>
  </si>
  <si>
    <t>D152</t>
  </si>
  <si>
    <t>490</t>
  </si>
  <si>
    <t>K58</t>
  </si>
  <si>
    <t>387 Marcel Ziegler</t>
  </si>
  <si>
    <t>06;2,000;30</t>
  </si>
  <si>
    <t>0458</t>
  </si>
  <si>
    <t>TC</t>
  </si>
  <si>
    <t>Turks &amp; Caicos</t>
  </si>
  <si>
    <t>GB1</t>
  </si>
  <si>
    <t>UK: Eindeutige Steuernummer</t>
  </si>
  <si>
    <t>United Kingdom: Unique Tax Reference</t>
  </si>
  <si>
    <t>UK: DIČ</t>
  </si>
  <si>
    <t>UK: Jednoznačné daňové číslo</t>
  </si>
  <si>
    <t>UK: Jednoznaczny numer podat.</t>
  </si>
  <si>
    <t>Ujedinjeno Kraljevstvo:jdn por.referenca</t>
  </si>
  <si>
    <t>UK: referinţă unică taxă</t>
  </si>
  <si>
    <t>Великобритания: еднозн.данъчна референц.</t>
  </si>
  <si>
    <t>GB4</t>
  </si>
  <si>
    <t>D153</t>
  </si>
  <si>
    <t>491</t>
  </si>
  <si>
    <t>K59</t>
  </si>
  <si>
    <t>388 Benjamin Zilch</t>
  </si>
  <si>
    <t>06;2,250;07</t>
  </si>
  <si>
    <t>0707</t>
  </si>
  <si>
    <t>TD</t>
  </si>
  <si>
    <t>Chad</t>
  </si>
  <si>
    <t>+235</t>
  </si>
  <si>
    <t>GB2</t>
  </si>
  <si>
    <t>UK: Firmenregisternummer</t>
  </si>
  <si>
    <t>United Kingdom: Company Registration Num</t>
  </si>
  <si>
    <t>UK: Číslo obchodního rejstříku</t>
  </si>
  <si>
    <t>UK: IČO</t>
  </si>
  <si>
    <t>UK: Numer rejestru firm</t>
  </si>
  <si>
    <t>UK: broj registracije poduzeća</t>
  </si>
  <si>
    <t>UK: număr de înregistrare companie</t>
  </si>
  <si>
    <t>Великобритания: регистрационен № фирма</t>
  </si>
  <si>
    <t>D154</t>
  </si>
  <si>
    <t>492</t>
  </si>
  <si>
    <t>K60</t>
  </si>
  <si>
    <t>389 Daniel Zorn</t>
  </si>
  <si>
    <t>06;3,000;12</t>
  </si>
  <si>
    <t>0668</t>
  </si>
  <si>
    <t>TG</t>
  </si>
  <si>
    <t>Togo</t>
  </si>
  <si>
    <t>+228</t>
  </si>
  <si>
    <t>GB5</t>
  </si>
  <si>
    <t>UK: Reisepassnummer</t>
  </si>
  <si>
    <t>United Kingdom: Passport Number</t>
  </si>
  <si>
    <t>VB: Číslo cestovního pasu</t>
  </si>
  <si>
    <t>UK: Numer paszportu</t>
  </si>
  <si>
    <t>Обединено кралство: номер на паспорт</t>
  </si>
  <si>
    <t>D155</t>
  </si>
  <si>
    <t>497</t>
  </si>
  <si>
    <t>390 Silja Fischer</t>
  </si>
  <si>
    <t>06;3,000;14</t>
  </si>
  <si>
    <t>TH</t>
  </si>
  <si>
    <t>Thailand</t>
  </si>
  <si>
    <t>+66</t>
  </si>
  <si>
    <t>UK: Sozialversicherungsnummer</t>
  </si>
  <si>
    <t>United Kingdom: National Insurance Numbe</t>
  </si>
  <si>
    <t>VB: Číslo sociálního pojištění</t>
  </si>
  <si>
    <t>UK: Číslo sociálneho poistenia</t>
  </si>
  <si>
    <t>UK: Numer ubezpieczenia społecznego</t>
  </si>
  <si>
    <t>UK: broj socijalnog osiguranja</t>
  </si>
  <si>
    <t>Marea Britanie: număr asigurări sociale</t>
  </si>
  <si>
    <t>Великобр.:Номер соц. осигурителна сметка</t>
  </si>
  <si>
    <t>D156</t>
  </si>
  <si>
    <t>498</t>
  </si>
  <si>
    <t>A01 IT Office</t>
  </si>
  <si>
    <t>07;1,000;14</t>
  </si>
  <si>
    <t>0574</t>
  </si>
  <si>
    <t>TJ</t>
  </si>
  <si>
    <t>Tajikistan</t>
  </si>
  <si>
    <t>UA1</t>
  </si>
  <si>
    <t>Ukraine:  EDRPOU-Nummer oder DRFO-Nummer</t>
  </si>
  <si>
    <t>Ukraine:  EDRPOU Number or DRFO Number</t>
  </si>
  <si>
    <t>Ukrajina: Číslo EDRPOU nebo číslo DRFO</t>
  </si>
  <si>
    <t>Ukrajina: Číslo EDRPOU alebo číslo DRFO</t>
  </si>
  <si>
    <t>Ukraina: numer USREOU lub numer SRNP</t>
  </si>
  <si>
    <t>Ukrajina:  EDRPOU broj ili DRFO broj</t>
  </si>
  <si>
    <t>Ucraina: număr EDRPOU sau număr DRFO</t>
  </si>
  <si>
    <t>Украйна:  EDRPOU номер или DRFO номер</t>
  </si>
  <si>
    <t>UA2</t>
  </si>
  <si>
    <t>D157</t>
  </si>
  <si>
    <t>499</t>
  </si>
  <si>
    <t>A02 Beschaffung</t>
  </si>
  <si>
    <t>07;1,000;21</t>
  </si>
  <si>
    <t>0441</t>
  </si>
  <si>
    <t>TM</t>
  </si>
  <si>
    <t>Turkmenistan</t>
  </si>
  <si>
    <t>UA0</t>
  </si>
  <si>
    <t>Ukraine: INN</t>
  </si>
  <si>
    <t>Ukrajina: INN</t>
  </si>
  <si>
    <t>Ukraina: INN</t>
  </si>
  <si>
    <t>Ucraina: INN</t>
  </si>
  <si>
    <t>Украйна: INN</t>
  </si>
  <si>
    <t>D162</t>
  </si>
  <si>
    <t>500</t>
  </si>
  <si>
    <t>A03 AS &amp; BS</t>
  </si>
  <si>
    <t>07;2,000;08</t>
  </si>
  <si>
    <t>0353</t>
  </si>
  <si>
    <t>Tunisia</t>
  </si>
  <si>
    <t>+216</t>
  </si>
  <si>
    <t>Ukraine: NDS-Nummer</t>
  </si>
  <si>
    <t>Ukraine: NDS Number</t>
  </si>
  <si>
    <t>Ukrajina: Číslo NDS</t>
  </si>
  <si>
    <t>Ukraina: Numer NDS</t>
  </si>
  <si>
    <t>Ukrajina: NDS broj</t>
  </si>
  <si>
    <t>Ucraina: număr NDS</t>
  </si>
  <si>
    <t>Украйна: NDS номер</t>
  </si>
  <si>
    <t>UA3</t>
  </si>
  <si>
    <t>D172</t>
  </si>
  <si>
    <t>L05</t>
  </si>
  <si>
    <t>A04 Servicedienste</t>
  </si>
  <si>
    <t>07;2,000;10</t>
  </si>
  <si>
    <t>0348</t>
  </si>
  <si>
    <t>TO</t>
  </si>
  <si>
    <t>Tonga</t>
  </si>
  <si>
    <t>+676</t>
  </si>
  <si>
    <t>HU1</t>
  </si>
  <si>
    <t>Ungarn: Steuernummer</t>
  </si>
  <si>
    <t>Hungary: Tax Number</t>
  </si>
  <si>
    <t>Maďarsko: DIČ</t>
  </si>
  <si>
    <t>Maďarsko: Daňové číslo</t>
  </si>
  <si>
    <t>Węgry: Numer podatku</t>
  </si>
  <si>
    <t>Mađarska: porezni broj</t>
  </si>
  <si>
    <t>Ungaria: Număr taxă</t>
  </si>
  <si>
    <t>Унгария: данъчен номер</t>
  </si>
  <si>
    <t>D173</t>
  </si>
  <si>
    <t>L06</t>
  </si>
  <si>
    <t>A05 Zutrittsmanagement</t>
  </si>
  <si>
    <t>07;2,000;14</t>
  </si>
  <si>
    <t>0098</t>
  </si>
  <si>
    <t>Turkey</t>
  </si>
  <si>
    <t>+90</t>
  </si>
  <si>
    <t>HU0</t>
  </si>
  <si>
    <t>Ungarn: Umsatzsteuer-Id-Nr.</t>
  </si>
  <si>
    <t>Hungary: VAT Registration Number</t>
  </si>
  <si>
    <t>Maďarsko: ID DPH</t>
  </si>
  <si>
    <t>Maďarsko: ID číslo DPH</t>
  </si>
  <si>
    <t>Węgry: Numer ID podatku VAT</t>
  </si>
  <si>
    <t>Mađarska: PDV registracijski broj</t>
  </si>
  <si>
    <t>Ungaria: Număr de înregistrare TVA</t>
  </si>
  <si>
    <t>Унгария: Регистрационен номер по ДДС</t>
  </si>
  <si>
    <t>D174</t>
  </si>
  <si>
    <t>L07</t>
  </si>
  <si>
    <t>A06 Standortsicherheit</t>
  </si>
  <si>
    <t>07;2,000;15</t>
  </si>
  <si>
    <t>TT</t>
  </si>
  <si>
    <t>Trinidad,Tobago</t>
  </si>
  <si>
    <t>GB0</t>
  </si>
  <si>
    <t>United Kingdom: Umsatzsteuer-ID-Nr.</t>
  </si>
  <si>
    <t>United Kingdom: VAT registration Number</t>
  </si>
  <si>
    <t>Velká Británie: ID DPH</t>
  </si>
  <si>
    <t>Veľká Británia: Ident.číslo DPH</t>
  </si>
  <si>
    <t>Wielka Brytania: Nr ID podatku VAT</t>
  </si>
  <si>
    <t>UK: PDV registracijski broj</t>
  </si>
  <si>
    <t>Marea Britanie: număr înregistrare TVA</t>
  </si>
  <si>
    <t>Великобр.: Регистрационен номер по ДДС</t>
  </si>
  <si>
    <t>D175</t>
  </si>
  <si>
    <t>L08</t>
  </si>
  <si>
    <t>A07 Post</t>
  </si>
  <si>
    <t>07;2,000;20</t>
  </si>
  <si>
    <t>0381</t>
  </si>
  <si>
    <t>TW</t>
  </si>
  <si>
    <t>Taiwan</t>
  </si>
  <si>
    <t>+886</t>
  </si>
  <si>
    <t>UY0</t>
  </si>
  <si>
    <t>Uruguay: RUT-Nummer</t>
  </si>
  <si>
    <t>Uruguay: RUT Number</t>
  </si>
  <si>
    <t>Uruguay: Číslo RUT</t>
  </si>
  <si>
    <t>Uruguaj: Číslo RUT</t>
  </si>
  <si>
    <t>Urugwaj: Numer RUT</t>
  </si>
  <si>
    <t>Urugvaj: RUT broj</t>
  </si>
  <si>
    <t>Uruguay: număr RUT</t>
  </si>
  <si>
    <t>Уругвай: RUT номер</t>
  </si>
  <si>
    <t>UY3</t>
  </si>
  <si>
    <t>D176</t>
  </si>
  <si>
    <t>L09</t>
  </si>
  <si>
    <t>A08 FM-Management</t>
  </si>
  <si>
    <t>07;2,000;21</t>
  </si>
  <si>
    <t>0373</t>
  </si>
  <si>
    <t>TZ</t>
  </si>
  <si>
    <t>Tanzania</t>
  </si>
  <si>
    <t>+255</t>
  </si>
  <si>
    <t>US2</t>
  </si>
  <si>
    <t>USA: Employer Identification Number</t>
  </si>
  <si>
    <t>USA: Employer ID Number</t>
  </si>
  <si>
    <t>USA: Numer identyfikacyjny pracownika</t>
  </si>
  <si>
    <t>SAD: ID broj poslodavca</t>
  </si>
  <si>
    <t>SUA: Număr ID angajat</t>
  </si>
  <si>
    <t>САЩ: ИД номер на работодател</t>
  </si>
  <si>
    <t>D177</t>
  </si>
  <si>
    <t>L10</t>
  </si>
  <si>
    <t>A09 Empfänge</t>
  </si>
  <si>
    <t>07;2,000;27</t>
  </si>
  <si>
    <t>0653</t>
  </si>
  <si>
    <t>Ukraine</t>
  </si>
  <si>
    <t>+38</t>
  </si>
  <si>
    <t>US4</t>
  </si>
  <si>
    <t>USA: GIIN-Nummer</t>
  </si>
  <si>
    <t>USA: GIIN Number</t>
  </si>
  <si>
    <t>USA: Číslo GIIN</t>
  </si>
  <si>
    <t>USA: Numer GIIN</t>
  </si>
  <si>
    <t>SAD: GIIN broj</t>
  </si>
  <si>
    <t>USA: număr GIIN</t>
  </si>
  <si>
    <t>САЩ: GIIN номер</t>
  </si>
  <si>
    <t>US5</t>
  </si>
  <si>
    <t>D178</t>
  </si>
  <si>
    <t>A10 Flächenmanagement</t>
  </si>
  <si>
    <t>07;2,000;28</t>
  </si>
  <si>
    <t>0385</t>
  </si>
  <si>
    <t>UG</t>
  </si>
  <si>
    <t>Uganda</t>
  </si>
  <si>
    <t>+256</t>
  </si>
  <si>
    <t>US1</t>
  </si>
  <si>
    <t>USA: Sozialversicherungsnummer</t>
  </si>
  <si>
    <t>USA: Social Security Number</t>
  </si>
  <si>
    <t>USA: Číslo sociálního pojištění</t>
  </si>
  <si>
    <t>USA: Číslo sociálneho poistenia</t>
  </si>
  <si>
    <t>USA: Numer ubezpieczenia społecznego</t>
  </si>
  <si>
    <t>SAD: broj socijalnog osiguranja</t>
  </si>
  <si>
    <t>SUA: Număr asigurări sociale</t>
  </si>
  <si>
    <t>САЩ: Номер социална осигуровка</t>
  </si>
  <si>
    <t>D179</t>
  </si>
  <si>
    <t>A11 Umzugsmanagement</t>
  </si>
  <si>
    <t>07;2,000;30</t>
  </si>
  <si>
    <t>0069</t>
  </si>
  <si>
    <t>US</t>
  </si>
  <si>
    <t>USA</t>
  </si>
  <si>
    <t>US0</t>
  </si>
  <si>
    <t>USA: Steuerindentifikationsnummer</t>
  </si>
  <si>
    <t>US Tax Identification Number</t>
  </si>
  <si>
    <t>US daňové identifikační číslo</t>
  </si>
  <si>
    <t>Daňové identif.číslo US</t>
  </si>
  <si>
    <t>Numer ident. pod. US</t>
  </si>
  <si>
    <t>US identifikacijski porezni broj</t>
  </si>
  <si>
    <t>Nr.identificare taxă US</t>
  </si>
  <si>
    <t>US Идентификационен номер на данък</t>
  </si>
  <si>
    <t>US01</t>
  </si>
  <si>
    <t>D180</t>
  </si>
  <si>
    <t>A12 Technisches FM</t>
  </si>
  <si>
    <t>07;2,500;30</t>
  </si>
  <si>
    <t>0107</t>
  </si>
  <si>
    <t>UY</t>
  </si>
  <si>
    <t>Uruguay</t>
  </si>
  <si>
    <t>+598</t>
  </si>
  <si>
    <t>VE1</t>
  </si>
  <si>
    <t>Venezuela: NIT-Nummer</t>
  </si>
  <si>
    <t>Venezuela: NIT Number</t>
  </si>
  <si>
    <t>Venezuela: Číslo NIT</t>
  </si>
  <si>
    <t>Wenezuela: Numer NIT</t>
  </si>
  <si>
    <t>Venecuela: NIT broj</t>
  </si>
  <si>
    <t>Venezuela: număr NIT</t>
  </si>
  <si>
    <t>Венецуела: NIT номер</t>
  </si>
  <si>
    <t>VE2</t>
  </si>
  <si>
    <t>D181</t>
  </si>
  <si>
    <t>A13 Bildungscampus</t>
  </si>
  <si>
    <t>07;3,000;08</t>
  </si>
  <si>
    <t>0674</t>
  </si>
  <si>
    <t>UZ</t>
  </si>
  <si>
    <t>Uzbekistan</t>
  </si>
  <si>
    <t>VE0</t>
  </si>
  <si>
    <t>Venezuela: RIF-Nummer</t>
  </si>
  <si>
    <t>Venezuela: RIF Number</t>
  </si>
  <si>
    <t>Venezuela: Číslo RIF</t>
  </si>
  <si>
    <t>Wenezuela: Numer RIF</t>
  </si>
  <si>
    <t>Venecuela: RIF broj</t>
  </si>
  <si>
    <t>Venezuela: număr RIF</t>
  </si>
  <si>
    <t>Венецуела: RIF номер</t>
  </si>
  <si>
    <t>D182</t>
  </si>
  <si>
    <t>L15</t>
  </si>
  <si>
    <t>A14 Expansion</t>
  </si>
  <si>
    <t>07;3,000;14</t>
  </si>
  <si>
    <t>0044</t>
  </si>
  <si>
    <t>Vatican City</t>
  </si>
  <si>
    <t>VN0</t>
  </si>
  <si>
    <t>Vietnam: Tax Identification Number</t>
  </si>
  <si>
    <t>Vietnam: Daňové identifikační číslo</t>
  </si>
  <si>
    <t>Vietnam: Daňové identifikačné číslo</t>
  </si>
  <si>
    <t>Wietnam: Numer identyfikacji podatkowej</t>
  </si>
  <si>
    <t>Vijetnam: porezni identifikacijski broj</t>
  </si>
  <si>
    <t>Vietnam: număr de identificare fiscală</t>
  </si>
  <si>
    <t>Виетнам: данъчен идентификационен номер</t>
  </si>
  <si>
    <t>VN1</t>
  </si>
  <si>
    <t>D184</t>
  </si>
  <si>
    <t>L16</t>
  </si>
  <si>
    <t>A15 Logistik</t>
  </si>
  <si>
    <t>07;3,000;15</t>
  </si>
  <si>
    <t>VC</t>
  </si>
  <si>
    <t>St. Vincent</t>
  </si>
  <si>
    <t>CY1</t>
  </si>
  <si>
    <t>Zypern: Steueridentifikationsnr. (TIC)</t>
  </si>
  <si>
    <t>Cyprus: Tax Identification Code (TIC)</t>
  </si>
  <si>
    <t>Kypr: Daňové identifikační číslo (TIC)</t>
  </si>
  <si>
    <t>Cypr: Numer identyfikacji podat. (TIC)</t>
  </si>
  <si>
    <t>Кипър: идентифик. данъчен код (TIC)</t>
  </si>
  <si>
    <t>D188</t>
  </si>
  <si>
    <t>L17</t>
  </si>
  <si>
    <t>A16 Gebäudemanagement</t>
  </si>
  <si>
    <t>07;3,000;20</t>
  </si>
  <si>
    <t>0140</t>
  </si>
  <si>
    <t>VE</t>
  </si>
  <si>
    <t>Venezuela</t>
  </si>
  <si>
    <t>+58</t>
  </si>
  <si>
    <t>CY0</t>
  </si>
  <si>
    <t>Zypern: Umsatzsteuer-Id-Nr.</t>
  </si>
  <si>
    <t>Cyprus: VAT Registration Number</t>
  </si>
  <si>
    <t>Kypr: ID DPH</t>
  </si>
  <si>
    <t>Cyprus: Ident.číslo DPH</t>
  </si>
  <si>
    <t>Cypr: Nr ID podatku VAT</t>
  </si>
  <si>
    <t>Cipar: PDV registracijski broj</t>
  </si>
  <si>
    <t>Cipru: număr de înregistrare TVA</t>
  </si>
  <si>
    <t>Кипър: Регистрационен номер по ДДС</t>
  </si>
  <si>
    <t>D189</t>
  </si>
  <si>
    <t>L18</t>
  </si>
  <si>
    <t>A17 Entsorgung</t>
  </si>
  <si>
    <t>07;3,000;21</t>
  </si>
  <si>
    <t>0442</t>
  </si>
  <si>
    <t>VG</t>
  </si>
  <si>
    <t>Brit.Virgin Is.</t>
  </si>
  <si>
    <t>United Kingdom: Umsatzsteuer-Id-Nr.</t>
  </si>
  <si>
    <t>D192</t>
  </si>
  <si>
    <t>L19</t>
  </si>
  <si>
    <t>L30</t>
  </si>
  <si>
    <t>A18 SUS</t>
  </si>
  <si>
    <t>07;3,000;30</t>
  </si>
  <si>
    <t>0123</t>
  </si>
  <si>
    <t>VI</t>
  </si>
  <si>
    <t>Amer.Virgin Is.</t>
  </si>
  <si>
    <t>D194</t>
  </si>
  <si>
    <t>525</t>
  </si>
  <si>
    <t>L20</t>
  </si>
  <si>
    <t>07;4,000;10</t>
  </si>
  <si>
    <t>VN</t>
  </si>
  <si>
    <t>Vietnam</t>
  </si>
  <si>
    <t>+84</t>
  </si>
  <si>
    <t>D202</t>
  </si>
  <si>
    <t>07;4,000;14</t>
  </si>
  <si>
    <t>0105</t>
  </si>
  <si>
    <t>VU</t>
  </si>
  <si>
    <t>Vanuatu</t>
  </si>
  <si>
    <t>+678</t>
  </si>
  <si>
    <t>USA: Eindeutiger Formbezeichner</t>
  </si>
  <si>
    <t>D203</t>
  </si>
  <si>
    <t>07;5,000;14</t>
  </si>
  <si>
    <t>0586</t>
  </si>
  <si>
    <t>WS</t>
  </si>
  <si>
    <t>Western Samoa</t>
  </si>
  <si>
    <t>+685</t>
  </si>
  <si>
    <t>D204</t>
  </si>
  <si>
    <t>07;5,000;21</t>
  </si>
  <si>
    <t>0443</t>
  </si>
  <si>
    <t>YE</t>
  </si>
  <si>
    <t>Yemen</t>
  </si>
  <si>
    <t>+967</t>
  </si>
  <si>
    <t>D205</t>
  </si>
  <si>
    <t>L52</t>
  </si>
  <si>
    <t>08;1,000;14</t>
  </si>
  <si>
    <t>Mayotte</t>
  </si>
  <si>
    <t>+269</t>
  </si>
  <si>
    <t>D206</t>
  </si>
  <si>
    <t>L25</t>
  </si>
  <si>
    <t>L64</t>
  </si>
  <si>
    <t>08;1,000;30</t>
  </si>
  <si>
    <t>0459</t>
  </si>
  <si>
    <t>YU</t>
  </si>
  <si>
    <t>Yugoslavia</t>
  </si>
  <si>
    <t>USt-Id-Nr. (Gutschriftsverf. §14)</t>
  </si>
  <si>
    <t>D207</t>
  </si>
  <si>
    <t>L26</t>
  </si>
  <si>
    <t>L72</t>
  </si>
  <si>
    <t>08;2,000;09</t>
  </si>
  <si>
    <t>0347</t>
  </si>
  <si>
    <t>ZA</t>
  </si>
  <si>
    <t>South Africa</t>
  </si>
  <si>
    <t>+27</t>
  </si>
  <si>
    <t>D208</t>
  </si>
  <si>
    <t>L27</t>
  </si>
  <si>
    <t>08;2,000;10</t>
  </si>
  <si>
    <t>ZM</t>
  </si>
  <si>
    <t>Zambia</t>
  </si>
  <si>
    <t>+260</t>
  </si>
  <si>
    <t>D209</t>
  </si>
  <si>
    <t>L28</t>
  </si>
  <si>
    <t>08;2,000;14</t>
  </si>
  <si>
    <t>0096</t>
  </si>
  <si>
    <t>ZW</t>
  </si>
  <si>
    <t>Zimbabwe</t>
  </si>
  <si>
    <t>+263</t>
  </si>
  <si>
    <t>D210</t>
  </si>
  <si>
    <t>L29</t>
  </si>
  <si>
    <t>08;2,000;15</t>
  </si>
  <si>
    <t>D211</t>
  </si>
  <si>
    <t>535</t>
  </si>
  <si>
    <t>08;2,000;16</t>
  </si>
  <si>
    <t>D212</t>
  </si>
  <si>
    <t>08;2,000;18</t>
  </si>
  <si>
    <t>0299</t>
  </si>
  <si>
    <t>D213</t>
  </si>
  <si>
    <t>08;2,000;20</t>
  </si>
  <si>
    <t>D214</t>
  </si>
  <si>
    <t>08;2,000;21</t>
  </si>
  <si>
    <t>0342</t>
  </si>
  <si>
    <t>D215</t>
  </si>
  <si>
    <t>08;2,000;24</t>
  </si>
  <si>
    <t>0449</t>
  </si>
  <si>
    <t>D216</t>
  </si>
  <si>
    <t>L35</t>
  </si>
  <si>
    <t>08;2,000;28</t>
  </si>
  <si>
    <t>D217</t>
  </si>
  <si>
    <t>L36</t>
  </si>
  <si>
    <t>08;2,000;30</t>
  </si>
  <si>
    <t>0068</t>
  </si>
  <si>
    <t>D218</t>
  </si>
  <si>
    <t>L37</t>
  </si>
  <si>
    <t>08;2,000;35</t>
  </si>
  <si>
    <t>0557</t>
  </si>
  <si>
    <t>D219</t>
  </si>
  <si>
    <t>L38</t>
  </si>
  <si>
    <t>08;2,000;39</t>
  </si>
  <si>
    <t>0495</t>
  </si>
  <si>
    <t>D220</t>
  </si>
  <si>
    <t>L39</t>
  </si>
  <si>
    <t>08;3,000;09</t>
  </si>
  <si>
    <t>0392</t>
  </si>
  <si>
    <t>D221</t>
  </si>
  <si>
    <t>08;3,000;10</t>
  </si>
  <si>
    <t>0079</t>
  </si>
  <si>
    <t>D222</t>
  </si>
  <si>
    <t>08;3,000;14</t>
  </si>
  <si>
    <t>D223</t>
  </si>
  <si>
    <t>08;3,000;16</t>
  </si>
  <si>
    <t>D224</t>
  </si>
  <si>
    <t>08;3,000;20</t>
  </si>
  <si>
    <t>0355</t>
  </si>
  <si>
    <t>D225</t>
  </si>
  <si>
    <t>08;3,000;21</t>
  </si>
  <si>
    <t>0444</t>
  </si>
  <si>
    <t>D226</t>
  </si>
  <si>
    <t>08;3,000;30</t>
  </si>
  <si>
    <t>0116</t>
  </si>
  <si>
    <t>D227</t>
  </si>
  <si>
    <t>L46</t>
  </si>
  <si>
    <t>08;3,000;60</t>
  </si>
  <si>
    <t>D228</t>
  </si>
  <si>
    <t>L47</t>
  </si>
  <si>
    <t>08;4,000;09</t>
  </si>
  <si>
    <t>0344</t>
  </si>
  <si>
    <t>D229</t>
  </si>
  <si>
    <t>L48</t>
  </si>
  <si>
    <t>08;4,000;30</t>
  </si>
  <si>
    <t>0460</t>
  </si>
  <si>
    <t>D231</t>
  </si>
  <si>
    <t>554</t>
  </si>
  <si>
    <t>L49</t>
  </si>
  <si>
    <t>08;5,000;15</t>
  </si>
  <si>
    <t>0162</t>
  </si>
  <si>
    <t>D232</t>
  </si>
  <si>
    <t>L50</t>
  </si>
  <si>
    <t>08;5,000;20</t>
  </si>
  <si>
    <t>0432</t>
  </si>
  <si>
    <t>D234</t>
  </si>
  <si>
    <t>08;5,000;30</t>
  </si>
  <si>
    <t>0773</t>
  </si>
  <si>
    <t>D235</t>
  </si>
  <si>
    <t>565</t>
  </si>
  <si>
    <t>P01</t>
  </si>
  <si>
    <t>08;5,000;53</t>
  </si>
  <si>
    <t>0494</t>
  </si>
  <si>
    <t>D236</t>
  </si>
  <si>
    <t>P02</t>
  </si>
  <si>
    <t>08;8,000;30</t>
  </si>
  <si>
    <t>0461</t>
  </si>
  <si>
    <t>D238</t>
  </si>
  <si>
    <t>P03</t>
  </si>
  <si>
    <t>09;1,500;14</t>
  </si>
  <si>
    <t>0546</t>
  </si>
  <si>
    <t>D242</t>
  </si>
  <si>
    <t>P04</t>
  </si>
  <si>
    <t>09;2,000;14</t>
  </si>
  <si>
    <t>0696</t>
  </si>
  <si>
    <t>D263</t>
  </si>
  <si>
    <t>574</t>
  </si>
  <si>
    <t>P05</t>
  </si>
  <si>
    <t>09;2,000;15</t>
  </si>
  <si>
    <t>D278</t>
  </si>
  <si>
    <t>575</t>
  </si>
  <si>
    <t>P06</t>
  </si>
  <si>
    <t>09;2,000;18</t>
  </si>
  <si>
    <t>0473</t>
  </si>
  <si>
    <t>D279</t>
  </si>
  <si>
    <t>576</t>
  </si>
  <si>
    <t>P07</t>
  </si>
  <si>
    <t>09;2,000;21</t>
  </si>
  <si>
    <t>0445</t>
  </si>
  <si>
    <t>D282</t>
  </si>
  <si>
    <t>P08</t>
  </si>
  <si>
    <t>09;2,000;23</t>
  </si>
  <si>
    <t>0699</t>
  </si>
  <si>
    <t>D283</t>
  </si>
  <si>
    <t>P09</t>
  </si>
  <si>
    <t>09;2,000;30</t>
  </si>
  <si>
    <t>0462</t>
  </si>
  <si>
    <t>D284</t>
  </si>
  <si>
    <t>579</t>
  </si>
  <si>
    <t>P10</t>
  </si>
  <si>
    <t>10;0,500;11</t>
  </si>
  <si>
    <t>0361</t>
  </si>
  <si>
    <t>D285</t>
  </si>
  <si>
    <t>580</t>
  </si>
  <si>
    <t>P11</t>
  </si>
  <si>
    <t>10;0,500;14</t>
  </si>
  <si>
    <t>0362</t>
  </si>
  <si>
    <t>D286</t>
  </si>
  <si>
    <t>581</t>
  </si>
  <si>
    <t>P12</t>
  </si>
  <si>
    <t>10;1,000;11</t>
  </si>
  <si>
    <t>0698</t>
  </si>
  <si>
    <t>D287</t>
  </si>
  <si>
    <t>P13</t>
  </si>
  <si>
    <t>10;1,000;15</t>
  </si>
  <si>
    <t>0694</t>
  </si>
  <si>
    <t>D290</t>
  </si>
  <si>
    <t>P14</t>
  </si>
  <si>
    <t>10;1,000;18</t>
  </si>
  <si>
    <t>0516</t>
  </si>
  <si>
    <t>D291</t>
  </si>
  <si>
    <t>584</t>
  </si>
  <si>
    <t>P15</t>
  </si>
  <si>
    <t>10;1,000;20</t>
  </si>
  <si>
    <t>0433</t>
  </si>
  <si>
    <t>D296</t>
  </si>
  <si>
    <t>585</t>
  </si>
  <si>
    <t>P16</t>
  </si>
  <si>
    <t>10;1,000;21</t>
  </si>
  <si>
    <t>0636</t>
  </si>
  <si>
    <t>D298</t>
  </si>
  <si>
    <t>P17</t>
  </si>
  <si>
    <t>10;1,000;22</t>
  </si>
  <si>
    <t>0637</t>
  </si>
  <si>
    <t>D299</t>
  </si>
  <si>
    <t>587</t>
  </si>
  <si>
    <t>P18</t>
  </si>
  <si>
    <t>10;1,000;23</t>
  </si>
  <si>
    <t>0638</t>
  </si>
  <si>
    <t>D300</t>
  </si>
  <si>
    <t>588</t>
  </si>
  <si>
    <t>P19</t>
  </si>
  <si>
    <t>10;1,000;24</t>
  </si>
  <si>
    <t>0639</t>
  </si>
  <si>
    <t>D301</t>
  </si>
  <si>
    <t>589</t>
  </si>
  <si>
    <t>P20</t>
  </si>
  <si>
    <t>10;1,000;25</t>
  </si>
  <si>
    <t>0640</t>
  </si>
  <si>
    <t>D302</t>
  </si>
  <si>
    <t>P21</t>
  </si>
  <si>
    <t>10;1,000;26</t>
  </si>
  <si>
    <t>0641</t>
  </si>
  <si>
    <t>D303</t>
  </si>
  <si>
    <t>P22</t>
  </si>
  <si>
    <t>10;1,000;27</t>
  </si>
  <si>
    <t>0642</t>
  </si>
  <si>
    <t>D304</t>
  </si>
  <si>
    <t>P23</t>
  </si>
  <si>
    <t>10;1,000;28</t>
  </si>
  <si>
    <t>0643</t>
  </si>
  <si>
    <t>D305</t>
  </si>
  <si>
    <t>P24</t>
  </si>
  <si>
    <t>10;1,000;29</t>
  </si>
  <si>
    <t>0644</t>
  </si>
  <si>
    <t>D306</t>
  </si>
  <si>
    <t>P25</t>
  </si>
  <si>
    <t>10;1,000;30</t>
  </si>
  <si>
    <t>0300</t>
  </si>
  <si>
    <t>D307</t>
  </si>
  <si>
    <t>P26</t>
  </si>
  <si>
    <t>10;1,500;30</t>
  </si>
  <si>
    <t>0488</t>
  </si>
  <si>
    <t>D308</t>
  </si>
  <si>
    <t>P27</t>
  </si>
  <si>
    <t>10;2,000;00</t>
  </si>
  <si>
    <t>0333</t>
  </si>
  <si>
    <t>D311</t>
  </si>
  <si>
    <t>P28</t>
  </si>
  <si>
    <t>10;2,000;11</t>
  </si>
  <si>
    <t>0337</t>
  </si>
  <si>
    <t>D320</t>
  </si>
  <si>
    <t>P29</t>
  </si>
  <si>
    <t>10;2,000;12</t>
  </si>
  <si>
    <t>D321</t>
  </si>
  <si>
    <t>P30</t>
  </si>
  <si>
    <t>10;2,000;14</t>
  </si>
  <si>
    <t>0294</t>
  </si>
  <si>
    <t>D324</t>
  </si>
  <si>
    <t>602</t>
  </si>
  <si>
    <t>P31</t>
  </si>
  <si>
    <t>10;2,000;15</t>
  </si>
  <si>
    <t>D325</t>
  </si>
  <si>
    <t>603</t>
  </si>
  <si>
    <t>P32</t>
  </si>
  <si>
    <t>10;2,000;16</t>
  </si>
  <si>
    <t>0669</t>
  </si>
  <si>
    <t>D330</t>
  </si>
  <si>
    <t>605</t>
  </si>
  <si>
    <t>P33</t>
  </si>
  <si>
    <t>10;2,000;17</t>
  </si>
  <si>
    <t>0649</t>
  </si>
  <si>
    <t>D340</t>
  </si>
  <si>
    <t>606</t>
  </si>
  <si>
    <t>P34</t>
  </si>
  <si>
    <t>10;2,000;18</t>
  </si>
  <si>
    <t>D341</t>
  </si>
  <si>
    <t>608</t>
  </si>
  <si>
    <t>P35</t>
  </si>
  <si>
    <t>10;2,000;20</t>
  </si>
  <si>
    <t>0099</t>
  </si>
  <si>
    <t>D342</t>
  </si>
  <si>
    <t>609</t>
  </si>
  <si>
    <t>P36</t>
  </si>
  <si>
    <t>10;2,000;21</t>
  </si>
  <si>
    <t>0095</t>
  </si>
  <si>
    <t>D343</t>
  </si>
  <si>
    <t>700</t>
  </si>
  <si>
    <t>P37</t>
  </si>
  <si>
    <t>10;2,000;22</t>
  </si>
  <si>
    <t>0645</t>
  </si>
  <si>
    <t>D344</t>
  </si>
  <si>
    <t>P38</t>
  </si>
  <si>
    <t>10;2,000;23</t>
  </si>
  <si>
    <t>0646</t>
  </si>
  <si>
    <t>D345</t>
  </si>
  <si>
    <t>P39</t>
  </si>
  <si>
    <t>10;2,000;24</t>
  </si>
  <si>
    <t>0335</t>
  </si>
  <si>
    <t>D346</t>
  </si>
  <si>
    <t>P40</t>
  </si>
  <si>
    <t>10;2,000;25</t>
  </si>
  <si>
    <t>D348</t>
  </si>
  <si>
    <t>P41</t>
  </si>
  <si>
    <t>10;2,000;26</t>
  </si>
  <si>
    <t>0647</t>
  </si>
  <si>
    <t>D350</t>
  </si>
  <si>
    <t>P42</t>
  </si>
  <si>
    <t>10;2,000;27</t>
  </si>
  <si>
    <t>D362</t>
  </si>
  <si>
    <t>P43</t>
  </si>
  <si>
    <t>10;2,000;28</t>
  </si>
  <si>
    <t>D364</t>
  </si>
  <si>
    <t>P44</t>
  </si>
  <si>
    <t>10;2,000;29</t>
  </si>
  <si>
    <t>0648</t>
  </si>
  <si>
    <t>D365</t>
  </si>
  <si>
    <t>P45</t>
  </si>
  <si>
    <t>10;2,000;30</t>
  </si>
  <si>
    <t>D366</t>
  </si>
  <si>
    <t>B00</t>
  </si>
  <si>
    <t>P46</t>
  </si>
  <si>
    <t>10;2,000;31</t>
  </si>
  <si>
    <t>0492</t>
  </si>
  <si>
    <t>D367</t>
  </si>
  <si>
    <t>P47</t>
  </si>
  <si>
    <t>10;2,000;35</t>
  </si>
  <si>
    <t>0599</t>
  </si>
  <si>
    <t>D368</t>
  </si>
  <si>
    <t>B05</t>
  </si>
  <si>
    <t>P48</t>
  </si>
  <si>
    <t>10;2,000;45</t>
  </si>
  <si>
    <t>D369</t>
  </si>
  <si>
    <t>B10</t>
  </si>
  <si>
    <t>P49</t>
  </si>
  <si>
    <t>10;2,000;60</t>
  </si>
  <si>
    <t>0547</t>
  </si>
  <si>
    <t>D370</t>
  </si>
  <si>
    <t>B11</t>
  </si>
  <si>
    <t>P50</t>
  </si>
  <si>
    <t>10;2,250;11</t>
  </si>
  <si>
    <t>0685</t>
  </si>
  <si>
    <t>D371</t>
  </si>
  <si>
    <t>B12</t>
  </si>
  <si>
    <t>P51</t>
  </si>
  <si>
    <t>10;2,440;14</t>
  </si>
  <si>
    <t>0755</t>
  </si>
  <si>
    <t>D372</t>
  </si>
  <si>
    <t>B15</t>
  </si>
  <si>
    <t>P52</t>
  </si>
  <si>
    <t>10;2,500;14</t>
  </si>
  <si>
    <t>0566</t>
  </si>
  <si>
    <t>D373</t>
  </si>
  <si>
    <t>B16</t>
  </si>
  <si>
    <t>P53</t>
  </si>
  <si>
    <t>10;2,500;21</t>
  </si>
  <si>
    <t>0477</t>
  </si>
  <si>
    <t>D374</t>
  </si>
  <si>
    <t>B17</t>
  </si>
  <si>
    <t>P54</t>
  </si>
  <si>
    <t>10;2,940;11</t>
  </si>
  <si>
    <t>0500</t>
  </si>
  <si>
    <t>D375</t>
  </si>
  <si>
    <t>B18</t>
  </si>
  <si>
    <t>P55</t>
  </si>
  <si>
    <t>10;3,000;00</t>
  </si>
  <si>
    <t>0541</t>
  </si>
  <si>
    <t>D376</t>
  </si>
  <si>
    <t>B19</t>
  </si>
  <si>
    <t>P56</t>
  </si>
  <si>
    <t>10;3,000;11</t>
  </si>
  <si>
    <t>0334</t>
  </si>
  <si>
    <t>D377</t>
  </si>
  <si>
    <t>B20</t>
  </si>
  <si>
    <t>P57</t>
  </si>
  <si>
    <t>10;3,000;14</t>
  </si>
  <si>
    <t>0124</t>
  </si>
  <si>
    <t>D378</t>
  </si>
  <si>
    <t>B21</t>
  </si>
  <si>
    <t>P58</t>
  </si>
  <si>
    <t>10;3,000;15</t>
  </si>
  <si>
    <t>0429</t>
  </si>
  <si>
    <t>D379</t>
  </si>
  <si>
    <t>B25</t>
  </si>
  <si>
    <t>P59</t>
  </si>
  <si>
    <t>10;3,000;18</t>
  </si>
  <si>
    <t>0389</t>
  </si>
  <si>
    <t>D380</t>
  </si>
  <si>
    <t>B26</t>
  </si>
  <si>
    <t>P60</t>
  </si>
  <si>
    <t>10;3,000;20</t>
  </si>
  <si>
    <t>0434</t>
  </si>
  <si>
    <t>D381</t>
  </si>
  <si>
    <t>B30</t>
  </si>
  <si>
    <t>P61</t>
  </si>
  <si>
    <t>10;3,000;21</t>
  </si>
  <si>
    <t>D382</t>
  </si>
  <si>
    <t>B31</t>
  </si>
  <si>
    <t>P62</t>
  </si>
  <si>
    <t>10;3,000;28</t>
  </si>
  <si>
    <t>0454</t>
  </si>
  <si>
    <t>D383</t>
  </si>
  <si>
    <t>B32</t>
  </si>
  <si>
    <t>P63</t>
  </si>
  <si>
    <t>10;3,000;30</t>
  </si>
  <si>
    <t>0073</t>
  </si>
  <si>
    <t>D384</t>
  </si>
  <si>
    <t>B33</t>
  </si>
  <si>
    <t>P64</t>
  </si>
  <si>
    <t>10;3,000;32</t>
  </si>
  <si>
    <t>0499</t>
  </si>
  <si>
    <t>D385</t>
  </si>
  <si>
    <t>B34</t>
  </si>
  <si>
    <t>P65</t>
  </si>
  <si>
    <t>10;3,000;35</t>
  </si>
  <si>
    <t>0356</t>
  </si>
  <si>
    <t>D386</t>
  </si>
  <si>
    <t>B35</t>
  </si>
  <si>
    <t>P66</t>
  </si>
  <si>
    <t>10;3,000;40</t>
  </si>
  <si>
    <t>0472</t>
  </si>
  <si>
    <t>D387</t>
  </si>
  <si>
    <t>B36</t>
  </si>
  <si>
    <t>P67</t>
  </si>
  <si>
    <t>10;3,000;60</t>
  </si>
  <si>
    <t>0548</t>
  </si>
  <si>
    <t>D389</t>
  </si>
  <si>
    <t>B37</t>
  </si>
  <si>
    <t>P68</t>
  </si>
  <si>
    <t>10;3,500;20</t>
  </si>
  <si>
    <t>0489</t>
  </si>
  <si>
    <t>D390</t>
  </si>
  <si>
    <t>B38</t>
  </si>
  <si>
    <t>P69</t>
  </si>
  <si>
    <t>10;4,000;21</t>
  </si>
  <si>
    <t>0329</t>
  </si>
  <si>
    <t>D391</t>
  </si>
  <si>
    <t>B39</t>
  </si>
  <si>
    <t>P70</t>
  </si>
  <si>
    <t>10;4,000;30</t>
  </si>
  <si>
    <t>0078</t>
  </si>
  <si>
    <t>D392</t>
  </si>
  <si>
    <t>B40</t>
  </si>
  <si>
    <t>P71</t>
  </si>
  <si>
    <t>10;5,000;11</t>
  </si>
  <si>
    <t>D396</t>
  </si>
  <si>
    <t>B41</t>
  </si>
  <si>
    <t>P72</t>
  </si>
  <si>
    <t>10;5,000;20</t>
  </si>
  <si>
    <t>0594</t>
  </si>
  <si>
    <t>D398</t>
  </si>
  <si>
    <t>B42</t>
  </si>
  <si>
    <t>P73</t>
  </si>
  <si>
    <t>10;5,000;30</t>
  </si>
  <si>
    <t>0463</t>
  </si>
  <si>
    <t>D399</t>
  </si>
  <si>
    <t>B43</t>
  </si>
  <si>
    <t>P74</t>
  </si>
  <si>
    <t>11;2,000;18</t>
  </si>
  <si>
    <t>0524</t>
  </si>
  <si>
    <t>D439</t>
  </si>
  <si>
    <t>B44</t>
  </si>
  <si>
    <t>P75</t>
  </si>
  <si>
    <t>11;2,000;21</t>
  </si>
  <si>
    <t>0446</t>
  </si>
  <si>
    <t>D440</t>
  </si>
  <si>
    <t>B45</t>
  </si>
  <si>
    <t>P76</t>
  </si>
  <si>
    <t>11;2,000;24</t>
  </si>
  <si>
    <t>0700</t>
  </si>
  <si>
    <t>D441</t>
  </si>
  <si>
    <t>B46</t>
  </si>
  <si>
    <t>P77</t>
  </si>
  <si>
    <t>11;2,000;30</t>
  </si>
  <si>
    <t>0464</t>
  </si>
  <si>
    <t>D442</t>
  </si>
  <si>
    <t>B50</t>
  </si>
  <si>
    <t>P78</t>
  </si>
  <si>
    <t>11;2,000;31</t>
  </si>
  <si>
    <t>D445</t>
  </si>
  <si>
    <t>B51</t>
  </si>
  <si>
    <t>P79</t>
  </si>
  <si>
    <t>11;3,000;14</t>
  </si>
  <si>
    <t>D446</t>
  </si>
  <si>
    <t>B52</t>
  </si>
  <si>
    <t>P80</t>
  </si>
  <si>
    <t>11;3,000;33</t>
  </si>
  <si>
    <t>D447</t>
  </si>
  <si>
    <t>B53</t>
  </si>
  <si>
    <t>P81</t>
  </si>
  <si>
    <t>110;4,000;111</t>
  </si>
  <si>
    <t>0776</t>
  </si>
  <si>
    <t>D448</t>
  </si>
  <si>
    <t>B54</t>
  </si>
  <si>
    <t>P82</t>
  </si>
  <si>
    <t>12;0,500;27</t>
  </si>
  <si>
    <t>0562</t>
  </si>
  <si>
    <t>D580</t>
  </si>
  <si>
    <t>B55</t>
  </si>
  <si>
    <t>P83</t>
  </si>
  <si>
    <t>12;1,000;27</t>
  </si>
  <si>
    <t>0561</t>
  </si>
  <si>
    <t>D639</t>
  </si>
  <si>
    <t>B56</t>
  </si>
  <si>
    <t>P84</t>
  </si>
  <si>
    <t>12;1,000;30</t>
  </si>
  <si>
    <t>0571</t>
  </si>
  <si>
    <t>D640</t>
  </si>
  <si>
    <t>B60</t>
  </si>
  <si>
    <t>P85</t>
  </si>
  <si>
    <t>12;1,500;13</t>
  </si>
  <si>
    <t>0328</t>
  </si>
  <si>
    <t>D642</t>
  </si>
  <si>
    <t>B61</t>
  </si>
  <si>
    <t>P86</t>
  </si>
  <si>
    <t>12;1,500;21</t>
  </si>
  <si>
    <t>D643</t>
  </si>
  <si>
    <t>B70</t>
  </si>
  <si>
    <t>P87</t>
  </si>
  <si>
    <t>12;2,000;13</t>
  </si>
  <si>
    <t>D644</t>
  </si>
  <si>
    <t>B71</t>
  </si>
  <si>
    <t>P88</t>
  </si>
  <si>
    <t>12;2,000;14</t>
  </si>
  <si>
    <t>D645</t>
  </si>
  <si>
    <t>B72</t>
  </si>
  <si>
    <t>P89</t>
  </si>
  <si>
    <t>12;2,000;16</t>
  </si>
  <si>
    <t>0545</t>
  </si>
  <si>
    <t>D646</t>
  </si>
  <si>
    <t>B80</t>
  </si>
  <si>
    <t>P90</t>
  </si>
  <si>
    <t>12;2,000;20</t>
  </si>
  <si>
    <t>0435</t>
  </si>
  <si>
    <t>D647</t>
  </si>
  <si>
    <t>B81</t>
  </si>
  <si>
    <t>P91</t>
  </si>
  <si>
    <t>12;2,000;21</t>
  </si>
  <si>
    <t>0371</t>
  </si>
  <si>
    <t>D648</t>
  </si>
  <si>
    <t>B82</t>
  </si>
  <si>
    <t>P92</t>
  </si>
  <si>
    <t>12;2,000;25</t>
  </si>
  <si>
    <t>0712</t>
  </si>
  <si>
    <t>D712</t>
  </si>
  <si>
    <t>B83</t>
  </si>
  <si>
    <t>P93</t>
  </si>
  <si>
    <t>12;2,000;26</t>
  </si>
  <si>
    <t>0631</t>
  </si>
  <si>
    <t>D717</t>
  </si>
  <si>
    <t>B84</t>
  </si>
  <si>
    <t>P94</t>
  </si>
  <si>
    <t>12;2,000;30</t>
  </si>
  <si>
    <t>0161</t>
  </si>
  <si>
    <t>D721</t>
  </si>
  <si>
    <t>B85</t>
  </si>
  <si>
    <t>P95</t>
  </si>
  <si>
    <t>12;2,500;30</t>
  </si>
  <si>
    <t>0692</t>
  </si>
  <si>
    <t>D747</t>
  </si>
  <si>
    <t>B86</t>
  </si>
  <si>
    <t>P96</t>
  </si>
  <si>
    <t>12;3,000;13</t>
  </si>
  <si>
    <t>0323</t>
  </si>
  <si>
    <t>D760</t>
  </si>
  <si>
    <t>B87</t>
  </si>
  <si>
    <t>P97</t>
  </si>
  <si>
    <t>12;3,000;14</t>
  </si>
  <si>
    <t>D761</t>
  </si>
  <si>
    <t>B88</t>
  </si>
  <si>
    <t>P98</t>
  </si>
  <si>
    <t>12;3,000;18</t>
  </si>
  <si>
    <t>0359</t>
  </si>
  <si>
    <t>D762</t>
  </si>
  <si>
    <t>B89</t>
  </si>
  <si>
    <t>P99</t>
  </si>
  <si>
    <t>12;3,000;20</t>
  </si>
  <si>
    <t>0380</t>
  </si>
  <si>
    <t>D763</t>
  </si>
  <si>
    <t>B90</t>
  </si>
  <si>
    <t>PA1</t>
  </si>
  <si>
    <t>12;3,000;21</t>
  </si>
  <si>
    <t>D764</t>
  </si>
  <si>
    <t>B91</t>
  </si>
  <si>
    <t>PA2</t>
  </si>
  <si>
    <t>12;3,000;30</t>
  </si>
  <si>
    <t>D821</t>
  </si>
  <si>
    <t>B92</t>
  </si>
  <si>
    <t>12;3,000;35</t>
  </si>
  <si>
    <t>0468</t>
  </si>
  <si>
    <t>D866</t>
  </si>
  <si>
    <t>C01</t>
  </si>
  <si>
    <t>PA4</t>
  </si>
  <si>
    <t>12;3,500;30</t>
  </si>
  <si>
    <t>D878</t>
  </si>
  <si>
    <t>C02</t>
  </si>
  <si>
    <t>PA5</t>
  </si>
  <si>
    <t>12;4,000;14</t>
  </si>
  <si>
    <t>D879</t>
  </si>
  <si>
    <t>C03</t>
  </si>
  <si>
    <t>PA6</t>
  </si>
  <si>
    <t>12;4,500;30</t>
  </si>
  <si>
    <t>0537</t>
  </si>
  <si>
    <t>D885</t>
  </si>
  <si>
    <t>C04</t>
  </si>
  <si>
    <t>PA7</t>
  </si>
  <si>
    <t>12;5,000;30</t>
  </si>
  <si>
    <t>0691</t>
  </si>
  <si>
    <t>D888</t>
  </si>
  <si>
    <t>C05</t>
  </si>
  <si>
    <t>PA8</t>
  </si>
  <si>
    <t>13;2,000;30</t>
  </si>
  <si>
    <t>0697</t>
  </si>
  <si>
    <t>D910</t>
  </si>
  <si>
    <t>C06</t>
  </si>
  <si>
    <t>PA9</t>
  </si>
  <si>
    <t>14;0,500;30</t>
  </si>
  <si>
    <t>0523</t>
  </si>
  <si>
    <t>D911</t>
  </si>
  <si>
    <t>C07</t>
  </si>
  <si>
    <t>PB1</t>
  </si>
  <si>
    <t>14;1,000;15</t>
  </si>
  <si>
    <t>0391</t>
  </si>
  <si>
    <t>D912</t>
  </si>
  <si>
    <t>C08</t>
  </si>
  <si>
    <t>PB2</t>
  </si>
  <si>
    <t>14;1,000;20</t>
  </si>
  <si>
    <t>0436</t>
  </si>
  <si>
    <t>D913</t>
  </si>
  <si>
    <t>C09</t>
  </si>
  <si>
    <t>PB3</t>
  </si>
  <si>
    <t>14;1,000;25</t>
  </si>
  <si>
    <t>0650</t>
  </si>
  <si>
    <t>D920</t>
  </si>
  <si>
    <t>C10</t>
  </si>
  <si>
    <t>PB4</t>
  </si>
  <si>
    <t>14;1,000;30</t>
  </si>
  <si>
    <t>D950</t>
  </si>
  <si>
    <t>C11</t>
  </si>
  <si>
    <t>PB5</t>
  </si>
  <si>
    <t>14;1,250;30</t>
  </si>
  <si>
    <t>0542</t>
  </si>
  <si>
    <t>DL50</t>
  </si>
  <si>
    <t>C12</t>
  </si>
  <si>
    <t>PB6</t>
  </si>
  <si>
    <t>14;1,500;30</t>
  </si>
  <si>
    <t>0031</t>
  </si>
  <si>
    <t>DL51</t>
  </si>
  <si>
    <t>C13</t>
  </si>
  <si>
    <t>PB7</t>
  </si>
  <si>
    <t>14;1,550;15</t>
  </si>
  <si>
    <t>0394</t>
  </si>
  <si>
    <t>DL53</t>
  </si>
  <si>
    <t>C14</t>
  </si>
  <si>
    <t>PB8</t>
  </si>
  <si>
    <t>14;10,000;24</t>
  </si>
  <si>
    <t>0452</t>
  </si>
  <si>
    <t>DL55</t>
  </si>
  <si>
    <t>C15</t>
  </si>
  <si>
    <t>PB9</t>
  </si>
  <si>
    <t>14;10,000;30</t>
  </si>
  <si>
    <t>0578</t>
  </si>
  <si>
    <t>DL56</t>
  </si>
  <si>
    <t>C16</t>
  </si>
  <si>
    <t>PC1</t>
  </si>
  <si>
    <t>14;12,000;20</t>
  </si>
  <si>
    <t>0091</t>
  </si>
  <si>
    <t>DL57</t>
  </si>
  <si>
    <t>C17</t>
  </si>
  <si>
    <t>PC2</t>
  </si>
  <si>
    <t>14;2,000;15</t>
  </si>
  <si>
    <t>DL58</t>
  </si>
  <si>
    <t>C18</t>
  </si>
  <si>
    <t>PC3</t>
  </si>
  <si>
    <t>14;2,000;16</t>
  </si>
  <si>
    <t>0382</t>
  </si>
  <si>
    <t>DL59</t>
  </si>
  <si>
    <t>C19</t>
  </si>
  <si>
    <t>PC4</t>
  </si>
  <si>
    <t>14;2,000;18</t>
  </si>
  <si>
    <t>0376</t>
  </si>
  <si>
    <t>DL60</t>
  </si>
  <si>
    <t>C20</t>
  </si>
  <si>
    <t>PC5</t>
  </si>
  <si>
    <t>14;2,000;20</t>
  </si>
  <si>
    <t>0155</t>
  </si>
  <si>
    <t>DL61</t>
  </si>
  <si>
    <t>C21</t>
  </si>
  <si>
    <t>PC6</t>
  </si>
  <si>
    <t>14;2,000;21</t>
  </si>
  <si>
    <t>0070</t>
  </si>
  <si>
    <t>DL62</t>
  </si>
  <si>
    <t>C22</t>
  </si>
  <si>
    <t>PC7</t>
  </si>
  <si>
    <t>14;2,000;24</t>
  </si>
  <si>
    <t>0450</t>
  </si>
  <si>
    <t>DL63</t>
  </si>
  <si>
    <t>C23</t>
  </si>
  <si>
    <t>PC8</t>
  </si>
  <si>
    <t>14;2,000;26</t>
  </si>
  <si>
    <t>0576</t>
  </si>
  <si>
    <t>DL64</t>
  </si>
  <si>
    <t>C24</t>
  </si>
  <si>
    <t>PC9</t>
  </si>
  <si>
    <t>14;2,000;28</t>
  </si>
  <si>
    <t>0327</t>
  </si>
  <si>
    <t>DL65</t>
  </si>
  <si>
    <t>C25</t>
  </si>
  <si>
    <t>PD1</t>
  </si>
  <si>
    <t>14;2,000;30</t>
  </si>
  <si>
    <t>DL68</t>
  </si>
  <si>
    <t>C26</t>
  </si>
  <si>
    <t>PD2</t>
  </si>
  <si>
    <t>14;2,000;35</t>
  </si>
  <si>
    <t>DL69</t>
  </si>
  <si>
    <t>C27</t>
  </si>
  <si>
    <t>PD3</t>
  </si>
  <si>
    <t>14;2,000;40</t>
  </si>
  <si>
    <t>0349</t>
  </si>
  <si>
    <t>DL70</t>
  </si>
  <si>
    <t>C28</t>
  </si>
  <si>
    <t>PD4</t>
  </si>
  <si>
    <t>14;2,000;42</t>
  </si>
  <si>
    <t>0497</t>
  </si>
  <si>
    <t>DL71</t>
  </si>
  <si>
    <t>C29</t>
  </si>
  <si>
    <t>PD5</t>
  </si>
  <si>
    <t>14;2,000;45</t>
  </si>
  <si>
    <t>0255</t>
  </si>
  <si>
    <t>K058</t>
  </si>
  <si>
    <t>C30</t>
  </si>
  <si>
    <t>PD6</t>
  </si>
  <si>
    <t>14;2,000;60</t>
  </si>
  <si>
    <t>0390</t>
  </si>
  <si>
    <t>K060</t>
  </si>
  <si>
    <t>C31</t>
  </si>
  <si>
    <t>PD7</t>
  </si>
  <si>
    <t>14;2,000;90</t>
  </si>
  <si>
    <t>0177</t>
  </si>
  <si>
    <t>K062</t>
  </si>
  <si>
    <t>C32</t>
  </si>
  <si>
    <t>PD8</t>
  </si>
  <si>
    <t>14;2,500;30</t>
  </si>
  <si>
    <t>0387</t>
  </si>
  <si>
    <t>K066</t>
  </si>
  <si>
    <t>C50</t>
  </si>
  <si>
    <t>PD9</t>
  </si>
  <si>
    <t>14;3,000;15</t>
  </si>
  <si>
    <t>K090</t>
  </si>
  <si>
    <t>C51</t>
  </si>
  <si>
    <t>14;3,000;18</t>
  </si>
  <si>
    <t>K091</t>
  </si>
  <si>
    <t>C52</t>
  </si>
  <si>
    <t>PE2</t>
  </si>
  <si>
    <t>14;3,000;185</t>
  </si>
  <si>
    <t>0550</t>
  </si>
  <si>
    <t>K330</t>
  </si>
  <si>
    <t>C53</t>
  </si>
  <si>
    <t>PE3</t>
  </si>
  <si>
    <t>14;3,000;19</t>
  </si>
  <si>
    <t>0496</t>
  </si>
  <si>
    <t>S001</t>
  </si>
  <si>
    <t>C54</t>
  </si>
  <si>
    <t>PE4</t>
  </si>
  <si>
    <t>14;3,000;20</t>
  </si>
  <si>
    <t>S030</t>
  </si>
  <si>
    <t>C55</t>
  </si>
  <si>
    <t>PE5</t>
  </si>
  <si>
    <t>14;3,000;21</t>
  </si>
  <si>
    <t>0085</t>
  </si>
  <si>
    <t>S039</t>
  </si>
  <si>
    <t>C56</t>
  </si>
  <si>
    <t>PE6</t>
  </si>
  <si>
    <t>14;3,000;24</t>
  </si>
  <si>
    <t>0451</t>
  </si>
  <si>
    <t>S040</t>
  </si>
  <si>
    <t>C57</t>
  </si>
  <si>
    <t>PE7</t>
  </si>
  <si>
    <t>14;3,000;28</t>
  </si>
  <si>
    <t>0341</t>
  </si>
  <si>
    <t>S041</t>
  </si>
  <si>
    <t>C58</t>
  </si>
  <si>
    <t>PE8</t>
  </si>
  <si>
    <t>14;3,000;30</t>
  </si>
  <si>
    <t>0014</t>
  </si>
  <si>
    <t>S042</t>
  </si>
  <si>
    <t>C59</t>
  </si>
  <si>
    <t>PE9</t>
  </si>
  <si>
    <t>14;3,000;35</t>
  </si>
  <si>
    <t>0375</t>
  </si>
  <si>
    <t>S044</t>
  </si>
  <si>
    <t>C92</t>
  </si>
  <si>
    <t>PF1</t>
  </si>
  <si>
    <t>14;3,000;40</t>
  </si>
  <si>
    <t>0120</t>
  </si>
  <si>
    <t>S045</t>
  </si>
  <si>
    <t>C93</t>
  </si>
  <si>
    <t>PF2</t>
  </si>
  <si>
    <t>14;3,000;45</t>
  </si>
  <si>
    <t>0100</t>
  </si>
  <si>
    <t>S046</t>
  </si>
  <si>
    <t>C94</t>
  </si>
  <si>
    <t>PF3</t>
  </si>
  <si>
    <t>14;3,000;60</t>
  </si>
  <si>
    <t>0015</t>
  </si>
  <si>
    <t>S047</t>
  </si>
  <si>
    <t>C95</t>
  </si>
  <si>
    <t>PF4</t>
  </si>
  <si>
    <t>14;3,500;30</t>
  </si>
  <si>
    <t>0478</t>
  </si>
  <si>
    <t>S048</t>
  </si>
  <si>
    <t>C96</t>
  </si>
  <si>
    <t>PF5</t>
  </si>
  <si>
    <t>14;3,750;30</t>
  </si>
  <si>
    <t>0363</t>
  </si>
  <si>
    <t>S049</t>
  </si>
  <si>
    <t>C97</t>
  </si>
  <si>
    <t>PF6</t>
  </si>
  <si>
    <t>14;3,850;21</t>
  </si>
  <si>
    <t>0358</t>
  </si>
  <si>
    <t>S057</t>
  </si>
  <si>
    <t>C99</t>
  </si>
  <si>
    <t>PF7</t>
  </si>
  <si>
    <t>14;3,900;21</t>
  </si>
  <si>
    <t>0350</t>
  </si>
  <si>
    <t>S058</t>
  </si>
  <si>
    <t>I11</t>
  </si>
  <si>
    <t>PF8</t>
  </si>
  <si>
    <t>14;4,000;15</t>
  </si>
  <si>
    <t>0393</t>
  </si>
  <si>
    <t>S059</t>
  </si>
  <si>
    <t>I12</t>
  </si>
  <si>
    <t>PF9</t>
  </si>
  <si>
    <t>14;4,000;30</t>
  </si>
  <si>
    <t>0093</t>
  </si>
  <si>
    <t>S060</t>
  </si>
  <si>
    <t>I20</t>
  </si>
  <si>
    <t>PG1</t>
  </si>
  <si>
    <t>14;4,000;60</t>
  </si>
  <si>
    <t>0368</t>
  </si>
  <si>
    <t>S061</t>
  </si>
  <si>
    <t>I21</t>
  </si>
  <si>
    <t>PG2</t>
  </si>
  <si>
    <t>14;4,500;30</t>
  </si>
  <si>
    <t>0672</t>
  </si>
  <si>
    <t>S063</t>
  </si>
  <si>
    <t>I22</t>
  </si>
  <si>
    <t>PG3</t>
  </si>
  <si>
    <t>14;5,000;15</t>
  </si>
  <si>
    <t>S064</t>
  </si>
  <si>
    <t>I23</t>
  </si>
  <si>
    <t>PG4</t>
  </si>
  <si>
    <t>14;5,000;21</t>
  </si>
  <si>
    <t>0526</t>
  </si>
  <si>
    <t>S065</t>
  </si>
  <si>
    <t>I24</t>
  </si>
  <si>
    <t>PG5</t>
  </si>
  <si>
    <t>14;5,000;30</t>
  </si>
  <si>
    <t>S066</t>
  </si>
  <si>
    <t>I25</t>
  </si>
  <si>
    <t>PG6</t>
  </si>
  <si>
    <t>14;5,500;30</t>
  </si>
  <si>
    <t>0479</t>
  </si>
  <si>
    <t>S067</t>
  </si>
  <si>
    <t>I26</t>
  </si>
  <si>
    <t>PG7</t>
  </si>
  <si>
    <t>14;6,000;15</t>
  </si>
  <si>
    <t>0564</t>
  </si>
  <si>
    <t>S068</t>
  </si>
  <si>
    <t>I27</t>
  </si>
  <si>
    <t>PG8</t>
  </si>
  <si>
    <t>15;0,500;30</t>
  </si>
  <si>
    <t>0511</t>
  </si>
  <si>
    <t>S069</t>
  </si>
  <si>
    <t>I28</t>
  </si>
  <si>
    <t>PG9</t>
  </si>
  <si>
    <t>15;1,000;21</t>
  </si>
  <si>
    <t>0447</t>
  </si>
  <si>
    <t>S070</t>
  </si>
  <si>
    <t>I29</t>
  </si>
  <si>
    <t>15;1,000;25</t>
  </si>
  <si>
    <t>0705</t>
  </si>
  <si>
    <t>S071</t>
  </si>
  <si>
    <t>I30</t>
  </si>
  <si>
    <t>PH2</t>
  </si>
  <si>
    <t>15;1,000;30</t>
  </si>
  <si>
    <t>0465</t>
  </si>
  <si>
    <t>S072</t>
  </si>
  <si>
    <t>I31</t>
  </si>
  <si>
    <t>15;2,000;16</t>
  </si>
  <si>
    <t>0595</t>
  </si>
  <si>
    <t>S073</t>
  </si>
  <si>
    <t>I32</t>
  </si>
  <si>
    <t>PH4</t>
  </si>
  <si>
    <t>15;2,000;20</t>
  </si>
  <si>
    <t>0437</t>
  </si>
  <si>
    <t>S074</t>
  </si>
  <si>
    <t>I33</t>
  </si>
  <si>
    <t>PH5</t>
  </si>
  <si>
    <t>15;2,000;21</t>
  </si>
  <si>
    <t>0569</t>
  </si>
  <si>
    <t>S075</t>
  </si>
  <si>
    <t>I34</t>
  </si>
  <si>
    <t>PH6</t>
  </si>
  <si>
    <t>15;2,000;22</t>
  </si>
  <si>
    <t>0279</t>
  </si>
  <si>
    <t>S076</t>
  </si>
  <si>
    <t>I35</t>
  </si>
  <si>
    <t>PH7</t>
  </si>
  <si>
    <t>15;2,000;23</t>
  </si>
  <si>
    <t>0493</t>
  </si>
  <si>
    <t>S077</t>
  </si>
  <si>
    <t>I38</t>
  </si>
  <si>
    <t>PH8</t>
  </si>
  <si>
    <t>15;2,000;28</t>
  </si>
  <si>
    <t>0455</t>
  </si>
  <si>
    <t>S087</t>
  </si>
  <si>
    <t>I39</t>
  </si>
  <si>
    <t>PH9</t>
  </si>
  <si>
    <t>15;2,000;30</t>
  </si>
  <si>
    <t>0076</t>
  </si>
  <si>
    <t>S106</t>
  </si>
  <si>
    <t>I48</t>
  </si>
  <si>
    <t>PI1</t>
  </si>
  <si>
    <t>15;2,000;35</t>
  </si>
  <si>
    <t>0598</t>
  </si>
  <si>
    <t>S107</t>
  </si>
  <si>
    <t>I55</t>
  </si>
  <si>
    <t>PI2</t>
  </si>
  <si>
    <t>15;2,000;60</t>
  </si>
  <si>
    <t>0163</t>
  </si>
  <si>
    <t>S109</t>
  </si>
  <si>
    <t>I56</t>
  </si>
  <si>
    <t>PI3</t>
  </si>
  <si>
    <t>15;3,000;21</t>
  </si>
  <si>
    <t>0448</t>
  </si>
  <si>
    <t>S110</t>
  </si>
  <si>
    <t>I60</t>
  </si>
  <si>
    <t>PI4</t>
  </si>
  <si>
    <t>15;3,000;28</t>
  </si>
  <si>
    <t>0721</t>
  </si>
  <si>
    <t>S111</t>
  </si>
  <si>
    <t>I61</t>
  </si>
  <si>
    <t>PI5</t>
  </si>
  <si>
    <t>15;3,000;30</t>
  </si>
  <si>
    <t>0142</t>
  </si>
  <si>
    <t>S113</t>
  </si>
  <si>
    <t>I62</t>
  </si>
  <si>
    <t>PI6</t>
  </si>
  <si>
    <t>15;3,000;60</t>
  </si>
  <si>
    <t>0367</t>
  </si>
  <si>
    <t>S115</t>
  </si>
  <si>
    <t>I63</t>
  </si>
  <si>
    <t>PI7</t>
  </si>
  <si>
    <t>15;3,500;30</t>
  </si>
  <si>
    <t>S116</t>
  </si>
  <si>
    <t>I64</t>
  </si>
  <si>
    <t>PI8</t>
  </si>
  <si>
    <t>15;4,000;30</t>
  </si>
  <si>
    <t>0180</t>
  </si>
  <si>
    <t>S117</t>
  </si>
  <si>
    <t>I65</t>
  </si>
  <si>
    <t>PI9</t>
  </si>
  <si>
    <t>15;5,000;20</t>
  </si>
  <si>
    <t>0438</t>
  </si>
  <si>
    <t>S118</t>
  </si>
  <si>
    <t>I66</t>
  </si>
  <si>
    <t>PJ1</t>
  </si>
  <si>
    <t>15;5,000;30</t>
  </si>
  <si>
    <t>0057</t>
  </si>
  <si>
    <t>S119</t>
  </si>
  <si>
    <t>I67</t>
  </si>
  <si>
    <t>PJ2</t>
  </si>
  <si>
    <t>16;2,000;17</t>
  </si>
  <si>
    <t>0520</t>
  </si>
  <si>
    <t>S120</t>
  </si>
  <si>
    <t>I68</t>
  </si>
  <si>
    <t>PJ3</t>
  </si>
  <si>
    <t>16;2,000;18</t>
  </si>
  <si>
    <t>0474</t>
  </si>
  <si>
    <t>S121</t>
  </si>
  <si>
    <t>I69</t>
  </si>
  <si>
    <t>PJ5</t>
  </si>
  <si>
    <t>16;2,000;21</t>
  </si>
  <si>
    <t>0565</t>
  </si>
  <si>
    <t>S122</t>
  </si>
  <si>
    <t>I70</t>
  </si>
  <si>
    <t>PJ6</t>
  </si>
  <si>
    <t>16;2,000;30</t>
  </si>
  <si>
    <t>0081</t>
  </si>
  <si>
    <t>S123</t>
  </si>
  <si>
    <t>LUL</t>
  </si>
  <si>
    <t>PJ7</t>
  </si>
  <si>
    <t>16;2,000;32</t>
  </si>
  <si>
    <t>0527</t>
  </si>
  <si>
    <t>S124</t>
  </si>
  <si>
    <t>R01</t>
  </si>
  <si>
    <t>PJ8</t>
  </si>
  <si>
    <t>16;2,000;45</t>
  </si>
  <si>
    <t>0108</t>
  </si>
  <si>
    <t>S126</t>
  </si>
  <si>
    <t>R02</t>
  </si>
  <si>
    <t>PJ9</t>
  </si>
  <si>
    <t>16;3,000;21</t>
  </si>
  <si>
    <t>0097</t>
  </si>
  <si>
    <t>S128</t>
  </si>
  <si>
    <t>R03</t>
  </si>
  <si>
    <t>16;3,000;30</t>
  </si>
  <si>
    <t>0016</t>
  </si>
  <si>
    <t>S129</t>
  </si>
  <si>
    <t>R04</t>
  </si>
  <si>
    <t>PK2</t>
  </si>
  <si>
    <t>16;4,000;30</t>
  </si>
  <si>
    <t>0709</t>
  </si>
  <si>
    <t>S132</t>
  </si>
  <si>
    <t>R05</t>
  </si>
  <si>
    <t>PK3</t>
  </si>
  <si>
    <t>17;1,000;18</t>
  </si>
  <si>
    <t>0596</t>
  </si>
  <si>
    <t>S133</t>
  </si>
  <si>
    <t>R06</t>
  </si>
  <si>
    <t>PK4</t>
  </si>
  <si>
    <t>17;2,000;18</t>
  </si>
  <si>
    <t>0343</t>
  </si>
  <si>
    <t>S139</t>
  </si>
  <si>
    <t>R07</t>
  </si>
  <si>
    <t>PK5</t>
  </si>
  <si>
    <t>17;2,000;20</t>
  </si>
  <si>
    <t>0439</t>
  </si>
  <si>
    <t>S160</t>
  </si>
  <si>
    <t>R08</t>
  </si>
  <si>
    <t>PK6</t>
  </si>
  <si>
    <t>17;2,000;30</t>
  </si>
  <si>
    <t>0587</t>
  </si>
  <si>
    <t>S242</t>
  </si>
  <si>
    <t>R09</t>
  </si>
  <si>
    <t>PK7</t>
  </si>
  <si>
    <t>17;3,000;18</t>
  </si>
  <si>
    <t>0540</t>
  </si>
  <si>
    <t>S243</t>
  </si>
  <si>
    <t>R10</t>
  </si>
  <si>
    <t>PK8</t>
  </si>
  <si>
    <t>17;3,000;30</t>
  </si>
  <si>
    <t>0518</t>
  </si>
  <si>
    <t>S322</t>
  </si>
  <si>
    <t>R11</t>
  </si>
  <si>
    <t>PK9</t>
  </si>
  <si>
    <t>18;2,000;19</t>
  </si>
  <si>
    <t>S323</t>
  </si>
  <si>
    <t>R12</t>
  </si>
  <si>
    <t>18;2,000;20</t>
  </si>
  <si>
    <t>0673</t>
  </si>
  <si>
    <t>S326</t>
  </si>
  <si>
    <t>R13</t>
  </si>
  <si>
    <t>PL2</t>
  </si>
  <si>
    <t>18;2,000;21</t>
  </si>
  <si>
    <t>0512</t>
  </si>
  <si>
    <t>S328</t>
  </si>
  <si>
    <t>R14</t>
  </si>
  <si>
    <t>PL3</t>
  </si>
  <si>
    <t>18;2,000;23</t>
  </si>
  <si>
    <t>0684</t>
  </si>
  <si>
    <t>S330</t>
  </si>
  <si>
    <t>R15</t>
  </si>
  <si>
    <t>PL4</t>
  </si>
  <si>
    <t>18;2,000;24</t>
  </si>
  <si>
    <t>0453</t>
  </si>
  <si>
    <t>S335</t>
  </si>
  <si>
    <t>R16</t>
  </si>
  <si>
    <t>PL5</t>
  </si>
  <si>
    <t>18;2,000;25</t>
  </si>
  <si>
    <t>0092</t>
  </si>
  <si>
    <t>S360</t>
  </si>
  <si>
    <t>R17</t>
  </si>
  <si>
    <t>PL6</t>
  </si>
  <si>
    <t>18;2,000;30</t>
  </si>
  <si>
    <t>0293</t>
  </si>
  <si>
    <t>S363</t>
  </si>
  <si>
    <t>R18</t>
  </si>
  <si>
    <t>PL7</t>
  </si>
  <si>
    <t>18;3,000;20</t>
  </si>
  <si>
    <t>0440</t>
  </si>
  <si>
    <t>S367</t>
  </si>
  <si>
    <t>R19</t>
  </si>
  <si>
    <t>PL8</t>
  </si>
  <si>
    <t>18;3,000;24</t>
  </si>
  <si>
    <t>0558</t>
  </si>
  <si>
    <t>S369</t>
  </si>
  <si>
    <t>R20</t>
  </si>
  <si>
    <t>PL9</t>
  </si>
  <si>
    <t>18;3,000;30</t>
  </si>
  <si>
    <t>0519</t>
  </si>
  <si>
    <t>S370</t>
  </si>
  <si>
    <t>R21</t>
  </si>
  <si>
    <t>PM1</t>
  </si>
  <si>
    <t>18;4,000;30</t>
  </si>
  <si>
    <t>0654</t>
  </si>
  <si>
    <t>S376</t>
  </si>
  <si>
    <t>R22</t>
  </si>
  <si>
    <t>PM2</t>
  </si>
  <si>
    <t>19;2,000;25</t>
  </si>
  <si>
    <t>0559</t>
  </si>
  <si>
    <t>S442</t>
  </si>
  <si>
    <t>R23</t>
  </si>
  <si>
    <t>PM3</t>
  </si>
  <si>
    <t>19;2,000;30</t>
  </si>
  <si>
    <t>0515</t>
  </si>
  <si>
    <t>S590</t>
  </si>
  <si>
    <t>R24</t>
  </si>
  <si>
    <t>PM4</t>
  </si>
  <si>
    <t>19;3,000;34</t>
  </si>
  <si>
    <t>0490</t>
  </si>
  <si>
    <t>S714</t>
  </si>
  <si>
    <t>R25</t>
  </si>
  <si>
    <t>PM5</t>
  </si>
  <si>
    <t>19;3,000;35</t>
  </si>
  <si>
    <t>0568</t>
  </si>
  <si>
    <t>S801</t>
  </si>
  <si>
    <t>WKZ</t>
  </si>
  <si>
    <t>PM6</t>
  </si>
  <si>
    <t>20;10,000;21</t>
  </si>
  <si>
    <t>0360</t>
  </si>
  <si>
    <t>S802</t>
  </si>
  <si>
    <t>YMS</t>
  </si>
  <si>
    <t>PM7</t>
  </si>
  <si>
    <t>20;11,600;30</t>
  </si>
  <si>
    <t>0365</t>
  </si>
  <si>
    <t>S803</t>
  </si>
  <si>
    <t>ZEK</t>
  </si>
  <si>
    <t>PM8</t>
  </si>
  <si>
    <t>20;2,000;21</t>
  </si>
  <si>
    <t>0372</t>
  </si>
  <si>
    <t>S804</t>
  </si>
  <si>
    <t>PM9</t>
  </si>
  <si>
    <t>20;2,000;30</t>
  </si>
  <si>
    <t>0006</t>
  </si>
  <si>
    <t>S805</t>
  </si>
  <si>
    <t>PN1</t>
  </si>
  <si>
    <t>20;2,500;30</t>
  </si>
  <si>
    <t>0778</t>
  </si>
  <si>
    <t>S806</t>
  </si>
  <si>
    <t>PN2</t>
  </si>
  <si>
    <t>20;3,000;30</t>
  </si>
  <si>
    <t>0158</t>
  </si>
  <si>
    <t>S807</t>
  </si>
  <si>
    <t>PN3</t>
  </si>
  <si>
    <t>20;3,000;35</t>
  </si>
  <si>
    <t>S808</t>
  </si>
  <si>
    <t>PN4</t>
  </si>
  <si>
    <t>20;3,000;60</t>
  </si>
  <si>
    <t>0062</t>
  </si>
  <si>
    <t>S809</t>
  </si>
  <si>
    <t>PN5</t>
  </si>
  <si>
    <t>20;4,000;30</t>
  </si>
  <si>
    <t>0351</t>
  </si>
  <si>
    <t>S810</t>
  </si>
  <si>
    <t>PN6</t>
  </si>
  <si>
    <t>20;5,000;21</t>
  </si>
  <si>
    <t>0551</t>
  </si>
  <si>
    <t>S811</t>
  </si>
  <si>
    <t>PN7</t>
  </si>
  <si>
    <t>21;0,500;22</t>
  </si>
  <si>
    <t>0563</t>
  </si>
  <si>
    <t>S812</t>
  </si>
  <si>
    <t>PN8</t>
  </si>
  <si>
    <t>21;1,000;22</t>
  </si>
  <si>
    <t>0809</t>
  </si>
  <si>
    <t>S813</t>
  </si>
  <si>
    <t>PN9</t>
  </si>
  <si>
    <t>21;1,000;30</t>
  </si>
  <si>
    <t>0396</t>
  </si>
  <si>
    <t>S814</t>
  </si>
  <si>
    <t>PO1</t>
  </si>
  <si>
    <t>21;1,000;45</t>
  </si>
  <si>
    <t>0114</t>
  </si>
  <si>
    <t>S815</t>
  </si>
  <si>
    <t>PO2</t>
  </si>
  <si>
    <t>21;1,500;30</t>
  </si>
  <si>
    <t>0325</t>
  </si>
  <si>
    <t>S816</t>
  </si>
  <si>
    <t>PO3</t>
  </si>
  <si>
    <t>21;2,000;00</t>
  </si>
  <si>
    <t>0530</t>
  </si>
  <si>
    <t>S817</t>
  </si>
  <si>
    <t>PO4</t>
  </si>
  <si>
    <t>21;2,000;22</t>
  </si>
  <si>
    <t>0331</t>
  </si>
  <si>
    <t>S818</t>
  </si>
  <si>
    <t>PO5</t>
  </si>
  <si>
    <t>21;2,000;28</t>
  </si>
  <si>
    <t>0379</t>
  </si>
  <si>
    <t>S819</t>
  </si>
  <si>
    <t>PO6</t>
  </si>
  <si>
    <t>21;2,000;30</t>
  </si>
  <si>
    <t>0029</t>
  </si>
  <si>
    <t>S820</t>
  </si>
  <si>
    <t>PO7</t>
  </si>
  <si>
    <t>21;2,000;35</t>
  </si>
  <si>
    <t>0336</t>
  </si>
  <si>
    <t>S822</t>
  </si>
  <si>
    <t>PO8</t>
  </si>
  <si>
    <t>21;2,000;40</t>
  </si>
  <si>
    <t>0007</t>
  </si>
  <si>
    <t>S823</t>
  </si>
  <si>
    <t>PO9</t>
  </si>
  <si>
    <t>21;2,000;42</t>
  </si>
  <si>
    <t>0742</t>
  </si>
  <si>
    <t>S824</t>
  </si>
  <si>
    <t>PQ1</t>
  </si>
  <si>
    <t>21;2,000;45</t>
  </si>
  <si>
    <t>0008</t>
  </si>
  <si>
    <t>S850</t>
  </si>
  <si>
    <t>PQ2</t>
  </si>
  <si>
    <t>21;2,000;60</t>
  </si>
  <si>
    <t>0507</t>
  </si>
  <si>
    <t>S851</t>
  </si>
  <si>
    <t>PQ3</t>
  </si>
  <si>
    <t>21;2,500;30</t>
  </si>
  <si>
    <t>0579</t>
  </si>
  <si>
    <t>S860</t>
  </si>
  <si>
    <t>PQ4</t>
  </si>
  <si>
    <t>21;3,000;22</t>
  </si>
  <si>
    <t>0400</t>
  </si>
  <si>
    <t>S861</t>
  </si>
  <si>
    <t>PQ5</t>
  </si>
  <si>
    <t>21;3,000;28</t>
  </si>
  <si>
    <t>0326</t>
  </si>
  <si>
    <t>S867</t>
  </si>
  <si>
    <t>PQ6</t>
  </si>
  <si>
    <t>21;3,000;30</t>
  </si>
  <si>
    <t>0017</t>
  </si>
  <si>
    <t>S868</t>
  </si>
  <si>
    <t>PQ7</t>
  </si>
  <si>
    <t>21;3,000;35</t>
  </si>
  <si>
    <t>0469</t>
  </si>
  <si>
    <t>S869</t>
  </si>
  <si>
    <t>PQ8</t>
  </si>
  <si>
    <t>21;3,000;37</t>
  </si>
  <si>
    <t>0575</t>
  </si>
  <si>
    <t>S870</t>
  </si>
  <si>
    <t>PQ9</t>
  </si>
  <si>
    <t>21;3,000;40</t>
  </si>
  <si>
    <t>0125</t>
  </si>
  <si>
    <t>S871</t>
  </si>
  <si>
    <t>21;3,000;44</t>
  </si>
  <si>
    <t>0388</t>
  </si>
  <si>
    <t>S872</t>
  </si>
  <si>
    <t>PR2</t>
  </si>
  <si>
    <t>21;3,000;45</t>
  </si>
  <si>
    <t>0018</t>
  </si>
  <si>
    <t>S873</t>
  </si>
  <si>
    <t>PR3</t>
  </si>
  <si>
    <t>21;3,000;52</t>
  </si>
  <si>
    <t>0298</t>
  </si>
  <si>
    <t>S874</t>
  </si>
  <si>
    <t>PR4</t>
  </si>
  <si>
    <t>21;3,000;60</t>
  </si>
  <si>
    <t>0115</t>
  </si>
  <si>
    <t>S875</t>
  </si>
  <si>
    <t>PR5</t>
  </si>
  <si>
    <t>21;4,000;30</t>
  </si>
  <si>
    <t>0398</t>
  </si>
  <si>
    <t>S876</t>
  </si>
  <si>
    <t>PR6</t>
  </si>
  <si>
    <t>21;4,000;40</t>
  </si>
  <si>
    <t>0128</t>
  </si>
  <si>
    <t>S877</t>
  </si>
  <si>
    <t>PR7</t>
  </si>
  <si>
    <t>21;5,000;30</t>
  </si>
  <si>
    <t>0144</t>
  </si>
  <si>
    <t>S880</t>
  </si>
  <si>
    <t>PR8</t>
  </si>
  <si>
    <t>22;2,000;23</t>
  </si>
  <si>
    <t>0597</t>
  </si>
  <si>
    <t>S881</t>
  </si>
  <si>
    <t>PR9</t>
  </si>
  <si>
    <t>22;2,000;28</t>
  </si>
  <si>
    <t>0622</t>
  </si>
  <si>
    <t>S882</t>
  </si>
  <si>
    <t>PS1</t>
  </si>
  <si>
    <t>22;2,000;30</t>
  </si>
  <si>
    <t>0676</t>
  </si>
  <si>
    <t>S883</t>
  </si>
  <si>
    <t>PS2</t>
  </si>
  <si>
    <t>23;2,000;30</t>
  </si>
  <si>
    <t>0369</t>
  </si>
  <si>
    <t>S884</t>
  </si>
  <si>
    <t>PS3</t>
  </si>
  <si>
    <t>24;2,000;30</t>
  </si>
  <si>
    <t>0514</t>
  </si>
  <si>
    <t>S885</t>
  </si>
  <si>
    <t>PS4</t>
  </si>
  <si>
    <t>24;2,000;45</t>
  </si>
  <si>
    <t>0693</t>
  </si>
  <si>
    <t>S886</t>
  </si>
  <si>
    <t>PS5</t>
  </si>
  <si>
    <t>24;3,000;30</t>
  </si>
  <si>
    <t>0538</t>
  </si>
  <si>
    <t>S887</t>
  </si>
  <si>
    <t>PS6</t>
  </si>
  <si>
    <t>24;3,000;34</t>
  </si>
  <si>
    <t>0539</t>
  </si>
  <si>
    <t>S888</t>
  </si>
  <si>
    <t>PS7</t>
  </si>
  <si>
    <t>24;3,000;45</t>
  </si>
  <si>
    <t>0052</t>
  </si>
  <si>
    <t>S889</t>
  </si>
  <si>
    <t>PS8</t>
  </si>
  <si>
    <t>24;4,000;25</t>
  </si>
  <si>
    <t>0256</t>
  </si>
  <si>
    <t>S890</t>
  </si>
  <si>
    <t>PS9</t>
  </si>
  <si>
    <t>24;4,000;30</t>
  </si>
  <si>
    <t>0273</t>
  </si>
  <si>
    <t>S891</t>
  </si>
  <si>
    <t>24;4,000;45</t>
  </si>
  <si>
    <t>0065</t>
  </si>
  <si>
    <t>S892</t>
  </si>
  <si>
    <t>PT2</t>
  </si>
  <si>
    <t>25;1,000;26</t>
  </si>
  <si>
    <t>S893</t>
  </si>
  <si>
    <t>PT3</t>
  </si>
  <si>
    <t>25;2,000;30</t>
  </si>
  <si>
    <t>0466</t>
  </si>
  <si>
    <t>S894</t>
  </si>
  <si>
    <t>PT4</t>
  </si>
  <si>
    <t>25;2,000;36</t>
  </si>
  <si>
    <t>0683</t>
  </si>
  <si>
    <t>S895</t>
  </si>
  <si>
    <t>PT5</t>
  </si>
  <si>
    <t>25;2,000;41</t>
  </si>
  <si>
    <t>0498</t>
  </si>
  <si>
    <t>S896</t>
  </si>
  <si>
    <t>PT6</t>
  </si>
  <si>
    <t>25;3,000;30</t>
  </si>
  <si>
    <t>0467</t>
  </si>
  <si>
    <t>PT7</t>
  </si>
  <si>
    <t>26;1,000;36</t>
  </si>
  <si>
    <t>PT8</t>
  </si>
  <si>
    <t>27;3,000;30</t>
  </si>
  <si>
    <t>0129</t>
  </si>
  <si>
    <t>PT9</t>
  </si>
  <si>
    <t>28;1,000;30</t>
  </si>
  <si>
    <t>0737</t>
  </si>
  <si>
    <t>PU1</t>
  </si>
  <si>
    <t>28;2,000;30</t>
  </si>
  <si>
    <t>0743</t>
  </si>
  <si>
    <t>PU2</t>
  </si>
  <si>
    <t>28;2,000;35</t>
  </si>
  <si>
    <t>0470</t>
  </si>
  <si>
    <t>PU3</t>
  </si>
  <si>
    <t>28;2,000;42</t>
  </si>
  <si>
    <t>PU4</t>
  </si>
  <si>
    <t>28;2,000;44</t>
  </si>
  <si>
    <t>0184</t>
  </si>
  <si>
    <t>PU5</t>
  </si>
  <si>
    <t>28;3,000;30</t>
  </si>
  <si>
    <t>0395</t>
  </si>
  <si>
    <t>PU6</t>
  </si>
  <si>
    <t>28;3,000;35</t>
  </si>
  <si>
    <t>0544</t>
  </si>
  <si>
    <t>PU7</t>
  </si>
  <si>
    <t>28;3,000;37</t>
  </si>
  <si>
    <t>0560</t>
  </si>
  <si>
    <t>PU8</t>
  </si>
  <si>
    <t>28;3,000;42</t>
  </si>
  <si>
    <t>0386</t>
  </si>
  <si>
    <t>PU9</t>
  </si>
  <si>
    <t>28;3,000;44</t>
  </si>
  <si>
    <t>0086</t>
  </si>
  <si>
    <t>PV1</t>
  </si>
  <si>
    <t>28;3,000;45</t>
  </si>
  <si>
    <t>0297</t>
  </si>
  <si>
    <t>PV2</t>
  </si>
  <si>
    <t>28;4,000;30</t>
  </si>
  <si>
    <t>0768</t>
  </si>
  <si>
    <t>PV3</t>
  </si>
  <si>
    <t>29;2,000;30</t>
  </si>
  <si>
    <t>0708</t>
  </si>
  <si>
    <t>PV4</t>
  </si>
  <si>
    <t>29;2,000;38</t>
  </si>
  <si>
    <t>0720</t>
  </si>
  <si>
    <t>PV5</t>
  </si>
  <si>
    <t>30;0,500;00</t>
  </si>
  <si>
    <t>0635</t>
  </si>
  <si>
    <t>PV6</t>
  </si>
  <si>
    <t>30;1,000;31</t>
  </si>
  <si>
    <t>0364</t>
  </si>
  <si>
    <t>PV7</t>
  </si>
  <si>
    <t>30;1,000;35</t>
  </si>
  <si>
    <t>PV8</t>
  </si>
  <si>
    <t>30;1,000;45</t>
  </si>
  <si>
    <t>0075</t>
  </si>
  <si>
    <t>PV9</t>
  </si>
  <si>
    <t>30;1,000;60</t>
  </si>
  <si>
    <t>PW1</t>
  </si>
  <si>
    <t>30;1,000;90</t>
  </si>
  <si>
    <t>0593</t>
  </si>
  <si>
    <t>PW2</t>
  </si>
  <si>
    <t>30;1,500;45</t>
  </si>
  <si>
    <t>0686</t>
  </si>
  <si>
    <t>PW3</t>
  </si>
  <si>
    <t>30;1,500;60</t>
  </si>
  <si>
    <t>0620</t>
  </si>
  <si>
    <t>PW4</t>
  </si>
  <si>
    <t>30;10,000;45</t>
  </si>
  <si>
    <t>0259</t>
  </si>
  <si>
    <t>PW5</t>
  </si>
  <si>
    <t>30;2,000;00</t>
  </si>
  <si>
    <t>0531</t>
  </si>
  <si>
    <t>PW6</t>
  </si>
  <si>
    <t>30;2,000;31</t>
  </si>
  <si>
    <t>0529</t>
  </si>
  <si>
    <t>PW7</t>
  </si>
  <si>
    <t>30;2,000;35</t>
  </si>
  <si>
    <t>0378</t>
  </si>
  <si>
    <t>PW8</t>
  </si>
  <si>
    <t>30;2,000;40</t>
  </si>
  <si>
    <t>0122</t>
  </si>
  <si>
    <t>PW9</t>
  </si>
  <si>
    <t>30;2,000;45</t>
  </si>
  <si>
    <t>0009</t>
  </si>
  <si>
    <t>PX1</t>
  </si>
  <si>
    <t>30;2,000;60</t>
  </si>
  <si>
    <t>0010</t>
  </si>
  <si>
    <t>PX2</t>
  </si>
  <si>
    <t>30;2,000;90</t>
  </si>
  <si>
    <t>0011</t>
  </si>
  <si>
    <t>PX3</t>
  </si>
  <si>
    <t>30;2,250;60</t>
  </si>
  <si>
    <t>0775</t>
  </si>
  <si>
    <t>PX4</t>
  </si>
  <si>
    <t>30;2,500;31</t>
  </si>
  <si>
    <t>0585</t>
  </si>
  <si>
    <t>PX5</t>
  </si>
  <si>
    <t>30;3,000;00</t>
  </si>
  <si>
    <t>0666</t>
  </si>
  <si>
    <t>PX6</t>
  </si>
  <si>
    <t>30;3,000;120</t>
  </si>
  <si>
    <t>0652</t>
  </si>
  <si>
    <t>PX7</t>
  </si>
  <si>
    <t>30;3,000;31</t>
  </si>
  <si>
    <t>0274</t>
  </si>
  <si>
    <t>PX8</t>
  </si>
  <si>
    <t>30;3,000;35</t>
  </si>
  <si>
    <t>0471</t>
  </si>
  <si>
    <t>PX9</t>
  </si>
  <si>
    <t>30;3,000;37</t>
  </si>
  <si>
    <t>0491</t>
  </si>
  <si>
    <t>30;3,000;40</t>
  </si>
  <si>
    <t>0082</t>
  </si>
  <si>
    <t>RS2</t>
  </si>
  <si>
    <t>30;3,000;44</t>
  </si>
  <si>
    <t>0141</t>
  </si>
  <si>
    <t>RS3</t>
  </si>
  <si>
    <t>30;3,000;45</t>
  </si>
  <si>
    <t>0074</t>
  </si>
  <si>
    <t>RS4</t>
  </si>
  <si>
    <t>30;3,000;60</t>
  </si>
  <si>
    <t>0019</t>
  </si>
  <si>
    <t>RS5</t>
  </si>
  <si>
    <t>30;3,000;90</t>
  </si>
  <si>
    <t>0020</t>
  </si>
  <si>
    <t>RS6</t>
  </si>
  <si>
    <t>30;4,000;60</t>
  </si>
  <si>
    <t>0094</t>
  </si>
  <si>
    <t>RS7</t>
  </si>
  <si>
    <t>30;4,500;40</t>
  </si>
  <si>
    <t>0688</t>
  </si>
  <si>
    <t>RS8</t>
  </si>
  <si>
    <t>30;5,000;45</t>
  </si>
  <si>
    <t>0053</t>
  </si>
  <si>
    <t>RS9</t>
  </si>
  <si>
    <t>30;5,000;60</t>
  </si>
  <si>
    <t>RT1</t>
  </si>
  <si>
    <t>31;2,000;60</t>
  </si>
  <si>
    <t>0744</t>
  </si>
  <si>
    <t>RT2</t>
  </si>
  <si>
    <t>33;3,000;44</t>
  </si>
  <si>
    <t>RT3</t>
  </si>
  <si>
    <t>34;3,000;45</t>
  </si>
  <si>
    <t>0624</t>
  </si>
  <si>
    <t>RT4</t>
  </si>
  <si>
    <t>35;1,000;36</t>
  </si>
  <si>
    <t>0600</t>
  </si>
  <si>
    <t>RT5</t>
  </si>
  <si>
    <t>35;1,000;44</t>
  </si>
  <si>
    <t>0567</t>
  </si>
  <si>
    <t>RT6</t>
  </si>
  <si>
    <t>35;1,000;60</t>
  </si>
  <si>
    <t>0738</t>
  </si>
  <si>
    <t>RT7</t>
  </si>
  <si>
    <t>35;2,000;44</t>
  </si>
  <si>
    <t>0257</t>
  </si>
  <si>
    <t>RT8</t>
  </si>
  <si>
    <t>35;2,000;60</t>
  </si>
  <si>
    <t>0745</t>
  </si>
  <si>
    <t>RT9</t>
  </si>
  <si>
    <t>35;3,000;42</t>
  </si>
  <si>
    <t>35;3,000;44</t>
  </si>
  <si>
    <t>0277</t>
  </si>
  <si>
    <t>35;3,000;59</t>
  </si>
  <si>
    <t>0332</t>
  </si>
  <si>
    <t>35;3,000;60</t>
  </si>
  <si>
    <t>0253</t>
  </si>
  <si>
    <t>35;3,000;66</t>
  </si>
  <si>
    <t>0278</t>
  </si>
  <si>
    <t>RU5</t>
  </si>
  <si>
    <t>37;2,000;60</t>
  </si>
  <si>
    <t>0746</t>
  </si>
  <si>
    <t>RU6</t>
  </si>
  <si>
    <t>37;3,000;60</t>
  </si>
  <si>
    <t>0757</t>
  </si>
  <si>
    <t>RU7</t>
  </si>
  <si>
    <t>38;2,000;40</t>
  </si>
  <si>
    <t>0660</t>
  </si>
  <si>
    <t>RU8</t>
  </si>
  <si>
    <t>38;2,000;60</t>
  </si>
  <si>
    <t>0747</t>
  </si>
  <si>
    <t>RU9</t>
  </si>
  <si>
    <t>38;3,000;60</t>
  </si>
  <si>
    <t>0758</t>
  </si>
  <si>
    <t>RV1</t>
  </si>
  <si>
    <t>38;4,000;40</t>
  </si>
  <si>
    <t>0671</t>
  </si>
  <si>
    <t>RV2</t>
  </si>
  <si>
    <t>39;2,000;45</t>
  </si>
  <si>
    <t>0572</t>
  </si>
  <si>
    <t>S01</t>
  </si>
  <si>
    <t>40;1,000;60</t>
  </si>
  <si>
    <t>0739</t>
  </si>
  <si>
    <t>S02</t>
  </si>
  <si>
    <t>40;2,000;41</t>
  </si>
  <si>
    <t>S03</t>
  </si>
  <si>
    <t>40;2,000;55</t>
  </si>
  <si>
    <t>0357</t>
  </si>
  <si>
    <t>S04</t>
  </si>
  <si>
    <t>40;2,000;60</t>
  </si>
  <si>
    <t>0748</t>
  </si>
  <si>
    <t>S05</t>
  </si>
  <si>
    <t>40;3,000;55</t>
  </si>
  <si>
    <t>0080</t>
  </si>
  <si>
    <t>S06</t>
  </si>
  <si>
    <t>40;3,000;60</t>
  </si>
  <si>
    <t>0377</t>
  </si>
  <si>
    <t>S07</t>
  </si>
  <si>
    <t>41;2,000;60</t>
  </si>
  <si>
    <t>0749</t>
  </si>
  <si>
    <t>S09</t>
  </si>
  <si>
    <t>42;2,000;60</t>
  </si>
  <si>
    <t>0750</t>
  </si>
  <si>
    <t>S10</t>
  </si>
  <si>
    <t>42;3,000;51</t>
  </si>
  <si>
    <t>0045</t>
  </si>
  <si>
    <t>S11</t>
  </si>
  <si>
    <t>42;3,000;60</t>
  </si>
  <si>
    <t>0759</t>
  </si>
  <si>
    <t>S12</t>
  </si>
  <si>
    <t>42;4,500;45</t>
  </si>
  <si>
    <t>0689</t>
  </si>
  <si>
    <t>S13</t>
  </si>
  <si>
    <t>43;2,000;60</t>
  </si>
  <si>
    <t>0751</t>
  </si>
  <si>
    <t>S14</t>
  </si>
  <si>
    <t>44;2,000;45</t>
  </si>
  <si>
    <t>0655</t>
  </si>
  <si>
    <t>S15</t>
  </si>
  <si>
    <t>45;0,250;60</t>
  </si>
  <si>
    <t>0508</t>
  </si>
  <si>
    <t>S16</t>
  </si>
  <si>
    <t>45;1,000;60</t>
  </si>
  <si>
    <t>0543</t>
  </si>
  <si>
    <t>S17</t>
  </si>
  <si>
    <t>45;2,000;60</t>
  </si>
  <si>
    <t>0130</t>
  </si>
  <si>
    <t>S18</t>
  </si>
  <si>
    <t>45;2,000;90</t>
  </si>
  <si>
    <t>0064</t>
  </si>
  <si>
    <t>S19</t>
  </si>
  <si>
    <t>45;2,500;60</t>
  </si>
  <si>
    <t>0157</t>
  </si>
  <si>
    <t>S20</t>
  </si>
  <si>
    <t>45;3,000;60</t>
  </si>
  <si>
    <t>0063</t>
  </si>
  <si>
    <t>S21</t>
  </si>
  <si>
    <t>45;3,000;90</t>
  </si>
  <si>
    <t>0722</t>
  </si>
  <si>
    <t>S22</t>
  </si>
  <si>
    <t>45;4,000;90</t>
  </si>
  <si>
    <t>0089</t>
  </si>
  <si>
    <t>S23</t>
  </si>
  <si>
    <t>45;5,000;60</t>
  </si>
  <si>
    <t>0774</t>
  </si>
  <si>
    <t>S24</t>
  </si>
  <si>
    <t>46;1,000;60</t>
  </si>
  <si>
    <t>0740</t>
  </si>
  <si>
    <t>S25</t>
  </si>
  <si>
    <t>47;2,000;60</t>
  </si>
  <si>
    <t>0752</t>
  </si>
  <si>
    <t>S26</t>
  </si>
  <si>
    <t>47;4,500;60</t>
  </si>
  <si>
    <t>0777</t>
  </si>
  <si>
    <t>S27</t>
  </si>
  <si>
    <t>50;2,000;60</t>
  </si>
  <si>
    <t>0753</t>
  </si>
  <si>
    <t>S28</t>
  </si>
  <si>
    <t>50;3,000;60</t>
  </si>
  <si>
    <t>0760</t>
  </si>
  <si>
    <t>S29</t>
  </si>
  <si>
    <t>55;1,000;60</t>
  </si>
  <si>
    <t>0741</t>
  </si>
  <si>
    <t>S30</t>
  </si>
  <si>
    <t>55;3,000;60</t>
  </si>
  <si>
    <t>0761</t>
  </si>
  <si>
    <t>S31</t>
  </si>
  <si>
    <t>59;2,000;60</t>
  </si>
  <si>
    <t>0258</t>
  </si>
  <si>
    <t>S32</t>
  </si>
  <si>
    <t>59;3,000;60</t>
  </si>
  <si>
    <t>0254</t>
  </si>
  <si>
    <t>S33</t>
  </si>
  <si>
    <t>60;1,000;61</t>
  </si>
  <si>
    <t>0706</t>
  </si>
  <si>
    <t>S34</t>
  </si>
  <si>
    <t>60;1,000;75</t>
  </si>
  <si>
    <t>0072</t>
  </si>
  <si>
    <t>S35</t>
  </si>
  <si>
    <t>60;1,000;90</t>
  </si>
  <si>
    <t>0164</t>
  </si>
  <si>
    <t>S36</t>
  </si>
  <si>
    <t>60;2,000;00</t>
  </si>
  <si>
    <t>0131</t>
  </si>
  <si>
    <t>S37</t>
  </si>
  <si>
    <t>60;2,000;75</t>
  </si>
  <si>
    <t>0038</t>
  </si>
  <si>
    <t>S38</t>
  </si>
  <si>
    <t>60;2,000;90</t>
  </si>
  <si>
    <t>0012</t>
  </si>
  <si>
    <t>S39</t>
  </si>
  <si>
    <t>60;3,000;70</t>
  </si>
  <si>
    <t>0117</t>
  </si>
  <si>
    <t>S40</t>
  </si>
  <si>
    <t>60;3,000;75</t>
  </si>
  <si>
    <t>S41</t>
  </si>
  <si>
    <t>60;3,000;90</t>
  </si>
  <si>
    <t>0762</t>
  </si>
  <si>
    <t>S42</t>
  </si>
  <si>
    <t>63;2,000;90</t>
  </si>
  <si>
    <t>0754</t>
  </si>
  <si>
    <t>S43</t>
  </si>
  <si>
    <t>63;3,000;90</t>
  </si>
  <si>
    <t>0763</t>
  </si>
  <si>
    <t>S44</t>
  </si>
  <si>
    <t>63;4,000;90</t>
  </si>
  <si>
    <t>0769</t>
  </si>
  <si>
    <t>S45</t>
  </si>
  <si>
    <t>65;3,000;90</t>
  </si>
  <si>
    <t>0764</t>
  </si>
  <si>
    <t>S46</t>
  </si>
  <si>
    <t>65;4,000;90</t>
  </si>
  <si>
    <t>0770</t>
  </si>
  <si>
    <t>S47</t>
  </si>
  <si>
    <t>70;3,000;90</t>
  </si>
  <si>
    <t>0900</t>
  </si>
  <si>
    <t>S48</t>
  </si>
  <si>
    <t>75;3,000;85</t>
  </si>
  <si>
    <t>0625</t>
  </si>
  <si>
    <t>S49</t>
  </si>
  <si>
    <t>75;3,000;90</t>
  </si>
  <si>
    <t>0765</t>
  </si>
  <si>
    <t>S50</t>
  </si>
  <si>
    <t>77;2,000;78</t>
  </si>
  <si>
    <t>0670</t>
  </si>
  <si>
    <t>S51</t>
  </si>
  <si>
    <t>80;3,000;90</t>
  </si>
  <si>
    <t>0766</t>
  </si>
  <si>
    <t>S52</t>
  </si>
  <si>
    <t>84;3,000;98</t>
  </si>
  <si>
    <t>0680</t>
  </si>
  <si>
    <t>S53</t>
  </si>
  <si>
    <t>90;3,000;120</t>
  </si>
  <si>
    <t>0767</t>
  </si>
  <si>
    <t>S54</t>
  </si>
  <si>
    <t>90;4,000;120</t>
  </si>
  <si>
    <t>0771</t>
  </si>
  <si>
    <t>S55</t>
  </si>
  <si>
    <t>95;4,000;120</t>
  </si>
  <si>
    <t>0772</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</si>
  <si>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</si>
  <si>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</si>
  <si>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</si>
  <si>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</si>
  <si>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</si>
  <si>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</si>
  <si>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</si>
  <si>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</si>
  <si>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</si>
  <si>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</si>
  <si>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</si>
  <si>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</si>
  <si>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</si>
  <si>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</si>
  <si>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</si>
  <si>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</si>
  <si>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</si>
  <si>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</si>
  <si>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</si>
  <si>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</si>
  <si>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</si>
  <si>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</si>
  <si>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</si>
  <si>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</si>
  <si>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</si>
  <si>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</si>
  <si>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</si>
  <si>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</si>
  <si>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</si>
  <si>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</si>
  <si>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</si>
  <si>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</si>
  <si>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</si>
  <si>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</si>
  <si>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</si>
  <si>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</si>
  <si>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</si>
  <si>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</si>
  <si>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</si>
  <si>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</si>
  <si>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</si>
  <si>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</si>
  <si>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</si>
  <si>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T01</t>
  </si>
  <si>
    <t>T02</t>
  </si>
  <si>
    <t>T03</t>
  </si>
  <si>
    <t>T04</t>
  </si>
  <si>
    <t>T05</t>
  </si>
  <si>
    <t>T06</t>
  </si>
  <si>
    <t>X01</t>
  </si>
  <si>
    <t>ZFS</t>
  </si>
  <si>
    <r>
      <t>Nr.</t>
    </r>
    <r>
      <rPr>
        <sz val="7"/>
        <color theme="0"/>
        <rFont val="Segoe UI"/>
        <family val="2"/>
      </rPr>
      <t xml:space="preserve">
</t>
    </r>
  </si>
  <si>
    <t>Feld/ Information</t>
  </si>
  <si>
    <t>Zeile</t>
  </si>
  <si>
    <t>Spalte</t>
  </si>
  <si>
    <t>Adresse</t>
  </si>
  <si>
    <t>Range</t>
  </si>
  <si>
    <t>Fieldtype (H=Header, IH=Inline Header)</t>
  </si>
  <si>
    <t>Auswahlliste</t>
  </si>
  <si>
    <t>Field/ Information</t>
  </si>
  <si>
    <t>Hidden By Plus</t>
  </si>
  <si>
    <t xml:space="preserve">Technical Field MDG </t>
  </si>
  <si>
    <t>Technical Field S/4</t>
  </si>
  <si>
    <t>Bereich</t>
  </si>
  <si>
    <t>Block_Bereich / area</t>
  </si>
  <si>
    <t>Zusatzanforderung Feld</t>
  </si>
  <si>
    <t>Auszufüllen durch Lieferant (L) / MA Schwarz (S) 
Filled by Vendor (L) or employee Schwarz (S)</t>
  </si>
  <si>
    <t>Test</t>
  </si>
  <si>
    <t>Kaufland</t>
  </si>
  <si>
    <t>Lidl</t>
  </si>
  <si>
    <t>SBES</t>
  </si>
  <si>
    <t>SDL</t>
  </si>
  <si>
    <t>COST</t>
  </si>
  <si>
    <t>BE/LUX</t>
  </si>
  <si>
    <t>EST/LV</t>
  </si>
  <si>
    <t>GR/CY</t>
  </si>
  <si>
    <t>IE/NIE</t>
  </si>
  <si>
    <t>IT/MT</t>
  </si>
  <si>
    <t>Zeile Berechnet</t>
  </si>
  <si>
    <t>Spalte Berechnet</t>
  </si>
  <si>
    <t>Gehezu</t>
  </si>
  <si>
    <t>Sparte</t>
  </si>
  <si>
    <t>FormulartypSparte</t>
  </si>
  <si>
    <t>ZBV</t>
  </si>
  <si>
    <t>S</t>
  </si>
  <si>
    <t>Kostenart</t>
  </si>
  <si>
    <t>FormulartypKostenart</t>
  </si>
  <si>
    <t>Formulartypsprache</t>
  </si>
  <si>
    <t>Adressdaten</t>
  </si>
  <si>
    <t>AALAddressInformation</t>
  </si>
  <si>
    <t>H</t>
  </si>
  <si>
    <t>AddressInformation</t>
  </si>
  <si>
    <t>AAL</t>
  </si>
  <si>
    <t>Allgemeine Daten - Adressdaten</t>
  </si>
  <si>
    <t>kein Eingabefeld</t>
  </si>
  <si>
    <t>Lieferantennr.:</t>
  </si>
  <si>
    <t>AALVendorNumber</t>
  </si>
  <si>
    <t>Gültig ab:</t>
  </si>
  <si>
    <t>AALValidFrom</t>
  </si>
  <si>
    <t>VZ Lieferant:</t>
  </si>
  <si>
    <t>AALDCVendor</t>
  </si>
  <si>
    <t>=INDIREKT("tblYesNo[result]")</t>
  </si>
  <si>
    <t>Firmenname</t>
  </si>
  <si>
    <t>vendorname</t>
  </si>
  <si>
    <t>NAME1
NAME2
NAME3
NAME4</t>
  </si>
  <si>
    <t>should be maintained within one cell in the Excel form -&gt; should be splitted into the for Name fields (NAME1 - NAME4) considering the length of 35 digits for each of the fields. 
-&gt; field content is not allowed longer than 35 digits 
-&gt; new field is started after "space" in the name (word are not allowed to be splitted - split only with "space")
-&gt; is there's a new line in the cell it should go to the next name field</t>
  </si>
  <si>
    <t>Straße</t>
  </si>
  <si>
    <t>street</t>
  </si>
  <si>
    <t>STREET</t>
  </si>
  <si>
    <t>Hausnummer</t>
  </si>
  <si>
    <t>housenumber</t>
  </si>
  <si>
    <t>One field for house number to be maintained by the partner:
-&gt; if field contains a "/" than data after the "/" is moved to house number 2</t>
  </si>
  <si>
    <t>Gebäude/Stockwerk/Raumnr.:</t>
  </si>
  <si>
    <t>Bezirk:</t>
  </si>
  <si>
    <t>=INDIREKT("tblDistrict["&amp; Formulartypland &amp; "]")</t>
  </si>
  <si>
    <t>Postleitzahl</t>
  </si>
  <si>
    <t>postalcode</t>
  </si>
  <si>
    <t>Would be good if it's going to be validated, but needs to be evaluated cost/benefit/maintenance</t>
  </si>
  <si>
    <t>Stadt</t>
  </si>
  <si>
    <t>town</t>
  </si>
  <si>
    <t>=INDIREKT("tblCountries[Country]")</t>
  </si>
  <si>
    <t>country</t>
  </si>
  <si>
    <t>Selection of available countries based on a field list</t>
  </si>
  <si>
    <t>Postfach</t>
  </si>
  <si>
    <t>postbox</t>
  </si>
  <si>
    <t>(PLZ-) Postfach</t>
  </si>
  <si>
    <t>postalcodeforpostbox</t>
  </si>
  <si>
    <t>Ansprechpartner:</t>
  </si>
  <si>
    <t>APLcontactperson</t>
  </si>
  <si>
    <t>contact person</t>
  </si>
  <si>
    <t>APL</t>
  </si>
  <si>
    <t>Allgemeine Daten - Ansprechpartner</t>
  </si>
  <si>
    <t xml:space="preserve">kein Eingabefeld
remark: -&gt; needs to be clear that this is not used for standard  communication </t>
  </si>
  <si>
    <t>Vorname</t>
  </si>
  <si>
    <t>Firstname</t>
  </si>
  <si>
    <t>Name</t>
  </si>
  <si>
    <t>Abteilung</t>
  </si>
  <si>
    <t>=INDIREKT("tbldepartment[result]")</t>
  </si>
  <si>
    <t>department/ function</t>
  </si>
  <si>
    <t>Selection needed based on field list:
"General contact person" -&gt; " " 
"Order address Logistics" -&gt; "0013"</t>
  </si>
  <si>
    <t>E-Mail-Adresse</t>
  </si>
  <si>
    <t>mail</t>
  </si>
  <si>
    <t xml:space="preserve">Länderschlüssel (für Telefon) - extra Feld vor Tel-Nr.:
Selection needed based on field list:
… country codes
-&gt; field needs to be filled if telephone is filled
Ländervorwahl Telefon-Nr.: 
To be derived based on country code for telephone (mapping table with country code -&gt; country pre-fix telephone). Field is editable 
</t>
  </si>
  <si>
    <t>Telefon-Nr.</t>
  </si>
  <si>
    <t>APLtelephone</t>
  </si>
  <si>
    <t>telephone</t>
  </si>
  <si>
    <t>telephone ext</t>
  </si>
  <si>
    <t>Kommunikation</t>
  </si>
  <si>
    <t>AKLcommunication</t>
  </si>
  <si>
    <t>communication</t>
  </si>
  <si>
    <t>AKL</t>
  </si>
  <si>
    <t>Allgemeine Daten - Kommunikationsdaten</t>
  </si>
  <si>
    <t>E-Mail-Adresse 1</t>
  </si>
  <si>
    <t>mail 1</t>
  </si>
  <si>
    <t xml:space="preserve">Anstatt Email 1,2,3,4,5 fix im Formular aufführen, Möglichkeit weitere Email-Adressen nach Auswahl eintragen (z.B. Drücken +) </t>
  </si>
  <si>
    <t>=INDIREKT("tblLanguage["&amp; Formulartypland &amp; "]")</t>
  </si>
  <si>
    <t>U+</t>
  </si>
  <si>
    <t>E-Mail-Adresse 2</t>
  </si>
  <si>
    <t>mail 2</t>
  </si>
  <si>
    <t>E-Mail-Adresse 3</t>
  </si>
  <si>
    <t>mail 3</t>
  </si>
  <si>
    <t>E-Mail-Adresse 4</t>
  </si>
  <si>
    <t>mail 4</t>
  </si>
  <si>
    <t>E-Mail-Adresse 5</t>
  </si>
  <si>
    <t>mail 5</t>
  </si>
  <si>
    <t xml:space="preserve">Länderschlüssel (für Telefon) - extra Feld vor Tel-Nr.:
Selection needed based on field list:
… country codes
-&gt; field needs to be filled if telephone is filled
Ländervorwahl Telefon-Nr.: 
To be derived based on country code for telephone (mapping table with country code -&gt; country pre-fix telephone). Field is editable 
Anstatt Tel-Nr. 1,2,3, fix im Formular aufführen, Möglichkeit weiterer Tel-Nr. nach Auswahl eintragen (z.B. Drücken +) </t>
  </si>
  <si>
    <t>Telefon-Nr 1</t>
  </si>
  <si>
    <t>telephone 1</t>
  </si>
  <si>
    <t>telephoneExt1</t>
  </si>
  <si>
    <t>AKLtelephoneCountry2</t>
  </si>
  <si>
    <t>Telefon-Nr 2</t>
  </si>
  <si>
    <t>AKLtelephone2</t>
  </si>
  <si>
    <t>telephone 2</t>
  </si>
  <si>
    <t>telephoneExt2</t>
  </si>
  <si>
    <t>AKLtelephoneCountry3</t>
  </si>
  <si>
    <t>Telefon-Nr 3</t>
  </si>
  <si>
    <t>AKLtelephone3</t>
  </si>
  <si>
    <t>telephone 3</t>
  </si>
  <si>
    <t>telephoneExt3</t>
  </si>
  <si>
    <t>Für Bestellungen</t>
  </si>
  <si>
    <t>AKLcorrespondenceaddress8</t>
  </si>
  <si>
    <t>IH</t>
  </si>
  <si>
    <t>correspondenceaddress8</t>
  </si>
  <si>
    <t>Bestellungen Bemerkung 1</t>
  </si>
  <si>
    <t>=INDIREKT("tblRemark[result]")</t>
  </si>
  <si>
    <t>Bestellungen Email 1</t>
  </si>
  <si>
    <t>Bestellungen Bemerkung 2</t>
  </si>
  <si>
    <t>Bestellungen Email 2</t>
  </si>
  <si>
    <t>Bestellungen Bemerkung 3</t>
  </si>
  <si>
    <t>Bestellungen Email 3</t>
  </si>
  <si>
    <t>Bestellungen Bemerkung 4</t>
  </si>
  <si>
    <t>Bestellungen Email 4</t>
  </si>
  <si>
    <t>CountryCode</t>
  </si>
  <si>
    <t>AKLCentralFaxNoCountry</t>
  </si>
  <si>
    <t>Zentrale Fax-Nr.</t>
  </si>
  <si>
    <t>AKLCentralFaxNo</t>
  </si>
  <si>
    <t>CentralFaxNo</t>
  </si>
  <si>
    <t>Extension</t>
  </si>
  <si>
    <t>Für Zahlungsavise / Gelangensbestätigungen:</t>
  </si>
  <si>
    <t>AKLfororders</t>
  </si>
  <si>
    <t>fororders</t>
  </si>
  <si>
    <t>Zahlungsavise Bemerkung 1</t>
  </si>
  <si>
    <t>Zahlungsavise Email 1</t>
  </si>
  <si>
    <t>Zahlungsavise Bemerkung 2</t>
  </si>
  <si>
    <t>Zahlungsavise Email 2</t>
  </si>
  <si>
    <t>Zahlungsavise Bemerkung 3</t>
  </si>
  <si>
    <t>Zahlungsavise Email 3</t>
  </si>
  <si>
    <t>Zahlungsavise Bemerkung 4</t>
  </si>
  <si>
    <t>Zahlungsavise Email 4</t>
  </si>
  <si>
    <t>Country Code</t>
  </si>
  <si>
    <t>AKLCentralAvisFaxNoCountry</t>
  </si>
  <si>
    <t>Zentrale Avis Fax-Nr.</t>
  </si>
  <si>
    <t>AKLCentralAvisFaxNo</t>
  </si>
  <si>
    <t>CentralAvisFaxNo</t>
  </si>
  <si>
    <t>Weitere Kommunikationsadressen</t>
  </si>
  <si>
    <t>AKLforcentralbilling</t>
  </si>
  <si>
    <t>for central billing</t>
  </si>
  <si>
    <t>Weitere Bemerkung 01</t>
  </si>
  <si>
    <t>Weitere Email 01</t>
  </si>
  <si>
    <t>Weitere Bemerkung 02</t>
  </si>
  <si>
    <t>Weitere Email 02</t>
  </si>
  <si>
    <t>Weitere Bemerkung 03</t>
  </si>
  <si>
    <t>Weitere Email 03</t>
  </si>
  <si>
    <t>Weitere Bemerkung 04</t>
  </si>
  <si>
    <t>Weitere Email 04</t>
  </si>
  <si>
    <t>Weitere Bemerkung 05</t>
  </si>
  <si>
    <t>Weitere Email 05</t>
  </si>
  <si>
    <t>Weitere Bemerkung 06</t>
  </si>
  <si>
    <t>Weitere Email 06</t>
  </si>
  <si>
    <t>Weitere Bemerkung 07</t>
  </si>
  <si>
    <t>Weitere Email 07</t>
  </si>
  <si>
    <t>Weitere Bemerkung 08</t>
  </si>
  <si>
    <t>Weitere Email 08</t>
  </si>
  <si>
    <t>Weitere Bemerkung 09</t>
  </si>
  <si>
    <t>Weitere Email 09</t>
  </si>
  <si>
    <t>Weitere Bemerkung 10</t>
  </si>
  <si>
    <t>Weitere Email 10</t>
  </si>
  <si>
    <t>Weitere Bemerkung 11</t>
  </si>
  <si>
    <t>Weitere Email 11</t>
  </si>
  <si>
    <t>Weitere Bemerkung 12</t>
  </si>
  <si>
    <t>Weitere Email 12</t>
  </si>
  <si>
    <t>Weitere Bemerkung 13</t>
  </si>
  <si>
    <t>Weitere Email 13</t>
  </si>
  <si>
    <t>Weitere Bemerkung 14</t>
  </si>
  <si>
    <t>Weitere Email 14</t>
  </si>
  <si>
    <t>Weitere Bemerkung 15</t>
  </si>
  <si>
    <t>Weitere Email 15</t>
  </si>
  <si>
    <t>Weitere Bemerkung 16</t>
  </si>
  <si>
    <t>Weitere Email 16</t>
  </si>
  <si>
    <t>Abweichender Rechnungssteller</t>
  </si>
  <si>
    <t>AKLDifferingInvoicingpartner</t>
  </si>
  <si>
    <t>Differing Invoicing partner</t>
  </si>
  <si>
    <t>Wenn hier was eingetragen wird, soll ein Hinweis kommen, da dann ein zusätzliches Stammdatenblatt benötigt wird und falls vorhanden die GP-Nr. mitgeschickt werden soll</t>
  </si>
  <si>
    <t>Lieferant Ansprechpartner:</t>
  </si>
  <si>
    <t>WELsupplier</t>
  </si>
  <si>
    <t>supplier</t>
  </si>
  <si>
    <t>WEL</t>
  </si>
  <si>
    <t>Ware extern allgemein</t>
  </si>
  <si>
    <t>Funktion</t>
  </si>
  <si>
    <t>WELFunction</t>
  </si>
  <si>
    <t>Länderkürzel</t>
  </si>
  <si>
    <t>WELsupplierphoneCountry</t>
  </si>
  <si>
    <t>Vorwahl</t>
  </si>
  <si>
    <t>WELsupplierphone</t>
  </si>
  <si>
    <t>supplier phone</t>
  </si>
  <si>
    <t>Durchwahl</t>
  </si>
  <si>
    <t>WELsupplierphoneExt</t>
  </si>
  <si>
    <t>Anrede</t>
  </si>
  <si>
    <t>WELTitle1</t>
  </si>
  <si>
    <t>=INDIREKT("tblTitles[Result]")</t>
  </si>
  <si>
    <t>title</t>
  </si>
  <si>
    <t>Drop down-Feld für Anrede; Name als Freitextfeld</t>
  </si>
  <si>
    <t>WELsupplierfaxCountry</t>
  </si>
  <si>
    <t>Fax Vorwahl</t>
  </si>
  <si>
    <t>WELsupplierfax</t>
  </si>
  <si>
    <t>supplier fax</t>
  </si>
  <si>
    <t>Fax Durchwahl</t>
  </si>
  <si>
    <t>WELsupplierfaxExt</t>
  </si>
  <si>
    <t>Lieferant Vorname</t>
  </si>
  <si>
    <t>WELSupplierPrename</t>
  </si>
  <si>
    <t>WELsuppliermobileCountry</t>
  </si>
  <si>
    <t>WELsuppliermobile</t>
  </si>
  <si>
    <t>supplier mobile</t>
  </si>
  <si>
    <t>WELsuppliermobileExt</t>
  </si>
  <si>
    <t>Lieferant Nachname</t>
  </si>
  <si>
    <t>WELSuplierFamilyName</t>
  </si>
  <si>
    <t>Email:</t>
  </si>
  <si>
    <t>WELsupplieremail</t>
  </si>
  <si>
    <t>supplier email</t>
  </si>
  <si>
    <t>WELTitle2</t>
  </si>
  <si>
    <t>QS-Reklamation:</t>
  </si>
  <si>
    <t>WELQScomplaint</t>
  </si>
  <si>
    <t>QS-complaint</t>
  </si>
  <si>
    <t>WELqsphoneCountry</t>
  </si>
  <si>
    <t>WELqsphone</t>
  </si>
  <si>
    <t>qs phone</t>
  </si>
  <si>
    <t>WELqsphoneExt</t>
  </si>
  <si>
    <t>Email</t>
  </si>
  <si>
    <t>WELqsmail</t>
  </si>
  <si>
    <t>qs mail</t>
  </si>
  <si>
    <t>Im Notfall</t>
  </si>
  <si>
    <t>WELemergency</t>
  </si>
  <si>
    <t>emergency</t>
  </si>
  <si>
    <t>Geschäftszeit:</t>
  </si>
  <si>
    <t>WELbusinesshours</t>
  </si>
  <si>
    <t>business hours:</t>
  </si>
  <si>
    <t>WELbusinesstelCountry</t>
  </si>
  <si>
    <t>WELbusinesstel</t>
  </si>
  <si>
    <t>business tel</t>
  </si>
  <si>
    <t>WELbusinesstelExt</t>
  </si>
  <si>
    <t>WELTitle3</t>
  </si>
  <si>
    <t>Mobil Ländercode</t>
  </si>
  <si>
    <t>WELbusinessMobileCountry</t>
  </si>
  <si>
    <t>Mobil Vorwahl</t>
  </si>
  <si>
    <t>WELbusinessMobile</t>
  </si>
  <si>
    <t>Mobil Durchwahl</t>
  </si>
  <si>
    <t>WELbusinessMobileExt</t>
  </si>
  <si>
    <t>WELbusinessPrename</t>
  </si>
  <si>
    <t>E-Mail:</t>
  </si>
  <si>
    <t>WELbusinessmail</t>
  </si>
  <si>
    <t>business mail</t>
  </si>
  <si>
    <t>Nachname</t>
  </si>
  <si>
    <t>WELbusinessFamilyname</t>
  </si>
  <si>
    <t>WELbusinessLanguage</t>
  </si>
  <si>
    <t>24h Ländercode</t>
  </si>
  <si>
    <t>WEL24phoneCountry</t>
  </si>
  <si>
    <t>24h Vorwahl</t>
  </si>
  <si>
    <t>WEL24phone</t>
  </si>
  <si>
    <t>24 phone</t>
  </si>
  <si>
    <t>24h Durchwahl</t>
  </si>
  <si>
    <t>WEL24phoneExt</t>
  </si>
  <si>
    <t>WELTitle4</t>
  </si>
  <si>
    <t>24h Mobil Ländercode</t>
  </si>
  <si>
    <t>WEL24MobileCountry</t>
  </si>
  <si>
    <t>24h Mobil Vorwahl</t>
  </si>
  <si>
    <t>WEL24Mobile</t>
  </si>
  <si>
    <t>24h Mobil Durchwahl</t>
  </si>
  <si>
    <t>WEL24mobileExt</t>
  </si>
  <si>
    <t>24h Vorname</t>
  </si>
  <si>
    <t>WEL24Prename</t>
  </si>
  <si>
    <t>24h Email</t>
  </si>
  <si>
    <t>WEL24mail</t>
  </si>
  <si>
    <t>24 mail</t>
  </si>
  <si>
    <t>24h Nachname</t>
  </si>
  <si>
    <t>WEL24Familyname</t>
  </si>
  <si>
    <t>24h Sprache</t>
  </si>
  <si>
    <t>WEL24Language</t>
  </si>
  <si>
    <t>24h Vertretung Ländercode</t>
  </si>
  <si>
    <t>WEL24phonesubstCountry</t>
  </si>
  <si>
    <t>WEL24phonesubst</t>
  </si>
  <si>
    <t>24 phone subst</t>
  </si>
  <si>
    <t>WEL24phonesubstExt</t>
  </si>
  <si>
    <t>WELTitle5</t>
  </si>
  <si>
    <t>WEL24MobilesubstCountry</t>
  </si>
  <si>
    <t>WEL24Mobilesubst</t>
  </si>
  <si>
    <t>WEL24MobilesubstExt</t>
  </si>
  <si>
    <t>WEL24SubstPrename</t>
  </si>
  <si>
    <t>WEL24mailsubst</t>
  </si>
  <si>
    <t>24 mail subst</t>
  </si>
  <si>
    <t>WEL24SubstFamilyname</t>
  </si>
  <si>
    <t>WEL24SubstLanguage</t>
  </si>
  <si>
    <t>WELTitle6</t>
  </si>
  <si>
    <t>Versand der Verträge (VTAP):</t>
  </si>
  <si>
    <t>WELsendingofcontractsVTAP</t>
  </si>
  <si>
    <t>sending of contracts (VTAP):</t>
  </si>
  <si>
    <t>WELcontractsmail</t>
  </si>
  <si>
    <t>contracts mail</t>
  </si>
  <si>
    <t>WELTitle7</t>
  </si>
  <si>
    <t>Versand der Aktionsbestätigung (AKTI): </t>
  </si>
  <si>
    <t>WELsendingofpromotionconfirmationAKTI</t>
  </si>
  <si>
    <t>sending of promotion confirmation (AKTI):</t>
  </si>
  <si>
    <t>WELconfirmationmail</t>
  </si>
  <si>
    <t>confirmation mail</t>
  </si>
  <si>
    <t>WELTitle8</t>
  </si>
  <si>
    <t>Versand der Abrechnungsdokumente (ABRE):</t>
  </si>
  <si>
    <t>WELsendingofsettlementdocumentsABRE</t>
  </si>
  <si>
    <t>sending of settlement documents (ABRE):</t>
  </si>
  <si>
    <t>WELsettlementmail</t>
  </si>
  <si>
    <t>settlement mail</t>
  </si>
  <si>
    <t>Verpackungslizenzierung</t>
  </si>
  <si>
    <t>=INDIREKT("tblPackagelicensing[" &amp; Formulartypland &amp; "]")</t>
  </si>
  <si>
    <t>Package licensing (LFM1-ZZEK_LIZ)</t>
  </si>
  <si>
    <t>Registrier-Nr. Verpackungsregister (LUCID)</t>
  </si>
  <si>
    <t>WELregistrationnumberZZEK_LUCID</t>
  </si>
  <si>
    <t>registration number (ZZEK_LUCID)</t>
  </si>
  <si>
    <t>Markantabrechnungsmodalität</t>
  </si>
  <si>
    <t>=INDIREKT("tblMarkantSettlementAgreement[" &amp; Formulartypsprache &amp; "]")</t>
  </si>
  <si>
    <t>Markand settlement condition</t>
  </si>
  <si>
    <t>Steuerliche Informationen</t>
  </si>
  <si>
    <t>ASLtaxinformation</t>
  </si>
  <si>
    <t>tax information</t>
  </si>
  <si>
    <t>ASL</t>
  </si>
  <si>
    <t>Allgemeine Daten - Steuer- und gesellschaftsrechtliche Informationen</t>
  </si>
  <si>
    <t>=INDIREKT("TblTaxCategory[Result]")</t>
  </si>
  <si>
    <t>Selection of Tax number based on SAP Tax categories (only main countries)
Validation that the string starts with Country code, no spaces allowed, 13 digits, no special characters
-&gt; mapping to the Tax category needs to be derived
(if there're more VAT reg. No. They should be entered in general comment field)</t>
  </si>
  <si>
    <t>USt-ID-Nr.</t>
  </si>
  <si>
    <t>VAT registration number</t>
  </si>
  <si>
    <t>Selection of Tax number based on SAP Tax categories (only main countries) 
DE: syntax based on rules for each district (e.g. xx/xx-xxx) should be checked
Eingabe mehrerer lokaler Steuer-Nr. möglich; weitere Auswahlfelder einblenden, sofern hier was eingetragen wird  bzw. nach drücken von +</t>
  </si>
  <si>
    <t>Lokale Steuer-Nr. 1</t>
  </si>
  <si>
    <t>local tax number 1</t>
  </si>
  <si>
    <t>Lokale Steuer-Nr. 2</t>
  </si>
  <si>
    <t>local tax number 2</t>
  </si>
  <si>
    <t>Lokale Steuer-Nr. 3</t>
  </si>
  <si>
    <t>local tax number 3</t>
  </si>
  <si>
    <t>Tax Classification</t>
  </si>
  <si>
    <t>ASLTaxClassification</t>
  </si>
  <si>
    <t>Cash Method</t>
  </si>
  <si>
    <t>=INDIREKT("tblASLCashMethod[Result]")</t>
  </si>
  <si>
    <t>=INDIREKT("tblASLObligatorySplitPayment[Result]")</t>
  </si>
  <si>
    <t>Registrierungsnummer Rumänien</t>
  </si>
  <si>
    <t>ASLRegistrationNumberRomania</t>
  </si>
  <si>
    <t>Sicherheitsnummer FSB</t>
  </si>
  <si>
    <t>ASLexcemptionnumber</t>
  </si>
  <si>
    <t>excemption number</t>
  </si>
  <si>
    <t>Validation that there are no spaces</t>
  </si>
  <si>
    <t>Gültig bis</t>
  </si>
  <si>
    <t>ASLValidto</t>
  </si>
  <si>
    <t>Valid to</t>
  </si>
  <si>
    <t>Steuerzahler</t>
  </si>
  <si>
    <t>VAT payer</t>
  </si>
  <si>
    <t>check box</t>
  </si>
  <si>
    <t>Natürliche Person</t>
  </si>
  <si>
    <t>Natural person</t>
  </si>
  <si>
    <t>LokationsNr. GLN</t>
  </si>
  <si>
    <t>GLN</t>
  </si>
  <si>
    <t>Divided into three fields - exact length</t>
  </si>
  <si>
    <t>GLN Lokationsnr2</t>
  </si>
  <si>
    <t>GLN Location no. 2</t>
  </si>
  <si>
    <t xml:space="preserve"> </t>
  </si>
  <si>
    <t>GLN Prüfziffer</t>
  </si>
  <si>
    <t>GLN Datenbereitsteller Basisnr.</t>
  </si>
  <si>
    <t>ASLGLNDataserverBasicNumber</t>
  </si>
  <si>
    <t>GLN Datenbereitsteller Lokationsnr.</t>
  </si>
  <si>
    <t>ASLGLNDataserverLocationNumber</t>
  </si>
  <si>
    <t>GLN Datenbereisteller Prüfziffer</t>
  </si>
  <si>
    <t>ASLGLNDataServerCheckDigit</t>
  </si>
  <si>
    <t>Bankinformationen</t>
  </si>
  <si>
    <t>ABLbankinformation1</t>
  </si>
  <si>
    <t>bank information1</t>
  </si>
  <si>
    <t>ABL1</t>
  </si>
  <si>
    <t>Allgemeine Daten - Bankverbindung</t>
  </si>
  <si>
    <t>Name der Bank</t>
  </si>
  <si>
    <t>ABLnameofbank1</t>
  </si>
  <si>
    <t>name of bank1</t>
  </si>
  <si>
    <t>Optionales Feld</t>
  </si>
  <si>
    <t>Sitz der Bank</t>
  </si>
  <si>
    <t>ABLbankoffice1</t>
  </si>
  <si>
    <t>bank office1</t>
  </si>
  <si>
    <t>IBAN1</t>
  </si>
  <si>
    <t>Eingabe mehrerer Bankverbindungen möglich; sofern mehrere eingetragen werden, muss der komplette Block je Bankverbindung erscheinen</t>
  </si>
  <si>
    <t>SWIFT (BIC)</t>
  </si>
  <si>
    <t>swift code1</t>
  </si>
  <si>
    <t>Kontonummer</t>
  </si>
  <si>
    <t>bank account1</t>
  </si>
  <si>
    <t>Bankleitzahl</t>
  </si>
  <si>
    <t>bank code1</t>
  </si>
  <si>
    <t>Währung (ISO-Code)</t>
  </si>
  <si>
    <t>=INDIREKT("tblCurrencyCode[" &amp; Formulartypland &amp; "]")</t>
  </si>
  <si>
    <t>currency ISO-code1</t>
  </si>
  <si>
    <t>Land (ISO-Code)</t>
  </si>
  <si>
    <t>country ISO-code1</t>
  </si>
  <si>
    <t>mandatory if Bank code is filled
Auswahlliste hinterlegen. Diese enthält nicht die Länder, die auf Basis Geldwäschegesetz gesperrt sind (Hinweis mit exclusive/ not allowed)</t>
  </si>
  <si>
    <t>Notiz (Partnerbanktyp)</t>
  </si>
  <si>
    <t>ABLNotepartnerbanktype1</t>
  </si>
  <si>
    <t>Note (partner bank type)1</t>
  </si>
  <si>
    <t>Bank giro</t>
  </si>
  <si>
    <t>ABLbankgiro1</t>
  </si>
  <si>
    <t>bank giro1</t>
  </si>
  <si>
    <t>SEPA Lastschriftdaten</t>
  </si>
  <si>
    <t>ABLSEPADirectDebit1</t>
  </si>
  <si>
    <t>SEPA Direct Debit</t>
  </si>
  <si>
    <t>Vertragsnr.</t>
  </si>
  <si>
    <t>ABLSEPAContractNo1</t>
  </si>
  <si>
    <t>SEPAContracNo</t>
  </si>
  <si>
    <t xml:space="preserve">Ort </t>
  </si>
  <si>
    <t>ABLSEPACityofSignature1</t>
  </si>
  <si>
    <t>SEPACityofSignature</t>
  </si>
  <si>
    <t>Datum</t>
  </si>
  <si>
    <t>ABLSEPADateofSignature1</t>
  </si>
  <si>
    <t>SEPADateofSignature</t>
  </si>
  <si>
    <t>ABLbankinformation2</t>
  </si>
  <si>
    <t>bank information2</t>
  </si>
  <si>
    <t>ABL2</t>
  </si>
  <si>
    <t>ABLnameofbank2</t>
  </si>
  <si>
    <t>name of bank2</t>
  </si>
  <si>
    <t>ABLbankoffice2</t>
  </si>
  <si>
    <t>bank office2</t>
  </si>
  <si>
    <t>IBAN2</t>
  </si>
  <si>
    <t>ABLswiftcode2</t>
  </si>
  <si>
    <t>swift code2</t>
  </si>
  <si>
    <t>bank account2</t>
  </si>
  <si>
    <t>bank code2</t>
  </si>
  <si>
    <t>currency ISO-code2</t>
  </si>
  <si>
    <t>ABLcountryISOcode2</t>
  </si>
  <si>
    <t>country ISO-code2</t>
  </si>
  <si>
    <t>ABLNotepartnerbanktype2</t>
  </si>
  <si>
    <t>Note (partner bank type)2</t>
  </si>
  <si>
    <t>ABLbankgiro2</t>
  </si>
  <si>
    <t>bank giro2</t>
  </si>
  <si>
    <t>ABLSEPADirectDebit2</t>
  </si>
  <si>
    <t>ABLSEPAContractNo2</t>
  </si>
  <si>
    <t>ABLSEPACityofSignature2</t>
  </si>
  <si>
    <t>ABLSEPADateofSignature2</t>
  </si>
  <si>
    <t>ABLbankinformation3</t>
  </si>
  <si>
    <t>bank information3</t>
  </si>
  <si>
    <t>ABL3</t>
  </si>
  <si>
    <t>ABLnameofbank3</t>
  </si>
  <si>
    <t>name of bank3</t>
  </si>
  <si>
    <t>ABLbankoffice3</t>
  </si>
  <si>
    <t>bank office3</t>
  </si>
  <si>
    <t>IBAN3</t>
  </si>
  <si>
    <t>ABLswiftcode3</t>
  </si>
  <si>
    <t>swift code3</t>
  </si>
  <si>
    <t>bank account3</t>
  </si>
  <si>
    <t>bank code3</t>
  </si>
  <si>
    <t>currency ISO-code3</t>
  </si>
  <si>
    <t>ABLcountryISOcode3</t>
  </si>
  <si>
    <t>country ISO-code3</t>
  </si>
  <si>
    <t>ABLNotepartnerbanktype3</t>
  </si>
  <si>
    <t>Note (partner bank type)3</t>
  </si>
  <si>
    <t>ABLbankgiro3</t>
  </si>
  <si>
    <t>bank giro3</t>
  </si>
  <si>
    <t>ABLSEPADirectDebit3</t>
  </si>
  <si>
    <t>ABLSEPAContractNo3</t>
  </si>
  <si>
    <t>ABLSEPACityofSignature3</t>
  </si>
  <si>
    <t>ABLSEPADateofSignature3</t>
  </si>
  <si>
    <t>ABLbankinformation4</t>
  </si>
  <si>
    <t>bank information4</t>
  </si>
  <si>
    <t>ABL4</t>
  </si>
  <si>
    <t>ABLnameofbank4</t>
  </si>
  <si>
    <t>name of bank4</t>
  </si>
  <si>
    <t>ABLbankoffice4</t>
  </si>
  <si>
    <t>bank office4</t>
  </si>
  <si>
    <t>IBAN4</t>
  </si>
  <si>
    <t>ABLswiftcode4</t>
  </si>
  <si>
    <t>swift code4</t>
  </si>
  <si>
    <t>bank account4</t>
  </si>
  <si>
    <t>bank code4</t>
  </si>
  <si>
    <t>currency ISO-code4</t>
  </si>
  <si>
    <t>ABLcountryISOcode4</t>
  </si>
  <si>
    <t>country ISO-code4</t>
  </si>
  <si>
    <t>ABLNotepartnerbanktype4</t>
  </si>
  <si>
    <t>Note (partner bank type)4</t>
  </si>
  <si>
    <t>ABLbankgiro4</t>
  </si>
  <si>
    <t>bank giro4</t>
  </si>
  <si>
    <t>ABLSEPADirectDebit4</t>
  </si>
  <si>
    <t>ABLSEPAContractNo4</t>
  </si>
  <si>
    <t>ABLSEPACityofSignature4</t>
  </si>
  <si>
    <t>ABLSEPADateofSignature4</t>
  </si>
  <si>
    <t>ABLbankinformation5</t>
  </si>
  <si>
    <t>bank information5</t>
  </si>
  <si>
    <t>ABL5</t>
  </si>
  <si>
    <t>ABLnameofbank5</t>
  </si>
  <si>
    <t>name of bank5</t>
  </si>
  <si>
    <t>ABLbankoffice5</t>
  </si>
  <si>
    <t>bank office5</t>
  </si>
  <si>
    <t>IBAN5</t>
  </si>
  <si>
    <t>ABLswiftcode5</t>
  </si>
  <si>
    <t>swift code5</t>
  </si>
  <si>
    <t>bank account5</t>
  </si>
  <si>
    <t>bank code5</t>
  </si>
  <si>
    <t>currency ISO-code5</t>
  </si>
  <si>
    <t>ABLcountryISOcode5</t>
  </si>
  <si>
    <t>country ISO-code5</t>
  </si>
  <si>
    <t>ABLNotepartnerbanktype5</t>
  </si>
  <si>
    <t>Note (partner bank type)5</t>
  </si>
  <si>
    <t>ABLbankgiro5</t>
  </si>
  <si>
    <t>bank giro5</t>
  </si>
  <si>
    <t>ABLSEPADirectDebit5</t>
  </si>
  <si>
    <t>ABLSEPAContractNo5</t>
  </si>
  <si>
    <t>ABLSEPACityofSignature5</t>
  </si>
  <si>
    <t>ABLSEPADateofSignature5</t>
  </si>
  <si>
    <t>Ort, Datum</t>
  </si>
  <si>
    <t>AULplacedate</t>
  </si>
  <si>
    <t>place, date</t>
  </si>
  <si>
    <t>AUL</t>
  </si>
  <si>
    <t>Allgemeine Daten - Unterschrift</t>
  </si>
  <si>
    <t>Akzeptanz angehängter Zusatzvereinbarung1</t>
  </si>
  <si>
    <t>=INDIREKT("tblAcceptance1[" &amp; Formulartypsprache &amp; "]")</t>
  </si>
  <si>
    <t>Acceptance of attached addtional agreement</t>
  </si>
  <si>
    <t>Akzeptanz angehängter Zusatzvereinbarung2</t>
  </si>
  <si>
    <t>Unterschrift</t>
  </si>
  <si>
    <t>AULsignature</t>
  </si>
  <si>
    <t>signature</t>
  </si>
  <si>
    <t>Name und Vorname (Klarschrift)</t>
  </si>
  <si>
    <t>AULnameandfirstname</t>
  </si>
  <si>
    <t>name and first name</t>
  </si>
  <si>
    <t>Firmenstempel</t>
  </si>
  <si>
    <t>AULstamp</t>
  </si>
  <si>
    <t>stamp</t>
  </si>
  <si>
    <t>Akzeptanz angehängter Zusatzvereinbarung3</t>
  </si>
  <si>
    <t>AULAcceptanceofattachedaddtionalagreement3</t>
  </si>
  <si>
    <t>Rechnungsplan erlaubt</t>
  </si>
  <si>
    <t>SISInvoicingplanallowed</t>
  </si>
  <si>
    <t>Invoicing plan allowed</t>
  </si>
  <si>
    <t>SIS</t>
  </si>
  <si>
    <t>SAKO intern</t>
  </si>
  <si>
    <t>Vertragsprüfung durch Reprü durchführen</t>
  </si>
  <si>
    <t>SISCheckcontractinDMS</t>
  </si>
  <si>
    <t>Check contract in DMS</t>
  </si>
  <si>
    <t>Anlage wiederkehrende Zahlung erlaubt</t>
  </si>
  <si>
    <t>SISCreationofrecurringpaymentenabled</t>
  </si>
  <si>
    <t>Externe Leistungserfassung erlaubt</t>
  </si>
  <si>
    <t>SISexternalserviceentryenabled</t>
  </si>
  <si>
    <t>external service entry enabled</t>
  </si>
  <si>
    <t>Gutschriftsverfahren (ERS)</t>
  </si>
  <si>
    <t>SIScreditmemoprocedureLFM1XERSY</t>
  </si>
  <si>
    <t>credit memo procedure (LFM1-XERSY)</t>
  </si>
  <si>
    <t>Telebox</t>
  </si>
  <si>
    <t>SISTIPgrouptelebox</t>
  </si>
  <si>
    <t>TIP group (telebox)</t>
  </si>
  <si>
    <t>Textfeld</t>
  </si>
  <si>
    <t>Preisprüfung durch Reprü durchführen</t>
  </si>
  <si>
    <t>SISPricecheckbyInvoiceVerification</t>
  </si>
  <si>
    <t>Price check by Invoice Verification</t>
  </si>
  <si>
    <t>Ansprechpartner Einkauf</t>
  </si>
  <si>
    <t>WIS1contactpersonpurchase</t>
  </si>
  <si>
    <t>contact person purchase</t>
  </si>
  <si>
    <t>WIS1</t>
  </si>
  <si>
    <t>Ware intern allgemein</t>
  </si>
  <si>
    <t>ZEK Name:</t>
  </si>
  <si>
    <t>WIS1centralpurchasername</t>
  </si>
  <si>
    <t>central purchaser name:</t>
  </si>
  <si>
    <t>WIS1faxnoCountry</t>
  </si>
  <si>
    <t>Fax-Nr.:</t>
  </si>
  <si>
    <t>WIS1faxno</t>
  </si>
  <si>
    <t>fax no.:</t>
  </si>
  <si>
    <t>WIS1faxnoExt</t>
  </si>
  <si>
    <t>ZEK Nr.:</t>
  </si>
  <si>
    <t>WIS1centralpurchaserno</t>
  </si>
  <si>
    <t>central purchaser no.:</t>
  </si>
  <si>
    <t>Toleranzgruppe</t>
  </si>
  <si>
    <t>WIS1tolerancegroup</t>
  </si>
  <si>
    <t>tolerance group</t>
  </si>
  <si>
    <t>Feld evtl. löschen; manual change if needed in a second step</t>
  </si>
  <si>
    <t>Branche</t>
  </si>
  <si>
    <t>industry key</t>
  </si>
  <si>
    <t>Industry key needs to be derived from the form category:
1. SBES -&gt; COST
2. SAKO -&gt; COST
3. WARE -&gt; WARE
--&gt; Bei Auswahl SBES-Formular vorbelegen mit Cost; bei Auswahl SAKO auch mit Cost vorbelegen und bei Formular für Ware vorbelegen mit WARE</t>
  </si>
  <si>
    <t>Abrechnungszeitraum (Dekaden-KZ)</t>
  </si>
  <si>
    <t>WIS1settlementPeriodeRetail</t>
  </si>
  <si>
    <t>settlement Periode (Retail)</t>
  </si>
  <si>
    <t>BELA erlaubt</t>
  </si>
  <si>
    <t>=INDIREKT("tblSelfBilling[Result]")</t>
  </si>
  <si>
    <t>LFB1-ZZRP_BELA</t>
  </si>
  <si>
    <t xml:space="preserve">Kaufland: selection based on field list for each country </t>
  </si>
  <si>
    <t>Min. Bestellwert (Pal)</t>
  </si>
  <si>
    <t>WIS1minimumordervalue</t>
  </si>
  <si>
    <t>minimum order value</t>
  </si>
  <si>
    <t>only numbers allowed (optional)</t>
  </si>
  <si>
    <t>Automatische WE-Abrechnung</t>
  </si>
  <si>
    <t>WIS1Automaticevaluatedreceiptsettlement</t>
  </si>
  <si>
    <t>Automatic evaluated receipt settlement</t>
  </si>
  <si>
    <t>LFM1-XERSR</t>
  </si>
  <si>
    <t>Field does not to be on the form but flag should be set dependent on the selection of field "Self-billing allowed" s. no. 91</t>
  </si>
  <si>
    <t>Steuerung Preisdaten</t>
  </si>
  <si>
    <t>=INDIREKT("tblPricingControl[Result]")</t>
  </si>
  <si>
    <t>pricing control</t>
  </si>
  <si>
    <t>Kaufland: selection based on field list (one for all countries)</t>
  </si>
  <si>
    <t>Palettenabrechnung</t>
  </si>
  <si>
    <t>=INDIREKT("tblPalettenabrechnung[" &amp; Formulartypland &amp; "]")</t>
  </si>
  <si>
    <t>palette settlement (LFM1-ZZEKPAL)</t>
  </si>
  <si>
    <t>Landwirtschaftliche Herstellung:</t>
  </si>
  <si>
    <t>WIS1AgroProduction</t>
  </si>
  <si>
    <t>=INDIREKT("tblFarmerProduction["&amp; Formulartypsprache &amp; "]")</t>
  </si>
  <si>
    <t>Gicom (Formular)</t>
  </si>
  <si>
    <t>WIS2Gicomform</t>
  </si>
  <si>
    <t>Gicom (form)</t>
  </si>
  <si>
    <t>WIS2</t>
  </si>
  <si>
    <t>Ware intern - Gicom_offene Bestellungen/offener WE</t>
  </si>
  <si>
    <t>Verträge in Abstimmung mit dem EK  auf ungültig setzen (keine Umsätze im aktuellen Jahr)</t>
  </si>
  <si>
    <t>WIS2setcontractsinvalidafterconsultingpurchasingnoturnoverinthecurrentyear</t>
  </si>
  <si>
    <t>set contracts invalid after consulting purchasing (no turnover in the current year)</t>
  </si>
  <si>
    <t>Verträge zu o.g. gültig ab Datum kündigen (Umsätze vorhanden)</t>
  </si>
  <si>
    <t>WIS2cancelcontracttoabovementionedvalidfromdateexistingturnover</t>
  </si>
  <si>
    <t>cancel contract to above mentioned valid from date (existing turnover)</t>
  </si>
  <si>
    <t>Ende der Geschäftsbeziehung</t>
  </si>
  <si>
    <t>WIS2endofbusinessconnection</t>
  </si>
  <si>
    <t>end of business connection</t>
  </si>
  <si>
    <t>offene Bestellungen / offener WE (Formular):</t>
  </si>
  <si>
    <t>WIS2openorderopengoodsreceiptform</t>
  </si>
  <si>
    <t>open order / open goods receipt (form):</t>
  </si>
  <si>
    <t>offene Bestellung  / offener WE &gt;</t>
  </si>
  <si>
    <t>WIS2checkboxyesnoopenorderopengoodsreceipt</t>
  </si>
  <si>
    <t>check-box "yes"/"no" open order / open goods receipt</t>
  </si>
  <si>
    <t>check-box für "ja"/"nein" zum Ankreuzen</t>
  </si>
  <si>
    <t>&gt;&gt; wenn ja  - letzter WE zum</t>
  </si>
  <si>
    <t>WIS2ifyeslastgoodsreceiptfromxxxxxxxx</t>
  </si>
  <si>
    <t>if yes - last goods receipt from xx.xx.xxxx</t>
  </si>
  <si>
    <t>Zusatzinformationen EK-Org 1000:</t>
  </si>
  <si>
    <t>WIS3additionaldatapurchasingOrganisation</t>
  </si>
  <si>
    <t>additional data purchasing Organisation:</t>
  </si>
  <si>
    <t>WIS3</t>
  </si>
  <si>
    <t>Ware intern - Zusatzinformation EK-Org 1000</t>
  </si>
  <si>
    <t>Verrechnung bis:</t>
  </si>
  <si>
    <t>WIS3compensationuntil</t>
  </si>
  <si>
    <t xml:space="preserve">compensation until </t>
  </si>
  <si>
    <t>über:</t>
  </si>
  <si>
    <t>WIS3across</t>
  </si>
  <si>
    <t>across</t>
  </si>
  <si>
    <t>Dropdown-Feld</t>
  </si>
  <si>
    <t>Verrechnung ab:</t>
  </si>
  <si>
    <t>WIS3compensationeffectivefrom</t>
  </si>
  <si>
    <t>compensation - effective from</t>
  </si>
  <si>
    <t>WIS3across2</t>
  </si>
  <si>
    <t>across2</t>
  </si>
  <si>
    <t>dezentrale Mindestbestellmenge:</t>
  </si>
  <si>
    <t>WIS3localminimumorderquantity</t>
  </si>
  <si>
    <t>local minimum order quantity:</t>
  </si>
  <si>
    <t>(Einheit)</t>
  </si>
  <si>
    <t>WIS3unit</t>
  </si>
  <si>
    <t>(unit)</t>
  </si>
  <si>
    <t>Interne Daten - Beschaffung / Einkauf</t>
  </si>
  <si>
    <t>IESinternalinformationpurchase</t>
  </si>
  <si>
    <t>internal information - purchase</t>
  </si>
  <si>
    <t>IES</t>
  </si>
  <si>
    <t>Interne Daten - Beschaffung/ Einkauf</t>
  </si>
  <si>
    <t>Betrifft folgende Systeme:</t>
  </si>
  <si>
    <t>IESconcernsthefollowingsystems</t>
  </si>
  <si>
    <t>concerns the following systems:</t>
  </si>
  <si>
    <t>Auswahlfelder (check-box): Kaufland, Lidl, SBES, SDL_SZD</t>
  </si>
  <si>
    <t>Buchungskreis LIDL/S</t>
  </si>
  <si>
    <t>company code</t>
  </si>
  <si>
    <t>Mehrfachauswahl der Buchungskreise und Länder hinterlegen</t>
  </si>
  <si>
    <t>IESEKOrg</t>
  </si>
  <si>
    <t>EK-Org Lidl/S</t>
  </si>
  <si>
    <t>KL Länderrelevanz / Buchungskreise</t>
  </si>
  <si>
    <t>IESBookingcodesheader</t>
  </si>
  <si>
    <t>BK_DE</t>
  </si>
  <si>
    <t>IESBK_DE</t>
  </si>
  <si>
    <t>=WENN(ODER(Formulartypland="INT_EK";Formulartypland="INT");'FieldSelection IST'!$AZ$6:$AZ$7;INDIREKT("tblCompanyCode["&amp;A359&amp;"]"))</t>
  </si>
  <si>
    <t>BK_CZ</t>
  </si>
  <si>
    <t>IESBK_CZ</t>
  </si>
  <si>
    <t>=WENN(ODER(Formulartypland="INT_EK";Formulartypland="INT");'FieldSelection IST'!$BA$8:$BA$9;INDIREKT("tblCompanyCode["&amp;C359&amp;"]"))</t>
  </si>
  <si>
    <t>BK_SK</t>
  </si>
  <si>
    <t>IESBK_SK</t>
  </si>
  <si>
    <t>=WENN(ODER(Formulartypland="INT_EK";Formulartypland="INT");'FieldSelection IST'!$BB$8:$BB$9;INDIREKT("tblCompanyCode["&amp;E359&amp;"]"))</t>
  </si>
  <si>
    <t>BK_PL</t>
  </si>
  <si>
    <t>IESBK_PL</t>
  </si>
  <si>
    <t>=WENN(ODER(Formulartypland="INT_EK";Formulartypland="INT");'FieldSelection IST'!$BC$7:$BC$8;INDIREKT("tblCompanyCode["&amp;G359&amp;"]"))</t>
  </si>
  <si>
    <t>BK_HR</t>
  </si>
  <si>
    <t>IESBK_HR</t>
  </si>
  <si>
    <t>=WENN(ODER(Formulartypland="INT_EK";Formulartypland="INT");'FieldSelection IST'!$BD$8:$BD$9;INDIREKT("tblCompanyCode["&amp;J359&amp;"]"))</t>
  </si>
  <si>
    <t>BK_BG</t>
  </si>
  <si>
    <t>IESBK_BG</t>
  </si>
  <si>
    <t>=WENN(ODER(Formulartypland="INT_EK";Formulartypland="INT");'FieldSelection IST'!$BE$8:$BE$9;INDIREKT("tblCompanyCode["&amp;M359&amp;"]"))</t>
  </si>
  <si>
    <t>BK_RO</t>
  </si>
  <si>
    <t>IESBK_RO</t>
  </si>
  <si>
    <t>=WENN(ODER(Formulartypland="INT_EK";Formulartypland="INT");'FieldSelection IST'!$BF$7:$BF$8;INDIREKT("tblCompanyCode["&amp;P359&amp;"]"))</t>
  </si>
  <si>
    <t>Rolle</t>
  </si>
  <si>
    <t>=INDIREKT("tblIESRole[Result]")</t>
  </si>
  <si>
    <t>role</t>
  </si>
  <si>
    <t>Two check boxes
"Vendor" -&gt; role = "FLVN00"
"Customer" -&gt; role = "FLCU00"</t>
  </si>
  <si>
    <t>Einkäufergruppe</t>
  </si>
  <si>
    <t>=INDIREKT(WENN(FormulartypSparte="Kaufland";"tblPurchasingGroup[" &amp; FormulartypKostenart &amp; "_" &amp; Formulartypland &amp;"]";"tblPurchasingGroupSBES[" &amp; FormulartypKostenart &amp; "_ALL]"))</t>
  </si>
  <si>
    <t>purchasing group</t>
  </si>
  <si>
    <t>Werteliste hinterlegen; Auswahl der Einkäufergruppe / different list for each country, devided into SAKO and WARE</t>
  </si>
  <si>
    <t>Einkaufsorganisation</t>
  </si>
  <si>
    <t>=INDIREKT(WENN(FormulartypSparte="SBES";"tblPurchasingOrganisationSBES[" &amp; FormulartypKostenart &amp; "_ALL]";"tblPurchasingOrganisation[" &amp; FormulartypKostenart &amp; "_" &amp; Formulartypland &amp;"]"))</t>
  </si>
  <si>
    <t>purchase organisation</t>
  </si>
  <si>
    <t xml:space="preserve">SAKO-Formular:
Mehrfachauswahl muss möglich sein
Kaufland:
Vorschlagswerte
Pre-filled or initial set-up that can be changed in case of need
Kaufland: selection based on field list for each country for SAKO
WARE - pre-filled with country purchase organisation
</t>
  </si>
  <si>
    <t>Kategorie</t>
  </si>
  <si>
    <t>=INDIREKT("tblSubcategory[" &amp; Formulartypsprache &amp; "]")</t>
  </si>
  <si>
    <t>Sub-category</t>
  </si>
  <si>
    <t>Kaufland: selection based on field list for each country 
-&gt; needed for derivation of default Clerk accounting</t>
  </si>
  <si>
    <t>Bestellwährung</t>
  </si>
  <si>
    <t>=INDIREKT("tblOrderCurrency[" &amp; Formulartypland &amp; "]")</t>
  </si>
  <si>
    <t>order currency</t>
  </si>
  <si>
    <t>Subkategorie 2</t>
  </si>
  <si>
    <t>IESSubCategory2</t>
  </si>
  <si>
    <t>=INDIREKT("tblSubcategory2[" &amp; Formulartypsprache &amp; "]")</t>
  </si>
  <si>
    <t>Bemerkung (Klassifizier.)</t>
  </si>
  <si>
    <t>IESRemarkClassify</t>
  </si>
  <si>
    <t>Verhaltenskodex</t>
  </si>
  <si>
    <t>=INDIREKT("tblCodeOfConduct[Result]")</t>
  </si>
  <si>
    <t>code of conduct</t>
  </si>
  <si>
    <t>Verkehrszweiggrenze</t>
  </si>
  <si>
    <t>=INDIREKT("tblModeOfTransport[" &amp; Formulartypland &amp; "]")</t>
  </si>
  <si>
    <t>mode of transport</t>
  </si>
  <si>
    <t>Incoterms1</t>
  </si>
  <si>
    <t>IESincoterms1</t>
  </si>
  <si>
    <t>=INDIREKT("tblIncoterms[All]")</t>
  </si>
  <si>
    <t>incoterms1</t>
  </si>
  <si>
    <t>Werteliste hinterlegen; Auswahl der Incoterms</t>
  </si>
  <si>
    <t>Incoterms2</t>
  </si>
  <si>
    <t>IESincoterms2</t>
  </si>
  <si>
    <t>incoterms2</t>
  </si>
  <si>
    <t>Freitextfeld</t>
  </si>
  <si>
    <t>Lieferzeit (in Kalendertagen)</t>
  </si>
  <si>
    <t>IESplanneddeliverytime</t>
  </si>
  <si>
    <t>planned delivery time</t>
  </si>
  <si>
    <t>numerical only</t>
  </si>
  <si>
    <t>IESReason</t>
  </si>
  <si>
    <t>Grund der Neuanlage</t>
  </si>
  <si>
    <t>Abweichende E-Mail-Adresse für Bestellungen</t>
  </si>
  <si>
    <t>IESDifferingPurchaseorderaddress</t>
  </si>
  <si>
    <t>Differing Purchase order address</t>
  </si>
  <si>
    <t>not needed as PO address is listed already in line 22</t>
  </si>
  <si>
    <t>Verkaufsorganisation</t>
  </si>
  <si>
    <t>=INDIREKT("tblSalesOrganisation[" &amp; Formulartypland &amp; "]")</t>
  </si>
  <si>
    <t>sales organisation</t>
  </si>
  <si>
    <t>Vorschlagswerte
Pre-filled or initial set-up that can be changed in case of need
Kaufland: selection based on field list for each country for SAKO
WARE - pre-filled with country purchase organisation</t>
  </si>
  <si>
    <t>Vertriebsweg</t>
  </si>
  <si>
    <t>=INDIREKT("tblDistributionChannel[" &amp; Formulartypland &amp; "]")</t>
  </si>
  <si>
    <t>Distribution Channel</t>
  </si>
  <si>
    <t>=INDIREKT("tblDivision[" &amp; Formulartypland &amp; "]")</t>
  </si>
  <si>
    <t>Kontierungsgruppe</t>
  </si>
  <si>
    <t>=INDIREKT("tblAccountAssignmentGroup[result]")</t>
  </si>
  <si>
    <t>account assignment group</t>
  </si>
  <si>
    <t>Währung VK-Org</t>
  </si>
  <si>
    <t>Sales Currency</t>
  </si>
  <si>
    <t>Info MDM Bereich</t>
  </si>
  <si>
    <t>IESInfoforaccounting</t>
  </si>
  <si>
    <t>Info for accounting</t>
  </si>
  <si>
    <t>text field</t>
  </si>
  <si>
    <t>IESStatusEDI</t>
  </si>
  <si>
    <t>=INDIREKT("tblStatusEDI[" &amp; Formulartypsprache &amp; "]")</t>
  </si>
  <si>
    <t>function</t>
  </si>
  <si>
    <t>IESlanguage</t>
  </si>
  <si>
    <t>language</t>
  </si>
  <si>
    <t>SBES: Ableitung Sprache nach Land (internes Feld)</t>
  </si>
  <si>
    <t>E-Mail Rechnung erlaubt</t>
  </si>
  <si>
    <t>IESMailinvoiceallowed</t>
  </si>
  <si>
    <t>Mail invoice allowed</t>
  </si>
  <si>
    <t>KNA1-KATR1
LFB1-ZZRP_SK_EL_FAX_E
LFB1-ZZRP_SK_EL_FAX_E_W</t>
  </si>
  <si>
    <t>all three fields should be derived in the backround, it this field is flagged</t>
  </si>
  <si>
    <t>Zahlungsbedingungen</t>
  </si>
  <si>
    <t>IEStermsofpayment</t>
  </si>
  <si>
    <t>terms of payment</t>
  </si>
  <si>
    <t>Skonto von (leer) %</t>
  </si>
  <si>
    <t>=INDIREKT(WENN(FormulartypSparte="Kaufland";"tblcashdiscountpercent[Percentage]";"tblcashdiscountpercentSBES[Percentage]"))</t>
  </si>
  <si>
    <t>cash discount percent</t>
  </si>
  <si>
    <t>in (leer) Tage</t>
  </si>
  <si>
    <t>=INDIREKT(WENN(FormulartypSparte="Kaufland";"tblCashDiscountDays[Days]";"tblCashDiscountDaysSBES[Days]"))</t>
  </si>
  <si>
    <t>cash discount days</t>
  </si>
  <si>
    <t>Zahlungsziel netto</t>
  </si>
  <si>
    <t>=INDIREKT(WENN(FormulartypSparte="Kaufland";"tblpaymenttermdaysnet[Term]";"tblpaymenttermdaysnetSBES[Term]"))</t>
  </si>
  <si>
    <t>payment term (days) net</t>
  </si>
  <si>
    <t>numerical only - based on the three fields (no. 128-131) with payment conditions, the technical payment term key needs to be derived
-&gt; relevant for payment term on company code level as well as for purchase and sales organisation (dependent on which object is created) + entered in credit memo payment terms</t>
  </si>
  <si>
    <t>Vorgänger / Nachfolger (Formular):</t>
  </si>
  <si>
    <t>IESprecursorsuccessorform</t>
  </si>
  <si>
    <t>precursor / successor (form):</t>
  </si>
  <si>
    <t>Vorgänger - Lieferanten- Nr.:</t>
  </si>
  <si>
    <t>IESprecursorvendorno</t>
  </si>
  <si>
    <t>precursor vendor no.:</t>
  </si>
  <si>
    <t>Übernahme Rechte und Pflichten von Vorgänger</t>
  </si>
  <si>
    <t>IEScheckboxyesnoovertakeoftheprecursor</t>
  </si>
  <si>
    <t>check-box "yes"/"no" overtake of the precursor</t>
  </si>
  <si>
    <t xml:space="preserve">check-box "ja"/"nein" </t>
  </si>
  <si>
    <t xml:space="preserve">&gt;&gt; wenn ja - schriftliche Bestätigung seitens Lieferant liegt vor? </t>
  </si>
  <si>
    <t>IESifyeswrittenconfirmationfromvendorcheckboxyesno</t>
  </si>
  <si>
    <t>if yes - written confirmation from vendor? - check-box "yes"/"no"</t>
  </si>
  <si>
    <t>check-box "ja"/"nein"</t>
  </si>
  <si>
    <t>Nachfolger Lieferanten Nr.:</t>
  </si>
  <si>
    <t>IESsuccessorvendorno</t>
  </si>
  <si>
    <t>successor vendor no.:</t>
  </si>
  <si>
    <t>Bemerkung</t>
  </si>
  <si>
    <t>IESRemark</t>
  </si>
  <si>
    <t>Remark</t>
  </si>
  <si>
    <t>Interne Daten - Buchhaltung</t>
  </si>
  <si>
    <t>IBSinternalinformationaccounting</t>
  </si>
  <si>
    <t>internal information - accounting</t>
  </si>
  <si>
    <t>IBS</t>
  </si>
  <si>
    <t>Interne Daten - Buchhaltungsdaten</t>
  </si>
  <si>
    <t>Fälligkeitsdatum</t>
  </si>
  <si>
    <t>IBSduedate</t>
  </si>
  <si>
    <t>due date</t>
  </si>
  <si>
    <t>Genehmigung der Rechnungen:</t>
  </si>
  <si>
    <t>=INDIREKT("tblNeededChecks[Result]")</t>
  </si>
  <si>
    <t>needed checks for the vendor</t>
  </si>
  <si>
    <t>Dropdown: 
- BL Black list
- WL White list
- WWLL White white list
Kaufland: selection based on field list (one for all countries) -  field "needed checks for vendor"</t>
  </si>
  <si>
    <t>Sensitiver Lieferant</t>
  </si>
  <si>
    <t>IBSSensitivepartner</t>
  </si>
  <si>
    <t>Sensitive partner</t>
  </si>
  <si>
    <t>Default Sachbearbeiter</t>
  </si>
  <si>
    <t>=INDIREKT("tblDefaultClerkVendor["&amp; Formulartypland &amp; "]")</t>
  </si>
  <si>
    <t>default clerk for vendor</t>
  </si>
  <si>
    <t>Zahlart</t>
  </si>
  <si>
    <t>=INDIREKT("tblPaymentmode[Result]")</t>
  </si>
  <si>
    <t>payment mode</t>
  </si>
  <si>
    <t xml:space="preserve">Sachbearbeiter Buchhaltung Debitor: </t>
  </si>
  <si>
    <t>=INDIREKT("tblAccoutingClerkCustomer["&amp; Formulartypland &amp; "]")</t>
  </si>
  <si>
    <t>accounting clerk customer</t>
  </si>
  <si>
    <t>CCS Abrechnung</t>
  </si>
  <si>
    <t>=INDIREKT("tblCCSettlement[" &amp; Formulartypsprache &amp; "]")</t>
  </si>
  <si>
    <t>Ausschluss Kompensation</t>
  </si>
  <si>
    <t>IBSExcludefromcompensation</t>
  </si>
  <si>
    <t>Exclude from compensation</t>
  </si>
  <si>
    <t>Dropdown-Feld with "Yes" or "No"</t>
  </si>
  <si>
    <t>Polen spezifische Daten</t>
  </si>
  <si>
    <t>IBSPolandspecifictab</t>
  </si>
  <si>
    <t>Poland specific tab</t>
  </si>
  <si>
    <t>numerical / one digit; if possible pre-set with "2" possible to change to " ", "1" or "3"</t>
  </si>
  <si>
    <t>Split Payment von</t>
  </si>
  <si>
    <t>IBSSplitPaymentfrom</t>
  </si>
  <si>
    <t>Split Payment from</t>
  </si>
  <si>
    <t xml:space="preserve">pre-set 01.01.2001 or " " </t>
  </si>
  <si>
    <t>Split Payment bis</t>
  </si>
  <si>
    <t>IBSSplitPaymentto</t>
  </si>
  <si>
    <t>Split Payment to</t>
  </si>
  <si>
    <t xml:space="preserve">pre-set 31.12.9999 or " " </t>
  </si>
  <si>
    <t>Geschäftspartner-Stammdatenblatt</t>
  </si>
  <si>
    <t>Version</t>
  </si>
  <si>
    <t>Vom Geschäftspartner auszufüllen (keine Handschrift, 1x in Excel, 1x in PDF erforderlich)</t>
  </si>
  <si>
    <t>Firmenname:</t>
  </si>
  <si>
    <t>Straße:</t>
  </si>
  <si>
    <t>Nr.</t>
  </si>
  <si>
    <t>Postleitzahl:</t>
  </si>
  <si>
    <t>Ort:</t>
  </si>
  <si>
    <t>Land:</t>
  </si>
  <si>
    <t>Postfach:</t>
  </si>
  <si>
    <t xml:space="preserve">PLZ-Postfach: </t>
  </si>
  <si>
    <t>Ansprechpartner</t>
  </si>
  <si>
    <t>Tel-Nr.:</t>
  </si>
  <si>
    <t>E-Mail-Adresse:</t>
  </si>
  <si>
    <t>+</t>
  </si>
  <si>
    <t>Sprache:</t>
  </si>
  <si>
    <t>Email für Bestellungen:</t>
  </si>
  <si>
    <t>Email für Zahlungsavise / Gelangensbestätigungen:</t>
  </si>
  <si>
    <t>Email für weitere Kommunikation</t>
  </si>
  <si>
    <t xml:space="preserve">Abweichender Rechnungssteller: </t>
  </si>
  <si>
    <t>Funktion:</t>
  </si>
  <si>
    <t>Anrede:</t>
  </si>
  <si>
    <t>Mobil:</t>
  </si>
  <si>
    <t>Nachname:</t>
  </si>
  <si>
    <t>24 Stunden:</t>
  </si>
  <si>
    <t>24 Std Vertretung</t>
  </si>
  <si>
    <t xml:space="preserve">Versand der Verträge: </t>
  </si>
  <si>
    <t xml:space="preserve">E-Mail: </t>
  </si>
  <si>
    <t>Versand der Aktionsbestätigung:</t>
  </si>
  <si>
    <t>Versand der Abrechnungsdokumente:</t>
  </si>
  <si>
    <t>Verpackungslizenzierung:</t>
  </si>
  <si>
    <t xml:space="preserve">Ware extern </t>
  </si>
  <si>
    <t>Registriernr. Verpackung (LUCID)</t>
  </si>
  <si>
    <t>Steuerklassifizierung</t>
  </si>
  <si>
    <t>Sicherheitsnummer FSB:</t>
  </si>
  <si>
    <t>Gültig bis:</t>
  </si>
  <si>
    <t xml:space="preserve">Umsatzsteuerpflichtig: </t>
  </si>
  <si>
    <t>Natürliche Person:</t>
  </si>
  <si>
    <t>GLN Basisnummer</t>
  </si>
  <si>
    <t>GLN Lokationsnr.</t>
  </si>
  <si>
    <t>Name der Bank:</t>
  </si>
  <si>
    <t>Sitz der Bank:</t>
  </si>
  <si>
    <t>IBAN:</t>
  </si>
  <si>
    <t>SWIFT (BIC):</t>
  </si>
  <si>
    <t>Kontonummer:</t>
  </si>
  <si>
    <t>Bankleitzahl:</t>
  </si>
  <si>
    <t>Währung (ISO-Code):</t>
  </si>
  <si>
    <t>Land (ISO-Code):</t>
  </si>
  <si>
    <t>Notiz (Partnerbanktyp):</t>
  </si>
  <si>
    <t>Bank Giro:</t>
  </si>
  <si>
    <t>Ort/ Datum</t>
  </si>
  <si>
    <t>Vorname und Name der vertretungsberechtigten Person, Unterschrift, Stempel (gemäss den Registrierungsunterlagen oder der erteilten Vollmacht)</t>
  </si>
  <si>
    <t>Rechnungsplan erlaubt:</t>
  </si>
  <si>
    <t>Vertragsprüfung durch Reprü durchführen:</t>
  </si>
  <si>
    <t xml:space="preserve">Anlage wiederkehrende Zahlung erlaubt: </t>
  </si>
  <si>
    <t>Externe Leistungserfassung erlaubt:</t>
  </si>
  <si>
    <t>Gutschriftsverfahren (ERS):</t>
  </si>
  <si>
    <t>Mengenprüfung durch Reprü:</t>
  </si>
  <si>
    <t>Zusätzlich WARE</t>
  </si>
  <si>
    <t>Ware intern</t>
  </si>
  <si>
    <t>Name / ZEK-Bereich:</t>
  </si>
  <si>
    <t>Tel./Fax:</t>
  </si>
  <si>
    <t>Toleranzgruppe:</t>
  </si>
  <si>
    <t>Branche (Retail):</t>
  </si>
  <si>
    <t>Abrechnungszeitraum (Dekaden-KZ):</t>
  </si>
  <si>
    <t>Bela erlaubt:</t>
  </si>
  <si>
    <t>Min. Bestellwert (Pal):</t>
  </si>
  <si>
    <t>Autom. WE-Abrechnung:</t>
  </si>
  <si>
    <t>Steuerung Preisdaten:</t>
  </si>
  <si>
    <t>Palettenabrechnung:</t>
  </si>
  <si>
    <t>Gicom</t>
  </si>
  <si>
    <t>Verträge in Abstimmung mit EK auf ungültig setzen (keine Umsätze im aktuellen Jahr)</t>
  </si>
  <si>
    <t>Offene Bestellungen / offener WE</t>
  </si>
  <si>
    <t>offene Bestellungen / offener WE &gt;</t>
  </si>
  <si>
    <t>ja</t>
  </si>
  <si>
    <t>nein</t>
  </si>
  <si>
    <t xml:space="preserve">&gt;&gt; wenn JA &gt;&gt; letzter WE zum </t>
  </si>
  <si>
    <t>Zusatzinformation EK-Org 1000</t>
  </si>
  <si>
    <t>Dezentrale Bestellmenge:</t>
  </si>
  <si>
    <t>0000_INT</t>
  </si>
  <si>
    <t>Rolle:</t>
  </si>
  <si>
    <t>Einkäufergruppe:</t>
  </si>
  <si>
    <t>Einkaufsorganisation:</t>
  </si>
  <si>
    <t>Subkategorie 1:</t>
  </si>
  <si>
    <t>Bestellwährung:</t>
  </si>
  <si>
    <t>Subkategorie 2:</t>
  </si>
  <si>
    <t>Verhaltenskodex:</t>
  </si>
  <si>
    <t>Verkehrszweiggrenze:</t>
  </si>
  <si>
    <t>Incoterms1:</t>
  </si>
  <si>
    <t>Incoterms2:</t>
  </si>
  <si>
    <t>Lieferzeit (in Kalendertagen):</t>
  </si>
  <si>
    <t>Abweichende E-Mail-Adresse für Bestellungen:</t>
  </si>
  <si>
    <t>Verkaufsorganisation:</t>
  </si>
  <si>
    <t>Kontierungsgruppe:</t>
  </si>
  <si>
    <t>Info MDM-Bereich:</t>
  </si>
  <si>
    <t>E-Mail-Rechnung erlaubt:</t>
  </si>
  <si>
    <t>Zahlungsbedingungen:</t>
  </si>
  <si>
    <t>Skonto von</t>
  </si>
  <si>
    <t>in</t>
  </si>
  <si>
    <t>Tage</t>
  </si>
  <si>
    <t>Vorgänger/ Nachfolger (Formular)</t>
  </si>
  <si>
    <t>Vorgänger - Lieferanten - Nr.:</t>
  </si>
  <si>
    <t xml:space="preserve">&gt;&gt; wenn ja: schriftliche Bestätigung seitens Lieferant liegt vor </t>
  </si>
  <si>
    <t>Nachfolger Lieferanten-Nr.:</t>
  </si>
  <si>
    <t>Bemerkung:</t>
  </si>
  <si>
    <t>Fälligkeitsdatum:</t>
  </si>
  <si>
    <t>Rechnungsgenehmigung (BlackList/WhiteList/WhiteWhiteList):</t>
  </si>
  <si>
    <t>Default Sachbearbeiter (Reprü)</t>
  </si>
  <si>
    <t>d</t>
  </si>
  <si>
    <t>Sachbearbeiter Buchhaltung Debitor</t>
  </si>
  <si>
    <t>Gruppe</t>
  </si>
  <si>
    <t>Erste Zeile</t>
  </si>
  <si>
    <t>Letzte Zeile</t>
  </si>
  <si>
    <t>Ausgeblendet</t>
  </si>
  <si>
    <t>Ausfüllen</t>
  </si>
  <si>
    <t>Zeilen gesamt</t>
  </si>
  <si>
    <t>3. Bst</t>
  </si>
  <si>
    <t>Nicht übersetzen</t>
  </si>
  <si>
    <t>Address</t>
  </si>
  <si>
    <t>Business Partner - Master Data Sheet</t>
  </si>
  <si>
    <t>List partnera</t>
  </si>
  <si>
    <t>Formulár obchodného partnera</t>
  </si>
  <si>
    <t>Karta dostawcy</t>
  </si>
  <si>
    <t>Obrazac - matični podaci poslovnog partnera</t>
  </si>
  <si>
    <t>Бизнес партньор - бланка за базисни данни</t>
  </si>
  <si>
    <t>Formular date de bază - Partener comercial</t>
  </si>
  <si>
    <t>To be filled by the partner (1x Excel, 1x PDF necessary -&gt; non hand-written versions)</t>
  </si>
  <si>
    <t>(je potřeba 1xExcel, 1xPDF)</t>
  </si>
  <si>
    <t>Vyplní obchodný partner (nie rukou, potrebné 1x v Exceli a 1x v PDF)</t>
  </si>
  <si>
    <t>Do uzupełnienia przez kontrahenta (1x Excel, 1x PDF wymagany, proszę wypełnić komputerowo)</t>
  </si>
  <si>
    <t>Ispunjava poslovni partner (ispuniti na računalu, 1 primjerak u Excelu, 1 u PDF-u)</t>
  </si>
  <si>
    <t>ЗДа се попълни от бизнес партньора (1x в Excel, 1x в PDF)</t>
  </si>
  <si>
    <t>De completat de către partener (1x Excel, 1x PDF necesar -&gt; versiuni care nu sunt scrise manual)</t>
  </si>
  <si>
    <t>Address Data</t>
  </si>
  <si>
    <t>Adresa:</t>
  </si>
  <si>
    <t>Údaje o adrese</t>
  </si>
  <si>
    <t>Dane adresowe</t>
  </si>
  <si>
    <t>Podaci adrese</t>
  </si>
  <si>
    <t>Адресни данни</t>
  </si>
  <si>
    <t>Date adresă</t>
  </si>
  <si>
    <t>LieferantenNr.</t>
  </si>
  <si>
    <t>Vendor Number</t>
  </si>
  <si>
    <t>Valid from:</t>
  </si>
  <si>
    <t>VZ Lieferant</t>
  </si>
  <si>
    <t>DC Vendor</t>
  </si>
  <si>
    <t>Company Name</t>
  </si>
  <si>
    <t>Název:</t>
  </si>
  <si>
    <t>Meno spoločnosti</t>
  </si>
  <si>
    <t>Nazwa firmy</t>
  </si>
  <si>
    <t>Naziv poduzeća:</t>
  </si>
  <si>
    <t>Име на фирма:</t>
  </si>
  <si>
    <t>Nume companie:</t>
  </si>
  <si>
    <t>Ulice:</t>
  </si>
  <si>
    <t>Ulica</t>
  </si>
  <si>
    <t>Ulica:</t>
  </si>
  <si>
    <t>Улица:</t>
  </si>
  <si>
    <t>Stradă:</t>
  </si>
  <si>
    <t>No.</t>
  </si>
  <si>
    <t>č.</t>
  </si>
  <si>
    <t>Číslo</t>
  </si>
  <si>
    <t>Nr</t>
  </si>
  <si>
    <t>Br.</t>
  </si>
  <si>
    <t>№</t>
  </si>
  <si>
    <t>Building/Floor/Room no.:</t>
  </si>
  <si>
    <t>Budova/Podlaží/Číslo pokoje:</t>
  </si>
  <si>
    <t>Сграда/блок/етаж/ап.</t>
  </si>
  <si>
    <t>Informații adiționale adresă</t>
  </si>
  <si>
    <t>Област:</t>
  </si>
  <si>
    <t>Postal Code:</t>
  </si>
  <si>
    <t>PSČ:</t>
  </si>
  <si>
    <t xml:space="preserve">PSČ  </t>
  </si>
  <si>
    <t>Kod pocztowy</t>
  </si>
  <si>
    <t>Poštanski broj:</t>
  </si>
  <si>
    <t>Пощенски код:</t>
  </si>
  <si>
    <t>Cod poștal:</t>
  </si>
  <si>
    <t>Město:</t>
  </si>
  <si>
    <t>Mesto</t>
  </si>
  <si>
    <t>Miasto</t>
  </si>
  <si>
    <t>Grad:</t>
  </si>
  <si>
    <t>Място:</t>
  </si>
  <si>
    <t>Oraș</t>
  </si>
  <si>
    <t>Země:</t>
  </si>
  <si>
    <t>Krajina</t>
  </si>
  <si>
    <t>Kraj</t>
  </si>
  <si>
    <t>Zemlja:</t>
  </si>
  <si>
    <t>Държава:</t>
  </si>
  <si>
    <t>Țară:</t>
  </si>
  <si>
    <t>PO Box:</t>
  </si>
  <si>
    <t>PO Box</t>
  </si>
  <si>
    <t>Skr.poczt.</t>
  </si>
  <si>
    <t>Poštanski pretinac:</t>
  </si>
  <si>
    <t>Пощенска кутия:</t>
  </si>
  <si>
    <t>Căsuță poștală:</t>
  </si>
  <si>
    <t>Postal Code PO Box:</t>
  </si>
  <si>
    <t>PSČ PO Box:</t>
  </si>
  <si>
    <t>PSČ PO Box</t>
  </si>
  <si>
    <t>Kod skr.poczt.</t>
  </si>
  <si>
    <t>Poštanski broj poštanskog pretinca:</t>
  </si>
  <si>
    <t>Пощенски код на пощенска кутия:</t>
  </si>
  <si>
    <t>Cod poștal căsuță poștală:</t>
  </si>
  <si>
    <t>Contact Person</t>
  </si>
  <si>
    <t>Kontaktní osoba</t>
  </si>
  <si>
    <t>Osoba kontaktowa</t>
  </si>
  <si>
    <t>First Name</t>
  </si>
  <si>
    <t>Jméno:</t>
  </si>
  <si>
    <t>Priezvisko</t>
  </si>
  <si>
    <t>Imię</t>
  </si>
  <si>
    <t>Ime</t>
  </si>
  <si>
    <t>Име</t>
  </si>
  <si>
    <t>Prenume</t>
  </si>
  <si>
    <t>Meno</t>
  </si>
  <si>
    <t>Prezime</t>
  </si>
  <si>
    <t>Nume</t>
  </si>
  <si>
    <t>Abteilung:</t>
  </si>
  <si>
    <t>Department</t>
  </si>
  <si>
    <t>Oddělení:</t>
  </si>
  <si>
    <t>Oddelenie</t>
  </si>
  <si>
    <t>Dział</t>
  </si>
  <si>
    <t>Odjel:</t>
  </si>
  <si>
    <t>Отдел:</t>
  </si>
  <si>
    <t>Departament:</t>
  </si>
  <si>
    <t>E-mail:</t>
  </si>
  <si>
    <t>Adres E-mail</t>
  </si>
  <si>
    <t>Имейл:</t>
  </si>
  <si>
    <t>Telephone:</t>
  </si>
  <si>
    <t>Tel.:</t>
  </si>
  <si>
    <t>Telefón</t>
  </si>
  <si>
    <t>Telefon:</t>
  </si>
  <si>
    <t>Тел.:</t>
  </si>
  <si>
    <t>Länderschlüssel</t>
  </si>
  <si>
    <t>Country Key</t>
  </si>
  <si>
    <t>Kód  krajiny</t>
  </si>
  <si>
    <t>Klucz kraju</t>
  </si>
  <si>
    <t>Cheie țară</t>
  </si>
  <si>
    <t>Ländervorwahl</t>
  </si>
  <si>
    <t>Int. Area Code</t>
  </si>
  <si>
    <t>Medzinárodná predvoľba</t>
  </si>
  <si>
    <t>Nr kierunkowy kraju</t>
  </si>
  <si>
    <t>Cod țară</t>
  </si>
  <si>
    <t>Communication Data</t>
  </si>
  <si>
    <t>Data pro komunikaci</t>
  </si>
  <si>
    <t>Údaje pre komunikáciu</t>
  </si>
  <si>
    <t>Dane do komunikacji</t>
  </si>
  <si>
    <t>Podaci za komunikaciju</t>
  </si>
  <si>
    <t>Данни за комуникация:</t>
  </si>
  <si>
    <t>Date comunicare</t>
  </si>
  <si>
    <t>Główny E-mail</t>
  </si>
  <si>
    <t>Email adresa:</t>
  </si>
  <si>
    <t>Language:</t>
  </si>
  <si>
    <t>Jazyk:</t>
  </si>
  <si>
    <t>Język</t>
  </si>
  <si>
    <t>Jezik:</t>
  </si>
  <si>
    <t>Език:</t>
  </si>
  <si>
    <t>Limbă:</t>
  </si>
  <si>
    <t>Nr telefonu</t>
  </si>
  <si>
    <t>Email for Purchase Orders:</t>
  </si>
  <si>
    <t>E-mail - Objednávky</t>
  </si>
  <si>
    <t>E-mail - objednávky</t>
  </si>
  <si>
    <t>Do zamówień</t>
  </si>
  <si>
    <t>Email za narudžbenice:</t>
  </si>
  <si>
    <t>Имейл за поръчки:</t>
  </si>
  <si>
    <t>E-Mail pt comenzi aprovizionare:</t>
  </si>
  <si>
    <t>Main Fax No</t>
  </si>
  <si>
    <t>Fax:</t>
  </si>
  <si>
    <t>Hlavné faxové číslo</t>
  </si>
  <si>
    <t>Nr faxu</t>
  </si>
  <si>
    <t>Br. faksa:</t>
  </si>
  <si>
    <t>Факс (основен централа):</t>
  </si>
  <si>
    <t>Nr. fax:</t>
  </si>
  <si>
    <t>Email for Payment Avisio / Confirmation of Arrival</t>
  </si>
  <si>
    <t>E-mail - Platební avízo / dopis o kompenzaci</t>
  </si>
  <si>
    <t>E-mail - platobné avíza a kompenzácie</t>
  </si>
  <si>
    <t>Do specyfikacji płatności, potrąceń i innych rozliczeń</t>
  </si>
  <si>
    <t>Email za obavijesti o plaćanju:</t>
  </si>
  <si>
    <t>Имейл за плащания:</t>
  </si>
  <si>
    <t>E-Mail pt aviz plată</t>
  </si>
  <si>
    <t>Central Avis Fax No</t>
  </si>
  <si>
    <t>Centrálne faxové číslo pre avíza</t>
  </si>
  <si>
    <t>Br. faksa za obavijest o plaćanju:</t>
  </si>
  <si>
    <t>Факс (плащания централа):</t>
  </si>
  <si>
    <t>Nr. fax pt aviz plată:</t>
  </si>
  <si>
    <t>E-Mail for additinoal purposes</t>
  </si>
  <si>
    <t>Další e-mailové adresy dle typu komunikace</t>
  </si>
  <si>
    <t>Ďalšie e-mailové adresy na komunikáciu</t>
  </si>
  <si>
    <t>Do faktur</t>
  </si>
  <si>
    <t>Email za ostalu komunikaciju</t>
  </si>
  <si>
    <t>Имейл за други цели:</t>
  </si>
  <si>
    <t>E-Mail pt comunicare ulterioară</t>
  </si>
  <si>
    <t>Differing Invoicing Party</t>
  </si>
  <si>
    <t>Odlišný příjemce plateb</t>
  </si>
  <si>
    <t>Odlišný vystavovateľ faktúr</t>
  </si>
  <si>
    <t>Inny wystawca faktury</t>
  </si>
  <si>
    <t>Drugi izdavatelj računa:</t>
  </si>
  <si>
    <t>Различен издател на фактура</t>
  </si>
  <si>
    <t>Partener diferit pentru facturare:</t>
  </si>
  <si>
    <t>Partner Contact Person</t>
  </si>
  <si>
    <t>Kotaktní osoba partnera</t>
  </si>
  <si>
    <t>Kontaktná osoba dodávateľa</t>
  </si>
  <si>
    <t>Kontakt osoba kod partnera</t>
  </si>
  <si>
    <t>Контактно лице на доствчик</t>
  </si>
  <si>
    <t>Persoană de contact partener:</t>
  </si>
  <si>
    <t>Function:</t>
  </si>
  <si>
    <t>Pozice:</t>
  </si>
  <si>
    <t>Funkcia</t>
  </si>
  <si>
    <t>Funkcja</t>
  </si>
  <si>
    <t>Funkcija:</t>
  </si>
  <si>
    <t>Функция:</t>
  </si>
  <si>
    <t>Funcție:</t>
  </si>
  <si>
    <t>Title</t>
  </si>
  <si>
    <t>Titul</t>
  </si>
  <si>
    <t>Oslovenie</t>
  </si>
  <si>
    <t>Tytuł</t>
  </si>
  <si>
    <t>Naslov:</t>
  </si>
  <si>
    <t>Титла:</t>
  </si>
  <si>
    <t>Titlu:</t>
  </si>
  <si>
    <t>Faxové číslo:</t>
  </si>
  <si>
    <t>Nr fax</t>
  </si>
  <si>
    <t>Факс:</t>
  </si>
  <si>
    <t>Număr fax:</t>
  </si>
  <si>
    <t>Křestní jméno</t>
  </si>
  <si>
    <t>Krstné meno</t>
  </si>
  <si>
    <t>Tel. kom.</t>
  </si>
  <si>
    <t>Mobitel:</t>
  </si>
  <si>
    <t>Моб. Тел.:</t>
  </si>
  <si>
    <t>Surname</t>
  </si>
  <si>
    <t>Příjmení:</t>
  </si>
  <si>
    <t xml:space="preserve">Priezvisko </t>
  </si>
  <si>
    <t>Nazwisko</t>
  </si>
  <si>
    <t>Prezime:</t>
  </si>
  <si>
    <t>Презиме:</t>
  </si>
  <si>
    <t>Nume familie:</t>
  </si>
  <si>
    <t>QS-Complaint</t>
  </si>
  <si>
    <t>QS-Reklamace:</t>
  </si>
  <si>
    <t>QS-reklamácia</t>
  </si>
  <si>
    <t>QS -Reklamacje</t>
  </si>
  <si>
    <t>QS reklamacije:</t>
  </si>
  <si>
    <t>QS - рекламация:</t>
  </si>
  <si>
    <t>Raclamație QS:</t>
  </si>
  <si>
    <t>Telefon</t>
  </si>
  <si>
    <t>For Emergency</t>
  </si>
  <si>
    <t>V núdzi</t>
  </si>
  <si>
    <t>.</t>
  </si>
  <si>
    <t>U slučaju nužde</t>
  </si>
  <si>
    <t>При спешен случай</t>
  </si>
  <si>
    <t>În caz de urgență</t>
  </si>
  <si>
    <t>Business hours:</t>
  </si>
  <si>
    <t>Úřední hodiny</t>
  </si>
  <si>
    <t>Pracovná doba</t>
  </si>
  <si>
    <t>Godziny pracy:</t>
  </si>
  <si>
    <t>Radno vrijeme:</t>
  </si>
  <si>
    <t>Работно време:</t>
  </si>
  <si>
    <t>24 hour</t>
  </si>
  <si>
    <t>24 hodin</t>
  </si>
  <si>
    <t>24 hodín</t>
  </si>
  <si>
    <t xml:space="preserve">Osoba kontaktowa </t>
  </si>
  <si>
    <t>24 sata:</t>
  </si>
  <si>
    <t>24 часа:</t>
  </si>
  <si>
    <t>24 ore</t>
  </si>
  <si>
    <t>Jméno</t>
  </si>
  <si>
    <t>24 hour Substitute</t>
  </si>
  <si>
    <t>24h / 7 dní v týdnu dosažitelný</t>
  </si>
  <si>
    <t>24 hodinový zástup</t>
  </si>
  <si>
    <t>Zastepca</t>
  </si>
  <si>
    <t>24-satna zamjena</t>
  </si>
  <si>
    <t>24 часа заместване</t>
  </si>
  <si>
    <t>Înlocuire 24 de ore</t>
  </si>
  <si>
    <t>Sending contracts:</t>
  </si>
  <si>
    <t>Zaslání smluv:</t>
  </si>
  <si>
    <t>Zasielanie zmlúv</t>
  </si>
  <si>
    <t>Wysłanie kontraktu</t>
  </si>
  <si>
    <t>Slanje ugovora:</t>
  </si>
  <si>
    <t>Изпращане на договори:</t>
  </si>
  <si>
    <t>Trimiterea contractelor:</t>
  </si>
  <si>
    <t>E Mail:</t>
  </si>
  <si>
    <t>Sending advertising confirmations:</t>
  </si>
  <si>
    <t>Zasielanie potvrdení akcií</t>
  </si>
  <si>
    <t>Slanje potvrde akcije:</t>
  </si>
  <si>
    <t>Изпращане на потвърждение за акции:</t>
  </si>
  <si>
    <t>Trimiterea confirmărilor publicitare:</t>
  </si>
  <si>
    <t>Sending settlement documents:</t>
  </si>
  <si>
    <t>Zasielanie vyúčtovaní</t>
  </si>
  <si>
    <t>Wysłanie dokumentów rozliczeniowych</t>
  </si>
  <si>
    <t>Slanje dokumenata obračuna:</t>
  </si>
  <si>
    <t>Изпращане на разчети:</t>
  </si>
  <si>
    <t>Trimiterea documentelor de facturare:</t>
  </si>
  <si>
    <t>Package licensing:</t>
  </si>
  <si>
    <t>Zákon o odpadoch</t>
  </si>
  <si>
    <t>Deklaracja recyklingowa</t>
  </si>
  <si>
    <t>Лицензиране опаковка:</t>
  </si>
  <si>
    <t>Responsabilitate raportare ambalaje:</t>
  </si>
  <si>
    <t>Goods external</t>
  </si>
  <si>
    <t>WARE externí</t>
  </si>
  <si>
    <t>WARE externé</t>
  </si>
  <si>
    <t>WARE zewnętrzne</t>
  </si>
  <si>
    <t>WARE eksterno</t>
  </si>
  <si>
    <t>WARE външен</t>
  </si>
  <si>
    <t>WARE extern</t>
  </si>
  <si>
    <t>Register-No.: Packaging (LUCID)</t>
  </si>
  <si>
    <t>Číslo registru:</t>
  </si>
  <si>
    <t>Číslo registra</t>
  </si>
  <si>
    <t>Numer rejestru</t>
  </si>
  <si>
    <t>Broj registra (LUCID):</t>
  </si>
  <si>
    <t>Nr înregistrare (LUCID):</t>
  </si>
  <si>
    <t>Markant Settlement Agreement</t>
  </si>
  <si>
    <t>Faktury přes markant</t>
  </si>
  <si>
    <t>Markant zúčtovanie</t>
  </si>
  <si>
    <t>Markant rozliczeni</t>
  </si>
  <si>
    <t>Markant naplata</t>
  </si>
  <si>
    <t>Фактури mаркант</t>
  </si>
  <si>
    <t>Facturare Markant</t>
  </si>
  <si>
    <t>Tax information</t>
  </si>
  <si>
    <t>Daňová data</t>
  </si>
  <si>
    <t>Daňové informácie</t>
  </si>
  <si>
    <t>Informacje podatkowe</t>
  </si>
  <si>
    <t>Porezne informacije</t>
  </si>
  <si>
    <t>Данъчна информация:</t>
  </si>
  <si>
    <t>Informații fiscale</t>
  </si>
  <si>
    <t>USt-ID-Nr.:</t>
  </si>
  <si>
    <t>VAT reg. No.:</t>
  </si>
  <si>
    <t>Identifikačné číslo pre DPH</t>
  </si>
  <si>
    <t>Numer VAT UE</t>
  </si>
  <si>
    <t>Nr. Înreg. TVA:</t>
  </si>
  <si>
    <t>Steuernummer1:</t>
  </si>
  <si>
    <t>Tax number 1</t>
  </si>
  <si>
    <t>Daňové číslo - DIČ</t>
  </si>
  <si>
    <t>NIP dostawcy</t>
  </si>
  <si>
    <t>Număr taxă 1:</t>
  </si>
  <si>
    <t>Steuernummer2:</t>
  </si>
  <si>
    <t>Tax number 2</t>
  </si>
  <si>
    <t>Registračné číslo - IČO</t>
  </si>
  <si>
    <t>PESEL (dotyczy tylko kontrahentów-osób fizycznych  NIE prowadzacych działalności gospodarczej)</t>
  </si>
  <si>
    <t>Număr taxă 2:</t>
  </si>
  <si>
    <t>Steuernummer3:</t>
  </si>
  <si>
    <t>Tax number 3</t>
  </si>
  <si>
    <t>Daňové číslo 3</t>
  </si>
  <si>
    <t>Numer podatkowy 3</t>
  </si>
  <si>
    <t>Număr taxă 3:</t>
  </si>
  <si>
    <t>Porezna klasifikacija</t>
  </si>
  <si>
    <t>Metoda platby</t>
  </si>
  <si>
    <t>n/a for SK</t>
  </si>
  <si>
    <t>Metada kasowa</t>
  </si>
  <si>
    <t>Касова отчетност</t>
  </si>
  <si>
    <t>Obowiązkowa Metoda Podzielonej Płatności</t>
  </si>
  <si>
    <t>Split Payment obligatoriu</t>
  </si>
  <si>
    <t>Registration no. Romania:</t>
  </si>
  <si>
    <t>Registrační číslo Rumunska:</t>
  </si>
  <si>
    <t>Nr înreg Registrul Comerțului - RO</t>
  </si>
  <si>
    <t>Exemption Number</t>
  </si>
  <si>
    <t>Číslo výjimky</t>
  </si>
  <si>
    <t>Zwolnienie</t>
  </si>
  <si>
    <t>Broj izuzeća:</t>
  </si>
  <si>
    <t>Застрахователен номер FSB:</t>
  </si>
  <si>
    <t>Număr scutire FSB:</t>
  </si>
  <si>
    <t>Valid to:</t>
  </si>
  <si>
    <t>Platné do:</t>
  </si>
  <si>
    <t>Wazny do:</t>
  </si>
  <si>
    <t>Vrijedi do:</t>
  </si>
  <si>
    <t>Валиден до:</t>
  </si>
  <si>
    <t>Valabil până la:</t>
  </si>
  <si>
    <t>VAT Payer:</t>
  </si>
  <si>
    <t>Plátce DPH:</t>
  </si>
  <si>
    <t>Platiteľ DPH</t>
  </si>
  <si>
    <t>Podatnik VAT czynny</t>
  </si>
  <si>
    <t>Obveznik PDV-a:</t>
  </si>
  <si>
    <t>Подлежащ на облагане с ДДС:</t>
  </si>
  <si>
    <t>Plătitor TVA:</t>
  </si>
  <si>
    <t>Fyzická osoba:</t>
  </si>
  <si>
    <t>Fyzická osoba</t>
  </si>
  <si>
    <t>Osoba fizyczna</t>
  </si>
  <si>
    <t>Fizička osoba:</t>
  </si>
  <si>
    <t>Физическо лице:</t>
  </si>
  <si>
    <t>Persoană fizică:</t>
  </si>
  <si>
    <t>GLN Company No.</t>
  </si>
  <si>
    <t>GLN 1.část:</t>
  </si>
  <si>
    <t xml:space="preserve">GLN </t>
  </si>
  <si>
    <t>GLN (pierwszych 7 cyfr)</t>
  </si>
  <si>
    <t>GLN 1 (7 znamenaka)</t>
  </si>
  <si>
    <t>GLN ном.местопол. 1</t>
  </si>
  <si>
    <t>GLN 1 (7 cifre)</t>
  </si>
  <si>
    <t>GLN Location No.</t>
  </si>
  <si>
    <t>GLN 2.část:</t>
  </si>
  <si>
    <t>GLN číslo 2</t>
  </si>
  <si>
    <t>GLN (5 kolejnych cyfr)</t>
  </si>
  <si>
    <t>GLN 2 (5 znamenaka)</t>
  </si>
  <si>
    <t>GLN ном.местопол. 2</t>
  </si>
  <si>
    <t>GLN 2 (5 cifre)</t>
  </si>
  <si>
    <t>GLN Check Digit</t>
  </si>
  <si>
    <t>GLN kontr.číslo:</t>
  </si>
  <si>
    <t>GLN overovací kód</t>
  </si>
  <si>
    <t>GLN (ostatnia cyfra)</t>
  </si>
  <si>
    <t>GLN brojka provjere</t>
  </si>
  <si>
    <t>Контролна цифра</t>
  </si>
  <si>
    <t>GLN cifră verif.</t>
  </si>
  <si>
    <t>GLN Data Publisher Company No.:</t>
  </si>
  <si>
    <t>GLN poskytovatele dat - 1. část:</t>
  </si>
  <si>
    <t>GLN Wymiana danych (7 cyfr)</t>
  </si>
  <si>
    <t>GLN Data Publisher Location No.:</t>
  </si>
  <si>
    <t>GLN poskytovatele dat - 2. část:</t>
  </si>
  <si>
    <t>GLN Wymiana danych (5 cyfr)</t>
  </si>
  <si>
    <t>GLN Data Publisher Check digit:</t>
  </si>
  <si>
    <t>GLN poskytovatele dat - kontr. číslo:</t>
  </si>
  <si>
    <t>GLN Wymiana danych (ostatnia)</t>
  </si>
  <si>
    <t>Bank Information</t>
  </si>
  <si>
    <t>Bankovní spojení</t>
  </si>
  <si>
    <t>Bankové údaje</t>
  </si>
  <si>
    <t>Informacje bankowe</t>
  </si>
  <si>
    <t>Informacije o banci</t>
  </si>
  <si>
    <t>Банкови данни</t>
  </si>
  <si>
    <t>Detalii bancare</t>
  </si>
  <si>
    <t>ABL</t>
  </si>
  <si>
    <t>Bank name:</t>
  </si>
  <si>
    <t>Název banky:</t>
  </si>
  <si>
    <t>Názov banky</t>
  </si>
  <si>
    <t>Nazwa Banku</t>
  </si>
  <si>
    <t>Naziv banke:</t>
  </si>
  <si>
    <t>Име на банка:</t>
  </si>
  <si>
    <t>Nume bancă:</t>
  </si>
  <si>
    <t>Registered address:</t>
  </si>
  <si>
    <t>Sídlo banky:</t>
  </si>
  <si>
    <t>Sídlo banky</t>
  </si>
  <si>
    <t>Siedziba Banku</t>
  </si>
  <si>
    <t>Sjedište banke:</t>
  </si>
  <si>
    <t>Адрес на банка:</t>
  </si>
  <si>
    <t>Sediu bancă:</t>
  </si>
  <si>
    <t>Kod SWIFT (BIC)</t>
  </si>
  <si>
    <t>Bank Account number:</t>
  </si>
  <si>
    <t>Číslo účtu:</t>
  </si>
  <si>
    <t>Číslo bankového účtu</t>
  </si>
  <si>
    <t>Numer konta</t>
  </si>
  <si>
    <t>Broj računa kod banke:</t>
  </si>
  <si>
    <t>Банкова сметка:</t>
  </si>
  <si>
    <t>Număr cont bancar:</t>
  </si>
  <si>
    <t>Bank Number</t>
  </si>
  <si>
    <t>Kód banky:</t>
  </si>
  <si>
    <t>Číslo banky</t>
  </si>
  <si>
    <t>Numer banku</t>
  </si>
  <si>
    <t>Broj banke:</t>
  </si>
  <si>
    <t>Банков номер:</t>
  </si>
  <si>
    <t>Număr bancă:</t>
  </si>
  <si>
    <t>Currency (ISO-Code):</t>
  </si>
  <si>
    <t>Měna (ISO-Code):</t>
  </si>
  <si>
    <t>Mena</t>
  </si>
  <si>
    <t>Waluta (Kod ISO)</t>
  </si>
  <si>
    <t>Valuta (ISO kod):</t>
  </si>
  <si>
    <t>Валита (ISO код):</t>
  </si>
  <si>
    <t>Monedă (Cod ISO):</t>
  </si>
  <si>
    <t>Country (ISO-Code):</t>
  </si>
  <si>
    <t>Země (ISO-Code):</t>
  </si>
  <si>
    <t>Kraj (Kod ISO)</t>
  </si>
  <si>
    <t>Zemlja (ISO kod):</t>
  </si>
  <si>
    <t>Държава (ISO код)</t>
  </si>
  <si>
    <t>Țară (Cod ISO):</t>
  </si>
  <si>
    <t>Note for usage</t>
  </si>
  <si>
    <t>Pozn. (TBP):</t>
  </si>
  <si>
    <t>Poznámka (typ bankového partnera)</t>
  </si>
  <si>
    <t>Typ banku partnerskiego</t>
  </si>
  <si>
    <t>Tip banke partnera</t>
  </si>
  <si>
    <t>Бележка (тип банка на партньор)</t>
  </si>
  <si>
    <t>Notă (Tip bancă partener):</t>
  </si>
  <si>
    <t>Banka:</t>
  </si>
  <si>
    <t>Bank Giro: n/a in SK</t>
  </si>
  <si>
    <t>Bank</t>
  </si>
  <si>
    <t>Банка:</t>
  </si>
  <si>
    <t>Banca Giro:</t>
  </si>
  <si>
    <t xml:space="preserve">SEPA директен дебит данни: </t>
  </si>
  <si>
    <t>Date Direct Debit SEPA</t>
  </si>
  <si>
    <t>Договор номер:</t>
  </si>
  <si>
    <t>Nr. contract:</t>
  </si>
  <si>
    <t>Място</t>
  </si>
  <si>
    <t>Loc</t>
  </si>
  <si>
    <t>Дата</t>
  </si>
  <si>
    <t>Dată:</t>
  </si>
  <si>
    <t>Siedziba banku</t>
  </si>
  <si>
    <t xml:space="preserve">Bank </t>
  </si>
  <si>
    <t>Die Beilagen Nr. 1-2 sind ein integraler Bestandteil dieser Lieferantenkarte. Der Lieferant versichert, dass er die Anhänge gelesen hat und deren Inhalt akzeptiert.</t>
  </si>
  <si>
    <t>Acceptance of the attached supplementary agreement</t>
  </si>
  <si>
    <t>Prílohy 1-2 sú integrálnou súčasťou tohto dodavateľského formulára. Dodavateľ zaručuje, že si prílohy prečítal a ich obsah akceptoval.</t>
  </si>
  <si>
    <t>Załączniki nr 1-2 stanowią integralną część niniejszej karty dostawcy. Dostawca oświadcza, że zapoznał się z załącznikami i akceptuje ich treść.</t>
  </si>
  <si>
    <t>Place/ Date</t>
  </si>
  <si>
    <t>Místo / Datum</t>
  </si>
  <si>
    <t>miesto / dátum</t>
  </si>
  <si>
    <t>Miejsce/Data</t>
  </si>
  <si>
    <t>Mjesto / Datum</t>
  </si>
  <si>
    <t>Място / Дата:</t>
  </si>
  <si>
    <t>Loc/ Dată</t>
  </si>
  <si>
    <t>Name, Signature, Company stamp</t>
  </si>
  <si>
    <t>Jméno, podpis, razítko</t>
  </si>
  <si>
    <t>Meno a priezvisko oprávnenej osoby, podpis, pečiatka (v súlade s podkladmi o registrácii alebo na základe priloženej plnej moci)
Prílohy: potvrdenie o bankovom účte, výpis z obchodného alebo iného registra, kópie daňových registračných kartičiek</t>
  </si>
  <si>
    <t>Imię i nazwisko osoby upoważnionej do reprezentacji, Podpis, Pieczątka(zgodnie z dokumentami rejestrowymi lub udzielonym pełnomocnictwem)</t>
  </si>
  <si>
    <t xml:space="preserve">Ime i prezime osobe ovlaštene za zastupanje, potpis, pečat (u skladu s dokumentima o registraciji ili izdanom punomoći) </t>
  </si>
  <si>
    <t>Име, подпис, печат:</t>
  </si>
  <si>
    <t>Nume, Semnătura, Ștampila companiei</t>
  </si>
  <si>
    <t>Invoicing plan allowed:</t>
  </si>
  <si>
    <t>Plán fakturácie povolený</t>
  </si>
  <si>
    <t>Dozwolone tworzenie odroczonej płatności</t>
  </si>
  <si>
    <t>Kreiranje plana fakture dozvoljeno:</t>
  </si>
  <si>
    <t>Разрешен план на фактуриране</t>
  </si>
  <si>
    <t>Plan de facturare permis:</t>
  </si>
  <si>
    <t>Ja/Nein</t>
  </si>
  <si>
    <t>Yes/No</t>
  </si>
  <si>
    <t>Ano/Ne</t>
  </si>
  <si>
    <t>Áno/Nie</t>
  </si>
  <si>
    <t>Tak/Nie</t>
  </si>
  <si>
    <t>Da/Nu</t>
  </si>
  <si>
    <t>Contract check by invoice verification</t>
  </si>
  <si>
    <t>Kontrola smlouvy IV:</t>
  </si>
  <si>
    <t>Kontrola zmluvy pri účtovaní faktúry</t>
  </si>
  <si>
    <t>Kontrola cen przez SAKO</t>
  </si>
  <si>
    <t>Kontrola ugovora SAKO</t>
  </si>
  <si>
    <t>Проверка на договор от контрол фактури</t>
  </si>
  <si>
    <t>Verificare contract de către SAKO</t>
  </si>
  <si>
    <t>SAKO internally</t>
  </si>
  <si>
    <t>SAKO interní</t>
  </si>
  <si>
    <t>SAKO interné</t>
  </si>
  <si>
    <t>SAKO wewnetrzne</t>
  </si>
  <si>
    <t>SAKO interno</t>
  </si>
  <si>
    <t>SAKO  вътрешно</t>
  </si>
  <si>
    <t>Creation of recurring payments allowed</t>
  </si>
  <si>
    <t>Plán faktur -  povoleno:</t>
  </si>
  <si>
    <t>Zadanie opakovaných platieb povolené</t>
  </si>
  <si>
    <t>Dozwolone założenie planu fakturowania</t>
  </si>
  <si>
    <t>Задаване план на фактуриране:</t>
  </si>
  <si>
    <t>Permis cu plan de facturare</t>
  </si>
  <si>
    <t>External service recording allowed</t>
  </si>
  <si>
    <t>Externí provedení výkonu - povoleno</t>
  </si>
  <si>
    <t>Externé prevedenie výkonu povolené</t>
  </si>
  <si>
    <t>Dozwolone zewnętrzne potw. usługi</t>
  </si>
  <si>
    <t>Eksterne usluge dozvoljene:</t>
  </si>
  <si>
    <t>Външно въвеждане на услуги разрешено</t>
  </si>
  <si>
    <t>Permis servicii externe</t>
  </si>
  <si>
    <t>Evaluated Receipt Settlement (ERS)</t>
  </si>
  <si>
    <t>Vystavovanie dobropisov (ERS)</t>
  </si>
  <si>
    <t>Procijenjen obračun fakture za povrate (ERS):</t>
  </si>
  <si>
    <t>Логика присъединяване GR (прием стока)</t>
  </si>
  <si>
    <t>Decontare estimată notă de credit (ERS):</t>
  </si>
  <si>
    <t>Telebox:</t>
  </si>
  <si>
    <t>Amount check by Invoice verification</t>
  </si>
  <si>
    <t>Kontrola množství pří účtování faktury</t>
  </si>
  <si>
    <t>Kontrola množstva pri účtovaní faktúry</t>
  </si>
  <si>
    <t>Kontrola ceny</t>
  </si>
  <si>
    <t>Kontrola cijene:</t>
  </si>
  <si>
    <t>Проверка на количеството от контрол фактури:</t>
  </si>
  <si>
    <t>Verificare cantitate de către SAKO:</t>
  </si>
  <si>
    <t>Contact Person Purchasing</t>
  </si>
  <si>
    <t>Kontaktní osoba Nákup</t>
  </si>
  <si>
    <t>Kontaktná osoba Nákup</t>
  </si>
  <si>
    <t>Dodatkowe WARE</t>
  </si>
  <si>
    <t>Dodatno WARE</t>
  </si>
  <si>
    <t>Лице за контакт за поръчка (WARE)</t>
  </si>
  <si>
    <t>Persoană de contact WARE:</t>
  </si>
  <si>
    <t>Goods internal</t>
  </si>
  <si>
    <t>WARE interní</t>
  </si>
  <si>
    <t>WARE interné</t>
  </si>
  <si>
    <t>Ware wewnętrzne</t>
  </si>
  <si>
    <t>WARE interno</t>
  </si>
  <si>
    <t>WARE вътрешен</t>
  </si>
  <si>
    <t>WARE intern</t>
  </si>
  <si>
    <t>Name / ZEK-group</t>
  </si>
  <si>
    <t>Jméno / ZEK-skupina</t>
  </si>
  <si>
    <t>Meno/nákupca</t>
  </si>
  <si>
    <t>Nazwa /ZEK-grupa</t>
  </si>
  <si>
    <t>Ime / ZEK grupa:</t>
  </si>
  <si>
    <t>Име / ZEK група</t>
  </si>
  <si>
    <t>Nume / Grup ZEK</t>
  </si>
  <si>
    <t>werwer</t>
  </si>
  <si>
    <t>Tel/Fax</t>
  </si>
  <si>
    <t>Тел. / факс:</t>
  </si>
  <si>
    <t>ZEK No.:</t>
  </si>
  <si>
    <t>ZEK č.:</t>
  </si>
  <si>
    <t>skup.nák.:</t>
  </si>
  <si>
    <t>ZEK nr</t>
  </si>
  <si>
    <t>Grupa nabave:</t>
  </si>
  <si>
    <t>ZEK №</t>
  </si>
  <si>
    <t>Nr. ZEK:</t>
  </si>
  <si>
    <t>Tolerance group</t>
  </si>
  <si>
    <t>Toleranční skupina</t>
  </si>
  <si>
    <t>Skup. tolerancie</t>
  </si>
  <si>
    <t>Grupa tolerancji</t>
  </si>
  <si>
    <t>Grupa odstupanja:</t>
  </si>
  <si>
    <t>Група на отклонение:</t>
  </si>
  <si>
    <t>Grup toleranță:</t>
  </si>
  <si>
    <t>Industry Key (Retail):</t>
  </si>
  <si>
    <t>Odvětví (Retail)</t>
  </si>
  <si>
    <t>Odvetvie (Retail):</t>
  </si>
  <si>
    <t>Branża (Retail)</t>
  </si>
  <si>
    <t>Ind. sektor (Retail):</t>
  </si>
  <si>
    <t>Отрасъл:</t>
  </si>
  <si>
    <t>Sector industrie(Retail):</t>
  </si>
  <si>
    <t>KEYXXx</t>
  </si>
  <si>
    <t>Settlement period (Decade-flag):</t>
  </si>
  <si>
    <t>Zúčtovacie obdobie (dekáda-KZ)</t>
  </si>
  <si>
    <t>Okres rozliczeniowy (Dekaden -KZ)</t>
  </si>
  <si>
    <t>Razdoblje obračuna (Dekaden-KZ):</t>
  </si>
  <si>
    <t>Период на разчет:</t>
  </si>
  <si>
    <t>BELA allowed</t>
  </si>
  <si>
    <t>BELA povolená</t>
  </si>
  <si>
    <t>Bela dozwolona</t>
  </si>
  <si>
    <t>BELA dozvoljena:</t>
  </si>
  <si>
    <t>Bela разрешена</t>
  </si>
  <si>
    <t>BELA/ Corecție:</t>
  </si>
  <si>
    <t>Auswahl</t>
  </si>
  <si>
    <t>Selecție</t>
  </si>
  <si>
    <t>Minimum order value (Pal):</t>
  </si>
  <si>
    <t>Min.hodnota objednávky (Pal):</t>
  </si>
  <si>
    <t>Min. veľkosť obj. (Pal)</t>
  </si>
  <si>
    <t>Min logistyczne (Pal)</t>
  </si>
  <si>
    <t>Min. vrijednost narudžbe (pal):</t>
  </si>
  <si>
    <t>Мин. Количество за поръчка:</t>
  </si>
  <si>
    <t>Cantitate minimă comandă (PAL):</t>
  </si>
  <si>
    <t>Automatic receipt settlement</t>
  </si>
  <si>
    <t>Automacké zúčt.příjmu</t>
  </si>
  <si>
    <t>Aut. Zúčt. PM</t>
  </si>
  <si>
    <t>Automatyczne rozliczanie dostawy</t>
  </si>
  <si>
    <t>Automatski obračun ulaza robe:</t>
  </si>
  <si>
    <t>Автоматичен разчет прием стока:</t>
  </si>
  <si>
    <t>Abh. von Bela</t>
  </si>
  <si>
    <t>Price control</t>
  </si>
  <si>
    <t>Řízení data ceny:</t>
  </si>
  <si>
    <t>Ster. Datą ust. Ceny</t>
  </si>
  <si>
    <t>Datum određivanja cijene:</t>
  </si>
  <si>
    <t>Контрол цени:</t>
  </si>
  <si>
    <t>Mod determinare preţ:</t>
  </si>
  <si>
    <t>Palet settlement:</t>
  </si>
  <si>
    <t>Palety:</t>
  </si>
  <si>
    <t>Vysporiadanie paliet</t>
  </si>
  <si>
    <t>Rozliczenie palet</t>
  </si>
  <si>
    <t>Obračun paleta:</t>
  </si>
  <si>
    <t>Фактуриране на палети:</t>
  </si>
  <si>
    <t>Facturare paleți:</t>
  </si>
  <si>
    <t>Agricultural production</t>
  </si>
  <si>
    <t>Producent rolny:</t>
  </si>
  <si>
    <t>Зърнопроизводство:</t>
  </si>
  <si>
    <t xml:space="preserve">Gicom </t>
  </si>
  <si>
    <t>n/a for HR</t>
  </si>
  <si>
    <t>Определяне като невалидни договори в процес на съгласуване с ТД (без оборот в текущата година)</t>
  </si>
  <si>
    <t>Прекратяване на договори валидни от (оборот е наличен)</t>
  </si>
  <si>
    <t>Ukončenie obhodného vzťahu</t>
  </si>
  <si>
    <t>Kraj poslovnog odnosa</t>
  </si>
  <si>
    <t>Край на договорните отношения</t>
  </si>
  <si>
    <t>Sfârșitul relației de parteneriat</t>
  </si>
  <si>
    <t>Open purchase orders / open GR</t>
  </si>
  <si>
    <t>Otevřené objednávky / příjmy</t>
  </si>
  <si>
    <t>Otvorené objednávky / otvorené príjmy</t>
  </si>
  <si>
    <t>Otwarte zamówienia/otwarte przyjęcia</t>
  </si>
  <si>
    <t>Otvorene narudžbenice / prijem robe</t>
  </si>
  <si>
    <t>Отворени поръчки / доставки</t>
  </si>
  <si>
    <t>Comenzi aproviz.deschise/ GR deschise</t>
  </si>
  <si>
    <t>Open purchase orders / open GR &gt;</t>
  </si>
  <si>
    <t>Otevřené objednávky / příjmy &gt;</t>
  </si>
  <si>
    <t>Otwarte zamówienia/otwarte przyjęcia&gt;</t>
  </si>
  <si>
    <t>Otvorene narudžbenice / prijem robe &gt;</t>
  </si>
  <si>
    <t>Отворени поръчки / доставки&gt;</t>
  </si>
  <si>
    <t>Comenzi aproviz.deschise/ GR deschise  &gt;</t>
  </si>
  <si>
    <t>áno</t>
  </si>
  <si>
    <t>da</t>
  </si>
  <si>
    <t>да</t>
  </si>
  <si>
    <t>no</t>
  </si>
  <si>
    <t>nie</t>
  </si>
  <si>
    <t>ne</t>
  </si>
  <si>
    <t>не</t>
  </si>
  <si>
    <t>nu</t>
  </si>
  <si>
    <t>&gt;&gt; wenn JA &gt;&gt; letzter WE zum</t>
  </si>
  <si>
    <t>Ak áno: posledné WE (naskladnenie) k</t>
  </si>
  <si>
    <t>&gt;&gt; jeżeli Tak &gt;&gt; ostatnie przyjęcie do</t>
  </si>
  <si>
    <t>&gt;&gt; ako DA &gt;&gt; zadnji ulaz robe na</t>
  </si>
  <si>
    <t>&gt;&gt; ако ДА &gt;&gt; последен прием стока от</t>
  </si>
  <si>
    <t>Additional information for EK-Org 1000</t>
  </si>
  <si>
    <t>Další informace k EK-Org 1000</t>
  </si>
  <si>
    <t>Dodatočná informácia pre EK-Org 1000</t>
  </si>
  <si>
    <t>Dodatkowe informacje dla EK-Org 1000</t>
  </si>
  <si>
    <t>Dodatne informacije EK 1030</t>
  </si>
  <si>
    <t>Допълнителна информация ТД</t>
  </si>
  <si>
    <t>Date suplimentare pt Dep. Aprov. 1070/1040</t>
  </si>
  <si>
    <t>Settlement to:</t>
  </si>
  <si>
    <t>Zúčtovanie k</t>
  </si>
  <si>
    <t>Rozliczenie do:</t>
  </si>
  <si>
    <t>Obračun do:</t>
  </si>
  <si>
    <t>Фактуриране до:</t>
  </si>
  <si>
    <t>Facturare până la:</t>
  </si>
  <si>
    <t>over:</t>
  </si>
  <si>
    <t>cez:</t>
  </si>
  <si>
    <t>ponad</t>
  </si>
  <si>
    <t>preko:</t>
  </si>
  <si>
    <t>относно:</t>
  </si>
  <si>
    <t>peste:</t>
  </si>
  <si>
    <t>Dropdown</t>
  </si>
  <si>
    <t>Settlement from:</t>
  </si>
  <si>
    <t>Zúčtovanie od</t>
  </si>
  <si>
    <t>Rozliczenie od:</t>
  </si>
  <si>
    <t>Obračun od:</t>
  </si>
  <si>
    <t>Фактуриране от:</t>
  </si>
  <si>
    <t>Facturare de la:</t>
  </si>
  <si>
    <t>Decentralna količina narudžbe:</t>
  </si>
  <si>
    <t>Cantitate de comandă descentralizată:</t>
  </si>
  <si>
    <t>(Unit)</t>
  </si>
  <si>
    <t>(Jednotka)</t>
  </si>
  <si>
    <t>(Jednostka)</t>
  </si>
  <si>
    <t>(Jedinica)</t>
  </si>
  <si>
    <t>(Мерна ед.)</t>
  </si>
  <si>
    <t>Unitate</t>
  </si>
  <si>
    <t>Internal data - Buying departments</t>
  </si>
  <si>
    <t>Interní data - SAKO/WARE oddělení</t>
  </si>
  <si>
    <t>Interné dáta nákupu</t>
  </si>
  <si>
    <t>Dane wewnętrzne -Piony/działy fachowe</t>
  </si>
  <si>
    <t>Interni podaci - odjel</t>
  </si>
  <si>
    <t>Вътрешни данни - Снабдяване / Търговска дирекция</t>
  </si>
  <si>
    <t>Date interne - Aprovizionare</t>
  </si>
  <si>
    <t>Relevant for following systems</t>
  </si>
  <si>
    <t>Systémy:</t>
  </si>
  <si>
    <t>Relevantné pre systémy</t>
  </si>
  <si>
    <t>Dotyczy nast. systemów</t>
  </si>
  <si>
    <t>Potrebni sistemi:</t>
  </si>
  <si>
    <t>Засяга следните системи:</t>
  </si>
  <si>
    <t>Relevant pentru următoarele sisteme:</t>
  </si>
  <si>
    <t>Company code / Countries</t>
  </si>
  <si>
    <t>Účetní okruh</t>
  </si>
  <si>
    <t>Účtovný okruh/krajiny</t>
  </si>
  <si>
    <t>JG/Kraje</t>
  </si>
  <si>
    <t>Šifra poduzeća / Zemlje</t>
  </si>
  <si>
    <t xml:space="preserve">Фирмен код </t>
  </si>
  <si>
    <t>Cod companie / Țări</t>
  </si>
  <si>
    <t>Alegere multiplă</t>
  </si>
  <si>
    <t>KL Country relevance / Company Code</t>
  </si>
  <si>
    <t>KL krajina / účtovný okruh</t>
  </si>
  <si>
    <t>KL zemlja / Šifra poduzeća</t>
  </si>
  <si>
    <t>KL  държава / фирмени кодове релевантност</t>
  </si>
  <si>
    <t>Țară KL / Cod companie</t>
  </si>
  <si>
    <t>Role:</t>
  </si>
  <si>
    <t>Rola:</t>
  </si>
  <si>
    <t>Rola</t>
  </si>
  <si>
    <t>Роля:</t>
  </si>
  <si>
    <t>Rol:</t>
  </si>
  <si>
    <t>Purchasing group</t>
  </si>
  <si>
    <t>Skupina nákupu:</t>
  </si>
  <si>
    <t>Skupina nákupu</t>
  </si>
  <si>
    <t>Grupa zakupowa</t>
  </si>
  <si>
    <t>Група покупки:</t>
  </si>
  <si>
    <t>Grup aprovizionare:</t>
  </si>
  <si>
    <t>Purchase Organisation</t>
  </si>
  <si>
    <t>Nákupní organizace:</t>
  </si>
  <si>
    <t>Nákupná organizácia</t>
  </si>
  <si>
    <t>Org.Zakupu</t>
  </si>
  <si>
    <t>Organizacija nabave:</t>
  </si>
  <si>
    <t>Снабдителска организация:</t>
  </si>
  <si>
    <t>Departament aprovizionare:</t>
  </si>
  <si>
    <t>Sub-Category 1</t>
  </si>
  <si>
    <t>Kategorie:</t>
  </si>
  <si>
    <t>Kategória</t>
  </si>
  <si>
    <t>Klasyfikacja dost. (subkategoria)</t>
  </si>
  <si>
    <t>Klasifikacija (podkategorija):</t>
  </si>
  <si>
    <t>Подкатегория 1:</t>
  </si>
  <si>
    <t>Clasificare:</t>
  </si>
  <si>
    <t>Order currency</t>
  </si>
  <si>
    <t>Měna objednávky:</t>
  </si>
  <si>
    <t>Mena objednávky</t>
  </si>
  <si>
    <t>Waluta rozl.(zamówienia)</t>
  </si>
  <si>
    <t>Valuta narudžbenice:</t>
  </si>
  <si>
    <t>Валута на поръчка:</t>
  </si>
  <si>
    <t>Monedă comandă:</t>
  </si>
  <si>
    <t>Sub-Category 2</t>
  </si>
  <si>
    <t>Podkategorie:</t>
  </si>
  <si>
    <t>Подкатегория 2:</t>
  </si>
  <si>
    <t>Remark for Classification:</t>
  </si>
  <si>
    <t>Критерии за класификация:</t>
  </si>
  <si>
    <t>Code of Conduct:</t>
  </si>
  <si>
    <t>Kodex chování:</t>
  </si>
  <si>
    <t>Kódex správania</t>
  </si>
  <si>
    <t>Kodeks zach.</t>
  </si>
  <si>
    <t>Kodeks ponašanja:</t>
  </si>
  <si>
    <t>Кодекс на поведение:</t>
  </si>
  <si>
    <t>Cod conduită:</t>
  </si>
  <si>
    <t>Způsob dopravy:</t>
  </si>
  <si>
    <t>Spôsob prepravy</t>
  </si>
  <si>
    <t>Sposób transportu</t>
  </si>
  <si>
    <t>Način transporta:</t>
  </si>
  <si>
    <t>Вид на транспорт/граница:</t>
  </si>
  <si>
    <t>Mod de transport:</t>
  </si>
  <si>
    <t>Incoterms 2020:</t>
  </si>
  <si>
    <t>Incoterms 1:</t>
  </si>
  <si>
    <t>Incoterms 1</t>
  </si>
  <si>
    <t>Warunki incoterms1</t>
  </si>
  <si>
    <t>Incoterms 2:</t>
  </si>
  <si>
    <t>Incoterms 2</t>
  </si>
  <si>
    <t>Warunki incoterms2</t>
  </si>
  <si>
    <t>Delivery time (calender days)</t>
  </si>
  <si>
    <t>Plán.dodací lhůta (kal.dny)</t>
  </si>
  <si>
    <t>Dodacia lehota (kalendárne dni)</t>
  </si>
  <si>
    <t>Czas dostawy (dni kalendarzowe)</t>
  </si>
  <si>
    <t>Vrijeme isporuke (dani):</t>
  </si>
  <si>
    <t>Време за доставка:</t>
  </si>
  <si>
    <t>Timp livrare (zile calendaristice)</t>
  </si>
  <si>
    <t>Reason for creation</t>
  </si>
  <si>
    <t>Důvod pro vytvoření</t>
  </si>
  <si>
    <t>Dôvod tvorby</t>
  </si>
  <si>
    <t>Powód stworzenia</t>
  </si>
  <si>
    <t>Razlog za stvaranje</t>
  </si>
  <si>
    <t>Причина за създаването</t>
  </si>
  <si>
    <t>Motivul creării</t>
  </si>
  <si>
    <t>Differing E-Mail for purchase orders</t>
  </si>
  <si>
    <t>Odlišný E-mail pro objednávky</t>
  </si>
  <si>
    <t>Odlišná emailová adresa pre objednávky</t>
  </si>
  <si>
    <t>Różny adres e-mail dla zamówień</t>
  </si>
  <si>
    <t>Različita email adresa za narudžbenice:</t>
  </si>
  <si>
    <t>Различен имейл за поръчки</t>
  </si>
  <si>
    <t>E-mail diferit pentru comenzi aprovizionare</t>
  </si>
  <si>
    <t>Sales Organisation:</t>
  </si>
  <si>
    <t>Prodejní organizace:</t>
  </si>
  <si>
    <t>Predajná organizácia</t>
  </si>
  <si>
    <t>Obszar zbytu</t>
  </si>
  <si>
    <t>Prodajna organizacija:</t>
  </si>
  <si>
    <t>Продажна организация:</t>
  </si>
  <si>
    <t>Departament de vânzări:</t>
  </si>
  <si>
    <t>Distr. channel</t>
  </si>
  <si>
    <t>Cesta odbytu:</t>
  </si>
  <si>
    <t>Distribučný kanál</t>
  </si>
  <si>
    <t>Kanał dystubucji</t>
  </si>
  <si>
    <t>Distribucijski kanal</t>
  </si>
  <si>
    <t>Канал на дистрибуция:</t>
  </si>
  <si>
    <t>Canal de distribuție:</t>
  </si>
  <si>
    <t>Obor:</t>
  </si>
  <si>
    <t>Divízia</t>
  </si>
  <si>
    <t>Dziedzina</t>
  </si>
  <si>
    <t>Sektor</t>
  </si>
  <si>
    <t>Сектор / дивизия</t>
  </si>
  <si>
    <t>Divizie</t>
  </si>
  <si>
    <t>Account Assignment Group</t>
  </si>
  <si>
    <t>Skupina přiřazení účtu:</t>
  </si>
  <si>
    <t>Skupina účtovania</t>
  </si>
  <si>
    <t>Konto zbiorcze</t>
  </si>
  <si>
    <t>Grupa dodjele konta:</t>
  </si>
  <si>
    <t>Grup alocare cont</t>
  </si>
  <si>
    <t>Currency Sales Org.</t>
  </si>
  <si>
    <t>Měna:</t>
  </si>
  <si>
    <t>Mena Predaj. Org.</t>
  </si>
  <si>
    <t>Waluta Obszary zbytu</t>
  </si>
  <si>
    <t>Valuta Org. prodaje</t>
  </si>
  <si>
    <t>Валута прод. орг.</t>
  </si>
  <si>
    <t>Monedă Dep de vânzări:</t>
  </si>
  <si>
    <t>Info for Accounting department</t>
  </si>
  <si>
    <t>Poznámka k požadavku:</t>
  </si>
  <si>
    <t>Poznámka pre účtovníctvo</t>
  </si>
  <si>
    <t>Info Dział MDM</t>
  </si>
  <si>
    <t>Info za računovodstvo:</t>
  </si>
  <si>
    <t>Счетоводна информация</t>
  </si>
  <si>
    <t>Info pentru Contabilitate</t>
  </si>
  <si>
    <t>EDI статус</t>
  </si>
  <si>
    <t>E-Mail Invoice allowed:</t>
  </si>
  <si>
    <t>E-mail faktury povoleno:</t>
  </si>
  <si>
    <t>Elektronická fakturácia povolená</t>
  </si>
  <si>
    <t>Dozwolony adres E-mail do faktur</t>
  </si>
  <si>
    <t>Dozvoljeno slanje faktura emailom:</t>
  </si>
  <si>
    <t>Фактура по имейл позволено:</t>
  </si>
  <si>
    <t>Primire factură prin e-mail:</t>
  </si>
  <si>
    <t>Payment Terms:</t>
  </si>
  <si>
    <t>Platební podmínky:</t>
  </si>
  <si>
    <t>Platobné podmienky</t>
  </si>
  <si>
    <t>Warunki płatności</t>
  </si>
  <si>
    <t>Uvjeti plaćanja:</t>
  </si>
  <si>
    <t>Условия на плащане</t>
  </si>
  <si>
    <t>Termen de plată:</t>
  </si>
  <si>
    <t>Cash discount</t>
  </si>
  <si>
    <t>Skonto %:</t>
  </si>
  <si>
    <t>Skonto</t>
  </si>
  <si>
    <t>Skonto od</t>
  </si>
  <si>
    <t>Сконто от</t>
  </si>
  <si>
    <t>%</t>
  </si>
  <si>
    <t>za</t>
  </si>
  <si>
    <t xml:space="preserve">za </t>
  </si>
  <si>
    <t>Za</t>
  </si>
  <si>
    <t>u</t>
  </si>
  <si>
    <t>в</t>
  </si>
  <si>
    <t>în</t>
  </si>
  <si>
    <t>Dní</t>
  </si>
  <si>
    <t>dní</t>
  </si>
  <si>
    <t>Dni</t>
  </si>
  <si>
    <t>Dani</t>
  </si>
  <si>
    <t>Дни</t>
  </si>
  <si>
    <t>Zile</t>
  </si>
  <si>
    <t>Net payment term</t>
  </si>
  <si>
    <t>Dny netto</t>
  </si>
  <si>
    <t>Splatnosť Netto</t>
  </si>
  <si>
    <t>Termin Płatność netto</t>
  </si>
  <si>
    <t>Neto dospijeće</t>
  </si>
  <si>
    <t>Падеж нето</t>
  </si>
  <si>
    <t>Termen net de plată</t>
  </si>
  <si>
    <t>Predecessor / Succesor (formular)</t>
  </si>
  <si>
    <t>Predchodca - nástupca (formulár)</t>
  </si>
  <si>
    <t xml:space="preserve">Przekształcenie </t>
  </si>
  <si>
    <t>Prethodnik / nasljednik (obrazac)</t>
  </si>
  <si>
    <t>Predecesor / Succesor (formular)</t>
  </si>
  <si>
    <t>Predecessor - partner - No.:</t>
  </si>
  <si>
    <t>Predhodca - partner - číslo:</t>
  </si>
  <si>
    <t>Numer dostawcy poprzedniego</t>
  </si>
  <si>
    <t>Prethodni broj dobavljača:</t>
  </si>
  <si>
    <t>Predecesor - partener - Nr.:</t>
  </si>
  <si>
    <t>Transfer of rights and obligations from predecessor</t>
  </si>
  <si>
    <t>Prenos práv a povinností z predchodcu</t>
  </si>
  <si>
    <t xml:space="preserve">Przejęcie praw i obowiązków </t>
  </si>
  <si>
    <t>Preuzimanje prava i obveza od prethodnika</t>
  </si>
  <si>
    <t>Правоприемник на права и задължения:</t>
  </si>
  <si>
    <t>Transfer drepturi și obligații de la predecesor</t>
  </si>
  <si>
    <t>&gt;&gt; if yes: written confirmation by the partner is available</t>
  </si>
  <si>
    <t>Ak áno: písomné potvrdenie partnera je k dispozícii</t>
  </si>
  <si>
    <t>&gt;&gt; jeżeli tak: potwierdzenie pisemne udostepniono</t>
  </si>
  <si>
    <t>&gt;&gt; ako da: obavezna pismena potvrda dobavljača</t>
  </si>
  <si>
    <t>&gt;&gt; ако да: налично е писмено потвърждение от страна на доставчика</t>
  </si>
  <si>
    <t>&gt;&gt; dacă da: este disponibilă o confirmare scrisă de la partener</t>
  </si>
  <si>
    <t>Succesor Partner-No.:</t>
  </si>
  <si>
    <t>Nástupca-Partner-číslo</t>
  </si>
  <si>
    <t>Numer dostawcy Przejmującego</t>
  </si>
  <si>
    <t>Novi broj dobavljača:</t>
  </si>
  <si>
    <t>Последващ номер на доставчик:</t>
  </si>
  <si>
    <t>Nr. furnizor succesor:</t>
  </si>
  <si>
    <t>Comment:</t>
  </si>
  <si>
    <t>Poznámka:</t>
  </si>
  <si>
    <t>Komentarz</t>
  </si>
  <si>
    <t>Komentar:</t>
  </si>
  <si>
    <t>Коментар:</t>
  </si>
  <si>
    <t>Comentariu:</t>
  </si>
  <si>
    <t>Internal data - Accounting</t>
  </si>
  <si>
    <t>Interní data - účtárna</t>
  </si>
  <si>
    <t>Interné dáta účtovníctva</t>
  </si>
  <si>
    <t>Dane wewnętrzne - Rachunkowość</t>
  </si>
  <si>
    <t>Interni podaci - računovodstvo</t>
  </si>
  <si>
    <t>Вътрешни данни - счетоводство</t>
  </si>
  <si>
    <t>Date interne - Contabilitate</t>
  </si>
  <si>
    <t>Due date:</t>
  </si>
  <si>
    <t>Datum splatnosti:</t>
  </si>
  <si>
    <t>Splatnosť:</t>
  </si>
  <si>
    <t>Termin płatności</t>
  </si>
  <si>
    <t>Dospijeće:</t>
  </si>
  <si>
    <t>Падеж:</t>
  </si>
  <si>
    <t>Dată scadență:</t>
  </si>
  <si>
    <t>Invoice approval (BlackList/WhiteList/WhiteWhiteList):</t>
  </si>
  <si>
    <t>Schálování faktur (BlackList/WhiteList/WhiteWhiteList):</t>
  </si>
  <si>
    <t>Schválenie faktúry (BlackList/WhiteList/WhiteWhiteList):</t>
  </si>
  <si>
    <t>Procedury akceptacji faktur (BlackList/WhiteList/WhiteWhiteList):</t>
  </si>
  <si>
    <t>Odobrenje računa (BlackList/WhiteList/WhiteWhiteList):</t>
  </si>
  <si>
    <t>Необходими проверки (WWL, WL, BL)</t>
  </si>
  <si>
    <t>Aprobare factură  (BlackList/WhiteList/WhiteWhiteList):</t>
  </si>
  <si>
    <t>Citlivý dodavatel:</t>
  </si>
  <si>
    <t>Senzitívny dodávateľ</t>
  </si>
  <si>
    <t>Dostawca wrażliwy</t>
  </si>
  <si>
    <t>Osjetljivi dobavljač</t>
  </si>
  <si>
    <t>Чувствителен доставчик:</t>
  </si>
  <si>
    <t>Partener sensibil</t>
  </si>
  <si>
    <t>Označenie</t>
  </si>
  <si>
    <t>Flaga</t>
  </si>
  <si>
    <t>Default clerk for the vendor (IV)</t>
  </si>
  <si>
    <t>Výchozí účetní pro dodavatele</t>
  </si>
  <si>
    <t>Referent Kontrola računa:</t>
  </si>
  <si>
    <t>Потребител по подразбиране (контрол фактури)</t>
  </si>
  <si>
    <t>Funcționar cont pt furnizor (EIL):</t>
  </si>
  <si>
    <t>Payment Mode</t>
  </si>
  <si>
    <t>Metoda platby:</t>
  </si>
  <si>
    <t>Režim platby</t>
  </si>
  <si>
    <t>Czy Markant ?</t>
  </si>
  <si>
    <t>Markant?</t>
  </si>
  <si>
    <t>Метод на плащане</t>
  </si>
  <si>
    <t>Mijloc plată:</t>
  </si>
  <si>
    <t>Accounting Clerk Customer</t>
  </si>
  <si>
    <t>Účetní pro odběratele</t>
  </si>
  <si>
    <t>Računovođa:</t>
  </si>
  <si>
    <t>Счетоводител клиент</t>
  </si>
  <si>
    <t>Funcționar cont standard pt client:</t>
  </si>
  <si>
    <t>CCS фактуриране на бонуси</t>
  </si>
  <si>
    <t>Vyjmout z kompenzace</t>
  </si>
  <si>
    <t>Vylúčené z kompenzácií</t>
  </si>
  <si>
    <t>Wyłącz z kompensaty</t>
  </si>
  <si>
    <t>Isključi opciju kompenzacije:</t>
  </si>
  <si>
    <t>Изключване от компенсация</t>
  </si>
  <si>
    <t>Exclus de la compensare</t>
  </si>
  <si>
    <t>Poland specific data</t>
  </si>
  <si>
    <t>PL specifická data</t>
  </si>
  <si>
    <t>n/a</t>
  </si>
  <si>
    <t>Split Payment Tak = 2</t>
  </si>
  <si>
    <t>Date specifice Polonia</t>
  </si>
  <si>
    <t>Split payment from</t>
  </si>
  <si>
    <t>Rozdělit platbu od</t>
  </si>
  <si>
    <t>Delenie platby od</t>
  </si>
  <si>
    <t>Od</t>
  </si>
  <si>
    <t>Split payment do (PL specifično)</t>
  </si>
  <si>
    <t>Split Payment de la</t>
  </si>
  <si>
    <t>Split payment till</t>
  </si>
  <si>
    <t>Rozdělit platbu do</t>
  </si>
  <si>
    <t>Delenie platby do</t>
  </si>
  <si>
    <t>Do</t>
  </si>
  <si>
    <t>Split payment od (PL specifično)</t>
  </si>
  <si>
    <t>Split Payment până la</t>
  </si>
  <si>
    <t xml:space="preserve">Version </t>
  </si>
  <si>
    <t>Tab</t>
  </si>
  <si>
    <t>Object</t>
  </si>
  <si>
    <t>Date</t>
  </si>
  <si>
    <t>Änderer</t>
  </si>
  <si>
    <t>1.0.64</t>
  </si>
  <si>
    <t>Change Log</t>
  </si>
  <si>
    <t>Created</t>
  </si>
  <si>
    <t>Formular</t>
  </si>
  <si>
    <t>Format of the cell was changed to "standard" to allow also typed numbers. Before only a selection from the field selection was possible</t>
  </si>
  <si>
    <t xml:space="preserve">Upload Flatfile </t>
  </si>
  <si>
    <t>Company code (BX30-BX36)</t>
  </si>
  <si>
    <t>Derivation based on choosen role in the formular
-&gt; if customer only then no vendor company code is derived</t>
  </si>
  <si>
    <t>1.0.64.</t>
  </si>
  <si>
    <t>CUS_CC (DE30-DE36)</t>
  </si>
  <si>
    <t>Derivation based on choosen role in the formular
-&gt; if vendor only then no customer company code is derived</t>
  </si>
  <si>
    <t>FieldSelection IST</t>
  </si>
  <si>
    <t>1. GB0 deleted (as GB left EU), therefore order for GB tax codes adjusted (as GB0 is deleted)
2. Country CH1: Key changed from "CH1" to "CH2"</t>
  </si>
  <si>
    <t>COST_CZ - 933 added</t>
  </si>
  <si>
    <t>several objects</t>
  </si>
  <si>
    <t>adjustments SK</t>
  </si>
  <si>
    <t>Added on-going numbering to prevent resorting - otherwise connected company code derivation is not working s.  No 3 + 4</t>
  </si>
  <si>
    <t>Datenmatrix</t>
  </si>
  <si>
    <t>diverse</t>
  </si>
  <si>
    <t>diverse adjustments SK</t>
  </si>
  <si>
    <t>SheetLanguage</t>
  </si>
  <si>
    <t>Comm_CS_Countrykey (AN)</t>
  </si>
  <si>
    <t>The column AN has been extended, to derive the values for each country based on the INT country in the formular</t>
  </si>
  <si>
    <t>Headline (line 2+3)</t>
  </si>
  <si>
    <t>"Lieferant" changed to "Geschäftspartner" in the German translation</t>
  </si>
  <si>
    <t>DE translation</t>
  </si>
  <si>
    <t>If Formulartypland = "INT" then this field will stay empty independent to a value entered in the form</t>
  </si>
  <si>
    <t>Partnertype_XX</t>
  </si>
  <si>
    <t>If FormulartypSparte = "SBES" then the contenct in field Partnerbanktype is ignored for the upload as for SBES there's the value "not used" entered.</t>
  </si>
  <si>
    <t>WELdonotprintsuppliernameonFFB / B285</t>
  </si>
  <si>
    <t>the field "Not print on FBB" is not needed anymore from a business perspective (text added that not used anymore)</t>
  </si>
  <si>
    <t>WELdonotprintsuppliernameonFFB</t>
  </si>
  <si>
    <t>Flags removed for WARE and all countries as not used anymore</t>
  </si>
  <si>
    <t>Derivation rule for DE entered</t>
  </si>
  <si>
    <t>1.0.65</t>
  </si>
  <si>
    <r>
      <t>Key added to the description e.g. "</t>
    </r>
    <r>
      <rPr>
        <b/>
        <sz val="11"/>
        <color theme="1"/>
        <rFont val="Calibri"/>
        <family val="2"/>
        <scheme val="minor"/>
      </rPr>
      <t xml:space="preserve">0101 </t>
    </r>
    <r>
      <rPr>
        <sz val="11"/>
        <color theme="1"/>
        <rFont val="Calibri"/>
        <family val="2"/>
        <scheme val="minor"/>
      </rPr>
      <t>Construction services"</t>
    </r>
  </si>
  <si>
    <t xml:space="preserve">Info MDM </t>
  </si>
  <si>
    <t>"Info for Accounting department" -&gt; Note added that this field is optional</t>
  </si>
  <si>
    <t>1.0.66</t>
  </si>
  <si>
    <t>"+" for Emails</t>
  </si>
  <si>
    <t>Deliverer view: "+" caused error 400 - program crashed - fixed it</t>
  </si>
  <si>
    <t>1.0.67</t>
  </si>
  <si>
    <t>"EN" removed for DE (only used exceptionally after alignment)</t>
  </si>
  <si>
    <t>Initial added values for DE</t>
  </si>
  <si>
    <t>CHF, GBP, AUD added for DE</t>
  </si>
  <si>
    <t>initial WARE + COST DE</t>
  </si>
  <si>
    <t>initial DE</t>
  </si>
  <si>
    <t>changes of DE translation</t>
  </si>
  <si>
    <t>KL - WARE - INT</t>
  </si>
  <si>
    <t>Setting flag if for KL-WARE either CZ, SK or PL was flagged</t>
  </si>
  <si>
    <t>Change form "changable" to "read only" for the partner</t>
  </si>
  <si>
    <t>Change of description for contact person logistic (DE + EN)</t>
  </si>
  <si>
    <t>Region (column "S")</t>
  </si>
  <si>
    <t>Automtic derivation of the region based on the postal code AALpostalcode or AALpostalcodeforpostbox</t>
  </si>
  <si>
    <t>INT_EK + INT_FLW</t>
  </si>
  <si>
    <t>new INT departments added</t>
  </si>
  <si>
    <t>Maintenance of fields to be displayed</t>
  </si>
  <si>
    <t>all INT dependent formulars</t>
  </si>
  <si>
    <t>formulars adjusted</t>
  </si>
  <si>
    <t>INT_FLW dependent selection</t>
  </si>
  <si>
    <t>field selections extended for INT_FLW (partially for INT_EK)</t>
  </si>
  <si>
    <t>Payment Term derivation</t>
  </si>
  <si>
    <t>Integration of PCF payment terms without dubplicates and only one level payment terms</t>
  </si>
  <si>
    <t xml:space="preserve">Registernr. </t>
  </si>
  <si>
    <t>changed to: 
DE: Registriernr. Verpackung (LUCID) + 
EN: Register-No.: Packaging (LUCID) geändert</t>
  </si>
  <si>
    <t>1.0.68</t>
  </si>
  <si>
    <t>Region (column "GO")</t>
  </si>
  <si>
    <t>Corrected, so that leading zero is not cut - necessary for correct upload</t>
  </si>
  <si>
    <t>GLN1, GLN2, GLN Check digit</t>
  </si>
  <si>
    <t>Validation + message that lenght need to be kept with:
1. GLN1 = 7 digits
2. GLN2 = 5 digits
3. GLN check digit = 1 digit</t>
  </si>
  <si>
    <t>Formular that if country = INT_FLW, then industry key = WARE (formular is created as COST to have multiple bank accounts available)</t>
  </si>
  <si>
    <t>Subscriber_XX</t>
  </si>
  <si>
    <t>Formular changed for all countries so that subscription is only relevant if bank details are maintained</t>
  </si>
  <si>
    <t>Table extended to be language dependent</t>
  </si>
  <si>
    <t>Formular for INT forms adjusted so that derivation is working also for INT_FLW and INT_EK</t>
  </si>
  <si>
    <t xml:space="preserve">Address and line corrected </t>
  </si>
  <si>
    <t>Steuerzahler / Natürliche Person</t>
  </si>
  <si>
    <t>Changed to be displayed for COST formular DE (not WARE + INT_FLW)</t>
  </si>
  <si>
    <t xml:space="preserve">REMARK </t>
  </si>
  <si>
    <t>Versand Lastschriftankündigung -&gt; KeyDE changed</t>
  </si>
  <si>
    <t>APLcontactperson and connected</t>
  </si>
  <si>
    <t>General Contact person flags for WARE removed</t>
  </si>
  <si>
    <t>For DE "Markant/Überweisung" added -&gt; key derivation "3"</t>
  </si>
  <si>
    <t>Formular for DE added</t>
  </si>
  <si>
    <t>Formular update to derivation from company code</t>
  </si>
  <si>
    <t>B372</t>
  </si>
  <si>
    <t>Text changed from "Zahlweg" -&gt; "Zahlart"</t>
  </si>
  <si>
    <t>Zahlweg</t>
  </si>
  <si>
    <t>Changed:
Zahlweg -&gt; Zahlart
Payment method -&gt; Payment mode</t>
  </si>
  <si>
    <t>Sales Org data</t>
  </si>
  <si>
    <t>Derivation of DE04, DE07, DE08 in case that DE03 is used</t>
  </si>
  <si>
    <t>tblSalesOrganisation, tblDistributionChannel, tblDivision</t>
  </si>
  <si>
    <t>Extension structure for INT_FLW (incl. Values) and INT_EK</t>
  </si>
  <si>
    <t>Changed to WIS1industrykey as FLW_INT uses formular for COST but industry key should be "WARE"</t>
  </si>
  <si>
    <t>Changed, that if EKOrg is empty then payment term is empty as well</t>
  </si>
  <si>
    <t>INT_FLW - EUR + CZK added</t>
  </si>
  <si>
    <t>DE: VKOrg DE65 added</t>
  </si>
  <si>
    <t>AALpostalcode
AALpostalcodeforpostbox</t>
  </si>
  <si>
    <t>Format changed from "Standard" to "Text" not to cut leading "0" in the postal code</t>
  </si>
  <si>
    <t>New PCF payment terms added</t>
  </si>
  <si>
    <t>1.0.69</t>
  </si>
  <si>
    <t>Formular for DE adjusted</t>
  </si>
  <si>
    <t>DE1, DE2, DE3 "Deutschland:" added to the German description</t>
  </si>
  <si>
    <t>Display for INT_FLW form</t>
  </si>
  <si>
    <t>DE VAT Payer translation</t>
  </si>
  <si>
    <t>Change from "VAT payer" -&gt; "Umsatzsteuerpflichtig"</t>
  </si>
  <si>
    <t>New Fields added</t>
  </si>
  <si>
    <t>EZB processing
Account Memo
Payment Block
Dunning Block
Payment Term CU</t>
  </si>
  <si>
    <t>Clerk Abbreviation (vendor)</t>
  </si>
  <si>
    <t>Formular adjusted, so that the derived letter from the name is translated into a capital letter. For names with other signs like "1" or "#" default clerk 1A/2A is derived</t>
  </si>
  <si>
    <t>Converted into capital letters as value range can not check case sensitve and lower case letter lead to an error in the Upload</t>
  </si>
  <si>
    <t>Formular adapted, so that if the postal code is missing the derivation is done base on first three digits of the postal code + city, for postal box postal code there's only a derivation based on the postal code</t>
  </si>
  <si>
    <t>DE tax codes: change of description and sorting</t>
  </si>
  <si>
    <t>Withholding Tax code</t>
  </si>
  <si>
    <t>If Exemption number is filled (only used in DE) than "IN" is derived</t>
  </si>
  <si>
    <t>$J$165 Befreiungsnummer</t>
  </si>
  <si>
    <t>DE translation change from "Befreiungsnummer" to "Sicherheitsnummer / FSB"</t>
  </si>
  <si>
    <t>B165 Befreiungsnummer</t>
  </si>
  <si>
    <t>changed from "Befreiungsnummer" to "Sicherheitsnummer / FSB"</t>
  </si>
  <si>
    <t>Formular, that if industry key is WARE and it's not an INT_FLW fomular than the role is blank</t>
  </si>
  <si>
    <t>If country (company code) DE and Payment Mode "Markant" then set "S"</t>
  </si>
  <si>
    <t>1.0.70</t>
  </si>
  <si>
    <t>General</t>
  </si>
  <si>
    <t>WEL Ware External</t>
  </si>
  <si>
    <t>Merging of internal + external part into WARE external</t>
  </si>
  <si>
    <t>HR1 removed as not used anymore</t>
  </si>
  <si>
    <t>SEPA + Default Clerk + Accounting Clerk Customer added</t>
  </si>
  <si>
    <t>Adjustment of the formular so that derivation of region based on postal code for postbox is working  as well in case that the postal code is not known</t>
  </si>
  <si>
    <t>Rückstellung</t>
  </si>
  <si>
    <t>Tab is hidden</t>
  </si>
  <si>
    <t>Default Clerk + AccountClerk Customer</t>
  </si>
  <si>
    <t>newly added</t>
  </si>
  <si>
    <t>1.0.71</t>
  </si>
  <si>
    <t>BY30 Formular Adjusted so that "Y" instead for "A" is derived in case of Name starting with number and special characters</t>
  </si>
  <si>
    <t>Payment block</t>
  </si>
  <si>
    <t>CF30 Formular Adjusted that no value leads to blank</t>
  </si>
  <si>
    <t>EZB Processing</t>
  </si>
  <si>
    <t>C30 new formular added to derive EZB flag</t>
  </si>
  <si>
    <t>Removed flag for "WARE"</t>
  </si>
  <si>
    <t>If SWIFT with 8 digits is entered than "XXX" is added at the end</t>
  </si>
  <si>
    <t>ABLswiftcode1-5</t>
  </si>
  <si>
    <t>Validation that SWIFT/BIC needs to be entered either with 8 or 11 digits</t>
  </si>
  <si>
    <t>SEPA fields</t>
  </si>
  <si>
    <t>New fields for SEPA added</t>
  </si>
  <si>
    <t>1.0.72</t>
  </si>
  <si>
    <t>Key switched between PO date and GR date:
Old: GR date = 1 / PO date = 5
New: GR date = 5 / PO date = 1</t>
  </si>
  <si>
    <t>Adding values for Croatia</t>
  </si>
  <si>
    <t>Formular correted (dependent on Purchase org. filled)</t>
  </si>
  <si>
    <t>Formular for derivation HR added</t>
  </si>
  <si>
    <t>EK Int</t>
  </si>
  <si>
    <t>Values for INT-EK added</t>
  </si>
  <si>
    <t>Amount Check</t>
  </si>
  <si>
    <t>SISPricecheckbyInvoiceVerification changed from "Price check by IV" to "Amount check by IV" (the field for price check is already contained s. SISCheckcontractinDMS)</t>
  </si>
  <si>
    <t>Translation fro "Amount check by IV" added for DE, EN, SK</t>
  </si>
  <si>
    <t>Link to field in ZSM created</t>
  </si>
  <si>
    <t xml:space="preserve">Clerk appreviation customer (DR) </t>
  </si>
  <si>
    <t>Formular for HR added</t>
  </si>
  <si>
    <t>1.0.73</t>
  </si>
  <si>
    <t>Translations HR</t>
  </si>
  <si>
    <t>several translations</t>
  </si>
  <si>
    <t>Adjustment HR</t>
  </si>
  <si>
    <t>several fields</t>
  </si>
  <si>
    <t>Dunning data added</t>
  </si>
  <si>
    <t>Columns "Dunning CC" and "Dunning Area" + derivation formular for DE WARE added</t>
  </si>
  <si>
    <t>Names for Reference ID adjusted, SEPA SWIFT/BIC column added</t>
  </si>
  <si>
    <t>Change date for to JJJJMMTT for the upload</t>
  </si>
  <si>
    <t xml:space="preserve">Date of Signature + SEPA status </t>
  </si>
  <si>
    <t>Format adjusted to be uploaded</t>
  </si>
  <si>
    <t>1.0.74</t>
  </si>
  <si>
    <t>Tablename tblJaNein -&gt; tblYesNo</t>
  </si>
  <si>
    <t>The combination of lJ caused an error in the Croatian language.</t>
  </si>
  <si>
    <t>1.0.75</t>
  </si>
  <si>
    <t>New Tax Categories added (LU1, AT1, MD2)</t>
  </si>
  <si>
    <t>1.0.76</t>
  </si>
  <si>
    <t>Modul Tformular (ErzeugeUpload)</t>
  </si>
  <si>
    <t>New Teststring created</t>
  </si>
  <si>
    <t>1.0.77</t>
  </si>
  <si>
    <t xml:space="preserve">Formular </t>
  </si>
  <si>
    <t>Module</t>
  </si>
  <si>
    <r>
      <rPr>
        <u/>
        <sz val="11"/>
        <color theme="1"/>
        <rFont val="Calibri"/>
        <family val="2"/>
        <scheme val="minor"/>
      </rPr>
      <t>Delete Blanks from Tax-fields:</t>
    </r>
    <r>
      <rPr>
        <sz val="11"/>
        <color theme="1"/>
        <rFont val="Calibri"/>
        <family val="2"/>
        <scheme val="minor"/>
      </rPr>
      <t xml:space="preserve">
ASLVATregistrationnumber
ASLlocaltaxnumber1
ASLlocaltaxnumber2
ASLlocaltaxnumber3
ABLbankaccount1-5
ABLbankcode1-5</t>
    </r>
  </si>
  <si>
    <t>HR values added</t>
  </si>
  <si>
    <t>different</t>
  </si>
  <si>
    <t>HR translation</t>
  </si>
  <si>
    <t>1.0.78</t>
  </si>
  <si>
    <t>Validation added that only excatly 8-digit entries are allowed</t>
  </si>
  <si>
    <t>1.0.79</t>
  </si>
  <si>
    <t>Formular added to add the clerk only in case of existing company code</t>
  </si>
  <si>
    <t>"Default Sachbearbeiter" changed to "Default Sachbearbeiter (Reprü)" to easier distinguish between the accounting clerk</t>
  </si>
  <si>
    <t>Field range / selection based on the field selection added</t>
  </si>
  <si>
    <t>Formular to derive the Clerk Abbreviation based on the IBSAccoutingClerkCustomer (Formular) added for CZ, SK, PL, BG, RO</t>
  </si>
  <si>
    <t>DE/EN translations added / adjusted</t>
  </si>
  <si>
    <t>1. Ausschluss Kompensation
2. GLN 1-3
3. 24 Stunden</t>
  </si>
  <si>
    <t>ZWELS (Customer)</t>
  </si>
  <si>
    <t>Derivation based on SEPA location filled added</t>
  </si>
  <si>
    <t>Exclude from Compensation (Customer)</t>
  </si>
  <si>
    <t>SEPA BIC</t>
  </si>
  <si>
    <t>Values added for DE</t>
  </si>
  <si>
    <t>Initial RO localization</t>
  </si>
  <si>
    <t>1.0.80</t>
  </si>
  <si>
    <t>DE: derivation logic dependent on payment mode Markant added</t>
  </si>
  <si>
    <t>WARE_PL - new values added</t>
  </si>
  <si>
    <t>Logic adjusted so that PL is taken the last country as leading country (as a result only if there's only PL in the CR)</t>
  </si>
  <si>
    <t>Translations for AT1, LU1, MD2 added / adjusted</t>
  </si>
  <si>
    <t>Following objects added</t>
  </si>
  <si>
    <t>1. "Exemption valid to"
2. "City2"
3. "CUS_Dunning CC"
4. "CUS_Dunning Area"
5. "CUS_Dunning Procedure"
6. "Exclude from compensation (cust)"</t>
  </si>
  <si>
    <t>ASLValidto
ABLSEPADateofSignature1-5</t>
  </si>
  <si>
    <t>Validity change -&gt; only date format + date &gt; 01.01.2021 is allowed</t>
  </si>
  <si>
    <t>Adjustment for EK_INT usage</t>
  </si>
  <si>
    <t>"Date interne - Aprovizionare"</t>
  </si>
  <si>
    <t>Tranlation RO changed</t>
  </si>
  <si>
    <t>Adjustment for RO</t>
  </si>
  <si>
    <t>Change from "Standard" to "Text" field</t>
  </si>
  <si>
    <t>1.0.81</t>
  </si>
  <si>
    <t>Formular, Gruppen, FieldSelection IST, Sheetlanguage</t>
  </si>
  <si>
    <t>Various changes referring to Workbook LSTDYN_TEMPLATE_1.0.80_new fields.xlsm
Fields in Datenmatrix:
•	Gebäude/Stockwerk/Raumnr.:
•	Bezirk:
•	Registrierungsnummer Rumänien
•	GLN Datenbereitsteller Basisnr.
•	GLN Datenbereitsteller Lokationsnr.
•	GLN Datenbereisteller Prüfziffer
•	Landwirtschaftliche Herstellung:
•	Subkategorie 2
•	Bemerkung (Klassifizier.)
•	EDI Status
•	CCS Abrechnung</t>
  </si>
  <si>
    <t>1.0.84</t>
  </si>
  <si>
    <t>New Fields</t>
  </si>
  <si>
    <t>Set-up for new fields added within the last change point</t>
  </si>
  <si>
    <t>English Translation for new fields added within the last change point</t>
  </si>
  <si>
    <t>1.0.90</t>
  </si>
  <si>
    <t>derivation DE added</t>
  </si>
  <si>
    <t>1.0.91</t>
  </si>
  <si>
    <t>Publisher GLN</t>
  </si>
  <si>
    <t>Uploadlinks added</t>
  </si>
  <si>
    <t>1.0.92</t>
  </si>
  <si>
    <t>tblAcceptance1-3</t>
  </si>
  <si>
    <t>EN language added</t>
  </si>
  <si>
    <t>1.0.93</t>
  </si>
  <si>
    <t>Change format to "date"</t>
  </si>
  <si>
    <t>BG3 removed (as not used)</t>
  </si>
  <si>
    <t>Subscription of new fields</t>
  </si>
  <si>
    <t>New fields from v81 adapted</t>
  </si>
  <si>
    <t>Derivation added that if more than one bank account is contained that then the partner bank type is filled ongoing starting with "1" for the first bank connection</t>
  </si>
  <si>
    <t>1.0.94</t>
  </si>
  <si>
    <t>District, Building/Floor/Room no.</t>
  </si>
  <si>
    <t>as requested only from RO - initially only set for RO</t>
  </si>
  <si>
    <t>Added 8010 for CZ procument orders</t>
  </si>
  <si>
    <t>1.0.95</t>
  </si>
  <si>
    <t>9. and 10. for Carrier role added</t>
  </si>
  <si>
    <t>Translations for EDI Contact Person added</t>
  </si>
  <si>
    <t>Name + Address data</t>
  </si>
  <si>
    <t>Nation + Cyrillic language version is added</t>
  </si>
  <si>
    <t>BG translation added</t>
  </si>
  <si>
    <t>BG localisation added</t>
  </si>
  <si>
    <t>1.0.96</t>
  </si>
  <si>
    <t xml:space="preserve">in formular line31 added that if language is BG than BG (necessary for the cyrillic address version determination) </t>
  </si>
  <si>
    <t>New lines added to differentiate SAKO Orders into (BES, TFM, LOG, FLW)</t>
  </si>
  <si>
    <t>1.0.97</t>
  </si>
  <si>
    <t>Values for COST_CZ added</t>
  </si>
  <si>
    <t>1.0.99</t>
  </si>
  <si>
    <t>Condition for deleting rows in upload file changed</t>
  </si>
  <si>
    <t>Compatibily Control for Upload Flatfile (UploadPrüfungOk)</t>
  </si>
  <si>
    <t>1.0.100</t>
  </si>
  <si>
    <t>Macro</t>
  </si>
  <si>
    <t>Fix to created new formulars + switch the view by a BG User</t>
  </si>
  <si>
    <t>1.0.101</t>
  </si>
  <si>
    <t>IBAN validation according to defined IBAN lenght per each country</t>
  </si>
  <si>
    <t>IBAN length definition added</t>
  </si>
  <si>
    <t>value "10. Vendor + EKOrg + Carrier" removed</t>
  </si>
  <si>
    <t>value "DPU" added</t>
  </si>
  <si>
    <t>set as relevantn for DE, BG, RO (definition from EK INT that relevant for all countries)</t>
  </si>
  <si>
    <t>1.0.103</t>
  </si>
  <si>
    <t>Remark Derivation</t>
  </si>
  <si>
    <t>Correction for Derivation of "Sending orders FLW", "Sending order LOG" + derivation for general phone or fax if no general email is entered</t>
  </si>
  <si>
    <t>1.0.104</t>
  </si>
  <si>
    <t>Values for INT + INT_EK added</t>
  </si>
  <si>
    <t>Note added that only relevant for RO/MD Partners</t>
  </si>
  <si>
    <t>tblPackagelicensing
tblCurrencyCode
tblOrderCurrency
tblPalettenabrechnung
tblFarmerProduction</t>
  </si>
  <si>
    <t>Values for INT_EK added</t>
  </si>
  <si>
    <t>AALBuilding
AALDistrict
ASLRegistrationNumberRomania
AKLCentralFaxNoExt
AKLCentralAvisFaxNoExt</t>
  </si>
  <si>
    <t>Anpassung nach Abstimmung SBES für SBES/INT Formular</t>
  </si>
  <si>
    <t>1.0.105</t>
  </si>
  <si>
    <t xml:space="preserve">B160: Markantabrechnungsmodalität:
WELdonotprintsuppliernameonFFB
</t>
  </si>
  <si>
    <t>B160 umbenannt von "…FBB" in "Markantabrechnungsmodalität"
Field label changed to "WELMarkantSettlementAgreement"
Field Selection angepasst</t>
  </si>
  <si>
    <t>Line 180: DE+EN translation added previous FBB translations deleted</t>
  </si>
  <si>
    <t>Adjusted from FBB to "WELMarkantSettlementAgreement" + flagged for all countries</t>
  </si>
  <si>
    <t>added</t>
  </si>
  <si>
    <t>1.0.106</t>
  </si>
  <si>
    <t>RO values 222, 227 added for COST</t>
  </si>
  <si>
    <t xml:space="preserve">line 309 (ZEK Info) </t>
  </si>
  <si>
    <t>all lines hidden for RO</t>
  </si>
  <si>
    <t>RO translations</t>
  </si>
  <si>
    <t>several</t>
  </si>
  <si>
    <t>RO values added + format changed to 3-digit text for all countries</t>
  </si>
  <si>
    <t>1.0.108</t>
  </si>
  <si>
    <t>APLmail
AKLmail1-5
AKLfororderscentralmailaddress1-4
AKLforpaymentadviceandconfirmationofarrivalcentraladvicemailaddress1-4
AKLFurthermailaddress01-16
WELsupplieremail
WELbusinessmail
WEL24mail
WEL24mailsubst
WELcontractsmail
WELconfirmationmail
WELsettlementmail
WELqsmail
IESDifferingPurchaseorderaddress</t>
  </si>
  <si>
    <t>Automatic deletion of "spaces" within the email addresses</t>
  </si>
  <si>
    <t>ASLGLN
ASLGLNLocationno2
ASLCheckdigit</t>
  </si>
  <si>
    <t>Flag remove for COST</t>
  </si>
  <si>
    <t>1.0.109</t>
  </si>
  <si>
    <t>CheckFields</t>
  </si>
  <si>
    <t>Row 181 (class) added</t>
  </si>
  <si>
    <t>1.0.110</t>
  </si>
  <si>
    <t>184 instead of 181</t>
  </si>
  <si>
    <t>Publisher GLN / Entry Date</t>
  </si>
  <si>
    <t>GG30 + GG32 - formular adjusted as before derivation was not working properly with Windows language Croatian</t>
  </si>
  <si>
    <t>1.0.111</t>
  </si>
  <si>
    <t>Translations added for CZ, SK, PL, HR, RO, BG</t>
  </si>
  <si>
    <t>Flagged for WARE + all countries &amp; EKINT</t>
  </si>
  <si>
    <t>tblRemark
tblAcceptance1</t>
  </si>
  <si>
    <t>Value change to AWIZO,KOMP for PL
new PL Text</t>
  </si>
  <si>
    <t>Data Publisher GLN
Agricultural Production</t>
  </si>
  <si>
    <t>PL translations added</t>
  </si>
  <si>
    <t>Switch lines for BG and RO to prevent deletion of BG customer line</t>
  </si>
  <si>
    <t>Incoterm1, Incoterm 2</t>
  </si>
  <si>
    <t xml:space="preserve">Incoterms are available for SBES </t>
  </si>
  <si>
    <t>1.0.112</t>
  </si>
  <si>
    <t>CCS Abrechnung available for PL, RO, HR and INT EK</t>
  </si>
  <si>
    <t>1.0.113</t>
  </si>
  <si>
    <t xml:space="preserve">department </t>
  </si>
  <si>
    <t xml:space="preserve">results sorting adjusted </t>
  </si>
  <si>
    <t>Robin</t>
  </si>
  <si>
    <t>Feld AF 30 Formel "=WENN(Formular!IESBK_DE&lt;&gt;"";"DE";"")" wieder hinzugefügt</t>
  </si>
  <si>
    <t>1.0.114</t>
  </si>
  <si>
    <t>add order currency for INT</t>
  </si>
  <si>
    <t>Zerin</t>
  </si>
  <si>
    <t>add bank currency for INT</t>
  </si>
  <si>
    <t>removed selection for EDI status "I"</t>
  </si>
  <si>
    <t>add GB0 and GB6 + translations</t>
  </si>
  <si>
    <t>1.0.115</t>
  </si>
  <si>
    <t>Deferred Tax Croatia</t>
  </si>
  <si>
    <t>Wolfgang</t>
  </si>
  <si>
    <t>FieldSelection für 5</t>
  </si>
  <si>
    <t>Vendornumber, Valid From, DCVendor</t>
  </si>
  <si>
    <t>Felder in AAL</t>
  </si>
  <si>
    <t>GI-GM</t>
  </si>
  <si>
    <t>Uploadfile SAF-T RO</t>
  </si>
  <si>
    <t xml:space="preserve">btn Erzeuge Upload
</t>
  </si>
  <si>
    <t>Payment Term Validation</t>
  </si>
  <si>
    <t>tblTaxClassification[Result]</t>
  </si>
  <si>
    <t>New Payment Term 0900</t>
  </si>
  <si>
    <t>1.0.116</t>
  </si>
  <si>
    <t>TAX From</t>
  </si>
  <si>
    <t>Rename to Valid From</t>
  </si>
  <si>
    <t>ZSM_DEFTAXCLS for tblTaxClassification (col  DJ)</t>
  </si>
  <si>
    <t>1.0.117</t>
  </si>
  <si>
    <t>verschiedene tbls</t>
  </si>
  <si>
    <t>Datentyp geändert von Zahl auf Text</t>
  </si>
  <si>
    <t>abw. Rechnungssteller, incoterm 1+ 2, Verhaltenskodex, Verkehrszweigcodex</t>
  </si>
  <si>
    <t>Felder nicht relevant für SBES</t>
  </si>
  <si>
    <t>Anpassungen Steuernummern; folgende entfernt: BE2, BZ0; Bg2, DE4,DE3,DE5, DE2, GR1, IT3, CO3,CO2,CO4,CO1, NL1, NL3, PL2, RO2, SG1, US3</t>
  </si>
  <si>
    <t>Feldbezeichnung</t>
  </si>
  <si>
    <t>Upload Prüfung</t>
  </si>
  <si>
    <t xml:space="preserve">tCheckString = .Cells(lrow, 2) &amp; .Cells(lrow, 3) &amp; .Cells(lrow, 32) &amp; .Cells(lrow, 38) &amp; .Cells(lrow, 39) &amp; .Cells(lrow, 44) &amp; .Cells(lrow, 58) &amp; .Cells(lrow, 86) &amp; .Cells(lrow, 121) &amp; .Cells(lrow, 150) </t>
  </si>
  <si>
    <t>Luxemburg: Steuernummer</t>
  </si>
  <si>
    <t xml:space="preserve">Luxembourg: Income Tax number </t>
  </si>
  <si>
    <t>Lucembursko: Income Tax number</t>
  </si>
  <si>
    <t>Luxembursko: Income Tax number</t>
  </si>
  <si>
    <t>Luksemburg: Income Tax number</t>
  </si>
  <si>
    <t>Luxsemburg: Income Tax number</t>
  </si>
  <si>
    <t>Luxembourg: Income Tax number</t>
  </si>
  <si>
    <t>Люксембург: Income Tax number</t>
  </si>
  <si>
    <t>Österreich: Steuernummer</t>
  </si>
  <si>
    <t>Austria: Income Tax number</t>
  </si>
  <si>
    <t>Rakousko: Income Tax number</t>
  </si>
  <si>
    <t>Rakúsko: Income Tax number</t>
  </si>
  <si>
    <t>Austrija: Income Tax number</t>
  </si>
  <si>
    <t>Австрия: Income Tax number</t>
  </si>
  <si>
    <t>Hoja de datos maestros de socios comerciales</t>
  </si>
  <si>
    <t>Fiche de données de base des partenaires commerciaux</t>
  </si>
  <si>
    <t>Scheda dati anagrafica partner commerciale</t>
  </si>
  <si>
    <t>Stamgegevensblad zakenpartner</t>
  </si>
  <si>
    <t>Folha de dados mestre do parceiro de negócios</t>
  </si>
  <si>
    <t>Üzleti partner törzsadatlapja</t>
  </si>
  <si>
    <t>Para ser completado por el socio comercial (sin escritura a man</t>
  </si>
  <si>
    <t>À remplir par le partenaire commercial (pas d'écriture manuscrit</t>
  </si>
  <si>
    <t>Da compilare a cura del partner commerciale (nessuna scrittura a man</t>
  </si>
  <si>
    <t>In te vullen door zakenpartner (geen handschrif</t>
  </si>
  <si>
    <t>A ser preenchido pelo parceiro de negócios (sem caligrafi</t>
  </si>
  <si>
    <t>Az üzleti partner töltse ki (nincs kézírá</t>
  </si>
  <si>
    <t>datos de dirección</t>
  </si>
  <si>
    <t>données d'adresse</t>
  </si>
  <si>
    <t>dati di indirizzo</t>
  </si>
  <si>
    <t>adres gegevens</t>
  </si>
  <si>
    <t>dados de endereço</t>
  </si>
  <si>
    <t>címadatokat</t>
  </si>
  <si>
    <t>proveedor nro.</t>
  </si>
  <si>
    <t>fournisseur n°</t>
  </si>
  <si>
    <t>fornitore n.</t>
  </si>
  <si>
    <t>leverancier nr.</t>
  </si>
  <si>
    <t>fornecedor n.</t>
  </si>
  <si>
    <t>szállító sz.</t>
  </si>
  <si>
    <t>Válida desde:</t>
  </si>
  <si>
    <t>Valide à partir de:</t>
  </si>
  <si>
    <t>Valido dal:</t>
  </si>
  <si>
    <t>Geldig vanaf:</t>
  </si>
  <si>
    <t>Válido de:</t>
  </si>
  <si>
    <t>Től érvényes:</t>
  </si>
  <si>
    <t>proveedor VZ</t>
  </si>
  <si>
    <t>Fournisseur VZ</t>
  </si>
  <si>
    <t>Fornitore VZ</t>
  </si>
  <si>
    <t>VZ leverancier</t>
  </si>
  <si>
    <t>fornecedor VZ</t>
  </si>
  <si>
    <t>VZ szállító</t>
  </si>
  <si>
    <t>Nombre de empresa:</t>
  </si>
  <si>
    <t>Nom de l'entreprise:</t>
  </si>
  <si>
    <t>Nome della ditta:</t>
  </si>
  <si>
    <t>Bedrijfsnaam:</t>
  </si>
  <si>
    <t>Nome da empresa:</t>
  </si>
  <si>
    <t>Cégnév:</t>
  </si>
  <si>
    <t>Calle:</t>
  </si>
  <si>
    <t>Rue:</t>
  </si>
  <si>
    <t>Strada:</t>
  </si>
  <si>
    <t>Straat:</t>
  </si>
  <si>
    <t>Rua:</t>
  </si>
  <si>
    <t>Utca:</t>
  </si>
  <si>
    <t>Non.</t>
  </si>
  <si>
    <t>NO.</t>
  </si>
  <si>
    <t>Nee.</t>
  </si>
  <si>
    <t>Não.</t>
  </si>
  <si>
    <t>Nem.</t>
  </si>
  <si>
    <t>Número de edificio/piso/habitación:</t>
  </si>
  <si>
    <t>Numéro de bâtiment/étage/chambre :</t>
  </si>
  <si>
    <t>Edificio/Piano/Stanza n.:</t>
  </si>
  <si>
    <t>Gebouw/Verdieping/Zaal Nr.:</t>
  </si>
  <si>
    <t>Nº do Edifício/Andar/Sala:</t>
  </si>
  <si>
    <t>Épület/emelet/szobaszám:</t>
  </si>
  <si>
    <t>Distrito:</t>
  </si>
  <si>
    <t>District:</t>
  </si>
  <si>
    <t>Quartiere:</t>
  </si>
  <si>
    <t>Wijk:</t>
  </si>
  <si>
    <t>Kerület:</t>
  </si>
  <si>
    <t>Código Postal:</t>
  </si>
  <si>
    <t>Code Postal:</t>
  </si>
  <si>
    <t>Codice Postale:</t>
  </si>
  <si>
    <t>Postcode:</t>
  </si>
  <si>
    <t>Código postal:</t>
  </si>
  <si>
    <t>Irányítószám:</t>
  </si>
  <si>
    <t>Ubicación:</t>
  </si>
  <si>
    <t>Emplacement:</t>
  </si>
  <si>
    <t>Posizione:</t>
  </si>
  <si>
    <t>Plaats:</t>
  </si>
  <si>
    <t>Localização:</t>
  </si>
  <si>
    <t>Elhelyezkedés:</t>
  </si>
  <si>
    <t>País:</t>
  </si>
  <si>
    <t>Pays:</t>
  </si>
  <si>
    <t>Paese:</t>
  </si>
  <si>
    <t>Ország:</t>
  </si>
  <si>
    <t>Apartado postal:</t>
  </si>
  <si>
    <t>Boîte postale:</t>
  </si>
  <si>
    <t>Casella postale:</t>
  </si>
  <si>
    <t>Postbus:</t>
  </si>
  <si>
    <t>Caixa postal:</t>
  </si>
  <si>
    <t>Postafiók:</t>
  </si>
  <si>
    <t>Boîte postale ZIP :</t>
  </si>
  <si>
    <t>CAP Casella postale:</t>
  </si>
  <si>
    <t>Postcode Postbus:</t>
  </si>
  <si>
    <t>CEP Caixa Postal:</t>
  </si>
  <si>
    <t>ZIP postafiók:</t>
  </si>
  <si>
    <t>Persona de contacto</t>
  </si>
  <si>
    <t>personne de contact</t>
  </si>
  <si>
    <t>referente</t>
  </si>
  <si>
    <t>contactpersoon</t>
  </si>
  <si>
    <t>pessoa de contato</t>
  </si>
  <si>
    <t>kapcsolattartó</t>
  </si>
  <si>
    <t>Nombre de pila</t>
  </si>
  <si>
    <t>Prénom</t>
  </si>
  <si>
    <t>Nome di battesimo</t>
  </si>
  <si>
    <t>Voornaam</t>
  </si>
  <si>
    <t>Primeiro nome</t>
  </si>
  <si>
    <t>Keresztnév</t>
  </si>
  <si>
    <t>Apellido</t>
  </si>
  <si>
    <t>Nom de famille</t>
  </si>
  <si>
    <t>Cognome</t>
  </si>
  <si>
    <t>Achternaam</t>
  </si>
  <si>
    <t>Sobrenome</t>
  </si>
  <si>
    <t>Vezetéknév</t>
  </si>
  <si>
    <t>Departamento:</t>
  </si>
  <si>
    <t>Département:</t>
  </si>
  <si>
    <t>Dipartimento:</t>
  </si>
  <si>
    <t>Afdeling:</t>
  </si>
  <si>
    <t>Osztály:</t>
  </si>
  <si>
    <t>Correo electrónico:</t>
  </si>
  <si>
    <t>E-mailadres:</t>
  </si>
  <si>
    <t>Número de teléfono.:</t>
  </si>
  <si>
    <t>Numéro de téléphone.:</t>
  </si>
  <si>
    <t>Numero di telefono.:</t>
  </si>
  <si>
    <t>Telefoon nummer.:</t>
  </si>
  <si>
    <t>Número de telefone.:</t>
  </si>
  <si>
    <t>Telefonszám.:</t>
  </si>
  <si>
    <t>comunicación</t>
  </si>
  <si>
    <t>comunicazione</t>
  </si>
  <si>
    <t>communicatie</t>
  </si>
  <si>
    <t>comunicação</t>
  </si>
  <si>
    <t>kommunikáció</t>
  </si>
  <si>
    <t>Dirección de correo electrónico:</t>
  </si>
  <si>
    <t>Adresse e-mail:</t>
  </si>
  <si>
    <t>Indirizzo e-mail:</t>
  </si>
  <si>
    <t>Endereço de email:</t>
  </si>
  <si>
    <t>Email cím:</t>
  </si>
  <si>
    <t>Idioma:</t>
  </si>
  <si>
    <t>Langue:</t>
  </si>
  <si>
    <t>Lingua:</t>
  </si>
  <si>
    <t>Taal:</t>
  </si>
  <si>
    <t>Linguagem:</t>
  </si>
  <si>
    <t>Nyelv:</t>
  </si>
  <si>
    <t>Email para pedidos:</t>
  </si>
  <si>
    <t>E-mail pour les commandes :</t>
  </si>
  <si>
    <t>Email per gli ordini:</t>
  </si>
  <si>
    <t>E-mail voor bestellingen:</t>
  </si>
  <si>
    <t>E-mail para pedidos:</t>
  </si>
  <si>
    <t>E-mail a megrendelésekhez:</t>
  </si>
  <si>
    <t>Número de fax central</t>
  </si>
  <si>
    <t>Numéro de fax central</t>
  </si>
  <si>
    <t>Fax centrale n.</t>
  </si>
  <si>
    <t>Centraal faxnr.</t>
  </si>
  <si>
    <t>N.º de fax central</t>
  </si>
  <si>
    <t>Központi fax sz.</t>
  </si>
  <si>
    <t>Correo electrónico para aviso de pago / confirmación de llegada:</t>
  </si>
  <si>
    <t>E-mail pour l'avis de paiement / confirmation d'arrivée :</t>
  </si>
  <si>
    <t>Email per avviso di pagamento / conferma di arrivo:</t>
  </si>
  <si>
    <t>E-mail voor betalingsadvies / aankomstbevestiging:</t>
  </si>
  <si>
    <t>E-mail para aviso de pagamento/confirmação de chegada:</t>
  </si>
  <si>
    <t>E-mail fizetési tanácsért / érkezés megerősítéséhez:</t>
  </si>
  <si>
    <t>Fax de notificación central no.</t>
  </si>
  <si>
    <t>N° de fax central de notification</t>
  </si>
  <si>
    <t>Notifica centrale fax n.</t>
  </si>
  <si>
    <t>Centrale melding faxnr.</t>
  </si>
  <si>
    <t>Nº de fax de notificação central</t>
  </si>
  <si>
    <t>Központi értesítő fax sz.</t>
  </si>
  <si>
    <t>Correo electrónico para más comunicación</t>
  </si>
  <si>
    <t>E-mail pour plus de communication</t>
  </si>
  <si>
    <t>Email per ulteriori comunicazioni</t>
  </si>
  <si>
    <t>E-mail voor verdere communicatie</t>
  </si>
  <si>
    <t>E-mail para posterior comunicação</t>
  </si>
  <si>
    <t>E-mail a további kommunikációért</t>
  </si>
  <si>
    <t>Facturador diferente:</t>
  </si>
  <si>
    <t>Facturation différente :</t>
  </si>
  <si>
    <t>Fatturatore diverso:</t>
  </si>
  <si>
    <t>Verschillende afrekening:</t>
  </si>
  <si>
    <t>Cobrador diferente:</t>
  </si>
  <si>
    <t>Különböző számlázó:</t>
  </si>
  <si>
    <t>Persona de contacto del proveedor:</t>
  </si>
  <si>
    <t>Personne de contact fournisseur :</t>
  </si>
  <si>
    <t>Persona di contatto del fornitore:</t>
  </si>
  <si>
    <t>Contactpersoon leverancier:</t>
  </si>
  <si>
    <t>Pessoa de contato do fornecedor:</t>
  </si>
  <si>
    <t>Szállító kapcsolattartó személy:</t>
  </si>
  <si>
    <t>Función:</t>
  </si>
  <si>
    <t>Fonction:</t>
  </si>
  <si>
    <t>Funzione:</t>
  </si>
  <si>
    <t>Functie:</t>
  </si>
  <si>
    <t>Função:</t>
  </si>
  <si>
    <t>Funkció:</t>
  </si>
  <si>
    <t>Saludo:</t>
  </si>
  <si>
    <t>Salutation:</t>
  </si>
  <si>
    <t>Saluto:</t>
  </si>
  <si>
    <t>Begroeting:</t>
  </si>
  <si>
    <t>Saudação:</t>
  </si>
  <si>
    <t>Üdvözlés:</t>
  </si>
  <si>
    <t>Número de fax.:</t>
  </si>
  <si>
    <t>Numéro de fax.:</t>
  </si>
  <si>
    <t>Numero di fax:</t>
  </si>
  <si>
    <t>Fax Nee.:</t>
  </si>
  <si>
    <t>Faxszám:</t>
  </si>
  <si>
    <t>Móvil:</t>
  </si>
  <si>
    <t>Mobile:</t>
  </si>
  <si>
    <t>Mobiel:</t>
  </si>
  <si>
    <t>Móvel:</t>
  </si>
  <si>
    <t>Apellido:</t>
  </si>
  <si>
    <t>Nom de famille:</t>
  </si>
  <si>
    <t>Cognome:</t>
  </si>
  <si>
    <t>Achternaam:</t>
  </si>
  <si>
    <t>Sobrenome:</t>
  </si>
  <si>
    <t>Vezetéknév:</t>
  </si>
  <si>
    <t>Reclamación QS:</t>
  </si>
  <si>
    <t>Réclamation QS :</t>
  </si>
  <si>
    <t>Reclamo QS:</t>
  </si>
  <si>
    <t>QS-klacht:</t>
  </si>
  <si>
    <t>Reclamação do QS:</t>
  </si>
  <si>
    <t>QS panasz:</t>
  </si>
  <si>
    <t>En caso de emergencia</t>
  </si>
  <si>
    <t>En cas d'urgence</t>
  </si>
  <si>
    <t>In caso di emergenza</t>
  </si>
  <si>
    <t>Bij noodgevallen</t>
  </si>
  <si>
    <t>Em caso de emergência</t>
  </si>
  <si>
    <t>Sürgős esetben</t>
  </si>
  <si>
    <t>Horas de trabajo:</t>
  </si>
  <si>
    <t>Heures de travail:</t>
  </si>
  <si>
    <t>Ore di lavoro:</t>
  </si>
  <si>
    <t>Kantooruren:</t>
  </si>
  <si>
    <t>Horário comercial:</t>
  </si>
  <si>
    <t>Fogadó órák:</t>
  </si>
  <si>
    <t>24 horas:</t>
  </si>
  <si>
    <t>24 heures:</t>
  </si>
  <si>
    <t>24 ore:</t>
  </si>
  <si>
    <t>24 uur:</t>
  </si>
  <si>
    <t>24 óra:</t>
  </si>
  <si>
    <t>representación 24 horas</t>
  </si>
  <si>
    <t>Représentation 24h/24</t>
  </si>
  <si>
    <t>Rappresentanza 24 ore su 24</t>
  </si>
  <si>
    <t>24 uurs vertegenwoordiging</t>
  </si>
  <si>
    <t>representação 24 horas</t>
  </si>
  <si>
    <t>24 órás reprezentáció</t>
  </si>
  <si>
    <t>Envío de los contratos:</t>
  </si>
  <si>
    <t>Envoi des contrats :</t>
  </si>
  <si>
    <t>Invio dei contratti:</t>
  </si>
  <si>
    <t>Verzenden van de contracten:</t>
  </si>
  <si>
    <t>Envio dos contratos:</t>
  </si>
  <si>
    <t>A szerződések megküldése:</t>
  </si>
  <si>
    <t>Envío de la confirmación de la campaña:</t>
  </si>
  <si>
    <t>Envoi de la confirmation de campagne :</t>
  </si>
  <si>
    <t>Invio della conferma della campagna:</t>
  </si>
  <si>
    <t>Verzenden van de campagnebevestiging:</t>
  </si>
  <si>
    <t>Envio da confirmação da campanha:</t>
  </si>
  <si>
    <t>Kampány visszaigazolás küldése:</t>
  </si>
  <si>
    <t>Envío de documentos de facturación:</t>
  </si>
  <si>
    <t>Envoi des documents de facturation :</t>
  </si>
  <si>
    <t>Invio dei documenti di fatturazione:</t>
  </si>
  <si>
    <t>Verzending van facturatiedocumenten:</t>
  </si>
  <si>
    <t>Envio de documentos de cobrança:</t>
  </si>
  <si>
    <t>Számlázási dokumentumok kiküldése:</t>
  </si>
  <si>
    <t>Licencias de embalaje:</t>
  </si>
  <si>
    <t>Licence d'emballage :</t>
  </si>
  <si>
    <t>Licenza di imballaggio:</t>
  </si>
  <si>
    <t>Verpakkingslicenties:</t>
  </si>
  <si>
    <t>Licenciamento de embalagens:</t>
  </si>
  <si>
    <t>Csomagolás engedélyezése:</t>
  </si>
  <si>
    <t>Mercancías externas</t>
  </si>
  <si>
    <t>Marchandises externes</t>
  </si>
  <si>
    <t>Merci esterne</t>
  </si>
  <si>
    <t>Goederen extern</t>
  </si>
  <si>
    <t>Bens externos</t>
  </si>
  <si>
    <t>Áruk külső</t>
  </si>
  <si>
    <t xml:space="preserve">Número de registro. </t>
  </si>
  <si>
    <t xml:space="preserve">N ° d'enregistrement. </t>
  </si>
  <si>
    <t xml:space="preserve">registrazione N. </t>
  </si>
  <si>
    <t xml:space="preserve">Registratienummer. </t>
  </si>
  <si>
    <t xml:space="preserve">número de registro. </t>
  </si>
  <si>
    <t xml:space="preserve">regisztrációs szám. </t>
  </si>
  <si>
    <t>Modalidad de facturación destacada</t>
  </si>
  <si>
    <t>Modalité de facturation proéminente</t>
  </si>
  <si>
    <t>Modalità di fatturazione prominente</t>
  </si>
  <si>
    <t>Prominente factureringsmodaliteit</t>
  </si>
  <si>
    <t>Modalidade de faturamento proeminente</t>
  </si>
  <si>
    <t>Kiemelkedő számlázási mód</t>
  </si>
  <si>
    <t>Información sobre los impuestos</t>
  </si>
  <si>
    <t>Informations fiscales</t>
  </si>
  <si>
    <t>Informazioni fiscali</t>
  </si>
  <si>
    <t>Belasting informatie</t>
  </si>
  <si>
    <t>Informação de impostos</t>
  </si>
  <si>
    <t>Adóinformációk</t>
  </si>
  <si>
    <t>clasificación fiscal</t>
  </si>
  <si>
    <t>classification fiscale</t>
  </si>
  <si>
    <t>classificazione fiscale</t>
  </si>
  <si>
    <t>fiscale classificatie</t>
  </si>
  <si>
    <t>classificação fiscal</t>
  </si>
  <si>
    <t>adóbesorolás</t>
  </si>
  <si>
    <t>Número de registro Rumania</t>
  </si>
  <si>
    <t>Numéro d'enregistrement Roumanie</t>
  </si>
  <si>
    <t>Numero di registrazione Romania</t>
  </si>
  <si>
    <t>Registratienummer Roemenië</t>
  </si>
  <si>
    <t>Número de registro Romênia</t>
  </si>
  <si>
    <t>Nyilvántartási szám Románia</t>
  </si>
  <si>
    <t>Número de seguridad FSB:</t>
  </si>
  <si>
    <t>Numéro de sécurité FSB :</t>
  </si>
  <si>
    <t>Numero di sicurezza FSB:</t>
  </si>
  <si>
    <t>Beveiligingsnummer FSB:</t>
  </si>
  <si>
    <t>Número de segurança FSB:</t>
  </si>
  <si>
    <t>FSB biztonsági szám:</t>
  </si>
  <si>
    <t>Fecha de expiración:</t>
  </si>
  <si>
    <t>Date d'expiration:</t>
  </si>
  <si>
    <t>Data di scadenza:</t>
  </si>
  <si>
    <t>Vervaldatum:</t>
  </si>
  <si>
    <t>Data de Expiração:</t>
  </si>
  <si>
    <t>Lejárat dátuma:</t>
  </si>
  <si>
    <t>Sujeto a IVA:</t>
  </si>
  <si>
    <t>Soumis à la TVA :</t>
  </si>
  <si>
    <t>Soggetto ad IVA:</t>
  </si>
  <si>
    <t>Btw-plichtig:</t>
  </si>
  <si>
    <t>Sujeito a IVA:</t>
  </si>
  <si>
    <t>ÁFA hatálya alá tartozik:</t>
  </si>
  <si>
    <t>Persona natural:</t>
  </si>
  <si>
    <t>Personne naturelle:</t>
  </si>
  <si>
    <t>Persona naturale:</t>
  </si>
  <si>
    <t>Natuurlijke persoon:</t>
  </si>
  <si>
    <t>Pessoa natural:</t>
  </si>
  <si>
    <t>Természetes személy:</t>
  </si>
  <si>
    <t>número base GLN</t>
  </si>
  <si>
    <t>Numéro de base GLN</t>
  </si>
  <si>
    <t>Numero base GLN</t>
  </si>
  <si>
    <t>GLN-basisnummer</t>
  </si>
  <si>
    <t>GLN alapszám</t>
  </si>
  <si>
    <t>Número de ubicación de GLN</t>
  </si>
  <si>
    <t>N° d'emplacement GLN</t>
  </si>
  <si>
    <t>Posizione GLN n.</t>
  </si>
  <si>
    <t>GLN-locatienr.</t>
  </si>
  <si>
    <t>Localização GLN nº</t>
  </si>
  <si>
    <t>GLN hely sz.</t>
  </si>
  <si>
    <t>Dígito de control GLN</t>
  </si>
  <si>
    <t>Chiffre de contrôle GLN</t>
  </si>
  <si>
    <t>Cifra di controllo GLN</t>
  </si>
  <si>
    <t>GLN-controlecijfer</t>
  </si>
  <si>
    <t>Dígito de verificação GLN</t>
  </si>
  <si>
    <t>GLN ellenőrző számjegy</t>
  </si>
  <si>
    <t>Base de proveedor de datos GLN no.</t>
  </si>
  <si>
    <t>N° de base du fournisseur de données GLN</t>
  </si>
  <si>
    <t>GLN banca dati fornitori n.</t>
  </si>
  <si>
    <t>Basisnr. GLN-gegevensprovider</t>
  </si>
  <si>
    <t>Base do provedor de dados GLN no.</t>
  </si>
  <si>
    <t>GLN adatszolgáltatói bázis sz.</t>
  </si>
  <si>
    <t>Número de ubicación del proveedor de datos GLN</t>
  </si>
  <si>
    <t>Numéro d'emplacement du fournisseur de données GLN</t>
  </si>
  <si>
    <t>Posizione del fornitore di dati GLN n.</t>
  </si>
  <si>
    <t>GLN-gegevensprovider locatienr.</t>
  </si>
  <si>
    <t>Nº de localização do provedor de dados GLN</t>
  </si>
  <si>
    <t>GLN adatszolgáltató hely sz.</t>
  </si>
  <si>
    <t>Dígito de control del proveedor de datos GLN</t>
  </si>
  <si>
    <t>Chiffre de contrôle du fournisseur de données GLN</t>
  </si>
  <si>
    <t>Cifra di controllo del fornitore di dati GLN</t>
  </si>
  <si>
    <t>Controlecijfer GLN-gegevensprovider</t>
  </si>
  <si>
    <t>Dígito de verificação do provedor de dados GLN</t>
  </si>
  <si>
    <t>GLN adatszolgáltató ellenőrző számjegye</t>
  </si>
  <si>
    <t>información bancaria</t>
  </si>
  <si>
    <t>information bancaire</t>
  </si>
  <si>
    <t>informazioni bancarie</t>
  </si>
  <si>
    <t>bank informatie</t>
  </si>
  <si>
    <t>informação bancária</t>
  </si>
  <si>
    <t>Bank információ</t>
  </si>
  <si>
    <t>Nombre del banco:</t>
  </si>
  <si>
    <t>Nom de la banque :</t>
  </si>
  <si>
    <t>Nome della banca:</t>
  </si>
  <si>
    <t>Naam van de bank:</t>
  </si>
  <si>
    <t>Nome do banco:</t>
  </si>
  <si>
    <t>A bank neve:</t>
  </si>
  <si>
    <t>Oficina del Banco:</t>
  </si>
  <si>
    <t>Bureau de la Banque :</t>
  </si>
  <si>
    <t>Ufficio della Banca:</t>
  </si>
  <si>
    <t>Kantoor van de Bank:</t>
  </si>
  <si>
    <t>Escritório do Banco:</t>
  </si>
  <si>
    <t>A bank irodája:</t>
  </si>
  <si>
    <t>IBAN :</t>
  </si>
  <si>
    <t>SWIFT BIC):</t>
  </si>
  <si>
    <t>BIC SWIFT) :</t>
  </si>
  <si>
    <t>BIC SWIFT):</t>
  </si>
  <si>
    <t>Número de cuenta:</t>
  </si>
  <si>
    <t>Numéro de compte:</t>
  </si>
  <si>
    <t>Numero di conto:</t>
  </si>
  <si>
    <t>Rekeningnummer:</t>
  </si>
  <si>
    <t>Número de conta:</t>
  </si>
  <si>
    <t>Számlaszám:</t>
  </si>
  <si>
    <t>Código de clasificacion:</t>
  </si>
  <si>
    <t>code de tri :</t>
  </si>
  <si>
    <t>codice di ordinamento:</t>
  </si>
  <si>
    <t>sorteercode:</t>
  </si>
  <si>
    <t>Código de Ordenação:</t>
  </si>
  <si>
    <t>rendezési kód:</t>
  </si>
  <si>
    <t>Moneda (código ISO):</t>
  </si>
  <si>
    <t>Devise (code ISO) :</t>
  </si>
  <si>
    <t>Valuta (codice ISO):</t>
  </si>
  <si>
    <t>Valuta (ISO-code):</t>
  </si>
  <si>
    <t>Moeda (código ISO):</t>
  </si>
  <si>
    <t>Pénznem (ISO kód):</t>
  </si>
  <si>
    <t>País (código ISO):</t>
  </si>
  <si>
    <t>Pays (code ISO):</t>
  </si>
  <si>
    <t>Paese (codice ISO):</t>
  </si>
  <si>
    <t>Land (ISO-code):</t>
  </si>
  <si>
    <t>Ország (ISO kód):</t>
  </si>
  <si>
    <t>Nota (tipo de banco asociado):</t>
  </si>
  <si>
    <t>Remarque (type banque partenaire) :</t>
  </si>
  <si>
    <t>Nota (tipo banca partner):</t>
  </si>
  <si>
    <t>Opmerking (type partnerbank):</t>
  </si>
  <si>
    <t>Nota (tipo de banco parceiro):</t>
  </si>
  <si>
    <t>Megjegyzés (partnerbank típusa):</t>
  </si>
  <si>
    <t>Banco Giró:</t>
  </si>
  <si>
    <t>Virement bancaire :</t>
  </si>
  <si>
    <t>Giro Bancario:</t>
  </si>
  <si>
    <t>Bankgiro:</t>
  </si>
  <si>
    <t>Giro Bancário:</t>
  </si>
  <si>
    <t>Datos domiciliados SEPA</t>
  </si>
  <si>
    <t>Données de prélèvement SEPA</t>
  </si>
  <si>
    <t>Dati di addebito diretto SEPA</t>
  </si>
  <si>
    <t>SEPA-incassogegevens</t>
  </si>
  <si>
    <t>Dados de débito direto SEPA</t>
  </si>
  <si>
    <t>SEPA csoportos beszedési megbízás adatai</t>
  </si>
  <si>
    <t>contrato no.</t>
  </si>
  <si>
    <t>contrat n°</t>
  </si>
  <si>
    <t>contratto numero.</t>
  </si>
  <si>
    <t>contractnr.</t>
  </si>
  <si>
    <t>contrato n.</t>
  </si>
  <si>
    <t>számú szerződés</t>
  </si>
  <si>
    <t>Ubicación</t>
  </si>
  <si>
    <t>Emplacement</t>
  </si>
  <si>
    <t>Posizione</t>
  </si>
  <si>
    <t>Plaats</t>
  </si>
  <si>
    <t>Localização</t>
  </si>
  <si>
    <t>Elhelyezkedés</t>
  </si>
  <si>
    <t>Fecha</t>
  </si>
  <si>
    <t>Data</t>
  </si>
  <si>
    <t>Dátum</t>
  </si>
  <si>
    <t>Fecha Lugar</t>
  </si>
  <si>
    <t>Lieu Date</t>
  </si>
  <si>
    <t>Luog</t>
  </si>
  <si>
    <t>Plaatsdatum</t>
  </si>
  <si>
    <t>Loca</t>
  </si>
  <si>
    <t>Hel</t>
  </si>
  <si>
    <t>Nombre y apellido de la persona autorizada para representa</t>
  </si>
  <si>
    <t>Prénom et nom de la personne autorisée à représente</t>
  </si>
  <si>
    <t>Nome e cognome della persona autorizzata a rappresentar</t>
  </si>
  <si>
    <t>Voor- en achternaam van de vertegenwoordigingsbevoegd</t>
  </si>
  <si>
    <t>Nome e sobrenome da pessoa autorizada a representa</t>
  </si>
  <si>
    <t>A képviseletre jogosult vezeték- és keresztnev</t>
  </si>
  <si>
    <t>Plan de facturación permitido:</t>
  </si>
  <si>
    <t>Plan de facturation autorisé :</t>
  </si>
  <si>
    <t>Piano di fatturazione consentito:</t>
  </si>
  <si>
    <t>Factuurplan toegestaan:</t>
  </si>
  <si>
    <t>Plano de fatura permitido:</t>
  </si>
  <si>
    <t>Engedélyezett számlaterv:</t>
  </si>
  <si>
    <t>Llevar a cabo la revisión del contrato por repr:</t>
  </si>
  <si>
    <t>Effectuer la revue de contrat par repr :</t>
  </si>
  <si>
    <t>Eseguire la revisione del contratto tramite repr:</t>
  </si>
  <si>
    <t>Contractbeoordeling uitvoeren door vertegenwoordiger:</t>
  </si>
  <si>
    <t>Realizar revisão de contrato por representante:</t>
  </si>
  <si>
    <t>Végezze el a szerződés felülvizsgálatát a képviselő által:</t>
  </si>
  <si>
    <t>SAKO interne</t>
  </si>
  <si>
    <t>SAKO belső</t>
  </si>
  <si>
    <t>Pago recurrente de la instalación permitido:</t>
  </si>
  <si>
    <t>Paiement récurrent de l'installation autorisé :</t>
  </si>
  <si>
    <t>Facilità di pagamento ricorrente consentito:</t>
  </si>
  <si>
    <t>Faciliteit terugkerende betaling toegestaan:</t>
  </si>
  <si>
    <t>Facilidade de pagamento recorrente permitido:</t>
  </si>
  <si>
    <t>Létesítményi rendszeres fizetés engedélyezett:</t>
  </si>
  <si>
    <t>Grabación de actividad externa permitida:</t>
  </si>
  <si>
    <t>Enregistrement d'activité externe autorisé :</t>
  </si>
  <si>
    <t>Registrazione attività esterna consentita:</t>
  </si>
  <si>
    <t>Opname van externe activiteiten toegestaan:</t>
  </si>
  <si>
    <t>Gravação de atividade externa permitida:</t>
  </si>
  <si>
    <t>Külső tevékenység rögzítése engedélyezett:</t>
  </si>
  <si>
    <t>Procedimiento de nota de crédito (ERS):</t>
  </si>
  <si>
    <t>Procédure d'avoir (ERS):</t>
  </si>
  <si>
    <t>Procedura nota di credito (ERS):</t>
  </si>
  <si>
    <t>Creditnotaprocedure (ERS):</t>
  </si>
  <si>
    <t>Procedimento de nota de crédito (ERS):</t>
  </si>
  <si>
    <t>Jóváírási eljárás (ERS):</t>
  </si>
  <si>
    <t>telebox</t>
  </si>
  <si>
    <t>télébox</t>
  </si>
  <si>
    <t>Control de cantidad por repr:</t>
  </si>
  <si>
    <t>Contrôle de quantité par repr :</t>
  </si>
  <si>
    <t>Controllo quantità tramite rappresentante:</t>
  </si>
  <si>
    <t>Hoeveelheidscontrole door vertegenwoordiger:</t>
  </si>
  <si>
    <t>Verificação de quantidade por representante:</t>
  </si>
  <si>
    <t>Mennyiség ellenőrzés repr által:</t>
  </si>
  <si>
    <t>Además BIENES</t>
  </si>
  <si>
    <t>De plus MARCHANDISES</t>
  </si>
  <si>
    <t>Inoltre BENI</t>
  </si>
  <si>
    <t>Daarnaast GOEDEREN</t>
  </si>
  <si>
    <t>Além diss</t>
  </si>
  <si>
    <t>Ezen kívül ÁRUK</t>
  </si>
  <si>
    <t>Mercancías internas</t>
  </si>
  <si>
    <t>Marchandises internes</t>
  </si>
  <si>
    <t>Merce interna</t>
  </si>
  <si>
    <t>Goederen intern</t>
  </si>
  <si>
    <t>Bens internos</t>
  </si>
  <si>
    <t>Áruk belső</t>
  </si>
  <si>
    <t>Nombre / área ZEK:</t>
  </si>
  <si>
    <t>Nom / Zone ZEK :</t>
  </si>
  <si>
    <t>Nome / zona ZEK:</t>
  </si>
  <si>
    <t>Naam / ZEK-gebied:</t>
  </si>
  <si>
    <t>Nome / área ZEK:</t>
  </si>
  <si>
    <t>Név / ZEK terület:</t>
  </si>
  <si>
    <t>teléfono/fax:</t>
  </si>
  <si>
    <t>téléphone/télécopie :</t>
  </si>
  <si>
    <t>telefono/fax:</t>
  </si>
  <si>
    <t>Telefoon / Fax:</t>
  </si>
  <si>
    <t>telefone/fax:</t>
  </si>
  <si>
    <t>telefon/fax:</t>
  </si>
  <si>
    <t>Número ZEK:</t>
  </si>
  <si>
    <t>N° ZEK :</t>
  </si>
  <si>
    <t>N. ZEK:</t>
  </si>
  <si>
    <t>Nº ZEK:</t>
  </si>
  <si>
    <t>ZEK szám:</t>
  </si>
  <si>
    <t>Grupo de tolerancia:</t>
  </si>
  <si>
    <t>Groupe de tolérance :</t>
  </si>
  <si>
    <t>Gruppo di tolleranza:</t>
  </si>
  <si>
    <t>tolerantie groep:</t>
  </si>
  <si>
    <t>Grupo de tolerância:</t>
  </si>
  <si>
    <t>Tolerancia csoport:</t>
  </si>
  <si>
    <t>Sector (Retail):</t>
  </si>
  <si>
    <t>Secteur (Retail):</t>
  </si>
  <si>
    <t>Settore (Dettaglio):</t>
  </si>
  <si>
    <t>Sector (detailhandel):</t>
  </si>
  <si>
    <t>Setor (varejo):</t>
  </si>
  <si>
    <t>Ágazat (kiskereskedelem):</t>
  </si>
  <si>
    <t>Período de facturación (décadas-KZ):</t>
  </si>
  <si>
    <t>Période de facturation (décennies-KZ) :</t>
  </si>
  <si>
    <t>Periodo di fatturazione (decenni-KZ):</t>
  </si>
  <si>
    <t>Factureringsperiode (decennia-KZ):</t>
  </si>
  <si>
    <t>Período de cobrança (décadas-KZ):</t>
  </si>
  <si>
    <t>Számlázási időszak (évtizedek-KZ):</t>
  </si>
  <si>
    <t>Bella permitió:</t>
  </si>
  <si>
    <t>Bela a permis :</t>
  </si>
  <si>
    <t>Bela ha permesso:</t>
  </si>
  <si>
    <t>Bela toegestaan:</t>
  </si>
  <si>
    <t>Bela permitiu:</t>
  </si>
  <si>
    <t>Béla megengedte:</t>
  </si>
  <si>
    <t>Valor mínimo de pedido (Pal):</t>
  </si>
  <si>
    <t>Valeur minimale de la commande (Pal) :</t>
  </si>
  <si>
    <t>Min. Valore dell'ordine (Pal):</t>
  </si>
  <si>
    <t>Minimale bestelwaarde (Pal):</t>
  </si>
  <si>
    <t>Valor mínimo do pedido (Pal):</t>
  </si>
  <si>
    <t>Min. rendelési érték (Pal):</t>
  </si>
  <si>
    <t>Facturación automática de GR:</t>
  </si>
  <si>
    <t>Facturation GR automatique :</t>
  </si>
  <si>
    <t>Fatturazione GR automatica:</t>
  </si>
  <si>
    <t>Automatische GR-facturering:</t>
  </si>
  <si>
    <t>Faturamento GR automático:</t>
  </si>
  <si>
    <t>Automatikus GR számlázás:</t>
  </si>
  <si>
    <t>Datos de precios de control:</t>
  </si>
  <si>
    <t>Contrôler les données de prix :</t>
  </si>
  <si>
    <t>Controllare i dati sui prezzi:</t>
  </si>
  <si>
    <t>Controle prijsgegevens:</t>
  </si>
  <si>
    <t>Dados de preços de controle:</t>
  </si>
  <si>
    <t>Ellenőrző áradatok:</t>
  </si>
  <si>
    <t>Facturación de palets:</t>
  </si>
  <si>
    <t>Facturation palette :</t>
  </si>
  <si>
    <t>Fatturazione pallet:</t>
  </si>
  <si>
    <t>Palletfacturering:</t>
  </si>
  <si>
    <t>Faturamento de paletes:</t>
  </si>
  <si>
    <t>Raklap számlázás:</t>
  </si>
  <si>
    <t>Producción de agricultura:</t>
  </si>
  <si>
    <t>La production agricole:</t>
  </si>
  <si>
    <t>Produzione agricola:</t>
  </si>
  <si>
    <t>Landbouwproductie:</t>
  </si>
  <si>
    <t>Produção agrícola:</t>
  </si>
  <si>
    <t>Mezőgazdasági termelés:</t>
  </si>
  <si>
    <t>Establecer contratos como inválidos en coordinación con EK (sin ventas en el año actual)</t>
  </si>
  <si>
    <t>Définir les contrats comme invalides en coordination avec EK (aucune vente dans l'année en cours)</t>
  </si>
  <si>
    <t>Imposta i contratti come non validi in coordinamento con EK (nessuna vendita nell'anno in corso)</t>
  </si>
  <si>
    <t>Contracten ongeldig maken in samenwerking met EK (geen verkoop in het lopende jaar)</t>
  </si>
  <si>
    <t>Definir contratos como inválidos em coordenação com EK (sem vendas no ano atual)</t>
  </si>
  <si>
    <t>Szerződések érvénytelenítése az EK-val egyeztetve (az aktuális évben nincs értékesítés)</t>
  </si>
  <si>
    <t>Rescindir contratos para lo anterior válido desde la fecha (ventas disponibles)</t>
  </si>
  <si>
    <t>Résilier les contrats pour ce qui précède valable à partir de la date (ventes disponibles)</t>
  </si>
  <si>
    <t>Risoluzione dei contratti per quanto sopra valido dalla data (vendite disponibili)</t>
  </si>
  <si>
    <t>Beëindig contracten voor het bovenstaande geldig vanaf datum (verkoop beschikbaar)</t>
  </si>
  <si>
    <t>Rescindir os contratos acima válidos a partir da data (vendas disponíveis)</t>
  </si>
  <si>
    <t>A fentiekre vonatkozó szerződések felmondása dátumtól érvényes (eladási lehetőség)</t>
  </si>
  <si>
    <t>fin de la relación comercial</t>
  </si>
  <si>
    <t>fin de la relation commerciale</t>
  </si>
  <si>
    <t>fine del rapporto d'affari</t>
  </si>
  <si>
    <t>einde van de zakelijke relatie</t>
  </si>
  <si>
    <t>fim da relação comercial</t>
  </si>
  <si>
    <t>az üzleti kapcsolat vége</t>
  </si>
  <si>
    <t>Órdenes abiertas / abrir WE</t>
  </si>
  <si>
    <t>Commandes ouvertes / WE ouvert</t>
  </si>
  <si>
    <t>Ordini aperti / aperti WE</t>
  </si>
  <si>
    <t>Openstaande bestellingen / open WE</t>
  </si>
  <si>
    <t>Pedidos em aberto / abrir WE</t>
  </si>
  <si>
    <t>Nyitott rendelések / nyitott WE</t>
  </si>
  <si>
    <t>abrir pedidos / abrir WE \u003e</t>
  </si>
  <si>
    <t>commandes ouvertes / WE ouvert \u003e</t>
  </si>
  <si>
    <t>ordini aperti / aperti WE \u003e</t>
  </si>
  <si>
    <t>openstaande bestellingen / open WE \u003e</t>
  </si>
  <si>
    <t>nyitott rendelések / nyitott WE \u003e</t>
  </si>
  <si>
    <t>Sí</t>
  </si>
  <si>
    <t>Oui</t>
  </si>
  <si>
    <t>SÌ</t>
  </si>
  <si>
    <t>Sim</t>
  </si>
  <si>
    <t>Igen</t>
  </si>
  <si>
    <t>Non</t>
  </si>
  <si>
    <t>Nee</t>
  </si>
  <si>
    <t>não</t>
  </si>
  <si>
    <t>nem</t>
  </si>
  <si>
    <t>\u003e\u003e en caso afirmativo \u003e\u003e último WE para</t>
  </si>
  <si>
    <t>\u003e\u003e si OUI \u003e\u003e dernier WE pour</t>
  </si>
  <si>
    <t>\u003e\u003e se SI \u003e\u003e ultimo WE per</t>
  </si>
  <si>
    <t>\u003e\u003e indien JA \u003e\u003e laatste WE voor</t>
  </si>
  <si>
    <t>\u003e\u003e se SIM \u003e\u003e último WE para</t>
  </si>
  <si>
    <t>\u003e\u003e ha IGEN \u003e\u003e utolsó WE for</t>
  </si>
  <si>
    <t>Información adicional EK-Org 1000</t>
  </si>
  <si>
    <t>Informations complémentaires EK-Org 1000</t>
  </si>
  <si>
    <t>Ulteriori informazioni EK-Org 1000</t>
  </si>
  <si>
    <t>Aanvullende informatie EK-Org 1000</t>
  </si>
  <si>
    <t>Informações adicionais EK-Org 1000</t>
  </si>
  <si>
    <t>További információk EK-Org 1000</t>
  </si>
  <si>
    <t>Liquidación hasta:</t>
  </si>
  <si>
    <t>Règlement jusqu'au :</t>
  </si>
  <si>
    <t>Liquidazione fino a:</t>
  </si>
  <si>
    <t>Afrekening tot:</t>
  </si>
  <si>
    <t>Liquidação até:</t>
  </si>
  <si>
    <t>Elszámolás eddig:</t>
  </si>
  <si>
    <t>arriba:</t>
  </si>
  <si>
    <t>au-dessus de:</t>
  </si>
  <si>
    <t>Sopra:</t>
  </si>
  <si>
    <t>boven:</t>
  </si>
  <si>
    <t>acima:</t>
  </si>
  <si>
    <t>felett:</t>
  </si>
  <si>
    <t>Facturación desde:</t>
  </si>
  <si>
    <t>Facturation à partir de :</t>
  </si>
  <si>
    <t>Fatturazione da:</t>
  </si>
  <si>
    <t>Facturering van:</t>
  </si>
  <si>
    <t>Faturamento de:</t>
  </si>
  <si>
    <t>Számlázás innen:</t>
  </si>
  <si>
    <t>Cantidad de pedido descentralizada:</t>
  </si>
  <si>
    <t>Quantité de commande décentralisée :</t>
  </si>
  <si>
    <t>Quantità dell'ordine decentralizzato:</t>
  </si>
  <si>
    <t>Gedecentraliseerde bestelhoeveelheid:</t>
  </si>
  <si>
    <t>Quantidade de pedido descentralizada:</t>
  </si>
  <si>
    <t>Decentralizált rendelési mennyiség:</t>
  </si>
  <si>
    <t>(Unidad)</t>
  </si>
  <si>
    <t>(Unité)</t>
  </si>
  <si>
    <t>(Unità)</t>
  </si>
  <si>
    <t>(Eenheid)</t>
  </si>
  <si>
    <t>(Unidade)</t>
  </si>
  <si>
    <t>(Mértékegység)</t>
  </si>
  <si>
    <t>Datos internos - Aprovisionamiento / Compras</t>
  </si>
  <si>
    <t>Données internes - Approvisionnement / Achats</t>
  </si>
  <si>
    <t>Dati interni - Approvvigionamento / Acquisti</t>
  </si>
  <si>
    <t>Interne gegevens - Inkoop / Inkoop</t>
  </si>
  <si>
    <t>Dados Internos - Suprimentos / Compras</t>
  </si>
  <si>
    <t>Belső adatok - Beszerzés / Beszerzés</t>
  </si>
  <si>
    <t>Se refiere a los siguientes sistemas:</t>
  </si>
  <si>
    <t>Concerne les systèmes suivants :</t>
  </si>
  <si>
    <t>Riguarda i seguenti sistemi:</t>
  </si>
  <si>
    <t>Betreft de volgende systemen:</t>
  </si>
  <si>
    <t>Diz respeito aos seguintes sistemas:</t>
  </si>
  <si>
    <t>A következő rendszerekre vonatkozik:</t>
  </si>
  <si>
    <t>Código de empresa LIDL/S</t>
  </si>
  <si>
    <t>Code d'entreprise LIDL/S</t>
  </si>
  <si>
    <t>Codice azienda LIDL/S</t>
  </si>
  <si>
    <t>Bedrijfsnummer LIDL/S</t>
  </si>
  <si>
    <t>Código da empresa LIDL/S</t>
  </si>
  <si>
    <t>Cégkód LIDL/S</t>
  </si>
  <si>
    <t>KL relevancia de país / códigos de empresa</t>
  </si>
  <si>
    <t>Pertinence des pays KL / codes d'entreprise</t>
  </si>
  <si>
    <t>Rilevanza paese KL / codici società</t>
  </si>
  <si>
    <t>KL landrelevantie / bedrijfscodes</t>
  </si>
  <si>
    <t>Relevância do país KL / códigos da empresa</t>
  </si>
  <si>
    <t>KL országrelevancia / cégkódok</t>
  </si>
  <si>
    <t>Rôle:</t>
  </si>
  <si>
    <t>Ruolo:</t>
  </si>
  <si>
    <t>Papel:</t>
  </si>
  <si>
    <t>Szerep:</t>
  </si>
  <si>
    <t>Grupo de compras:</t>
  </si>
  <si>
    <t>Groupe d'achat :</t>
  </si>
  <si>
    <t>Gruppo di acquisto:</t>
  </si>
  <si>
    <t>Inkoopgroep:</t>
  </si>
  <si>
    <t>Beszerzési csoport:</t>
  </si>
  <si>
    <t>Organización de compras:</t>
  </si>
  <si>
    <t>Organisation des achats :</t>
  </si>
  <si>
    <t>Organizzazione acquisti:</t>
  </si>
  <si>
    <t>Inkopende organisatie:</t>
  </si>
  <si>
    <t>Organização de compras:</t>
  </si>
  <si>
    <t>Beszerző szervezet:</t>
  </si>
  <si>
    <t>Subcategoría 1:</t>
  </si>
  <si>
    <t>Sous-catégorie 1 :</t>
  </si>
  <si>
    <t>Sottocategoria 1:</t>
  </si>
  <si>
    <t>Subcategorie 1:</t>
  </si>
  <si>
    <t>Subcategoria 1:</t>
  </si>
  <si>
    <t>1. alkategória:</t>
  </si>
  <si>
    <t>Divisa del pedido:</t>
  </si>
  <si>
    <t>Devise de la commande :</t>
  </si>
  <si>
    <t>Valuta dell'ordine:</t>
  </si>
  <si>
    <t>Bestelvaluta:</t>
  </si>
  <si>
    <t>Moeda do pedido:</t>
  </si>
  <si>
    <t>Megrendelés pénzneme:</t>
  </si>
  <si>
    <t>Subcategoría 2:</t>
  </si>
  <si>
    <t>Sous-catégorie 2 :</t>
  </si>
  <si>
    <t>Sottocategoria 2:</t>
  </si>
  <si>
    <t>Subcategorie 2:</t>
  </si>
  <si>
    <t>Subcategoria 2:</t>
  </si>
  <si>
    <t>2. alkategória:</t>
  </si>
  <si>
    <t>comentario (clasificador).</t>
  </si>
  <si>
    <t>remarque (classificateur.)</t>
  </si>
  <si>
    <t>osservazione (classificatore.)</t>
  </si>
  <si>
    <t>opmerking (classificator.)</t>
  </si>
  <si>
    <t>observação (classificador.)</t>
  </si>
  <si>
    <t>megjegyzés (osztályozó.)</t>
  </si>
  <si>
    <t>Código de conducta:</t>
  </si>
  <si>
    <t>Code de conduite:</t>
  </si>
  <si>
    <t>Codice di comportamento:</t>
  </si>
  <si>
    <t>Gedragscode:</t>
  </si>
  <si>
    <t>Código de Conduta:</t>
  </si>
  <si>
    <t>Magatartási kódex:</t>
  </si>
  <si>
    <t>límite del modo de transporte:</t>
  </si>
  <si>
    <t>limite du mode de transport :</t>
  </si>
  <si>
    <t>modalità di trasporto confine:</t>
  </si>
  <si>
    <t>grens vervoermiddel:</t>
  </si>
  <si>
    <t>limite do modo de transporte:</t>
  </si>
  <si>
    <t>szállítási mód határa:</t>
  </si>
  <si>
    <t>Incoterms1 :</t>
  </si>
  <si>
    <t>Incoterm1:</t>
  </si>
  <si>
    <t>Incoterms2 :</t>
  </si>
  <si>
    <t>Incoterm2:</t>
  </si>
  <si>
    <t>Plazo de entrega (en días naturales):</t>
  </si>
  <si>
    <t>Délai de livraison (en jours calendaires):</t>
  </si>
  <si>
    <t>Tempi di consegna (in giorni di calendario):</t>
  </si>
  <si>
    <t>Levertijd (in kalenderdagen):</t>
  </si>
  <si>
    <t>Prazo de entrega (em dias corridos):</t>
  </si>
  <si>
    <t>Szállítási idő (naptári napokban):</t>
  </si>
  <si>
    <t>motivo de la nueva instalación</t>
  </si>
  <si>
    <t>raison de la nouvelle installation</t>
  </si>
  <si>
    <t>motivo della nuova installazione</t>
  </si>
  <si>
    <t>reden voor de nieuwe installatie</t>
  </si>
  <si>
    <t>motivo da nova instalação</t>
  </si>
  <si>
    <t>az új telepítés oka</t>
  </si>
  <si>
    <t>Dirección de correo electrónico diferente para pedidos:</t>
  </si>
  <si>
    <t>Adresse e-mail différente pour les commandes :</t>
  </si>
  <si>
    <t>Indirizzo e-mail diverso per gli ordini:</t>
  </si>
  <si>
    <t>Afwijkend e-mailadres voor bestellingen:</t>
  </si>
  <si>
    <t>Endereço de e-mail diferente para pedidos:</t>
  </si>
  <si>
    <t>Eltérő e-mail cím a rendelésekhez:</t>
  </si>
  <si>
    <t>Organización de ventas:</t>
  </si>
  <si>
    <t>Organisation des ventes:</t>
  </si>
  <si>
    <t>Organizzazione di vendita:</t>
  </si>
  <si>
    <t>Verkoop organisatie:</t>
  </si>
  <si>
    <t>Organização de vendas:</t>
  </si>
  <si>
    <t>Értékesítési szervezet:</t>
  </si>
  <si>
    <t>canal de distribución</t>
  </si>
  <si>
    <t>canal de distribution</t>
  </si>
  <si>
    <t>canale di distribuzione</t>
  </si>
  <si>
    <t>distributiekanaal</t>
  </si>
  <si>
    <t>canal de distribuição</t>
  </si>
  <si>
    <t>elosztási csatorna</t>
  </si>
  <si>
    <t>rama</t>
  </si>
  <si>
    <t>bifurquer</t>
  </si>
  <si>
    <t>ramo</t>
  </si>
  <si>
    <t>tak</t>
  </si>
  <si>
    <t>filial</t>
  </si>
  <si>
    <t>ág</t>
  </si>
  <si>
    <t>Grupo de imputación:</t>
  </si>
  <si>
    <t>Groupe d'imputation :</t>
  </si>
  <si>
    <t>Gruppo attribuzione conto:</t>
  </si>
  <si>
    <t>Accounttoewijzingsgroep:</t>
  </si>
  <si>
    <t>Grupo de classificação contábil:</t>
  </si>
  <si>
    <t>Fiókhozzárendelési csoport:</t>
  </si>
  <si>
    <t>Organización de ventas de divisas</t>
  </si>
  <si>
    <t>Organisation de vente de devises</t>
  </si>
  <si>
    <t>Vendite di valuta org</t>
  </si>
  <si>
    <t>Valuta verkooporganisatie</t>
  </si>
  <si>
    <t>Organização de vendas de moeda</t>
  </si>
  <si>
    <t>Valutaértékesítési org</t>
  </si>
  <si>
    <t>Información área MDM:</t>
  </si>
  <si>
    <t>Espace Infos MDM :</t>
  </si>
  <si>
    <t>Informazioni area MDM:</t>
  </si>
  <si>
    <t>Info MDM-gebied:</t>
  </si>
  <si>
    <t>Informações área MDM:</t>
  </si>
  <si>
    <t>Információ az MDM területről:</t>
  </si>
  <si>
    <t>Estado EDI</t>
  </si>
  <si>
    <t>Statut EDI</t>
  </si>
  <si>
    <t>Stato EDI</t>
  </si>
  <si>
    <t>EDI-status</t>
  </si>
  <si>
    <t>EDI állapot</t>
  </si>
  <si>
    <t>Factura por correo electrónico permitida:</t>
  </si>
  <si>
    <t>Facture par e-mail autorisée :</t>
  </si>
  <si>
    <t>Fattura e-mail consentita:</t>
  </si>
  <si>
    <t>Factuur per e-mail toegestaan:</t>
  </si>
  <si>
    <t>Fatura por e-mail permitida:</t>
  </si>
  <si>
    <t>E-mailes számla engedélyezett:</t>
  </si>
  <si>
    <t>Condiciones de pago:</t>
  </si>
  <si>
    <t>Modalités de paiement:</t>
  </si>
  <si>
    <t>Modalità di pagamento:</t>
  </si>
  <si>
    <t>Betalingsvoorwaarden:</t>
  </si>
  <si>
    <t>Termos de pagamento:</t>
  </si>
  <si>
    <t>Fizetési feltételek:</t>
  </si>
  <si>
    <t>descuento de</t>
  </si>
  <si>
    <t>remise à partir de</t>
  </si>
  <si>
    <t>sconto da</t>
  </si>
  <si>
    <t>korting vanaf</t>
  </si>
  <si>
    <t>desconto de</t>
  </si>
  <si>
    <t>kedvezmény től</t>
  </si>
  <si>
    <t>en</t>
  </si>
  <si>
    <t>dans</t>
  </si>
  <si>
    <t>In</t>
  </si>
  <si>
    <t>em</t>
  </si>
  <si>
    <t>ban ben</t>
  </si>
  <si>
    <t>días</t>
  </si>
  <si>
    <t>jours</t>
  </si>
  <si>
    <t>giorni</t>
  </si>
  <si>
    <t>dagen</t>
  </si>
  <si>
    <t>dias</t>
  </si>
  <si>
    <t>napok</t>
  </si>
  <si>
    <t>Objetivo de pago neto</t>
  </si>
  <si>
    <t>Objectif de paiement net</t>
  </si>
  <si>
    <t>Obiettivo di pagamento netto</t>
  </si>
  <si>
    <t>Betalingsdoel netto</t>
  </si>
  <si>
    <t>Meta de pagamento líquida</t>
  </si>
  <si>
    <t>Fizetési cél nettó</t>
  </si>
  <si>
    <t>Predecesor/ Sucesor (formulario)</t>
  </si>
  <si>
    <t>Prédécesseur/ Successeur (formulaire)</t>
  </si>
  <si>
    <t>Predecessore/ Successore (modulo)</t>
  </si>
  <si>
    <t>Voorganger/opvolger (formulier)</t>
  </si>
  <si>
    <t>Antecessor/ Sucessor (forma)</t>
  </si>
  <si>
    <t>Előd/utód (űrlap)</t>
  </si>
  <si>
    <t>Predecesor - Proveedor - No.:</t>
  </si>
  <si>
    <t>Prédécesseur - Fournisseur - N° :</t>
  </si>
  <si>
    <t>Predecessore - Fornitore - N.:</t>
  </si>
  <si>
    <t>Voorganger - Leverancier - Nr.:</t>
  </si>
  <si>
    <t>Antecessor - Fornecedor - Nº:</t>
  </si>
  <si>
    <t>Előd – Szállító – sz.:</t>
  </si>
  <si>
    <t>Adquisición de derechos y obligaciones de los predecesores</t>
  </si>
  <si>
    <t>Reprise des droits et obligations des prédécesseurs</t>
  </si>
  <si>
    <t>Acquisizione di diritti e doveri dai predecessori</t>
  </si>
  <si>
    <t>Overname van rechten en plichten van voorgangers</t>
  </si>
  <si>
    <t>Aquisição de direitos e obrigações dos predecessores</t>
  </si>
  <si>
    <t>Jogok és kötelezettségek átvétele az elődöktől</t>
  </si>
  <si>
    <t>\u003e\u003e en caso afirmativo: está disponible la confirmación por escrito del proveedor</t>
  </si>
  <si>
    <t>\u003e\u003e si oui : une confirmation écrite du fournisseur est disponible</t>
  </si>
  <si>
    <t>\u003e\u003e se sì: è disponibile una conferma scritta da parte del fornitore</t>
  </si>
  <si>
    <t>\u003e\u003e zo ja: schriftelijke bevestiging van de leverancier is beschikbaar</t>
  </si>
  <si>
    <t>\u003e\u003e se sim: confirmação por escrito do fornecedor está disponível</t>
  </si>
  <si>
    <t>\u003e\u003e ha igen: rendelkezésre áll a szállító írásos visszaigazolása</t>
  </si>
  <si>
    <t>Número de proveedor sucesor:</t>
  </si>
  <si>
    <t>N° fournisseur successeur :</t>
  </si>
  <si>
    <t>N. fornitore successore:</t>
  </si>
  <si>
    <t>Opvolger leverancier nr.:</t>
  </si>
  <si>
    <t>Nº do fornecedor sucessor:</t>
  </si>
  <si>
    <t>Utódszállító sz.:</t>
  </si>
  <si>
    <t>Observación:</t>
  </si>
  <si>
    <t>Remarque:</t>
  </si>
  <si>
    <t>Nota:</t>
  </si>
  <si>
    <t>Opmerking:</t>
  </si>
  <si>
    <t>Observação:</t>
  </si>
  <si>
    <t>Megjegyzés:</t>
  </si>
  <si>
    <t>Datos internos - contabilidad</t>
  </si>
  <si>
    <t>Données internes - comptabilité</t>
  </si>
  <si>
    <t>Dati interni - contabilità</t>
  </si>
  <si>
    <t>Interne gegevens - boekhouding</t>
  </si>
  <si>
    <t>Dados internos - contabilidade</t>
  </si>
  <si>
    <t>Belső adatok - könyvelés</t>
  </si>
  <si>
    <t>Fecha de vencimiento:</t>
  </si>
  <si>
    <t>Date d'échéance:</t>
  </si>
  <si>
    <t>Scadenza:</t>
  </si>
  <si>
    <t>Deadline:</t>
  </si>
  <si>
    <t>Data de vencimento:</t>
  </si>
  <si>
    <t>Határidő:</t>
  </si>
  <si>
    <t>Aprobación de facturas (Lista Negra/Lista Blanca/Lista BlancaBlanca):</t>
  </si>
  <si>
    <t>Approbation des factures (BlackList/WhiteList/WhiteWhiteList) :</t>
  </si>
  <si>
    <t>Approvazione fattura (BlackList/WhiteList/WhiteWhiteList):</t>
  </si>
  <si>
    <t>Factuurgoedkeuring (BlackList/WhiteList/WhiteWhiteList):</t>
  </si>
  <si>
    <t>Aprovação de Fatura (BlackList/WhiteList/WhiteWhiteList):</t>
  </si>
  <si>
    <t>Számla jóváhagyása (feketelista/fehérlista/fehér-fehér lista):</t>
  </si>
  <si>
    <t>proveedor sensible</t>
  </si>
  <si>
    <t>Fournisseur sensible</t>
  </si>
  <si>
    <t>Fornitore sensibile</t>
  </si>
  <si>
    <t>Gevoelige leverancier</t>
  </si>
  <si>
    <t>fornecedor sensível</t>
  </si>
  <si>
    <t>Érzékeny szállító</t>
  </si>
  <si>
    <t>Empleado predeterminado (revisión)</t>
  </si>
  <si>
    <t>Commis par défaut (révision)</t>
  </si>
  <si>
    <t>Impiegato predefinito (revisione)</t>
  </si>
  <si>
    <t>Standaard klerk (revisie)</t>
  </si>
  <si>
    <t>Funcionário padrão (revisão)</t>
  </si>
  <si>
    <t>Alapértelmezett ügyintéző (felülvizsgálat)</t>
  </si>
  <si>
    <t>método de pago</t>
  </si>
  <si>
    <t>mode de paiement</t>
  </si>
  <si>
    <t>metodo di pagamento</t>
  </si>
  <si>
    <t>betalingsmiddel</t>
  </si>
  <si>
    <t>Forma de pagamento</t>
  </si>
  <si>
    <t>fizetési mód</t>
  </si>
  <si>
    <t>Deudor empleado de contabilidad</t>
  </si>
  <si>
    <t>Commis Comptable Débiteur</t>
  </si>
  <si>
    <t>Impiegato contabile debitore</t>
  </si>
  <si>
    <t>Boekhoudkundig debiteur</t>
  </si>
  <si>
    <t>Escriturário Contabilista devedor</t>
  </si>
  <si>
    <t>Jegyző Könyvviteli Adós</t>
  </si>
  <si>
    <t>facturación CCS</t>
  </si>
  <si>
    <t>Facturation CCS</t>
  </si>
  <si>
    <t>Fatturazione CCS</t>
  </si>
  <si>
    <t>CCS-facturering</t>
  </si>
  <si>
    <t>Faturamento CCS</t>
  </si>
  <si>
    <t>CCS számlázás</t>
  </si>
  <si>
    <t>exclusión de compensación</t>
  </si>
  <si>
    <t>exclusion de l'indemnisation</t>
  </si>
  <si>
    <t>esclusione del compenso</t>
  </si>
  <si>
    <t>uitsluiting van schadevergoeding</t>
  </si>
  <si>
    <t>exclusão de compensação</t>
  </si>
  <si>
    <t>kártérítés kizárása</t>
  </si>
  <si>
    <t>Polonia fechas específicas</t>
  </si>
  <si>
    <t>Dates spécifiques à la Pologne</t>
  </si>
  <si>
    <t>Date specifiche della Polonia</t>
  </si>
  <si>
    <t>Polen specifieke data</t>
  </si>
  <si>
    <t>Datas específicas da Polônia</t>
  </si>
  <si>
    <t>Lengyelország konkrét dátumok</t>
  </si>
  <si>
    <t>Pago fraccionado desde</t>
  </si>
  <si>
    <t>Paiement fractionné à partir de</t>
  </si>
  <si>
    <t>Dividere il pagamento da</t>
  </si>
  <si>
    <t>Betaling splitsen van</t>
  </si>
  <si>
    <t>Dividir o pagamento de</t>
  </si>
  <si>
    <t>Osztott fizetés innen</t>
  </si>
  <si>
    <t>Pago fraccionado hasta</t>
  </si>
  <si>
    <t>Paiement fractionné jusqu'à</t>
  </si>
  <si>
    <t>Suddividi il pagamento fino a</t>
  </si>
  <si>
    <t>Gesplitste betaling tot</t>
  </si>
  <si>
    <t>Pagamento parcelado em até</t>
  </si>
  <si>
    <t>Osztott fizetés legfeljebb</t>
  </si>
  <si>
    <t>Persona de contacto general</t>
  </si>
  <si>
    <t>Interlocuteur général</t>
  </si>
  <si>
    <t>Referente generale</t>
  </si>
  <si>
    <t>Algemeen contactpersoon</t>
  </si>
  <si>
    <t>pessoa de contato geral</t>
  </si>
  <si>
    <t>Általános kapcsolattartó</t>
  </si>
  <si>
    <t>Persona de contacto EDI.</t>
  </si>
  <si>
    <t>Personne de contact EDI.</t>
  </si>
  <si>
    <t>Persona di contatto EDI.</t>
  </si>
  <si>
    <t>EDI-contactpersoon.</t>
  </si>
  <si>
    <t>Pessoa de contato EDI.</t>
  </si>
  <si>
    <t>EDI kapcsolattartó.</t>
  </si>
  <si>
    <t>ponerse en contacto con el proveedor de servicios</t>
  </si>
  <si>
    <t>contacter le fournisseur de services</t>
  </si>
  <si>
    <t>contattare il fornitore di servizi</t>
  </si>
  <si>
    <t>contact op met de dienstverlener</t>
  </si>
  <si>
    <t>entre em contato com o provedor de serviços</t>
  </si>
  <si>
    <t>lépjen kapcsolatba a szolgáltatóval</t>
  </si>
  <si>
    <t>Precio temas fruta</t>
  </si>
  <si>
    <t>Thèmes de prix fruits</t>
  </si>
  <si>
    <t>Temi di prezzo frutta</t>
  </si>
  <si>
    <t>Prijsthema's fruit</t>
  </si>
  <si>
    <t>Temas de preços frutas</t>
  </si>
  <si>
    <t>Ár témák gyümölcs</t>
  </si>
  <si>
    <t>Fruta de temas de calidad</t>
  </si>
  <si>
    <t>Thèmes de qualité fruits</t>
  </si>
  <si>
    <t>Temi di qualità frutta</t>
  </si>
  <si>
    <t>Kwaliteitsthema's fruit</t>
  </si>
  <si>
    <t>frutas de temas de qualidade</t>
  </si>
  <si>
    <t>Minőségi témák gyümölcs</t>
  </si>
  <si>
    <t>Auditoría de costos de materiales</t>
  </si>
  <si>
    <t>Audit des coûts matériels</t>
  </si>
  <si>
    <t>Audit dei costi del materiale</t>
  </si>
  <si>
    <t>Audit van materiële kosten</t>
  </si>
  <si>
    <t>Auditoria de custos de materiais</t>
  </si>
  <si>
    <t>Anyagköltségek auditálása</t>
  </si>
  <si>
    <t>Mercancías de verificación de facturas</t>
  </si>
  <si>
    <t>Marchandises de vérification des factures</t>
  </si>
  <si>
    <t>Merci di verifica della fattura</t>
  </si>
  <si>
    <t>Factuurverificatie goederen</t>
  </si>
  <si>
    <t>Bens de verificação de fatura</t>
  </si>
  <si>
    <t>Számlaellenőrző áruk</t>
  </si>
  <si>
    <t>Notificación de despach</t>
  </si>
  <si>
    <t>Avis d'expéditio</t>
  </si>
  <si>
    <t>Avviso di spedizion</t>
  </si>
  <si>
    <t>Verzendberich</t>
  </si>
  <si>
    <t>Notificação de despach</t>
  </si>
  <si>
    <t>Feladási értesíté</t>
  </si>
  <si>
    <t>Envío de notas de débito por Kaufland</t>
  </si>
  <si>
    <t>Envoi des notes de débit par Kaufland</t>
  </si>
  <si>
    <t>Invio di note di addebito da parte di Kaufland</t>
  </si>
  <si>
    <t>Verzending van debetnota's door Kaufland</t>
  </si>
  <si>
    <t>Envio de notas de débito pela Kaufland</t>
  </si>
  <si>
    <t>A terhelési bizonylatok feladása a Kaufland által</t>
  </si>
  <si>
    <t>Envío de estados de cuenta de bonificació</t>
  </si>
  <si>
    <t>Envoi des relevés de prime</t>
  </si>
  <si>
    <t>Invio delle dichiarazioni di bonus inclusi gli allegati</t>
  </si>
  <si>
    <t>Verzending van bonusoverzichten inclusief bijlagen</t>
  </si>
  <si>
    <t>Envio de declarações de bônu</t>
  </si>
  <si>
    <t>Bónuszkimutatások küldése a mellékletekkel együtt</t>
  </si>
  <si>
    <t>Enviar notificación de domiciliación bancaria</t>
  </si>
  <si>
    <t>Envoi d'un avis de prélèvement</t>
  </si>
  <si>
    <t>Notifica di addebito diretto di spedizione</t>
  </si>
  <si>
    <t>Bericht van automatische incasso verzenden</t>
  </si>
  <si>
    <t>Enviar notificação de débito direto</t>
  </si>
  <si>
    <t>Csoportos beszedési megbízási értesítés küldése</t>
  </si>
  <si>
    <t>Concesionario de facturas de envío</t>
  </si>
  <si>
    <t>Concessionnaire de factures d'expédition</t>
  </si>
  <si>
    <t>Concessionario fatture di spedizione</t>
  </si>
  <si>
    <t>Verzending facturen concessiehouder</t>
  </si>
  <si>
    <t>Concessionário de faturas de envio</t>
  </si>
  <si>
    <t>Szállítási számlák koncessziós jogosultja</t>
  </si>
  <si>
    <t>Envío de pedidos BES</t>
  </si>
  <si>
    <t>Expédition des commandes BES</t>
  </si>
  <si>
    <t>Ordini di spedizione BES</t>
  </si>
  <si>
    <t>Bestellingen verzenden BES</t>
  </si>
  <si>
    <t>Envio de encomendas BES</t>
  </si>
  <si>
    <t>Szállítási rendelések BES</t>
  </si>
  <si>
    <t>Envío de pedidos FLW</t>
  </si>
  <si>
    <t>Commandes d'expédition FLW</t>
  </si>
  <si>
    <t>Ordini di spedizione FLW</t>
  </si>
  <si>
    <t>Bestellingen verzenden FLW</t>
  </si>
  <si>
    <t>Envio de pedidos FLW</t>
  </si>
  <si>
    <t>Szállítási rendelések FLW</t>
  </si>
  <si>
    <t>REGISTRO de pedidos de envío</t>
  </si>
  <si>
    <t>Expédition des commandes</t>
  </si>
  <si>
    <t>LOG degli ordini di spedizione</t>
  </si>
  <si>
    <t>Bestellingen verzenden LOG</t>
  </si>
  <si>
    <t>Pedidos de envio LOG</t>
  </si>
  <si>
    <t>Szállítási rendelések NAPLÓ</t>
  </si>
  <si>
    <t>Envío de pedidos TFM</t>
  </si>
  <si>
    <t>Expédition des commandes TFM</t>
  </si>
  <si>
    <t>Ordini di spedizione TFM</t>
  </si>
  <si>
    <t>Bestellingen verzenden TFM</t>
  </si>
  <si>
    <t>Envio de pedidos TFM</t>
  </si>
  <si>
    <t>Szállítási rendelések TFM</t>
  </si>
  <si>
    <t>Envío de pedidos MERCANCÍAS</t>
  </si>
  <si>
    <t>Expédition des commandes MARCHANDISES</t>
  </si>
  <si>
    <t>Spedizione degli ordini MERCI</t>
  </si>
  <si>
    <t>Verzending van bestellingen GOEDEREN</t>
  </si>
  <si>
    <t>Envio de encomendas MERCADORIAS</t>
  </si>
  <si>
    <t>Megrendelések kiszállítása ÁRUK</t>
  </si>
  <si>
    <t>Envío de facturas FV</t>
  </si>
  <si>
    <t>Envoi des factures FV</t>
  </si>
  <si>
    <t>Invio fatture FV</t>
  </si>
  <si>
    <t>Verzending van FV-facturen</t>
  </si>
  <si>
    <t>Envio de faturas FV</t>
  </si>
  <si>
    <t>FV számlák kiküldése</t>
  </si>
  <si>
    <t>envio de creditos</t>
  </si>
  <si>
    <t>Envoi de crédits</t>
  </si>
  <si>
    <t>Invio di note di credito</t>
  </si>
  <si>
    <t>Verzenden van tegoeden</t>
  </si>
  <si>
    <t>Envio de créditos</t>
  </si>
  <si>
    <t>Kredit küldése</t>
  </si>
  <si>
    <t>Envío de facturas por Kaufland</t>
  </si>
  <si>
    <t>Envoi des factures par Kaufland</t>
  </si>
  <si>
    <t>Invio di fatture da parte di Kaufland</t>
  </si>
  <si>
    <t>Verzenden van facturen door Kaufland</t>
  </si>
  <si>
    <t>Envio de faturas pela Kaufland</t>
  </si>
  <si>
    <t>Kaufland számlák küldése</t>
  </si>
  <si>
    <t>Envío de facturas de coches de alquiler</t>
  </si>
  <si>
    <t>Envoi des factures pour les voitures de location</t>
  </si>
  <si>
    <t>Invio fatture per auto a noleggio</t>
  </si>
  <si>
    <t>Facturen versturen van huurauto's</t>
  </si>
  <si>
    <t>Envio de faturas de carros alugados</t>
  </si>
  <si>
    <t>Bérelt autók számláinak küldése</t>
  </si>
  <si>
    <t>Envío de notificación de daños</t>
  </si>
  <si>
    <t>Envoi de notification de dommages</t>
  </si>
  <si>
    <t>Invio denuncia danni</t>
  </si>
  <si>
    <t>Schademelding verzenden</t>
  </si>
  <si>
    <t>Envio de notificação de danos</t>
  </si>
  <si>
    <t>Kárértesítés küldése</t>
  </si>
  <si>
    <t>pedidos</t>
  </si>
  <si>
    <t>ordres</t>
  </si>
  <si>
    <t>ordini</t>
  </si>
  <si>
    <t>bestellingen</t>
  </si>
  <si>
    <t>ordens</t>
  </si>
  <si>
    <t>parancsokat</t>
  </si>
  <si>
    <t>Asesoramiento y facturas</t>
  </si>
  <si>
    <t>Conseils et factures</t>
  </si>
  <si>
    <t>Consulenza e fatture</t>
  </si>
  <si>
    <t>Advies en facturen</t>
  </si>
  <si>
    <t>Aconselhamento e faturas</t>
  </si>
  <si>
    <t>Tanácsok és számlák</t>
  </si>
  <si>
    <t>Egipto: número de identificación fiscal</t>
  </si>
  <si>
    <t>Égypte : numéro d'identification fiscale</t>
  </si>
  <si>
    <t>Egitto: codice fiscale</t>
  </si>
  <si>
    <t>Egypte: fiscaal identificatienummer</t>
  </si>
  <si>
    <t>Egito: número de identificação fiscal</t>
  </si>
  <si>
    <t>Egyiptom: Adóazonosító szám</t>
  </si>
  <si>
    <t>Argelia: Número NIF</t>
  </si>
  <si>
    <t>Algérie : numéro NIF</t>
  </si>
  <si>
    <t>Algeria: numero NIF</t>
  </si>
  <si>
    <t>Algerije: NIF-nummer</t>
  </si>
  <si>
    <t>Argélia: número NIF</t>
  </si>
  <si>
    <t>Algéria: NIF szám</t>
  </si>
  <si>
    <t>Andorra: Número de Registro Fiscal (NRT)</t>
  </si>
  <si>
    <t>Andorre : Numéro d'immatriculation fiscale (NRT)</t>
  </si>
  <si>
    <t>Andorra: numero di registrazione fiscale (NRT)</t>
  </si>
  <si>
    <t>Andorra: Belastingregistratienummer (NRT)</t>
  </si>
  <si>
    <t>Andorra: Número de inscrição fiscal (NRT)</t>
  </si>
  <si>
    <t>Andorra: Adóregisztrációs szám (NRT)</t>
  </si>
  <si>
    <t xml:space="preserve">Angola: Número de Identificación Fiscal. </t>
  </si>
  <si>
    <t xml:space="preserve">Angola : Numéro d'identification fiscale. </t>
  </si>
  <si>
    <t xml:space="preserve">Angola: Numero di identificazione fiscale. </t>
  </si>
  <si>
    <t xml:space="preserve">Angola: fiscaal identificatienummer. </t>
  </si>
  <si>
    <t xml:space="preserve">Angola: Número de Identificação Fiscal. </t>
  </si>
  <si>
    <t xml:space="preserve">Angola: Adóazonosító szám. </t>
  </si>
  <si>
    <t>Argentina: número CDI</t>
  </si>
  <si>
    <t>Argentine : numéro CDI</t>
  </si>
  <si>
    <t>Argentina: numero CDI</t>
  </si>
  <si>
    <t>Argentinië: CDI-nummer</t>
  </si>
  <si>
    <t>Argentina: número do CDI</t>
  </si>
  <si>
    <t>Argentína: CDI szám</t>
  </si>
  <si>
    <t>Argentina: número CUIL</t>
  </si>
  <si>
    <t>Argentine : numéro CUIL</t>
  </si>
  <si>
    <t>Argentina: numero CUIL</t>
  </si>
  <si>
    <t>Argentinië: CUIL-nummer</t>
  </si>
  <si>
    <t>Argentína: CUIL szám</t>
  </si>
  <si>
    <t>Argentina: número CUIT</t>
  </si>
  <si>
    <t>Argentine : numéro CUIT</t>
  </si>
  <si>
    <t>Argentina: numero CUIT</t>
  </si>
  <si>
    <t>Argentinië: CUIT-nummer</t>
  </si>
  <si>
    <t>Argentína: CUIT szám</t>
  </si>
  <si>
    <t>Argentina: número de DNI</t>
  </si>
  <si>
    <t>Argentine : numéro DNI</t>
  </si>
  <si>
    <t>Argentina: numero DNI</t>
  </si>
  <si>
    <t>Argentinië: DNI-nummer</t>
  </si>
  <si>
    <t>Argentina: número DNI</t>
  </si>
  <si>
    <t>Argentína: DNI szám</t>
  </si>
  <si>
    <t>Argentina: Número de identificación fiscal</t>
  </si>
  <si>
    <t>Argentine : numéro d'impôt sur le revenu</t>
  </si>
  <si>
    <t>Argentina: codice fiscale</t>
  </si>
  <si>
    <t>Argentinië: Inkomstenbelastingnummer</t>
  </si>
  <si>
    <t>Argentina: Número de Imposto de Renda</t>
  </si>
  <si>
    <t>Argentína: Jövedelemadó-szám</t>
  </si>
  <si>
    <t>Argentina: sin DNI</t>
  </si>
  <si>
    <t>Argentine : sans pièce d'identité</t>
  </si>
  <si>
    <t>Argentina: senza carta d'identità</t>
  </si>
  <si>
    <t>Argentinië: zonder ID</t>
  </si>
  <si>
    <t>Argentina: sem identidade</t>
  </si>
  <si>
    <t>Argentína: személyi igazolvány nélkül</t>
  </si>
  <si>
    <t>Australie : ABN</t>
  </si>
  <si>
    <t>Australië: ABN</t>
  </si>
  <si>
    <t>Ausztrália: ABN</t>
  </si>
  <si>
    <t>Australia: Número de identificación fiscal (TFN)</t>
  </si>
  <si>
    <t>Australie : numéro d'identification fiscale (TFN)</t>
  </si>
  <si>
    <t>Australia: Numero di identificazione fiscale (TFN)</t>
  </si>
  <si>
    <t>Australië: belastingidentificatienummer (TFN)</t>
  </si>
  <si>
    <t>Austrália: número de identificação fiscal (TFN)</t>
  </si>
  <si>
    <t>Ausztrália: Adóazonosító szám (TFN)</t>
  </si>
  <si>
    <t>Baréin: número de IVA</t>
  </si>
  <si>
    <t>Bahreïn : numéro d'identification à la TVA.</t>
  </si>
  <si>
    <t>Bahrein: Partita IVA n.</t>
  </si>
  <si>
    <t>Bahrein: BTW-ID-nr.</t>
  </si>
  <si>
    <t>Bahrein: N.º de identificação fiscal</t>
  </si>
  <si>
    <t>Bahrein: ÁFA-szám.</t>
  </si>
  <si>
    <t>Bangladesh: número de identificación fiscal</t>
  </si>
  <si>
    <t>Bangladesh : numéro d'identification fiscale</t>
  </si>
  <si>
    <t>Bangladesh: numero di identificazione fiscale</t>
  </si>
  <si>
    <t>Bangladesh: fiscaal identificatienummer</t>
  </si>
  <si>
    <t>Bangladesh: número de identificação fiscal</t>
  </si>
  <si>
    <t>Banglades: adóazonosító szám</t>
  </si>
  <si>
    <t>Bélgica: número de empresa</t>
  </si>
  <si>
    <t>Belgique : numéro d'entreprise</t>
  </si>
  <si>
    <t>Belgio: Numero impresa</t>
  </si>
  <si>
    <t>België: ondernemingsnummer</t>
  </si>
  <si>
    <t>Bélgica: número da empresa</t>
  </si>
  <si>
    <t>Belgium: Vállalati szám</t>
  </si>
  <si>
    <t>Bélgica: número de IVA</t>
  </si>
  <si>
    <t>Belgique : N° TVA intracommunautaire</t>
  </si>
  <si>
    <t>Belgio: Partita IVA n.</t>
  </si>
  <si>
    <t>België: btw-identificatienummer</t>
  </si>
  <si>
    <t>Bélgica: N.º de IVA</t>
  </si>
  <si>
    <t>Belgium: ÁFA-szám</t>
  </si>
  <si>
    <t>Belice: identificación fiscal (uso gratuito)</t>
  </si>
  <si>
    <t>Belize : numéro d'identification fiscale (utilisation gratuite)</t>
  </si>
  <si>
    <t>Belize: codice fiscale (uso gratuito)</t>
  </si>
  <si>
    <t>Belize: belastingnummer (gratis gebruik)</t>
  </si>
  <si>
    <t>Belize: CPF (uso gratuito)</t>
  </si>
  <si>
    <t>Belize: adóazonosító (ingyenes felhasználás)</t>
  </si>
  <si>
    <t>Belice: número de identificación fiscal</t>
  </si>
  <si>
    <t>Belize : numéro d'identification fiscale</t>
  </si>
  <si>
    <t>Belize: codice fiscale</t>
  </si>
  <si>
    <t>Belize: fiscaal identificatienummer</t>
  </si>
  <si>
    <t>Belize: número de identificação fiscal</t>
  </si>
  <si>
    <t>Belize: adóazonosító szám</t>
  </si>
  <si>
    <t>Bosnia: número de identificación fiscal</t>
  </si>
  <si>
    <t>Bosnie : numéro d'identification fiscale</t>
  </si>
  <si>
    <t>Bosnia: codice fiscale</t>
  </si>
  <si>
    <t>Bosnië: fiscaal identificatienummer</t>
  </si>
  <si>
    <t>Bósnia: número de identificação fiscal</t>
  </si>
  <si>
    <t>Bosznia: Adóazonosító szám</t>
  </si>
  <si>
    <t>Botsuana: número de IVA</t>
  </si>
  <si>
    <t>Botswana : numéro de TVA</t>
  </si>
  <si>
    <t>Botswana: Partita IVA</t>
  </si>
  <si>
    <t>Botswana: btw-nummer</t>
  </si>
  <si>
    <t>Botswana: ÁFA szám</t>
  </si>
  <si>
    <t>Brasil: número CNPJ</t>
  </si>
  <si>
    <t>Brésil : numéro CNPJ</t>
  </si>
  <si>
    <t>Brasile: numero CNPJ</t>
  </si>
  <si>
    <t>Brazilië: CNPJ-nummer</t>
  </si>
  <si>
    <t>Brasil: número do CNPJ</t>
  </si>
  <si>
    <t>Brazília: CNPJ szám</t>
  </si>
  <si>
    <t>Brasil: número CPF</t>
  </si>
  <si>
    <t>Brésil : numéro CPF</t>
  </si>
  <si>
    <t>Brasile: numero CPF</t>
  </si>
  <si>
    <t>Brazilië: CPF-nummer</t>
  </si>
  <si>
    <t>Brasil: número do CPF</t>
  </si>
  <si>
    <t>Brazília: CPF szám</t>
  </si>
  <si>
    <t>Brasil: Número de identificación fiscal municipal</t>
  </si>
  <si>
    <t>Brésil : numéro de taxe municipale</t>
  </si>
  <si>
    <t>Brasile: codice fiscale municipale</t>
  </si>
  <si>
    <t>Brazilië: gemeentelijk belastingnummer</t>
  </si>
  <si>
    <t>Brasil: Número de Contribuinte Municipal</t>
  </si>
  <si>
    <t>Brazília: Önkormányzati adószám</t>
  </si>
  <si>
    <t>Brasil: Número de identificación fiscal del estado</t>
  </si>
  <si>
    <t>Brésil : numéro fiscal de l'État</t>
  </si>
  <si>
    <t>Brasile: codice fiscale statale</t>
  </si>
  <si>
    <t>Brazilië: staatsbelastingnummer</t>
  </si>
  <si>
    <t>Brasil: CNPJ</t>
  </si>
  <si>
    <t>Brazília: Állami adószám</t>
  </si>
  <si>
    <t>Islas Vírgenes Británicas: Número de identificación fiscal</t>
  </si>
  <si>
    <t>Îles Vierges britanniques : numéro d'identification fiscale</t>
  </si>
  <si>
    <t>Isole Vergini britanniche: codice fiscale</t>
  </si>
  <si>
    <t>Britse Maagdeneilanden: fiscaal identificatienummer</t>
  </si>
  <si>
    <t>Ilhas Virgens Britânicas: número de identificação fiscal</t>
  </si>
  <si>
    <t>Brit Virgin-szigetek: adóazonosító szám</t>
  </si>
  <si>
    <t>Bulgaria: número de IVA</t>
  </si>
  <si>
    <t>Bulgarie : numéro de TVA intracommunautaire</t>
  </si>
  <si>
    <t>Bulgaria: partita IVA n.</t>
  </si>
  <si>
    <t>Bulgarije: btw-identificatienummer.</t>
  </si>
  <si>
    <t>Bulgária: N.º de identificação fiscal</t>
  </si>
  <si>
    <t>Bulgária: adószám</t>
  </si>
  <si>
    <t>Bulgaria: código de identificación unificado</t>
  </si>
  <si>
    <t>Bulgarie : code d'identification unifié</t>
  </si>
  <si>
    <t>Bulgaria: codice identificativo unificato</t>
  </si>
  <si>
    <t>Bulgarije: uniforme ID-code</t>
  </si>
  <si>
    <t>Bulgária: código de identificação unificado</t>
  </si>
  <si>
    <t>Bulgária: Egységes azonosító kód</t>
  </si>
  <si>
    <t>Chile: número RUT</t>
  </si>
  <si>
    <t>Chili : numéro RUT</t>
  </si>
  <si>
    <t>Cile: numero RUT</t>
  </si>
  <si>
    <t>Chili: RUT-nummer</t>
  </si>
  <si>
    <t>Chile: RUT szám</t>
  </si>
  <si>
    <t>China: número de identificación fiscal</t>
  </si>
  <si>
    <t>Chine : numéro fiscal</t>
  </si>
  <si>
    <t>Cina: codice fiscale</t>
  </si>
  <si>
    <t>China: belastingnummer</t>
  </si>
  <si>
    <t>China: número fiscal</t>
  </si>
  <si>
    <t>Kína: adószám</t>
  </si>
  <si>
    <t>Costa Rica: Número de Identificación Fiscal</t>
  </si>
  <si>
    <t>Costa Rica : numéro d'identification fiscale</t>
  </si>
  <si>
    <t>Costarica: codice fiscale</t>
  </si>
  <si>
    <t>Costa Rica: fiscaal identificatienummer</t>
  </si>
  <si>
    <t>Costa Rica: Número de identificação fiscal</t>
  </si>
  <si>
    <t>Costa Rica: Adóazonosító szám</t>
  </si>
  <si>
    <t>Curazao: Número de identificación fiscal</t>
  </si>
  <si>
    <t>Curaçao : numéro d'identification fiscale</t>
  </si>
  <si>
    <t>Curaçao: codice fiscale</t>
  </si>
  <si>
    <t>Curaçao: fiscaal identificatienummer</t>
  </si>
  <si>
    <t>Curaçao: número de identificação fiscal</t>
  </si>
  <si>
    <t>Curaçao: Adóazonosító szám</t>
  </si>
  <si>
    <t>Dinamarca: número fiscal</t>
  </si>
  <si>
    <t>Danemark : numéro fiscal</t>
  </si>
  <si>
    <t>Danimarca: codice fiscale</t>
  </si>
  <si>
    <t>Denemarken: belastingnummer</t>
  </si>
  <si>
    <t>Dánia: adószám</t>
  </si>
  <si>
    <t>Dinamarca: número de IVA</t>
  </si>
  <si>
    <t>Danemark : numéro d'identification à la TVA.</t>
  </si>
  <si>
    <t>Danimarca: partita IVA n.</t>
  </si>
  <si>
    <t>Denemarken: BTW-ID-nr.</t>
  </si>
  <si>
    <t>Dinamarca: N.º de identificação fiscal</t>
  </si>
  <si>
    <t>Alemania: número de identificación fiscal de Elster</t>
  </si>
  <si>
    <t>Allemagne : numéro fiscal Elster</t>
  </si>
  <si>
    <t>Germania: codice fiscale Elster</t>
  </si>
  <si>
    <t>Duitsland: Elster belastingnummer</t>
  </si>
  <si>
    <t>Alemanha: número fiscal de Elster</t>
  </si>
  <si>
    <t>Németország: Elster adószám</t>
  </si>
  <si>
    <t>Alemania: número de identificación fiscal</t>
  </si>
  <si>
    <t>Allemagne : numéro fiscal</t>
  </si>
  <si>
    <t>Germania: codice fiscale</t>
  </si>
  <si>
    <t>Duitsland: belastingnummer</t>
  </si>
  <si>
    <t>Alemanha: número fiscal</t>
  </si>
  <si>
    <t>Németország: adószám</t>
  </si>
  <si>
    <t>Alemania: Número fiscal §48b / FSB</t>
  </si>
  <si>
    <t>Allemagne : numéro fiscal §48b / FSB</t>
  </si>
  <si>
    <t>Germania: codice fiscale §48b / FSB</t>
  </si>
  <si>
    <t>Duitsland: Belastingnummer §48b / FSB</t>
  </si>
  <si>
    <t>Alemanha: número fiscal §48b / FSB</t>
  </si>
  <si>
    <t>Németország: Adószám §48b / FSB</t>
  </si>
  <si>
    <t>Alemania: número fiscal para LFA1-STCD2</t>
  </si>
  <si>
    <t>Allemagne : numéro fiscal pour LFA1-STCD2</t>
  </si>
  <si>
    <t>Germania: codice fiscale per LFA1-STCD2</t>
  </si>
  <si>
    <t>Duitsland: Belastingnummer voor LFA1-STCD2</t>
  </si>
  <si>
    <t>Alemanha: número fiscal para LFA1-STCD2</t>
  </si>
  <si>
    <t>Németország: LFA1-STCD2 adószáma</t>
  </si>
  <si>
    <t>Alemania: número de IVA</t>
  </si>
  <si>
    <t>Allemagne : numéro de TVA intracommunautaire</t>
  </si>
  <si>
    <t>Germania: Partita IVA n.</t>
  </si>
  <si>
    <t>Duitsland: BTW-ID-nr.</t>
  </si>
  <si>
    <t>Alemanha: N.º de identificação de IVA</t>
  </si>
  <si>
    <t>Németország: ÁFA-szám.</t>
  </si>
  <si>
    <t xml:space="preserve">Alemania: número de IVA </t>
  </si>
  <si>
    <t xml:space="preserve">Allemagne : numéro de TVA intracommunautaire </t>
  </si>
  <si>
    <t xml:space="preserve">Germania: Partita IVA n. </t>
  </si>
  <si>
    <t xml:space="preserve">Duitsland: BTW-ID-nr. </t>
  </si>
  <si>
    <t xml:space="preserve">Alemanha: N.º de identificação de IVA </t>
  </si>
  <si>
    <t xml:space="preserve">Németország: ÁFA-szám. </t>
  </si>
  <si>
    <t>Costa de Marfil: Número de Identificación Fiscal.</t>
  </si>
  <si>
    <t>Côte d'Ivoire : numéro d'identification fiscale.</t>
  </si>
  <si>
    <t>Costa d'Avorio: codice fiscale.</t>
  </si>
  <si>
    <t>Ivoorkust: fiscaal identificatienummer.</t>
  </si>
  <si>
    <t>Costa do Marfim: Número de Identificação Fiscal.</t>
  </si>
  <si>
    <t>Elefántcsontpart: adóazonosító szám.</t>
  </si>
  <si>
    <t>Ecuador: NIF IVA</t>
  </si>
  <si>
    <t>Équateur : numéro de TVA intracommunautaire</t>
  </si>
  <si>
    <t>Ecuador: Partita IVA n.</t>
  </si>
  <si>
    <t>Ecuador: BTW-ID-nr.</t>
  </si>
  <si>
    <t>Equador: N.º de IVA.</t>
  </si>
  <si>
    <t>Ecuador: adószám</t>
  </si>
  <si>
    <t>Estonia: número de IVA</t>
  </si>
  <si>
    <t>Estonie : numéro d'identification à la TVA.</t>
  </si>
  <si>
    <t>Estonia: Partita IVA n.</t>
  </si>
  <si>
    <t>Estland: btw-identificatienummer.</t>
  </si>
  <si>
    <t>Estônia: ID do IVA no.</t>
  </si>
  <si>
    <t>Észtország: ÁFA-szám</t>
  </si>
  <si>
    <t>Finlandia: número de IVA</t>
  </si>
  <si>
    <t>Finlande : numéro de TVA intracommunautaire</t>
  </si>
  <si>
    <t>Finlandia: partita IVA n.</t>
  </si>
  <si>
    <t>Finland: btw-identificatienummer</t>
  </si>
  <si>
    <t>Finlândia: N.º de identificação de IVA</t>
  </si>
  <si>
    <t>Finnország: ÁFA-szám</t>
  </si>
  <si>
    <t>Francia: número SIREN</t>
  </si>
  <si>
    <t>France : numéro SIREN</t>
  </si>
  <si>
    <t>Francia: numero SIREN</t>
  </si>
  <si>
    <t>Frankrijk: SIREN-nummer</t>
  </si>
  <si>
    <t>França: número SIREN</t>
  </si>
  <si>
    <t>Franciaország: SIREN szám</t>
  </si>
  <si>
    <t>Francia: número SIRET</t>
  </si>
  <si>
    <t>France : numéro SIRET</t>
  </si>
  <si>
    <t>Francia: numero SIRET</t>
  </si>
  <si>
    <t>Frankrijk: SIRET-nummer</t>
  </si>
  <si>
    <t>França: número SIRET</t>
  </si>
  <si>
    <t>Franciaország: SIRET szám</t>
  </si>
  <si>
    <t>Francia: número de IVA</t>
  </si>
  <si>
    <t>France : N° TVA intracommunautaire</t>
  </si>
  <si>
    <t>Francia: Partita IVA n.</t>
  </si>
  <si>
    <t>Frankrijk: BTW-ID-nr.</t>
  </si>
  <si>
    <t>França: N.º de identificação IVA</t>
  </si>
  <si>
    <t>Franciaország: adószám</t>
  </si>
  <si>
    <t>Georgia: número de identificación fiscal</t>
  </si>
  <si>
    <t>Géorgie : numéro d'identification fiscale</t>
  </si>
  <si>
    <t>Georgia: codice fiscale</t>
  </si>
  <si>
    <t>Georgië: fiscaal identificatienummer</t>
  </si>
  <si>
    <t>Geórgia: número de identificação fiscal</t>
  </si>
  <si>
    <t>Georgia: Adóazonosító szám</t>
  </si>
  <si>
    <t>Ghana: número de identificación fiscal</t>
  </si>
  <si>
    <t>Ghana : numéro fiscal</t>
  </si>
  <si>
    <t>Ghana: codice fiscale</t>
  </si>
  <si>
    <t>Ghana: belastingnummer</t>
  </si>
  <si>
    <t>Gana: número fiscal</t>
  </si>
  <si>
    <t>Ghána: adószám</t>
  </si>
  <si>
    <t>Grecia: número AFM</t>
  </si>
  <si>
    <t>Grèce : numéro AFM</t>
  </si>
  <si>
    <t>Grecia: numero AFM</t>
  </si>
  <si>
    <t>Griekenland: AFM-nummer</t>
  </si>
  <si>
    <t>Grécia: número AFM</t>
  </si>
  <si>
    <t>Görögország: AFM szám</t>
  </si>
  <si>
    <t>Grecia: número de IVA</t>
  </si>
  <si>
    <t>Grèce : numéro d'identification à la TVA.</t>
  </si>
  <si>
    <t>Grecia: Partita IVA n.</t>
  </si>
  <si>
    <t>Griekenland: btw-identificatienummer.</t>
  </si>
  <si>
    <t>Grécia: N.º de identificação IVA</t>
  </si>
  <si>
    <t>Görögország: ÁFA-szám.</t>
  </si>
  <si>
    <t>Hong Kong: número de identificación de la empresa.</t>
  </si>
  <si>
    <t>Hong Kong : numéro d'identification de l'entreprise</t>
  </si>
  <si>
    <t>Hong Kong: numero di identificazione della società</t>
  </si>
  <si>
    <t>Hongkong: Bedrijfsidentificatienummer.</t>
  </si>
  <si>
    <t>Hong Kong: Nº de identificação da empresa</t>
  </si>
  <si>
    <t>Hongkong: cégazonosító szám</t>
  </si>
  <si>
    <t>India: Número de identificación GST (GSTIN)</t>
  </si>
  <si>
    <t>Inde : numéro d'identification GST (GSTIN)</t>
  </si>
  <si>
    <t>India: numero di identificazione GST (GSTIN)</t>
  </si>
  <si>
    <t>India: GST-identificatienummer (GSTIN)</t>
  </si>
  <si>
    <t>Índia: número de identificação GST (GSTIN)</t>
  </si>
  <si>
    <t>India: GST azonosítószám (GSTIN)</t>
  </si>
  <si>
    <t>India: Número de identificación fiscal (TIN)</t>
  </si>
  <si>
    <t>Inde : numéro d'identification fiscale (TIN)</t>
  </si>
  <si>
    <t>India: numero di identificazione fiscale (TIN)</t>
  </si>
  <si>
    <t>India: fiscaal identificatienummer (TIN)</t>
  </si>
  <si>
    <t>Índia: número de identificação fiscal (TIN)</t>
  </si>
  <si>
    <t>India: Adóazonosító szám (TIN)</t>
  </si>
  <si>
    <t>Indonesia: número NPPKP</t>
  </si>
  <si>
    <t>Indonésie : numéro NPPKP</t>
  </si>
  <si>
    <t>Indonesia: numero NPPKP</t>
  </si>
  <si>
    <t>Indonesië: NPPKP-nummer</t>
  </si>
  <si>
    <t>Indonésia: número NPPKP</t>
  </si>
  <si>
    <t>Indonézia: NPPKP-szám</t>
  </si>
  <si>
    <t>Indonesia: número NPWP</t>
  </si>
  <si>
    <t>Indonésie : numéro NPWP</t>
  </si>
  <si>
    <t>Indonesia: numero NPWP</t>
  </si>
  <si>
    <t>Indonesië: NPWP-nummer</t>
  </si>
  <si>
    <t>Indonésia: número NPWP</t>
  </si>
  <si>
    <t>Indonézia: NPWP szám</t>
  </si>
  <si>
    <t>Irán: número de identificación fiscal</t>
  </si>
  <si>
    <t>Iran : numéro d'identification fiscale</t>
  </si>
  <si>
    <t>Iran: codice fiscale</t>
  </si>
  <si>
    <t>Iran: fiscaal identificatienummer</t>
  </si>
  <si>
    <t>Irã: número de identificação fiscal</t>
  </si>
  <si>
    <t>Irán: Adóazonosító szám</t>
  </si>
  <si>
    <t>Irlanda: Número de registro de empresa (FRN)</t>
  </si>
  <si>
    <t>Irlande : numéro d'enregistrement de la société (FRN)</t>
  </si>
  <si>
    <t>Irlanda: numero di registrazione della società (FRN)</t>
  </si>
  <si>
    <t>Ierland: Bedrijfsregistratienummer (FRN)</t>
  </si>
  <si>
    <t>Irlanda: número de registro da empresa (FRN)</t>
  </si>
  <si>
    <t>Írország: cégjegyzékszám (FRN)</t>
  </si>
  <si>
    <t>Irlanda: número de IVA</t>
  </si>
  <si>
    <t>Irlande : numéro de TVA intracommunautaire</t>
  </si>
  <si>
    <t>Irlanda: Partita IVA n.</t>
  </si>
  <si>
    <t>Ierland: btw-identificatienummer.</t>
  </si>
  <si>
    <t>Irlanda: N.º de identificação de IVA</t>
  </si>
  <si>
    <t>Írország: adószám</t>
  </si>
  <si>
    <t>Islandia: número de identificación</t>
  </si>
  <si>
    <t>Islande : numéro d'identification</t>
  </si>
  <si>
    <t>Islanda: numero di identificazione</t>
  </si>
  <si>
    <t>IJsland: identificatienummer</t>
  </si>
  <si>
    <t>Islândia: número de identificação</t>
  </si>
  <si>
    <t>Izland: azonosító szám</t>
  </si>
  <si>
    <t>Israel: número fiscal 1</t>
  </si>
  <si>
    <t>Israël : Numéro fiscal1</t>
  </si>
  <si>
    <t>Israele: codice fiscale1</t>
  </si>
  <si>
    <t>Israël: Belastingnummer1</t>
  </si>
  <si>
    <t>Israel: número fiscal1</t>
  </si>
  <si>
    <t>Izrael: Adószám1</t>
  </si>
  <si>
    <t>Israel: número fiscal 2</t>
  </si>
  <si>
    <t>Israël : numéro fiscal2</t>
  </si>
  <si>
    <t>Israele: codice fiscale2</t>
  </si>
  <si>
    <t>Israël: belastingnummer2</t>
  </si>
  <si>
    <t>Israel: número fiscal2</t>
  </si>
  <si>
    <t>Izrael: adószám2</t>
  </si>
  <si>
    <t>Israel: número de IVA</t>
  </si>
  <si>
    <t>Israël : numéro de TVA intracommunautaire</t>
  </si>
  <si>
    <t>Israele: partita IVA n.</t>
  </si>
  <si>
    <t>Israël: BTW-ID-nr.</t>
  </si>
  <si>
    <t>Israel: ID do IVA no.</t>
  </si>
  <si>
    <t>Izrael: ÁFA azonosítószám</t>
  </si>
  <si>
    <t>Italia: Codice Fiscale</t>
  </si>
  <si>
    <t>Italie : code fiscal</t>
  </si>
  <si>
    <t>Italië: Codex Fiscale</t>
  </si>
  <si>
    <t>Itália: Codice Fiscale</t>
  </si>
  <si>
    <t>Olaszország: Codice Fiscale</t>
  </si>
  <si>
    <t>Italia: código IVA</t>
  </si>
  <si>
    <t>Italie : code IVA</t>
  </si>
  <si>
    <t>Italia: codice IVA</t>
  </si>
  <si>
    <t>Italië: IVA-code</t>
  </si>
  <si>
    <t>Itália: código IVA</t>
  </si>
  <si>
    <t>Olaszország: IVA kód</t>
  </si>
  <si>
    <t>Italia: número de IVA</t>
  </si>
  <si>
    <t>Italie : numéro de TVA intracommunautaire</t>
  </si>
  <si>
    <t>Italia: Partita IVA n.</t>
  </si>
  <si>
    <t>Italië: BTW-ID-nr.</t>
  </si>
  <si>
    <t>Itália: N.º de identificação fiscal</t>
  </si>
  <si>
    <t>Olaszország: ÁFA-szám.</t>
  </si>
  <si>
    <t>Japón: número corporativo</t>
  </si>
  <si>
    <t>Japon : numéro d'entreprise</t>
  </si>
  <si>
    <t>Giappone: numero aziendale</t>
  </si>
  <si>
    <t>Japan: bedrijfsnummer</t>
  </si>
  <si>
    <t>Japão: número corporativo</t>
  </si>
  <si>
    <t>Japán: Vállalati szám</t>
  </si>
  <si>
    <t>Camerún: Número de identificación fiscal</t>
  </si>
  <si>
    <t>Cameroun : numéro d'identification fiscale</t>
  </si>
  <si>
    <t>Camerun: codice fiscale</t>
  </si>
  <si>
    <t>Kameroen: fiscaal identificatienummer</t>
  </si>
  <si>
    <t>Camarões: número de identificação fiscal</t>
  </si>
  <si>
    <t>Kamerun: Adóazonosító szám</t>
  </si>
  <si>
    <t>Canadá: número comercial</t>
  </si>
  <si>
    <t>Canada : Numéro d'entreprise</t>
  </si>
  <si>
    <t>Canada: numero aziendale</t>
  </si>
  <si>
    <t>Canada: zakelijk nummer</t>
  </si>
  <si>
    <t>Kanada: Üzleti szám</t>
  </si>
  <si>
    <t>Canadá: Impuesto sobre Bienes y Servicios (GST) No.</t>
  </si>
  <si>
    <t>Canada : Taxe sur les produits et services (TPS) n°</t>
  </si>
  <si>
    <t>Canada: imposta su beni e servizi (GST) n.</t>
  </si>
  <si>
    <t>Canada: Goods and Service Tax (GST) nr.</t>
  </si>
  <si>
    <t>Canadá: Imposto sobre Bens e Serviços (GST) No.</t>
  </si>
  <si>
    <t>Kanada: Áru- és szolgáltatásadó (GST) sz.</t>
  </si>
  <si>
    <t>Canadá: Impuesto provincial sobre las ventas (PST) No.</t>
  </si>
  <si>
    <t>Canada : Numéro de taxe de vente provinciale (TVP)</t>
  </si>
  <si>
    <t>Canada: imposta provinciale sulle vendite (PST) n.</t>
  </si>
  <si>
    <t>Canada: provinciale omzetbelasting (PST) nr.</t>
  </si>
  <si>
    <t>Canadá: Imposto Provincial sobre Vendas (PST) No.</t>
  </si>
  <si>
    <t>Kanada: Tartományi forgalmi adó (PST) sz.</t>
  </si>
  <si>
    <t>Kazajstán: número RNN</t>
  </si>
  <si>
    <t>Kazakhstan : numéro RNN</t>
  </si>
  <si>
    <t>Kazakistan: numero RNN</t>
  </si>
  <si>
    <t>Kazachstan: RNN-nummer</t>
  </si>
  <si>
    <t>Cazaquistão: número RNN</t>
  </si>
  <si>
    <t>Kazahsztán: RNN-szám</t>
  </si>
  <si>
    <t>Catar: Número de identificación fiscal (TIN)</t>
  </si>
  <si>
    <t>Qatar : numéro d'identification fiscale (TIN)</t>
  </si>
  <si>
    <t>Qatar: codice fiscale (TIN)</t>
  </si>
  <si>
    <t>Qatar: fiscaal identificatienummer (TIN)</t>
  </si>
  <si>
    <t>Catar: Número de Identificação Fiscal (TIN)</t>
  </si>
  <si>
    <t>Katar: adóazonosító szám (TIN)</t>
  </si>
  <si>
    <t>Catar: número de IVA</t>
  </si>
  <si>
    <t>Qatar : numéro d'identification à la TVA.</t>
  </si>
  <si>
    <t>Qatar: Partita IVA n.</t>
  </si>
  <si>
    <t>Qatar: BTW-ID-nr.</t>
  </si>
  <si>
    <t>Catar: ID do IVA no.</t>
  </si>
  <si>
    <t>Katar: adószám.</t>
  </si>
  <si>
    <t>Kenya : NIP</t>
  </si>
  <si>
    <t>Kenia: pincode</t>
  </si>
  <si>
    <t>Quênia: PIN</t>
  </si>
  <si>
    <t>Kenya: PIN</t>
  </si>
  <si>
    <t>Colombia: número NIT</t>
  </si>
  <si>
    <t>Colombie : numéro NIT</t>
  </si>
  <si>
    <t>Colombia: numero NIT</t>
  </si>
  <si>
    <t>Colombia: NIT-nummer</t>
  </si>
  <si>
    <t>Colômbia: número NIT</t>
  </si>
  <si>
    <t>Kolumbia: NIT-szám</t>
  </si>
  <si>
    <t>Croacia: número OIB</t>
  </si>
  <si>
    <t>Croatie : numéro OIB</t>
  </si>
  <si>
    <t>Croazia: numero OIB</t>
  </si>
  <si>
    <t>Kroatië: OIB-nummer</t>
  </si>
  <si>
    <t>Croácia: número OIB</t>
  </si>
  <si>
    <t>Horvátország: OIB szám</t>
  </si>
  <si>
    <t>Croacia: número de IVA</t>
  </si>
  <si>
    <t>Croatie : numéro de TVA intracommunautaire</t>
  </si>
  <si>
    <t>Croazia: partita IVA n.</t>
  </si>
  <si>
    <t>Kroatië: btw-identificatienummer.</t>
  </si>
  <si>
    <t>Croácia: ID do IVA no.</t>
  </si>
  <si>
    <t>Horvátország: ÁFA-szám.</t>
  </si>
  <si>
    <t xml:space="preserve">Kuwait: número de identificación fiscal </t>
  </si>
  <si>
    <t xml:space="preserve">Koweït : numéro d'identification fiscale </t>
  </si>
  <si>
    <t xml:space="preserve">Kuwait: codice fiscale n. </t>
  </si>
  <si>
    <t xml:space="preserve">Koeweit: belastingidentificatienummer. </t>
  </si>
  <si>
    <t xml:space="preserve">Kuwait: Identificação Fiscal No. </t>
  </si>
  <si>
    <t xml:space="preserve">Kuvait: Adóazonosító szám </t>
  </si>
  <si>
    <t>Kuwait: número de IVA</t>
  </si>
  <si>
    <t>Koweït : numéro de TVA intracommunautaire</t>
  </si>
  <si>
    <t>Kuwait: Partita IVA n.</t>
  </si>
  <si>
    <t>Koeweit: BTW-ID-nr.</t>
  </si>
  <si>
    <t>Kuwait: ID do IVA no.</t>
  </si>
  <si>
    <t>Kuvait: adószám</t>
  </si>
  <si>
    <t>Letonia: número de IVA</t>
  </si>
  <si>
    <t>Lettonie : numéro de TVA intracommunautaire</t>
  </si>
  <si>
    <t>Lettonia: partita IVA n.</t>
  </si>
  <si>
    <t>Letland: btw-identificatienummer.</t>
  </si>
  <si>
    <t>Letônia: número de identificação do IVA</t>
  </si>
  <si>
    <t>Lettország: ÁFA-szám</t>
  </si>
  <si>
    <t>Lituania: número de IVA</t>
  </si>
  <si>
    <t>Lituanie : numéro de TVA intracommunautaire</t>
  </si>
  <si>
    <t>Lituania: partita IVA n.</t>
  </si>
  <si>
    <t>Litouwen: btw-identificatienummer.</t>
  </si>
  <si>
    <t>Lituânia: N.º de identificação fiscal</t>
  </si>
  <si>
    <t>Litvánia: adószám</t>
  </si>
  <si>
    <t>Luxemburgo: número fiscal</t>
  </si>
  <si>
    <t>Luxembourg : numéro fiscal</t>
  </si>
  <si>
    <t>Lussemburgo: codice fiscale</t>
  </si>
  <si>
    <t>Luxemburg: fiscaal nummer</t>
  </si>
  <si>
    <t>Luxemburg: adószám</t>
  </si>
  <si>
    <t>Luxemburgo: número de IVA</t>
  </si>
  <si>
    <t>Luxembourg : N° TVA intracommunautaire</t>
  </si>
  <si>
    <t>Lussemburgo: Partita IVA n.</t>
  </si>
  <si>
    <t>Luxemburg: BTW-ID-nr.</t>
  </si>
  <si>
    <t>Luxemburgo: N.º de identificação fiscal</t>
  </si>
  <si>
    <t>Luxemburg: ÁFA-szám.</t>
  </si>
  <si>
    <t>Malaui: número de identificación fiscal</t>
  </si>
  <si>
    <t>Malawi : numéro fiscal</t>
  </si>
  <si>
    <t>Malawi: codice fiscale</t>
  </si>
  <si>
    <t>Malawi: belastingnummer</t>
  </si>
  <si>
    <t>Malauí: número fiscal</t>
  </si>
  <si>
    <t>Malawi: adószám</t>
  </si>
  <si>
    <t>Malasia: número GST</t>
  </si>
  <si>
    <t>Malaisie : numéro de TPS</t>
  </si>
  <si>
    <t>Malesia: numero GST</t>
  </si>
  <si>
    <t>Maleisië: GST-nummer</t>
  </si>
  <si>
    <t>Malásia: número GST</t>
  </si>
  <si>
    <t>Malajzia: GST-szám</t>
  </si>
  <si>
    <t>Malasia: Número de identificación fiscal (ITN)</t>
  </si>
  <si>
    <t>Malaisie : numéro d'impôt sur le revenu (ITN)</t>
  </si>
  <si>
    <t>Malesia: numero di imposta sul reddito (ITN)</t>
  </si>
  <si>
    <t>Maleisië: Inkomstenbelastingnummer (ITN)</t>
  </si>
  <si>
    <t>Malásia: número de imposto de renda (ITN)</t>
  </si>
  <si>
    <t>Malajzia: Jövedelemadó-szám (ITN)</t>
  </si>
  <si>
    <t>Malta: número de IVA</t>
  </si>
  <si>
    <t>Malte : numéro d'identification à la TVA.</t>
  </si>
  <si>
    <t>Malta: partita IVA n.</t>
  </si>
  <si>
    <t>Malta: btw-identificatienummer.</t>
  </si>
  <si>
    <t>Malta: N.º de identificação fiscal</t>
  </si>
  <si>
    <t>Málta: adószám</t>
  </si>
  <si>
    <t>Marruecos: Número de identificación fiscal</t>
  </si>
  <si>
    <t>Maroc : numéro d'identification fiscale</t>
  </si>
  <si>
    <t>Marocco: codice fiscale</t>
  </si>
  <si>
    <t>Marokko: fiscaal identificatienummer</t>
  </si>
  <si>
    <t>Marrocos: número de identificação fiscal</t>
  </si>
  <si>
    <t>Marokkó: Adóazonosító szám</t>
  </si>
  <si>
    <t>Mauricio: número de cuenta fiscal</t>
  </si>
  <si>
    <t>Maurice : numéro de compte fiscal</t>
  </si>
  <si>
    <t>Mauritius: codice fiscale</t>
  </si>
  <si>
    <t>Mauritius: belastingrekeningnummer</t>
  </si>
  <si>
    <t>Maurício: número da conta fiscal</t>
  </si>
  <si>
    <t>Mauritius: adószámlaszám</t>
  </si>
  <si>
    <t>México: Número CURP</t>
  </si>
  <si>
    <t>Mexique : numéro CURP</t>
  </si>
  <si>
    <t>Messico: numero CURP</t>
  </si>
  <si>
    <t>Mexico: CURP-nummer</t>
  </si>
  <si>
    <t>México: número CURP</t>
  </si>
  <si>
    <t>Mexikó: CURP szám</t>
  </si>
  <si>
    <t>México: Número RFC</t>
  </si>
  <si>
    <t>Mexique : numéro RFC</t>
  </si>
  <si>
    <t>Messico: numero RFC</t>
  </si>
  <si>
    <t>Mexico: RFC-nummer</t>
  </si>
  <si>
    <t>México: número RFC</t>
  </si>
  <si>
    <t>Mexikó: RFC szám</t>
  </si>
  <si>
    <t>México: IVA pasivo</t>
  </si>
  <si>
    <t>Mexique : assujettissement à la TVA</t>
  </si>
  <si>
    <t>Messico: debito IVA</t>
  </si>
  <si>
    <t>Mexico: btw-plicht</t>
  </si>
  <si>
    <t>México: responsabilidade do IVA</t>
  </si>
  <si>
    <t>Mexikó: ÁFA-kötelezettség</t>
  </si>
  <si>
    <t>Moldavia: número de identificación fiscal</t>
  </si>
  <si>
    <t>Moldavie : numéro d'identification fiscale</t>
  </si>
  <si>
    <t>Moldavia: numero di identificazione fiscale</t>
  </si>
  <si>
    <t>Moldavië: fiscaal identificatienummer</t>
  </si>
  <si>
    <t>Moldávia: número de identificação fiscal</t>
  </si>
  <si>
    <t>Moldova: Adóazonosító szám</t>
  </si>
  <si>
    <t>Moldavia: número de IVA</t>
  </si>
  <si>
    <t>Moldavie : numéro de TVA</t>
  </si>
  <si>
    <t>Moldavia: partita IVA</t>
  </si>
  <si>
    <t>Moldavië: btw-nummer</t>
  </si>
  <si>
    <t>Moldávia: número de IVA</t>
  </si>
  <si>
    <t>Moldova: ÁFA szám</t>
  </si>
  <si>
    <t>Mónaco: número de IVA</t>
  </si>
  <si>
    <t>Monaco : numéro de TVA intracommunautaire</t>
  </si>
  <si>
    <t>Monaco: Partita IVA n.</t>
  </si>
  <si>
    <t>Monaco: BTW-ID-nr.</t>
  </si>
  <si>
    <t>Mônaco: N.º de IVA</t>
  </si>
  <si>
    <t>Monaco: adószám</t>
  </si>
  <si>
    <t>Mozambique: Número de identificación fiscal (NUIT)</t>
  </si>
  <si>
    <t>Mozambique : numéro d'identification fiscale (NUIT)</t>
  </si>
  <si>
    <t>Mozambico: codice fiscale (NUIT)</t>
  </si>
  <si>
    <t>Mozambique: fiscaal identificatienummer (NUIT)</t>
  </si>
  <si>
    <t>Moçambique: Número de Identificação Fiscal (NUIT)</t>
  </si>
  <si>
    <t>Mozambik: Adóazonosító szám (NUIT)</t>
  </si>
  <si>
    <t>Namibia: número de IVA</t>
  </si>
  <si>
    <t>Namibie : numéro de TVA</t>
  </si>
  <si>
    <t>Namibia: Partita IVA</t>
  </si>
  <si>
    <t>Namibië: btw-nummer</t>
  </si>
  <si>
    <t>Namíbia: número de IVA</t>
  </si>
  <si>
    <t>Namíbia: adószám</t>
  </si>
  <si>
    <t>Nueva Zelanda: Mercancías</t>
  </si>
  <si>
    <t>Nouvelle-Zélande : Marchandises</t>
  </si>
  <si>
    <t>Nuova Zelanda: merci</t>
  </si>
  <si>
    <t>Nieuw-Zeeland: Goederen</t>
  </si>
  <si>
    <t>Nova Zelândia: Bens</t>
  </si>
  <si>
    <t>Új-Zéland: Áruk</t>
  </si>
  <si>
    <t>Nueva Zelanda: número NZBN</t>
  </si>
  <si>
    <t>Nouvelle-Zélande : numéro NZBN</t>
  </si>
  <si>
    <t>Nuova Zelanda: numero NZBN</t>
  </si>
  <si>
    <t>Nieuw-Zeeland: NZBN-nummer</t>
  </si>
  <si>
    <t>Nova Zelândia: número NZBN</t>
  </si>
  <si>
    <t>Új-Zéland: NZBN szám</t>
  </si>
  <si>
    <t>Países Bajos: número BSN</t>
  </si>
  <si>
    <t>Pays-Bas : numéro BSN</t>
  </si>
  <si>
    <t>Paesi Bassi: numero BSN</t>
  </si>
  <si>
    <t>Nederland: BSN-nummer</t>
  </si>
  <si>
    <t>Holanda: número BSN</t>
  </si>
  <si>
    <t>Hollandia: BSN-szám</t>
  </si>
  <si>
    <t>Países Bajos: número de IVA</t>
  </si>
  <si>
    <t>Pays-Bas : numéro de TVA intracommunautaire</t>
  </si>
  <si>
    <t>Paesi Bassi: Partita IVA n.</t>
  </si>
  <si>
    <t>Nederland: btw-identificatienummer</t>
  </si>
  <si>
    <t>Holanda: N.º de identificação de IVA</t>
  </si>
  <si>
    <t>Hollandia: adószám</t>
  </si>
  <si>
    <t>Nigeria: número de identificación fiscal</t>
  </si>
  <si>
    <t>Nigéria : numéro d'identification fiscale</t>
  </si>
  <si>
    <t>Nigeria: codice fiscale</t>
  </si>
  <si>
    <t>Nigeria: fiscaal identificatienummer</t>
  </si>
  <si>
    <t>Nigéria: número de identificação fiscal</t>
  </si>
  <si>
    <t>Nigéria: Adóazonosító szám</t>
  </si>
  <si>
    <t>Número NIP o número CM</t>
  </si>
  <si>
    <t>Numéro NIP ou numéro CM</t>
  </si>
  <si>
    <t>Numero NIP o numero CM</t>
  </si>
  <si>
    <t>NIP-nummer of CM-nummer</t>
  </si>
  <si>
    <t>Número NIP ou número CM</t>
  </si>
  <si>
    <t>NIP-szám vagy CM-szám</t>
  </si>
  <si>
    <t>Corea del Norte: número de identificación comercial</t>
  </si>
  <si>
    <t>Corée du Nord : numéro d'identification de l'entreprise</t>
  </si>
  <si>
    <t>Corea del Nord: identificazione aziendale n</t>
  </si>
  <si>
    <t>Noord-Korea: bedrijfsidentificatienummer</t>
  </si>
  <si>
    <t>Coreia do Norte: número de identificação comercial</t>
  </si>
  <si>
    <t>Észak-Korea: Cégazonosító szám</t>
  </si>
  <si>
    <t>Protocolo de Irlanda del Norte: IVA Reg.</t>
  </si>
  <si>
    <t>Protocole d'Irlande du Nord : TVA Reg.</t>
  </si>
  <si>
    <t>Protocollo dell'Irlanda del Nord: Partita IVA n.</t>
  </si>
  <si>
    <t>Protocol Noord-Ierland: btw-reg.</t>
  </si>
  <si>
    <t>Irlanda do Norte Protocolo: VAT Reg.</t>
  </si>
  <si>
    <t>Észak-Írországi Jegyzőkönyv: ÁFA Reg.</t>
  </si>
  <si>
    <t>Noruega: número de identificación fiscal</t>
  </si>
  <si>
    <t>Norvège : numéro fiscal</t>
  </si>
  <si>
    <t>Norvegia: codice fiscale</t>
  </si>
  <si>
    <t>Noorwegen: belastingnummer</t>
  </si>
  <si>
    <t>Noruega: número fiscal</t>
  </si>
  <si>
    <t>Norvégia: adószám</t>
  </si>
  <si>
    <t>Noruega: número de IVA</t>
  </si>
  <si>
    <t>Norvège : numéro de TVA intracommunautaire</t>
  </si>
  <si>
    <t>Norvegia: partita IVA n.</t>
  </si>
  <si>
    <t>Noorwegen: BTW-ID-nr.</t>
  </si>
  <si>
    <t>Noruega: N.º de identificação fiscal</t>
  </si>
  <si>
    <t>Norvégia: ÁFA-szám.</t>
  </si>
  <si>
    <t>Omán: número de IVA</t>
  </si>
  <si>
    <t>Oman : numéro de TVA intracommunautaire</t>
  </si>
  <si>
    <t>Oman: partita IVA n.</t>
  </si>
  <si>
    <t>Oman: BTW-ID-nr.</t>
  </si>
  <si>
    <t>Omã: ID do IVA no.</t>
  </si>
  <si>
    <t>Omán: ÁFA-szám.</t>
  </si>
  <si>
    <t>Austria: número de identificación fiscal</t>
  </si>
  <si>
    <t>Autriche : numéro fiscal</t>
  </si>
  <si>
    <t>Austria: codice fiscale</t>
  </si>
  <si>
    <t>Oostenrijk: belastingnummer</t>
  </si>
  <si>
    <t>Áustria: número fiscal</t>
  </si>
  <si>
    <t>Ausztria: adószám</t>
  </si>
  <si>
    <t>Austria: número de IVA</t>
  </si>
  <si>
    <t>Autriche : numéro de TVA intracommunautaire</t>
  </si>
  <si>
    <t>Austria: Partita IVA n.</t>
  </si>
  <si>
    <t>Oostenrijk: BTW-ID-nr.</t>
  </si>
  <si>
    <t>Áustria: ID do IVA no.</t>
  </si>
  <si>
    <t>Ausztria: ÁFA azonosítószám</t>
  </si>
  <si>
    <t>Panamá: número RUCRUC</t>
  </si>
  <si>
    <t>Panama : numéro RUCRUC</t>
  </si>
  <si>
    <t>Panamá: numero RUCRUC</t>
  </si>
  <si>
    <t>Panama: RUCRUC-nummer</t>
  </si>
  <si>
    <t>Panama: RUCRUC szám</t>
  </si>
  <si>
    <t>Perú: número de RUC</t>
  </si>
  <si>
    <t>Pérou : numéro RUC</t>
  </si>
  <si>
    <t>Perù: numero RUC</t>
  </si>
  <si>
    <t>Peru: RUC-nummer</t>
  </si>
  <si>
    <t>Peru: número RUC</t>
  </si>
  <si>
    <t>Peru: RUC szám</t>
  </si>
  <si>
    <t>Filipinas: Nuevo ID de contribuyente</t>
  </si>
  <si>
    <t>Philippines : nouvelle carte d'identité fiscale</t>
  </si>
  <si>
    <t>Filippine: Nuova carta d'identità del contribuente</t>
  </si>
  <si>
    <t>Filipijnen: nieuwe belastingbetaler-ID</t>
  </si>
  <si>
    <t>Filipinas: novo ID de contribuinte</t>
  </si>
  <si>
    <t>Fülöp-szigetek: Új adófizető azonosító</t>
  </si>
  <si>
    <t>Filipinas: TIN</t>
  </si>
  <si>
    <t>Philippines : NIF</t>
  </si>
  <si>
    <t>Filippine: TIN</t>
  </si>
  <si>
    <t>Filipijnen: TIN</t>
  </si>
  <si>
    <t>Fülöp-szigetek: TIN</t>
  </si>
  <si>
    <t>Polonia: número NIP</t>
  </si>
  <si>
    <t>Pologne : numéro NIP</t>
  </si>
  <si>
    <t>Polonia: numero NIP</t>
  </si>
  <si>
    <t>Polen: NIP-nummer</t>
  </si>
  <si>
    <t>Polônia: número NIP</t>
  </si>
  <si>
    <t>Lengyelország: NIP-szám</t>
  </si>
  <si>
    <t>Polonia: número de IVA</t>
  </si>
  <si>
    <t>Pologne : numéro de TVA intracommunautaire</t>
  </si>
  <si>
    <t>Polonia: partita IVA n.</t>
  </si>
  <si>
    <t>Polen: BTW-ID-nr.</t>
  </si>
  <si>
    <t>Polónia: N.º de identificação de IVA</t>
  </si>
  <si>
    <t>Lengyelország: ÁFA-szám.</t>
  </si>
  <si>
    <t>Portugal: número NIF</t>
  </si>
  <si>
    <t>Portugal : numéro NIF</t>
  </si>
  <si>
    <t>Portogallo: numero NIF</t>
  </si>
  <si>
    <t>Portugal: NIF-nummer</t>
  </si>
  <si>
    <t>Portugália: NIF-szám</t>
  </si>
  <si>
    <t>Portugal: número de IVA</t>
  </si>
  <si>
    <t>Portugal : numéro de TVA intracommunautaire</t>
  </si>
  <si>
    <t>Portogallo: partita IVA n.</t>
  </si>
  <si>
    <t>Portugal: BTW-ID-nr.</t>
  </si>
  <si>
    <t>Portugal: N.º de IVA</t>
  </si>
  <si>
    <t>Portugália: adószám</t>
  </si>
  <si>
    <t>República de Macedonia del Norte: ID de IVA</t>
  </si>
  <si>
    <t>République de Macédoine du Nord : numéro de TVA</t>
  </si>
  <si>
    <t>Repubblica di Macedonia del Nord: Partita IVA</t>
  </si>
  <si>
    <t>Republiek Noord-Macedonië: btw-nummer</t>
  </si>
  <si>
    <t>República da Macedônia do Norte: ID do IVA</t>
  </si>
  <si>
    <t>Észak-Macedónia Köztársaság: ÁFA-azonosító</t>
  </si>
  <si>
    <t>Rumanía: número de identificación fiscal</t>
  </si>
  <si>
    <t>Roumanie : numéro fiscal</t>
  </si>
  <si>
    <t>Romania: codice fiscale</t>
  </si>
  <si>
    <t>Roemenië: belastingnummer</t>
  </si>
  <si>
    <t>Romênia: número fiscal</t>
  </si>
  <si>
    <t>Románia: adószám</t>
  </si>
  <si>
    <t>Rumanía: Número de registro de IVA</t>
  </si>
  <si>
    <t>Roumanie : numéro d'immatriculation à la TVA</t>
  </si>
  <si>
    <t>Romania: numero di partita IVA</t>
  </si>
  <si>
    <t>Roemenië: btw-registratienummer</t>
  </si>
  <si>
    <t>Romênia: número de registro de IVA</t>
  </si>
  <si>
    <t>Románia: Áfa regisztrációs szám</t>
  </si>
  <si>
    <t>Russie : DCI</t>
  </si>
  <si>
    <t>Russia: locanda</t>
  </si>
  <si>
    <t>Rusland: INN</t>
  </si>
  <si>
    <t>Rússia: INN</t>
  </si>
  <si>
    <t>Oroszország: INN</t>
  </si>
  <si>
    <t>Rusia: número KPP</t>
  </si>
  <si>
    <t>Russie : numéro KPP</t>
  </si>
  <si>
    <t>Russia: numero KPP</t>
  </si>
  <si>
    <t>Rusland: KPP-nummer</t>
  </si>
  <si>
    <t>Rússia: número KPP</t>
  </si>
  <si>
    <t>Oroszország: KPP szám</t>
  </si>
  <si>
    <t>Rusia: número OFK</t>
  </si>
  <si>
    <t>Russie : numéro OFK</t>
  </si>
  <si>
    <t>Russia: numero OFK</t>
  </si>
  <si>
    <t>Rusland: OFK-nummer</t>
  </si>
  <si>
    <t>Rússia: número OFK</t>
  </si>
  <si>
    <t>Oroszország: OFK szám</t>
  </si>
  <si>
    <t>Rusia: código OKPO</t>
  </si>
  <si>
    <t>Russie : code OKPO</t>
  </si>
  <si>
    <t>Russia: Codice OKPO</t>
  </si>
  <si>
    <t>Rusland: OKPO-code</t>
  </si>
  <si>
    <t>Rússia: Código OKPO</t>
  </si>
  <si>
    <t>Oroszország: OKPO kód</t>
  </si>
  <si>
    <t>Zambia: número de identificación fiscal</t>
  </si>
  <si>
    <t>Zambie : numéro fiscal</t>
  </si>
  <si>
    <t>Zambia: codice fiscale</t>
  </si>
  <si>
    <t>Zambia: belastingnummer</t>
  </si>
  <si>
    <t>Zâmbia: número fiscal</t>
  </si>
  <si>
    <t>Zambia: adószám</t>
  </si>
  <si>
    <t>San Marino: número de IVA</t>
  </si>
  <si>
    <t>Saint-Marin : numéro de TVA</t>
  </si>
  <si>
    <t>San Marino: Partita IVA</t>
  </si>
  <si>
    <t>San Marino: btw-nummer</t>
  </si>
  <si>
    <t>San Marino: ÁFA szám</t>
  </si>
  <si>
    <t>Arabia Saudí: número de identificación fiscal</t>
  </si>
  <si>
    <t>Arabie saoudite : numéro d'identification fiscale</t>
  </si>
  <si>
    <t>Arabia Saudita: codice fiscale n.</t>
  </si>
  <si>
    <t>Saoedi-Arabië: belastingidentificatienummer.</t>
  </si>
  <si>
    <t>Arábia Saudita: Identificação Fiscal No.</t>
  </si>
  <si>
    <t>Szaúd-Arábia: adóazonosító szám</t>
  </si>
  <si>
    <t>Arabia Saudí: número de IVA</t>
  </si>
  <si>
    <t>Arabie Saoudite : numéro de TVA intracommunautaire</t>
  </si>
  <si>
    <t>Arabia Saudita: partita IVA n.</t>
  </si>
  <si>
    <t>Saoedi-Arabië: BTW-ID-nr.</t>
  </si>
  <si>
    <t>Arábia Saudita: ID do IVA no.</t>
  </si>
  <si>
    <t>Szaúd-Arábia: adószám</t>
  </si>
  <si>
    <t>Suecia: número de identificación fiscal</t>
  </si>
  <si>
    <t>Suède : numéro fiscal</t>
  </si>
  <si>
    <t>Svezia: codice fiscale</t>
  </si>
  <si>
    <t>Zweden: belastingnummer</t>
  </si>
  <si>
    <t>Suécia: número fiscal</t>
  </si>
  <si>
    <t>Svédország: adószám</t>
  </si>
  <si>
    <t>Suecia: número de IVA</t>
  </si>
  <si>
    <t>Suède : numéro de TVA intracommunautaire</t>
  </si>
  <si>
    <t>Svezia: partita IVA n.</t>
  </si>
  <si>
    <t>Zweden: BTW-ID-nr.</t>
  </si>
  <si>
    <t>Suécia: N.º de identificação de IVA</t>
  </si>
  <si>
    <t>Svédország: ÁFA-szám</t>
  </si>
  <si>
    <t>Suiza: número UID</t>
  </si>
  <si>
    <t>Suisse : numéro IDE</t>
  </si>
  <si>
    <t>Svizzera: numero UID</t>
  </si>
  <si>
    <t>Zwitserland: UID-nummer</t>
  </si>
  <si>
    <t>Suíça: número UID</t>
  </si>
  <si>
    <t>Svájc: UID szám</t>
  </si>
  <si>
    <t>Suiza: número de IVA</t>
  </si>
  <si>
    <t>Suisse : numéro d'identification à la TVA.</t>
  </si>
  <si>
    <t>Svizzera: Partita IVA n.</t>
  </si>
  <si>
    <t>Zwitserland: BTW-ID-nr.</t>
  </si>
  <si>
    <t>Suíça: N.º de identificação fiscal</t>
  </si>
  <si>
    <t>Svájc: ÁFA azonosítószám</t>
  </si>
  <si>
    <t>Serbia: número JMBG o número PIB</t>
  </si>
  <si>
    <t>Serbie : numéro JMBG ou numéro PIB</t>
  </si>
  <si>
    <t>Serbia: numero JMBG o numero PIB</t>
  </si>
  <si>
    <t>Servië: JMBG-nummer of PIB-nummer</t>
  </si>
  <si>
    <t>Sérvia: número JMBG ou número PIB</t>
  </si>
  <si>
    <t>Szerbia: JMBG-szám vagy PIB-szám</t>
  </si>
  <si>
    <t>Seychelles: número de identificación fiscal</t>
  </si>
  <si>
    <t>Seychelles : numéro d'identification fiscale</t>
  </si>
  <si>
    <t>Seychelles: codice fiscale</t>
  </si>
  <si>
    <t>Seychellen: fiscaal identificatienummer</t>
  </si>
  <si>
    <t>Seychelles: número de identificação fiscal</t>
  </si>
  <si>
    <t>Seychelle-szigetek: adóazonosító szám</t>
  </si>
  <si>
    <t>Zimbabue: número de socio comercial (GPN)</t>
  </si>
  <si>
    <t>Zimbabwe : numéro de partenaire commercial (GPN)</t>
  </si>
  <si>
    <t>Zimbabwe: numero di partner commerciale (GPN)</t>
  </si>
  <si>
    <t>Zimbabwe: zakenpartnernummer (GPN)</t>
  </si>
  <si>
    <t>Zimbábue: número do parceiro de negócios (GPN)</t>
  </si>
  <si>
    <t>Zimbabwe: Üzleti partner száma (GPN)</t>
  </si>
  <si>
    <t>Zimbabue: número de IVA</t>
  </si>
  <si>
    <t>Zimbabwe : numéro d'identification à la TVA.</t>
  </si>
  <si>
    <t>Zimbabwe: partita IVA n.</t>
  </si>
  <si>
    <t>Zimbabwe: btw-identificatienummer.</t>
  </si>
  <si>
    <t>Zimbabwe: N.º de identificação de IVA</t>
  </si>
  <si>
    <t>Zimbabwe: adószám</t>
  </si>
  <si>
    <t>Singapur: número de registro GST</t>
  </si>
  <si>
    <t>Singapour : numéro d'enregistrement GST</t>
  </si>
  <si>
    <t>Singapore: numero di registrazione GST</t>
  </si>
  <si>
    <t>Singapore: GST-registratienummer</t>
  </si>
  <si>
    <t>Cingapura: número de registro GST</t>
  </si>
  <si>
    <t>Szingapúr: GST regisztrációs szám</t>
  </si>
  <si>
    <t>Eslovaquia: número DIC</t>
  </si>
  <si>
    <t>Slovaquie : numéro DIC</t>
  </si>
  <si>
    <t>Slovacchia: numero DIC</t>
  </si>
  <si>
    <t>Slowakije: DIC-nummer</t>
  </si>
  <si>
    <t>Eslováquia: número DIC</t>
  </si>
  <si>
    <t>Szlovákia: DIC szám</t>
  </si>
  <si>
    <t>Eslovaquia: número ICO</t>
  </si>
  <si>
    <t>Slovaquie : numéro ICO</t>
  </si>
  <si>
    <t>Slovacchia: numero ICO</t>
  </si>
  <si>
    <t>Slowakije: ICO-nummer</t>
  </si>
  <si>
    <t>Eslováquia: número ICO</t>
  </si>
  <si>
    <t>Szlovákia: ICO szám</t>
  </si>
  <si>
    <t>Eslovaquia: número de IVA</t>
  </si>
  <si>
    <t>Slovaquie : numéro d'identification à la TVA.</t>
  </si>
  <si>
    <t>Slovacchia: Partita IVA n.</t>
  </si>
  <si>
    <t>Slowakije: btw-identificatienummer.</t>
  </si>
  <si>
    <t>Eslováquia: ID do IVA no.</t>
  </si>
  <si>
    <t>Szlovákia: ÁFA azonosító sz.</t>
  </si>
  <si>
    <t>Eslovenia: número de identificación fiscal</t>
  </si>
  <si>
    <t>Slovénie : numéro fiscal</t>
  </si>
  <si>
    <t>Slovenia: codice fiscale</t>
  </si>
  <si>
    <t>Slovenië: belastingnummer</t>
  </si>
  <si>
    <t>Eslovênia: número fiscal</t>
  </si>
  <si>
    <t>Szlovénia: adószám</t>
  </si>
  <si>
    <t>Eslovenia: número de IVA</t>
  </si>
  <si>
    <t>Slovénie : numéro de TVA intracommunautaire</t>
  </si>
  <si>
    <t>Slovenia: Partita IVA n.</t>
  </si>
  <si>
    <t>Slovenië: BTW-ID-nr.</t>
  </si>
  <si>
    <t>Eslovénia: N.º de identificação fiscal</t>
  </si>
  <si>
    <t>Sudáfrica: Número de registro del impuesto sobre la renta</t>
  </si>
  <si>
    <t>Afrique du Sud : numéro d'enregistrement de l'impôt sur le revenu</t>
  </si>
  <si>
    <t>Sudafrica: registrazione dell'imposta sul reddito n</t>
  </si>
  <si>
    <t>Zuid-Afrika: registratienummer inkomstenbelasting</t>
  </si>
  <si>
    <t>África do Sul: Nº de Registro de Imposto de Renda</t>
  </si>
  <si>
    <t>Dél-Afrika: Jövedelemadó-nyilvántartási szám</t>
  </si>
  <si>
    <t>España: códigos DIR3</t>
  </si>
  <si>
    <t>Espagne : codes DIR3</t>
  </si>
  <si>
    <t>Spagna: codici DIR3</t>
  </si>
  <si>
    <t>Spanje: DIR3-codes</t>
  </si>
  <si>
    <t>Espanha: códigos DIR3</t>
  </si>
  <si>
    <t>Spanyolország: DIR3 kódok</t>
  </si>
  <si>
    <t>España: número NIF</t>
  </si>
  <si>
    <t>Espagne : numéro NIF</t>
  </si>
  <si>
    <t>Spagna: numero NIF</t>
  </si>
  <si>
    <t>Spanje: NIF-nummer</t>
  </si>
  <si>
    <t>Espanha: número NIF</t>
  </si>
  <si>
    <t>Spanyolország: NIF-szám</t>
  </si>
  <si>
    <t>España: número de IVA</t>
  </si>
  <si>
    <t>Espagne : numéro de TVA intracommunautaire</t>
  </si>
  <si>
    <t>Spagna: Partita IVA n.</t>
  </si>
  <si>
    <t>Spanje: BTW-ID-nr.</t>
  </si>
  <si>
    <t>Espanha: N.º de IVA</t>
  </si>
  <si>
    <t>Spanyolország: ÁFA-szám</t>
  </si>
  <si>
    <t>Sudáfrica: número de registro TRN-TAX</t>
  </si>
  <si>
    <t>Afrique du Sud : numéro d'enregistrement TRN-TAX</t>
  </si>
  <si>
    <t>Sud Africa: numero di registrazione TRN-TAX</t>
  </si>
  <si>
    <t>Zuid-Afrika: TRN-TAX registratienummer</t>
  </si>
  <si>
    <t>África do Sul: número de registro TRN-TAX</t>
  </si>
  <si>
    <t>Dél-Afrika: TRN-TAX regisztrációs szám</t>
  </si>
  <si>
    <t>Sudáfrica: número de IVA</t>
  </si>
  <si>
    <t>Afrique du Sud : numéro de TVA intracommunautaire</t>
  </si>
  <si>
    <t>Sudafrica: Partita IVA n.</t>
  </si>
  <si>
    <t>Zuid-Afrika: BTW-ID-nr.</t>
  </si>
  <si>
    <t>África do Sul: N.º de identificação fiscal</t>
  </si>
  <si>
    <t>Dél-Afrika: ÁFA-szám.</t>
  </si>
  <si>
    <t>South Dudan: número de identificación fiscal</t>
  </si>
  <si>
    <t>Dudan du Sud : numéro d'identification fiscale</t>
  </si>
  <si>
    <t>South Dudan: codice fiscale</t>
  </si>
  <si>
    <t>South Dudan: fiscaal identificatienummer</t>
  </si>
  <si>
    <t>South Dudan: número de identificação fiscal</t>
  </si>
  <si>
    <t>Dél-Dudán: Adóazonosító szám</t>
  </si>
  <si>
    <t>Corea del Sur: Identificación Corporativa o Personal</t>
  </si>
  <si>
    <t>Corée du Sud : ID de société ou personnel</t>
  </si>
  <si>
    <t>Corea del Sud: ID aziendale o personale</t>
  </si>
  <si>
    <t>Zuid-Korea: bedrijfs-ID of persoonlijk</t>
  </si>
  <si>
    <t>Coreia do Sul: Corporação ID ou Pessoal</t>
  </si>
  <si>
    <t>Dél-Korea: Vállalati azonosító vagy személyes</t>
  </si>
  <si>
    <t>Corea del Sur: ID de IVA no.</t>
  </si>
  <si>
    <t>Corée du Sud : numéro de TVA intracommunautaire</t>
  </si>
  <si>
    <t>Corea del Sud: partita IVA n.</t>
  </si>
  <si>
    <t>Zuid-Korea: btw-identificatienummer.</t>
  </si>
  <si>
    <t>Coreia do Sul: N.º de identificação fiscal</t>
  </si>
  <si>
    <t>Dél-Korea: ÁFA-szám.</t>
  </si>
  <si>
    <t>Suazilandia: número de identificación fiscal</t>
  </si>
  <si>
    <t>Swaziland : numéro fiscal</t>
  </si>
  <si>
    <t>Swaziland: codice fiscale</t>
  </si>
  <si>
    <t>Swaziland: belastingnummer</t>
  </si>
  <si>
    <t>Suazilândia: número fiscal</t>
  </si>
  <si>
    <t>Szváziföld: adószám</t>
  </si>
  <si>
    <t>Taiwán: número de registro de GUI</t>
  </si>
  <si>
    <t>Taïwan : numéro d'enregistrement de l'interface utilisateur graphique</t>
  </si>
  <si>
    <t>Taiwan: numero di registrazione GUI</t>
  </si>
  <si>
    <t>Taiwan: GUI-registratienummer</t>
  </si>
  <si>
    <t>Taiwan: número de registro da GUI</t>
  </si>
  <si>
    <t>Tajvan: GUI regisztrációs szám</t>
  </si>
  <si>
    <t>Taiwán: número de registro fiscal</t>
  </si>
  <si>
    <t>Taïwan : numéro d'enregistrement fiscal</t>
  </si>
  <si>
    <t>Taiwan: numero di registrazione fiscale</t>
  </si>
  <si>
    <t>Taiwan: belastingregistratienummer</t>
  </si>
  <si>
    <t>Taiwan: número de registro fiscal</t>
  </si>
  <si>
    <t>Tajvan: Adóregisztrációs szám</t>
  </si>
  <si>
    <t xml:space="preserve">Tanzania: número de identificación fiscal </t>
  </si>
  <si>
    <t xml:space="preserve">Tanzanie : numéro d'identification fiscale </t>
  </si>
  <si>
    <t xml:space="preserve">Tanzania: codice fiscale n. </t>
  </si>
  <si>
    <t xml:space="preserve">Tanzania: belastingidentificatienummer </t>
  </si>
  <si>
    <t xml:space="preserve">Tanzânia: Nº de Identificação Fiscal </t>
  </si>
  <si>
    <t xml:space="preserve">Tanzánia: Adóazonosító szám </t>
  </si>
  <si>
    <t>Tailandia: identificación personal</t>
  </si>
  <si>
    <t>Thaïlande : identifiant personnel</t>
  </si>
  <si>
    <t>Thailandia: documento d'identità</t>
  </si>
  <si>
    <t>Thailand: persoonlijk identiteitsbewijs</t>
  </si>
  <si>
    <t>Tailândia: ID pessoal</t>
  </si>
  <si>
    <t>Thaiföld: személyi azonosító</t>
  </si>
  <si>
    <t>Tailandia: identificación fiscal</t>
  </si>
  <si>
    <t>Thaïlande : numéro d'identification fiscale</t>
  </si>
  <si>
    <t>Thailandia: codice fiscale</t>
  </si>
  <si>
    <t>Thailand: belastingnummer</t>
  </si>
  <si>
    <t>Tailândia: identificação fiscal</t>
  </si>
  <si>
    <t>Thaiföld: Adóazonosító</t>
  </si>
  <si>
    <t>República Checa: número de IVA</t>
  </si>
  <si>
    <t>République tchèque : numéro de TVA intracommunautaire</t>
  </si>
  <si>
    <t>Repubblica Ceca: Partita IVA n.</t>
  </si>
  <si>
    <t>Tsjechische Republiek: btw-identificatienummer.</t>
  </si>
  <si>
    <t>República Tcheca: N.º de identificação fiscal</t>
  </si>
  <si>
    <t>Cseh Köztársaság: ÁFA-szám.</t>
  </si>
  <si>
    <t>República Checa: número DIC</t>
  </si>
  <si>
    <t>République tchèque : numéro DIC</t>
  </si>
  <si>
    <t>Repubblica Ceca: numero DIC</t>
  </si>
  <si>
    <t>Tsjechië: DIC-nummer</t>
  </si>
  <si>
    <t>República Tcheca: número DIC</t>
  </si>
  <si>
    <t>Csehország: DIC szám</t>
  </si>
  <si>
    <t>República Checa: número ICO</t>
  </si>
  <si>
    <t>République tchèque : numéro ICO</t>
  </si>
  <si>
    <t>Repubblica Ceca: numero ICO</t>
  </si>
  <si>
    <t>Tsjechië: ICO-nummer</t>
  </si>
  <si>
    <t>República Tcheca: número ICO</t>
  </si>
  <si>
    <t>Csehország: ICO szám</t>
  </si>
  <si>
    <t>Turquía: Oficina de Impuestos</t>
  </si>
  <si>
    <t>Turquie : bureau des impôts</t>
  </si>
  <si>
    <t>Türkiye: ufficio delle imposte</t>
  </si>
  <si>
    <t>Türkiye: Belastingdienst</t>
  </si>
  <si>
    <t>Türkiye: Tax Office</t>
  </si>
  <si>
    <t>Türkiye: Adóhivatal</t>
  </si>
  <si>
    <t>Turquía: número de identificación fiscal</t>
  </si>
  <si>
    <t>Turquie : numéro fiscal</t>
  </si>
  <si>
    <t>Türkiye: codice fiscale</t>
  </si>
  <si>
    <t>Türkiye: belastingnummer</t>
  </si>
  <si>
    <t>Türkiye: número fiscal</t>
  </si>
  <si>
    <t>Türkiye: adószám</t>
  </si>
  <si>
    <t>EAU: Número de identificación fiscal (TIN)</t>
  </si>
  <si>
    <t>Émirats arabes unis : numéro d'identification fiscale (TIN)</t>
  </si>
  <si>
    <t>Emirati Arabi Uniti: codice fiscale (TIN)</t>
  </si>
  <si>
    <t>VAE: fiscaal identificatienummer (TIN)</t>
  </si>
  <si>
    <t>Emirados Árabes Unidos: Número de Identificação Fiscal (TIN)</t>
  </si>
  <si>
    <t>Egyesült Arab Emírségek: Adóazonosító szám (TIN)</t>
  </si>
  <si>
    <t>EAU: número de IVA</t>
  </si>
  <si>
    <t>EAU : numéro de TVA</t>
  </si>
  <si>
    <t>Emirati Arabi Uniti: partita IVA</t>
  </si>
  <si>
    <t>VAE: btw-nummer</t>
  </si>
  <si>
    <t>Emirados Árabes Unidos: número de IVA</t>
  </si>
  <si>
    <t>Egyesült Arab Emírségek: ÁFA szám</t>
  </si>
  <si>
    <t>Uganda: número de identificación fiscal</t>
  </si>
  <si>
    <t>Ouganda : numéro fiscal</t>
  </si>
  <si>
    <t>Uganda: codice fiscale</t>
  </si>
  <si>
    <t>Oeganda: belastingnummer</t>
  </si>
  <si>
    <t>Uganda: número fiscal</t>
  </si>
  <si>
    <t>Uganda: adószám</t>
  </si>
  <si>
    <t>Reino Unido: Número de identificación fiscal único</t>
  </si>
  <si>
    <t>Royaume-Uni : numéro fiscal unique</t>
  </si>
  <si>
    <t>Regno Unito: codice fiscale univoco</t>
  </si>
  <si>
    <t>VK: uniek belastingnummer</t>
  </si>
  <si>
    <t>Reino Unido: número fiscal único</t>
  </si>
  <si>
    <t>Egyesült Királyság: Egyedi adószám</t>
  </si>
  <si>
    <t>Reino Unido: número de registro de la empresa</t>
  </si>
  <si>
    <t>Royaume-Uni : numéro d'enregistrement de la société</t>
  </si>
  <si>
    <t>Regno Unito: numero di registrazione della società</t>
  </si>
  <si>
    <t>VK: Bedrijfsregistratienummer</t>
  </si>
  <si>
    <t>Reino Unido: número de registro da empresa</t>
  </si>
  <si>
    <t>Egyesült Királyság: cégjegyzékszám</t>
  </si>
  <si>
    <t>Reino Unido: número de pasaporte</t>
  </si>
  <si>
    <t>Royaume-Uni : numéro de passeport</t>
  </si>
  <si>
    <t>Regno Unito: numero di passaporto</t>
  </si>
  <si>
    <t>VK: paspoortnummer</t>
  </si>
  <si>
    <t>Reino Unido: número do passaporte</t>
  </si>
  <si>
    <t>Egyesült Királyság: Útlevélszám</t>
  </si>
  <si>
    <t>Reino Unido: número de la Seguridad Social</t>
  </si>
  <si>
    <t>Royaume-Uni : numéro de sécurité sociale</t>
  </si>
  <si>
    <t>Regno Unito: numero di previdenza sociale</t>
  </si>
  <si>
    <t>VK: burgerservicenummer</t>
  </si>
  <si>
    <t>Reino Unido: Número da Previdência Social</t>
  </si>
  <si>
    <t>Egyesült Királyság: Társadalombiztosítási szám</t>
  </si>
  <si>
    <t>Ucrania: número EDRPOU o número DRFO</t>
  </si>
  <si>
    <t>Ukraine : numéro EDRPOU ou numéro DRFO</t>
  </si>
  <si>
    <t>Ucraina: numero EDRPOU o numero DRFO</t>
  </si>
  <si>
    <t>Oekraïne: EDRPOU-nummer of DRFO-nummer</t>
  </si>
  <si>
    <t>Ucrânia: número EDRPOU ou número DRFO</t>
  </si>
  <si>
    <t>Ukrajna: EDRPOU-szám vagy DRFO-szám</t>
  </si>
  <si>
    <t>Ucrania: INN</t>
  </si>
  <si>
    <t>Ukraine : DCI</t>
  </si>
  <si>
    <t>Ucraina: locanda</t>
  </si>
  <si>
    <t>Oekraïne: INN</t>
  </si>
  <si>
    <t>Ucrânia: INN</t>
  </si>
  <si>
    <t>Ukrajna: INN</t>
  </si>
  <si>
    <t>Ucrania: número NDS</t>
  </si>
  <si>
    <t>Ukraine : numéro NDS</t>
  </si>
  <si>
    <t>Ucraina: numero NDS</t>
  </si>
  <si>
    <t>Oekraïne: NDS-nummer</t>
  </si>
  <si>
    <t>Ucrânia: número NDS</t>
  </si>
  <si>
    <t>Ukrajna: NDS-szám</t>
  </si>
  <si>
    <t>Hungría: número fiscal</t>
  </si>
  <si>
    <t>Hongrie : numéro fiscal</t>
  </si>
  <si>
    <t>Ungheria: codice fiscale</t>
  </si>
  <si>
    <t>Hongarije: belastingnummer</t>
  </si>
  <si>
    <t>Hungria: número fiscal</t>
  </si>
  <si>
    <t>Magyarország: adószám</t>
  </si>
  <si>
    <t>Hungría: número de IVA</t>
  </si>
  <si>
    <t>Hongrie : numéro d'identification à la TVA.</t>
  </si>
  <si>
    <t>Ungheria: Partita IVA n.</t>
  </si>
  <si>
    <t>Hongarije: BTW-ID-nr.</t>
  </si>
  <si>
    <t>Hungria: ID do IVA no.</t>
  </si>
  <si>
    <t>Magyarország: ÁFA azonosító sz.</t>
  </si>
  <si>
    <t>Reino Unido: número de IVA</t>
  </si>
  <si>
    <t>Royaume-Uni : numéro de TVA intracommunautaire</t>
  </si>
  <si>
    <t>Regno Unito: Partita IVA n.</t>
  </si>
  <si>
    <t>Verenigd Koninkrijk: btw-identificatienummer.</t>
  </si>
  <si>
    <t>Reino Unido: N.º de identificação fiscal</t>
  </si>
  <si>
    <t>Egyesült Királyság: ÁFA-szám.</t>
  </si>
  <si>
    <t>Uruguay: número RUT</t>
  </si>
  <si>
    <t>Uruguay : numéro RUT</t>
  </si>
  <si>
    <t>Uruguay: numero RUT</t>
  </si>
  <si>
    <t>Uruguay: RUT-nummer</t>
  </si>
  <si>
    <t>Uruguai: número RUT</t>
  </si>
  <si>
    <t>Uruguay: RUT szám</t>
  </si>
  <si>
    <t>Estados Unidos: Número de identificación del empleador</t>
  </si>
  <si>
    <t>États-Unis : numéro d'identification de l'employeur</t>
  </si>
  <si>
    <t>Stati Uniti: numero di identificazione del datore di lavoro</t>
  </si>
  <si>
    <t>Verenigde Staten: Employer Identification Number</t>
  </si>
  <si>
    <t>Estados Unidos: Número de Identificação do Empregador</t>
  </si>
  <si>
    <t>Egyesült Államok: Munkáltatói azonosító szám</t>
  </si>
  <si>
    <t>EE. UU.: número GIIN</t>
  </si>
  <si>
    <t>États-Unis : numéro GIIN</t>
  </si>
  <si>
    <t>Stati Uniti: numero GIIN</t>
  </si>
  <si>
    <t>VS: GIIN-nummer</t>
  </si>
  <si>
    <t>EUA: número GIIN</t>
  </si>
  <si>
    <t>USA: GIIN szám</t>
  </si>
  <si>
    <t>Número de Seguro Social EE.UU</t>
  </si>
  <si>
    <t>Numéro de sécurité sociale américain</t>
  </si>
  <si>
    <t>Stati Uniti: numero di previdenza sociale</t>
  </si>
  <si>
    <t>VS: burgerservicenummer</t>
  </si>
  <si>
    <t>EUA: Número da Previdência Social</t>
  </si>
  <si>
    <t>USA: társadalombiztosítási szám</t>
  </si>
  <si>
    <t>EE. UU.: número de identificación fiscal</t>
  </si>
  <si>
    <t>États-Unis : numéro d'identification fiscale</t>
  </si>
  <si>
    <t>Stati Uniti: codice fiscale</t>
  </si>
  <si>
    <t>VS: fiscaal identificatienummer</t>
  </si>
  <si>
    <t>EUA: número de identificação fiscal</t>
  </si>
  <si>
    <t>USA: Adóazonosító szám</t>
  </si>
  <si>
    <t>Venezuela: NIT número</t>
  </si>
  <si>
    <t>Venezuela : numéro NIT</t>
  </si>
  <si>
    <t>Venezuela: numero NIT</t>
  </si>
  <si>
    <t>Venezuela: NIT-nummer</t>
  </si>
  <si>
    <t>Venezuela: número NIT</t>
  </si>
  <si>
    <t>Venezuela: NIT szám</t>
  </si>
  <si>
    <t>Venezuela: Número RIF</t>
  </si>
  <si>
    <t>Venezuela : numéro RIF</t>
  </si>
  <si>
    <t>Venezuela: numero RIF</t>
  </si>
  <si>
    <t>Venezuela: RIF-nummer</t>
  </si>
  <si>
    <t>Venezuela: número RIF</t>
  </si>
  <si>
    <t>Venezuela: RIF szám</t>
  </si>
  <si>
    <t>Vietnam: número de identificación fiscal</t>
  </si>
  <si>
    <t>Viêt Nam : numéro d'identification fiscale</t>
  </si>
  <si>
    <t>Vietnam: codice fiscale</t>
  </si>
  <si>
    <t>Vietnam: fiscaal identificatienummer</t>
  </si>
  <si>
    <t>Vietnã: número de identificação fiscal</t>
  </si>
  <si>
    <t>Vietnam: Adóazonosító szám</t>
  </si>
  <si>
    <t xml:space="preserve">Chipre: Número de identificación fiscal. </t>
  </si>
  <si>
    <t xml:space="preserve">Chypre : numéro d'identification fiscale. </t>
  </si>
  <si>
    <t xml:space="preserve">Cipro: codice fiscale. </t>
  </si>
  <si>
    <t xml:space="preserve">Cyprus: fiscaal identificatienummer. </t>
  </si>
  <si>
    <t xml:space="preserve">Chipre: Número de identificação fiscal. </t>
  </si>
  <si>
    <t xml:space="preserve">Ciprus: Adóazonosító szám. </t>
  </si>
  <si>
    <t>Chipre: número de IVA</t>
  </si>
  <si>
    <t>Chypre : numéro de TVA intracommunautaire</t>
  </si>
  <si>
    <t>Cipro: partita IVA n.</t>
  </si>
  <si>
    <t>Cyprus: btw-identificatienummer.</t>
  </si>
  <si>
    <t>Chipre: ID do IVA no.</t>
  </si>
  <si>
    <t>Ciprus: adószám</t>
  </si>
  <si>
    <t>Não</t>
  </si>
  <si>
    <t>Nem</t>
  </si>
  <si>
    <t>Órdenes</t>
  </si>
  <si>
    <t>Avise</t>
  </si>
  <si>
    <t>Rechnungen</t>
  </si>
  <si>
    <t>Mahnungen</t>
  </si>
  <si>
    <t>Aviso</t>
  </si>
  <si>
    <t>Facturas</t>
  </si>
  <si>
    <t>Recordatorios</t>
  </si>
  <si>
    <t>Invoices</t>
  </si>
  <si>
    <t>Einkauf auf Kredit</t>
  </si>
  <si>
    <t>EKL</t>
  </si>
  <si>
    <t>Einkaufsberechtigt</t>
  </si>
  <si>
    <t>Einrichtung</t>
  </si>
  <si>
    <t>Einkauf auf Kredit:</t>
  </si>
  <si>
    <t>EKLHeader</t>
  </si>
  <si>
    <t>EKLAuthorized1</t>
  </si>
  <si>
    <t>EKLInstallation1</t>
  </si>
  <si>
    <t>EKLAuthorized2</t>
  </si>
  <si>
    <t>EKLInstallation2</t>
  </si>
  <si>
    <t>EKLAuthorized3</t>
  </si>
  <si>
    <t>EKLInstallation3</t>
  </si>
  <si>
    <t>EKLAuthorized4</t>
  </si>
  <si>
    <t>EKLInstallation4</t>
  </si>
  <si>
    <t>EKLAuthorized5</t>
  </si>
  <si>
    <t>EKLInstallation5</t>
  </si>
  <si>
    <t>EKLAuthorized6</t>
  </si>
  <si>
    <t>EKLInstallation6</t>
  </si>
  <si>
    <t>EKLAuthorized7</t>
  </si>
  <si>
    <t>EKLInstallation7</t>
  </si>
  <si>
    <t>EKLAuthorized8</t>
  </si>
  <si>
    <t>EKLInstallation8</t>
  </si>
  <si>
    <t>EKLAuthorized9</t>
  </si>
  <si>
    <t>EKLInstallation9</t>
  </si>
  <si>
    <t>EKLAuthorized10</t>
  </si>
  <si>
    <t>EKLInstallation10</t>
  </si>
  <si>
    <t>EKLAuthorized11</t>
  </si>
  <si>
    <t>EKLInstallation11</t>
  </si>
  <si>
    <t>EKLAuthorized12</t>
  </si>
  <si>
    <t>EKLInstallation12</t>
  </si>
  <si>
    <t>EKLAuthorized13</t>
  </si>
  <si>
    <t>EKLInstallation13</t>
  </si>
  <si>
    <t>EKLAuthorized14</t>
  </si>
  <si>
    <t>EKLInstallation14</t>
  </si>
  <si>
    <t>EKLAuthorized15</t>
  </si>
  <si>
    <t>EKLInstallation15</t>
  </si>
  <si>
    <t>Einkaufsberechtigt 01</t>
  </si>
  <si>
    <t>Einrichtung 01</t>
  </si>
  <si>
    <t>Einkaufsberechtigt 02</t>
  </si>
  <si>
    <t>Einrichtung 02</t>
  </si>
  <si>
    <t>Einkaufsberechtigt 03</t>
  </si>
  <si>
    <t>Einrichtung 03</t>
  </si>
  <si>
    <t>Einkaufsberechtigt 04</t>
  </si>
  <si>
    <t>Einrichtung 04</t>
  </si>
  <si>
    <t>Einkaufsberechtigt 05</t>
  </si>
  <si>
    <t>Einrichtung 05</t>
  </si>
  <si>
    <t>Einkaufsberechtigt 06</t>
  </si>
  <si>
    <t>Einrichtung 06</t>
  </si>
  <si>
    <t>Einkaufsberechtigt 07</t>
  </si>
  <si>
    <t>Einrichtung 07</t>
  </si>
  <si>
    <t>Einkaufsberechtigt 08</t>
  </si>
  <si>
    <t>Einrichtung 08</t>
  </si>
  <si>
    <t>Einkaufsberechtigt 09</t>
  </si>
  <si>
    <t>Einrichtung 09</t>
  </si>
  <si>
    <t>Einkaufsberechtigt 10</t>
  </si>
  <si>
    <t>Einrichtung 10</t>
  </si>
  <si>
    <t>Einkaufsberechtigt 11</t>
  </si>
  <si>
    <t>Einrichtung 11</t>
  </si>
  <si>
    <t>Einkaufsberechtigt 12</t>
  </si>
  <si>
    <t>Einrichtung 12</t>
  </si>
  <si>
    <t>Einkaufsberechtigt 13</t>
  </si>
  <si>
    <t>Einrichtung 13</t>
  </si>
  <si>
    <t>Einkaufsberechtigt 14</t>
  </si>
  <si>
    <t>Einrichtung 14</t>
  </si>
  <si>
    <t>Einkaufsberechtigt 15</t>
  </si>
  <si>
    <t>Einrichtung 15</t>
  </si>
  <si>
    <t>Purchase on credit</t>
  </si>
  <si>
    <t>Eligible to purchase</t>
  </si>
  <si>
    <t>Establishment</t>
  </si>
  <si>
    <t>Compra a credito</t>
  </si>
  <si>
    <t>Elegible para comprar</t>
  </si>
  <si>
    <t>Establecimiento</t>
  </si>
  <si>
    <t>contact for product recalls</t>
  </si>
  <si>
    <t>contact for shopping on credit</t>
  </si>
  <si>
    <t>RSOC</t>
  </si>
  <si>
    <t>FSOC</t>
  </si>
  <si>
    <t>Kontakt bei Produkt Rückruf</t>
  </si>
  <si>
    <t>Kommunikation Einkauf auf Kredit</t>
  </si>
  <si>
    <t>Avise and Invoices</t>
  </si>
  <si>
    <t>Lieferanten-ID</t>
  </si>
  <si>
    <t>ACM_</t>
  </si>
  <si>
    <t>IESVendorID</t>
  </si>
  <si>
    <t>8 Zahlen</t>
  </si>
  <si>
    <t>Vendor-ID</t>
  </si>
  <si>
    <t>VendorID</t>
  </si>
  <si>
    <t>1.0.136</t>
  </si>
  <si>
    <t>Dunning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</si>
</sst>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
  </numFmts>
  <fonts count="57" x14ac:knownFonts="1">
    <font>
      <sz val="11"/>
      <color theme="1"/>
      <name val="Calibri"/>
      <family val="2"/>
      <scheme val="minor"/>
    </font>
    <font>
      <b/>
      <sz val="11"/>
      <color theme="1"/>
      <name val="Calibri"/>
      <family val="2"/>
      <scheme val="minor"/>
    </font>
    <font>
      <sz val="10"/>
      <color theme="1"/>
      <name val="Calibri Light"/>
      <family val="2"/>
      <scheme val="major"/>
    </font>
    <font>
      <b/>
      <sz val="14"/>
      <color theme="1"/>
      <name val="Arial"/>
      <family val="2"/>
    </font>
    <font>
      <i/>
      <sz val="12"/>
      <color theme="1"/>
      <name val="Arial"/>
      <family val="2"/>
    </font>
    <font>
      <i/>
      <sz val="13"/>
      <color theme="1"/>
      <name val="Arial"/>
      <family val="2"/>
    </font>
    <font>
      <sz val="10"/>
      <color theme="1"/>
      <name val="Arial"/>
      <family val="2"/>
    </font>
    <font>
      <sz val="11"/>
      <color theme="1"/>
      <name val="Arial"/>
      <family val="2"/>
    </font>
    <font>
      <b/>
      <i/>
      <u/>
      <sz val="10"/>
      <color theme="1"/>
      <name val="Arial"/>
      <family val="2"/>
    </font>
    <font>
      <sz val="6.5"/>
      <color theme="1"/>
      <name val="Arial"/>
      <family val="2"/>
    </font>
    <font>
      <b/>
      <i/>
      <sz val="10"/>
      <color theme="1"/>
      <name val="Arial"/>
      <family val="2"/>
    </font>
    <font>
      <sz val="9"/>
      <color theme="1"/>
      <name val="Arial"/>
      <family val="2"/>
    </font>
    <font>
      <b/>
      <sz val="10"/>
      <color theme="1"/>
      <name val="Arial"/>
      <family val="2"/>
    </font>
    <font>
      <i/>
      <u/>
      <sz val="10"/>
      <color theme="1"/>
      <name val="Arial"/>
      <family val="2"/>
    </font>
    <font>
      <sz val="8"/>
      <color theme="1"/>
      <name val="Arial"/>
      <family val="2"/>
    </font>
    <font>
      <b/>
      <sz val="9"/>
      <color indexed="81"/>
      <name val="Segoe UI"/>
      <family val="2"/>
    </font>
    <font>
      <sz val="9"/>
      <color indexed="81"/>
      <name val="Segoe UI"/>
      <family val="2"/>
    </font>
    <font>
      <b/>
      <sz val="7"/>
      <color theme="0"/>
      <name val="Segoe UI"/>
      <family val="2"/>
    </font>
    <font>
      <sz val="7"/>
      <color theme="0"/>
      <name val="Segoe UI"/>
      <family val="2"/>
    </font>
    <font>
      <b/>
      <sz val="7"/>
      <name val="Segoe UI"/>
      <family val="2"/>
    </font>
    <font>
      <sz val="7"/>
      <color rgb="FF172B4D"/>
      <name val="Segoe UI"/>
      <family val="2"/>
    </font>
    <font>
      <b/>
      <sz val="7"/>
      <color rgb="FF172B4D"/>
      <name val="Segoe UI"/>
      <family val="2"/>
    </font>
    <font>
      <sz val="7"/>
      <color rgb="FFFF0000"/>
      <name val="Segoe UI"/>
      <family val="2"/>
    </font>
    <font>
      <sz val="7"/>
      <name val="Segoe UI"/>
      <family val="2"/>
    </font>
    <font>
      <sz val="11"/>
      <color theme="1"/>
      <name val="Calibri"/>
      <family val="2"/>
      <scheme val="minor"/>
    </font>
    <font>
      <sz val="11"/>
      <color theme="1"/>
      <name val="Calibri"/>
      <family val="2"/>
    </font>
    <font>
      <sz val="8"/>
      <name val="Calibri"/>
      <family val="2"/>
      <scheme val="minor"/>
    </font>
    <font>
      <b/>
      <sz val="11"/>
      <color theme="0"/>
      <name val="Calibri"/>
      <family val="2"/>
      <scheme val="minor"/>
    </font>
    <font>
      <sz val="10"/>
      <name val="Calibri Light"/>
      <family val="2"/>
      <scheme val="major"/>
    </font>
    <font>
      <b/>
      <sz val="11"/>
      <color rgb="FFFF0000"/>
      <name val="Calibri"/>
      <family val="2"/>
      <scheme val="minor"/>
    </font>
    <font>
      <sz val="9"/>
      <color theme="1"/>
      <name val="Calibri Light"/>
      <family val="2"/>
      <scheme val="major"/>
    </font>
    <font>
      <sz val="9"/>
      <color rgb="FFFF0000"/>
      <name val="Arial"/>
      <family val="2"/>
    </font>
    <font>
      <sz val="11"/>
      <color rgb="FF000000"/>
      <name val="Calibri"/>
      <family val="2"/>
      <scheme val="minor"/>
    </font>
    <font>
      <b/>
      <sz val="11"/>
      <color rgb="FF000000"/>
      <name val="Calibri"/>
      <family val="2"/>
      <scheme val="minor"/>
    </font>
    <font>
      <b/>
      <sz val="11"/>
      <color rgb="FFFFFFFF"/>
      <name val="Calibri"/>
      <family val="2"/>
      <scheme val="minor"/>
    </font>
    <font>
      <sz val="11"/>
      <name val="Calibri"/>
      <family val="2"/>
      <scheme val="minor"/>
    </font>
    <font>
      <u/>
      <sz val="10"/>
      <color theme="1"/>
      <name val="Arial"/>
      <family val="2"/>
    </font>
    <font>
      <b/>
      <sz val="7"/>
      <color rgb="FFFF0000"/>
      <name val="Segoe UI"/>
      <family val="2"/>
    </font>
    <font>
      <u/>
      <sz val="11"/>
      <color theme="10"/>
      <name val="Calibri"/>
      <family val="2"/>
      <scheme val="minor"/>
    </font>
    <font>
      <sz val="7"/>
      <color rgb="FF172B4D"/>
      <name val="Arial"/>
      <family val="2"/>
    </font>
    <font>
      <sz val="10"/>
      <color theme="1"/>
      <name val="Calibri"/>
      <family val="2"/>
      <scheme val="minor"/>
    </font>
    <font>
      <b/>
      <u/>
      <sz val="9"/>
      <color theme="1"/>
      <name val="Arial"/>
      <family val="2"/>
    </font>
    <font>
      <b/>
      <sz val="8"/>
      <color theme="1"/>
      <name val="Arial"/>
      <family val="2"/>
    </font>
    <font>
      <sz val="10"/>
      <color theme="0"/>
      <name val="Arial"/>
      <family val="2"/>
    </font>
    <font>
      <sz val="10"/>
      <name val="Arial"/>
      <family val="2"/>
    </font>
    <font>
      <b/>
      <sz val="10"/>
      <name val="Kaufland Office"/>
    </font>
    <font>
      <sz val="10"/>
      <name val="Kaufland Office"/>
    </font>
    <font>
      <b/>
      <u/>
      <sz val="10"/>
      <color theme="1"/>
      <name val="Arial"/>
      <family val="2"/>
    </font>
    <font>
      <u/>
      <sz val="11"/>
      <color theme="1"/>
      <name val="Calibri"/>
      <family val="2"/>
      <scheme val="minor"/>
    </font>
    <font>
      <sz val="11"/>
      <color theme="1"/>
      <name val="Kaufland Office"/>
    </font>
    <font>
      <sz val="8"/>
      <color rgb="FF242424"/>
      <name val="Segoe UI"/>
      <family val="2"/>
    </font>
    <font>
      <sz val="11"/>
      <color rgb="FF006100"/>
      <name val="Calibri"/>
      <family val="2"/>
      <scheme val="minor"/>
    </font>
    <font>
      <sz val="11"/>
      <color rgb="FFFF0000"/>
      <name val="Arial"/>
      <family val="2"/>
    </font>
    <font>
      <sz val="11"/>
      <name val="Arial"/>
      <family val="2"/>
    </font>
    <font>
      <sz val="11"/>
      <color rgb="FF000000"/>
      <name val="Calibri"/>
      <family val="2"/>
    </font>
    <font>
      <b/>
      <sz val="11"/>
      <name val="Calibri"/>
      <family val="2"/>
      <scheme val="minor"/>
    </font>
    <font>
      <sz val="9"/>
      <color rgb="FFFFFFFF"/>
      <name val="Arial"/>
      <family val="2"/>
    </font>
  </fonts>
  <fills count="33">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4" tint="-0.499984740745262"/>
        <bgColor indexed="64"/>
      </patternFill>
    </fill>
    <fill>
      <patternFill patternType="solid">
        <fgColor theme="7" tint="0.39997558519241921"/>
        <bgColor indexed="64"/>
      </patternFill>
    </fill>
    <fill>
      <patternFill patternType="solid">
        <fgColor rgb="FFFFFFFF"/>
        <bgColor indexed="64"/>
      </patternFill>
    </fill>
    <fill>
      <patternFill patternType="solid">
        <fgColor rgb="FFFFFF00"/>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bgColor indexed="64"/>
      </patternFill>
    </fill>
    <fill>
      <patternFill patternType="solid">
        <fgColor theme="4"/>
        <bgColor theme="4"/>
      </patternFill>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rgb="FF92D050"/>
        <bgColor rgb="FF000000"/>
      </patternFill>
    </fill>
    <fill>
      <patternFill patternType="solid">
        <fgColor rgb="FF4472C4"/>
        <bgColor rgb="FF4472C4"/>
      </patternFill>
    </fill>
    <fill>
      <patternFill patternType="solid">
        <fgColor rgb="FFD9E1F2"/>
        <bgColor rgb="FFD9E1F2"/>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5"/>
        <bgColor indexed="64"/>
      </patternFill>
    </fill>
    <fill>
      <patternFill patternType="solid">
        <fgColor theme="0" tint="-0.34998626667073579"/>
        <bgColor indexed="64"/>
      </patternFill>
    </fill>
    <fill>
      <patternFill patternType="solid">
        <fgColor theme="0" tint="-0.34998626667073579"/>
        <bgColor theme="4"/>
      </patternFill>
    </fill>
    <fill>
      <patternFill patternType="solid">
        <fgColor theme="9" tint="0.79998168889431442"/>
        <bgColor indexed="64"/>
      </patternFill>
    </fill>
    <fill>
      <patternFill patternType="solid">
        <fgColor theme="0" tint="-0.499984740745262"/>
        <bgColor indexed="64"/>
      </patternFill>
    </fill>
    <fill>
      <patternFill patternType="solid">
        <fgColor rgb="FFC6EFCE"/>
      </patternFill>
    </fill>
    <fill>
      <patternFill patternType="solid">
        <fgColor theme="8" tint="0.59999389629810485"/>
        <bgColor indexed="64"/>
      </patternFill>
    </fill>
    <fill>
      <patternFill patternType="solid">
        <fgColor rgb="FFFFF2CC"/>
        <bgColor indexed="64"/>
      </patternFill>
    </fill>
  </fills>
  <borders count="36">
    <border>
      <left/>
      <right/>
      <top/>
      <bottom/>
      <diagonal/>
    </border>
    <border>
      <left style="medium">
        <color indexed="64"/>
      </left>
      <right/>
      <top style="medium">
        <color indexed="64"/>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indexed="64"/>
      </left>
      <right style="thin">
        <color indexed="64"/>
      </right>
      <top/>
      <bottom style="medium">
        <color indexed="64"/>
      </bottom>
      <diagonal/>
    </border>
    <border>
      <left style="medium">
        <color auto="1"/>
      </left>
      <right style="medium">
        <color auto="1"/>
      </right>
      <top/>
      <bottom style="medium">
        <color indexed="64"/>
      </bottom>
      <diagonal/>
    </border>
    <border>
      <left style="medium">
        <color theme="1"/>
      </left>
      <right/>
      <top/>
      <bottom/>
      <diagonal/>
    </border>
    <border>
      <left/>
      <right style="medium">
        <color theme="1"/>
      </right>
      <top/>
      <bottom/>
      <diagonal/>
    </border>
    <border>
      <left/>
      <right/>
      <top/>
      <bottom style="thin">
        <color indexed="64"/>
      </bottom>
      <diagonal/>
    </border>
    <border>
      <left/>
      <right/>
      <top/>
      <bottom style="thin">
        <color theme="1"/>
      </bottom>
      <diagonal/>
    </border>
    <border>
      <left/>
      <right/>
      <top style="thin">
        <color theme="1"/>
      </top>
      <bottom/>
      <diagonal/>
    </border>
    <border>
      <left/>
      <right/>
      <top style="thin">
        <color indexed="64"/>
      </top>
      <bottom style="thin">
        <color indexed="64"/>
      </bottom>
      <diagonal/>
    </border>
    <border>
      <left/>
      <right style="thin">
        <color theme="4" tint="0.39997558519241921"/>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bottom style="medium">
        <color indexed="64"/>
      </bottom>
      <diagonal/>
    </border>
    <border>
      <left/>
      <right/>
      <top style="medium">
        <color auto="1"/>
      </top>
      <bottom style="medium">
        <color auto="1"/>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top style="thin">
        <color theme="1"/>
      </top>
      <bottom/>
      <diagonal/>
    </border>
    <border>
      <left/>
      <right style="medium">
        <color theme="1"/>
      </right>
      <top style="thin">
        <color theme="1"/>
      </top>
      <bottom/>
      <diagonal/>
    </border>
    <border>
      <left style="medium">
        <color theme="1"/>
      </left>
      <right/>
      <top/>
      <bottom style="thin">
        <color theme="1"/>
      </bottom>
      <diagonal/>
    </border>
    <border>
      <left/>
      <right style="medium">
        <color theme="1"/>
      </right>
      <top/>
      <bottom style="thin">
        <color theme="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4" tint="0.39997558519241921"/>
      </top>
      <bottom/>
      <diagonal/>
    </border>
    <border>
      <left style="medium">
        <color theme="1"/>
      </left>
      <right/>
      <top style="thin">
        <color indexed="64"/>
      </top>
      <bottom/>
      <diagonal/>
    </border>
    <border>
      <left/>
      <right style="medium">
        <color theme="1"/>
      </right>
      <top style="thin">
        <color indexed="64"/>
      </top>
      <bottom/>
      <diagonal/>
    </border>
    <border>
      <left/>
      <right style="thin">
        <color theme="4" tint="0.39997558519241921"/>
      </right>
      <top style="thin">
        <color theme="4" tint="0.39997558519241921"/>
      </top>
      <bottom style="thin">
        <color theme="4" tint="0.39997558519241921"/>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xf numFmtId="0" fontId="24" fillId="0" borderId="0"/>
    <xf numFmtId="49" fontId="24" fillId="0" borderId="0"/>
    <xf numFmtId="0" fontId="38" fillId="0" borderId="0" applyNumberFormat="0" applyFill="0" applyBorder="0" applyAlignment="0" applyProtection="0"/>
    <xf numFmtId="0" fontId="44" fillId="0" borderId="0"/>
    <xf numFmtId="0" fontId="51" fillId="30" borderId="0" applyNumberFormat="0" applyBorder="0" applyAlignment="0" applyProtection="0"/>
  </cellStyleXfs>
  <cellXfs count="401">
    <xf numFmtId="0" fontId="0" fillId="0" borderId="0" xfId="0"/>
    <xf numFmtId="0" fontId="2" fillId="2" borderId="1" xfId="0" applyFont="1" applyFill="1" applyBorder="1"/>
    <xf numFmtId="0" fontId="2" fillId="2" borderId="2" xfId="0" applyFont="1" applyFill="1" applyBorder="1"/>
    <xf numFmtId="0" fontId="3" fillId="2" borderId="2" xfId="0" applyFont="1" applyFill="1" applyBorder="1"/>
    <xf numFmtId="0" fontId="2" fillId="3" borderId="0" xfId="0" applyFont="1" applyFill="1"/>
    <xf numFmtId="0" fontId="2" fillId="2" borderId="4" xfId="0" applyFont="1" applyFill="1" applyBorder="1"/>
    <xf numFmtId="0" fontId="2" fillId="2" borderId="0" xfId="0" applyFont="1" applyFill="1"/>
    <xf numFmtId="0" fontId="3" fillId="2" borderId="0" xfId="0" applyFont="1" applyFill="1"/>
    <xf numFmtId="0" fontId="7" fillId="3" borderId="0" xfId="0" applyFont="1" applyFill="1"/>
    <xf numFmtId="0" fontId="6" fillId="3" borderId="8" xfId="0" applyFont="1" applyFill="1" applyBorder="1"/>
    <xf numFmtId="0" fontId="8" fillId="3" borderId="0" xfId="0" applyFont="1" applyFill="1"/>
    <xf numFmtId="0" fontId="6" fillId="3" borderId="0" xfId="0" applyFont="1" applyFill="1"/>
    <xf numFmtId="0" fontId="10" fillId="3" borderId="0" xfId="0" applyFont="1" applyFill="1"/>
    <xf numFmtId="0" fontId="6" fillId="3" borderId="11" xfId="0" applyFont="1" applyFill="1" applyBorder="1"/>
    <xf numFmtId="0" fontId="2" fillId="3" borderId="11" xfId="0" applyFont="1" applyFill="1" applyBorder="1"/>
    <xf numFmtId="0" fontId="13" fillId="3" borderId="12" xfId="0" applyFont="1" applyFill="1" applyBorder="1"/>
    <xf numFmtId="0" fontId="6" fillId="3" borderId="12" xfId="0" applyFont="1" applyFill="1" applyBorder="1"/>
    <xf numFmtId="0" fontId="2" fillId="3" borderId="12" xfId="0" applyFont="1" applyFill="1" applyBorder="1"/>
    <xf numFmtId="0" fontId="13" fillId="3" borderId="11" xfId="0" applyFont="1" applyFill="1" applyBorder="1"/>
    <xf numFmtId="0" fontId="8" fillId="3" borderId="11" xfId="0" applyFont="1" applyFill="1" applyBorder="1"/>
    <xf numFmtId="0" fontId="0" fillId="0" borderId="0" xfId="0" applyAlignment="1">
      <alignment vertical="top"/>
    </xf>
    <xf numFmtId="0" fontId="0" fillId="0" borderId="0" xfId="0" applyAlignment="1">
      <alignment horizontal="left" vertical="top"/>
    </xf>
    <xf numFmtId="0" fontId="1" fillId="0" borderId="0" xfId="0" applyFont="1"/>
    <xf numFmtId="0" fontId="0" fillId="0" borderId="0" xfId="0" applyAlignment="1">
      <alignment horizontal="left"/>
    </xf>
    <xf numFmtId="0" fontId="0" fillId="0" borderId="0" xfId="0" applyAlignment="1">
      <alignment wrapText="1"/>
    </xf>
    <xf numFmtId="49" fontId="0" fillId="12" borderId="0" xfId="0" applyNumberFormat="1" applyFill="1" applyAlignment="1">
      <alignment horizontal="left"/>
    </xf>
    <xf numFmtId="49" fontId="24" fillId="0" borderId="0" xfId="1" applyNumberFormat="1"/>
    <xf numFmtId="49" fontId="0" fillId="0" borderId="0" xfId="0" applyNumberFormat="1"/>
    <xf numFmtId="49" fontId="24" fillId="0" borderId="0" xfId="2"/>
    <xf numFmtId="0" fontId="24" fillId="0" borderId="0" xfId="1"/>
    <xf numFmtId="0" fontId="0" fillId="12" borderId="0" xfId="0" applyFill="1" applyAlignment="1">
      <alignment horizontal="left"/>
    </xf>
    <xf numFmtId="0" fontId="0" fillId="0" borderId="0" xfId="0" applyAlignment="1">
      <alignment horizontal="center"/>
    </xf>
    <xf numFmtId="0" fontId="27" fillId="13" borderId="0" xfId="0" applyFont="1" applyFill="1"/>
    <xf numFmtId="0" fontId="11" fillId="3" borderId="0" xfId="0" applyFont="1" applyFill="1" applyAlignment="1">
      <alignment horizontal="center"/>
    </xf>
    <xf numFmtId="0" fontId="6" fillId="3" borderId="17" xfId="0" applyFont="1" applyFill="1" applyBorder="1"/>
    <xf numFmtId="0" fontId="11" fillId="3" borderId="0" xfId="0" applyFont="1" applyFill="1"/>
    <xf numFmtId="0" fontId="2" fillId="3" borderId="17" xfId="0" applyFont="1" applyFill="1" applyBorder="1"/>
    <xf numFmtId="0" fontId="9" fillId="3" borderId="0" xfId="0" applyFont="1" applyFill="1"/>
    <xf numFmtId="0" fontId="14" fillId="3" borderId="0" xfId="0" applyFont="1" applyFill="1"/>
    <xf numFmtId="0" fontId="6" fillId="3" borderId="0" xfId="0" quotePrefix="1" applyFont="1" applyFill="1" applyAlignment="1">
      <alignment horizontal="center"/>
    </xf>
    <xf numFmtId="0" fontId="12" fillId="3" borderId="0" xfId="0" applyFont="1" applyFill="1"/>
    <xf numFmtId="0" fontId="13" fillId="3" borderId="0" xfId="0" applyFont="1" applyFill="1"/>
    <xf numFmtId="0" fontId="6" fillId="3" borderId="0" xfId="0" applyFont="1" applyFill="1" applyAlignment="1">
      <alignment horizontal="center"/>
    </xf>
    <xf numFmtId="0" fontId="6" fillId="3" borderId="0" xfId="0" applyFont="1" applyFill="1" applyAlignment="1">
      <alignment horizontal="left"/>
    </xf>
    <xf numFmtId="0" fontId="6" fillId="3" borderId="0" xfId="0" applyFont="1" applyFill="1" applyAlignment="1">
      <alignment horizontal="right"/>
    </xf>
    <xf numFmtId="0" fontId="2" fillId="3" borderId="18" xfId="0" applyFont="1" applyFill="1" applyBorder="1"/>
    <xf numFmtId="0" fontId="2" fillId="3" borderId="8" xfId="0" applyFont="1" applyFill="1" applyBorder="1"/>
    <xf numFmtId="0" fontId="6" fillId="3" borderId="19" xfId="0" applyFont="1" applyFill="1" applyBorder="1"/>
    <xf numFmtId="0" fontId="6" fillId="3" borderId="21" xfId="0" applyFont="1" applyFill="1" applyBorder="1"/>
    <xf numFmtId="0" fontId="6" fillId="3" borderId="23" xfId="0" applyFont="1" applyFill="1" applyBorder="1"/>
    <xf numFmtId="0" fontId="2" fillId="3" borderId="23" xfId="0" applyFont="1" applyFill="1" applyBorder="1"/>
    <xf numFmtId="0" fontId="6" fillId="3" borderId="18" xfId="0" applyFont="1" applyFill="1" applyBorder="1"/>
    <xf numFmtId="0" fontId="0" fillId="15" borderId="0" xfId="0" applyFill="1"/>
    <xf numFmtId="0" fontId="6" fillId="3" borderId="25" xfId="0" applyFont="1" applyFill="1" applyBorder="1"/>
    <xf numFmtId="0" fontId="0" fillId="12" borderId="0" xfId="0" applyFill="1" applyAlignment="1">
      <alignment horizontal="left" vertical="top" wrapText="1"/>
    </xf>
    <xf numFmtId="0" fontId="1" fillId="0" borderId="0" xfId="1" applyFont="1" applyAlignment="1">
      <alignment vertical="top" wrapText="1"/>
    </xf>
    <xf numFmtId="49" fontId="1" fillId="0" borderId="0" xfId="2" applyFont="1" applyAlignment="1">
      <alignment vertical="top" wrapText="1"/>
    </xf>
    <xf numFmtId="0" fontId="1" fillId="0" borderId="0" xfId="0" applyFont="1" applyAlignment="1">
      <alignment vertical="top" wrapText="1"/>
    </xf>
    <xf numFmtId="0" fontId="25" fillId="0" borderId="0" xfId="0" applyFont="1" applyAlignment="1">
      <alignment vertical="top" wrapText="1"/>
    </xf>
    <xf numFmtId="0" fontId="0" fillId="0" borderId="0" xfId="0" applyAlignment="1">
      <alignment vertical="top" wrapText="1"/>
    </xf>
    <xf numFmtId="49" fontId="1" fillId="0" borderId="0" xfId="1" applyNumberFormat="1" applyFont="1" applyAlignment="1">
      <alignment vertical="top" wrapText="1"/>
    </xf>
    <xf numFmtId="0" fontId="1" fillId="7" borderId="0" xfId="1" applyFont="1" applyFill="1" applyAlignment="1">
      <alignment vertical="top" wrapText="1"/>
    </xf>
    <xf numFmtId="49" fontId="1" fillId="7" borderId="26" xfId="2" applyFont="1" applyFill="1" applyBorder="1" applyAlignment="1">
      <alignment horizontal="center" vertical="center" wrapText="1"/>
    </xf>
    <xf numFmtId="0" fontId="1" fillId="16" borderId="26" xfId="1" applyFont="1" applyFill="1" applyBorder="1" applyAlignment="1">
      <alignment horizontal="center" vertical="center" wrapText="1"/>
    </xf>
    <xf numFmtId="0" fontId="1" fillId="16" borderId="0" xfId="1" applyFont="1" applyFill="1" applyAlignment="1">
      <alignment horizontal="center" vertical="center" wrapText="1"/>
    </xf>
    <xf numFmtId="0" fontId="1" fillId="7" borderId="26" xfId="1" applyFont="1" applyFill="1" applyBorder="1" applyAlignment="1">
      <alignment horizontal="center" vertical="center" wrapText="1"/>
    </xf>
    <xf numFmtId="49" fontId="1" fillId="16" borderId="26" xfId="2" applyFont="1" applyFill="1" applyBorder="1" applyAlignment="1">
      <alignment horizontal="center" vertical="center" wrapText="1"/>
    </xf>
    <xf numFmtId="0" fontId="1" fillId="17" borderId="0" xfId="1" applyFont="1" applyFill="1" applyAlignment="1">
      <alignment wrapText="1"/>
    </xf>
    <xf numFmtId="49" fontId="1" fillId="7" borderId="26" xfId="1" applyNumberFormat="1" applyFont="1" applyFill="1" applyBorder="1" applyAlignment="1">
      <alignment horizontal="center" vertical="center" wrapText="1"/>
    </xf>
    <xf numFmtId="49" fontId="1" fillId="17" borderId="0" xfId="1" applyNumberFormat="1" applyFont="1" applyFill="1" applyAlignment="1">
      <alignment horizontal="center" vertical="center" wrapText="1"/>
    </xf>
    <xf numFmtId="0" fontId="29" fillId="0" borderId="0" xfId="1" applyFont="1" applyAlignment="1">
      <alignment vertical="top" wrapText="1"/>
    </xf>
    <xf numFmtId="49" fontId="29" fillId="0" borderId="0" xfId="2" applyFont="1" applyAlignment="1">
      <alignment vertical="top" wrapText="1"/>
    </xf>
    <xf numFmtId="0" fontId="29" fillId="0" borderId="0" xfId="0" applyFont="1" applyAlignment="1">
      <alignment vertical="top" wrapText="1"/>
    </xf>
    <xf numFmtId="49" fontId="29" fillId="0" borderId="0" xfId="1" applyNumberFormat="1" applyFont="1" applyAlignment="1">
      <alignment vertical="top" wrapText="1"/>
    </xf>
    <xf numFmtId="0" fontId="27" fillId="0" borderId="0" xfId="0" applyFont="1"/>
    <xf numFmtId="0" fontId="6" fillId="0" borderId="0" xfId="0" applyFont="1"/>
    <xf numFmtId="0" fontId="2" fillId="0" borderId="0" xfId="0" applyFont="1"/>
    <xf numFmtId="0" fontId="1" fillId="15" borderId="0" xfId="0" applyFont="1" applyFill="1"/>
    <xf numFmtId="0" fontId="0" fillId="15" borderId="0" xfId="0" applyFill="1" applyAlignment="1">
      <alignment wrapText="1"/>
    </xf>
    <xf numFmtId="0" fontId="30" fillId="2" borderId="3" xfId="0" applyFont="1" applyFill="1" applyBorder="1"/>
    <xf numFmtId="0" fontId="30" fillId="2" borderId="5" xfId="0" applyFont="1" applyFill="1" applyBorder="1"/>
    <xf numFmtId="0" fontId="30" fillId="3" borderId="18" xfId="0" applyFont="1" applyFill="1" applyBorder="1"/>
    <xf numFmtId="0" fontId="11" fillId="3" borderId="9" xfId="0" applyFont="1" applyFill="1" applyBorder="1"/>
    <xf numFmtId="0" fontId="31" fillId="3" borderId="9" xfId="0" applyFont="1" applyFill="1" applyBorder="1"/>
    <xf numFmtId="0" fontId="11" fillId="3" borderId="18" xfId="0" applyFont="1" applyFill="1" applyBorder="1"/>
    <xf numFmtId="0" fontId="30" fillId="3" borderId="0" xfId="0" applyFont="1" applyFill="1"/>
    <xf numFmtId="0" fontId="30" fillId="3" borderId="9" xfId="0" applyFont="1" applyFill="1" applyBorder="1"/>
    <xf numFmtId="0" fontId="11" fillId="3" borderId="20" xfId="0" applyFont="1" applyFill="1" applyBorder="1"/>
    <xf numFmtId="0" fontId="11" fillId="3" borderId="22" xfId="0" applyFont="1" applyFill="1" applyBorder="1"/>
    <xf numFmtId="0" fontId="11" fillId="3" borderId="24" xfId="0" applyFont="1" applyFill="1" applyBorder="1"/>
    <xf numFmtId="0" fontId="30" fillId="3" borderId="24" xfId="0" applyFont="1" applyFill="1" applyBorder="1"/>
    <xf numFmtId="0" fontId="30" fillId="3" borderId="5" xfId="0" applyFont="1" applyFill="1" applyBorder="1"/>
    <xf numFmtId="0" fontId="0" fillId="7" borderId="0" xfId="0" applyFill="1"/>
    <xf numFmtId="0" fontId="24" fillId="7" borderId="0" xfId="2" applyNumberFormat="1" applyFill="1"/>
    <xf numFmtId="0" fontId="24" fillId="7" borderId="0" xfId="1" applyFill="1"/>
    <xf numFmtId="0" fontId="0" fillId="0" borderId="14" xfId="0" applyBorder="1" applyAlignment="1">
      <alignment vertical="top"/>
    </xf>
    <xf numFmtId="0" fontId="27" fillId="13" borderId="28" xfId="0" applyFont="1" applyFill="1" applyBorder="1"/>
    <xf numFmtId="0" fontId="0" fillId="0" borderId="0" xfId="0" applyAlignment="1">
      <alignment vertical="center"/>
    </xf>
    <xf numFmtId="0" fontId="32" fillId="0" borderId="0" xfId="0" applyFont="1"/>
    <xf numFmtId="0" fontId="32" fillId="22" borderId="0" xfId="0" applyFont="1" applyFill="1"/>
    <xf numFmtId="0" fontId="36" fillId="3" borderId="0" xfId="0" applyFont="1" applyFill="1"/>
    <xf numFmtId="0" fontId="2" fillId="3" borderId="2" xfId="0" applyFont="1" applyFill="1" applyBorder="1"/>
    <xf numFmtId="0" fontId="30" fillId="3" borderId="2" xfId="0" applyFont="1" applyFill="1" applyBorder="1"/>
    <xf numFmtId="0" fontId="6" fillId="3" borderId="31" xfId="0" applyFont="1" applyFill="1" applyBorder="1"/>
    <xf numFmtId="0" fontId="11" fillId="3" borderId="32" xfId="0" applyFont="1" applyFill="1" applyBorder="1"/>
    <xf numFmtId="0" fontId="0" fillId="0" borderId="26" xfId="0" applyBorder="1" applyAlignment="1">
      <alignment vertical="top"/>
    </xf>
    <xf numFmtId="0" fontId="0" fillId="0" borderId="26" xfId="0" applyBorder="1" applyAlignment="1">
      <alignment horizontal="left" vertical="top"/>
    </xf>
    <xf numFmtId="0" fontId="0" fillId="10" borderId="26" xfId="0" applyFill="1" applyBorder="1" applyAlignment="1">
      <alignment vertical="top"/>
    </xf>
    <xf numFmtId="0" fontId="19" fillId="5" borderId="26" xfId="0" applyFont="1" applyFill="1" applyBorder="1" applyAlignment="1">
      <alignment horizontal="left" vertical="top"/>
    </xf>
    <xf numFmtId="0" fontId="21" fillId="6" borderId="26" xfId="0" applyFont="1" applyFill="1" applyBorder="1" applyAlignment="1">
      <alignment horizontal="left" vertical="top"/>
    </xf>
    <xf numFmtId="0" fontId="37" fillId="24" borderId="26" xfId="0" applyFont="1" applyFill="1" applyBorder="1" applyAlignment="1">
      <alignment horizontal="left" vertical="top"/>
    </xf>
    <xf numFmtId="0" fontId="0" fillId="16" borderId="0" xfId="0" applyFill="1" applyAlignment="1">
      <alignment horizontal="left"/>
    </xf>
    <xf numFmtId="0" fontId="0" fillId="0" borderId="30" xfId="0" applyBorder="1"/>
    <xf numFmtId="0" fontId="0" fillId="0" borderId="0" xfId="0" quotePrefix="1"/>
    <xf numFmtId="0" fontId="0" fillId="0" borderId="15" xfId="0" applyBorder="1"/>
    <xf numFmtId="0" fontId="0" fillId="0" borderId="16" xfId="0" applyBorder="1"/>
    <xf numFmtId="0" fontId="1" fillId="14" borderId="0" xfId="0" applyFont="1" applyFill="1"/>
    <xf numFmtId="0" fontId="35" fillId="15" borderId="0" xfId="0" applyFont="1" applyFill="1"/>
    <xf numFmtId="0" fontId="29" fillId="0" borderId="0" xfId="0" applyFont="1"/>
    <xf numFmtId="0" fontId="32" fillId="20" borderId="0" xfId="0" applyFont="1" applyFill="1"/>
    <xf numFmtId="0" fontId="33" fillId="0" borderId="0" xfId="0" applyFont="1"/>
    <xf numFmtId="0" fontId="27" fillId="13" borderId="16" xfId="0" applyFont="1" applyFill="1" applyBorder="1"/>
    <xf numFmtId="0" fontId="27" fillId="13" borderId="27" xfId="0" applyFont="1" applyFill="1" applyBorder="1"/>
    <xf numFmtId="0" fontId="27" fillId="13" borderId="29" xfId="0" applyFont="1" applyFill="1" applyBorder="1"/>
    <xf numFmtId="0" fontId="34" fillId="21" borderId="0" xfId="0" applyFont="1" applyFill="1"/>
    <xf numFmtId="0" fontId="0" fillId="19" borderId="15" xfId="0" applyFill="1" applyBorder="1"/>
    <xf numFmtId="0" fontId="0" fillId="19" borderId="16" xfId="0" applyFill="1" applyBorder="1"/>
    <xf numFmtId="0" fontId="0" fillId="19" borderId="30" xfId="0" applyFill="1" applyBorder="1"/>
    <xf numFmtId="0" fontId="0" fillId="0" borderId="0" xfId="0" applyAlignment="1">
      <alignment horizontal="right" vertical="top"/>
    </xf>
    <xf numFmtId="0" fontId="27" fillId="13" borderId="33" xfId="0" applyFont="1" applyFill="1" applyBorder="1"/>
    <xf numFmtId="14" fontId="0" fillId="0" borderId="0" xfId="0" applyNumberFormat="1"/>
    <xf numFmtId="0" fontId="0" fillId="18" borderId="26" xfId="0" applyFill="1" applyBorder="1" applyAlignment="1">
      <alignment vertical="top"/>
    </xf>
    <xf numFmtId="0" fontId="17" fillId="4" borderId="26" xfId="0" applyFont="1" applyFill="1" applyBorder="1" applyAlignment="1">
      <alignment horizontal="left" vertical="top"/>
    </xf>
    <xf numFmtId="0" fontId="17" fillId="4" borderId="26" xfId="0" applyFont="1" applyFill="1" applyBorder="1" applyAlignment="1">
      <alignment horizontal="center" vertical="top"/>
    </xf>
    <xf numFmtId="0" fontId="17" fillId="9" borderId="26" xfId="0" applyFont="1" applyFill="1" applyBorder="1" applyAlignment="1">
      <alignment horizontal="left" vertical="top"/>
    </xf>
    <xf numFmtId="0" fontId="17" fillId="10" borderId="26" xfId="0" applyFont="1" applyFill="1" applyBorder="1" applyAlignment="1">
      <alignment horizontal="left" vertical="top"/>
    </xf>
    <xf numFmtId="0" fontId="17" fillId="11" borderId="26" xfId="0" applyFont="1" applyFill="1" applyBorder="1" applyAlignment="1">
      <alignment horizontal="left" vertical="top"/>
    </xf>
    <xf numFmtId="0" fontId="20" fillId="6" borderId="26" xfId="0" applyFont="1" applyFill="1" applyBorder="1" applyAlignment="1">
      <alignment horizontal="left" vertical="top"/>
    </xf>
    <xf numFmtId="0" fontId="20" fillId="10" borderId="26" xfId="0" applyFont="1" applyFill="1" applyBorder="1" applyAlignment="1">
      <alignment horizontal="left" vertical="top"/>
    </xf>
    <xf numFmtId="0" fontId="21" fillId="0" borderId="26" xfId="0" applyFont="1" applyBorder="1" applyAlignment="1">
      <alignment horizontal="left" vertical="top"/>
    </xf>
    <xf numFmtId="0" fontId="20" fillId="6" borderId="26" xfId="0" quotePrefix="1" applyFont="1" applyFill="1" applyBorder="1" applyAlignment="1">
      <alignment horizontal="left" vertical="top"/>
    </xf>
    <xf numFmtId="0" fontId="22" fillId="6" borderId="26" xfId="0" applyFont="1" applyFill="1" applyBorder="1" applyAlignment="1">
      <alignment horizontal="left" vertical="top"/>
    </xf>
    <xf numFmtId="0" fontId="20" fillId="7" borderId="26" xfId="0" applyFont="1" applyFill="1" applyBorder="1" applyAlignment="1">
      <alignment horizontal="left" vertical="top"/>
    </xf>
    <xf numFmtId="0" fontId="23" fillId="6" borderId="26" xfId="0" applyFont="1" applyFill="1" applyBorder="1" applyAlignment="1">
      <alignment horizontal="left" vertical="top"/>
    </xf>
    <xf numFmtId="0" fontId="20" fillId="0" borderId="26" xfId="0" applyFont="1" applyBorder="1" applyAlignment="1">
      <alignment horizontal="left" vertical="top"/>
    </xf>
    <xf numFmtId="0" fontId="22" fillId="10" borderId="26" xfId="0" applyFont="1" applyFill="1" applyBorder="1" applyAlignment="1">
      <alignment horizontal="left" vertical="top"/>
    </xf>
    <xf numFmtId="0" fontId="39" fillId="6" borderId="26" xfId="0" applyFont="1" applyFill="1" applyBorder="1" applyAlignment="1">
      <alignment horizontal="left" vertical="top"/>
    </xf>
    <xf numFmtId="49" fontId="1" fillId="7" borderId="0" xfId="1" applyNumberFormat="1" applyFont="1" applyFill="1" applyAlignment="1">
      <alignment horizontal="center" vertical="center" wrapText="1"/>
    </xf>
    <xf numFmtId="49" fontId="1" fillId="7" borderId="26" xfId="2" applyFont="1" applyFill="1" applyBorder="1" applyAlignment="1">
      <alignment horizontal="center" vertical="top" wrapText="1"/>
    </xf>
    <xf numFmtId="0" fontId="1" fillId="17" borderId="0" xfId="1" applyFont="1" applyFill="1" applyAlignment="1">
      <alignment vertical="top" wrapText="1"/>
    </xf>
    <xf numFmtId="0" fontId="1" fillId="16" borderId="26" xfId="1" applyFont="1" applyFill="1" applyBorder="1" applyAlignment="1">
      <alignment horizontal="center" vertical="top" wrapText="1"/>
    </xf>
    <xf numFmtId="0" fontId="1" fillId="16" borderId="0" xfId="1" applyFont="1" applyFill="1" applyAlignment="1">
      <alignment horizontal="center" vertical="top" wrapText="1"/>
    </xf>
    <xf numFmtId="0" fontId="1" fillId="7" borderId="26" xfId="1" applyFont="1" applyFill="1" applyBorder="1" applyAlignment="1">
      <alignment horizontal="center" vertical="top" wrapText="1"/>
    </xf>
    <xf numFmtId="49" fontId="1" fillId="16" borderId="26" xfId="2" applyFont="1" applyFill="1" applyBorder="1" applyAlignment="1">
      <alignment horizontal="center" vertical="top" wrapText="1"/>
    </xf>
    <xf numFmtId="49" fontId="1" fillId="7" borderId="26" xfId="1" applyNumberFormat="1" applyFont="1" applyFill="1" applyBorder="1" applyAlignment="1">
      <alignment horizontal="center" vertical="top" wrapText="1"/>
    </xf>
    <xf numFmtId="49" fontId="1" fillId="7" borderId="0" xfId="1" applyNumberFormat="1" applyFont="1" applyFill="1" applyAlignment="1">
      <alignment horizontal="center" vertical="top" wrapText="1"/>
    </xf>
    <xf numFmtId="49" fontId="1" fillId="17" borderId="0" xfId="1" applyNumberFormat="1" applyFont="1" applyFill="1" applyAlignment="1">
      <alignment horizontal="center" vertical="top" wrapText="1"/>
    </xf>
    <xf numFmtId="49" fontId="1" fillId="0" borderId="0" xfId="0" applyNumberFormat="1" applyFont="1"/>
    <xf numFmtId="0" fontId="24" fillId="0" borderId="0" xfId="2" applyNumberFormat="1"/>
    <xf numFmtId="0" fontId="27" fillId="25" borderId="0" xfId="0" applyFont="1" applyFill="1"/>
    <xf numFmtId="0" fontId="27" fillId="26" borderId="0" xfId="0" applyFont="1" applyFill="1"/>
    <xf numFmtId="0" fontId="27" fillId="27" borderId="0" xfId="0" applyFont="1" applyFill="1"/>
    <xf numFmtId="0" fontId="0" fillId="3" borderId="0" xfId="0" applyFill="1" applyAlignment="1">
      <alignment horizontal="left"/>
    </xf>
    <xf numFmtId="0" fontId="0" fillId="19" borderId="0" xfId="0" applyFill="1"/>
    <xf numFmtId="0" fontId="40" fillId="0" borderId="0" xfId="0" applyFont="1"/>
    <xf numFmtId="49" fontId="0" fillId="19" borderId="15" xfId="0" applyNumberFormat="1" applyFill="1" applyBorder="1"/>
    <xf numFmtId="49" fontId="0" fillId="19" borderId="16" xfId="0" quotePrefix="1" applyNumberFormat="1" applyFill="1" applyBorder="1"/>
    <xf numFmtId="49" fontId="0" fillId="19" borderId="16" xfId="0" applyNumberFormat="1" applyFill="1" applyBorder="1"/>
    <xf numFmtId="49" fontId="0" fillId="19" borderId="0" xfId="0" quotePrefix="1" applyNumberFormat="1" applyFill="1"/>
    <xf numFmtId="49" fontId="0" fillId="0" borderId="15" xfId="0" applyNumberFormat="1" applyBorder="1"/>
    <xf numFmtId="49" fontId="0" fillId="0" borderId="16" xfId="0" applyNumberFormat="1" applyBorder="1"/>
    <xf numFmtId="49" fontId="0" fillId="19" borderId="0" xfId="0" applyNumberFormat="1" applyFill="1"/>
    <xf numFmtId="0" fontId="23" fillId="10" borderId="26" xfId="0" applyFont="1" applyFill="1" applyBorder="1" applyAlignment="1">
      <alignment horizontal="left" vertical="top"/>
    </xf>
    <xf numFmtId="0" fontId="23" fillId="0" borderId="26" xfId="0" applyFont="1" applyBorder="1" applyAlignment="1">
      <alignment horizontal="left" vertical="top"/>
    </xf>
    <xf numFmtId="0" fontId="42" fillId="3" borderId="8" xfId="0" applyFont="1" applyFill="1" applyBorder="1" applyAlignment="1">
      <alignment horizontal="right"/>
    </xf>
    <xf numFmtId="0" fontId="42" fillId="3" borderId="0" xfId="0" applyFont="1" applyFill="1" applyAlignment="1">
      <alignment horizontal="right"/>
    </xf>
    <xf numFmtId="0" fontId="27" fillId="13" borderId="15" xfId="0" applyFont="1" applyFill="1" applyBorder="1"/>
    <xf numFmtId="0" fontId="22" fillId="0" borderId="26" xfId="0" applyFont="1" applyBorder="1" applyAlignment="1">
      <alignment horizontal="left" vertical="top"/>
    </xf>
    <xf numFmtId="0" fontId="14" fillId="3" borderId="0" xfId="0" applyFont="1" applyFill="1" applyAlignment="1">
      <alignment vertical="top" wrapText="1"/>
    </xf>
    <xf numFmtId="49" fontId="2" fillId="18" borderId="10" xfId="0" applyNumberFormat="1" applyFont="1" applyFill="1" applyBorder="1" applyProtection="1">
      <protection locked="0"/>
    </xf>
    <xf numFmtId="49" fontId="9" fillId="8" borderId="10" xfId="0" applyNumberFormat="1" applyFont="1" applyFill="1" applyBorder="1" applyProtection="1">
      <protection locked="0"/>
    </xf>
    <xf numFmtId="49" fontId="6" fillId="18" borderId="10" xfId="0" applyNumberFormat="1" applyFont="1" applyFill="1" applyBorder="1" applyProtection="1">
      <protection locked="0"/>
    </xf>
    <xf numFmtId="0" fontId="43" fillId="3" borderId="0" xfId="0" applyFont="1" applyFill="1"/>
    <xf numFmtId="49" fontId="2" fillId="3" borderId="0" xfId="0" applyNumberFormat="1" applyFont="1" applyFill="1"/>
    <xf numFmtId="0" fontId="1" fillId="0" borderId="0" xfId="0" applyFont="1" applyAlignment="1">
      <alignment wrapText="1"/>
    </xf>
    <xf numFmtId="0" fontId="0" fillId="29" borderId="0" xfId="0" applyFill="1" applyAlignment="1">
      <alignment vertical="top"/>
    </xf>
    <xf numFmtId="0" fontId="0" fillId="29" borderId="0" xfId="0" applyFill="1"/>
    <xf numFmtId="0" fontId="0" fillId="29" borderId="0" xfId="0" applyFill="1" applyAlignment="1">
      <alignment wrapText="1"/>
    </xf>
    <xf numFmtId="0" fontId="0" fillId="29" borderId="0" xfId="0" applyFill="1" applyAlignment="1">
      <alignment vertical="top" wrapText="1"/>
    </xf>
    <xf numFmtId="49" fontId="0" fillId="15" borderId="0" xfId="0" applyNumberFormat="1" applyFill="1"/>
    <xf numFmtId="49" fontId="27" fillId="0" borderId="0" xfId="0" applyNumberFormat="1" applyFont="1"/>
    <xf numFmtId="49" fontId="0" fillId="0" borderId="30" xfId="0" applyNumberFormat="1" applyBorder="1" applyAlignment="1">
      <alignment vertical="top"/>
    </xf>
    <xf numFmtId="49" fontId="0" fillId="0" borderId="30" xfId="0" quotePrefix="1" applyNumberFormat="1" applyBorder="1" applyAlignment="1">
      <alignment vertical="top"/>
    </xf>
    <xf numFmtId="49" fontId="27" fillId="13" borderId="0" xfId="0" applyNumberFormat="1" applyFont="1" applyFill="1"/>
    <xf numFmtId="49" fontId="0" fillId="19" borderId="30" xfId="0" applyNumberFormat="1" applyFill="1" applyBorder="1" applyAlignment="1">
      <alignment vertical="top"/>
    </xf>
    <xf numFmtId="49" fontId="0" fillId="0" borderId="0" xfId="0" applyNumberFormat="1" applyAlignment="1">
      <alignment vertical="top"/>
    </xf>
    <xf numFmtId="49" fontId="0" fillId="0" borderId="0" xfId="0" applyNumberFormat="1" applyAlignment="1">
      <alignment horizontal="right" vertical="top"/>
    </xf>
    <xf numFmtId="14" fontId="0" fillId="0" borderId="0" xfId="0" applyNumberFormat="1" applyAlignment="1">
      <alignment wrapText="1"/>
    </xf>
    <xf numFmtId="49" fontId="1" fillId="7" borderId="0" xfId="2" applyFont="1" applyFill="1" applyAlignment="1">
      <alignment horizontal="center" vertical="center" wrapText="1"/>
    </xf>
    <xf numFmtId="49" fontId="45" fillId="0" borderId="0" xfId="4" applyNumberFormat="1" applyFont="1" applyAlignment="1">
      <alignment horizontal="left" vertical="top"/>
    </xf>
    <xf numFmtId="49" fontId="46" fillId="0" borderId="0" xfId="4" applyNumberFormat="1" applyFont="1" applyAlignment="1">
      <alignment vertical="top"/>
    </xf>
    <xf numFmtId="0" fontId="6" fillId="3" borderId="1" xfId="0" applyFont="1" applyFill="1" applyBorder="1"/>
    <xf numFmtId="0" fontId="6" fillId="3" borderId="2" xfId="0" applyFont="1" applyFill="1" applyBorder="1"/>
    <xf numFmtId="0" fontId="11" fillId="3" borderId="3" xfId="0" applyFont="1" applyFill="1" applyBorder="1"/>
    <xf numFmtId="0" fontId="6" fillId="3" borderId="4" xfId="0" applyFont="1" applyFill="1" applyBorder="1"/>
    <xf numFmtId="0" fontId="31" fillId="3" borderId="5" xfId="0" applyFont="1" applyFill="1" applyBorder="1"/>
    <xf numFmtId="0" fontId="11" fillId="3" borderId="5" xfId="0" applyFont="1" applyFill="1" applyBorder="1"/>
    <xf numFmtId="0" fontId="2" fillId="3" borderId="34" xfId="0" applyFont="1" applyFill="1" applyBorder="1"/>
    <xf numFmtId="0" fontId="30" fillId="3" borderId="35" xfId="0" applyFont="1" applyFill="1" applyBorder="1"/>
    <xf numFmtId="0" fontId="2" fillId="3" borderId="5" xfId="0" applyFont="1" applyFill="1" applyBorder="1"/>
    <xf numFmtId="0" fontId="6" fillId="3" borderId="34" xfId="0" applyFont="1" applyFill="1" applyBorder="1"/>
    <xf numFmtId="0" fontId="11" fillId="3" borderId="35" xfId="0" applyFont="1" applyFill="1" applyBorder="1"/>
    <xf numFmtId="0" fontId="0" fillId="0" borderId="33" xfId="0" applyBorder="1"/>
    <xf numFmtId="164" fontId="24" fillId="7" borderId="0" xfId="1" applyNumberFormat="1" applyFill="1"/>
    <xf numFmtId="0" fontId="38" fillId="0" borderId="0" xfId="3" applyAlignment="1">
      <alignment horizontal="center" vertical="center"/>
    </xf>
    <xf numFmtId="0" fontId="0" fillId="0" borderId="0" xfId="0" applyAlignment="1">
      <alignment horizontal="left" vertical="center"/>
    </xf>
    <xf numFmtId="0" fontId="44" fillId="0" borderId="0" xfId="0" applyFont="1"/>
    <xf numFmtId="14" fontId="24" fillId="7" borderId="0" xfId="2" applyNumberFormat="1" applyFill="1"/>
    <xf numFmtId="0" fontId="6" fillId="3" borderId="0" xfId="0" applyFont="1" applyFill="1" applyAlignment="1">
      <alignment vertical="center"/>
    </xf>
    <xf numFmtId="1" fontId="0" fillId="0" borderId="0" xfId="0" applyNumberFormat="1"/>
    <xf numFmtId="0" fontId="38" fillId="0" borderId="0" xfId="3" applyFill="1" applyAlignment="1">
      <alignment horizontal="center" vertical="center"/>
    </xf>
    <xf numFmtId="0" fontId="38" fillId="0" borderId="26" xfId="3" applyBorder="1" applyAlignment="1">
      <alignment horizontal="center" vertical="center"/>
    </xf>
    <xf numFmtId="0" fontId="0" fillId="0" borderId="26" xfId="0" applyBorder="1"/>
    <xf numFmtId="0" fontId="1" fillId="24" borderId="26" xfId="0" applyFont="1" applyFill="1" applyBorder="1"/>
    <xf numFmtId="0" fontId="1" fillId="24" borderId="26" xfId="0" applyFont="1" applyFill="1" applyBorder="1" applyAlignment="1">
      <alignment horizontal="left"/>
    </xf>
    <xf numFmtId="0" fontId="0" fillId="19" borderId="15" xfId="0" applyFill="1" applyBorder="1" applyAlignment="1">
      <alignment horizontal="left" vertical="center"/>
    </xf>
    <xf numFmtId="0" fontId="0" fillId="19" borderId="16" xfId="0" applyFill="1"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49" fillId="0" borderId="0" xfId="0" applyFont="1"/>
    <xf numFmtId="0" fontId="38" fillId="0" borderId="0" xfId="3" applyFill="1" applyAlignment="1"/>
    <xf numFmtId="0" fontId="50" fillId="0" borderId="0" xfId="0" applyFont="1"/>
    <xf numFmtId="0" fontId="0" fillId="0" borderId="0" xfId="0" applyAlignment="1">
      <alignment horizontal="right"/>
    </xf>
    <xf numFmtId="0" fontId="51" fillId="2" borderId="10" xfId="5" applyFill="1" applyBorder="1" applyProtection="1">
      <protection locked="0"/>
    </xf>
    <xf numFmtId="0" fontId="21" fillId="8" borderId="26" xfId="0" quotePrefix="1" applyFont="1" applyFill="1" applyBorder="1" applyAlignment="1">
      <alignment horizontal="left" vertical="top"/>
    </xf>
    <xf numFmtId="0" fontId="21" fillId="6" borderId="26" xfId="0" quotePrefix="1" applyFont="1" applyFill="1" applyBorder="1" applyAlignment="1">
      <alignment horizontal="left" vertical="top"/>
    </xf>
    <xf numFmtId="3" fontId="0" fillId="0" borderId="0" xfId="0" applyNumberFormat="1"/>
    <xf numFmtId="0" fontId="29" fillId="0" borderId="0" xfId="1" applyFont="1" applyAlignment="1">
      <alignment horizontal="left" vertical="top" wrapText="1"/>
    </xf>
    <xf numFmtId="0" fontId="1" fillId="0" borderId="0" xfId="1" applyFont="1" applyAlignment="1">
      <alignment horizontal="left" vertical="top" wrapText="1"/>
    </xf>
    <xf numFmtId="0" fontId="1" fillId="7" borderId="0" xfId="1" applyFont="1" applyFill="1" applyAlignment="1">
      <alignment horizontal="left" vertical="top" wrapText="1"/>
    </xf>
    <xf numFmtId="49" fontId="1" fillId="7" borderId="26" xfId="2" applyFont="1" applyFill="1" applyBorder="1" applyAlignment="1">
      <alignment horizontal="left" vertical="top" wrapText="1"/>
    </xf>
    <xf numFmtId="0" fontId="1" fillId="17" borderId="0" xfId="1" applyFont="1" applyFill="1" applyAlignment="1">
      <alignment horizontal="left" vertical="top" wrapText="1"/>
    </xf>
    <xf numFmtId="49" fontId="29" fillId="0" borderId="0" xfId="2" applyFont="1" applyAlignment="1">
      <alignment horizontal="left" vertical="top" wrapText="1"/>
    </xf>
    <xf numFmtId="49" fontId="1" fillId="0" borderId="0" xfId="2" applyFont="1" applyAlignment="1">
      <alignment horizontal="left" vertical="top" wrapText="1"/>
    </xf>
    <xf numFmtId="0" fontId="29" fillId="0" borderId="0" xfId="0" applyFont="1" applyAlignment="1">
      <alignment horizontal="left" vertical="top" wrapText="1"/>
    </xf>
    <xf numFmtId="0" fontId="1" fillId="16" borderId="26" xfId="1" applyFont="1" applyFill="1" applyBorder="1" applyAlignment="1">
      <alignment horizontal="left" vertical="top" wrapText="1"/>
    </xf>
    <xf numFmtId="0" fontId="1" fillId="16" borderId="0" xfId="1" applyFont="1" applyFill="1" applyAlignment="1">
      <alignment horizontal="left" vertical="top" wrapText="1"/>
    </xf>
    <xf numFmtId="0" fontId="1" fillId="7" borderId="26" xfId="1" applyFont="1" applyFill="1" applyBorder="1" applyAlignment="1">
      <alignment horizontal="left" vertical="top" wrapText="1"/>
    </xf>
    <xf numFmtId="0" fontId="25" fillId="0" borderId="0" xfId="0" applyFont="1" applyAlignment="1">
      <alignment horizontal="left" vertical="top" wrapText="1"/>
    </xf>
    <xf numFmtId="0" fontId="0" fillId="0" borderId="0" xfId="0" applyAlignment="1">
      <alignment horizontal="left" vertical="top" wrapText="1"/>
    </xf>
    <xf numFmtId="49" fontId="29" fillId="0" borderId="0" xfId="1" applyNumberFormat="1" applyFont="1" applyAlignment="1">
      <alignment horizontal="left" vertical="top" wrapText="1"/>
    </xf>
    <xf numFmtId="49" fontId="1" fillId="0" borderId="0" xfId="1" applyNumberFormat="1" applyFont="1" applyAlignment="1">
      <alignment horizontal="left" vertical="top" wrapText="1"/>
    </xf>
    <xf numFmtId="49" fontId="1" fillId="16" borderId="26" xfId="2" applyFont="1" applyFill="1" applyBorder="1" applyAlignment="1">
      <alignment horizontal="left" vertical="top" wrapText="1"/>
    </xf>
    <xf numFmtId="49" fontId="1" fillId="7" borderId="26" xfId="1" applyNumberFormat="1" applyFont="1" applyFill="1" applyBorder="1" applyAlignment="1">
      <alignment horizontal="left" vertical="top" wrapText="1"/>
    </xf>
    <xf numFmtId="49" fontId="1" fillId="7" borderId="0" xfId="1" applyNumberFormat="1" applyFont="1" applyFill="1" applyAlignment="1">
      <alignment horizontal="left" vertical="top" wrapText="1"/>
    </xf>
    <xf numFmtId="49" fontId="1" fillId="17" borderId="0" xfId="1" applyNumberFormat="1" applyFont="1" applyFill="1" applyAlignment="1">
      <alignment horizontal="left" vertical="top" wrapText="1"/>
    </xf>
    <xf numFmtId="0" fontId="1" fillId="0" borderId="0" xfId="0" applyFont="1" applyAlignment="1">
      <alignment horizontal="left" vertical="top" wrapText="1"/>
    </xf>
    <xf numFmtId="0" fontId="0" fillId="29" borderId="0" xfId="0" applyFill="1" applyAlignment="1">
      <alignment horizontal="left" vertical="top" wrapText="1"/>
    </xf>
    <xf numFmtId="49" fontId="0" fillId="0" borderId="0" xfId="0" applyNumberFormat="1" applyAlignment="1">
      <alignment horizontal="left" vertical="top"/>
    </xf>
    <xf numFmtId="49" fontId="0" fillId="0" borderId="0" xfId="0" applyNumberFormat="1" applyAlignment="1">
      <alignment horizontal="left"/>
    </xf>
    <xf numFmtId="49" fontId="0" fillId="0" borderId="0" xfId="0" applyNumberFormat="1" applyAlignment="1">
      <alignment horizontal="right"/>
    </xf>
    <xf numFmtId="0" fontId="35" fillId="0" borderId="0" xfId="0" applyFont="1"/>
    <xf numFmtId="0" fontId="0" fillId="31" borderId="26" xfId="0" applyFill="1" applyBorder="1"/>
    <xf numFmtId="0" fontId="53" fillId="8" borderId="26" xfId="0" applyFont="1" applyFill="1" applyBorder="1" applyAlignment="1">
      <alignment vertical="center"/>
    </xf>
    <xf numFmtId="0" fontId="53" fillId="0" borderId="26" xfId="0" applyFont="1" applyBorder="1" applyAlignment="1">
      <alignment vertical="center"/>
    </xf>
    <xf numFmtId="0" fontId="35" fillId="0" borderId="26" xfId="0" applyFont="1" applyBorder="1"/>
    <xf numFmtId="0" fontId="52" fillId="0" borderId="26" xfId="0" applyFont="1" applyBorder="1" applyAlignment="1">
      <alignment vertical="center"/>
    </xf>
    <xf numFmtId="0" fontId="52" fillId="7" borderId="26" xfId="0" applyFont="1" applyFill="1" applyBorder="1" applyAlignment="1">
      <alignment vertical="center"/>
    </xf>
    <xf numFmtId="0" fontId="27" fillId="13" borderId="0" xfId="0" applyFont="1" applyFill="1" applyBorder="1"/>
    <xf numFmtId="0" fontId="35" fillId="7" borderId="26" xfId="0" applyFont="1" applyFill="1" applyBorder="1"/>
    <xf numFmtId="0" fontId="35" fillId="7" borderId="0" xfId="0" applyFont="1" applyFill="1"/>
    <xf numFmtId="0" fontId="55" fillId="7" borderId="0" xfId="0" applyFont="1" applyFill="1"/>
    <xf numFmtId="0" fontId="32" fillId="0" borderId="0" xfId="0" applyFont="1" applyAlignment="1"/>
    <xf numFmtId="49" fontId="32" fillId="0" borderId="0" xfId="0" applyNumberFormat="1" applyFont="1" applyAlignment="1"/>
    <xf numFmtId="0" fontId="2" fillId="8" borderId="10" xfId="0" applyFont="1" applyFill="1" applyBorder="1" applyProtection="1">
      <protection locked="0"/>
    </xf>
    <xf numFmtId="49" fontId="2" fillId="8" borderId="10" xfId="0" applyNumberFormat="1" applyFont="1" applyFill="1" applyBorder="1" applyProtection="1">
      <protection locked="0"/>
    </xf>
    <xf numFmtId="0" fontId="0" fillId="0" borderId="0" xfId="0" applyFill="1" applyAlignment="1">
      <alignment horizontal="center"/>
    </xf>
    <xf numFmtId="0" fontId="0" fillId="0" borderId="0" xfId="0" applyFill="1" applyAlignment="1"/>
    <xf numFmtId="0" fontId="0" fillId="0" borderId="0" xfId="0" applyNumberFormat="1" applyFill="1" applyAlignment="1"/>
    <xf numFmtId="0" fontId="6" fillId="3" borderId="0" xfId="0" applyFont="1" applyFill="1" applyBorder="1"/>
    <xf numFmtId="0" fontId="2" fillId="3" borderId="0" xfId="0" applyFont="1" applyFill="1" applyBorder="1"/>
    <xf numFmtId="0" fontId="11" fillId="3" borderId="0" xfId="0" applyFont="1" applyFill="1" applyBorder="1" applyAlignment="1">
      <alignment horizontal="right"/>
    </xf>
    <xf numFmtId="0" fontId="21" fillId="24" borderId="26" xfId="0" applyFont="1" applyFill="1" applyBorder="1" applyAlignment="1">
      <alignment horizontal="left" vertical="top"/>
    </xf>
    <xf numFmtId="0" fontId="20" fillId="24" borderId="26" xfId="0" applyFont="1" applyFill="1" applyBorder="1" applyAlignment="1">
      <alignment horizontal="left" vertical="top"/>
    </xf>
    <xf numFmtId="0" fontId="19" fillId="5" borderId="26" xfId="0" applyFont="1" applyFill="1" applyBorder="1" applyAlignment="1">
      <alignment horizontal="left" vertical="top" wrapText="1"/>
    </xf>
    <xf numFmtId="0" fontId="0" fillId="0" borderId="0" xfId="0" applyFill="1"/>
    <xf numFmtId="0" fontId="32" fillId="0" borderId="0" xfId="0" applyFont="1" applyFill="1"/>
    <xf numFmtId="0" fontId="6" fillId="0" borderId="0" xfId="0" applyFont="1" applyFill="1"/>
    <xf numFmtId="0" fontId="0" fillId="0" borderId="0" xfId="0" applyFill="1" applyAlignment="1">
      <alignment wrapText="1"/>
    </xf>
    <xf numFmtId="0" fontId="10" fillId="3" borderId="0" xfId="0" applyFont="1" applyFill="1" applyProtection="1"/>
    <xf numFmtId="0" fontId="0" fillId="0" borderId="0" xfId="0" applyAlignment="1"/>
    <xf numFmtId="0" fontId="40" fillId="0" borderId="0" xfId="0" applyFont="1" applyAlignment="1"/>
    <xf numFmtId="0" fontId="0" fillId="0" borderId="0" xfId="0" applyNumberFormat="1"/>
    <xf numFmtId="0" fontId="0" fillId="0" borderId="0" xfId="0" applyNumberFormat="1" applyAlignment="1"/>
    <xf numFmtId="0" fontId="0" fillId="7" borderId="0" xfId="0" applyFill="1" applyAlignment="1"/>
    <xf numFmtId="0" fontId="20" fillId="6" borderId="26" xfId="0" applyFont="1" applyFill="1" applyBorder="1" applyAlignment="1">
      <alignment horizontal="center" vertical="top"/>
    </xf>
    <xf numFmtId="0" fontId="20" fillId="0" borderId="26" xfId="0" applyFont="1" applyBorder="1" applyAlignment="1">
      <alignment horizontal="center" vertical="top"/>
    </xf>
    <xf numFmtId="0" fontId="22" fillId="6" borderId="26" xfId="0" applyFont="1" applyFill="1" applyBorder="1" applyAlignment="1">
      <alignment horizontal="center" vertical="top"/>
    </xf>
    <xf numFmtId="0" fontId="17" fillId="4" borderId="26" xfId="0" applyFont="1" applyFill="1" applyBorder="1" applyAlignment="1">
      <alignment horizontal="left" vertical="top" wrapText="1"/>
    </xf>
    <xf numFmtId="49" fontId="6" fillId="8" borderId="10" xfId="0" applyNumberFormat="1" applyFont="1" applyFill="1" applyBorder="1" applyProtection="1">
      <protection locked="0"/>
    </xf>
    <xf numFmtId="0" fontId="24" fillId="0" borderId="0" xfId="2" applyNumberFormat="1" applyFill="1"/>
    <xf numFmtId="14" fontId="24" fillId="0" borderId="0" xfId="2" applyNumberFormat="1" applyFill="1"/>
    <xf numFmtId="165" fontId="24" fillId="7" borderId="0" xfId="2" applyNumberFormat="1" applyFill="1"/>
    <xf numFmtId="0" fontId="8" fillId="3" borderId="0" xfId="0" applyFont="1" applyFill="1" applyProtection="1"/>
    <xf numFmtId="0" fontId="8" fillId="3" borderId="0" xfId="0" applyFont="1" applyFill="1" applyBorder="1" applyProtection="1"/>
    <xf numFmtId="0" fontId="12" fillId="3" borderId="0" xfId="0" applyFont="1" applyFill="1" applyProtection="1"/>
    <xf numFmtId="0" fontId="36" fillId="3" borderId="0" xfId="0" applyFont="1" applyFill="1" applyProtection="1"/>
    <xf numFmtId="0" fontId="47" fillId="3" borderId="0" xfId="0" applyFont="1" applyFill="1" applyProtection="1"/>
    <xf numFmtId="0" fontId="41" fillId="3" borderId="0" xfId="0" applyFont="1" applyFill="1" applyProtection="1"/>
    <xf numFmtId="0" fontId="22" fillId="7" borderId="26" xfId="0" applyFont="1" applyFill="1" applyBorder="1" applyAlignment="1">
      <alignment horizontal="left" vertical="top"/>
    </xf>
    <xf numFmtId="0" fontId="53" fillId="0" borderId="26" xfId="0" applyFont="1" applyFill="1" applyBorder="1" applyAlignment="1">
      <alignment vertical="center"/>
    </xf>
    <xf numFmtId="0" fontId="52" fillId="0" borderId="26" xfId="0" applyFont="1" applyFill="1" applyBorder="1" applyAlignment="1">
      <alignment vertical="center"/>
    </xf>
    <xf numFmtId="0" fontId="0" fillId="0" borderId="26" xfId="0" applyFill="1" applyBorder="1"/>
    <xf numFmtId="0" fontId="0" fillId="0" borderId="0" xfId="0" applyBorder="1"/>
    <xf numFmtId="0" fontId="56" fillId="3" borderId="9" xfId="0" applyFont="1" applyFill="1" applyBorder="1"/>
    <xf numFmtId="0" fontId="56" fillId="3" borderId="5" xfId="0" applyFont="1" applyFill="1" applyBorder="1"/>
    <xf numFmtId="0" fontId="2" fillId="6" borderId="10" xfId="0" applyFont="1" applyFill="1" applyBorder="1" applyProtection="1"/>
    <xf numFmtId="49" fontId="2" fillId="6" borderId="10" xfId="0" applyNumberFormat="1" applyFont="1" applyFill="1" applyBorder="1" applyProtection="1"/>
    <xf numFmtId="49" fontId="2" fillId="6" borderId="10" xfId="0" applyNumberFormat="1" applyFont="1" applyFill="1" applyBorder="1" applyProtection="1">
      <protection locked="0"/>
    </xf>
    <xf numFmtId="0" fontId="2" fillId="3" borderId="0" xfId="0" applyFont="1" applyFill="1" applyProtection="1"/>
    <xf numFmtId="0" fontId="28" fillId="3" borderId="0" xfId="0" applyFont="1" applyFill="1" applyProtection="1"/>
    <xf numFmtId="0" fontId="7" fillId="3" borderId="0" xfId="0" applyFont="1" applyFill="1" applyProtection="1"/>
    <xf numFmtId="49" fontId="11" fillId="8" borderId="10" xfId="0" applyNumberFormat="1" applyFont="1" applyFill="1" applyBorder="1" applyAlignment="1" applyProtection="1">
      <alignment horizontal="center"/>
    </xf>
    <xf numFmtId="49" fontId="2" fillId="18" borderId="10" xfId="0" applyNumberFormat="1" applyFont="1" applyFill="1" applyBorder="1" applyProtection="1"/>
    <xf numFmtId="49" fontId="6" fillId="2" borderId="10" xfId="0" applyNumberFormat="1" applyFont="1" applyFill="1" applyBorder="1" applyProtection="1"/>
    <xf numFmtId="49" fontId="14" fillId="8" borderId="10" xfId="0" applyNumberFormat="1" applyFont="1" applyFill="1" applyBorder="1" applyProtection="1"/>
    <xf numFmtId="0" fontId="43" fillId="3" borderId="0" xfId="0" applyFont="1" applyFill="1" applyProtection="1"/>
    <xf numFmtId="0" fontId="6" fillId="2" borderId="10" xfId="0" applyFont="1" applyFill="1" applyBorder="1" applyProtection="1"/>
    <xf numFmtId="0" fontId="11" fillId="32" borderId="10" xfId="0" applyFont="1" applyFill="1" applyBorder="1" applyProtection="1">
      <protection locked="0"/>
    </xf>
    <xf numFmtId="0" fontId="6" fillId="32" borderId="10" xfId="0" applyFont="1" applyFill="1" applyBorder="1" applyProtection="1">
      <protection locked="0"/>
    </xf>
    <xf numFmtId="49" fontId="6" fillId="2" borderId="10" xfId="0" applyNumberFormat="1" applyFont="1" applyFill="1" applyBorder="1" applyAlignment="1" applyProtection="1">
      <protection locked="0"/>
    </xf>
    <xf numFmtId="0" fontId="6" fillId="3" borderId="0" xfId="0" applyFont="1" applyFill="1" applyAlignment="1"/>
    <xf numFmtId="49" fontId="6" fillId="8" borderId="10" xfId="0" applyNumberFormat="1" applyFont="1" applyFill="1" applyBorder="1" applyAlignment="1" applyProtection="1">
      <protection locked="0"/>
    </xf>
    <xf numFmtId="49" fontId="6" fillId="2" borderId="10" xfId="0" applyNumberFormat="1" applyFont="1" applyFill="1" applyBorder="1" applyAlignment="1" applyProtection="1">
      <alignment horizontal="left"/>
      <protection locked="0"/>
    </xf>
    <xf numFmtId="14" fontId="6" fillId="2" borderId="10" xfId="0" applyNumberFormat="1" applyFont="1" applyFill="1" applyBorder="1" applyAlignment="1" applyProtection="1">
      <alignment horizontal="left"/>
      <protection locked="0"/>
    </xf>
    <xf numFmtId="49" fontId="6" fillId="6" borderId="10" xfId="0" applyNumberFormat="1" applyFont="1" applyFill="1" applyBorder="1" applyAlignment="1" applyProtection="1"/>
    <xf numFmtId="49" fontId="6" fillId="8" borderId="10" xfId="0" applyNumberFormat="1" applyFont="1" applyFill="1" applyBorder="1" applyAlignment="1" applyProtection="1"/>
    <xf numFmtId="49" fontId="0" fillId="0" borderId="10" xfId="0" applyNumberFormat="1" applyBorder="1" applyAlignment="1" applyProtection="1">
      <alignment horizontal="left"/>
      <protection locked="0"/>
    </xf>
    <xf numFmtId="49" fontId="6" fillId="28" borderId="10" xfId="0" applyNumberFormat="1" applyFont="1" applyFill="1" applyBorder="1" applyAlignment="1" applyProtection="1">
      <alignment horizontal="left"/>
      <protection locked="0"/>
    </xf>
    <xf numFmtId="49" fontId="6" fillId="28" borderId="10" xfId="0" applyNumberFormat="1" applyFont="1" applyFill="1" applyBorder="1" applyAlignment="1" applyProtection="1">
      <protection locked="0"/>
    </xf>
    <xf numFmtId="0" fontId="6" fillId="3" borderId="10" xfId="0" applyFont="1" applyFill="1" applyBorder="1" applyAlignment="1" applyProtection="1">
      <protection locked="0"/>
    </xf>
    <xf numFmtId="49" fontId="6" fillId="23" borderId="10" xfId="0" applyNumberFormat="1" applyFont="1" applyFill="1" applyBorder="1" applyAlignment="1" applyProtection="1">
      <protection locked="0"/>
    </xf>
    <xf numFmtId="49" fontId="14" fillId="2" borderId="10" xfId="0" applyNumberFormat="1" applyFont="1" applyFill="1" applyBorder="1" applyAlignment="1" applyProtection="1">
      <alignment horizontal="left"/>
      <protection locked="0"/>
    </xf>
    <xf numFmtId="49" fontId="14" fillId="23" borderId="10" xfId="0" applyNumberFormat="1" applyFont="1" applyFill="1" applyBorder="1" applyAlignment="1" applyProtection="1">
      <alignment horizontal="left"/>
      <protection locked="0"/>
    </xf>
    <xf numFmtId="49" fontId="14" fillId="8" borderId="10" xfId="0" applyNumberFormat="1" applyFont="1" applyFill="1" applyBorder="1" applyAlignment="1" applyProtection="1"/>
    <xf numFmtId="14" fontId="6" fillId="2" borderId="10" xfId="0" applyNumberFormat="1" applyFont="1" applyFill="1" applyBorder="1" applyAlignment="1" applyProtection="1"/>
    <xf numFmtId="0" fontId="0" fillId="0" borderId="10" xfId="0" applyBorder="1" applyAlignment="1" applyProtection="1"/>
    <xf numFmtId="49" fontId="6" fillId="6" borderId="0" xfId="0" applyNumberFormat="1" applyFont="1" applyFill="1" applyAlignment="1" applyProtection="1">
      <alignment vertical="center" wrapText="1"/>
    </xf>
    <xf numFmtId="49" fontId="6" fillId="8" borderId="0" xfId="0" applyNumberFormat="1" applyFont="1" applyFill="1" applyAlignment="1" applyProtection="1">
      <alignment vertical="center" wrapText="1"/>
    </xf>
    <xf numFmtId="0" fontId="0" fillId="0" borderId="0" xfId="0" applyAlignment="1" applyProtection="1">
      <alignment vertical="center" wrapText="1"/>
    </xf>
    <xf numFmtId="0" fontId="0" fillId="0" borderId="10" xfId="0" applyBorder="1" applyAlignment="1" applyProtection="1">
      <alignment vertical="center" wrapText="1"/>
    </xf>
    <xf numFmtId="49" fontId="14" fillId="2" borderId="10" xfId="0" applyNumberFormat="1" applyFont="1" applyFill="1" applyBorder="1" applyAlignment="1" applyProtection="1">
      <alignment horizontal="left"/>
    </xf>
    <xf numFmtId="49" fontId="6" fillId="2" borderId="10" xfId="0" applyNumberFormat="1" applyFont="1" applyFill="1" applyBorder="1" applyAlignment="1" applyProtection="1"/>
    <xf numFmtId="49" fontId="11" fillId="2" borderId="10" xfId="0" applyNumberFormat="1" applyFont="1" applyFill="1" applyBorder="1" applyAlignment="1" applyProtection="1"/>
    <xf numFmtId="49" fontId="6" fillId="2" borderId="0" xfId="0" applyNumberFormat="1" applyFont="1" applyFill="1" applyAlignment="1" applyProtection="1"/>
    <xf numFmtId="0" fontId="6" fillId="2" borderId="10" xfId="0" applyFont="1" applyFill="1" applyBorder="1" applyAlignment="1" applyProtection="1"/>
    <xf numFmtId="49" fontId="11" fillId="28" borderId="10" xfId="0" applyNumberFormat="1" applyFont="1" applyFill="1" applyBorder="1" applyAlignment="1" applyProtection="1">
      <alignment horizontal="center"/>
    </xf>
    <xf numFmtId="49" fontId="11" fillId="28" borderId="10" xfId="0" applyNumberFormat="1" applyFont="1" applyFill="1" applyBorder="1" applyAlignment="1" applyProtection="1"/>
    <xf numFmtId="0" fontId="11" fillId="3" borderId="0" xfId="0" applyFont="1" applyFill="1" applyAlignment="1">
      <alignment vertical="top" wrapText="1"/>
    </xf>
    <xf numFmtId="49" fontId="0" fillId="0" borderId="10" xfId="0" applyNumberFormat="1" applyBorder="1" applyAlignment="1" applyProtection="1"/>
    <xf numFmtId="49" fontId="14" fillId="28" borderId="0" xfId="0" applyNumberFormat="1" applyFont="1" applyFill="1" applyBorder="1" applyAlignment="1" applyProtection="1">
      <alignment horizontal="right"/>
    </xf>
    <xf numFmtId="49" fontId="14" fillId="8" borderId="0" xfId="0" applyNumberFormat="1" applyFont="1" applyFill="1" applyBorder="1" applyAlignment="1" applyProtection="1"/>
    <xf numFmtId="49" fontId="9" fillId="8" borderId="0" xfId="0" applyNumberFormat="1" applyFont="1" applyFill="1" applyAlignment="1" applyProtection="1">
      <protection locked="0"/>
    </xf>
    <xf numFmtId="49" fontId="2" fillId="23" borderId="10" xfId="0" applyNumberFormat="1" applyFont="1" applyFill="1" applyBorder="1" applyAlignment="1" applyProtection="1">
      <protection locked="0"/>
    </xf>
    <xf numFmtId="49" fontId="6" fillId="6" borderId="13" xfId="0" applyNumberFormat="1" applyFont="1" applyFill="1" applyBorder="1" applyAlignment="1" applyProtection="1"/>
    <xf numFmtId="49" fontId="6" fillId="8" borderId="13" xfId="0" applyNumberFormat="1" applyFont="1" applyFill="1" applyBorder="1" applyAlignment="1" applyProtection="1"/>
    <xf numFmtId="49" fontId="38" fillId="23" borderId="13" xfId="3" applyNumberFormat="1" applyFill="1" applyBorder="1" applyAlignment="1" applyProtection="1">
      <protection locked="0"/>
    </xf>
    <xf numFmtId="49" fontId="6" fillId="23" borderId="13" xfId="0" applyNumberFormat="1" applyFont="1" applyFill="1" applyBorder="1" applyAlignment="1" applyProtection="1">
      <protection locked="0"/>
    </xf>
    <xf numFmtId="49" fontId="6" fillId="18" borderId="10" xfId="0" applyNumberFormat="1" applyFont="1" applyFill="1" applyBorder="1" applyAlignment="1" applyProtection="1">
      <alignment horizontal="left"/>
      <protection locked="0"/>
    </xf>
    <xf numFmtId="49" fontId="14" fillId="8" borderId="0" xfId="0" applyNumberFormat="1" applyFont="1" applyFill="1" applyAlignment="1" applyProtection="1"/>
    <xf numFmtId="0" fontId="0" fillId="0" borderId="0" xfId="0" applyAlignment="1" applyProtection="1"/>
    <xf numFmtId="0" fontId="4" fillId="2" borderId="4" xfId="0" applyFont="1" applyFill="1" applyBorder="1" applyAlignment="1">
      <alignment horizontal="center"/>
    </xf>
    <xf numFmtId="0" fontId="4" fillId="2" borderId="0" xfId="0" applyFont="1" applyFill="1" applyAlignment="1">
      <alignment horizontal="center"/>
    </xf>
    <xf numFmtId="0" fontId="4" fillId="2" borderId="5" xfId="0" applyFont="1" applyFill="1" applyBorder="1" applyAlignment="1">
      <alignment horizontal="center"/>
    </xf>
    <xf numFmtId="0" fontId="5" fillId="2" borderId="6" xfId="0" applyFont="1" applyFill="1" applyBorder="1" applyAlignment="1">
      <alignment horizontal="center"/>
    </xf>
    <xf numFmtId="0" fontId="5" fillId="2" borderId="7" xfId="0" applyFont="1" applyFill="1" applyBorder="1" applyAlignment="1">
      <alignment horizontal="center"/>
    </xf>
    <xf numFmtId="0" fontId="6" fillId="8" borderId="10" xfId="0" applyFont="1" applyFill="1" applyBorder="1" applyAlignment="1" applyProtection="1">
      <protection locked="0"/>
    </xf>
    <xf numFmtId="49" fontId="11" fillId="8" borderId="10" xfId="0" applyNumberFormat="1" applyFont="1" applyFill="1" applyBorder="1" applyAlignment="1" applyProtection="1"/>
    <xf numFmtId="14" fontId="6" fillId="2" borderId="10" xfId="0" applyNumberFormat="1" applyFont="1" applyFill="1" applyBorder="1" applyAlignment="1" applyProtection="1">
      <alignment horizontal="center"/>
      <protection locked="0"/>
    </xf>
    <xf numFmtId="49" fontId="6" fillId="2" borderId="13" xfId="0" applyNumberFormat="1" applyFont="1" applyFill="1" applyBorder="1" applyAlignment="1" applyProtection="1">
      <protection locked="0"/>
    </xf>
    <xf numFmtId="49" fontId="6" fillId="2" borderId="0" xfId="0" applyNumberFormat="1" applyFont="1" applyFill="1" applyAlignment="1" applyProtection="1">
      <alignment horizontal="left"/>
      <protection locked="0"/>
    </xf>
    <xf numFmtId="49" fontId="14" fillId="8" borderId="10" xfId="0" applyNumberFormat="1" applyFont="1" applyFill="1" applyBorder="1" applyAlignment="1" applyProtection="1">
      <protection locked="0"/>
    </xf>
    <xf numFmtId="14" fontId="6" fillId="2" borderId="10" xfId="0" applyNumberFormat="1" applyFont="1" applyFill="1" applyBorder="1" applyAlignment="1" applyProtection="1">
      <alignment horizontal="center"/>
    </xf>
    <xf numFmtId="0" fontId="14" fillId="8" borderId="10" xfId="0" applyFont="1" applyFill="1" applyBorder="1" applyAlignment="1" applyProtection="1"/>
    <xf numFmtId="49" fontId="14" fillId="8" borderId="10" xfId="0" applyNumberFormat="1" applyFont="1" applyFill="1" applyBorder="1" applyAlignment="1" applyProtection="1">
      <alignment horizontal="left" vertical="top"/>
    </xf>
    <xf numFmtId="49" fontId="14" fillId="8" borderId="11" xfId="0" applyNumberFormat="1" applyFont="1" applyFill="1" applyBorder="1" applyAlignment="1" applyProtection="1"/>
    <xf numFmtId="0" fontId="2" fillId="28" borderId="10" xfId="0" applyFont="1" applyFill="1" applyBorder="1" applyAlignment="1" applyProtection="1"/>
    <xf numFmtId="0" fontId="6" fillId="28" borderId="10" xfId="0" applyFont="1" applyFill="1" applyBorder="1" applyAlignment="1" applyProtection="1"/>
    <xf numFmtId="49" fontId="6" fillId="18" borderId="10" xfId="0" applyNumberFormat="1" applyFont="1" applyFill="1" applyBorder="1" applyAlignment="1" applyProtection="1">
      <protection locked="0"/>
    </xf>
    <xf numFmtId="49" fontId="38" fillId="23" borderId="10" xfId="3" applyNumberFormat="1" applyFill="1" applyBorder="1" applyAlignment="1" applyProtection="1">
      <protection locked="0"/>
    </xf>
    <xf numFmtId="49" fontId="38" fillId="2" borderId="10" xfId="3" applyNumberFormat="1" applyFill="1" applyBorder="1" applyAlignment="1" applyProtection="1">
      <alignment horizontal="left"/>
      <protection locked="0"/>
    </xf>
    <xf numFmtId="49" fontId="38" fillId="2" borderId="10" xfId="3" applyNumberFormat="1" applyFill="1" applyBorder="1" applyAlignment="1" applyProtection="1">
      <protection locked="0"/>
    </xf>
    <xf numFmtId="49" fontId="11" fillId="8" borderId="0" xfId="0" applyNumberFormat="1" applyFont="1" applyFill="1" applyAlignment="1" applyProtection="1">
      <alignment horizontal="left"/>
      <protection locked="0"/>
    </xf>
    <xf numFmtId="0" fontId="0" fillId="0" borderId="0" xfId="0" applyAlignment="1" applyProtection="1">
      <alignment horizontal="left"/>
      <protection locked="0"/>
    </xf>
    <xf numFmtId="0" fontId="0" fillId="0" borderId="10" xfId="0" applyBorder="1" applyAlignment="1" applyProtection="1">
      <protection locked="0"/>
    </xf>
    <xf numFmtId="0" fontId="14" fillId="28" borderId="0" xfId="0" applyFont="1" applyFill="1" applyAlignment="1" applyProtection="1"/>
    <xf numFmtId="0" fontId="2" fillId="28" borderId="17" xfId="0" applyFont="1" applyFill="1" applyBorder="1" applyAlignment="1" applyProtection="1"/>
    <xf numFmtId="49" fontId="14" fillId="8" borderId="10" xfId="0" applyNumberFormat="1" applyFont="1" applyFill="1" applyBorder="1" applyAlignment="1" applyProtection="1">
      <alignment horizontal="left"/>
    </xf>
    <xf numFmtId="49" fontId="2" fillId="28" borderId="10" xfId="0" applyNumberFormat="1" applyFont="1" applyFill="1" applyBorder="1" applyAlignment="1" applyProtection="1"/>
    <xf numFmtId="49" fontId="0" fillId="28" borderId="10" xfId="0" applyNumberFormat="1" applyFill="1" applyBorder="1" applyAlignment="1" applyProtection="1"/>
    <xf numFmtId="0" fontId="0" fillId="28" borderId="10" xfId="0" applyFill="1" applyBorder="1" applyAlignment="1" applyProtection="1"/>
  </cellXfs>
  <cellStyles count="6">
    <cellStyle name="Gut" xfId="5" builtinId="26"/>
    <cellStyle name="Link" xfId="3" builtinId="8"/>
    <cellStyle name="Normal_Sheet1" xfId="2" xr:uid="{ED54FEF2-9A80-4256-B22C-D9E5FCBD6890}"/>
    <cellStyle name="Standard" xfId="0" builtinId="0"/>
    <cellStyle name="Standard 2" xfId="4" xr:uid="{04209751-ABCC-4B03-8A0B-8C5402939007}"/>
    <cellStyle name="Standard_DT_USER_AGT_GRP_ZBPCSP02" xfId="1" xr:uid="{9FCC0DA7-9BF4-46CA-BCB4-88C973F02ED2}"/>
  </cellStyles>
  <dxfs count="653">
    <dxf>
      <numFmt numFmtId="0" formatCode="General"/>
      <fill>
        <patternFill patternType="none">
          <bgColor auto="1"/>
        </patternFill>
      </fill>
      <alignment vertical="bottom" textRotation="0" wrapText="0" indent="0" justifyLastLine="0" shrinkToFit="0" readingOrder="0"/>
    </dxf>
    <dxf>
      <fill>
        <patternFill patternType="none">
          <bgColor auto="1"/>
        </patternFill>
      </fill>
      <alignment vertical="bottom" textRotation="0" wrapText="0" indent="0" justifyLastLine="0" shrinkToFit="0" readingOrder="0"/>
    </dxf>
    <dxf>
      <fill>
        <patternFill patternType="none">
          <bgColor auto="1"/>
        </patternFill>
      </fill>
      <alignment vertical="bottom" textRotation="0" wrapText="0" indent="0" justifyLastLine="0" shrinkToFit="0" readingOrder="0"/>
    </dxf>
    <dxf>
      <fill>
        <patternFill patternType="none">
          <bgColor auto="1"/>
        </patternFill>
      </fill>
      <alignment vertical="bottom" textRotation="0" wrapText="0" indent="0" justifyLastLine="0" shrinkToFit="0" readingOrder="0"/>
    </dxf>
    <dxf>
      <numFmt numFmtId="0" formatCode="General"/>
      <fill>
        <patternFill patternType="none">
          <bgColor auto="1"/>
        </patternFill>
      </fill>
      <alignment vertical="bottom" textRotation="0" wrapText="0" indent="0" justifyLastLine="0" shrinkToFit="0" readingOrder="0"/>
    </dxf>
    <dxf>
      <fill>
        <patternFill patternType="none">
          <bgColor auto="1"/>
        </patternFill>
      </fill>
      <alignment vertical="bottom" textRotation="0" wrapText="0" indent="0" justifyLastLine="0" shrinkToFit="0" readingOrder="0"/>
    </dxf>
    <dxf>
      <fill>
        <patternFill patternType="none">
          <bgColor auto="1"/>
        </patternFill>
      </fill>
      <alignment vertical="bottom" textRotation="0" wrapText="0" indent="0" justifyLastLine="0" shrinkToFit="0" readingOrder="0"/>
    </dxf>
    <dxf>
      <fill>
        <patternFill patternType="none">
          <bgColor auto="1"/>
        </patternFill>
      </fill>
      <alignment vertical="bottom" textRotation="0" wrapText="0" indent="0" justifyLastLine="0" shrinkToFit="0" readingOrder="0"/>
    </dxf>
    <dxf>
      <fill>
        <patternFill patternType="none">
          <bgColor auto="1"/>
        </patternFill>
      </fill>
      <alignment vertical="bottom" textRotation="0" wrapText="0" indent="0" justifyLastLine="0" shrinkToFit="0" readingOrder="0"/>
    </dxf>
    <dxf>
      <fill>
        <patternFill patternType="none">
          <bgColor auto="1"/>
        </patternFill>
      </fill>
      <alignment vertical="bottom" textRotation="0" wrapText="0" indent="0" justifyLastLine="0" shrinkToFit="0" readingOrder="0"/>
    </dxf>
    <dxf>
      <fill>
        <patternFill patternType="none">
          <bgColor auto="1"/>
        </patternFill>
      </fill>
      <alignment horizontal="general" vertical="bottom" textRotation="0" wrapText="0" indent="0" justifyLastLine="0" shrinkToFit="0" readingOrder="0"/>
    </dxf>
    <dxf>
      <fill>
        <patternFill patternType="none">
          <bgColor auto="1"/>
        </patternFill>
      </fill>
      <alignment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fill>
        <patternFill patternType="none">
          <bgColor auto="1"/>
        </patternFill>
      </fill>
      <alignmen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vertical="bottom" textRotation="0" wrapText="0" indent="0" justifyLastLine="0" shrinkToFit="0" readingOrder="0"/>
    </dxf>
    <dxf>
      <fill>
        <patternFill>
          <bgColor theme="8"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theme="0"/>
      </font>
      <fill>
        <patternFill>
          <bgColor theme="1"/>
        </patternFill>
      </fill>
    </dxf>
    <dxf>
      <fill>
        <patternFill>
          <bgColor rgb="FFFFFF00"/>
        </patternFill>
      </fill>
    </dxf>
    <dxf>
      <fill>
        <patternFill>
          <bgColor rgb="FF92D050"/>
        </patternFill>
      </fill>
    </dxf>
    <dxf>
      <fill>
        <patternFill>
          <bgColor rgb="FFFF0000"/>
        </patternFill>
      </fill>
    </dxf>
    <dxf>
      <font>
        <color rgb="FF006100"/>
      </font>
      <fill>
        <patternFill>
          <bgColor rgb="FFC6EFCE"/>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textRotation="0" wrapText="0" indent="0" justifyLastLine="0" shrinkToFit="0" readingOrder="0"/>
    </dxf>
    <dxf>
      <numFmt numFmtId="0" formatCode="General"/>
      <alignment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lef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horizontal="left" vertical="center" textRotation="0" wrapText="0" indent="0" justifyLastLine="0" shrinkToFit="0" readingOrder="0"/>
    </dxf>
    <dxf>
      <alignment horizontal="general" vertical="bottom"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center"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horizontal="general" vertical="bottom" textRotation="0" wrapText="0" indent="0" justifyLastLine="0" shrinkToFit="0" readingOrder="0"/>
    </dxf>
    <dxf>
      <numFmt numFmtId="0" formatCode="General"/>
      <alignment horizontal="lef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numFmt numFmtId="30" formatCode="@"/>
      <alignment horizontal="general" vertical="top" textRotation="0" wrapText="0" indent="0" justifyLastLine="0" shrinkToFit="0" readingOrder="0"/>
    </dxf>
    <dxf>
      <alignment horizontal="general" vertical="top"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0" tint="-0.34998626667073579"/>
        </patternFill>
      </fill>
    </dxf>
    <dxf>
      <numFmt numFmtId="30" formatCode="@"/>
      <alignment horizontal="right" vertical="top" textRotation="0" wrapText="0" indent="0" justifyLastLine="0" shrinkToFit="0" readingOrder="0"/>
    </dxf>
    <dxf>
      <numFmt numFmtId="30" formatCode="@"/>
      <alignment horizontal="right" vertical="top"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0" tint="-0.34998626667073579"/>
        </patternFill>
      </fill>
    </dxf>
    <dxf>
      <numFmt numFmtId="30" formatCode="@"/>
      <alignment horizontal="left" vertical="top" textRotation="0" wrapText="0" indent="0" justifyLastLine="0" shrinkToFit="0" readingOrder="0"/>
    </dxf>
    <dxf>
      <alignment horizontal="left" vertical="top"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0" tint="-0.34998626667073579"/>
        </patternFill>
      </fill>
    </dxf>
    <dxf>
      <font>
        <b/>
        <i val="0"/>
        <strike val="0"/>
        <condense val="0"/>
        <extend val="0"/>
        <outline val="0"/>
        <shadow val="0"/>
        <u val="none"/>
        <vertAlign val="baseline"/>
        <sz val="11"/>
        <color theme="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solid">
          <fgColor indexed="64"/>
          <bgColor theme="0" tint="-0.34998626667073579"/>
        </patternFill>
      </fill>
    </dxf>
    <dxf>
      <numFmt numFmtId="0" formatCode="General"/>
    </dxf>
    <dxf>
      <numFmt numFmtId="0" formatCode="General"/>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0" formatCode="@"/>
      <alignment horizontal="general" vertical="top" textRotation="0" wrapText="0" indent="0" justifyLastLine="0" shrinkToFit="0" readingOrder="0"/>
      <border diagonalUp="0" diagonalDown="0">
        <left/>
        <right/>
        <top style="thin">
          <color theme="4" tint="0.39997558519241921"/>
        </top>
        <bottom/>
        <vertical/>
        <horizontal/>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30" formatCode="@"/>
      <alignment horizontal="general" vertical="top"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30" formatCode="@"/>
      <fill>
        <patternFill patternType="solid">
          <fgColor theme="4"/>
          <bgColor theme="4"/>
        </patternFill>
      </fill>
    </dxf>
    <dxf>
      <font>
        <b val="0"/>
        <i val="0"/>
        <strike val="0"/>
        <condense val="0"/>
        <extend val="0"/>
        <outline val="0"/>
        <shadow val="0"/>
        <u val="none"/>
        <vertAlign val="baseline"/>
        <sz val="11"/>
        <color theme="1"/>
        <name val="Calibri"/>
        <family val="2"/>
        <scheme val="minor"/>
      </font>
      <numFmt numFmtId="30" formatCode="@"/>
      <alignment horizontal="right" vertical="top" textRotation="0" wrapText="0" indent="0" justifyLastLine="0" shrinkToFit="0" readingOrder="0"/>
      <border diagonalUp="0" diagonalDown="0">
        <left/>
        <right/>
        <top style="thin">
          <color theme="4" tint="0.39997558519241921"/>
        </top>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30" formatCode="@"/>
      <alignment horizontal="right" vertical="top"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30" formatCode="@"/>
      <fill>
        <patternFill patternType="solid">
          <fgColor theme="4"/>
          <bgColor theme="4"/>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general" vertical="top" textRotation="0" wrapText="0" indent="0" justifyLastLine="0" shrinkToFit="0" readingOrder="0"/>
      <border diagonalUp="0" diagonalDown="0">
        <left/>
        <right/>
        <top style="thin">
          <color theme="4" tint="0.39997558519241921"/>
        </top>
        <bottom/>
      </border>
    </dxf>
    <dxf>
      <border outline="0">
        <left style="thin">
          <color theme="4" tint="0.39997558519241921"/>
        </lef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30" formatCode="@"/>
      <fill>
        <patternFill patternType="none">
          <fgColor indexed="64"/>
          <bgColor auto="1"/>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alignment textRotation="0" wrapText="0" indent="0" justifyLastLine="0" shrinkToFit="0" readingOrder="0"/>
    </dxf>
    <dxf>
      <alignment textRotation="0" wrapText="0" indent="0" justifyLastLine="0" shrinkToFit="0" readingOrder="0"/>
    </dxf>
    <dxf>
      <numFmt numFmtId="30" formatCode="@"/>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border outline="0">
        <top style="thin">
          <color theme="4" tint="0.39997558519241921"/>
        </top>
      </border>
    </dxf>
    <dxf>
      <alignment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alignment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border outline="0">
        <top style="thin">
          <color theme="4" tint="0.39997558519241921"/>
        </top>
      </border>
    </dxf>
    <dxf>
      <alignment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30" formatCode="@"/>
      <alignment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30" formatCode="@"/>
    </dxf>
    <dxf>
      <font>
        <b val="0"/>
        <i val="0"/>
        <strike val="0"/>
        <condense val="0"/>
        <extend val="0"/>
        <outline val="0"/>
        <shadow val="0"/>
        <u val="none"/>
        <vertAlign val="baseline"/>
        <sz val="11"/>
        <color rgb="FF000000"/>
        <name val="Calibri"/>
        <family val="2"/>
        <scheme val="minor"/>
      </font>
      <numFmt numFmtId="30" formatCode="@"/>
    </dxf>
    <dxf>
      <font>
        <b val="0"/>
        <i val="0"/>
        <strike val="0"/>
        <condense val="0"/>
        <extend val="0"/>
        <outline val="0"/>
        <shadow val="0"/>
        <u val="none"/>
        <vertAlign val="baseline"/>
        <sz val="11"/>
        <color rgb="FF000000"/>
        <name val="Calibri"/>
        <family val="2"/>
        <scheme val="minor"/>
      </font>
      <numFmt numFmtId="30" formatCode="@"/>
    </dxf>
    <dxf>
      <font>
        <b val="0"/>
        <i val="0"/>
        <strike val="0"/>
        <condense val="0"/>
        <extend val="0"/>
        <outline val="0"/>
        <shadow val="0"/>
        <u val="none"/>
        <vertAlign val="baseline"/>
        <sz val="11"/>
        <color rgb="FF000000"/>
        <name val="Calibri"/>
        <family val="2"/>
        <scheme val="minor"/>
      </font>
      <numFmt numFmtId="30" formatCode="@"/>
    </dxf>
    <dxf>
      <font>
        <b val="0"/>
        <i val="0"/>
        <strike val="0"/>
        <condense val="0"/>
        <extend val="0"/>
        <outline val="0"/>
        <shadow val="0"/>
        <u val="none"/>
        <vertAlign val="baseline"/>
        <sz val="11"/>
        <color rgb="FF000000"/>
        <name val="Calibri"/>
        <family val="2"/>
        <scheme val="minor"/>
      </font>
      <numFmt numFmtId="30" formatCode="@"/>
    </dxf>
    <dxf>
      <font>
        <b val="0"/>
        <i val="0"/>
        <strike val="0"/>
        <condense val="0"/>
        <extend val="0"/>
        <outline val="0"/>
        <shadow val="0"/>
        <u val="none"/>
        <vertAlign val="baseline"/>
        <sz val="11"/>
        <color rgb="FF000000"/>
        <name val="Calibri"/>
        <family val="2"/>
        <scheme val="minor"/>
      </font>
      <numFmt numFmtId="30" formatCode="@"/>
    </dxf>
    <dxf>
      <numFmt numFmtId="30" formatCode="@"/>
      <alignment textRotation="0" wrapText="0" indent="0" justifyLastLine="0" shrinkToFit="0" readingOrder="0"/>
    </dxf>
    <dxf>
      <numFmt numFmtId="30" formatCode="@"/>
      <alignment textRotation="0" wrapText="0" indent="0" justifyLastLine="0" shrinkToFit="0" readingOrder="0"/>
    </dxf>
    <dxf>
      <numFmt numFmtId="30" formatCode="@"/>
      <alignment textRotation="0" wrapText="0" indent="0" justifyLastLine="0" shrinkToFit="0" readingOrder="0"/>
    </dxf>
    <dxf>
      <numFmt numFmtId="30" formatCode="@"/>
      <alignment textRotation="0" wrapText="0" indent="0" justifyLastLine="0" shrinkToFit="0" readingOrder="0"/>
    </dxf>
    <dxf>
      <numFmt numFmtId="30" formatCode="@"/>
      <alignment textRotation="0" wrapText="0" indent="0" justifyLastLine="0" shrinkToFit="0" readingOrder="0"/>
    </dxf>
    <dxf>
      <numFmt numFmtId="30" formatCode="@"/>
      <alignment textRotation="0" wrapText="0" indent="0" justifyLastLine="0" shrinkToFit="0" readingOrder="0"/>
    </dxf>
    <dxf>
      <numFmt numFmtId="30" formatCode="@"/>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rgb="FFFFFFFF"/>
        <name val="Calibri"/>
        <family val="2"/>
        <scheme val="minor"/>
      </font>
      <fill>
        <patternFill patternType="solid">
          <fgColor rgb="FF4472C4"/>
          <bgColor rgb="FF4472C4"/>
        </patternFill>
      </fill>
      <alignment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alignment horizontal="general" vertical="center"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alignment horizontal="general" vertical="center"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alignment horizontal="general" vertical="center"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alignment horizontal="general" vertical="center"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solid">
          <fgColor indexed="64"/>
          <bgColor rgb="FFFFFF00"/>
        </patternFill>
      </fill>
      <alignment textRotation="0" wrapText="0" indent="0" justifyLastLine="0" shrinkToFit="0" readingOrder="0"/>
    </dxf>
    <dxf>
      <alignment textRotation="0" wrapText="0" indent="0" justifyLastLine="0" shrinkToFit="0" readingOrder="0"/>
    </dxf>
    <dxf>
      <border outline="0">
        <top style="thin">
          <color theme="4" tint="0.39997558519241921"/>
        </top>
      </border>
    </dxf>
    <dxf>
      <alignment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textRotation="0" wrapText="0" indent="0" justifyLastLine="0" shrinkToFit="0" readingOrder="0"/>
    </dxf>
    <dxf>
      <numFmt numFmtId="30" formatCode="@"/>
      <alignment textRotation="0" wrapText="0" indent="0" justifyLastLine="0" shrinkToFit="0" readingOrder="0"/>
    </dxf>
    <dxf>
      <numFmt numFmtId="30" formatCode="@"/>
      <alignment textRotation="0" wrapText="0" indent="0" justifyLastLine="0" shrinkToFit="0" readingOrder="0"/>
    </dxf>
    <dxf>
      <numFmt numFmtId="30" formatCode="@"/>
      <alignment textRotation="0" wrapText="0" indent="0" justifyLastLine="0" shrinkToFit="0" readingOrder="0"/>
    </dxf>
    <dxf>
      <numFmt numFmtId="30" formatCode="@"/>
      <alignment textRotation="0" wrapText="0" indent="0" justifyLastLine="0" shrinkToFit="0" readingOrder="0"/>
    </dxf>
    <dxf>
      <numFmt numFmtId="30" formatCode="@"/>
      <alignment textRotation="0" wrapText="0" indent="0" justifyLastLine="0" shrinkToFit="0" readingOrder="0"/>
    </dxf>
    <dxf>
      <numFmt numFmtId="30" formatCode="@"/>
      <alignment textRotation="0" wrapText="0" indent="0" justifyLastLine="0" shrinkToFit="0" readingOrder="0"/>
    </dxf>
    <dxf>
      <numFmt numFmtId="30" formatCode="@"/>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horizontal="general" vertical="bottom" textRotation="0" wrapText="0" indent="0" justifyLastLine="0" shrinkToFit="0" readingOrder="0"/>
    </dxf>
    <dxf>
      <numFmt numFmtId="0" formatCode="Genera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numFmt numFmtId="30" formatCode="@"/>
      <alignment textRotation="0" wrapText="0" indent="0" justifyLastLine="0" shrinkToFit="0" readingOrder="0"/>
    </dxf>
    <dxf>
      <numFmt numFmtId="0" formatCode="Genera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dxf>
    <dxf>
      <alignment textRotation="0" wrapText="0" indent="0" justifyLastLine="0" shrinkToFit="0" readingOrder="0"/>
    </dxf>
    <dxf>
      <numFmt numFmtId="0" formatCode="Genera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alignment textRotation="0" wrapText="0" indent="0" justifyLastLine="0" shrinkToFit="0" readingOrder="0"/>
    </dxf>
    <dxf>
      <numFmt numFmtId="0" formatCode="General"/>
      <alignment textRotation="0" wrapText="0" indent="0" justifyLastLine="0" shrinkToFit="0" readingOrder="0"/>
    </dxf>
    <dxf>
      <alignment horizontal="general" vertical="bottom"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solid">
          <fgColor indexed="64"/>
          <bgColor rgb="FFFFFF00"/>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alignment horizontal="general"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sz val="10"/>
      </font>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theme="1"/>
        <name val="Calibri"/>
        <family val="2"/>
        <scheme val="minor"/>
      </font>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hyperlink" Target="https://jira.schwarz/browse/SDO-1824" TargetMode="External"/></Relationships>
</file>

<file path=xl/drawings/drawing1.xml><?xml version="1.0" encoding="utf-8"?>
<xdr:wsDr xmlns:xdr="http://schemas.openxmlformats.org/drawingml/2006/spreadsheetDrawing" xmlns:a="http://schemas.openxmlformats.org/drawingml/2006/main">
  <xdr:twoCellAnchor>
    <xdr:from>
      <xdr:col>39</xdr:col>
      <xdr:colOff>1035742</xdr:colOff>
      <xdr:row>42</xdr:row>
      <xdr:rowOff>140875</xdr:rowOff>
    </xdr:from>
    <xdr:to>
      <xdr:col>42</xdr:col>
      <xdr:colOff>649941</xdr:colOff>
      <xdr:row>46</xdr:row>
      <xdr:rowOff>113660</xdr:rowOff>
    </xdr:to>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38407360" y="6617875"/>
          <a:ext cx="2875110" cy="73478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solidFill>
                <a:srgbClr val="FF0000"/>
              </a:solidFill>
            </a:rPr>
            <a:t>- erste</a:t>
          </a:r>
          <a:r>
            <a:rPr lang="de-DE" sz="1100" baseline="0">
              <a:solidFill>
                <a:srgbClr val="FF0000"/>
              </a:solidFill>
            </a:rPr>
            <a:t> Zeile muss leer sen</a:t>
          </a:r>
          <a:br>
            <a:rPr lang="de-DE" sz="1100" baseline="0">
              <a:solidFill>
                <a:srgbClr val="FF0000"/>
              </a:solidFill>
            </a:rPr>
          </a:br>
          <a:r>
            <a:rPr lang="de-DE" sz="1100" baseline="0">
              <a:solidFill>
                <a:srgbClr val="FF0000"/>
              </a:solidFill>
            </a:rPr>
            <a:t>- Formel in Abhängigkeit von Telephne, Mail und Fax statt Bank </a:t>
          </a:r>
          <a:endParaRPr lang="de-DE" sz="1100">
            <a:solidFill>
              <a:srgbClr val="FF0000"/>
            </a:solidFill>
          </a:endParaRPr>
        </a:p>
      </xdr:txBody>
    </xdr:sp>
    <xdr:clientData/>
  </xdr:twoCellAnchor>
  <xdr:twoCellAnchor>
    <xdr:from>
      <xdr:col>56</xdr:col>
      <xdr:colOff>734786</xdr:colOff>
      <xdr:row>36</xdr:row>
      <xdr:rowOff>57150</xdr:rowOff>
    </xdr:from>
    <xdr:to>
      <xdr:col>58</xdr:col>
      <xdr:colOff>16328</xdr:colOff>
      <xdr:row>40</xdr:row>
      <xdr:rowOff>95250</xdr:rowOff>
    </xdr:to>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62818736" y="5391150"/>
          <a:ext cx="2472417" cy="800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solidFill>
                <a:srgbClr val="FF0000"/>
              </a:solidFill>
            </a:rPr>
            <a:t>- BAnk</a:t>
          </a:r>
          <a:r>
            <a:rPr lang="de-DE" sz="1100" baseline="0">
              <a:solidFill>
                <a:srgbClr val="FF0000"/>
              </a:solidFill>
            </a:rPr>
            <a:t> Country in Abhängigkeit von IBAN oder Kontonummer </a:t>
          </a:r>
          <a:endParaRPr lang="de-DE"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300</xdr:row>
      <xdr:rowOff>0</xdr:rowOff>
    </xdr:from>
    <xdr:to>
      <xdr:col>14</xdr:col>
      <xdr:colOff>304800</xdr:colOff>
      <xdr:row>301</xdr:row>
      <xdr:rowOff>133351</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12868275" y="60550425"/>
          <a:ext cx="304800" cy="2444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302</xdr:row>
      <xdr:rowOff>0</xdr:rowOff>
    </xdr:from>
    <xdr:ext cx="304800" cy="316007"/>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11396382" y="55446706"/>
          <a:ext cx="304800" cy="3160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7620</xdr:colOff>
          <xdr:row>34</xdr:row>
          <xdr:rowOff>7620</xdr:rowOff>
        </xdr:from>
        <xdr:to>
          <xdr:col>8</xdr:col>
          <xdr:colOff>228600</xdr:colOff>
          <xdr:row>34</xdr:row>
          <xdr:rowOff>152400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600-00000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xdr:colOff>
          <xdr:row>36</xdr:row>
          <xdr:rowOff>7620</xdr:rowOff>
        </xdr:from>
        <xdr:to>
          <xdr:col>8</xdr:col>
          <xdr:colOff>228600</xdr:colOff>
          <xdr:row>36</xdr:row>
          <xdr:rowOff>152400</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600-00000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xdr:colOff>
          <xdr:row>38</xdr:row>
          <xdr:rowOff>7620</xdr:rowOff>
        </xdr:from>
        <xdr:to>
          <xdr:col>8</xdr:col>
          <xdr:colOff>228600</xdr:colOff>
          <xdr:row>38</xdr:row>
          <xdr:rowOff>152400</xdr:rowOff>
        </xdr:to>
        <xdr:sp macro="" textlink="">
          <xdr:nvSpPr>
            <xdr:cNvPr id="1027" name="Button 3" hidden="1">
              <a:extLst>
                <a:ext uri="{63B3BB69-23CF-44E3-9099-C40C66FF867C}">
                  <a14:compatExt spid="_x0000_s1027"/>
                </a:ext>
                <a:ext uri="{FF2B5EF4-FFF2-40B4-BE49-F238E27FC236}">
                  <a16:creationId xmlns:a16="http://schemas.microsoft.com/office/drawing/2014/main" id="{00000000-0008-0000-0600-00000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175260</xdr:colOff>
          <xdr:row>40</xdr:row>
          <xdr:rowOff>0</xdr:rowOff>
        </xdr:from>
        <xdr:to>
          <xdr:col>8</xdr:col>
          <xdr:colOff>236220</xdr:colOff>
          <xdr:row>41</xdr:row>
          <xdr:rowOff>0</xdr:rowOff>
        </xdr:to>
        <xdr:sp macro="" textlink="">
          <xdr:nvSpPr>
            <xdr:cNvPr id="1028" name="Button 4" hidden="1">
              <a:extLst>
                <a:ext uri="{63B3BB69-23CF-44E3-9099-C40C66FF867C}">
                  <a14:compatExt spid="_x0000_s1028"/>
                </a:ext>
                <a:ext uri="{FF2B5EF4-FFF2-40B4-BE49-F238E27FC236}">
                  <a16:creationId xmlns:a16="http://schemas.microsoft.com/office/drawing/2014/main" id="{00000000-0008-0000-0600-00000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xdr:colOff>
          <xdr:row>44</xdr:row>
          <xdr:rowOff>7620</xdr:rowOff>
        </xdr:from>
        <xdr:to>
          <xdr:col>8</xdr:col>
          <xdr:colOff>228600</xdr:colOff>
          <xdr:row>44</xdr:row>
          <xdr:rowOff>160020</xdr:rowOff>
        </xdr:to>
        <xdr:sp macro="" textlink="">
          <xdr:nvSpPr>
            <xdr:cNvPr id="1029" name="Button 5" hidden="1">
              <a:extLst>
                <a:ext uri="{63B3BB69-23CF-44E3-9099-C40C66FF867C}">
                  <a14:compatExt spid="_x0000_s1029"/>
                </a:ext>
                <a:ext uri="{FF2B5EF4-FFF2-40B4-BE49-F238E27FC236}">
                  <a16:creationId xmlns:a16="http://schemas.microsoft.com/office/drawing/2014/main" id="{00000000-0008-0000-0600-000005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46</xdr:row>
          <xdr:rowOff>7620</xdr:rowOff>
        </xdr:from>
        <xdr:to>
          <xdr:col>8</xdr:col>
          <xdr:colOff>228600</xdr:colOff>
          <xdr:row>47</xdr:row>
          <xdr:rowOff>0</xdr:rowOff>
        </xdr:to>
        <xdr:sp macro="" textlink="">
          <xdr:nvSpPr>
            <xdr:cNvPr id="1030" name="Button 6" hidden="1">
              <a:extLst>
                <a:ext uri="{63B3BB69-23CF-44E3-9099-C40C66FF867C}">
                  <a14:compatExt spid="_x0000_s1030"/>
                </a:ext>
                <a:ext uri="{FF2B5EF4-FFF2-40B4-BE49-F238E27FC236}">
                  <a16:creationId xmlns:a16="http://schemas.microsoft.com/office/drawing/2014/main" id="{00000000-0008-0000-0600-00000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203</xdr:row>
          <xdr:rowOff>7620</xdr:rowOff>
        </xdr:from>
        <xdr:to>
          <xdr:col>14</xdr:col>
          <xdr:colOff>106680</xdr:colOff>
          <xdr:row>204</xdr:row>
          <xdr:rowOff>0</xdr:rowOff>
        </xdr:to>
        <xdr:sp macro="" textlink="">
          <xdr:nvSpPr>
            <xdr:cNvPr id="1039" name="Button 15" hidden="1">
              <a:extLst>
                <a:ext uri="{63B3BB69-23CF-44E3-9099-C40C66FF867C}">
                  <a14:compatExt spid="_x0000_s1039"/>
                </a:ext>
                <a:ext uri="{FF2B5EF4-FFF2-40B4-BE49-F238E27FC236}">
                  <a16:creationId xmlns:a16="http://schemas.microsoft.com/office/drawing/2014/main" id="{00000000-0008-0000-0600-00000F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121920</xdr:colOff>
          <xdr:row>205</xdr:row>
          <xdr:rowOff>7620</xdr:rowOff>
        </xdr:from>
        <xdr:to>
          <xdr:col>14</xdr:col>
          <xdr:colOff>83820</xdr:colOff>
          <xdr:row>206</xdr:row>
          <xdr:rowOff>0</xdr:rowOff>
        </xdr:to>
        <xdr:sp macro="" textlink="">
          <xdr:nvSpPr>
            <xdr:cNvPr id="1040" name="Button 16" hidden="1">
              <a:extLst>
                <a:ext uri="{63B3BB69-23CF-44E3-9099-C40C66FF867C}">
                  <a14:compatExt spid="_x0000_s1040"/>
                </a:ext>
                <a:ext uri="{FF2B5EF4-FFF2-40B4-BE49-F238E27FC236}">
                  <a16:creationId xmlns:a16="http://schemas.microsoft.com/office/drawing/2014/main" id="{00000000-0008-0000-0600-00001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411480</xdr:colOff>
          <xdr:row>233</xdr:row>
          <xdr:rowOff>7620</xdr:rowOff>
        </xdr:from>
        <xdr:to>
          <xdr:col>4</xdr:col>
          <xdr:colOff>502920</xdr:colOff>
          <xdr:row>233</xdr:row>
          <xdr:rowOff>160020</xdr:rowOff>
        </xdr:to>
        <xdr:sp macro="" textlink="">
          <xdr:nvSpPr>
            <xdr:cNvPr id="1041" name="Button 17" hidden="1">
              <a:extLst>
                <a:ext uri="{63B3BB69-23CF-44E3-9099-C40C66FF867C}">
                  <a14:compatExt spid="_x0000_s1041"/>
                </a:ext>
                <a:ext uri="{FF2B5EF4-FFF2-40B4-BE49-F238E27FC236}">
                  <a16:creationId xmlns:a16="http://schemas.microsoft.com/office/drawing/2014/main" id="{00000000-0008-0000-0600-00001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251</xdr:row>
          <xdr:rowOff>7620</xdr:rowOff>
        </xdr:from>
        <xdr:to>
          <xdr:col>5</xdr:col>
          <xdr:colOff>0</xdr:colOff>
          <xdr:row>251</xdr:row>
          <xdr:rowOff>160020</xdr:rowOff>
        </xdr:to>
        <xdr:sp macro="" textlink="">
          <xdr:nvSpPr>
            <xdr:cNvPr id="1042" name="Button 18" hidden="1">
              <a:extLst>
                <a:ext uri="{63B3BB69-23CF-44E3-9099-C40C66FF867C}">
                  <a14:compatExt spid="_x0000_s1042"/>
                </a:ext>
                <a:ext uri="{FF2B5EF4-FFF2-40B4-BE49-F238E27FC236}">
                  <a16:creationId xmlns:a16="http://schemas.microsoft.com/office/drawing/2014/main" id="{00000000-0008-0000-0600-00001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269</xdr:row>
          <xdr:rowOff>7620</xdr:rowOff>
        </xdr:from>
        <xdr:to>
          <xdr:col>5</xdr:col>
          <xdr:colOff>0</xdr:colOff>
          <xdr:row>270</xdr:row>
          <xdr:rowOff>0</xdr:rowOff>
        </xdr:to>
        <xdr:sp macro="" textlink="">
          <xdr:nvSpPr>
            <xdr:cNvPr id="1043" name="Button 19" hidden="1">
              <a:extLst>
                <a:ext uri="{63B3BB69-23CF-44E3-9099-C40C66FF867C}">
                  <a14:compatExt spid="_x0000_s1043"/>
                </a:ext>
                <a:ext uri="{FF2B5EF4-FFF2-40B4-BE49-F238E27FC236}">
                  <a16:creationId xmlns:a16="http://schemas.microsoft.com/office/drawing/2014/main" id="{00000000-0008-0000-0600-00001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287</xdr:row>
          <xdr:rowOff>7620</xdr:rowOff>
        </xdr:from>
        <xdr:to>
          <xdr:col>5</xdr:col>
          <xdr:colOff>0</xdr:colOff>
          <xdr:row>287</xdr:row>
          <xdr:rowOff>160020</xdr:rowOff>
        </xdr:to>
        <xdr:sp macro="" textlink="">
          <xdr:nvSpPr>
            <xdr:cNvPr id="1044" name="Button 20" hidden="1">
              <a:extLst>
                <a:ext uri="{63B3BB69-23CF-44E3-9099-C40C66FF867C}">
                  <a14:compatExt spid="_x0000_s1044"/>
                </a:ext>
                <a:ext uri="{FF2B5EF4-FFF2-40B4-BE49-F238E27FC236}">
                  <a16:creationId xmlns:a16="http://schemas.microsoft.com/office/drawing/2014/main" id="{00000000-0008-0000-0600-00001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7620</xdr:colOff>
          <xdr:row>0</xdr:row>
          <xdr:rowOff>38100</xdr:rowOff>
        </xdr:from>
        <xdr:to>
          <xdr:col>21</xdr:col>
          <xdr:colOff>716280</xdr:colOff>
          <xdr:row>1</xdr:row>
          <xdr:rowOff>190500</xdr:rowOff>
        </xdr:to>
        <xdr:sp macro="" textlink="">
          <xdr:nvSpPr>
            <xdr:cNvPr id="1045" name="btnPDF" hidden="1">
              <a:extLst>
                <a:ext uri="{63B3BB69-23CF-44E3-9099-C40C66FF867C}">
                  <a14:compatExt spid="_x0000_s1045"/>
                </a:ext>
                <a:ext uri="{FF2B5EF4-FFF2-40B4-BE49-F238E27FC236}">
                  <a16:creationId xmlns:a16="http://schemas.microsoft.com/office/drawing/2014/main" id="{00000000-0008-0000-0600-000015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Create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0</xdr:colOff>
          <xdr:row>2</xdr:row>
          <xdr:rowOff>7620</xdr:rowOff>
        </xdr:from>
        <xdr:to>
          <xdr:col>21</xdr:col>
          <xdr:colOff>723900</xdr:colOff>
          <xdr:row>3</xdr:row>
          <xdr:rowOff>22860</xdr:rowOff>
        </xdr:to>
        <xdr:sp macro="" textlink="">
          <xdr:nvSpPr>
            <xdr:cNvPr id="1058" name="btnUpload" hidden="1">
              <a:extLst>
                <a:ext uri="{63B3BB69-23CF-44E3-9099-C40C66FF867C}">
                  <a14:compatExt spid="_x0000_s1058"/>
                </a:ext>
                <a:ext uri="{FF2B5EF4-FFF2-40B4-BE49-F238E27FC236}">
                  <a16:creationId xmlns:a16="http://schemas.microsoft.com/office/drawing/2014/main" id="{00000000-0008-0000-0600-00002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Erzeuge Upload ZSM-K</a:t>
              </a:r>
            </a:p>
            <a:p>
              <a:pPr algn="ctr" rtl="0">
                <a:defRPr sz="1000"/>
              </a:pPr>
              <a:endParaRPr lang="de-DE" sz="1100" b="0" i="0" u="none" strike="noStrike" baseline="0">
                <a:solidFill>
                  <a:srgbClr val="000000"/>
                </a:solidFill>
                <a:latin typeface="Calibri"/>
                <a:cs typeface="Calibri"/>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52</xdr:row>
          <xdr:rowOff>0</xdr:rowOff>
        </xdr:from>
        <xdr:to>
          <xdr:col>18</xdr:col>
          <xdr:colOff>274320</xdr:colOff>
          <xdr:row>53</xdr:row>
          <xdr:rowOff>0</xdr:rowOff>
        </xdr:to>
        <xdr:sp macro="" textlink="">
          <xdr:nvSpPr>
            <xdr:cNvPr id="1063" name="Button 39" hidden="1">
              <a:extLst>
                <a:ext uri="{63B3BB69-23CF-44E3-9099-C40C66FF867C}">
                  <a14:compatExt spid="_x0000_s1063"/>
                </a:ext>
                <a:ext uri="{FF2B5EF4-FFF2-40B4-BE49-F238E27FC236}">
                  <a16:creationId xmlns:a16="http://schemas.microsoft.com/office/drawing/2014/main" id="{00000000-0008-0000-06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54</xdr:row>
          <xdr:rowOff>7620</xdr:rowOff>
        </xdr:from>
        <xdr:to>
          <xdr:col>18</xdr:col>
          <xdr:colOff>274320</xdr:colOff>
          <xdr:row>55</xdr:row>
          <xdr:rowOff>7620</xdr:rowOff>
        </xdr:to>
        <xdr:sp macro="" textlink="">
          <xdr:nvSpPr>
            <xdr:cNvPr id="1064" name="Button 40" hidden="1">
              <a:extLst>
                <a:ext uri="{63B3BB69-23CF-44E3-9099-C40C66FF867C}">
                  <a14:compatExt spid="_x0000_s1064"/>
                </a:ext>
                <a:ext uri="{FF2B5EF4-FFF2-40B4-BE49-F238E27FC236}">
                  <a16:creationId xmlns:a16="http://schemas.microsoft.com/office/drawing/2014/main" id="{00000000-0008-0000-06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56</xdr:row>
          <xdr:rowOff>0</xdr:rowOff>
        </xdr:from>
        <xdr:to>
          <xdr:col>18</xdr:col>
          <xdr:colOff>274320</xdr:colOff>
          <xdr:row>57</xdr:row>
          <xdr:rowOff>0</xdr:rowOff>
        </xdr:to>
        <xdr:sp macro="" textlink="">
          <xdr:nvSpPr>
            <xdr:cNvPr id="1065" name="Button 41" hidden="1">
              <a:extLst>
                <a:ext uri="{63B3BB69-23CF-44E3-9099-C40C66FF867C}">
                  <a14:compatExt spid="_x0000_s1065"/>
                </a:ext>
                <a:ext uri="{FF2B5EF4-FFF2-40B4-BE49-F238E27FC236}">
                  <a16:creationId xmlns:a16="http://schemas.microsoft.com/office/drawing/2014/main" id="{00000000-0008-0000-0600-000029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64</xdr:row>
          <xdr:rowOff>7620</xdr:rowOff>
        </xdr:from>
        <xdr:to>
          <xdr:col>18</xdr:col>
          <xdr:colOff>274320</xdr:colOff>
          <xdr:row>64</xdr:row>
          <xdr:rowOff>160020</xdr:rowOff>
        </xdr:to>
        <xdr:sp macro="" textlink="">
          <xdr:nvSpPr>
            <xdr:cNvPr id="1066" name="Button 42" hidden="1">
              <a:extLst>
                <a:ext uri="{63B3BB69-23CF-44E3-9099-C40C66FF867C}">
                  <a14:compatExt spid="_x0000_s1066"/>
                </a:ext>
                <a:ext uri="{FF2B5EF4-FFF2-40B4-BE49-F238E27FC236}">
                  <a16:creationId xmlns:a16="http://schemas.microsoft.com/office/drawing/2014/main" id="{00000000-0008-0000-0600-00002A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66</xdr:row>
          <xdr:rowOff>7620</xdr:rowOff>
        </xdr:from>
        <xdr:to>
          <xdr:col>18</xdr:col>
          <xdr:colOff>274320</xdr:colOff>
          <xdr:row>67</xdr:row>
          <xdr:rowOff>0</xdr:rowOff>
        </xdr:to>
        <xdr:sp macro="" textlink="">
          <xdr:nvSpPr>
            <xdr:cNvPr id="1067" name="Button 43" hidden="1">
              <a:extLst>
                <a:ext uri="{63B3BB69-23CF-44E3-9099-C40C66FF867C}">
                  <a14:compatExt spid="_x0000_s1067"/>
                </a:ext>
                <a:ext uri="{FF2B5EF4-FFF2-40B4-BE49-F238E27FC236}">
                  <a16:creationId xmlns:a16="http://schemas.microsoft.com/office/drawing/2014/main" id="{00000000-0008-0000-0600-00002B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68</xdr:row>
          <xdr:rowOff>7620</xdr:rowOff>
        </xdr:from>
        <xdr:to>
          <xdr:col>18</xdr:col>
          <xdr:colOff>274320</xdr:colOff>
          <xdr:row>69</xdr:row>
          <xdr:rowOff>0</xdr:rowOff>
        </xdr:to>
        <xdr:sp macro="" textlink="">
          <xdr:nvSpPr>
            <xdr:cNvPr id="1068" name="Button 44" hidden="1">
              <a:extLst>
                <a:ext uri="{63B3BB69-23CF-44E3-9099-C40C66FF867C}">
                  <a14:compatExt spid="_x0000_s1068"/>
                </a:ext>
                <a:ext uri="{FF2B5EF4-FFF2-40B4-BE49-F238E27FC236}">
                  <a16:creationId xmlns:a16="http://schemas.microsoft.com/office/drawing/2014/main" id="{00000000-0008-0000-0600-00002C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76</xdr:row>
          <xdr:rowOff>22860</xdr:rowOff>
        </xdr:from>
        <xdr:to>
          <xdr:col>18</xdr:col>
          <xdr:colOff>274320</xdr:colOff>
          <xdr:row>77</xdr:row>
          <xdr:rowOff>0</xdr:rowOff>
        </xdr:to>
        <xdr:sp macro="" textlink="">
          <xdr:nvSpPr>
            <xdr:cNvPr id="1069" name="Button 45" hidden="1">
              <a:extLst>
                <a:ext uri="{63B3BB69-23CF-44E3-9099-C40C66FF867C}">
                  <a14:compatExt spid="_x0000_s1069"/>
                </a:ext>
                <a:ext uri="{FF2B5EF4-FFF2-40B4-BE49-F238E27FC236}">
                  <a16:creationId xmlns:a16="http://schemas.microsoft.com/office/drawing/2014/main" id="{00000000-0008-0000-0600-00002D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78</xdr:row>
          <xdr:rowOff>7620</xdr:rowOff>
        </xdr:from>
        <xdr:to>
          <xdr:col>18</xdr:col>
          <xdr:colOff>274320</xdr:colOff>
          <xdr:row>79</xdr:row>
          <xdr:rowOff>0</xdr:rowOff>
        </xdr:to>
        <xdr:sp macro="" textlink="">
          <xdr:nvSpPr>
            <xdr:cNvPr id="1070" name="Button 46" hidden="1">
              <a:extLst>
                <a:ext uri="{63B3BB69-23CF-44E3-9099-C40C66FF867C}">
                  <a14:compatExt spid="_x0000_s1070"/>
                </a:ext>
                <a:ext uri="{FF2B5EF4-FFF2-40B4-BE49-F238E27FC236}">
                  <a16:creationId xmlns:a16="http://schemas.microsoft.com/office/drawing/2014/main" id="{00000000-0008-0000-0600-00002E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80</xdr:row>
          <xdr:rowOff>22860</xdr:rowOff>
        </xdr:from>
        <xdr:to>
          <xdr:col>18</xdr:col>
          <xdr:colOff>274320</xdr:colOff>
          <xdr:row>81</xdr:row>
          <xdr:rowOff>0</xdr:rowOff>
        </xdr:to>
        <xdr:sp macro="" textlink="">
          <xdr:nvSpPr>
            <xdr:cNvPr id="1071" name="Button 47" hidden="1">
              <a:extLst>
                <a:ext uri="{63B3BB69-23CF-44E3-9099-C40C66FF867C}">
                  <a14:compatExt spid="_x0000_s1071"/>
                </a:ext>
                <a:ext uri="{FF2B5EF4-FFF2-40B4-BE49-F238E27FC236}">
                  <a16:creationId xmlns:a16="http://schemas.microsoft.com/office/drawing/2014/main" id="{00000000-0008-0000-0600-00002F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84</xdr:row>
          <xdr:rowOff>7620</xdr:rowOff>
        </xdr:from>
        <xdr:to>
          <xdr:col>18</xdr:col>
          <xdr:colOff>274320</xdr:colOff>
          <xdr:row>84</xdr:row>
          <xdr:rowOff>160020</xdr:rowOff>
        </xdr:to>
        <xdr:sp macro="" textlink="">
          <xdr:nvSpPr>
            <xdr:cNvPr id="1072" name="Button 48" hidden="1">
              <a:extLst>
                <a:ext uri="{63B3BB69-23CF-44E3-9099-C40C66FF867C}">
                  <a14:compatExt spid="_x0000_s1072"/>
                </a:ext>
                <a:ext uri="{FF2B5EF4-FFF2-40B4-BE49-F238E27FC236}">
                  <a16:creationId xmlns:a16="http://schemas.microsoft.com/office/drawing/2014/main" id="{00000000-0008-0000-0600-00003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86</xdr:row>
          <xdr:rowOff>7620</xdr:rowOff>
        </xdr:from>
        <xdr:to>
          <xdr:col>18</xdr:col>
          <xdr:colOff>274320</xdr:colOff>
          <xdr:row>86</xdr:row>
          <xdr:rowOff>160020</xdr:rowOff>
        </xdr:to>
        <xdr:sp macro="" textlink="">
          <xdr:nvSpPr>
            <xdr:cNvPr id="1073" name="Button 49" hidden="1">
              <a:extLst>
                <a:ext uri="{63B3BB69-23CF-44E3-9099-C40C66FF867C}">
                  <a14:compatExt spid="_x0000_s1073"/>
                </a:ext>
                <a:ext uri="{FF2B5EF4-FFF2-40B4-BE49-F238E27FC236}">
                  <a16:creationId xmlns:a16="http://schemas.microsoft.com/office/drawing/2014/main" id="{00000000-0008-0000-0600-00003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88</xdr:row>
          <xdr:rowOff>0</xdr:rowOff>
        </xdr:from>
        <xdr:to>
          <xdr:col>18</xdr:col>
          <xdr:colOff>274320</xdr:colOff>
          <xdr:row>88</xdr:row>
          <xdr:rowOff>152400</xdr:rowOff>
        </xdr:to>
        <xdr:sp macro="" textlink="">
          <xdr:nvSpPr>
            <xdr:cNvPr id="1074" name="Button 50" hidden="1">
              <a:extLst>
                <a:ext uri="{63B3BB69-23CF-44E3-9099-C40C66FF867C}">
                  <a14:compatExt spid="_x0000_s1074"/>
                </a:ext>
                <a:ext uri="{FF2B5EF4-FFF2-40B4-BE49-F238E27FC236}">
                  <a16:creationId xmlns:a16="http://schemas.microsoft.com/office/drawing/2014/main" id="{00000000-0008-0000-0600-00003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92</xdr:row>
          <xdr:rowOff>7620</xdr:rowOff>
        </xdr:from>
        <xdr:to>
          <xdr:col>18</xdr:col>
          <xdr:colOff>274320</xdr:colOff>
          <xdr:row>92</xdr:row>
          <xdr:rowOff>160020</xdr:rowOff>
        </xdr:to>
        <xdr:sp macro="" textlink="">
          <xdr:nvSpPr>
            <xdr:cNvPr id="1075" name="Button 51" hidden="1">
              <a:extLst>
                <a:ext uri="{63B3BB69-23CF-44E3-9099-C40C66FF867C}">
                  <a14:compatExt spid="_x0000_s1075"/>
                </a:ext>
                <a:ext uri="{FF2B5EF4-FFF2-40B4-BE49-F238E27FC236}">
                  <a16:creationId xmlns:a16="http://schemas.microsoft.com/office/drawing/2014/main" id="{00000000-0008-0000-0600-00003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94</xdr:row>
          <xdr:rowOff>22860</xdr:rowOff>
        </xdr:from>
        <xdr:to>
          <xdr:col>18</xdr:col>
          <xdr:colOff>274320</xdr:colOff>
          <xdr:row>95</xdr:row>
          <xdr:rowOff>0</xdr:rowOff>
        </xdr:to>
        <xdr:sp macro="" textlink="">
          <xdr:nvSpPr>
            <xdr:cNvPr id="1076" name="Button 52" hidden="1">
              <a:extLst>
                <a:ext uri="{63B3BB69-23CF-44E3-9099-C40C66FF867C}">
                  <a14:compatExt spid="_x0000_s1076"/>
                </a:ext>
                <a:ext uri="{FF2B5EF4-FFF2-40B4-BE49-F238E27FC236}">
                  <a16:creationId xmlns:a16="http://schemas.microsoft.com/office/drawing/2014/main" id="{00000000-0008-0000-0600-00003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96</xdr:row>
          <xdr:rowOff>22860</xdr:rowOff>
        </xdr:from>
        <xdr:to>
          <xdr:col>18</xdr:col>
          <xdr:colOff>274320</xdr:colOff>
          <xdr:row>97</xdr:row>
          <xdr:rowOff>0</xdr:rowOff>
        </xdr:to>
        <xdr:sp macro="" textlink="">
          <xdr:nvSpPr>
            <xdr:cNvPr id="1077" name="Button 53" hidden="1">
              <a:extLst>
                <a:ext uri="{63B3BB69-23CF-44E3-9099-C40C66FF867C}">
                  <a14:compatExt spid="_x0000_s1077"/>
                </a:ext>
                <a:ext uri="{FF2B5EF4-FFF2-40B4-BE49-F238E27FC236}">
                  <a16:creationId xmlns:a16="http://schemas.microsoft.com/office/drawing/2014/main" id="{00000000-0008-0000-0600-000035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100</xdr:row>
          <xdr:rowOff>22860</xdr:rowOff>
        </xdr:from>
        <xdr:to>
          <xdr:col>18</xdr:col>
          <xdr:colOff>274320</xdr:colOff>
          <xdr:row>101</xdr:row>
          <xdr:rowOff>0</xdr:rowOff>
        </xdr:to>
        <xdr:sp macro="" textlink="">
          <xdr:nvSpPr>
            <xdr:cNvPr id="1078" name="Button 54" hidden="1">
              <a:extLst>
                <a:ext uri="{63B3BB69-23CF-44E3-9099-C40C66FF867C}">
                  <a14:compatExt spid="_x0000_s1078"/>
                </a:ext>
                <a:ext uri="{FF2B5EF4-FFF2-40B4-BE49-F238E27FC236}">
                  <a16:creationId xmlns:a16="http://schemas.microsoft.com/office/drawing/2014/main" id="{00000000-0008-0000-0600-00003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102</xdr:row>
          <xdr:rowOff>7620</xdr:rowOff>
        </xdr:from>
        <xdr:to>
          <xdr:col>18</xdr:col>
          <xdr:colOff>274320</xdr:colOff>
          <xdr:row>102</xdr:row>
          <xdr:rowOff>160020</xdr:rowOff>
        </xdr:to>
        <xdr:sp macro="" textlink="">
          <xdr:nvSpPr>
            <xdr:cNvPr id="1079" name="Button 55" hidden="1">
              <a:extLst>
                <a:ext uri="{63B3BB69-23CF-44E3-9099-C40C66FF867C}">
                  <a14:compatExt spid="_x0000_s1079"/>
                </a:ext>
                <a:ext uri="{FF2B5EF4-FFF2-40B4-BE49-F238E27FC236}">
                  <a16:creationId xmlns:a16="http://schemas.microsoft.com/office/drawing/2014/main" id="{00000000-0008-0000-0600-00003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104</xdr:row>
          <xdr:rowOff>7620</xdr:rowOff>
        </xdr:from>
        <xdr:to>
          <xdr:col>18</xdr:col>
          <xdr:colOff>274320</xdr:colOff>
          <xdr:row>104</xdr:row>
          <xdr:rowOff>160020</xdr:rowOff>
        </xdr:to>
        <xdr:sp macro="" textlink="">
          <xdr:nvSpPr>
            <xdr:cNvPr id="1080" name="Button 56" hidden="1">
              <a:extLst>
                <a:ext uri="{63B3BB69-23CF-44E3-9099-C40C66FF867C}">
                  <a14:compatExt spid="_x0000_s1080"/>
                </a:ext>
                <a:ext uri="{FF2B5EF4-FFF2-40B4-BE49-F238E27FC236}">
                  <a16:creationId xmlns:a16="http://schemas.microsoft.com/office/drawing/2014/main" id="{00000000-0008-0000-0600-00003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22860</xdr:colOff>
          <xdr:row>3</xdr:row>
          <xdr:rowOff>76200</xdr:rowOff>
        </xdr:from>
        <xdr:to>
          <xdr:col>21</xdr:col>
          <xdr:colOff>731520</xdr:colOff>
          <xdr:row>4</xdr:row>
          <xdr:rowOff>190500</xdr:rowOff>
        </xdr:to>
        <xdr:sp macro="" textlink="">
          <xdr:nvSpPr>
            <xdr:cNvPr id="1099" name="btnUploadGePart" hidden="1">
              <a:extLst>
                <a:ext uri="{63B3BB69-23CF-44E3-9099-C40C66FF867C}">
                  <a14:compatExt spid="_x0000_s1099"/>
                </a:ext>
                <a:ext uri="{FF2B5EF4-FFF2-40B4-BE49-F238E27FC236}">
                  <a16:creationId xmlns:a16="http://schemas.microsoft.com/office/drawing/2014/main" id="{00000000-0008-0000-0600-00004B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Create Upload GePart</a:t>
              </a:r>
            </a:p>
            <a:p>
              <a:pPr algn="ctr" rtl="0">
                <a:defRPr sz="1000"/>
              </a:pPr>
              <a:endParaRPr lang="de-DE" sz="1100" b="0" i="0" u="none" strike="noStrike" baseline="0">
                <a:solidFill>
                  <a:srgbClr val="000000"/>
                </a:solidFill>
                <a:latin typeface="Calibri"/>
                <a:cs typeface="Calibri"/>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116</xdr:row>
          <xdr:rowOff>7620</xdr:rowOff>
        </xdr:from>
        <xdr:to>
          <xdr:col>18</xdr:col>
          <xdr:colOff>274320</xdr:colOff>
          <xdr:row>117</xdr:row>
          <xdr:rowOff>0</xdr:rowOff>
        </xdr:to>
        <xdr:sp macro="" textlink="">
          <xdr:nvSpPr>
            <xdr:cNvPr id="1100" name="Button 76" hidden="1">
              <a:extLst>
                <a:ext uri="{63B3BB69-23CF-44E3-9099-C40C66FF867C}">
                  <a14:compatExt spid="_x0000_s1100"/>
                </a:ext>
                <a:ext uri="{FF2B5EF4-FFF2-40B4-BE49-F238E27FC236}">
                  <a16:creationId xmlns:a16="http://schemas.microsoft.com/office/drawing/2014/main" id="{00000000-0008-0000-0600-00004C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118</xdr:row>
          <xdr:rowOff>7620</xdr:rowOff>
        </xdr:from>
        <xdr:to>
          <xdr:col>18</xdr:col>
          <xdr:colOff>274320</xdr:colOff>
          <xdr:row>119</xdr:row>
          <xdr:rowOff>0</xdr:rowOff>
        </xdr:to>
        <xdr:sp macro="" textlink="">
          <xdr:nvSpPr>
            <xdr:cNvPr id="1101" name="Button 77" hidden="1">
              <a:extLst>
                <a:ext uri="{63B3BB69-23CF-44E3-9099-C40C66FF867C}">
                  <a14:compatExt spid="_x0000_s1101"/>
                </a:ext>
                <a:ext uri="{FF2B5EF4-FFF2-40B4-BE49-F238E27FC236}">
                  <a16:creationId xmlns:a16="http://schemas.microsoft.com/office/drawing/2014/main" id="{00000000-0008-0000-0600-00004D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120</xdr:row>
          <xdr:rowOff>7620</xdr:rowOff>
        </xdr:from>
        <xdr:to>
          <xdr:col>18</xdr:col>
          <xdr:colOff>274320</xdr:colOff>
          <xdr:row>121</xdr:row>
          <xdr:rowOff>0</xdr:rowOff>
        </xdr:to>
        <xdr:sp macro="" textlink="">
          <xdr:nvSpPr>
            <xdr:cNvPr id="1102" name="Button 78" hidden="1">
              <a:extLst>
                <a:ext uri="{63B3BB69-23CF-44E3-9099-C40C66FF867C}">
                  <a14:compatExt spid="_x0000_s1102"/>
                </a:ext>
                <a:ext uri="{FF2B5EF4-FFF2-40B4-BE49-F238E27FC236}">
                  <a16:creationId xmlns:a16="http://schemas.microsoft.com/office/drawing/2014/main" id="{00000000-0008-0000-0600-00004E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122</xdr:row>
          <xdr:rowOff>7620</xdr:rowOff>
        </xdr:from>
        <xdr:to>
          <xdr:col>18</xdr:col>
          <xdr:colOff>274320</xdr:colOff>
          <xdr:row>123</xdr:row>
          <xdr:rowOff>0</xdr:rowOff>
        </xdr:to>
        <xdr:sp macro="" textlink="">
          <xdr:nvSpPr>
            <xdr:cNvPr id="1103" name="Button 79" hidden="1">
              <a:extLst>
                <a:ext uri="{63B3BB69-23CF-44E3-9099-C40C66FF867C}">
                  <a14:compatExt spid="_x0000_s1103"/>
                </a:ext>
                <a:ext uri="{FF2B5EF4-FFF2-40B4-BE49-F238E27FC236}">
                  <a16:creationId xmlns:a16="http://schemas.microsoft.com/office/drawing/2014/main" id="{00000000-0008-0000-0600-00004F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124</xdr:row>
          <xdr:rowOff>7620</xdr:rowOff>
        </xdr:from>
        <xdr:to>
          <xdr:col>18</xdr:col>
          <xdr:colOff>274320</xdr:colOff>
          <xdr:row>125</xdr:row>
          <xdr:rowOff>0</xdr:rowOff>
        </xdr:to>
        <xdr:sp macro="" textlink="">
          <xdr:nvSpPr>
            <xdr:cNvPr id="1104" name="Button 80" hidden="1">
              <a:extLst>
                <a:ext uri="{63B3BB69-23CF-44E3-9099-C40C66FF867C}">
                  <a14:compatExt spid="_x0000_s1104"/>
                </a:ext>
                <a:ext uri="{FF2B5EF4-FFF2-40B4-BE49-F238E27FC236}">
                  <a16:creationId xmlns:a16="http://schemas.microsoft.com/office/drawing/2014/main" id="{00000000-0008-0000-0600-00005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126</xdr:row>
          <xdr:rowOff>7620</xdr:rowOff>
        </xdr:from>
        <xdr:to>
          <xdr:col>18</xdr:col>
          <xdr:colOff>274320</xdr:colOff>
          <xdr:row>127</xdr:row>
          <xdr:rowOff>0</xdr:rowOff>
        </xdr:to>
        <xdr:sp macro="" textlink="">
          <xdr:nvSpPr>
            <xdr:cNvPr id="1105" name="Button 81" hidden="1">
              <a:extLst>
                <a:ext uri="{63B3BB69-23CF-44E3-9099-C40C66FF867C}">
                  <a14:compatExt spid="_x0000_s1105"/>
                </a:ext>
                <a:ext uri="{FF2B5EF4-FFF2-40B4-BE49-F238E27FC236}">
                  <a16:creationId xmlns:a16="http://schemas.microsoft.com/office/drawing/2014/main" id="{00000000-0008-0000-0600-00005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128</xdr:row>
          <xdr:rowOff>7620</xdr:rowOff>
        </xdr:from>
        <xdr:to>
          <xdr:col>18</xdr:col>
          <xdr:colOff>274320</xdr:colOff>
          <xdr:row>129</xdr:row>
          <xdr:rowOff>0</xdr:rowOff>
        </xdr:to>
        <xdr:sp macro="" textlink="">
          <xdr:nvSpPr>
            <xdr:cNvPr id="1106" name="Button 82" hidden="1">
              <a:extLst>
                <a:ext uri="{63B3BB69-23CF-44E3-9099-C40C66FF867C}">
                  <a14:compatExt spid="_x0000_s1106"/>
                </a:ext>
                <a:ext uri="{FF2B5EF4-FFF2-40B4-BE49-F238E27FC236}">
                  <a16:creationId xmlns:a16="http://schemas.microsoft.com/office/drawing/2014/main" id="{00000000-0008-0000-0600-00005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130</xdr:row>
          <xdr:rowOff>7620</xdr:rowOff>
        </xdr:from>
        <xdr:to>
          <xdr:col>18</xdr:col>
          <xdr:colOff>274320</xdr:colOff>
          <xdr:row>131</xdr:row>
          <xdr:rowOff>0</xdr:rowOff>
        </xdr:to>
        <xdr:sp macro="" textlink="">
          <xdr:nvSpPr>
            <xdr:cNvPr id="1107" name="Button 83" hidden="1">
              <a:extLst>
                <a:ext uri="{63B3BB69-23CF-44E3-9099-C40C66FF867C}">
                  <a14:compatExt spid="_x0000_s1107"/>
                </a:ext>
                <a:ext uri="{FF2B5EF4-FFF2-40B4-BE49-F238E27FC236}">
                  <a16:creationId xmlns:a16="http://schemas.microsoft.com/office/drawing/2014/main" id="{00000000-0008-0000-0600-00005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132</xdr:row>
          <xdr:rowOff>7620</xdr:rowOff>
        </xdr:from>
        <xdr:to>
          <xdr:col>18</xdr:col>
          <xdr:colOff>274320</xdr:colOff>
          <xdr:row>133</xdr:row>
          <xdr:rowOff>0</xdr:rowOff>
        </xdr:to>
        <xdr:sp macro="" textlink="">
          <xdr:nvSpPr>
            <xdr:cNvPr id="1108" name="Button 84" hidden="1">
              <a:extLst>
                <a:ext uri="{63B3BB69-23CF-44E3-9099-C40C66FF867C}">
                  <a14:compatExt spid="_x0000_s1108"/>
                </a:ext>
                <a:ext uri="{FF2B5EF4-FFF2-40B4-BE49-F238E27FC236}">
                  <a16:creationId xmlns:a16="http://schemas.microsoft.com/office/drawing/2014/main" id="{00000000-0008-0000-0600-00005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134</xdr:row>
          <xdr:rowOff>7620</xdr:rowOff>
        </xdr:from>
        <xdr:to>
          <xdr:col>18</xdr:col>
          <xdr:colOff>274320</xdr:colOff>
          <xdr:row>135</xdr:row>
          <xdr:rowOff>0</xdr:rowOff>
        </xdr:to>
        <xdr:sp macro="" textlink="">
          <xdr:nvSpPr>
            <xdr:cNvPr id="1109" name="Button 85" hidden="1">
              <a:extLst>
                <a:ext uri="{63B3BB69-23CF-44E3-9099-C40C66FF867C}">
                  <a14:compatExt spid="_x0000_s1109"/>
                </a:ext>
                <a:ext uri="{FF2B5EF4-FFF2-40B4-BE49-F238E27FC236}">
                  <a16:creationId xmlns:a16="http://schemas.microsoft.com/office/drawing/2014/main" id="{00000000-0008-0000-0600-000055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136</xdr:row>
          <xdr:rowOff>7620</xdr:rowOff>
        </xdr:from>
        <xdr:to>
          <xdr:col>18</xdr:col>
          <xdr:colOff>274320</xdr:colOff>
          <xdr:row>137</xdr:row>
          <xdr:rowOff>0</xdr:rowOff>
        </xdr:to>
        <xdr:sp macro="" textlink="">
          <xdr:nvSpPr>
            <xdr:cNvPr id="1110" name="Button 86" hidden="1">
              <a:extLst>
                <a:ext uri="{63B3BB69-23CF-44E3-9099-C40C66FF867C}">
                  <a14:compatExt spid="_x0000_s1110"/>
                </a:ext>
                <a:ext uri="{FF2B5EF4-FFF2-40B4-BE49-F238E27FC236}">
                  <a16:creationId xmlns:a16="http://schemas.microsoft.com/office/drawing/2014/main" id="{00000000-0008-0000-0600-00005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138</xdr:row>
          <xdr:rowOff>7620</xdr:rowOff>
        </xdr:from>
        <xdr:to>
          <xdr:col>18</xdr:col>
          <xdr:colOff>274320</xdr:colOff>
          <xdr:row>139</xdr:row>
          <xdr:rowOff>0</xdr:rowOff>
        </xdr:to>
        <xdr:sp macro="" textlink="">
          <xdr:nvSpPr>
            <xdr:cNvPr id="1111" name="Button 87" hidden="1">
              <a:extLst>
                <a:ext uri="{63B3BB69-23CF-44E3-9099-C40C66FF867C}">
                  <a14:compatExt spid="_x0000_s1111"/>
                </a:ext>
                <a:ext uri="{FF2B5EF4-FFF2-40B4-BE49-F238E27FC236}">
                  <a16:creationId xmlns:a16="http://schemas.microsoft.com/office/drawing/2014/main" id="{00000000-0008-0000-0600-00005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45720</xdr:colOff>
          <xdr:row>140</xdr:row>
          <xdr:rowOff>7620</xdr:rowOff>
        </xdr:from>
        <xdr:to>
          <xdr:col>18</xdr:col>
          <xdr:colOff>274320</xdr:colOff>
          <xdr:row>141</xdr:row>
          <xdr:rowOff>0</xdr:rowOff>
        </xdr:to>
        <xdr:sp macro="" textlink="">
          <xdr:nvSpPr>
            <xdr:cNvPr id="1112" name="Button 88" hidden="1">
              <a:extLst>
                <a:ext uri="{63B3BB69-23CF-44E3-9099-C40C66FF867C}">
                  <a14:compatExt spid="_x0000_s1112"/>
                </a:ext>
                <a:ext uri="{FF2B5EF4-FFF2-40B4-BE49-F238E27FC236}">
                  <a16:creationId xmlns:a16="http://schemas.microsoft.com/office/drawing/2014/main" id="{00000000-0008-0000-0600-00005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chwarzit.sharepoint.com/AE_-_Data_Systems/10_Projekte/VBA/Lieferantenstammblatt/LSTDYN_TEMPLATE_1.0.25_P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Upload Flatfile"/>
      <sheetName val="FieldSelection IST"/>
      <sheetName val="Rückstellung"/>
      <sheetName val="Datenmatrix"/>
      <sheetName val="Formular"/>
      <sheetName val="Gruppen"/>
      <sheetName val="SheetLanguage"/>
      <sheetName val="LSTDYN_TEMPLATE_1.0.25_PL"/>
    </sheetNames>
    <sheetDataSet>
      <sheetData sheetId="0"/>
      <sheetData sheetId="1"/>
      <sheetData sheetId="2"/>
      <sheetData sheetId="3"/>
      <sheetData sheetId="4"/>
      <sheetData sheetId="5"/>
      <sheetData sheetId="6"/>
      <sheetData sheetId="7"/>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Steffen Repp" id="{91799C52-44E0-49C3-805C-CA46CF7ED687}" userId="S-1-5-21-2215643982-2004304490-3753650631-9305" providerId="AD"/>
  <person displayName="Lienert, Barbara" id="{AC87B568-BD08-4154-92B1-455BBF315C72}" userId="S-1-5-21-789336058-1078081533-1417001333-383731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B0A3A2-67C9-4117-BDDC-D191B26D6992}" name="tblCountries" displayName="tblCountries" ref="C5:E241" totalsRowShown="0" headerRowDxfId="640" dataDxfId="639">
  <autoFilter ref="C5:E241" xr:uid="{8E248477-5A3E-4437-A6FD-F04F540668B5}"/>
  <sortState xmlns:xlrd2="http://schemas.microsoft.com/office/spreadsheetml/2017/richdata2" ref="C6:E241">
    <sortCondition ref="C5:C241"/>
  </sortState>
  <tableColumns count="3">
    <tableColumn id="1" xr3:uid="{1E17DE3B-3AFB-4C89-8E22-E15F6963B8D0}" name="Country" dataDxfId="638"/>
    <tableColumn id="2" xr3:uid="{55E908AC-3921-42EA-AA49-44A53338DDF1}" name="Description" dataDxfId="637"/>
    <tableColumn id="3" xr3:uid="{9B1F62C0-A407-4136-9435-64ACBCC7A083}" name="TelPrefix" dataDxfId="63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A5EB54D-92E3-4FC2-8A37-5582B165BEB3}" name="tblLanguage" displayName="tblLanguage" ref="DO5:ED8" totalsRowShown="0" headerRowDxfId="499" dataDxfId="498">
  <autoFilter ref="DO5:ED8" xr:uid="{15164F9A-15BA-4C31-9D8E-B81C3CAB0D2B}"/>
  <tableColumns count="16">
    <tableColumn id="1" xr3:uid="{7FD53273-D1B3-4AB6-AE61-64A547CBA621}" name="DE" dataDxfId="497"/>
    <tableColumn id="2" xr3:uid="{0827202E-688A-42EB-A02B-BE70537EB269}" name="CZ" dataDxfId="496"/>
    <tableColumn id="3" xr3:uid="{DC0909A6-19FD-4AB3-884E-06B870DE6106}" name="SK" dataDxfId="495"/>
    <tableColumn id="4" xr3:uid="{B95A59AD-3259-4E9F-A3BC-09D4F2270816}" name="PL" dataDxfId="494"/>
    <tableColumn id="5" xr3:uid="{58A917A8-697B-4F93-94EF-869F22802DF8}" name="HR" dataDxfId="493"/>
    <tableColumn id="6" xr3:uid="{1721890F-6A94-42DB-8767-56577A65FF7C}" name="BG" dataDxfId="492"/>
    <tableColumn id="7" xr3:uid="{C1EBAEE1-53C4-409D-9AA2-67EEDD3DFB55}" name="RO" dataDxfId="491"/>
    <tableColumn id="16" xr3:uid="{7737012D-991F-46EE-833A-0EC3733D799C}" name="ES"/>
    <tableColumn id="15" xr3:uid="{E1E4EF6B-8D4A-41AD-BB50-0C3262F8E9A9}" name="FR"/>
    <tableColumn id="14" xr3:uid="{AC8E4AA6-1C62-4502-A1D8-A70F30B545E2}" name="IT"/>
    <tableColumn id="13" xr3:uid="{126A315D-C7F5-46A2-AE3A-7E837985F0B8}" name="NL"/>
    <tableColumn id="12" xr3:uid="{A4C81D84-3449-48EC-8565-32C6C9CF6F1A}" name="PT"/>
    <tableColumn id="11" xr3:uid="{78294593-DEB5-4BF0-83E2-8847A8B06391}" name="HU"/>
    <tableColumn id="8" xr3:uid="{BEC59984-0E0D-484C-85BF-C20F0DBC05D3}" name="INT" dataDxfId="490"/>
    <tableColumn id="9" xr3:uid="{7A2E1304-1C10-4474-A1A8-F0D1CA1445D2}" name="INT_EK" dataDxfId="489"/>
    <tableColumn id="10" xr3:uid="{16DC99E6-CF7F-4EE2-95A6-6CA9C6746764}" name="INT_FLW" dataDxfId="48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B51004-308F-495E-BDCF-B8158E86A9F0}" name="tblAccountAssignmentGroup" displayName="tblAccountAssignmentGroup" ref="JF5:JO8" totalsRowShown="0" headerRowDxfId="487" dataDxfId="486">
  <autoFilter ref="JF5:JO8" xr:uid="{92CFFAEB-AF28-4887-B8F6-28FA45CA4D50}"/>
  <sortState xmlns:xlrd2="http://schemas.microsoft.com/office/spreadsheetml/2017/richdata2" ref="JF6:JO8">
    <sortCondition ref="JN5:JN8"/>
  </sortState>
  <tableColumns count="10">
    <tableColumn id="1" xr3:uid="{9A1C7AF2-580E-4B52-8E05-66940E18E285}" name="DE" dataDxfId="485"/>
    <tableColumn id="10" xr3:uid="{F61BA92C-082A-435B-9F23-AE1C308941D2}" name="EN" dataDxfId="484"/>
    <tableColumn id="2" xr3:uid="{FF9FE2D3-605C-423F-B0C3-72018849C25A}" name="CZ" dataDxfId="483"/>
    <tableColumn id="3" xr3:uid="{E9069A81-5AA5-4A0C-84C3-B31161696BFD}" name="SK" dataDxfId="482"/>
    <tableColumn id="4" xr3:uid="{1A5379D8-59DD-4CEC-AF24-D1DAA284DAF3}" name="PL" dataDxfId="481"/>
    <tableColumn id="5" xr3:uid="{9247D38A-7BC9-485E-BC17-E2F309B2FD45}" name="HR" dataDxfId="480"/>
    <tableColumn id="6" xr3:uid="{92649ED3-C5DF-4A9E-8725-974D71B94599}" name="BG" dataDxfId="479"/>
    <tableColumn id="7" xr3:uid="{818AFC69-1727-4D35-8186-F3DDA5016343}" name="RO" dataDxfId="478"/>
    <tableColumn id="8" xr3:uid="{DF543BC5-BD02-45E3-9714-533A90C72282}" name="Result" dataDxfId="477">
      <calculatedColumnFormula>IF(tblAccountAssignmentGroup[[#This Row],[EN]]="",IF(tblAccountAssignmentGroup[[#This Row],[EN]]="",tblAccountAssignmentGroup[[#This Row],[DE]],tblAccountAssignmentGroup[[#This Row],[EN]]),tblAccountAssignmentGroup[[#This Row],[EN]])</calculatedColumnFormula>
    </tableColumn>
    <tableColumn id="9" xr3:uid="{398FCAF3-4B30-443A-BC88-31080ACEB41C}" name="Key" dataDxfId="47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FC32579-8E73-40B2-9E94-84B2AF1C8082}" name="tblOrderCurrency" displayName="tblOrderCurrency" ref="JQ5:JZ22" totalsRowShown="0" headerRowDxfId="475" dataDxfId="474">
  <autoFilter ref="JQ5:JZ22" xr:uid="{6DF6B6EA-3059-4784-A842-2330F1D9C530}"/>
  <tableColumns count="10">
    <tableColumn id="1" xr3:uid="{21DF58DC-D3F0-40F7-BD6D-F2FA678634D0}" name="DE" dataDxfId="473"/>
    <tableColumn id="2" xr3:uid="{E127F354-489C-4048-A564-79671FD38AA1}" name="CZ" dataDxfId="472"/>
    <tableColumn id="3" xr3:uid="{9CC9687C-E089-4DDF-992E-5D2440F538EA}" name="SK" dataDxfId="471"/>
    <tableColumn id="4" xr3:uid="{77845F7B-BAE8-4C0F-A83A-7AAEBCE6F030}" name="PL" dataDxfId="470"/>
    <tableColumn id="5" xr3:uid="{52D0192C-EADF-4118-AAA0-A92F67481753}" name="HR" dataDxfId="469"/>
    <tableColumn id="6" xr3:uid="{4F8CB4D5-6234-4437-B6B3-5E512D69032D}" name="BG" dataDxfId="468"/>
    <tableColumn id="7" xr3:uid="{6F74DB8C-4D06-4370-B1B1-C536DD0D8C1E}" name="RO" dataDxfId="467"/>
    <tableColumn id="8" xr3:uid="{93CF52C5-49E5-4954-9A27-2C71A8ABAAE2}" name="INT"/>
    <tableColumn id="9" xr3:uid="{1B0DEB2A-CF89-411A-B1B6-BE676EC7C635}" name="INT_EK" dataDxfId="466"/>
    <tableColumn id="10" xr3:uid="{A5A808BF-ADC6-40ED-9937-7A9AD8DA2753}" name="INT_FLW" dataDxfId="46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39A6B0E-1AFF-4FFD-AA99-6FA37C8FC741}" name="tblIncoterms" displayName="tblIncoterms" ref="KK5:KK18" totalsRowShown="0" headerRowDxfId="464" dataDxfId="463">
  <autoFilter ref="KK5:KK18" xr:uid="{EB9E4C3E-EF5B-408E-9434-3608FC26556E}"/>
  <tableColumns count="1">
    <tableColumn id="1" xr3:uid="{EE19D14B-8D40-4728-944E-2C19FAD31D04}" name="All" dataDxfId="46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316DBE9-B45B-45E3-AA8E-DCB50AAF5EAD}" name="tblCodeOfConduct" displayName="tblCodeOfConduct" ref="LI5:LR10" totalsRowShown="0" headerRowDxfId="461" dataDxfId="460">
  <autoFilter ref="LI5:LR10" xr:uid="{A984C170-C618-4CC3-9619-3CFAEA36B5D2}"/>
  <sortState xmlns:xlrd2="http://schemas.microsoft.com/office/spreadsheetml/2017/richdata2" ref="LI6:LR10">
    <sortCondition ref="LQ5:LQ10"/>
  </sortState>
  <tableColumns count="10">
    <tableColumn id="1" xr3:uid="{7CF506D7-9C1E-4D92-B468-6ADF84CCFB10}" name="DE" dataDxfId="459"/>
    <tableColumn id="9" xr3:uid="{1D75E29F-9F56-4295-A292-6221E466C60D}" name="EN" dataDxfId="458"/>
    <tableColumn id="2" xr3:uid="{EADE1403-A4BC-4F43-90DF-D24526532E2B}" name="CZ" dataDxfId="457"/>
    <tableColumn id="3" xr3:uid="{9C57C305-8D21-4F80-87E7-B26429ED1C7E}" name="SK" dataDxfId="456"/>
    <tableColumn id="4" xr3:uid="{6BD5B3B4-A649-4812-9091-F20560A7F969}" name="PL" dataDxfId="455"/>
    <tableColumn id="5" xr3:uid="{38F14C5F-A494-480A-9D80-C6A5C641ECDA}" name="HR" dataDxfId="454"/>
    <tableColumn id="6" xr3:uid="{805A958A-09A7-40D9-BE57-D9085BD19FA7}" name="BG" dataDxfId="453"/>
    <tableColumn id="7" xr3:uid="{74705838-53EA-435F-B591-9E2714FDD538}" name="RO" dataDxfId="452"/>
    <tableColumn id="10" xr3:uid="{C3FD47AD-C912-4B95-8EDB-1014C3FF4E03}" name="Result" dataDxfId="451">
      <calculatedColumnFormula>IF(tblCodeOfConduct[[#This Row],[EN]]="",IF(tblCodeOfConduct[[#This Row],[EN]]="",tblCodeOfConduct[[#This Row],[DE]],tblCodeOfConduct[[#This Row],[EN]]),tblCodeOfConduct[[#This Row],[EN]])</calculatedColumnFormula>
    </tableColumn>
    <tableColumn id="8" xr3:uid="{CAE29BB8-AFE8-4260-AB33-749562B99F65}" name="Key" dataDxfId="45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725E46F-6331-44BB-AC80-F75D515C0AA6}" name="tblNeededChecks" displayName="tblNeededChecks" ref="LT5:MC9" totalsRowShown="0" headerRowDxfId="449" dataDxfId="448">
  <autoFilter ref="LT5:MC9" xr:uid="{2281F256-C1AE-46DB-9218-3A85721DCB2C}"/>
  <sortState xmlns:xlrd2="http://schemas.microsoft.com/office/spreadsheetml/2017/richdata2" ref="LT6:MC9">
    <sortCondition ref="MB5:MB9"/>
  </sortState>
  <tableColumns count="10">
    <tableColumn id="1" xr3:uid="{FC00C627-CD19-4936-9345-FE1FAB7113C3}" name="DE" dataDxfId="447"/>
    <tableColumn id="2" xr3:uid="{215FB709-D179-4348-A338-A8D0203D4289}" name="EN" dataDxfId="446"/>
    <tableColumn id="3" xr3:uid="{59518131-4401-4BEE-A84B-236A54F0CB09}" name="CZ" dataDxfId="445"/>
    <tableColumn id="4" xr3:uid="{F1036A3A-61AB-4BF1-8F90-49A8459E4AEB}" name="SK" dataDxfId="444"/>
    <tableColumn id="5" xr3:uid="{FA75B622-A527-4F26-9DB1-818FAECB03ED}" name="PL" dataDxfId="443"/>
    <tableColumn id="6" xr3:uid="{5123D941-D8C8-4BDD-BA19-86697AE38AE3}" name="HR" dataDxfId="442"/>
    <tableColumn id="7" xr3:uid="{645DC085-AD52-49F0-81BC-B888F92E201E}" name="BG" dataDxfId="441"/>
    <tableColumn id="8" xr3:uid="{9B3F4A52-1C41-4094-BB37-ABF2D3F3BAEE}" name="RO" dataDxfId="440"/>
    <tableColumn id="9" xr3:uid="{B4F07B4A-461C-4CF2-A5EA-CAD192EBB5F2}" name="Result" dataDxfId="439">
      <calculatedColumnFormula>IF(tblNeededChecks[[#This Row],[EN]]="",IF(tblNeededChecks[[#This Row],[EN]]="",tblNeededChecks[[#This Row],[DE]],tblNeededChecks[[#This Row],[EN]]),tblNeededChecks[[#This Row],[EN]])</calculatedColumnFormula>
    </tableColumn>
    <tableColumn id="10" xr3:uid="{81514640-082D-408B-A2EE-8D57B301DB73}" name="Key" dataDxfId="438"/>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ABFEB26-762A-4D1E-B1C5-A602AF768D01}" name="tblPaymentmode" displayName="tblPaymentmode" ref="ME5:MO15" totalsRowShown="0" headerRowDxfId="437" dataDxfId="436">
  <autoFilter ref="ME5:MO15" xr:uid="{9BC024A8-47CE-4A9A-B659-A2D1AC03F7FD}"/>
  <sortState xmlns:xlrd2="http://schemas.microsoft.com/office/spreadsheetml/2017/richdata2" ref="ME6:MO15">
    <sortCondition ref="MN5:MN15"/>
  </sortState>
  <tableColumns count="11">
    <tableColumn id="1" xr3:uid="{C58E0773-9F80-45DB-B55E-87BA7F8D148C}" name="DE" dataDxfId="435"/>
    <tableColumn id="10" xr3:uid="{3F141417-D82F-4168-A8F4-5762C6410573}" name="EN" dataDxfId="434"/>
    <tableColumn id="2" xr3:uid="{01CD93B9-F256-443C-A5A5-7E6E8E8FED42}" name="CZ" dataDxfId="433"/>
    <tableColumn id="3" xr3:uid="{B4BADC45-87CE-4DC7-B53F-B3F6B81557FA}" name="SK" dataDxfId="432"/>
    <tableColumn id="4" xr3:uid="{4FE15E8B-2CD6-4228-AE4C-78A73608426D}" name="PL" dataDxfId="431"/>
    <tableColumn id="5" xr3:uid="{A69C0D2F-AD50-4647-A182-37A7C0A6D85E}" name="HR" dataDxfId="430"/>
    <tableColumn id="6" xr3:uid="{6C8ED674-6962-4812-97DA-F874C63FA6DE}" name="BG" dataDxfId="429"/>
    <tableColumn id="7" xr3:uid="{8B194506-48DC-485E-876A-DCB1FA9BCF8F}" name="RO" dataDxfId="428"/>
    <tableColumn id="11" xr3:uid="{074B7AD4-4667-4385-8BC8-8CCC402750DD}" name="INT" dataDxfId="427"/>
    <tableColumn id="9" xr3:uid="{B665E830-A892-466B-A09A-287E453BED1F}" name="Result" dataDxfId="426">
      <calculatedColumnFormula>IF(tblPaymentmode[[#This Row],[EN]]="",IF(tblPaymentmode[[#This Row],[EN]]="",tblPaymentmode[[#This Row],[DE]],tblPaymentmode[[#This Row],[EN]]),tblPaymentmode[[#This Row],[EN]])</calculatedColumnFormula>
    </tableColumn>
    <tableColumn id="8" xr3:uid="{FA698183-BA20-4FCA-9A81-3829111DFCE9}" name="Key" dataDxfId="42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C7A3376-150C-480D-A4E3-E45A16048D42}" name="tblIESRole" displayName="tblIESRole" ref="BA5:BJ14" totalsRowShown="0" headerRowDxfId="424" dataDxfId="423">
  <autoFilter ref="BA5:BJ14" xr:uid="{4DDE3436-8BCB-4948-A3CC-B9F472568A0F}"/>
  <sortState xmlns:xlrd2="http://schemas.microsoft.com/office/spreadsheetml/2017/richdata2" ref="BA6:BJ14">
    <sortCondition ref="BI5:BI14"/>
  </sortState>
  <tableColumns count="10">
    <tableColumn id="1" xr3:uid="{E64D2E23-D894-49BE-A9C9-2A0780AA0966}" name="DE" dataDxfId="422"/>
    <tableColumn id="2" xr3:uid="{87AAE623-8FEE-4FD7-9747-BEA1487118F8}" name="EN" dataDxfId="421"/>
    <tableColumn id="3" xr3:uid="{15C40E01-F39A-42C5-BF34-714996B96C76}" name="CZ" dataDxfId="420"/>
    <tableColumn id="4" xr3:uid="{22423FB5-38BC-4E3B-805B-58F439D0EC54}" name="SK" dataDxfId="419"/>
    <tableColumn id="5" xr3:uid="{BE3A44DC-AEB9-46B2-B666-70ED76BFAE74}" name="PL" dataDxfId="418"/>
    <tableColumn id="6" xr3:uid="{59AE9B0C-DD0B-4287-A72B-FC58B1A040DC}" name="HR" dataDxfId="417"/>
    <tableColumn id="7" xr3:uid="{E31EA764-659E-4486-84E9-C04D09D1B091}" name="BG" dataDxfId="416"/>
    <tableColumn id="8" xr3:uid="{133FFEF5-286E-4F29-9F0C-F8559DF7F24E}" name="RO" dataDxfId="415"/>
    <tableColumn id="9" xr3:uid="{2E034534-9692-4249-82DD-164CDCCEE8C6}" name="Result" dataDxfId="414">
      <calculatedColumnFormula>IF(tblIESRole[[#This Row],[EN]]="",IF(tblIESRole[[#This Row],[EN]]="",tblIESRole[[#This Row],[DE]],tblIESRole[[#This Row],[EN]]),tblIESRole[[#This Row],[EN]])</calculatedColumnFormula>
    </tableColumn>
    <tableColumn id="10" xr3:uid="{F6356B90-5DB0-46C2-B05B-2DD1BEDEB986}" name="Key" dataDxfId="41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D663DFD-9AC1-4C18-A591-194577A176B8}" name="tblCompanyCode" displayName="tblCompanyCode" ref="BL5:BR12" totalsRowShown="0" headerRowDxfId="412" dataDxfId="411">
  <autoFilter ref="BL5:BR12" xr:uid="{A566FE7E-8E0D-4E83-AB41-38055EBC7A10}"/>
  <tableColumns count="7">
    <tableColumn id="1" xr3:uid="{23B82DF7-BCF5-471B-B4BF-28C949E67B24}" name="DE" dataDxfId="410"/>
    <tableColumn id="2" xr3:uid="{58C75ED9-22C5-419B-8FD8-8DFCB57A4561}" name="CZ" dataDxfId="409"/>
    <tableColumn id="3" xr3:uid="{3605201F-08A0-44FE-9081-62155E438142}" name="SK" dataDxfId="408"/>
    <tableColumn id="4" xr3:uid="{2E1BD126-C4B6-4334-A540-A12CC804B9B2}" name="PL" dataDxfId="407"/>
    <tableColumn id="5" xr3:uid="{DEDEE9C0-80C0-4172-8862-2C62B8BEBC16}" name="HR" dataDxfId="406"/>
    <tableColumn id="6" xr3:uid="{7BC0731A-D48E-4D09-ABA7-0FA77DBFF18D}" name="BG" dataDxfId="405"/>
    <tableColumn id="7" xr3:uid="{8797E213-40AA-4791-9C01-DC932CC395D3}" name="RO" dataDxfId="40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5854E0D-6D08-4C4A-A319-7478BB07427F}" name="TblTaxCategory" displayName="TblTaxCategory" ref="AG5:AW214" totalsRowShown="0" headerRowDxfId="403" dataDxfId="402">
  <autoFilter ref="AG5:AW214" xr:uid="{ABA163D9-048B-4285-996F-9AFFD2078794}"/>
  <sortState xmlns:xlrd2="http://schemas.microsoft.com/office/spreadsheetml/2017/richdata2" ref="AG6:AW214">
    <sortCondition ref="AV5:AV214"/>
  </sortState>
  <tableColumns count="17">
    <tableColumn id="11" xr3:uid="{DE72527C-8E54-4FE9-A0D7-1AD78C6F86A4}" name="Country" dataDxfId="401"/>
    <tableColumn id="1" xr3:uid="{4FA1046B-3465-4186-A111-7258C35454B8}" name="DE" dataDxfId="400"/>
    <tableColumn id="2" xr3:uid="{0838C305-7816-4DC0-AF10-8A7E765E92B8}" name="EN" dataDxfId="399"/>
    <tableColumn id="3" xr3:uid="{D8B06216-2A41-4C4F-90E7-44AA9C8E7DE9}" name="CZ" dataDxfId="398"/>
    <tableColumn id="4" xr3:uid="{E3E30376-434E-4077-888B-8FA270D93D32}" name="SK" dataDxfId="397"/>
    <tableColumn id="5" xr3:uid="{B5E0E5B6-9386-4394-B387-5C93DF269F2F}" name="PL" dataDxfId="396"/>
    <tableColumn id="6" xr3:uid="{87FA75E4-B979-44A8-A531-7E7736334744}" name="HR" dataDxfId="395"/>
    <tableColumn id="7" xr3:uid="{C96D17DB-18EC-41FE-88BC-F0A30D2E912F}" name="RO" dataDxfId="394"/>
    <tableColumn id="8" xr3:uid="{05FF2E40-E9CA-4CE0-8B50-E5F43CED1CCD}" name="BG" dataDxfId="393"/>
    <tableColumn id="17" xr3:uid="{12B59340-A079-446A-A0CE-C7B6617549EB}" name="ES" dataDxfId="392"/>
    <tableColumn id="16" xr3:uid="{61E488C6-8F8B-469C-BE21-9665A8D914D6}" name="FR" dataDxfId="391"/>
    <tableColumn id="15" xr3:uid="{DAF7E0C2-8C80-41D1-B0B5-087BFF1E09FD}" name="IT" dataDxfId="390"/>
    <tableColumn id="14" xr3:uid="{7BF796E1-2466-485E-BA5F-96B793D973BA}" name="NL" dataDxfId="389"/>
    <tableColumn id="13" xr3:uid="{23012F7F-84BD-4F51-85E1-FD793C35CFDA}" name="PT" dataDxfId="388"/>
    <tableColumn id="12" xr3:uid="{EE47D9EB-2D45-450D-A32F-0E4F540B29F8}" name="HU" dataDxfId="387"/>
    <tableColumn id="9" xr3:uid="{5626F769-DB68-46B0-8760-CE59260B6216}" name="Result" dataDxfId="386">
      <calculatedColumnFormula>IF(TblTaxCategory[[#This Row],[EN]]="",IF(TblTaxCategory[[#This Row],[EN]]="",TblTaxCategory[[#This Row],[DE]],TblTaxCategory[[#This Row],[EN]]),TblTaxCategory[[#This Row],[EN]])</calculatedColumnFormula>
    </tableColumn>
    <tableColumn id="10" xr3:uid="{5E8084B5-FB0B-44C2-8CD6-F0CF8B1FE44C}" name="Key" dataDxfId="38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A62E32-7B32-4E0D-B928-EC6CE6E376AC}" name="tblTitles" displayName="tblTitles" ref="EF5:EO10" totalsRowShown="0" headerRowDxfId="635" dataDxfId="634">
  <autoFilter ref="EF5:EO10" xr:uid="{EF3EEA94-B166-40CA-9677-1BB0D62A4F76}"/>
  <sortState xmlns:xlrd2="http://schemas.microsoft.com/office/spreadsheetml/2017/richdata2" ref="EF6:EO10">
    <sortCondition ref="EN5:EN10"/>
  </sortState>
  <tableColumns count="10">
    <tableColumn id="1" xr3:uid="{76F87E98-1DA0-4F7B-A392-2CE2D496B67D}" name="DE" dataDxfId="633"/>
    <tableColumn id="2" xr3:uid="{B2A27D2F-69AF-4DB4-8408-1B5F25E533DB}" name="EN" dataDxfId="632"/>
    <tableColumn id="3" xr3:uid="{2BAF9EBA-001E-4412-90F6-43E5E45ECA0D}" name="CZ" dataDxfId="631"/>
    <tableColumn id="4" xr3:uid="{BABAF340-DA79-4050-B3B2-76D236565ACE}" name="SK" dataDxfId="630"/>
    <tableColumn id="5" xr3:uid="{ABDCCAD9-4406-43EF-95C7-01EC51099C72}" name="PL" dataDxfId="629"/>
    <tableColumn id="6" xr3:uid="{0A9F149C-D772-4588-91D3-79FAA3C2A41D}" name="HR" dataDxfId="628"/>
    <tableColumn id="7" xr3:uid="{797AB5EC-1D8A-4A75-A955-108488DDFB6B}" name="BG" dataDxfId="627"/>
    <tableColumn id="8" xr3:uid="{CDCEF641-1D7D-4409-B712-5C07F18883D8}" name="RO" dataDxfId="626"/>
    <tableColumn id="9" xr3:uid="{27C052B9-4AAF-4359-BC7E-13169F86CD2C}" name="Result" dataDxfId="625">
      <calculatedColumnFormula>IF(tblTitles[[#This Row],[EN]]="",IF(tblTitles[[#This Row],[EN]]="",tblTitles[[#This Row],[DE]],tblTitles[[#This Row],[EN]]),tblTitles[[#This Row],[EN]])</calculatedColumnFormula>
    </tableColumn>
    <tableColumn id="10" xr3:uid="{B9D3FF6A-A029-46A2-A68F-9C82876864CA}" name="Key" dataDxfId="624"/>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43C6B48-9025-4679-A542-A0C90A0E6C1E}" name="tblModeOfTransport" displayName="tblModeOfTransport" ref="KB5:KI13" totalsRowShown="0" headerRowDxfId="384" dataDxfId="382" headerRowBorderDxfId="383" tableBorderDxfId="381">
  <autoFilter ref="KB5:KI13" xr:uid="{5F864A77-4B44-414F-A379-CC36A1677566}"/>
  <tableColumns count="8">
    <tableColumn id="1" xr3:uid="{7C9F8140-0743-4253-AEA4-200BC31F9194}" name="DE" dataDxfId="380"/>
    <tableColumn id="2" xr3:uid="{439CBCDD-8BBB-463C-B837-5C2EE835CCE0}" name="CZ" dataDxfId="379"/>
    <tableColumn id="3" xr3:uid="{447CE897-0895-4F6C-AA25-EA6E13B8654D}" name="SK" dataDxfId="378"/>
    <tableColumn id="4" xr3:uid="{8C3BED5A-D047-4C85-AEE4-508659B3CD22}" name="PL" dataDxfId="377"/>
    <tableColumn id="5" xr3:uid="{FBF54A0E-0CB8-4B36-AC40-3BEA348BC32B}" name="HR" dataDxfId="376"/>
    <tableColumn id="6" xr3:uid="{440F6B7C-5706-4D08-9239-77250D9C05BA}" name="BG" dataDxfId="375"/>
    <tableColumn id="7" xr3:uid="{366B5E17-0E80-4668-94E6-932C7FE00D48}" name="RO" dataDxfId="374"/>
    <tableColumn id="8" xr3:uid="{1A22CF58-AA66-441A-9FDD-ECA10F4AE966}" name="INT" dataDxfId="373"/>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3F25B67-731A-48E0-BB13-B37CDEB7A40C}" name="tblPackagelicensing" displayName="tblPackagelicensing" ref="NH5:NP9" totalsRowShown="0" headerRowDxfId="372" dataDxfId="371">
  <autoFilter ref="NH5:NP9" xr:uid="{AEBE4618-03B2-42A4-A6ED-8B043C53F73B}"/>
  <tableColumns count="9">
    <tableColumn id="1" xr3:uid="{046EB788-90FF-428A-B643-009274C87A2C}" name="DE" dataDxfId="370"/>
    <tableColumn id="2" xr3:uid="{1D649D41-4726-443B-82C8-834D1DECE9D6}" name="CZ" dataDxfId="369"/>
    <tableColumn id="3" xr3:uid="{0144C4C2-518C-4612-8E17-F7A6BD3976B6}" name="SK" dataDxfId="368"/>
    <tableColumn id="4" xr3:uid="{BF47D697-32CC-40E6-824D-47B4B12E27CB}" name="PL" dataDxfId="367"/>
    <tableColumn id="5" xr3:uid="{725B0121-8687-4283-B635-60BE8F5969D4}" name="HR" dataDxfId="366"/>
    <tableColumn id="6" xr3:uid="{266032CC-98C0-4121-8C64-5254594B05B9}" name="BG" dataDxfId="365"/>
    <tableColumn id="7" xr3:uid="{6FCBF119-328B-4640-AD1B-DDE9F2CDC432}" name="RO" dataDxfId="364"/>
    <tableColumn id="9" xr3:uid="{15F416BB-0857-49E3-A97F-DA915129AC8C}" name="INT_EK" dataDxfId="363"/>
    <tableColumn id="8" xr3:uid="{6847D7F6-0722-4976-AE4C-39159A070E6E}" name="Key" dataDxfId="362"/>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72E4D45-3157-4AF0-9B5E-8D0E6352D1CF}" name="tblAcceptance1" displayName="tblAcceptance1" ref="NR5:OE6" totalsRowShown="0" headerRowDxfId="361" dataDxfId="360">
  <autoFilter ref="NR5:OE6" xr:uid="{9961413A-C64B-483E-AC83-F88C31B9B7E9}"/>
  <tableColumns count="14">
    <tableColumn id="1" xr3:uid="{9E2AA8C7-B394-472A-910A-E71FBAC51A50}" name="DE" dataDxfId="359"/>
    <tableColumn id="2" xr3:uid="{612AF22A-8F44-4148-9822-50AD68B2639F}" name="EN" dataDxfId="358"/>
    <tableColumn id="3" xr3:uid="{E9AC7216-07CB-42AE-A8CC-D1F818287ED1}" name="CZ" dataDxfId="357"/>
    <tableColumn id="4" xr3:uid="{94C34247-5541-4E35-8FAC-32B0C1BA9567}" name="SK" dataDxfId="356"/>
    <tableColumn id="5" xr3:uid="{D2D582C5-737D-48CE-BEC6-05AA4DCE1A6D}" name="PL" dataDxfId="355"/>
    <tableColumn id="6" xr3:uid="{86CE697C-CD31-41D5-8A7B-8B3F4C7CBC6F}" name="HR" dataDxfId="354"/>
    <tableColumn id="7" xr3:uid="{067FD569-E24D-47E5-83B0-82D2AF9CE33D}" name="BG" dataDxfId="353"/>
    <tableColumn id="9" xr3:uid="{7AA001A0-9CE7-4495-BB7A-7453FC44FC03}" name="RO"/>
    <tableColumn id="14" xr3:uid="{D2E10620-2BC4-4AA9-A95D-449827EF49DB}" name="ES">
      <calculatedColumnFormula array="1">GoogleTranslate(tblAcceptance1[[#This Row],[DE]],"DE","ES")</calculatedColumnFormula>
    </tableColumn>
    <tableColumn id="13" xr3:uid="{568E2903-47BE-4B1E-94E1-3058A5BF2D0C}" name="FR">
      <calculatedColumnFormula array="1">GoogleTranslate(tblAcceptance1[[#This Row],[DE]],"DE","FR")</calculatedColumnFormula>
    </tableColumn>
    <tableColumn id="12" xr3:uid="{D825EA53-0AF2-4B9A-B086-D9621A51F815}" name="IT">
      <calculatedColumnFormula array="1">GoogleTranslate(tblAcceptance1[[#This Row],[DE]],"DE","IT")</calculatedColumnFormula>
    </tableColumn>
    <tableColumn id="11" xr3:uid="{BAE66A3E-8F04-4C79-AD6F-AFDEEB24444C}" name="NL">
      <calculatedColumnFormula array="1">GoogleTranslate(tblAcceptance1[[#This Row],[DE]],"DE","NL")</calculatedColumnFormula>
    </tableColumn>
    <tableColumn id="10" xr3:uid="{EB8ECB09-9F49-4669-A50A-305CCB882291}" name="PT">
      <calculatedColumnFormula array="1">GoogleTranslate(tblAcceptance1[[#This Row],[DE]],"DE","PT")</calculatedColumnFormula>
    </tableColumn>
    <tableColumn id="8" xr3:uid="{F9953D41-FE3B-4592-8D08-0F1F1AC3B4D7}" name="HU" dataDxfId="352">
      <calculatedColumnFormula array="1">GoogleTranslate(tblAcceptance1[[#This Row],[DE]],"DE","HU")</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1CB2D4-5531-4477-B37C-527B13F692ED}" name="tblAcceptance2" displayName="tblAcceptance2" ref="OM5:OT7" totalsRowShown="0" headerRowDxfId="351" dataDxfId="350">
  <autoFilter ref="OM5:OT7" xr:uid="{8D9FD446-213F-4C44-A6E9-ACDFA8A8BD0A}"/>
  <tableColumns count="8">
    <tableColumn id="1" xr3:uid="{5E74AA3C-88B2-478C-BBD8-22FFFD9810C9}" name="DE" dataDxfId="349"/>
    <tableColumn id="2" xr3:uid="{9E1B81F4-A45B-4FDD-AF1E-24AD6EE44471}" name="EN" dataDxfId="348"/>
    <tableColumn id="3" xr3:uid="{DA95296B-1281-44CC-BE3B-E1351274EF54}" name="CZ" dataDxfId="347"/>
    <tableColumn id="4" xr3:uid="{6E39D3D2-2504-415E-856F-F50698B3D635}" name="SK" dataDxfId="346"/>
    <tableColumn id="5" xr3:uid="{E4B38016-DE03-4625-B919-593FC778AF48}" name="PL" dataDxfId="345"/>
    <tableColumn id="6" xr3:uid="{B1B90C09-3FF6-4CF9-AC91-98168A138FFB}" name="HR" dataDxfId="344"/>
    <tableColumn id="7" xr3:uid="{C9AC4343-6351-45E0-ACE4-B4E59000B8C4}" name="BG" dataDxfId="343"/>
    <tableColumn id="8" xr3:uid="{30761C30-A950-4077-8F19-1E5C05FB666C}" name="RO" dataDxfId="342"/>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8C995FE-DC5B-409C-BA6A-1B4CDAEA764B}" name="tblAcceptance3" displayName="tblAcceptance3" ref="OV5:PC6" totalsRowShown="0" headerRowDxfId="341" dataDxfId="340">
  <autoFilter ref="OV5:PC6" xr:uid="{1A0A46AD-3806-4323-B164-0A31AFA34E1A}"/>
  <tableColumns count="8">
    <tableColumn id="1" xr3:uid="{7443B870-4D01-4404-A148-A7CAA60E754D}" name="DE" dataDxfId="339"/>
    <tableColumn id="2" xr3:uid="{4D967AE9-6092-4633-9823-9B9CB29909B7}" name="EN" dataDxfId="338"/>
    <tableColumn id="3" xr3:uid="{E2EECFE7-0C5A-4B33-99E0-33F2FCBB0659}" name="CZ" dataDxfId="337"/>
    <tableColumn id="4" xr3:uid="{84D21E77-A57F-4DAB-85AA-69D42CFAA142}" name="SK" dataDxfId="336"/>
    <tableColumn id="5" xr3:uid="{DDFD70DB-1D2A-4ED9-BB2E-156CC0E0393A}" name="PL" dataDxfId="335"/>
    <tableColumn id="6" xr3:uid="{2885F06C-6B56-4E77-8CCB-5F2A0D72EB43}" name="HR" dataDxfId="334"/>
    <tableColumn id="7" xr3:uid="{480D1C1B-184D-4751-916C-DDCDEA6E66FA}" name="BG" dataDxfId="333"/>
    <tableColumn id="8" xr3:uid="{8FDBE797-191A-455F-B370-75D61C0EC3F9}" name="RO" dataDxfId="332"/>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81257CC-8C48-47A1-A01B-34EFD99A561B}" name="tblCurrencyCode" displayName="tblCurrencyCode" ref="PE5:PT23" totalsRowShown="0" headerRowDxfId="331" dataDxfId="330">
  <autoFilter ref="PE5:PT23" xr:uid="{F3AEFE93-9A22-4360-9F82-F12D1D73185B}"/>
  <tableColumns count="16">
    <tableColumn id="1" xr3:uid="{64698805-6877-4B2D-A3CC-8F4C5D721E52}" name="DE" dataDxfId="329"/>
    <tableColumn id="2" xr3:uid="{E8F05642-8C6C-4870-A49E-ECC14F1E98F2}" name="CZ" dataDxfId="328"/>
    <tableColumn id="3" xr3:uid="{99C08B5D-7429-42AD-95E9-DF07D396E523}" name="SK" dataDxfId="327"/>
    <tableColumn id="4" xr3:uid="{F6F47FF9-D665-4DC5-BC11-A2FEA1FEDF92}" name="PL" dataDxfId="326"/>
    <tableColumn id="5" xr3:uid="{B6265653-7623-4E5C-8113-5B3B33AF5D56}" name="HR" dataDxfId="325"/>
    <tableColumn id="6" xr3:uid="{78B50A91-F0E0-4D3B-9E92-2D980079BE10}" name="BG" dataDxfId="324"/>
    <tableColumn id="7" xr3:uid="{9DBB5D45-FB38-4063-BAF9-0D92EF86C7D9}" name="RO" dataDxfId="323"/>
    <tableColumn id="16" xr3:uid="{B43A5A82-DB13-47E8-9820-CAED8AFD84A5}" name="ES" dataDxfId="322"/>
    <tableColumn id="15" xr3:uid="{A164741B-8F48-4321-968F-33D1BE1E3C7B}" name="FR" dataDxfId="321"/>
    <tableColumn id="14" xr3:uid="{C61A76DE-6773-4CE8-8B61-2AD1D46A33D9}" name="IT" dataDxfId="320"/>
    <tableColumn id="13" xr3:uid="{190F4896-879F-454E-ADB1-456AFED1D9D6}" name="NL" dataDxfId="319"/>
    <tableColumn id="12" xr3:uid="{6CD7B773-BD96-47C7-988B-30DC87712F74}" name="PT" dataDxfId="318"/>
    <tableColumn id="11" xr3:uid="{4EFEA823-5BDE-4B3C-9A08-F77BDDD51BB2}" name="HU" dataDxfId="317"/>
    <tableColumn id="8" xr3:uid="{73A5899B-3C77-4848-9F44-7BED361FA368}" name="INT" dataDxfId="316"/>
    <tableColumn id="9" xr3:uid="{427CD834-0B53-4EDC-875A-6FEF48EED467}" name="INT_EK" dataDxfId="315"/>
    <tableColumn id="10" xr3:uid="{AC8D714A-E6A0-438C-BAB3-89E64F881C97}" name="INT_FLW" dataDxfId="314"/>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D524196-DCA1-4153-AB1B-DCBFC9AA51CA}" name="tblSalesOrganisation" displayName="tblSalesOrganisation" ref="HY5:IH17" totalsRowShown="0" headerRowDxfId="313" dataDxfId="311" headerRowBorderDxfId="312" tableBorderDxfId="310">
  <autoFilter ref="HY5:IH17" xr:uid="{BA837436-7DAD-4379-9B05-5E1191165900}"/>
  <tableColumns count="10">
    <tableColumn id="1" xr3:uid="{58CDA757-E9A7-44C9-9319-E0F84E6C4F50}" name="DE" dataDxfId="309"/>
    <tableColumn id="2" xr3:uid="{AC921B3C-4179-4810-B5A7-6D4DF536A77B}" name="CZ" dataDxfId="308"/>
    <tableColumn id="3" xr3:uid="{561C5EEF-0285-44E8-AED1-783CBE878631}" name="SK" dataDxfId="307"/>
    <tableColumn id="4" xr3:uid="{17159F8D-2C50-40EA-B031-481260BBA654}" name="PL" dataDxfId="306"/>
    <tableColumn id="5" xr3:uid="{4B7FD4E1-7D2B-4212-ABB1-F63182099C9D}" name="HR" dataDxfId="305"/>
    <tableColumn id="6" xr3:uid="{FAB058C5-A59E-408B-8881-34DAA3BB2A7A}" name="BG" dataDxfId="304"/>
    <tableColumn id="7" xr3:uid="{E5A65911-DC9B-4B0D-9A59-BEDA567775E8}" name="RO" dataDxfId="303"/>
    <tableColumn id="8" xr3:uid="{A102C2C6-176D-487E-ADE7-3DDECB117CAC}" name="INT" dataDxfId="302"/>
    <tableColumn id="9" xr3:uid="{FA88545A-90C5-4BA6-8B90-FF799CCE224A}" name="INT_EK" dataDxfId="301"/>
    <tableColumn id="10" xr3:uid="{CA87778A-2330-4B28-AE12-4DDBED5668A0}" name="INT_FLW" dataDxfId="300"/>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462BC913-2FE5-4419-91BF-934C04AD963A}" name="tblDistributionChannel" displayName="tblDistributionChannel" ref="IJ5:IS8" totalsRowShown="0" headerRowDxfId="299" dataDxfId="297" headerRowBorderDxfId="298" tableBorderDxfId="296" totalsRowBorderDxfId="295">
  <autoFilter ref="IJ5:IS8" xr:uid="{BF4DF5F5-5D51-4063-8642-5C89CA2F9CA4}"/>
  <tableColumns count="10">
    <tableColumn id="1" xr3:uid="{BBED58C8-BFED-4D66-AE7B-9F3D4A1E8EB4}" name="DE" dataDxfId="294"/>
    <tableColumn id="2" xr3:uid="{A3C3E210-4B1A-44CA-993C-18FF533DA60D}" name="CZ" dataDxfId="293"/>
    <tableColumn id="3" xr3:uid="{2DABFA9B-EC05-4B81-AA4E-874E0C4CD135}" name="SK" dataDxfId="292"/>
    <tableColumn id="4" xr3:uid="{0A0EE91E-91C3-46E6-BB3B-F09F99B05A74}" name="PL" dataDxfId="291"/>
    <tableColumn id="5" xr3:uid="{9B4C91BE-0559-422B-800C-F4EABB7045F9}" name="HR" dataDxfId="290"/>
    <tableColumn id="6" xr3:uid="{468BEB92-0593-41DD-8140-DDA64B638C44}" name="BG" dataDxfId="289"/>
    <tableColumn id="7" xr3:uid="{3D77EC35-C095-4C47-B3F2-6FD4FDFED761}" name="RO" dataDxfId="288"/>
    <tableColumn id="8" xr3:uid="{D4492494-D3F9-4810-91F4-FAD8B00713D0}" name="INT" dataDxfId="287"/>
    <tableColumn id="9" xr3:uid="{77A18445-5EC9-414E-8C6B-B8438D2C3EF5}" name="INT_EK" dataDxfId="286"/>
    <tableColumn id="10" xr3:uid="{13A0A331-45CC-49DC-B64C-6EF462EE5B1B}" name="INT_FLW" dataDxfId="285"/>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77D4358-C747-4C30-81B9-395B71E3D096}" name="tblDivision" displayName="tblDivision" ref="IU5:JD10" totalsRowShown="0" headerRowDxfId="284" dataDxfId="282" headerRowBorderDxfId="283" tableBorderDxfId="281">
  <autoFilter ref="IU5:JD10" xr:uid="{AF4C0C8E-E108-4389-88B4-D70BC25A2A79}"/>
  <tableColumns count="10">
    <tableColumn id="1" xr3:uid="{30B2591D-2D82-4F0D-938D-41E4919513A7}" name="DE" dataDxfId="280"/>
    <tableColumn id="2" xr3:uid="{8AC12468-EA44-4180-A05C-D45442A90665}" name="CZ" dataDxfId="279"/>
    <tableColumn id="3" xr3:uid="{78D3424C-D04E-4E22-83AC-3ECC1F38C451}" name="SK" dataDxfId="278"/>
    <tableColumn id="4" xr3:uid="{81B5B9A4-D524-4521-96E0-44C0740E3351}" name="PL" dataDxfId="277"/>
    <tableColumn id="5" xr3:uid="{209A5D39-3C0B-4E63-8142-A940697A3DA6}" name="HR" dataDxfId="276"/>
    <tableColumn id="6" xr3:uid="{1470611C-BFE6-4D88-90D3-922AE7811F48}" name="BG" dataDxfId="275"/>
    <tableColumn id="7" xr3:uid="{921965E6-1193-4EC3-8877-8E05D437206A}" name="RO" dataDxfId="274"/>
    <tableColumn id="8" xr3:uid="{FCA318F0-62E0-4DE7-B928-53BDDD9D68CD}" name="INT" dataDxfId="273"/>
    <tableColumn id="9" xr3:uid="{1CB8F8E0-1E81-4BEC-B3FD-C3B59B700F88}" name="INT_EK" dataDxfId="272"/>
    <tableColumn id="10" xr3:uid="{8A524756-34ED-44A6-A26F-08A6D7719AF6}" name="INT_FLW" dataDxfId="271"/>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A90E9FA-1087-4F1D-926A-1B4CDB289E9D}" name="tblASLCashMethod" displayName="tblASLCashMethod" ref="PV5:QE7" totalsRowShown="0" headerRowDxfId="270" tableBorderDxfId="269">
  <autoFilter ref="PV5:QE7" xr:uid="{6CADC599-4862-4144-A3AE-607031BB4B1A}"/>
  <sortState xmlns:xlrd2="http://schemas.microsoft.com/office/spreadsheetml/2017/richdata2" ref="PV6:QE7">
    <sortCondition ref="QD5:QD7"/>
  </sortState>
  <tableColumns count="10">
    <tableColumn id="1" xr3:uid="{7B7AD6B9-F642-4078-8560-447B726B97B4}" name="DE"/>
    <tableColumn id="2" xr3:uid="{914FCAF5-C0A7-42B8-A286-AA027CE73A57}" name="EN"/>
    <tableColumn id="3" xr3:uid="{46E0E6F3-B33C-4996-BB8F-DAEB1387876E}" name="CZ"/>
    <tableColumn id="4" xr3:uid="{F8BE044E-9EA6-4A30-A51A-363AD9C02101}" name="SK"/>
    <tableColumn id="5" xr3:uid="{8558D887-6407-4F15-84D7-62E7F35126D0}" name="PL"/>
    <tableColumn id="6" xr3:uid="{9405F27E-84F1-4ED1-8E41-B5067FEE4BC8}" name="HR"/>
    <tableColumn id="7" xr3:uid="{481F7A62-A89B-4EFA-BE5C-47D811E1D841}" name="BG"/>
    <tableColumn id="8" xr3:uid="{7594E273-988C-4968-B880-012892566914}" name="RO"/>
    <tableColumn id="9" xr3:uid="{99CD40BD-D6C7-486D-A3FF-CEE85228F8D7}" name="Result">
      <calculatedColumnFormula>IF(tblASLCashMethod[[#This Row],[EN]]="",IF(tblASLCashMethod[[#This Row],[EN]]="",tblASLCashMethod[[#This Row],[DE]],tblASLCashMethod[[#This Row],[EN]]),tblASLCashMethod[[#This Row],[EN]])</calculatedColumnFormula>
    </tableColumn>
    <tableColumn id="10" xr3:uid="{40263277-4150-4BF8-9F1F-6BE885C19ED0}" name="Key"/>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B8DDDD-5669-4231-ADC0-4D5157184605}" name="tblDepartment" displayName="tblDepartment" ref="CX5:DM8" totalsRowShown="0" headerRowDxfId="623" dataDxfId="622">
  <autoFilter ref="CX5:DM8" xr:uid="{EE3242BC-B6D1-4352-B44B-78978EBD194D}"/>
  <sortState xmlns:xlrd2="http://schemas.microsoft.com/office/spreadsheetml/2017/richdata2" ref="CX6:DM8">
    <sortCondition ref="DL5:DL8"/>
  </sortState>
  <tableColumns count="16">
    <tableColumn id="1" xr3:uid="{17097CEE-D00C-4441-9CFA-9C8FCA1287E5}" name="DE" dataDxfId="621"/>
    <tableColumn id="2" xr3:uid="{737C6B5B-E124-402F-B244-7266A97575E8}" name="EN" dataDxfId="620"/>
    <tableColumn id="3" xr3:uid="{115AE259-7C93-4D56-8831-7C8D08991C43}" name="CZ" dataDxfId="619"/>
    <tableColumn id="4" xr3:uid="{1800D6F5-5015-4BBE-8DDB-9A3776BBBA33}" name="SK" dataDxfId="618"/>
    <tableColumn id="5" xr3:uid="{CB34EE98-D812-42C0-83F5-611932A3FB0F}" name="PL" dataDxfId="617"/>
    <tableColumn id="6" xr3:uid="{1F84E07C-705C-44E2-8684-A573476F59B0}" name="HR" dataDxfId="616"/>
    <tableColumn id="7" xr3:uid="{DF7E1E0F-BFD4-4D0C-A726-5A9CF5D6F5C3}" name="BG" dataDxfId="615"/>
    <tableColumn id="8" xr3:uid="{0E3D9F06-DC9B-430D-BF92-861B8A5C57FE}" name="RO" dataDxfId="614"/>
    <tableColumn id="16" xr3:uid="{244FB7AE-4D33-441F-A1EA-ED893F8A98AE}" name="ES" dataDxfId="613"/>
    <tableColumn id="15" xr3:uid="{E7C5ABC4-44E0-4495-9A3B-15D1B36B9F6B}" name="FR" dataDxfId="612"/>
    <tableColumn id="14" xr3:uid="{248597DD-89C9-4729-80E1-E3737FF1418D}" name="IT" dataDxfId="611"/>
    <tableColumn id="13" xr3:uid="{269605AF-D64C-449A-9F6B-872320CBDA03}" name="NL" dataDxfId="610"/>
    <tableColumn id="12" xr3:uid="{1199A98C-3B8C-4D82-9B02-B366C4537163}" name="PT" dataDxfId="609"/>
    <tableColumn id="11" xr3:uid="{4ED7AE36-2504-45EC-96D8-FEC6B90BDEBE}" name="HU" dataDxfId="608"/>
    <tableColumn id="9" xr3:uid="{8AB14009-ECF7-4A63-9A30-983AE92736C5}" name="Result" dataDxfId="607">
      <calculatedColumnFormula>IF(tblDepartment[[#This Row],[EN]]="",IF(tblDepartment[[#This Row],[EN]]="",tblDepartment[[#This Row],[DE]],tblDepartment[[#This Row],[EN]]),tblDepartment[[#This Row],[EN]])</calculatedColumnFormula>
    </tableColumn>
    <tableColumn id="10" xr3:uid="{90CF352F-AC39-48EC-A4E3-B459F06A861C}" name="Key" dataDxfId="606"/>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3FDD3CA0-195C-47DD-BE61-7691ACFF7F7D}" name="tblASLObligatorySplitPayment" displayName="tblASLObligatorySplitPayment" ref="QG5:QP7" totalsRowShown="0" headerRowDxfId="268" tableBorderDxfId="267">
  <autoFilter ref="QG5:QP7" xr:uid="{1703D7A3-AF99-4475-A1C6-940D37A8FDA8}"/>
  <sortState xmlns:xlrd2="http://schemas.microsoft.com/office/spreadsheetml/2017/richdata2" ref="QG6:QP7">
    <sortCondition ref="QO5:QO7"/>
  </sortState>
  <tableColumns count="10">
    <tableColumn id="1" xr3:uid="{A888A57F-D650-48E1-A356-BEB8F16F1A24}" name="DE"/>
    <tableColumn id="2" xr3:uid="{3DD908D9-5BA1-4A3A-BF93-73AC16B8A2F6}" name="EN"/>
    <tableColumn id="3" xr3:uid="{0FD90775-730E-4275-B34A-C411D4BDF7D3}" name="CZ"/>
    <tableColumn id="4" xr3:uid="{39F537E1-3BD2-4538-890F-B90E98078036}" name="SK"/>
    <tableColumn id="5" xr3:uid="{98CA6DAC-359A-4DA6-A071-1B09D313418E}" name="PL"/>
    <tableColumn id="6" xr3:uid="{2FDAB2D7-BAD1-4034-BF57-2273A8D15852}" name="HR"/>
    <tableColumn id="7" xr3:uid="{6FDEEC81-5DB4-472C-976C-0E0ED47920E8}" name="BG"/>
    <tableColumn id="8" xr3:uid="{E25E6C0B-0D0D-41D1-B118-DC579E4844D6}" name="RO"/>
    <tableColumn id="9" xr3:uid="{CE875D67-F91A-4909-86B6-C70AE0F21696}" name="Result">
      <calculatedColumnFormula>IF(tblASLObligatorySplitPayment[[#This Row],[EN]]="",IF(tblASLObligatorySplitPayment[[#This Row],[EN]]="",tblASLObligatorySplitPayment[[#This Row],[DE]],tblASLObligatorySplitPayment[[#This Row],[EN]]),tblASLObligatorySplitPayment[[#This Row],[EN]])</calculatedColumnFormula>
    </tableColumn>
    <tableColumn id="10" xr3:uid="{A47E1B23-45D2-4EAE-9883-B3BD1308A106}" name="Key"/>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28C32150-3A53-488F-80A3-214AFD8B575D}" name="tblcashdiscountdays" displayName="tblcashdiscountdays" ref="QR5:QR155" totalsRowShown="0" headerRowDxfId="266" dataDxfId="265" tableBorderDxfId="264">
  <autoFilter ref="QR5:QR155" xr:uid="{0FDD1704-6D29-4E89-AF11-5BD6EC9A5541}"/>
  <sortState xmlns:xlrd2="http://schemas.microsoft.com/office/spreadsheetml/2017/richdata2" ref="QR6">
    <sortCondition ref="QR5:QR6"/>
  </sortState>
  <tableColumns count="1">
    <tableColumn id="1" xr3:uid="{420A59F9-DA93-43D7-9D9F-16A47E52DFCA}" name="Days" dataDxfId="263"/>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F2076AB-043C-4E91-9786-C8F8E54365BF}" name="tblcashdiscountpercent" displayName="tblcashdiscountpercent" ref="QV5:QV30" totalsRowShown="0" headerRowDxfId="262" dataDxfId="261" tableBorderDxfId="260">
  <autoFilter ref="QV5:QV30" xr:uid="{18CC778C-D6A8-490C-9E76-7C04DDD49FAC}"/>
  <sortState xmlns:xlrd2="http://schemas.microsoft.com/office/spreadsheetml/2017/richdata2" ref="QV6:QV30">
    <sortCondition ref="QV5:QV30"/>
  </sortState>
  <tableColumns count="1">
    <tableColumn id="1" xr3:uid="{FAE5AFA3-4D4C-4A30-8F8E-B77DD3B1A453}" name="Percentage" dataDxfId="259"/>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982C89-6017-42EB-974C-708A1B41750A}" name="tblpaymenttermdaysnet" displayName="tblpaymenttermdaysnet" ref="QZ5:QZ154" totalsRowShown="0" headerRowDxfId="258" dataDxfId="257" tableBorderDxfId="256">
  <autoFilter ref="QZ5:QZ154" xr:uid="{1C190404-4FDA-4A57-A077-3BDC0D0701E6}"/>
  <tableColumns count="1">
    <tableColumn id="1" xr3:uid="{09B37BEE-F8AD-425E-81E9-BF9CEFDF47E9}" name="Term" dataDxfId="255"/>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3BDE71C-E5E4-4481-B0C6-927CAFE0681F}" name="tblPaymentCondition" displayName="tblPaymentCondition" ref="RD5:RE635" totalsRowShown="0" headerRowDxfId="254">
  <autoFilter ref="RD5:RE635" xr:uid="{3CA0C66E-3E85-4DA5-AFB7-E88866A9FC38}"/>
  <sortState xmlns:xlrd2="http://schemas.microsoft.com/office/spreadsheetml/2017/richdata2" ref="RD6:RE635">
    <sortCondition ref="RD5:RD635"/>
  </sortState>
  <tableColumns count="2">
    <tableColumn id="1" xr3:uid="{C23D0B3F-C0DA-4038-83EB-8987705C7ED8}" name="Result" dataDxfId="253">
      <calculatedColumnFormula>CONCATENATE(RA6&amp;";"&amp;QZ6&amp;";"&amp;RB6)</calculatedColumnFormula>
    </tableColumn>
    <tableColumn id="2" xr3:uid="{E632D290-847A-4AF2-B6DD-CEC4C05E81BF}" name="Key" dataDxfId="252">
      <calculatedColumnFormula>VLOOKUP(QU6,RG:RG,1,FALSE)</calculatedColumnFormula>
    </tableColumn>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780C1C5-42E5-4BAD-8DC2-F67774517179}" name="tblCompanyCodeSBES" displayName="tblCompanyCodeSBES" ref="BT5:CV514" totalsRowShown="0" headerRowDxfId="251">
  <autoFilter ref="BT5:CV514" xr:uid="{F5CC1C62-C8E3-4701-9CED-1E96866C9BFD}"/>
  <tableColumns count="29">
    <tableColumn id="1" xr3:uid="{4EF064E2-D986-4D95-A4AF-703018E763C7}" name="SDL (geht zu DE)"/>
    <tableColumn id="2" xr3:uid="{C8E96547-492C-4E8E-99B7-11EB8B50CAF2}" name="COST_AT"/>
    <tableColumn id="3" xr3:uid="{737D0F4E-B524-4291-B68D-BA2AF0A61966}" name="COST_BG"/>
    <tableColumn id="4" xr3:uid="{2A27461D-E5DC-43B7-A8D4-39EBDDAC7CCC}" name="COST_BE/LUX"/>
    <tableColumn id="5" xr3:uid="{DC1C83C3-2209-45CB-B76D-3C213178336D}" name="COST_CH"/>
    <tableColumn id="6" xr3:uid="{D9B55BA4-1229-4EBE-9D38-B225C20BEE43}" name="COST_CZ"/>
    <tableColumn id="7" xr3:uid="{56E9111D-DD58-4359-BDA4-82DA0180A959}" name="COST_DE"/>
    <tableColumn id="8" xr3:uid="{E0C0DF4D-9F71-4098-9306-451931600194}" name="COST_DK"/>
    <tableColumn id="9" xr3:uid="{0C5AE824-7E23-46C1-86AA-A9D49C6E2D6C}" name="COST_ES"/>
    <tableColumn id="10" xr3:uid="{F3090061-0C56-41D6-8DB2-7EAF946C4FA6}" name="COST_EST/LV"/>
    <tableColumn id="11" xr3:uid="{39378534-BC65-4BAA-B6C6-0C629B5DF35A}" name="COST_FI"/>
    <tableColumn id="12" xr3:uid="{A30C690F-8643-4872-825A-1006C67545C1}" name="COST_FR"/>
    <tableColumn id="13" xr3:uid="{0D844113-9342-4856-BFCC-201434B243D2}" name="COST_GB"/>
    <tableColumn id="14" xr3:uid="{0FE5A194-96EF-4485-A85D-032F1ADD943B}" name="COST_GR/CY"/>
    <tableColumn id="15" xr3:uid="{6C109A80-4A74-494D-A018-1CA0AA2AA791}" name="COST_HK"/>
    <tableColumn id="16" xr3:uid="{B32BCC0B-3D07-49E4-AA3E-118A3973FC87}" name="COST_HR"/>
    <tableColumn id="17" xr3:uid="{0A4F74D6-A73E-4C7D-B0C3-92175821D31E}" name="COST_HU"/>
    <tableColumn id="18" xr3:uid="{88814E8A-F20E-4AF5-BC7A-C89A85C5AF08}" name="COST_IE/NIE"/>
    <tableColumn id="19" xr3:uid="{ED7692EE-0E9B-4D07-A120-9E2164A06CD7}" name="COST_IT/MT"/>
    <tableColumn id="20" xr3:uid="{84EEF4D7-D565-403F-A687-ACB583B6B622}" name="COST_LT"/>
    <tableColumn id="21" xr3:uid="{E01C27CD-3949-4A39-B903-93163C0D9B68}" name="COST_NL"/>
    <tableColumn id="22" xr3:uid="{4A7D7F91-BC3E-4E72-90A9-DC3887F28D36}" name="COST_PL"/>
    <tableColumn id="23" xr3:uid="{27B426F4-8723-4854-9496-0BC342F2144B}" name="COST_PT"/>
    <tableColumn id="24" xr3:uid="{53F06051-B18E-4C33-B70C-E82084DCE0C4}" name="COST_RO"/>
    <tableColumn id="25" xr3:uid="{6315823D-4812-45D2-8DD7-812CCC32D782}" name="COST_RS"/>
    <tableColumn id="26" xr3:uid="{5C4926C4-49C6-4E3B-B848-A186DBA066E9}" name="COST_SE"/>
    <tableColumn id="27" xr3:uid="{217A9C63-88C3-490B-9E8C-33FDC24DA89B}" name="COST_SI"/>
    <tableColumn id="28" xr3:uid="{F5963BDB-44EC-4F12-BA82-7EC920C40E25}" name="COST_SK"/>
    <tableColumn id="29" xr3:uid="{7461C193-E2AE-43FB-86A7-94B366582DD3}" name="COST_US"/>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7E9EA60C-D5C5-4979-8718-E91E645EC57A}" name="tblPurchasingGroupSBES" displayName="tblPurchasingGroupSBES" ref="HD5:HD215" totalsRowShown="0" headerRowDxfId="250">
  <autoFilter ref="HD5:HD215" xr:uid="{AD79EC2F-FAA8-41DD-8D2A-EBCAD2A2D0DC}"/>
  <tableColumns count="1">
    <tableColumn id="1" xr3:uid="{389A1763-04F7-47D8-8560-B0ACF6B5C403}" name="COST_ALL"/>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B62BEF8-8589-4E9C-9B05-6D64EE0F964C}" name="tblPurchasingOrganisationSBES" displayName="tblPurchasingOrganisationSBES" ref="HW5:HW9" totalsRowShown="0" headerRowDxfId="249">
  <autoFilter ref="HW5:HW9" xr:uid="{00FEAB92-4706-45AE-88A8-A144FB721E19}"/>
  <tableColumns count="1">
    <tableColumn id="1" xr3:uid="{E4BFC5EB-F422-41F6-9403-6D70BEA2F09A}" name="COST_ALL"/>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849487A-E2CE-43E0-8176-87204DB1FFF4}" name="tblcashdiscountdaysSBES" displayName="tblcashdiscountdaysSBES" ref="QT5:QT257" totalsRowShown="0" headerRowDxfId="248" dataDxfId="247">
  <autoFilter ref="QT5:QT257" xr:uid="{63E43826-D702-4D1D-AA35-2440C90F4AEC}"/>
  <tableColumns count="1">
    <tableColumn id="1" xr3:uid="{FD8F1F73-41E5-4121-9F1D-6ED52C0F067B}" name="Days" dataDxfId="246"/>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5397382-F314-4AED-98DB-744F3563AD71}" name="tblcashdiscountpercentSBES" displayName="tblcashdiscountpercentSBES" ref="QX5:QX30" totalsRowShown="0" headerRowDxfId="245" dataDxfId="244">
  <autoFilter ref="QX5:QX30" xr:uid="{24808B13-BF7D-485F-9D0C-9A36473CEDBA}"/>
  <tableColumns count="1">
    <tableColumn id="1" xr3:uid="{A9C45531-7D9D-44FC-9450-91B89C50E5BE}" name="Percentage" dataDxfId="2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1DBEC08-A1DF-4188-960B-2159566443A0}" name="tblRemark" displayName="tblRemark" ref="G5:AE28" totalsRowShown="0" headerRowDxfId="605" dataDxfId="604">
  <autoFilter ref="G5:AE28" xr:uid="{232FC1EA-80BA-4C1D-9907-FFB58F51FAA9}"/>
  <sortState xmlns:xlrd2="http://schemas.microsoft.com/office/spreadsheetml/2017/richdata2" ref="G6:AE28">
    <sortCondition ref="V5:V28"/>
  </sortState>
  <tableColumns count="25">
    <tableColumn id="1" xr3:uid="{4ADFF634-299C-4DA2-AD61-ECC1499863DC}" name="DE" dataDxfId="603"/>
    <tableColumn id="16" xr3:uid="{B467F5FC-A499-4053-862D-0E0BA076A372}" name="EN" dataDxfId="602"/>
    <tableColumn id="2" xr3:uid="{FF0F4477-0C92-43F7-9DF8-2799BF4C93D7}" name="CZ" dataDxfId="601"/>
    <tableColumn id="3" xr3:uid="{F4F7ACC4-196B-4D09-9D0B-9E492840D77E}" name="SK" dataDxfId="600"/>
    <tableColumn id="4" xr3:uid="{AE53E642-0D7D-47BD-8C18-235C8894626C}" name="PL" dataDxfId="599"/>
    <tableColumn id="5" xr3:uid="{BB2F177E-0DA2-483E-BFBD-21D474932519}" name="HR" dataDxfId="598"/>
    <tableColumn id="6" xr3:uid="{543CDAA4-FC0A-49DA-B1DD-9BB241FF7110}" name="RO" dataDxfId="597"/>
    <tableColumn id="7" xr3:uid="{4A6CC63D-422C-4D0D-A5FA-A043B7F15B90}" name="BG" dataDxfId="596"/>
    <tableColumn id="25" xr3:uid="{CB90A321-33CD-4475-8B58-F1C4570DF113}" name="ES" dataDxfId="595"/>
    <tableColumn id="24" xr3:uid="{5D25B940-4C03-4238-AF5F-390D68963B7D}" name="FR" dataDxfId="594"/>
    <tableColumn id="23" xr3:uid="{CA87E593-B162-4AAE-951C-27F7872318F0}" name="IT" dataDxfId="593"/>
    <tableColumn id="22" xr3:uid="{6C0F06C7-6BF8-4536-BD6E-A4B061F671C5}" name="NL" dataDxfId="592"/>
    <tableColumn id="21" xr3:uid="{C8D04755-3E62-444D-A5C8-8D6037ADE5F4}" name="PT" dataDxfId="591"/>
    <tableColumn id="20" xr3:uid="{EBA4958A-D1E4-4A87-A82A-DE62D44C9427}" name="HU" dataDxfId="590"/>
    <tableColumn id="18" xr3:uid="{512B5D49-F1ED-4523-9D09-6EBA10DCDEF1}" name="INT" dataDxfId="589"/>
    <tableColumn id="8" xr3:uid="{0FAB5916-C7C8-4EF1-9ED8-80BFFEFDBA0F}" name="Result" dataDxfId="588">
      <calculatedColumnFormula>IF(tblRemark[[#This Row],[EN]]="",IF(tblRemark[[#This Row],[EN]]="",tblRemark[[#This Row],[DE]],tblRemark[[#This Row],[EN]]),tblRemark[[#This Row],[EN]])</calculatedColumnFormula>
    </tableColumn>
    <tableColumn id="9" xr3:uid="{3164CEC5-CBAA-4303-AFB0-721CFD65D022}" name="KeyDE" dataDxfId="587"/>
    <tableColumn id="17" xr3:uid="{C8A36DC0-7C5F-4B09-8A7F-47AB3E310801}" name="KeyEN" dataDxfId="586"/>
    <tableColumn id="10" xr3:uid="{98EC9E47-EE69-48D4-835A-6BD157A94632}" name="KeyCZ" dataDxfId="585"/>
    <tableColumn id="11" xr3:uid="{01390784-888B-40CA-A1C2-497048DF1143}" name="KeySK" dataDxfId="584"/>
    <tableColumn id="12" xr3:uid="{9B7DB159-0405-43F2-BF4A-B29CB7DBE525}" name="KeyPL" dataDxfId="583"/>
    <tableColumn id="13" xr3:uid="{6F8B6BBF-2755-42BF-B742-553D3118B991}" name="KeyHR" dataDxfId="582"/>
    <tableColumn id="14" xr3:uid="{0E6E25F0-4BC2-43AE-AA44-C8C7F8A5FA04}" name="KeyRo" dataDxfId="581"/>
    <tableColumn id="15" xr3:uid="{7A07CD42-6800-4BA5-9B7E-5FD2EFE8AA01}" name="KeyBG" dataDxfId="580"/>
    <tableColumn id="19" xr3:uid="{CDDF638D-5351-47BF-A951-EA6668BDB416}" name="KeyINT" dataDxfId="579"/>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94C01AEF-E425-456E-A8BB-CECAA682C735}" name="tblpaymenttermdaysnetSBES" displayName="tblpaymenttermdaysnetSBES" ref="RB5:RB66" totalsRowShown="0" headerRowDxfId="242" dataDxfId="241">
  <autoFilter ref="RB5:RB66" xr:uid="{4681ACC6-CF3B-4778-B962-CA05E56C7DB1}"/>
  <tableColumns count="1">
    <tableColumn id="1" xr3:uid="{1803191E-8F4C-47A4-BEE5-03D4A6185E76}" name="Term" dataDxfId="240"/>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29B5517-AA90-4226-A283-DBD02C022D7F}" name="tblPalettenabrechnung" displayName="tblPalettenabrechnung" ref="GD5:GK8" totalsRowShown="0" headerRowDxfId="239" dataDxfId="238">
  <autoFilter ref="GD5:GK8" xr:uid="{9BC9BEEE-EB3B-45A5-8D64-3D5AF89D7C7B}"/>
  <tableColumns count="8">
    <tableColumn id="1" xr3:uid="{D926E65E-339D-4AB4-B7EE-57EC37E24FDC}" name="DE" dataDxfId="237"/>
    <tableColumn id="2" xr3:uid="{8D544D3E-1B4E-46EC-B450-AFF1B32C7522}" name="CZ" dataDxfId="236"/>
    <tableColumn id="3" xr3:uid="{0CE0DE3D-4907-4546-9372-09D48BE4C7C2}" name="SK" dataDxfId="235"/>
    <tableColumn id="4" xr3:uid="{219E69B2-F1E8-44F6-9899-9B4492A876BC}" name="PL" dataDxfId="234"/>
    <tableColumn id="5" xr3:uid="{0D5555B3-2D87-467E-8BE8-FE531C340E36}" name="HR" dataDxfId="233"/>
    <tableColumn id="6" xr3:uid="{23B6FF96-39B0-44A8-B24F-BD01386F59A5}" name="BG" dataDxfId="232"/>
    <tableColumn id="7" xr3:uid="{4F407604-481F-4950-9C92-EE9E72F9B6C4}" name="RO" dataDxfId="231"/>
    <tableColumn id="8" xr3:uid="{641D9AFA-550A-4F03-B790-D9B10A501CEC}" name="INT_EK" dataDxfId="230"/>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105281E-3F87-4AB6-8F74-40D6F1C5B6D9}" name="tblSubcategory" displayName="tblSubcategory" ref="KM5:KV82" totalsRowShown="0" headerRowDxfId="229" dataDxfId="228">
  <autoFilter ref="KM5:KV82" xr:uid="{0D937C89-7EB0-4CFB-A89D-8D9E4C8CB3D6}"/>
  <sortState xmlns:xlrd2="http://schemas.microsoft.com/office/spreadsheetml/2017/richdata2" ref="KM6:KV82">
    <sortCondition ref="KU5:KU82"/>
  </sortState>
  <tableColumns count="10">
    <tableColumn id="1" xr3:uid="{3AB6A287-CD41-4E97-B9A8-26296435260F}" name="DE" dataDxfId="227"/>
    <tableColumn id="9" xr3:uid="{18F64B49-2351-45D2-867F-E5047E38511A}" name="EN" dataDxfId="226"/>
    <tableColumn id="2" xr3:uid="{B726F43D-D72E-461F-ABB4-9E19D9C70467}" name="CZ" dataDxfId="225"/>
    <tableColumn id="3" xr3:uid="{EE255BA7-0ACB-49E9-815E-316CB001DA37}" name="SK" dataDxfId="224"/>
    <tableColumn id="4" xr3:uid="{A270F1EA-0AA9-47CE-9313-8E002051D3B6}" name="PL" dataDxfId="223"/>
    <tableColumn id="5" xr3:uid="{1F08A8BD-FECC-46F1-8FB7-06ADE5CC32BF}" name="HR" dataDxfId="222"/>
    <tableColumn id="6" xr3:uid="{AB060649-9BB9-4F6C-ADF8-B7743A781BBE}" name="BG" dataDxfId="221"/>
    <tableColumn id="7" xr3:uid="{78F3148C-4BEA-4A29-86F4-1B99607C4045}" name="RO" dataDxfId="220"/>
    <tableColumn id="10" xr3:uid="{448FE54A-2100-47C7-A337-44AE384321D1}" name="Result" dataDxfId="219">
      <calculatedColumnFormula>IF(tblSubcategory[[#This Row],[EN]]="",IF(tblSubcategory[[#This Row],[EN]]="",tblSubcategory[[#This Row],[DE]],tblSubcategory[[#This Row],[EN]]),tblSubcategory[[#This Row],[EN]])</calculatedColumnFormula>
    </tableColumn>
    <tableColumn id="8" xr3:uid="{6820719B-C0E6-40B5-AB09-C96618605320}" name="Key" dataDxfId="218"/>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998A6892-E2AB-4B93-9E07-0B2A41884A50}" name="tblDefaultClerkVendor" displayName="tblDefaultClerkVendor" ref="RG5:RM9" totalsRowShown="0" headerRowDxfId="217" dataDxfId="216">
  <autoFilter ref="RG5:RM9" xr:uid="{F1D8F287-2938-4802-BABA-05CD535424A8}"/>
  <tableColumns count="7">
    <tableColumn id="1" xr3:uid="{DAEB65BF-7E2F-48EB-A8F0-531AD81D5316}" name="DE" dataDxfId="215"/>
    <tableColumn id="2" xr3:uid="{F24B5452-72EA-480E-9933-C30ED8B58EFF}" name="CZ" dataDxfId="214"/>
    <tableColumn id="3" xr3:uid="{8B020C58-DB8F-4602-9AC6-8151AA96ED64}" name="SK" dataDxfId="213"/>
    <tableColumn id="4" xr3:uid="{19F3345A-2FD8-43D6-8105-E338EFB9EE9E}" name="PL" dataDxfId="212"/>
    <tableColumn id="5" xr3:uid="{DA44237C-996B-437E-86D3-EBEF86774D75}" name="HR" dataDxfId="211"/>
    <tableColumn id="6" xr3:uid="{4ED5510D-5E61-496A-84C9-B8757B258624}" name="BG" dataDxfId="210"/>
    <tableColumn id="7" xr3:uid="{41439545-0135-497A-86CE-B67E434EF89F}" name="RO" dataDxfId="209"/>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78E7BB6F-6D35-4B60-95F5-2A9936EADB94}" name="tblAccoutingClerkCustomer" displayName="tblAccoutingClerkCustomer" ref="RO5:SA17" totalsRowShown="0" headerRowDxfId="208" dataDxfId="207">
  <autoFilter ref="RO5:SA17" xr:uid="{1B23B2D5-5FEC-4584-AE48-AF694DD7B20C}"/>
  <sortState xmlns:xlrd2="http://schemas.microsoft.com/office/spreadsheetml/2017/richdata2" ref="RO6:SA15">
    <sortCondition ref="RZ5:RZ15"/>
  </sortState>
  <tableColumns count="13">
    <tableColumn id="1" xr3:uid="{157A016D-1C5B-474A-BDE9-21F1DB45BA30}" name="DE" dataDxfId="206"/>
    <tableColumn id="10" xr3:uid="{15CE57C8-E023-48D4-BFD6-B31E9725866A}" name="EN" dataDxfId="205"/>
    <tableColumn id="2" xr3:uid="{CCCADDB8-5E69-4108-B26F-AB775559D666}" name="CZ" dataDxfId="204"/>
    <tableColumn id="3" xr3:uid="{64F94BCF-6D3F-4D2D-A566-D005A7287B1F}" name="SK" dataDxfId="203"/>
    <tableColumn id="4" xr3:uid="{0B97C32F-DF28-4E7B-949A-436BA04483C1}" name="PL" dataDxfId="202"/>
    <tableColumn id="5" xr3:uid="{EEA5C1D9-B74F-4347-9268-FF21056AB0FF}" name="HR" dataDxfId="201"/>
    <tableColumn id="6" xr3:uid="{12C5AE3F-4241-435B-A582-10D33B22CFF3}" name="BG" dataDxfId="200"/>
    <tableColumn id="7" xr3:uid="{29CF46B7-6053-49B8-BD03-A4B697FDCEAA}" name="RO" dataDxfId="199"/>
    <tableColumn id="11" xr3:uid="{942A5B6B-4EF2-4BB3-8E6C-7730B69B0A5D}" name="INT" dataDxfId="198"/>
    <tableColumn id="12" xr3:uid="{25BB91EA-9F95-4675-B5BF-DA60943E6BF2}" name="INT_EK"/>
    <tableColumn id="13" xr3:uid="{476209D0-7BEC-4F9E-AC19-A2EB2C3E197F}" name="INT_FLW"/>
    <tableColumn id="9" xr3:uid="{804A3AE6-0049-44A2-9F72-93131EF6046B}" name="Result" dataDxfId="197">
      <calculatedColumnFormula>IF(tblAccoutingClerkCustomer[[#This Row],[DE]]="",IF(tblAccoutingClerkCustomer[[#This Row],[EN]]="",tblAccoutingClerkCustomer[[#This Row],[DE]],tblAccoutingClerkCustomer[[#This Row],[EN]]),tblAccoutingClerkCustomer[[#This Row],[DE]])</calculatedColumnFormula>
    </tableColumn>
    <tableColumn id="8" xr3:uid="{65E7D045-DDB2-4E98-BD0A-12289FFE4456}" name="Key" dataDxfId="196"/>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8B66975-F4E8-4FBF-B291-0AB0756FA559}" name="tblDistrict" displayName="tblDistrict" ref="SC5:SO100" totalsRowShown="0" headerRowDxfId="195" dataDxfId="194">
  <autoFilter ref="SC5:SO100" xr:uid="{FDB452DC-A6A0-42DE-ABE5-3748C823D667}"/>
  <sortState xmlns:xlrd2="http://schemas.microsoft.com/office/spreadsheetml/2017/richdata2" ref="SC6:SO15">
    <sortCondition ref="SN5:SN15"/>
  </sortState>
  <tableColumns count="13">
    <tableColumn id="1" xr3:uid="{1041FA52-D656-4E3B-A056-05EDA84DA67B}" name="DE" dataDxfId="193"/>
    <tableColumn id="10" xr3:uid="{28A00427-54F2-41DE-9BA6-97B82E02283D}" name="EN" dataDxfId="192"/>
    <tableColumn id="2" xr3:uid="{A0370AC7-23FB-4DA2-898B-043A2B8BDB19}" name="CZ" dataDxfId="191"/>
    <tableColumn id="3" xr3:uid="{6D1FA058-142F-44AD-A362-D8FE8DDB705F}" name="SK" dataDxfId="190"/>
    <tableColumn id="4" xr3:uid="{83920D31-D8D4-453A-8C60-79EDB0970618}" name="PL" dataDxfId="189"/>
    <tableColumn id="5" xr3:uid="{34151BA7-54BF-4FBD-9159-6CF87B184172}" name="HR" dataDxfId="188"/>
    <tableColumn id="6" xr3:uid="{B81E35F1-D022-46A0-A9DC-063B844CD766}" name="BG" dataDxfId="187"/>
    <tableColumn id="7" xr3:uid="{ABDE2F10-D4FA-4AB9-B836-9D113F3B7B69}" name="RO" dataDxfId="186"/>
    <tableColumn id="11" xr3:uid="{9D0F100E-8695-41B6-B36D-9BD970ADB2F2}" name="INT" dataDxfId="185"/>
    <tableColumn id="12" xr3:uid="{8ED010FD-70CC-44EC-92AC-A8D5D665AFE4}" name="INT_EK"/>
    <tableColumn id="13" xr3:uid="{235F70DA-283E-4246-AA58-94C72151E985}" name="INT_FLW"/>
    <tableColumn id="9" xr3:uid="{6619952B-DD83-4C0F-A7DF-E4F126AE5E63}" name="Result" dataDxfId="184">
      <calculatedColumnFormula>IF(tblDistrict[[#This Row],[RO]]="",IF(tblDistrict[[#This Row],[EN]]="",tblDistrict[[#This Row],[DE]],tblDistrict[[#This Row],[EN]]),tblDistrict[[#This Row],[RO]])</calculatedColumnFormula>
    </tableColumn>
    <tableColumn id="8" xr3:uid="{6027A424-E6CD-4484-B98B-44F28D01C810}" name="Key" dataDxfId="183"/>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68438AB-38FC-400F-AE32-57036124E45C}" name="tblFarmerProduction" displayName="tblFarmerProduction" ref="SQ5:SZ8" totalsRowShown="0" headerRowDxfId="182">
  <autoFilter ref="SQ5:SZ8" xr:uid="{0850C9C4-B33B-4E96-8663-71ABF001EF3C}"/>
  <tableColumns count="10">
    <tableColumn id="1" xr3:uid="{146E5188-B5CD-4E03-8158-3C464819FD9F}" name="DE" dataDxfId="181"/>
    <tableColumn id="2" xr3:uid="{61FE0227-B2AE-4AD4-B73C-76D3281D893D}" name="EN"/>
    <tableColumn id="3" xr3:uid="{3249EE54-324E-4A44-8CD2-74BCD049DAFA}" name="CZ"/>
    <tableColumn id="4" xr3:uid="{C5FDF4A0-5A5C-497D-AC88-49B0CB3B1B86}" name="SK"/>
    <tableColumn id="5" xr3:uid="{6A3D1D31-7CAE-4235-B3EC-4F075EC03457}" name="PL" dataDxfId="180"/>
    <tableColumn id="6" xr3:uid="{A58B7FD5-7760-45B6-9C41-102062BF3445}" name="HR"/>
    <tableColumn id="7" xr3:uid="{95337C1B-DA51-4AEB-98B3-E6DDE42E39FE}" name="BG"/>
    <tableColumn id="8" xr3:uid="{6214EAB7-4F6B-44AC-97DB-5807088D6ABC}" name="RO"/>
    <tableColumn id="9" xr3:uid="{DAECCAD9-9CC4-4192-993A-D5FD2640196C}" name="Result" dataDxfId="179"/>
    <tableColumn id="10" xr3:uid="{FE5D8DF3-A543-4DE3-A270-92D094FC971A}" name="Key" dataDxfId="178"/>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F29C49C-6BAE-4450-BA22-86BFE2672B41}" name="tblSubcategory2" displayName="tblSubcategory2" ref="KX5:LG82" totalsRowShown="0" headerRowDxfId="177" dataDxfId="176">
  <autoFilter ref="KX5:LG82" xr:uid="{611A8B51-50ED-45C1-A1C6-A3CDB0E04219}"/>
  <sortState xmlns:xlrd2="http://schemas.microsoft.com/office/spreadsheetml/2017/richdata2" ref="KX6:LG82">
    <sortCondition ref="LF5:LF82"/>
  </sortState>
  <tableColumns count="10">
    <tableColumn id="1" xr3:uid="{36F29089-123F-48FC-9F4D-707D5D525EA6}" name="DE" dataDxfId="175"/>
    <tableColumn id="9" xr3:uid="{E5B7D250-F60E-498E-9FD5-3377E382D0C5}" name="EN" dataDxfId="174"/>
    <tableColumn id="2" xr3:uid="{62D380C9-BCE4-41A2-8D68-A5C8A80492B9}" name="CZ" dataDxfId="173"/>
    <tableColumn id="3" xr3:uid="{F1E7B460-0559-4961-96DF-9ABADC02DCED}" name="SK" dataDxfId="172"/>
    <tableColumn id="4" xr3:uid="{3647F873-DD1B-4D6D-957A-E62BA59D2955}" name="PL" dataDxfId="171"/>
    <tableColumn id="5" xr3:uid="{3A2B700C-AE53-4505-815A-45C22BC65694}" name="HR" dataDxfId="170"/>
    <tableColumn id="6" xr3:uid="{070B4EAF-CA5D-4656-93D7-4F43912C2B0D}" name="BG" dataDxfId="169"/>
    <tableColumn id="7" xr3:uid="{905A8E92-B383-47FB-970D-D47A9A4F514C}" name="RO" dataDxfId="168"/>
    <tableColumn id="10" xr3:uid="{6158F408-AB57-4AA1-8DA2-C04623CC8448}" name="Result" dataDxfId="167">
      <calculatedColumnFormula>IF(tblSubcategory2[[#This Row],[EN]]="",IF(tblSubcategory2[[#This Row],[EN]]="",tblSubcategory2[[#This Row],[DE]],tblSubcategory2[[#This Row],[EN]]),tblSubcategory2[[#This Row],[EN]])</calculatedColumnFormula>
    </tableColumn>
    <tableColumn id="8" xr3:uid="{93F62EBF-D48A-445B-9520-9416FEB003DC}" name="Key" dataDxfId="166"/>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982827B1-6CBB-4E9F-9D55-2B93B08F68AC}" name="tblStatusEDI" displayName="tblStatusEDI" ref="TB5:TK10" totalsRowShown="0" headerRowDxfId="165" dataDxfId="164">
  <autoFilter ref="TB5:TK10" xr:uid="{17371466-8667-4963-8180-A4C33CFA64F3}"/>
  <sortState xmlns:xlrd2="http://schemas.microsoft.com/office/spreadsheetml/2017/richdata2" ref="TB6:TK10">
    <sortCondition ref="TJ5:TJ10"/>
  </sortState>
  <tableColumns count="10">
    <tableColumn id="1" xr3:uid="{438C9B7A-7608-4AC2-93DF-2E71D342B98A}" name="DE" dataDxfId="163"/>
    <tableColumn id="2" xr3:uid="{D5A4FC90-4732-4E89-996C-A78BA4050D51}" name="EN" dataDxfId="162"/>
    <tableColumn id="3" xr3:uid="{879B7C4A-AD6E-4735-991D-57C6E3C60A31}" name="CZ" dataDxfId="161"/>
    <tableColumn id="4" xr3:uid="{74B53659-98BA-404E-A67E-2EC995B5E59A}" name="SK" dataDxfId="160"/>
    <tableColumn id="5" xr3:uid="{CEBC41D6-B908-4860-BB44-28A91EABC7B3}" name="PL" dataDxfId="159"/>
    <tableColumn id="6" xr3:uid="{61A703B0-FB3E-4B4C-BFC1-975641BCEB48}" name="HR" dataDxfId="158"/>
    <tableColumn id="7" xr3:uid="{692F456C-AD7A-4868-98C0-A61E4E76A507}" name="BG" dataDxfId="157"/>
    <tableColumn id="8" xr3:uid="{0CC6ACDC-41C6-4F38-856A-C44AC6068F9D}" name="RO" dataDxfId="156"/>
    <tableColumn id="9" xr3:uid="{D80A61F1-C41B-49AA-8675-7F8F75A2DC6B}" name="Result" dataDxfId="155">
      <calculatedColumnFormula>IF(tblStatusEDI[[#This Row],[EN]]="",IF(tblStatusEDI[[#This Row],[EN]]="",tblStatusEDI[[#This Row],[DE]],tblStatusEDI[[#This Row],[EN]]),tblStatusEDI[[#This Row],[EN]])</calculatedColumnFormula>
    </tableColumn>
    <tableColumn id="10" xr3:uid="{6D7C4872-0089-4C0B-AC07-1BE4E3895E15}" name="Key" dataDxfId="154"/>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E5C9612-D4AD-4E0F-9CB5-6EF922B914F9}" name="tblCCSettlement" displayName="tblCCSettlement" ref="FE5:FQ7" totalsRowShown="0" headerRowDxfId="153" dataDxfId="152">
  <autoFilter ref="FE5:FQ7" xr:uid="{6845C768-E73D-45CE-BEF5-B45F53E51AAB}"/>
  <sortState xmlns:xlrd2="http://schemas.microsoft.com/office/spreadsheetml/2017/richdata2" ref="FE6:FQ7">
    <sortCondition ref="FP5:FP7"/>
  </sortState>
  <tableColumns count="13">
    <tableColumn id="1" xr3:uid="{7736DE00-CC63-4301-81E3-A482D1DF81DE}" name="DE" dataDxfId="151"/>
    <tableColumn id="9" xr3:uid="{804CCBC1-FFA2-40C1-A3F5-5B97A3446534}" name="EN" dataDxfId="150"/>
    <tableColumn id="2" xr3:uid="{D10CB3D1-83F6-45AC-9E12-BDA9AF102DB4}" name="CZ" dataDxfId="149"/>
    <tableColumn id="3" xr3:uid="{325D2938-096D-454C-8287-19A845E1375D}" name="SK" dataDxfId="148"/>
    <tableColumn id="4" xr3:uid="{5AF6B68D-1198-4FBC-A970-5FB38B940559}" name="PL" dataDxfId="147"/>
    <tableColumn id="5" xr3:uid="{2C30A549-1E51-4E1D-B582-2C5D3D610944}" name="HR" dataDxfId="146"/>
    <tableColumn id="6" xr3:uid="{51BD46CD-8EF5-4486-B46B-422D1BEF8423}" name="BG" dataDxfId="145"/>
    <tableColumn id="7" xr3:uid="{502EF230-0D34-4845-80A6-9589CC6CA7C8}" name="RO" dataDxfId="144"/>
    <tableColumn id="11" xr3:uid="{E7496DCE-A383-4285-B9A3-0DAB5D963A82}" name="INT" dataDxfId="143"/>
    <tableColumn id="13" xr3:uid="{07BDB899-6DD8-4D15-BF36-998EC4141363}" name="INT_EK"/>
    <tableColumn id="12" xr3:uid="{1DE75374-72BF-4909-96EC-EEC9598D21FE}" name="INT_FLW2"/>
    <tableColumn id="8" xr3:uid="{1722A488-82C0-4CA9-B67C-78AB6688FA34}" name="Result" dataDxfId="142">
      <calculatedColumnFormula>IF(tblCCSettlement[[#This Row],[EN]]="",IF(tblCCSettlement[[#This Row],[EN]]="",tblCCSettlement[[#This Row],[DE]],tblCCSettlement[[#This Row],[EN]]),tblCCSettlement[[#This Row],[EN]])</calculatedColumnFormula>
    </tableColumn>
    <tableColumn id="10" xr3:uid="{C5D0652F-44E7-482A-9D2F-11713FA3EFE1}" name="Key" dataDxfId="14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98E500A-2AF6-4DD6-A601-6923D7ADDF8D}" name="tblYesNo" displayName="tblYesNo" ref="MQ5:NF7" totalsRowShown="0" headerRowDxfId="578" dataDxfId="577">
  <autoFilter ref="MQ5:NF7" xr:uid="{FB91C1C7-C40F-4C97-A728-399B6F2286E7}"/>
  <sortState xmlns:xlrd2="http://schemas.microsoft.com/office/spreadsheetml/2017/richdata2" ref="MQ6:NF7">
    <sortCondition ref="NE5:NE7"/>
  </sortState>
  <tableColumns count="16">
    <tableColumn id="1" xr3:uid="{0ADEA69D-8786-48F2-A163-97FAF23A557D}" name="DE" dataDxfId="576"/>
    <tableColumn id="2" xr3:uid="{00247F01-41C0-4C6F-BAB2-0CE28AD3C428}" name="EN" dataDxfId="575"/>
    <tableColumn id="3" xr3:uid="{CD6DE321-5110-424F-ABCD-63B81390F3F3}" name="CZ" dataDxfId="574"/>
    <tableColumn id="4" xr3:uid="{8537A259-6E07-4F32-A2B2-96A779C46143}" name="SK" dataDxfId="573"/>
    <tableColumn id="5" xr3:uid="{C4CD6985-04F6-4AAA-A480-96917282D145}" name="PL" dataDxfId="572"/>
    <tableColumn id="6" xr3:uid="{7AC2D865-60F0-4A14-99FA-EAFFD845273C}" name="HR" dataDxfId="571"/>
    <tableColumn id="7" xr3:uid="{7B3CBDD3-A7D4-4FE0-BA29-378515FA60FE}" name="BG" dataDxfId="570"/>
    <tableColumn id="8" xr3:uid="{99B7DC1D-A2AA-489B-BC78-1CC15D05A345}" name="RO" dataDxfId="569"/>
    <tableColumn id="16" xr3:uid="{EAA9C728-6C14-4256-B614-074FCE2C0744}" name="ES" dataDxfId="568"/>
    <tableColumn id="15" xr3:uid="{93724198-B323-45DA-A14B-92271DEED992}" name="FR" dataDxfId="567"/>
    <tableColumn id="14" xr3:uid="{09872B94-D912-418A-819F-53E37DB314B2}" name="IT" dataDxfId="566"/>
    <tableColumn id="13" xr3:uid="{F4104E1E-4B53-4164-B4E5-FF8AF1788FA1}" name="NL" dataDxfId="565"/>
    <tableColumn id="12" xr3:uid="{8C615BD2-10A3-47E6-AB7A-28B5D5DB0564}" name="PT" dataDxfId="564"/>
    <tableColumn id="11" xr3:uid="{36C07E1D-1F2C-42B2-BB40-F2C104F7CE01}" name="HU" dataDxfId="563"/>
    <tableColumn id="9" xr3:uid="{F331D101-54C1-4595-AE1B-7D9BD4FD05F1}" name="Result" dataDxfId="562">
      <calculatedColumnFormula>IF(tblYesNo[[#This Row],[EN]]="",IF(tblYesNo[[#This Row],[EN]]="",tblYesNo[[#This Row],[DE]],tblYesNo[[#This Row],[EN]]),tblYesNo[[#This Row],[EN]])</calculatedColumnFormula>
    </tableColumn>
    <tableColumn id="10" xr3:uid="{F0AB4B6D-B652-4F51-BDF2-0CC874B814C1}" name="Key" dataDxfId="561"/>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5DDB1B87-A171-487A-B8F3-DD0D0546F7E1}" name="tblMarkantSettlementAgreement" displayName="tblMarkantSettlementAgreement" ref="TP5:TY9" totalsRowShown="0" headerRowDxfId="140" dataDxfId="139">
  <autoFilter ref="TP5:TY9" xr:uid="{CDF75623-B71F-4BB9-80D8-14646BA38D85}"/>
  <tableColumns count="10">
    <tableColumn id="1" xr3:uid="{87671A8A-32EA-44A6-82EE-F08567D7499A}" name="DE" dataDxfId="138"/>
    <tableColumn id="2" xr3:uid="{82F2BC85-F232-448D-A1FE-3DBFDF9600BB}" name="EN" dataDxfId="137"/>
    <tableColumn id="3" xr3:uid="{446A5233-D80B-4AD0-9E95-8194917D5310}" name="CZ" dataDxfId="136"/>
    <tableColumn id="4" xr3:uid="{5C3123D7-3ED4-4148-BF96-6D340F35A546}" name="SK" dataDxfId="135"/>
    <tableColumn id="5" xr3:uid="{AC2914DC-C5E9-476A-959E-0B004BBC4292}" name="PL" dataDxfId="134"/>
    <tableColumn id="6" xr3:uid="{D4D491D0-8582-41AD-94B2-98554D2D4AE2}" name="HR" dataDxfId="133"/>
    <tableColumn id="7" xr3:uid="{C8D08602-7207-4A8E-BDF5-106058CCC5A2}" name="BG" dataDxfId="132"/>
    <tableColumn id="8" xr3:uid="{089AC50B-409C-4021-869F-C411DF62806A}" name="RO" dataDxfId="131"/>
    <tableColumn id="9" xr3:uid="{7B0A0D69-5879-4565-89F7-0A77C4BC20EF}" name="Result" dataDxfId="130">
      <calculatedColumnFormula>IF(tblMarkantSettlementAgreement[[#This Row],[DE]]="",IF(tblMarkantSettlementAgreement[[#This Row],[EN]]="",tblMarkantSettlementAgreement[[#This Row],[DE]],tblMarkantSettlementAgreement[[#This Row],[EN]]),tblMarkantSettlementAgreement[[#This Row],[DE]])</calculatedColumnFormula>
    </tableColumn>
    <tableColumn id="10" xr3:uid="{C3A997CA-880A-4CCA-9C3D-DFD5C144DA76}" name="Key" dataDxfId="129"/>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8007C35F-DC38-4C59-9A2A-A72F78F769FF}" name="tblTaxClassification" displayName="tblTaxClassification" ref="UA5:UM7" totalsRowShown="0" headerRowDxfId="128" dataDxfId="127">
  <autoFilter ref="UA5:UM7" xr:uid="{8007C35F-DC38-4C59-9A2A-A72F78F769FF}"/>
  <sortState xmlns:xlrd2="http://schemas.microsoft.com/office/spreadsheetml/2017/richdata2" ref="UA6:UM7">
    <sortCondition ref="UL5:UL7"/>
  </sortState>
  <tableColumns count="13">
    <tableColumn id="1" xr3:uid="{D1608823-7A00-4D6A-AC7B-6EB0A81FC37D}" name="DE" dataDxfId="126"/>
    <tableColumn id="9" xr3:uid="{5A9EAADE-4B70-48B8-A252-7F86DE278E97}" name="EN" dataDxfId="125"/>
    <tableColumn id="2" xr3:uid="{076D07A7-8DED-452B-990B-63508C8CB3EE}" name="CZ" dataDxfId="124"/>
    <tableColumn id="3" xr3:uid="{BC68FD74-226D-4A4E-A33D-277A0F8C5DFE}" name="SK" dataDxfId="123"/>
    <tableColumn id="4" xr3:uid="{626A9E18-391E-4E80-831C-5E2F84387C8F}" name="PL" dataDxfId="122"/>
    <tableColumn id="5" xr3:uid="{3C1B2562-D191-418B-A9B4-BF8EF5C153CA}" name="HR" dataDxfId="121"/>
    <tableColumn id="6" xr3:uid="{BCCDB80F-081C-4A6D-A9E2-6718AA17EE1A}" name="BG" dataDxfId="120"/>
    <tableColumn id="7" xr3:uid="{EB9BAA5C-11D4-48AE-A031-9952A447B96C}" name="RO" dataDxfId="119"/>
    <tableColumn id="11" xr3:uid="{E81330B0-FE3F-459A-AC01-C8E7CDEB3E55}" name="INT" dataDxfId="118"/>
    <tableColumn id="13" xr3:uid="{66EAB780-1011-47BB-9643-70B55774239A}" name="INT_EK"/>
    <tableColumn id="12" xr3:uid="{AA325432-2B27-4B19-B996-F80287320BA6}" name="INT_FLW2"/>
    <tableColumn id="8" xr3:uid="{8E296216-75BA-46FE-AAC9-59B1C42CBDC6}" name="Result" dataDxfId="117">
      <calculatedColumnFormula>IF(tblTaxClassification[[#This Row],[EN]]="",IF(tblTaxClassification[[#This Row],[EN]]="",tblTaxClassification[[#This Row],[DE]],tblTaxClassification[[#This Row],[EN]]),tblTaxClassification[[#This Row],[EN]])</calculatedColumnFormula>
    </tableColumn>
    <tableColumn id="10" xr3:uid="{73DEA142-48EE-4DEA-9FD4-C98164FBABB9}" name="Key" dataDxfId="116"/>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1B962A-E5E6-4B95-BE9A-4F39B807D969}" name="tblSheetLanguage" displayName="tblSheetLanguage" ref="A1:S374" totalsRowShown="0" headerRowDxfId="14" dataDxfId="13">
  <autoFilter ref="A1:S374" xr:uid="{73A98300-431D-422E-A61B-DC35D86C2F67}"/>
  <sortState xmlns:xlrd2="http://schemas.microsoft.com/office/spreadsheetml/2017/richdata2" ref="A2:S374">
    <sortCondition ref="S1:S374"/>
  </sortState>
  <tableColumns count="19">
    <tableColumn id="1" xr3:uid="{13C04C08-28F4-4DA9-BA03-947D67143654}" name="Nicht übersetzen" dataDxfId="12"/>
    <tableColumn id="2" xr3:uid="{7C80BE2F-2D87-4977-BC07-002CC9161D40}" name="Address" dataDxfId="11">
      <calculatedColumnFormula array="1">HYPERLINK("#"&amp;CELL("Address",INDIRECT("Formular!"&amp;ADDRESS(tblSheetLanguage[[#This Row],[Zeile]],tblSheetLanguage[[#This Row],[Spalte]]))),ADDRESS(tblSheetLanguage[[#This Row],[Zeile]],tblSheetLanguage[[#This Row],[Spalte]]))</calculatedColumnFormula>
    </tableColumn>
    <tableColumn id="3" xr3:uid="{CAE547A6-B718-4F90-B69A-E8C061F2716F}" name="Zeile" dataDxfId="10"/>
    <tableColumn id="4" xr3:uid="{783A6A11-22DF-4D69-A988-14E0D07F1B93}" name="Spalte" dataDxfId="9"/>
    <tableColumn id="5" xr3:uid="{38B38297-4CE1-4A75-8BEB-3EB590CB3ECF}" name="DE" dataDxfId="8"/>
    <tableColumn id="6" xr3:uid="{31C06F29-320E-4991-BB06-4111DA0B8CDE}" name="EN" dataDxfId="7"/>
    <tableColumn id="7" xr3:uid="{FBEED4F2-12C9-4CCA-95DA-B891A1200A49}" name="CZ" dataDxfId="6"/>
    <tableColumn id="8" xr3:uid="{6827C350-4246-4E3E-9CD6-492B77D4555C}" name="SK" dataDxfId="5"/>
    <tableColumn id="9" xr3:uid="{5A89AE6C-B92E-444D-9076-8E74A2D94B0F}" name="PL" dataDxfId="4"/>
    <tableColumn id="10" xr3:uid="{A5DDE7E8-BFA0-4388-84FB-016B1F73BCBB}" name="HR" dataDxfId="3"/>
    <tableColumn id="11" xr3:uid="{CE0158C8-F15D-499F-8415-1A9651BFAF95}" name="BG" dataDxfId="2"/>
    <tableColumn id="12" xr3:uid="{CB66A4C2-361B-4FAD-ABA0-37EF0E86681C}" name="RO" dataDxfId="1"/>
    <tableColumn id="19" xr3:uid="{F5E78E10-7EF1-4803-BBD6-2ABA1CC82A4D}" name="ES"/>
    <tableColumn id="18" xr3:uid="{D7A0B143-A66C-4389-B182-95A864F6372A}" name="FR"/>
    <tableColumn id="17" xr3:uid="{DE1CE24B-763D-4862-8592-B7E9ABE52557}" name="IT"/>
    <tableColumn id="16" xr3:uid="{36A6AF91-B39B-477B-9DB6-DC0B50F5A21B}" name="NL"/>
    <tableColumn id="15" xr3:uid="{60468742-32CB-4EC0-956A-AF30714BD85C}" name="PT"/>
    <tableColumn id="14" xr3:uid="{0E55ED62-409D-4F87-B16A-7D210921B739}" name="HU"/>
    <tableColumn id="13" xr3:uid="{89B3A6C2-64C2-4107-8F24-17A1815E484E}" name="Result" dataDxfId="0">
      <calculatedColumnFormula>IF(tblSheetLanguage[[#This Row],[EN]]="",IF(tblSheetLanguage[[#This Row],[EN]]="",tblSheetLanguage[[#This Row],[DE]],tblSheetLanguage[[#This Row],[EN]]),tblSheetLanguage[[#This Row],[EN]])</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03B1D61-DFF7-44E9-8221-2A14848AD1AA}" name="tblSelfBilling" displayName="tblSelfBilling" ref="EQ5:FC8" totalsRowShown="0" headerRowDxfId="560" dataDxfId="559">
  <autoFilter ref="EQ5:FC8" xr:uid="{08CD4F20-4BBF-4C0B-9225-0BF90A572006}"/>
  <sortState xmlns:xlrd2="http://schemas.microsoft.com/office/spreadsheetml/2017/richdata2" ref="EQ6:FC8">
    <sortCondition ref="FB5:FB8"/>
  </sortState>
  <tableColumns count="13">
    <tableColumn id="1" xr3:uid="{DD6C605B-3206-4134-B3E0-71BB7261CB54}" name="DE" dataDxfId="558"/>
    <tableColumn id="9" xr3:uid="{ABD0D156-EFCD-44A1-9D13-29C660367BB7}" name="EN" dataDxfId="557"/>
    <tableColumn id="2" xr3:uid="{925C518E-2F42-4E1E-8F79-0488A2EEE81A}" name="CZ" dataDxfId="556"/>
    <tableColumn id="3" xr3:uid="{7A613C9F-C22C-4AF1-A082-FCC88826EC48}" name="SK" dataDxfId="555"/>
    <tableColumn id="4" xr3:uid="{72C4BAD9-793F-48BA-91D8-B15D2A7A2376}" name="PL" dataDxfId="554"/>
    <tableColumn id="5" xr3:uid="{A0F0EE67-AA0E-4E01-AF0D-77DCD368E02A}" name="HR" dataDxfId="553"/>
    <tableColumn id="6" xr3:uid="{9E6A21B8-E209-460F-9E41-4A16BAF410DD}" name="BG" dataDxfId="552"/>
    <tableColumn id="7" xr3:uid="{BF56786D-FC93-4F03-A4E0-A7FE4F3F7466}" name="RO" dataDxfId="551"/>
    <tableColumn id="11" xr3:uid="{736B7491-3ECD-427C-A255-F63B01ED2F34}" name="INT" dataDxfId="550"/>
    <tableColumn id="13" xr3:uid="{949F15B8-17D2-4F1D-88D3-44550A3F05FD}" name="INT_EK"/>
    <tableColumn id="12" xr3:uid="{5A6E9D5A-65E0-498C-B48F-5FCB717322C8}" name="INT_FLW2"/>
    <tableColumn id="8" xr3:uid="{0BCDB335-2B85-4380-B35B-5A76C79EF266}" name="Result" dataDxfId="549">
      <calculatedColumnFormula>IF(tblSelfBilling[[#This Row],[EN]]="",IF(tblSelfBilling[[#This Row],[EN]]="",tblSelfBilling[[#This Row],[DE]],tblSelfBilling[[#This Row],[EN]]),tblSelfBilling[[#This Row],[EN]])</calculatedColumnFormula>
    </tableColumn>
    <tableColumn id="10" xr3:uid="{D01378C4-4C0A-4A04-BEA2-F4FE3F7EB8EB}" name="Key" dataDxfId="54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B87520F-75E1-4462-83A2-5AF3CA9E1953}" name="tblPricingControl" displayName="tblPricingControl" ref="FS5:GB11" totalsRowShown="0" headerRowDxfId="547" dataDxfId="545" headerRowBorderDxfId="546">
  <autoFilter ref="FS5:GB11" xr:uid="{60A157EE-BFD0-4F73-A6B6-71F2B15F2C68}"/>
  <sortState xmlns:xlrd2="http://schemas.microsoft.com/office/spreadsheetml/2017/richdata2" ref="FS6:GB11">
    <sortCondition ref="GA5:GA11"/>
  </sortState>
  <tableColumns count="10">
    <tableColumn id="1" xr3:uid="{9E5CEAC8-3E35-4138-9445-A3A79F6A6875}" name="DE" dataDxfId="544"/>
    <tableColumn id="2" xr3:uid="{15ACC6E5-0CBB-4788-9225-69F008ECA244}" name="EN" dataDxfId="543"/>
    <tableColumn id="3" xr3:uid="{36697D1F-BFC1-48F7-8972-B6BE7E191974}" name="CZ" dataDxfId="542"/>
    <tableColumn id="4" xr3:uid="{EC26E4B5-488B-4081-89A3-3DAD39E65598}" name="SK" dataDxfId="541"/>
    <tableColumn id="5" xr3:uid="{94648808-953D-4406-B985-F47CB5425D79}" name="PL" dataDxfId="540"/>
    <tableColumn id="6" xr3:uid="{B6313977-1E2E-43B1-89E2-423C4BE160E1}" name="HR" dataDxfId="539"/>
    <tableColumn id="7" xr3:uid="{B2B7AA89-FA44-447D-B743-38A0522CD65F}" name="BG" dataDxfId="538"/>
    <tableColumn id="8" xr3:uid="{64125C9C-D584-4413-80A1-891E93F5F1ED}" name="RO" dataDxfId="537"/>
    <tableColumn id="9" xr3:uid="{6FD139FC-735C-41EB-ABD2-12C8A0313DA6}" name="Result" dataDxfId="536">
      <calculatedColumnFormula>IF(tblPricingControl[[#This Row],[EN]]="",IF(tblPricingControl[[#This Row],[EN]]="",tblPricingControl[[#This Row],[DE]],tblPricingControl[[#This Row],[EN]]),tblPricingControl[[#This Row],[EN]])</calculatedColumnFormula>
    </tableColumn>
    <tableColumn id="10" xr3:uid="{602A3A18-669A-457E-9F8B-74905011CAB6}" name="Key" dataDxfId="53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453D15-7DDF-4306-B008-312DC5428A9B}" name="tblPurchasingGroup" displayName="tblPurchasingGroup" ref="GM5:HB688" totalsRowShown="0" headerRowDxfId="534" dataDxfId="533">
  <autoFilter ref="GM5:HB688" xr:uid="{BEF19C90-AF76-4C6F-8E07-DAE750B7A073}"/>
  <tableColumns count="16">
    <tableColumn id="1" xr3:uid="{D6060873-284F-4F77-A1F0-EFA454F8367E}" name="Ware_DE" dataDxfId="532"/>
    <tableColumn id="2" xr3:uid="{E04CFE6D-FCF5-4278-BFB6-218F245FEBBB}" name="Ware_CZ" dataDxfId="531"/>
    <tableColumn id="3" xr3:uid="{8A689FAB-5A72-40FA-B87A-25F731B9805E}" name="Ware_SK" dataDxfId="530"/>
    <tableColumn id="4" xr3:uid="{459661D8-10F8-49EA-A63F-AEEE75E786E3}" name="Ware_PL" dataDxfId="529"/>
    <tableColumn id="5" xr3:uid="{5C9958B8-867B-4816-A32E-0DA1FBE34F9A}" name="Ware_HR" dataDxfId="528"/>
    <tableColumn id="6" xr3:uid="{0FAB8A02-1A00-4A35-BD6A-DDB53A59A95E}" name="Ware_BG" dataDxfId="527"/>
    <tableColumn id="7" xr3:uid="{5178F959-81CD-4974-BBB4-A16AB79B9673}" name="Ware_RO" dataDxfId="526"/>
    <tableColumn id="15" xr3:uid="{A39E8096-CCC8-47FC-914E-5606634040F8}" name="Ware_INT"/>
    <tableColumn id="8" xr3:uid="{89DB674C-B9D6-4D7D-9218-FA9972D430F4}" name="COST_DE" dataDxfId="525"/>
    <tableColumn id="9" xr3:uid="{1E87E38F-27B3-46CE-A2A6-41195642AC11}" name="COST_CZ" dataDxfId="524"/>
    <tableColumn id="10" xr3:uid="{B92FCC32-8C1D-4CD4-9BFE-EDF9BBA9F9AA}" name="COST_SK" dataDxfId="523"/>
    <tableColumn id="11" xr3:uid="{5EFC40F6-3252-4D48-AD5F-41F22A1593F4}" name="COST_PL" dataDxfId="522"/>
    <tableColumn id="12" xr3:uid="{AD9150AC-FAB8-441F-B9AA-A20436C54D64}" name="COST_HR" dataDxfId="521"/>
    <tableColumn id="13" xr3:uid="{BFF72A98-09A9-49FE-B895-6B3706B9727F}" name="COST_BG" dataDxfId="520"/>
    <tableColumn id="14" xr3:uid="{4D2B5C83-B929-4B2D-B5E1-183B23FBE444}" name="COST_RO" dataDxfId="519"/>
    <tableColumn id="16" xr3:uid="{8889F88A-D26F-4C68-B65F-6ECE5454B351}" name="COST_INT" dataDxfId="51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86BD468-9332-4EFE-A9DE-7C29B68934D5}" name="tblPurchasingOrganisation" displayName="tblPurchasingOrganisation" ref="HF5:HU9" totalsRowShown="0" headerRowDxfId="517" dataDxfId="516">
  <autoFilter ref="HF5:HU9" xr:uid="{D8EAECD8-17BC-4790-A32E-ECDD6FA1FB66}"/>
  <tableColumns count="16">
    <tableColumn id="1" xr3:uid="{B32FA36D-F819-4E69-8B06-7D50087043CD}" name="WARE_DE" dataDxfId="515"/>
    <tableColumn id="2" xr3:uid="{E93950C5-893B-43B1-829E-485BB525EC21}" name="WARE_CZ" dataDxfId="514"/>
    <tableColumn id="3" xr3:uid="{F86CCEEE-9BB8-48D0-960E-8F79BD94DACF}" name="WARE_SK" dataDxfId="513"/>
    <tableColumn id="4" xr3:uid="{45A8E800-8F2A-4ACE-A569-8D8121C2B5E8}" name="WARE_PL" dataDxfId="512"/>
    <tableColumn id="5" xr3:uid="{C7844D9B-79D0-4550-BB7D-8CB4F1167C72}" name="WARE_HR" dataDxfId="511"/>
    <tableColumn id="6" xr3:uid="{1ED6E3D0-ADA7-4220-8272-036A7DCF55A3}" name="WARE_BG" dataDxfId="510"/>
    <tableColumn id="7" xr3:uid="{9A007124-35CF-43CE-97FD-D7BF629BC1D3}" name="WARE_RO" dataDxfId="509"/>
    <tableColumn id="15" xr3:uid="{3BA48853-A352-4645-B74E-8F268B30C70B}" name="WARE_INT" dataDxfId="508"/>
    <tableColumn id="8" xr3:uid="{1038BB04-A037-48F1-8770-C1F198A9F2EC}" name="COST_DE" dataDxfId="507"/>
    <tableColumn id="9" xr3:uid="{EEDF2983-714B-445A-B0DE-910D3587BBBD}" name="COST_CZ" dataDxfId="506"/>
    <tableColumn id="10" xr3:uid="{8BB7B9E4-AA38-48F5-84ED-807D167A585B}" name="COST_SK" dataDxfId="505"/>
    <tableColumn id="11" xr3:uid="{303AAF39-3A06-4869-8F95-50010BEFFE01}" name="COST_PL" dataDxfId="504"/>
    <tableColumn id="12" xr3:uid="{DB5951EF-3673-41ED-9354-82361A9189BA}" name="COST_HR" dataDxfId="503"/>
    <tableColumn id="13" xr3:uid="{FBDDEBA3-E005-4519-95CF-623420AECBAB}" name="COST_BG" dataDxfId="502"/>
    <tableColumn id="14" xr3:uid="{7D0E7443-E5B3-4230-A814-EFFCAAD3577A}" name="COST_RO" dataDxfId="501"/>
    <tableColumn id="16" xr3:uid="{6F652474-7AFD-4224-A9C8-17044BCD7BDC}" name="COST_INT" dataDxfId="500"/>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S29" dT="2020-08-10T12:09:44.33" personId="{AC87B568-BD08-4154-92B1-455BBF315C72}" id="{84AB1856-7522-457B-AFB2-59359C60C349}">
    <text>Feld enthält Landesvorwahl, was in Abhägngigkeit von Land des Lieferanten vorbelegt wird - allerdings darf der Wert nur in UPload kopiert werden wenn die Telefonnummerfeld an sich auch gefüllt ist.</text>
  </threadedComment>
  <threadedComment ref="CF29" dT="2021-06-08T21:07:21.31" personId="{91799C52-44E0-49C3-805C-CA46CF7ED687}" id="{F2ED4661-51F3-4B3B-A9F3-4134307DD33B}">
    <text>Needed in format JJJJMMTT for the upload</text>
  </threadedComment>
  <threadedComment ref="DM29" dT="2021-06-08T06:42:38.90" personId="{91799C52-44E0-49C3-805C-CA46CF7ED687}" id="{A69EC6B9-46F9-40E9-9989-432BD5295E7F}">
    <text>always empty - only technical needed as key field</text>
  </threadedComment>
</ThreadedComments>
</file>

<file path=xl/threadedComments/threadedComment2.xml><?xml version="1.0" encoding="utf-8"?>
<ThreadedComments xmlns="http://schemas.microsoft.com/office/spreadsheetml/2018/threadedcomments" xmlns:x="http://schemas.openxmlformats.org/spreadsheetml/2006/main">
  <threadedComment ref="I1" dT="2020-07-19T09:38:17.96" personId="{91799C52-44E0-49C3-805C-CA46CF7ED687}" id="{10880472-90A6-44E0-8AA1-A6839E4440A3}">
    <text>to be used for all further e-mail addresses field O68,...</text>
  </threadedComment>
  <threadedComment ref="J1" dT="2020-07-19T09:38:17.96" personId="{91799C52-44E0-49C3-805C-CA46CF7ED687}" id="{A90D4E47-7797-4733-9BA5-A8A6BB9A7962}">
    <text>to be used for all further e-mail addresses field O68,...</text>
  </threadedComment>
  <threadedComment ref="K1" dT="2020-07-19T09:38:17.96" personId="{91799C52-44E0-49C3-805C-CA46CF7ED687}" id="{ACD09D62-27FE-4106-A46A-48EAD0843AD9}">
    <text>to be used for all further e-mail addresses field O68,...</text>
  </threadedComment>
  <threadedComment ref="L1" dT="2020-07-19T09:38:17.96" personId="{91799C52-44E0-49C3-805C-CA46CF7ED687}" id="{59760750-6894-4CB1-93E4-F8B367141F18}">
    <text>to be used for all further e-mail addresses field O68,...</text>
  </threadedComment>
  <threadedComment ref="M1" dT="2020-07-19T09:38:17.96" personId="{91799C52-44E0-49C3-805C-CA46CF7ED687}" id="{3B13D47A-BB04-4AC6-8C04-21DCE530780B}">
    <text>to be used for all further e-mail addresses field O68,...</text>
  </threadedComment>
  <threadedComment ref="N1" dT="2020-07-19T09:38:17.96" personId="{91799C52-44E0-49C3-805C-CA46CF7ED687}" id="{40B893DA-E9F7-4853-A35D-BEBAC536CF16}">
    <text>to be used for all further e-mail addresses field O68,...</text>
  </threadedComment>
  <threadedComment ref="G3" dT="2020-07-19T09:39:19.18" personId="{91799C52-44E0-49C3-805C-CA46CF7ED687}" id="{DD7AD4FD-B509-4609-A734-99FA8CFF08D9}">
    <text>The field selection list should be selected based on Fomulartypland (values are actually only sample values and will differ for each country</text>
  </threadedComment>
  <threadedComment ref="W4" dT="2020-07-19T09:56:50.01" personId="{91799C52-44E0-49C3-805C-CA46CF7ED687}" id="{2A60A39B-AD87-4257-BFDE-5C20D77D869D}">
    <text>the key listed here should be taken over to the upload file based on the country specific selections</text>
  </threadedComment>
</ThreadedComments>
</file>

<file path=xl/threadedComments/threadedComment3.xml><?xml version="1.0" encoding="utf-8"?>
<ThreadedComments xmlns="http://schemas.microsoft.com/office/spreadsheetml/2018/threadedcomments" xmlns:x="http://schemas.openxmlformats.org/spreadsheetml/2006/main">
  <threadedComment ref="B46" dT="2020-08-10T12:09:44.33" personId="{AC87B568-BD08-4154-92B1-455BBF315C72}" id="{2AF479FD-D67C-40FB-A5B0-27503CFE2459}">
    <text>Feld enthält Landesvorwahl, was in Abhägngigkeit von Land des Lieferanten vorbelegt wird - allerdings darf der Wert nur in UPload kopiert werden wenn die Telefonnummerfeld an sich auch gefüllt ist.</text>
  </threadedComment>
  <threadedComment ref="B85" dT="2021-06-08T21:07:21.31" personId="{91799C52-44E0-49C3-805C-CA46CF7ED687}" id="{62B4152A-C975-4AE6-A523-54E3F3961D04}">
    <text>Needed in format JJJJMMTT for the upload</text>
  </threadedComment>
  <threadedComment ref="B118" dT="2021-06-08T06:42:38.90" personId="{91799C52-44E0-49C3-805C-CA46CF7ED687}" id="{577ECFD6-02CA-4500-9A6B-E14AD2AEED2F}">
    <text>always empty - only technical needed as key field</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9" Type="http://schemas.openxmlformats.org/officeDocument/2006/relationships/table" Target="../tables/table37.xml"/><Relationship Id="rId21" Type="http://schemas.openxmlformats.org/officeDocument/2006/relationships/table" Target="../tables/table19.xml"/><Relationship Id="rId34" Type="http://schemas.openxmlformats.org/officeDocument/2006/relationships/table" Target="../tables/table32.xml"/><Relationship Id="rId42" Type="http://schemas.openxmlformats.org/officeDocument/2006/relationships/table" Target="../tables/table40.xml"/><Relationship Id="rId47" Type="http://schemas.openxmlformats.org/officeDocument/2006/relationships/table" Target="../tables/table45.xml"/><Relationship Id="rId50" Type="http://schemas.openxmlformats.org/officeDocument/2006/relationships/table" Target="../tables/table48.xml"/><Relationship Id="rId55" Type="http://schemas.microsoft.com/office/2017/10/relationships/threadedComment" Target="../threadedComments/threadedComment2.xml"/><Relationship Id="rId7" Type="http://schemas.openxmlformats.org/officeDocument/2006/relationships/table" Target="../tables/table5.xml"/><Relationship Id="rId2" Type="http://schemas.openxmlformats.org/officeDocument/2006/relationships/vmlDrawing" Target="../drawings/vmlDrawing2.vml"/><Relationship Id="rId16" Type="http://schemas.openxmlformats.org/officeDocument/2006/relationships/table" Target="../tables/table14.xml"/><Relationship Id="rId29" Type="http://schemas.openxmlformats.org/officeDocument/2006/relationships/table" Target="../tables/table27.xml"/><Relationship Id="rId11" Type="http://schemas.openxmlformats.org/officeDocument/2006/relationships/table" Target="../tables/table9.xml"/><Relationship Id="rId24" Type="http://schemas.openxmlformats.org/officeDocument/2006/relationships/table" Target="../tables/table22.xml"/><Relationship Id="rId32" Type="http://schemas.openxmlformats.org/officeDocument/2006/relationships/table" Target="../tables/table30.xml"/><Relationship Id="rId37" Type="http://schemas.openxmlformats.org/officeDocument/2006/relationships/table" Target="../tables/table35.xml"/><Relationship Id="rId40" Type="http://schemas.openxmlformats.org/officeDocument/2006/relationships/table" Target="../tables/table38.xml"/><Relationship Id="rId45" Type="http://schemas.openxmlformats.org/officeDocument/2006/relationships/table" Target="../tables/table43.xml"/><Relationship Id="rId53" Type="http://schemas.openxmlformats.org/officeDocument/2006/relationships/table" Target="../tables/table51.xml"/><Relationship Id="rId5" Type="http://schemas.openxmlformats.org/officeDocument/2006/relationships/table" Target="../tables/table3.xml"/><Relationship Id="rId10" Type="http://schemas.openxmlformats.org/officeDocument/2006/relationships/table" Target="../tables/table8.xml"/><Relationship Id="rId19" Type="http://schemas.openxmlformats.org/officeDocument/2006/relationships/table" Target="../tables/table17.xml"/><Relationship Id="rId31" Type="http://schemas.openxmlformats.org/officeDocument/2006/relationships/table" Target="../tables/table29.xml"/><Relationship Id="rId44" Type="http://schemas.openxmlformats.org/officeDocument/2006/relationships/table" Target="../tables/table42.xml"/><Relationship Id="rId52" Type="http://schemas.openxmlformats.org/officeDocument/2006/relationships/table" Target="../tables/table50.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 Id="rId27" Type="http://schemas.openxmlformats.org/officeDocument/2006/relationships/table" Target="../tables/table25.xml"/><Relationship Id="rId30" Type="http://schemas.openxmlformats.org/officeDocument/2006/relationships/table" Target="../tables/table28.xml"/><Relationship Id="rId35" Type="http://schemas.openxmlformats.org/officeDocument/2006/relationships/table" Target="../tables/table33.xml"/><Relationship Id="rId43" Type="http://schemas.openxmlformats.org/officeDocument/2006/relationships/table" Target="../tables/table41.xml"/><Relationship Id="rId48" Type="http://schemas.openxmlformats.org/officeDocument/2006/relationships/table" Target="../tables/table46.xml"/><Relationship Id="rId8" Type="http://schemas.openxmlformats.org/officeDocument/2006/relationships/table" Target="../tables/table6.xml"/><Relationship Id="rId51" Type="http://schemas.openxmlformats.org/officeDocument/2006/relationships/table" Target="../tables/table49.xml"/><Relationship Id="rId3" Type="http://schemas.openxmlformats.org/officeDocument/2006/relationships/table" Target="../tables/table1.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33" Type="http://schemas.openxmlformats.org/officeDocument/2006/relationships/table" Target="../tables/table31.xml"/><Relationship Id="rId38" Type="http://schemas.openxmlformats.org/officeDocument/2006/relationships/table" Target="../tables/table36.xml"/><Relationship Id="rId46" Type="http://schemas.openxmlformats.org/officeDocument/2006/relationships/table" Target="../tables/table44.xml"/><Relationship Id="rId20" Type="http://schemas.openxmlformats.org/officeDocument/2006/relationships/table" Target="../tables/table18.xml"/><Relationship Id="rId41" Type="http://schemas.openxmlformats.org/officeDocument/2006/relationships/table" Target="../tables/table39.xml"/><Relationship Id="rId54" Type="http://schemas.openxmlformats.org/officeDocument/2006/relationships/comments" Target="../comments2.xml"/><Relationship Id="rId1" Type="http://schemas.openxmlformats.org/officeDocument/2006/relationships/printerSettings" Target="../printerSettings/printerSettings2.bin"/><Relationship Id="rId6" Type="http://schemas.openxmlformats.org/officeDocument/2006/relationships/table" Target="../tables/table4.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36" Type="http://schemas.openxmlformats.org/officeDocument/2006/relationships/table" Target="../tables/table34.xml"/><Relationship Id="rId49"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omments" Target="../comments3.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4.bin"/><Relationship Id="rId6"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9246F-4F8D-4DBF-8CE5-B3D805304BFF}">
  <sheetPr codeName="TSetup">
    <tabColor rgb="FFFF0000"/>
  </sheetPr>
  <dimension ref="A1:B2"/>
  <sheetViews>
    <sheetView workbookViewId="0">
      <selection activeCell="B2" sqref="B2"/>
    </sheetView>
  </sheetViews>
  <sheetFormatPr baseColWidth="10" defaultColWidth="11.5546875" defaultRowHeight="14.4" x14ac:dyDescent="0.3"/>
  <sheetData>
    <row r="1" spans="1:2" x14ac:dyDescent="0.3">
      <c r="A1" t="s">
        <v>0</v>
      </c>
      <c r="B1" t="s">
        <v>45900</v>
      </c>
    </row>
    <row r="2" spans="1:2" x14ac:dyDescent="0.3">
      <c r="A2" t="s">
        <v>2</v>
      </c>
      <c r="B2" s="130">
        <v>45272</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00785-E97B-4FFC-A98D-5366514B34FE}">
  <sheetPr codeName="Tabelle4"/>
  <dimension ref="A1:G209"/>
  <sheetViews>
    <sheetView topLeftCell="A195" workbookViewId="0">
      <selection activeCell="E212" sqref="E212"/>
    </sheetView>
  </sheetViews>
  <sheetFormatPr baseColWidth="10" defaultColWidth="11.5546875" defaultRowHeight="14.4" x14ac:dyDescent="0.3"/>
  <cols>
    <col min="1" max="1" width="5.33203125" style="184" customWidth="1"/>
    <col min="2" max="2" width="7.6640625" style="24" bestFit="1" customWidth="1"/>
    <col min="3" max="3" width="16.88671875" style="24" bestFit="1" customWidth="1"/>
    <col min="4" max="4" width="35.44140625" style="24" bestFit="1" customWidth="1"/>
    <col min="5" max="5" width="73.109375" style="24" customWidth="1"/>
    <col min="6" max="6" width="11.5546875" style="24"/>
  </cols>
  <sheetData>
    <row r="1" spans="1:7" x14ac:dyDescent="0.3">
      <c r="A1" s="184" t="s">
        <v>42342</v>
      </c>
      <c r="B1" s="184" t="s">
        <v>43274</v>
      </c>
      <c r="C1" s="184" t="s">
        <v>43275</v>
      </c>
      <c r="D1" s="184" t="s">
        <v>43276</v>
      </c>
      <c r="E1" s="184" t="s">
        <v>34311</v>
      </c>
      <c r="F1" s="184" t="s">
        <v>43277</v>
      </c>
      <c r="G1" s="184" t="s">
        <v>43278</v>
      </c>
    </row>
    <row r="2" spans="1:7" x14ac:dyDescent="0.3">
      <c r="A2" s="22">
        <v>1</v>
      </c>
      <c r="B2" t="s">
        <v>43279</v>
      </c>
      <c r="C2" t="s">
        <v>43280</v>
      </c>
      <c r="D2" t="s">
        <v>43281</v>
      </c>
      <c r="E2"/>
      <c r="F2"/>
    </row>
    <row r="3" spans="1:7" x14ac:dyDescent="0.3">
      <c r="A3" s="22">
        <f>A2+1</f>
        <v>2</v>
      </c>
      <c r="B3" t="s">
        <v>43279</v>
      </c>
      <c r="C3" t="s">
        <v>43282</v>
      </c>
      <c r="D3" t="s">
        <v>34261</v>
      </c>
      <c r="E3" t="s">
        <v>43283</v>
      </c>
      <c r="F3"/>
    </row>
    <row r="4" spans="1:7" x14ac:dyDescent="0.3">
      <c r="A4" s="22">
        <f t="shared" ref="A4:A8" si="0">A3+1</f>
        <v>3</v>
      </c>
      <c r="B4" t="s">
        <v>43279</v>
      </c>
      <c r="C4" t="s">
        <v>43284</v>
      </c>
      <c r="D4" t="s">
        <v>43285</v>
      </c>
      <c r="E4" t="s">
        <v>43286</v>
      </c>
      <c r="F4"/>
    </row>
    <row r="5" spans="1:7" x14ac:dyDescent="0.3">
      <c r="A5" s="22">
        <f t="shared" si="0"/>
        <v>4</v>
      </c>
      <c r="B5" t="s">
        <v>43287</v>
      </c>
      <c r="C5" t="s">
        <v>43284</v>
      </c>
      <c r="D5" t="s">
        <v>43288</v>
      </c>
      <c r="E5" t="s">
        <v>43289</v>
      </c>
      <c r="F5"/>
    </row>
    <row r="6" spans="1:7" x14ac:dyDescent="0.3">
      <c r="A6" s="22">
        <f t="shared" si="0"/>
        <v>5</v>
      </c>
      <c r="B6" t="s">
        <v>43279</v>
      </c>
      <c r="C6" t="s">
        <v>43290</v>
      </c>
      <c r="D6" t="s">
        <v>168</v>
      </c>
      <c r="E6" t="s">
        <v>43291</v>
      </c>
      <c r="F6"/>
    </row>
    <row r="7" spans="1:7" x14ac:dyDescent="0.3">
      <c r="A7" s="22">
        <f t="shared" si="0"/>
        <v>6</v>
      </c>
      <c r="B7" t="s">
        <v>43279</v>
      </c>
      <c r="C7" t="s">
        <v>43290</v>
      </c>
      <c r="D7" t="s">
        <v>34221</v>
      </c>
      <c r="E7" t="s">
        <v>43292</v>
      </c>
      <c r="F7"/>
    </row>
    <row r="8" spans="1:7" x14ac:dyDescent="0.3">
      <c r="A8" s="22">
        <f t="shared" si="0"/>
        <v>7</v>
      </c>
      <c r="B8" t="s">
        <v>43279</v>
      </c>
      <c r="C8" t="s">
        <v>43290</v>
      </c>
      <c r="D8" t="s">
        <v>43293</v>
      </c>
      <c r="E8" t="s">
        <v>43294</v>
      </c>
      <c r="F8"/>
    </row>
    <row r="9" spans="1:7" x14ac:dyDescent="0.3">
      <c r="A9" s="22">
        <f>A8+1</f>
        <v>8</v>
      </c>
      <c r="B9" t="s">
        <v>43279</v>
      </c>
      <c r="C9" t="s">
        <v>43290</v>
      </c>
      <c r="D9" t="s">
        <v>34215</v>
      </c>
      <c r="E9" t="s">
        <v>43295</v>
      </c>
      <c r="F9"/>
    </row>
    <row r="10" spans="1:7" x14ac:dyDescent="0.3">
      <c r="A10" s="22">
        <v>9</v>
      </c>
      <c r="B10" t="s">
        <v>43279</v>
      </c>
      <c r="C10" t="s">
        <v>43296</v>
      </c>
      <c r="D10" t="s">
        <v>43297</v>
      </c>
      <c r="E10" t="s">
        <v>43298</v>
      </c>
      <c r="F10"/>
    </row>
    <row r="11" spans="1:7" x14ac:dyDescent="0.3">
      <c r="A11" s="22">
        <v>10</v>
      </c>
      <c r="B11" t="s">
        <v>43279</v>
      </c>
      <c r="C11" t="s">
        <v>43299</v>
      </c>
      <c r="D11" t="s">
        <v>43297</v>
      </c>
      <c r="E11" t="s">
        <v>43298</v>
      </c>
      <c r="F11"/>
    </row>
    <row r="12" spans="1:7" x14ac:dyDescent="0.3">
      <c r="A12" s="22">
        <v>11</v>
      </c>
      <c r="B12" t="s">
        <v>43279</v>
      </c>
      <c r="C12" t="s">
        <v>43284</v>
      </c>
      <c r="D12" t="s">
        <v>43300</v>
      </c>
      <c r="E12" t="s">
        <v>43301</v>
      </c>
      <c r="F12"/>
    </row>
    <row r="13" spans="1:7" x14ac:dyDescent="0.3">
      <c r="A13" s="22">
        <v>12</v>
      </c>
      <c r="B13" t="s">
        <v>43279</v>
      </c>
      <c r="C13" t="s">
        <v>43282</v>
      </c>
      <c r="D13" t="s">
        <v>43302</v>
      </c>
      <c r="E13" t="s">
        <v>43303</v>
      </c>
      <c r="F13"/>
    </row>
    <row r="14" spans="1:7" x14ac:dyDescent="0.3">
      <c r="A14" s="22">
        <v>13</v>
      </c>
      <c r="B14" t="s">
        <v>43279</v>
      </c>
      <c r="C14" t="s">
        <v>43299</v>
      </c>
      <c r="D14" t="s">
        <v>43304</v>
      </c>
      <c r="E14" t="s">
        <v>43303</v>
      </c>
      <c r="F14"/>
    </row>
    <row r="15" spans="1:7" x14ac:dyDescent="0.3">
      <c r="A15" s="22">
        <v>14</v>
      </c>
      <c r="B15" t="s">
        <v>43279</v>
      </c>
      <c r="C15" t="s">
        <v>43284</v>
      </c>
      <c r="D15" t="s">
        <v>103</v>
      </c>
      <c r="E15" t="s">
        <v>43305</v>
      </c>
      <c r="F15"/>
    </row>
    <row r="16" spans="1:7" x14ac:dyDescent="0.3">
      <c r="A16" s="22">
        <v>15</v>
      </c>
      <c r="B16" t="s">
        <v>43279</v>
      </c>
      <c r="C16" t="s">
        <v>43284</v>
      </c>
      <c r="D16" t="s">
        <v>43306</v>
      </c>
      <c r="E16" t="s">
        <v>43307</v>
      </c>
      <c r="F16"/>
    </row>
    <row r="17" spans="1:6" x14ac:dyDescent="0.3">
      <c r="A17" s="22">
        <v>16</v>
      </c>
      <c r="B17" t="s">
        <v>43279</v>
      </c>
      <c r="C17" t="s">
        <v>43282</v>
      </c>
      <c r="D17" t="s">
        <v>43308</v>
      </c>
      <c r="E17" t="s">
        <v>43309</v>
      </c>
      <c r="F17"/>
    </row>
    <row r="18" spans="1:6" x14ac:dyDescent="0.3">
      <c r="A18" s="22">
        <v>17</v>
      </c>
      <c r="B18" t="s">
        <v>43279</v>
      </c>
      <c r="C18" t="s">
        <v>43296</v>
      </c>
      <c r="D18" t="s">
        <v>43310</v>
      </c>
      <c r="E18" t="s">
        <v>43311</v>
      </c>
      <c r="F18"/>
    </row>
    <row r="19" spans="1:6" x14ac:dyDescent="0.3">
      <c r="A19" s="22">
        <v>18</v>
      </c>
      <c r="B19" t="s">
        <v>43279</v>
      </c>
      <c r="C19" t="s">
        <v>43284</v>
      </c>
      <c r="D19" t="s">
        <v>78</v>
      </c>
      <c r="E19" t="s">
        <v>43312</v>
      </c>
      <c r="F19"/>
    </row>
    <row r="20" spans="1:6" x14ac:dyDescent="0.3">
      <c r="A20" s="22">
        <v>19</v>
      </c>
      <c r="B20" t="s">
        <v>43313</v>
      </c>
      <c r="C20" t="s">
        <v>43290</v>
      </c>
      <c r="D20" t="s">
        <v>183</v>
      </c>
      <c r="E20" t="s">
        <v>43314</v>
      </c>
      <c r="F20"/>
    </row>
    <row r="21" spans="1:6" x14ac:dyDescent="0.3">
      <c r="A21" s="22">
        <v>20</v>
      </c>
      <c r="B21" t="s">
        <v>43313</v>
      </c>
      <c r="C21" t="s">
        <v>43282</v>
      </c>
      <c r="D21" t="s">
        <v>43315</v>
      </c>
      <c r="E21" t="s">
        <v>43316</v>
      </c>
      <c r="F21"/>
    </row>
    <row r="22" spans="1:6" x14ac:dyDescent="0.3">
      <c r="A22" s="22">
        <v>21</v>
      </c>
      <c r="B22" t="s">
        <v>43317</v>
      </c>
      <c r="C22" t="s">
        <v>43282</v>
      </c>
      <c r="D22" t="s">
        <v>43318</v>
      </c>
      <c r="E22" t="s">
        <v>43319</v>
      </c>
      <c r="F22" s="130">
        <v>44265</v>
      </c>
    </row>
    <row r="23" spans="1:6" x14ac:dyDescent="0.3">
      <c r="A23" s="22">
        <v>22</v>
      </c>
      <c r="B23" t="s">
        <v>43320</v>
      </c>
      <c r="C23" t="s">
        <v>43290</v>
      </c>
      <c r="D23" t="s">
        <v>34218</v>
      </c>
      <c r="E23" t="s">
        <v>43321</v>
      </c>
      <c r="F23" s="130">
        <v>44266</v>
      </c>
    </row>
    <row r="24" spans="1:6" x14ac:dyDescent="0.3">
      <c r="A24" s="22">
        <v>23</v>
      </c>
      <c r="B24" t="s">
        <v>43320</v>
      </c>
      <c r="C24" t="s">
        <v>43290</v>
      </c>
      <c r="D24" t="s">
        <v>34229</v>
      </c>
      <c r="E24" t="s">
        <v>43322</v>
      </c>
      <c r="F24" s="130">
        <v>44266</v>
      </c>
    </row>
    <row r="25" spans="1:6" x14ac:dyDescent="0.3">
      <c r="A25" s="22">
        <v>24</v>
      </c>
      <c r="B25" t="s">
        <v>43320</v>
      </c>
      <c r="C25" t="s">
        <v>43290</v>
      </c>
      <c r="D25" t="s">
        <v>34228</v>
      </c>
      <c r="E25" t="s">
        <v>43323</v>
      </c>
      <c r="F25" s="130">
        <v>44266</v>
      </c>
    </row>
    <row r="26" spans="1:6" x14ac:dyDescent="0.3">
      <c r="A26" s="22">
        <v>25</v>
      </c>
      <c r="B26" t="s">
        <v>43320</v>
      </c>
      <c r="C26" t="s">
        <v>43290</v>
      </c>
      <c r="D26" t="s">
        <v>34221</v>
      </c>
      <c r="E26" t="s">
        <v>43324</v>
      </c>
      <c r="F26" s="130">
        <v>44266</v>
      </c>
    </row>
    <row r="27" spans="1:6" x14ac:dyDescent="0.3">
      <c r="A27" s="22">
        <v>26</v>
      </c>
      <c r="B27" t="s">
        <v>43320</v>
      </c>
      <c r="C27" t="s">
        <v>43290</v>
      </c>
      <c r="D27" t="s">
        <v>34226</v>
      </c>
      <c r="E27" t="s">
        <v>43325</v>
      </c>
      <c r="F27" s="130">
        <v>44266</v>
      </c>
    </row>
    <row r="28" spans="1:6" x14ac:dyDescent="0.3">
      <c r="A28" s="22">
        <v>27</v>
      </c>
      <c r="B28" t="s">
        <v>43320</v>
      </c>
      <c r="C28" t="s">
        <v>43290</v>
      </c>
      <c r="D28" t="s">
        <v>34266</v>
      </c>
      <c r="E28" t="s">
        <v>43325</v>
      </c>
      <c r="F28" s="130">
        <v>44266</v>
      </c>
    </row>
    <row r="29" spans="1:6" x14ac:dyDescent="0.3">
      <c r="A29" s="22">
        <v>28</v>
      </c>
      <c r="B29" t="s">
        <v>43320</v>
      </c>
      <c r="C29" t="s">
        <v>43290</v>
      </c>
      <c r="D29" t="s">
        <v>170</v>
      </c>
      <c r="E29" t="s">
        <v>43326</v>
      </c>
      <c r="F29" s="130">
        <v>44266</v>
      </c>
    </row>
    <row r="30" spans="1:6" x14ac:dyDescent="0.3">
      <c r="A30" s="22">
        <v>29</v>
      </c>
      <c r="B30" t="s">
        <v>43320</v>
      </c>
      <c r="C30" t="s">
        <v>43296</v>
      </c>
      <c r="D30" t="s">
        <v>43327</v>
      </c>
      <c r="E30" t="s">
        <v>43328</v>
      </c>
      <c r="F30" s="130">
        <v>44266</v>
      </c>
    </row>
    <row r="31" spans="1:6" x14ac:dyDescent="0.3">
      <c r="A31" s="22">
        <v>30</v>
      </c>
      <c r="B31" t="s">
        <v>43320</v>
      </c>
      <c r="C31" t="s">
        <v>43296</v>
      </c>
      <c r="D31" t="s">
        <v>252</v>
      </c>
      <c r="E31" t="s">
        <v>43329</v>
      </c>
      <c r="F31" s="130">
        <v>44266</v>
      </c>
    </row>
    <row r="32" spans="1:6" x14ac:dyDescent="0.3">
      <c r="A32" s="22">
        <v>31</v>
      </c>
      <c r="B32" t="s">
        <v>43320</v>
      </c>
      <c r="C32" t="s">
        <v>43290</v>
      </c>
      <c r="D32" t="s">
        <v>182</v>
      </c>
      <c r="E32" t="s">
        <v>43330</v>
      </c>
      <c r="F32" s="130">
        <v>44266</v>
      </c>
    </row>
    <row r="33" spans="1:6" x14ac:dyDescent="0.3">
      <c r="A33" s="22">
        <v>32</v>
      </c>
      <c r="B33" t="s">
        <v>43320</v>
      </c>
      <c r="C33" t="s">
        <v>43284</v>
      </c>
      <c r="D33" t="s">
        <v>43331</v>
      </c>
      <c r="E33" t="s">
        <v>43332</v>
      </c>
      <c r="F33" s="130">
        <v>44266</v>
      </c>
    </row>
    <row r="34" spans="1:6" x14ac:dyDescent="0.3">
      <c r="A34" s="22">
        <v>33</v>
      </c>
      <c r="B34" t="s">
        <v>43320</v>
      </c>
      <c r="C34" t="s">
        <v>43296</v>
      </c>
      <c r="D34" t="s">
        <v>43333</v>
      </c>
      <c r="E34" t="s">
        <v>43334</v>
      </c>
      <c r="F34" s="130">
        <v>44267</v>
      </c>
    </row>
    <row r="35" spans="1:6" x14ac:dyDescent="0.3">
      <c r="A35" s="22">
        <v>34</v>
      </c>
      <c r="B35" t="s">
        <v>43320</v>
      </c>
      <c r="C35" t="s">
        <v>43296</v>
      </c>
      <c r="D35" t="s">
        <v>34345</v>
      </c>
      <c r="E35" t="s">
        <v>43335</v>
      </c>
      <c r="F35" s="130">
        <v>44267</v>
      </c>
    </row>
    <row r="36" spans="1:6" x14ac:dyDescent="0.3">
      <c r="A36" s="22">
        <v>35</v>
      </c>
      <c r="B36" t="s">
        <v>43320</v>
      </c>
      <c r="C36" t="s">
        <v>34303</v>
      </c>
      <c r="D36" t="s">
        <v>43336</v>
      </c>
      <c r="E36" t="s">
        <v>43337</v>
      </c>
      <c r="F36" s="130">
        <v>44267</v>
      </c>
    </row>
    <row r="37" spans="1:6" x14ac:dyDescent="0.3">
      <c r="A37" s="22">
        <v>36</v>
      </c>
      <c r="B37" t="s">
        <v>43320</v>
      </c>
      <c r="C37" t="s">
        <v>43290</v>
      </c>
      <c r="D37" t="s">
        <v>43338</v>
      </c>
      <c r="E37" t="s">
        <v>43339</v>
      </c>
      <c r="F37" s="130">
        <v>44267</v>
      </c>
    </row>
    <row r="38" spans="1:6" x14ac:dyDescent="0.3">
      <c r="A38" s="22">
        <v>37</v>
      </c>
      <c r="B38" t="s">
        <v>43320</v>
      </c>
      <c r="C38" t="s">
        <v>43290</v>
      </c>
      <c r="D38" t="s">
        <v>43340</v>
      </c>
      <c r="E38" t="s">
        <v>43341</v>
      </c>
      <c r="F38" s="130">
        <v>44271</v>
      </c>
    </row>
    <row r="39" spans="1:6" x14ac:dyDescent="0.3">
      <c r="A39" s="22">
        <v>37</v>
      </c>
      <c r="B39" t="s">
        <v>43320</v>
      </c>
      <c r="C39" t="s">
        <v>43299</v>
      </c>
      <c r="D39" t="s">
        <v>43342</v>
      </c>
      <c r="E39" t="s">
        <v>43343</v>
      </c>
      <c r="F39" s="130">
        <v>44271</v>
      </c>
    </row>
    <row r="40" spans="1:6" x14ac:dyDescent="0.3">
      <c r="A40" s="22">
        <v>38</v>
      </c>
      <c r="B40" t="s">
        <v>43344</v>
      </c>
      <c r="C40" t="s">
        <v>43284</v>
      </c>
      <c r="D40" t="s">
        <v>43345</v>
      </c>
      <c r="E40" t="s">
        <v>43346</v>
      </c>
      <c r="F40" s="130">
        <v>44272</v>
      </c>
    </row>
    <row r="41" spans="1:6" x14ac:dyDescent="0.3">
      <c r="A41" s="22">
        <v>39</v>
      </c>
      <c r="B41" t="s">
        <v>43344</v>
      </c>
      <c r="C41" t="s">
        <v>43282</v>
      </c>
      <c r="D41" t="s">
        <v>43347</v>
      </c>
      <c r="E41" t="s">
        <v>43348</v>
      </c>
      <c r="F41" s="130">
        <v>44272</v>
      </c>
    </row>
    <row r="42" spans="1:6" x14ac:dyDescent="0.3">
      <c r="A42" s="22">
        <v>40</v>
      </c>
      <c r="B42" t="s">
        <v>43344</v>
      </c>
      <c r="C42" t="s">
        <v>43282</v>
      </c>
      <c r="D42" t="s">
        <v>230</v>
      </c>
      <c r="E42" t="s">
        <v>43349</v>
      </c>
      <c r="F42" s="130">
        <v>44272</v>
      </c>
    </row>
    <row r="43" spans="1:6" x14ac:dyDescent="0.3">
      <c r="A43" s="22">
        <v>41</v>
      </c>
      <c r="B43" t="s">
        <v>43344</v>
      </c>
      <c r="C43" t="s">
        <v>34303</v>
      </c>
      <c r="D43" t="s">
        <v>43350</v>
      </c>
      <c r="E43" t="s">
        <v>43351</v>
      </c>
      <c r="F43" s="130">
        <v>44273</v>
      </c>
    </row>
    <row r="44" spans="1:6" x14ac:dyDescent="0.3">
      <c r="A44" s="22">
        <v>42</v>
      </c>
      <c r="B44" t="s">
        <v>43344</v>
      </c>
      <c r="C44" t="s">
        <v>43290</v>
      </c>
      <c r="D44" t="s">
        <v>183</v>
      </c>
      <c r="E44" t="s">
        <v>43352</v>
      </c>
      <c r="F44" s="130">
        <v>44273</v>
      </c>
    </row>
    <row r="45" spans="1:6" x14ac:dyDescent="0.3">
      <c r="A45" s="22">
        <v>43</v>
      </c>
      <c r="B45" t="s">
        <v>43344</v>
      </c>
      <c r="C45" t="s">
        <v>34303</v>
      </c>
      <c r="D45" t="s">
        <v>29</v>
      </c>
      <c r="E45" t="s">
        <v>43353</v>
      </c>
      <c r="F45" s="130">
        <v>44275</v>
      </c>
    </row>
    <row r="46" spans="1:6" x14ac:dyDescent="0.3">
      <c r="A46" s="22">
        <v>44</v>
      </c>
      <c r="B46" t="s">
        <v>43344</v>
      </c>
      <c r="C46" t="s">
        <v>42295</v>
      </c>
      <c r="D46" t="s">
        <v>41541</v>
      </c>
      <c r="E46" t="s">
        <v>43354</v>
      </c>
      <c r="F46" s="130">
        <v>44277</v>
      </c>
    </row>
    <row r="47" spans="1:6" x14ac:dyDescent="0.3">
      <c r="A47" s="22">
        <v>45</v>
      </c>
      <c r="B47" t="s">
        <v>43344</v>
      </c>
      <c r="C47" t="s">
        <v>43296</v>
      </c>
      <c r="D47" t="s">
        <v>43355</v>
      </c>
      <c r="E47" t="s">
        <v>43356</v>
      </c>
      <c r="F47" s="130">
        <v>44278</v>
      </c>
    </row>
    <row r="48" spans="1:6" x14ac:dyDescent="0.3">
      <c r="A48" s="22">
        <v>46</v>
      </c>
      <c r="B48" t="s">
        <v>43344</v>
      </c>
      <c r="C48" t="s">
        <v>43290</v>
      </c>
      <c r="D48" t="s">
        <v>43357</v>
      </c>
      <c r="E48" t="s">
        <v>43358</v>
      </c>
      <c r="F48" s="130">
        <v>44278</v>
      </c>
    </row>
    <row r="49" spans="1:6" x14ac:dyDescent="0.3">
      <c r="A49" s="22">
        <v>47</v>
      </c>
      <c r="B49" t="s">
        <v>43344</v>
      </c>
      <c r="C49" t="s">
        <v>43296</v>
      </c>
      <c r="D49" t="s">
        <v>43359</v>
      </c>
      <c r="E49" t="s">
        <v>43360</v>
      </c>
      <c r="F49" s="130">
        <v>44278</v>
      </c>
    </row>
    <row r="50" spans="1:6" x14ac:dyDescent="0.3">
      <c r="A50" s="22">
        <v>48</v>
      </c>
      <c r="B50" t="s">
        <v>43344</v>
      </c>
      <c r="C50" t="s">
        <v>43290</v>
      </c>
      <c r="D50" t="s">
        <v>174</v>
      </c>
      <c r="E50" t="s">
        <v>43361</v>
      </c>
      <c r="F50" s="130">
        <v>44279</v>
      </c>
    </row>
    <row r="51" spans="1:6" x14ac:dyDescent="0.3">
      <c r="A51" s="22">
        <v>49</v>
      </c>
      <c r="B51" t="s">
        <v>43344</v>
      </c>
      <c r="C51" t="s">
        <v>34303</v>
      </c>
      <c r="D51" t="s">
        <v>30</v>
      </c>
      <c r="E51" t="s">
        <v>43362</v>
      </c>
      <c r="F51" s="130">
        <v>44279</v>
      </c>
    </row>
    <row r="52" spans="1:6" x14ac:dyDescent="0.3">
      <c r="A52" s="22">
        <v>50</v>
      </c>
      <c r="B52" t="s">
        <v>43344</v>
      </c>
      <c r="C52" t="s">
        <v>34303</v>
      </c>
      <c r="D52" t="s">
        <v>29</v>
      </c>
      <c r="E52" t="s">
        <v>43363</v>
      </c>
      <c r="F52" s="130">
        <v>44279</v>
      </c>
    </row>
    <row r="53" spans="1:6" x14ac:dyDescent="0.3">
      <c r="A53" s="22">
        <v>51</v>
      </c>
      <c r="B53" t="s">
        <v>43344</v>
      </c>
      <c r="C53" t="s">
        <v>43282</v>
      </c>
      <c r="D53" t="s">
        <v>43364</v>
      </c>
      <c r="E53" t="s">
        <v>43365</v>
      </c>
      <c r="F53" s="130">
        <v>44279</v>
      </c>
    </row>
    <row r="54" spans="1:6" x14ac:dyDescent="0.3">
      <c r="A54" s="22">
        <v>52</v>
      </c>
      <c r="B54" t="s">
        <v>43344</v>
      </c>
      <c r="C54" t="s">
        <v>43299</v>
      </c>
      <c r="D54" t="s">
        <v>43366</v>
      </c>
      <c r="E54" t="s">
        <v>43367</v>
      </c>
      <c r="F54" s="130">
        <v>44279</v>
      </c>
    </row>
    <row r="55" spans="1:6" x14ac:dyDescent="0.3">
      <c r="A55" s="22">
        <v>53</v>
      </c>
      <c r="B55" t="s">
        <v>43344</v>
      </c>
      <c r="C55" t="s">
        <v>34303</v>
      </c>
      <c r="D55" t="s">
        <v>43368</v>
      </c>
      <c r="E55" t="s">
        <v>43369</v>
      </c>
      <c r="F55" s="130">
        <v>44279</v>
      </c>
    </row>
    <row r="56" spans="1:6" x14ac:dyDescent="0.3">
      <c r="A56" s="22">
        <v>54</v>
      </c>
      <c r="B56" t="s">
        <v>43344</v>
      </c>
      <c r="C56" t="s">
        <v>43290</v>
      </c>
      <c r="D56" t="s">
        <v>43370</v>
      </c>
      <c r="E56" t="s">
        <v>43371</v>
      </c>
      <c r="F56" s="130">
        <v>44279</v>
      </c>
    </row>
    <row r="57" spans="1:6" x14ac:dyDescent="0.3">
      <c r="A57" s="22">
        <v>55</v>
      </c>
      <c r="B57" t="s">
        <v>43344</v>
      </c>
      <c r="C57" t="s">
        <v>34303</v>
      </c>
      <c r="D57" t="s">
        <v>7</v>
      </c>
      <c r="E57" t="s">
        <v>43372</v>
      </c>
      <c r="F57" s="130">
        <v>44279</v>
      </c>
    </row>
    <row r="58" spans="1:6" x14ac:dyDescent="0.3">
      <c r="A58" s="22">
        <v>56</v>
      </c>
      <c r="B58" t="s">
        <v>43344</v>
      </c>
      <c r="C58" t="s">
        <v>34303</v>
      </c>
      <c r="D58" t="s">
        <v>173</v>
      </c>
      <c r="E58" t="s">
        <v>43373</v>
      </c>
      <c r="F58" s="130">
        <v>44279</v>
      </c>
    </row>
    <row r="59" spans="1:6" x14ac:dyDescent="0.3">
      <c r="A59" s="22">
        <v>57</v>
      </c>
      <c r="B59" t="s">
        <v>43344</v>
      </c>
      <c r="C59" t="s">
        <v>43290</v>
      </c>
      <c r="D59" t="s">
        <v>34228</v>
      </c>
      <c r="E59" t="s">
        <v>43374</v>
      </c>
      <c r="F59" s="130">
        <v>44279</v>
      </c>
    </row>
    <row r="60" spans="1:6" x14ac:dyDescent="0.3">
      <c r="A60" s="22">
        <v>58</v>
      </c>
      <c r="B60" t="s">
        <v>43344</v>
      </c>
      <c r="C60" t="s">
        <v>43290</v>
      </c>
      <c r="D60" t="s">
        <v>34225</v>
      </c>
      <c r="E60" t="s">
        <v>43375</v>
      </c>
      <c r="F60" s="130">
        <v>44280</v>
      </c>
    </row>
    <row r="61" spans="1:6" x14ac:dyDescent="0.3">
      <c r="A61" s="22">
        <v>59</v>
      </c>
      <c r="B61" t="s">
        <v>43344</v>
      </c>
      <c r="C61" t="s">
        <v>43290</v>
      </c>
      <c r="D61" t="s">
        <v>171</v>
      </c>
      <c r="E61"/>
      <c r="F61"/>
    </row>
    <row r="62" spans="1:6" x14ac:dyDescent="0.3">
      <c r="A62" s="22">
        <v>60</v>
      </c>
      <c r="B62" t="s">
        <v>43344</v>
      </c>
      <c r="C62" t="s">
        <v>43282</v>
      </c>
      <c r="D62" t="s">
        <v>43376</v>
      </c>
      <c r="E62" t="s">
        <v>43377</v>
      </c>
      <c r="F62" s="130">
        <v>44284</v>
      </c>
    </row>
    <row r="63" spans="1:6" x14ac:dyDescent="0.3">
      <c r="A63" s="22">
        <v>61</v>
      </c>
      <c r="B63" t="s">
        <v>43344</v>
      </c>
      <c r="C63" t="s">
        <v>43290</v>
      </c>
      <c r="D63" t="s">
        <v>43340</v>
      </c>
      <c r="E63" t="s">
        <v>43378</v>
      </c>
      <c r="F63" s="130">
        <v>44285</v>
      </c>
    </row>
    <row r="64" spans="1:6" x14ac:dyDescent="0.3">
      <c r="A64" s="22">
        <v>62</v>
      </c>
      <c r="B64" t="s">
        <v>43379</v>
      </c>
      <c r="C64" t="s">
        <v>34303</v>
      </c>
      <c r="D64" t="s">
        <v>30</v>
      </c>
      <c r="E64" t="s">
        <v>43380</v>
      </c>
      <c r="F64" s="130">
        <v>44293</v>
      </c>
    </row>
    <row r="65" spans="1:6" x14ac:dyDescent="0.3">
      <c r="A65" s="22">
        <v>63</v>
      </c>
      <c r="B65" t="s">
        <v>43379</v>
      </c>
      <c r="C65" t="s">
        <v>43290</v>
      </c>
      <c r="D65" t="s">
        <v>168</v>
      </c>
      <c r="E65" t="s">
        <v>43381</v>
      </c>
      <c r="F65" s="130">
        <v>44293</v>
      </c>
    </row>
    <row r="66" spans="1:6" x14ac:dyDescent="0.3">
      <c r="A66" s="22">
        <v>64</v>
      </c>
      <c r="B66" t="s">
        <v>43379</v>
      </c>
      <c r="C66" t="s">
        <v>43296</v>
      </c>
      <c r="D66" t="s">
        <v>43347</v>
      </c>
      <c r="E66" t="s">
        <v>43382</v>
      </c>
      <c r="F66" s="130">
        <v>44298</v>
      </c>
    </row>
    <row r="67" spans="1:6" x14ac:dyDescent="0.3">
      <c r="A67" s="22">
        <v>65</v>
      </c>
      <c r="B67" t="s">
        <v>43379</v>
      </c>
      <c r="C67" t="s">
        <v>43299</v>
      </c>
      <c r="D67" t="s">
        <v>43383</v>
      </c>
      <c r="E67" t="s">
        <v>43384</v>
      </c>
      <c r="F67" s="130">
        <v>44300</v>
      </c>
    </row>
    <row r="68" spans="1:6" x14ac:dyDescent="0.3">
      <c r="A68" s="22">
        <v>66</v>
      </c>
      <c r="B68" t="s">
        <v>43379</v>
      </c>
      <c r="C68" t="s">
        <v>34303</v>
      </c>
      <c r="D68" t="s">
        <v>43385</v>
      </c>
      <c r="E68" t="s">
        <v>43386</v>
      </c>
      <c r="F68" s="130">
        <v>44300</v>
      </c>
    </row>
    <row r="69" spans="1:6" x14ac:dyDescent="0.3">
      <c r="A69" s="22">
        <v>67</v>
      </c>
      <c r="B69" t="s">
        <v>43379</v>
      </c>
      <c r="C69" t="s">
        <v>34303</v>
      </c>
      <c r="D69" t="s">
        <v>43387</v>
      </c>
      <c r="E69" t="s">
        <v>43388</v>
      </c>
      <c r="F69" s="130">
        <v>44300</v>
      </c>
    </row>
    <row r="70" spans="1:6" x14ac:dyDescent="0.3">
      <c r="A70" s="22">
        <v>68</v>
      </c>
      <c r="B70" t="s">
        <v>43379</v>
      </c>
      <c r="C70" t="s">
        <v>34303</v>
      </c>
      <c r="D70" t="s">
        <v>105</v>
      </c>
      <c r="E70" t="s">
        <v>43389</v>
      </c>
      <c r="F70" s="130">
        <v>44300</v>
      </c>
    </row>
    <row r="71" spans="1:6" x14ac:dyDescent="0.3">
      <c r="A71" s="22">
        <v>69</v>
      </c>
      <c r="B71" t="s">
        <v>43379</v>
      </c>
      <c r="C71" t="s">
        <v>34303</v>
      </c>
      <c r="D71" t="s">
        <v>20</v>
      </c>
      <c r="E71" t="s">
        <v>43390</v>
      </c>
      <c r="F71" s="130">
        <v>44301</v>
      </c>
    </row>
    <row r="72" spans="1:6" x14ac:dyDescent="0.3">
      <c r="A72" s="22">
        <v>70</v>
      </c>
      <c r="B72" t="s">
        <v>43379</v>
      </c>
      <c r="C72" t="s">
        <v>43290</v>
      </c>
      <c r="D72" t="s">
        <v>168</v>
      </c>
      <c r="E72" t="s">
        <v>43391</v>
      </c>
      <c r="F72" s="130">
        <v>44301</v>
      </c>
    </row>
    <row r="73" spans="1:6" x14ac:dyDescent="0.3">
      <c r="A73" s="22">
        <v>71</v>
      </c>
      <c r="B73" t="s">
        <v>43379</v>
      </c>
      <c r="C73" t="s">
        <v>34303</v>
      </c>
      <c r="D73" t="s">
        <v>43392</v>
      </c>
      <c r="E73" t="s">
        <v>43393</v>
      </c>
      <c r="F73" s="130">
        <v>44301</v>
      </c>
    </row>
    <row r="74" spans="1:6" x14ac:dyDescent="0.3">
      <c r="A74" s="22">
        <v>72</v>
      </c>
      <c r="B74" t="s">
        <v>43379</v>
      </c>
      <c r="C74" t="s">
        <v>43299</v>
      </c>
      <c r="D74" t="s">
        <v>43394</v>
      </c>
      <c r="E74" t="s">
        <v>43395</v>
      </c>
      <c r="F74" s="130">
        <v>44301</v>
      </c>
    </row>
    <row r="75" spans="1:6" x14ac:dyDescent="0.3">
      <c r="A75" s="22">
        <v>73</v>
      </c>
      <c r="B75" t="s">
        <v>43379</v>
      </c>
      <c r="C75" t="s">
        <v>43282</v>
      </c>
      <c r="D75" t="s">
        <v>43396</v>
      </c>
      <c r="E75" t="s">
        <v>43397</v>
      </c>
      <c r="F75" s="130">
        <v>44301</v>
      </c>
    </row>
    <row r="76" spans="1:6" x14ac:dyDescent="0.3">
      <c r="A76" s="22">
        <v>74</v>
      </c>
      <c r="B76" t="s">
        <v>43379</v>
      </c>
      <c r="C76" t="s">
        <v>34303</v>
      </c>
      <c r="D76" t="s">
        <v>35</v>
      </c>
      <c r="E76" t="s">
        <v>43398</v>
      </c>
      <c r="F76" s="130">
        <v>44301</v>
      </c>
    </row>
    <row r="77" spans="1:6" x14ac:dyDescent="0.3">
      <c r="A77" s="22">
        <v>75</v>
      </c>
      <c r="B77" t="s">
        <v>43379</v>
      </c>
      <c r="C77" t="s">
        <v>34303</v>
      </c>
      <c r="D77" t="s">
        <v>198</v>
      </c>
      <c r="E77" t="s">
        <v>43399</v>
      </c>
      <c r="F77" s="130">
        <v>44303</v>
      </c>
    </row>
    <row r="78" spans="1:6" x14ac:dyDescent="0.3">
      <c r="A78" s="22">
        <v>76</v>
      </c>
      <c r="B78" t="s">
        <v>43400</v>
      </c>
      <c r="C78" t="s">
        <v>43401</v>
      </c>
      <c r="D78" t="s">
        <v>43402</v>
      </c>
      <c r="E78" t="s">
        <v>43403</v>
      </c>
      <c r="F78" s="130">
        <v>44306</v>
      </c>
    </row>
    <row r="79" spans="1:6" x14ac:dyDescent="0.3">
      <c r="A79" s="22">
        <v>77</v>
      </c>
      <c r="B79" t="s">
        <v>43400</v>
      </c>
      <c r="C79" t="s">
        <v>43290</v>
      </c>
      <c r="D79" t="s">
        <v>168</v>
      </c>
      <c r="E79" t="s">
        <v>43404</v>
      </c>
      <c r="F79" s="130">
        <v>44306</v>
      </c>
    </row>
    <row r="80" spans="1:6" x14ac:dyDescent="0.3">
      <c r="A80" s="22">
        <v>78</v>
      </c>
      <c r="B80" t="s">
        <v>43400</v>
      </c>
      <c r="C80" t="s">
        <v>43401</v>
      </c>
      <c r="D80" t="s">
        <v>34365</v>
      </c>
      <c r="E80" t="s">
        <v>43405</v>
      </c>
      <c r="F80" s="130">
        <v>44306</v>
      </c>
    </row>
    <row r="81" spans="1:6" x14ac:dyDescent="0.3">
      <c r="A81" s="22">
        <v>79</v>
      </c>
      <c r="B81" t="s">
        <v>43400</v>
      </c>
      <c r="C81" t="s">
        <v>34303</v>
      </c>
      <c r="D81" t="s">
        <v>20</v>
      </c>
      <c r="E81" t="s">
        <v>43406</v>
      </c>
      <c r="F81" s="130">
        <v>44307</v>
      </c>
    </row>
    <row r="82" spans="1:6" x14ac:dyDescent="0.3">
      <c r="A82" s="22">
        <v>80</v>
      </c>
      <c r="B82" t="s">
        <v>43400</v>
      </c>
      <c r="C82" t="s">
        <v>43407</v>
      </c>
      <c r="D82" t="s">
        <v>43275</v>
      </c>
      <c r="E82" t="s">
        <v>43408</v>
      </c>
      <c r="F82" s="130">
        <v>44307</v>
      </c>
    </row>
    <row r="83" spans="1:6" x14ac:dyDescent="0.3">
      <c r="A83" s="22">
        <v>81</v>
      </c>
      <c r="B83" t="s">
        <v>43400</v>
      </c>
      <c r="C83" t="s">
        <v>43290</v>
      </c>
      <c r="D83" t="s">
        <v>43409</v>
      </c>
      <c r="E83" t="s">
        <v>43410</v>
      </c>
      <c r="F83" s="130">
        <v>44307</v>
      </c>
    </row>
    <row r="84" spans="1:6" x14ac:dyDescent="0.3">
      <c r="A84" s="22">
        <v>82</v>
      </c>
      <c r="B84" t="s">
        <v>43411</v>
      </c>
      <c r="C84" t="s">
        <v>34303</v>
      </c>
      <c r="D84" t="s">
        <v>78</v>
      </c>
      <c r="E84" t="s">
        <v>43412</v>
      </c>
      <c r="F84" s="130">
        <v>44308</v>
      </c>
    </row>
    <row r="85" spans="1:6" x14ac:dyDescent="0.3">
      <c r="A85" s="22">
        <v>83</v>
      </c>
      <c r="B85" t="s">
        <v>43411</v>
      </c>
      <c r="C85" t="s">
        <v>34303</v>
      </c>
      <c r="D85" t="s">
        <v>43413</v>
      </c>
      <c r="E85" t="s">
        <v>43414</v>
      </c>
      <c r="F85" s="130">
        <v>44308</v>
      </c>
    </row>
    <row r="86" spans="1:6" x14ac:dyDescent="0.3">
      <c r="A86" s="22">
        <v>84</v>
      </c>
      <c r="B86" t="s">
        <v>43411</v>
      </c>
      <c r="C86" t="s">
        <v>34303</v>
      </c>
      <c r="D86" t="s">
        <v>43415</v>
      </c>
      <c r="E86" t="s">
        <v>43416</v>
      </c>
      <c r="F86" s="130">
        <v>44308</v>
      </c>
    </row>
    <row r="87" spans="1:6" x14ac:dyDescent="0.3">
      <c r="A87" s="22">
        <v>85</v>
      </c>
      <c r="B87" t="s">
        <v>43411</v>
      </c>
      <c r="C87" t="s">
        <v>43296</v>
      </c>
      <c r="D87" t="s">
        <v>35</v>
      </c>
      <c r="E87" t="s">
        <v>43417</v>
      </c>
      <c r="F87" s="130">
        <v>44308</v>
      </c>
    </row>
    <row r="88" spans="1:6" x14ac:dyDescent="0.3">
      <c r="A88" s="22">
        <v>86</v>
      </c>
      <c r="B88" t="s">
        <v>43411</v>
      </c>
      <c r="C88" t="s">
        <v>34303</v>
      </c>
      <c r="D88" t="s">
        <v>57</v>
      </c>
      <c r="E88" t="s">
        <v>43418</v>
      </c>
      <c r="F88" s="130">
        <v>44319</v>
      </c>
    </row>
    <row r="89" spans="1:6" x14ac:dyDescent="0.3">
      <c r="A89" s="22">
        <v>87</v>
      </c>
      <c r="B89" t="s">
        <v>43411</v>
      </c>
      <c r="C89" t="s">
        <v>43282</v>
      </c>
      <c r="D89" t="s">
        <v>43419</v>
      </c>
      <c r="E89" t="s">
        <v>43420</v>
      </c>
      <c r="F89" s="130">
        <v>44319</v>
      </c>
    </row>
    <row r="90" spans="1:6" x14ac:dyDescent="0.3">
      <c r="A90" s="22">
        <v>88</v>
      </c>
      <c r="B90" t="s">
        <v>43411</v>
      </c>
      <c r="C90" t="s">
        <v>34303</v>
      </c>
      <c r="D90" t="s">
        <v>43421</v>
      </c>
      <c r="E90" t="s">
        <v>43422</v>
      </c>
      <c r="F90" s="130">
        <v>44320</v>
      </c>
    </row>
    <row r="91" spans="1:6" x14ac:dyDescent="0.3">
      <c r="A91" s="22">
        <v>89</v>
      </c>
      <c r="B91" t="s">
        <v>43423</v>
      </c>
      <c r="C91" t="s">
        <v>43290</v>
      </c>
      <c r="D91" t="s">
        <v>180</v>
      </c>
      <c r="E91" t="s">
        <v>43424</v>
      </c>
      <c r="F91" s="130">
        <v>44324</v>
      </c>
    </row>
    <row r="92" spans="1:6" x14ac:dyDescent="0.3">
      <c r="A92" s="22">
        <v>90</v>
      </c>
      <c r="B92" t="s">
        <v>43423</v>
      </c>
      <c r="C92" t="s">
        <v>43290</v>
      </c>
      <c r="D92" t="s">
        <v>34365</v>
      </c>
      <c r="E92" t="s">
        <v>43425</v>
      </c>
      <c r="F92" s="130">
        <v>44324</v>
      </c>
    </row>
    <row r="93" spans="1:6" x14ac:dyDescent="0.3">
      <c r="A93" s="22">
        <v>91</v>
      </c>
      <c r="B93" t="s">
        <v>43423</v>
      </c>
      <c r="C93" t="s">
        <v>43299</v>
      </c>
      <c r="D93" t="s">
        <v>34365</v>
      </c>
      <c r="E93" t="s">
        <v>43425</v>
      </c>
      <c r="F93" s="130">
        <v>44324</v>
      </c>
    </row>
    <row r="94" spans="1:6" x14ac:dyDescent="0.3">
      <c r="A94" s="22">
        <v>92</v>
      </c>
      <c r="B94" t="s">
        <v>43423</v>
      </c>
      <c r="C94" t="s">
        <v>34303</v>
      </c>
      <c r="D94" t="s">
        <v>105</v>
      </c>
      <c r="E94" t="s">
        <v>43426</v>
      </c>
      <c r="F94" s="130">
        <v>44326</v>
      </c>
    </row>
    <row r="95" spans="1:6" x14ac:dyDescent="0.3">
      <c r="A95" s="22">
        <v>93</v>
      </c>
      <c r="B95" t="s">
        <v>43423</v>
      </c>
      <c r="C95" t="s">
        <v>34303</v>
      </c>
      <c r="D95" t="s">
        <v>78</v>
      </c>
      <c r="E95" t="s">
        <v>43427</v>
      </c>
      <c r="F95" s="130">
        <v>44328</v>
      </c>
    </row>
    <row r="96" spans="1:6" x14ac:dyDescent="0.3">
      <c r="A96" s="22">
        <v>94</v>
      </c>
      <c r="B96" t="s">
        <v>43423</v>
      </c>
      <c r="C96" t="s">
        <v>43296</v>
      </c>
      <c r="D96" t="s">
        <v>43428</v>
      </c>
      <c r="E96" t="s">
        <v>43429</v>
      </c>
      <c r="F96" s="130">
        <v>44328</v>
      </c>
    </row>
    <row r="97" spans="1:6" x14ac:dyDescent="0.3">
      <c r="A97" s="22">
        <v>95</v>
      </c>
      <c r="B97" t="s">
        <v>43423</v>
      </c>
      <c r="C97" t="s">
        <v>43282</v>
      </c>
      <c r="D97" t="s">
        <v>43430</v>
      </c>
      <c r="E97" t="s">
        <v>43431</v>
      </c>
      <c r="F97" s="130">
        <v>44330</v>
      </c>
    </row>
    <row r="98" spans="1:6" x14ac:dyDescent="0.3">
      <c r="A98" s="22">
        <v>96</v>
      </c>
      <c r="B98" t="s">
        <v>43423</v>
      </c>
      <c r="C98" t="s">
        <v>43299</v>
      </c>
      <c r="D98" t="s">
        <v>43430</v>
      </c>
      <c r="E98" t="s">
        <v>43432</v>
      </c>
      <c r="F98" s="130">
        <v>44330</v>
      </c>
    </row>
    <row r="99" spans="1:6" x14ac:dyDescent="0.3">
      <c r="A99" s="22">
        <v>97</v>
      </c>
      <c r="B99" t="s">
        <v>43423</v>
      </c>
      <c r="C99" t="s">
        <v>34303</v>
      </c>
      <c r="D99" t="s">
        <v>43430</v>
      </c>
      <c r="E99" t="s">
        <v>43433</v>
      </c>
      <c r="F99" s="130">
        <v>44330</v>
      </c>
    </row>
    <row r="100" spans="1:6" x14ac:dyDescent="0.3">
      <c r="A100" s="22">
        <v>98</v>
      </c>
      <c r="B100" t="s">
        <v>43423</v>
      </c>
      <c r="C100" t="s">
        <v>34303</v>
      </c>
      <c r="D100" t="s">
        <v>43434</v>
      </c>
      <c r="E100" t="s">
        <v>43435</v>
      </c>
      <c r="F100" s="130">
        <v>44330</v>
      </c>
    </row>
    <row r="101" spans="1:6" x14ac:dyDescent="0.3">
      <c r="A101" s="22">
        <v>99</v>
      </c>
      <c r="B101" t="s">
        <v>43436</v>
      </c>
      <c r="C101" t="s">
        <v>43299</v>
      </c>
      <c r="D101" t="s">
        <v>43437</v>
      </c>
      <c r="E101" t="s">
        <v>43438</v>
      </c>
      <c r="F101" s="130">
        <v>44339</v>
      </c>
    </row>
    <row r="102" spans="1:6" x14ac:dyDescent="0.3">
      <c r="A102" s="22">
        <v>100</v>
      </c>
      <c r="B102" t="s">
        <v>43436</v>
      </c>
      <c r="C102" t="s">
        <v>43296</v>
      </c>
      <c r="D102" t="s">
        <v>43439</v>
      </c>
      <c r="E102" t="s">
        <v>43440</v>
      </c>
      <c r="F102" s="130">
        <v>44339</v>
      </c>
    </row>
    <row r="103" spans="1:6" x14ac:dyDescent="0.3">
      <c r="A103" s="22">
        <v>101</v>
      </c>
      <c r="B103" t="s">
        <v>43436</v>
      </c>
      <c r="C103" t="s">
        <v>34303</v>
      </c>
      <c r="D103" t="s">
        <v>43441</v>
      </c>
      <c r="E103" t="s">
        <v>43442</v>
      </c>
      <c r="F103" s="130">
        <v>44355</v>
      </c>
    </row>
    <row r="104" spans="1:6" x14ac:dyDescent="0.3">
      <c r="A104" s="22">
        <v>102</v>
      </c>
      <c r="B104" t="s">
        <v>43436</v>
      </c>
      <c r="C104" t="s">
        <v>34303</v>
      </c>
      <c r="D104" t="s">
        <v>43421</v>
      </c>
      <c r="E104" t="s">
        <v>43443</v>
      </c>
      <c r="F104" s="130">
        <v>44355</v>
      </c>
    </row>
    <row r="105" spans="1:6" x14ac:dyDescent="0.3">
      <c r="A105" s="22">
        <v>103</v>
      </c>
      <c r="B105" t="s">
        <v>43436</v>
      </c>
      <c r="C105" t="s">
        <v>34303</v>
      </c>
      <c r="D105" t="s">
        <v>194</v>
      </c>
      <c r="E105" t="s">
        <v>43444</v>
      </c>
      <c r="F105" s="130">
        <v>44355</v>
      </c>
    </row>
    <row r="106" spans="1:6" x14ac:dyDescent="0.3">
      <c r="A106" s="22">
        <v>104</v>
      </c>
      <c r="B106" t="s">
        <v>43436</v>
      </c>
      <c r="C106" t="s">
        <v>34303</v>
      </c>
      <c r="D106" t="s">
        <v>43445</v>
      </c>
      <c r="E106" t="s">
        <v>43446</v>
      </c>
      <c r="F106" s="130">
        <v>44357</v>
      </c>
    </row>
    <row r="107" spans="1:6" x14ac:dyDescent="0.3">
      <c r="A107" s="22">
        <v>105</v>
      </c>
      <c r="B107" t="s">
        <v>43447</v>
      </c>
      <c r="C107" t="s">
        <v>43290</v>
      </c>
      <c r="D107" t="s">
        <v>43448</v>
      </c>
      <c r="E107" t="s">
        <v>43449</v>
      </c>
      <c r="F107" s="130">
        <v>44365</v>
      </c>
    </row>
    <row r="108" spans="1:6" x14ac:dyDescent="0.3">
      <c r="A108" s="22">
        <v>106</v>
      </c>
      <c r="B108" t="s">
        <v>43450</v>
      </c>
      <c r="C108" t="s">
        <v>43290</v>
      </c>
      <c r="D108" t="s">
        <v>168</v>
      </c>
      <c r="E108" t="s">
        <v>43451</v>
      </c>
      <c r="F108" s="130">
        <v>44368</v>
      </c>
    </row>
    <row r="109" spans="1:6" x14ac:dyDescent="0.3">
      <c r="A109" s="22">
        <v>107</v>
      </c>
      <c r="B109" t="s">
        <v>43452</v>
      </c>
      <c r="C109"/>
      <c r="D109" t="s">
        <v>43453</v>
      </c>
      <c r="E109" t="s">
        <v>43454</v>
      </c>
      <c r="F109" s="130">
        <v>44370</v>
      </c>
    </row>
    <row r="110" spans="1:6" x14ac:dyDescent="0.3">
      <c r="A110" s="22">
        <v>108</v>
      </c>
      <c r="B110" t="s">
        <v>43455</v>
      </c>
      <c r="C110" t="s">
        <v>43456</v>
      </c>
      <c r="D110" t="s">
        <v>43457</v>
      </c>
      <c r="E110" t="s">
        <v>43458</v>
      </c>
      <c r="F110" s="130">
        <v>44371</v>
      </c>
    </row>
    <row r="111" spans="1:6" x14ac:dyDescent="0.3">
      <c r="A111" s="22">
        <v>108</v>
      </c>
      <c r="B111" s="236" t="s">
        <v>43455</v>
      </c>
      <c r="C111" t="s">
        <v>43290</v>
      </c>
      <c r="D111" t="s">
        <v>175</v>
      </c>
      <c r="E111" t="s">
        <v>43459</v>
      </c>
      <c r="F111" s="130">
        <v>44370</v>
      </c>
    </row>
    <row r="112" spans="1:6" x14ac:dyDescent="0.3">
      <c r="A112" s="22">
        <v>109</v>
      </c>
      <c r="B112" s="236" t="s">
        <v>43455</v>
      </c>
      <c r="C112" t="s">
        <v>43290</v>
      </c>
      <c r="D112" t="s">
        <v>34244</v>
      </c>
      <c r="E112" t="s">
        <v>43459</v>
      </c>
      <c r="F112" s="130">
        <v>44370</v>
      </c>
    </row>
    <row r="113" spans="1:6" x14ac:dyDescent="0.3">
      <c r="A113" s="22">
        <v>110</v>
      </c>
      <c r="B113" s="236" t="s">
        <v>43455</v>
      </c>
      <c r="C113" t="s">
        <v>43290</v>
      </c>
      <c r="D113" t="s">
        <v>34221</v>
      </c>
      <c r="E113" t="s">
        <v>43459</v>
      </c>
      <c r="F113" s="130">
        <v>44370</v>
      </c>
    </row>
    <row r="114" spans="1:6" x14ac:dyDescent="0.3">
      <c r="A114" s="22">
        <v>111</v>
      </c>
      <c r="B114" s="236" t="s">
        <v>43455</v>
      </c>
      <c r="C114" t="s">
        <v>43299</v>
      </c>
      <c r="D114" t="s">
        <v>43460</v>
      </c>
      <c r="E114" t="s">
        <v>43461</v>
      </c>
      <c r="F114" s="130">
        <v>44370</v>
      </c>
    </row>
    <row r="115" spans="1:6" x14ac:dyDescent="0.3">
      <c r="A115" s="22">
        <v>112</v>
      </c>
      <c r="B115" t="s">
        <v>43462</v>
      </c>
      <c r="C115" t="s">
        <v>43282</v>
      </c>
      <c r="D115" t="s">
        <v>41697</v>
      </c>
      <c r="E115" t="s">
        <v>43463</v>
      </c>
      <c r="F115" s="130">
        <v>44370</v>
      </c>
    </row>
    <row r="116" spans="1:6" x14ac:dyDescent="0.3">
      <c r="A116" s="22">
        <v>113</v>
      </c>
      <c r="B116" t="s">
        <v>43464</v>
      </c>
      <c r="C116" t="s">
        <v>34303</v>
      </c>
      <c r="D116" t="s">
        <v>96</v>
      </c>
      <c r="E116" t="s">
        <v>43465</v>
      </c>
      <c r="F116" s="130">
        <v>44378</v>
      </c>
    </row>
    <row r="117" spans="1:6" x14ac:dyDescent="0.3">
      <c r="A117" s="22">
        <v>114</v>
      </c>
      <c r="B117" t="s">
        <v>43464</v>
      </c>
      <c r="C117" t="s">
        <v>43282</v>
      </c>
      <c r="D117" t="s">
        <v>42158</v>
      </c>
      <c r="E117" t="s">
        <v>43466</v>
      </c>
      <c r="F117" s="130">
        <v>44378</v>
      </c>
    </row>
    <row r="118" spans="1:6" x14ac:dyDescent="0.3">
      <c r="A118" s="22">
        <v>115</v>
      </c>
      <c r="B118" t="s">
        <v>43464</v>
      </c>
      <c r="C118" t="s">
        <v>43299</v>
      </c>
      <c r="D118" t="s">
        <v>42158</v>
      </c>
      <c r="E118" t="s">
        <v>43466</v>
      </c>
      <c r="F118" s="130">
        <v>44378</v>
      </c>
    </row>
    <row r="119" spans="1:6" x14ac:dyDescent="0.3">
      <c r="A119" s="22">
        <v>116</v>
      </c>
      <c r="B119" t="s">
        <v>43464</v>
      </c>
      <c r="C119" t="s">
        <v>43282</v>
      </c>
      <c r="D119" t="s">
        <v>34290</v>
      </c>
      <c r="E119" t="s">
        <v>43467</v>
      </c>
      <c r="F119" s="130">
        <v>44378</v>
      </c>
    </row>
    <row r="120" spans="1:6" x14ac:dyDescent="0.3">
      <c r="A120" s="22">
        <v>117</v>
      </c>
      <c r="B120" t="s">
        <v>43464</v>
      </c>
      <c r="C120" t="s">
        <v>34303</v>
      </c>
      <c r="D120" t="s">
        <v>155</v>
      </c>
      <c r="E120" t="s">
        <v>43468</v>
      </c>
      <c r="F120" s="130">
        <v>44378</v>
      </c>
    </row>
    <row r="121" spans="1:6" x14ac:dyDescent="0.3">
      <c r="A121" s="22">
        <v>118</v>
      </c>
      <c r="B121" s="236" t="s">
        <v>43464</v>
      </c>
      <c r="C121" t="s">
        <v>43299</v>
      </c>
      <c r="D121" t="s">
        <v>43469</v>
      </c>
      <c r="E121" t="s">
        <v>43470</v>
      </c>
      <c r="F121" s="130">
        <v>44378</v>
      </c>
    </row>
    <row r="122" spans="1:6" x14ac:dyDescent="0.3">
      <c r="A122" s="22">
        <v>119</v>
      </c>
      <c r="B122" s="236" t="s">
        <v>43464</v>
      </c>
      <c r="C122" t="s">
        <v>34303</v>
      </c>
      <c r="D122" t="s">
        <v>43471</v>
      </c>
      <c r="E122" t="s">
        <v>43472</v>
      </c>
      <c r="F122" s="130">
        <v>44378</v>
      </c>
    </row>
    <row r="123" spans="1:6" x14ac:dyDescent="0.3">
      <c r="A123" s="22">
        <v>120</v>
      </c>
      <c r="B123" s="236" t="s">
        <v>43464</v>
      </c>
      <c r="C123" t="s">
        <v>34303</v>
      </c>
      <c r="D123" t="s">
        <v>43473</v>
      </c>
      <c r="E123" t="s">
        <v>43472</v>
      </c>
      <c r="F123" s="130">
        <v>44378</v>
      </c>
    </row>
    <row r="124" spans="1:6" x14ac:dyDescent="0.3">
      <c r="A124" s="22">
        <v>121</v>
      </c>
      <c r="B124" t="s">
        <v>43464</v>
      </c>
      <c r="C124" t="s">
        <v>34303</v>
      </c>
      <c r="D124" t="s">
        <v>43474</v>
      </c>
      <c r="E124" t="s">
        <v>43472</v>
      </c>
      <c r="F124" s="130">
        <v>44378</v>
      </c>
    </row>
    <row r="125" spans="1:6" x14ac:dyDescent="0.3">
      <c r="A125" s="22">
        <v>122</v>
      </c>
      <c r="B125" t="s">
        <v>43464</v>
      </c>
      <c r="C125" t="s">
        <v>43290</v>
      </c>
      <c r="D125" t="s">
        <v>34290</v>
      </c>
      <c r="E125" t="s">
        <v>43475</v>
      </c>
      <c r="F125" s="130">
        <v>44386</v>
      </c>
    </row>
    <row r="126" spans="1:6" x14ac:dyDescent="0.3">
      <c r="A126" s="22">
        <v>123</v>
      </c>
      <c r="B126" t="s">
        <v>43464</v>
      </c>
      <c r="C126" t="s">
        <v>43290</v>
      </c>
      <c r="D126" t="s">
        <v>43293</v>
      </c>
      <c r="E126" t="s">
        <v>43476</v>
      </c>
      <c r="F126" s="130">
        <v>44390</v>
      </c>
    </row>
    <row r="127" spans="1:6" x14ac:dyDescent="0.3">
      <c r="A127" s="22">
        <v>124</v>
      </c>
      <c r="B127" t="s">
        <v>43464</v>
      </c>
      <c r="C127" t="s">
        <v>43296</v>
      </c>
      <c r="D127" t="s">
        <v>43293</v>
      </c>
      <c r="E127" t="s">
        <v>43476</v>
      </c>
      <c r="F127" s="130">
        <v>44390</v>
      </c>
    </row>
    <row r="128" spans="1:6" x14ac:dyDescent="0.3">
      <c r="A128" s="22">
        <v>125</v>
      </c>
      <c r="B128" t="s">
        <v>43464</v>
      </c>
      <c r="C128" t="s">
        <v>43299</v>
      </c>
      <c r="D128" t="s">
        <v>43293</v>
      </c>
      <c r="E128" t="s">
        <v>43476</v>
      </c>
      <c r="F128" s="130">
        <v>44390</v>
      </c>
    </row>
    <row r="129" spans="1:6" x14ac:dyDescent="0.3">
      <c r="A129" s="22">
        <v>126</v>
      </c>
      <c r="B129" t="s">
        <v>43477</v>
      </c>
      <c r="C129" t="s">
        <v>34303</v>
      </c>
      <c r="D129" t="s">
        <v>78</v>
      </c>
      <c r="E129" t="s">
        <v>43478</v>
      </c>
      <c r="F129" s="130">
        <v>44392</v>
      </c>
    </row>
    <row r="130" spans="1:6" x14ac:dyDescent="0.3">
      <c r="A130" s="22">
        <v>127</v>
      </c>
      <c r="B130" t="s">
        <v>43477</v>
      </c>
      <c r="C130" t="s">
        <v>43290</v>
      </c>
      <c r="D130" t="s">
        <v>34221</v>
      </c>
      <c r="E130" t="s">
        <v>43479</v>
      </c>
      <c r="F130" s="130">
        <v>44394</v>
      </c>
    </row>
    <row r="131" spans="1:6" x14ac:dyDescent="0.3">
      <c r="A131" s="22">
        <v>128</v>
      </c>
      <c r="B131" t="s">
        <v>43477</v>
      </c>
      <c r="C131" t="s">
        <v>34303</v>
      </c>
      <c r="D131" t="s">
        <v>9</v>
      </c>
      <c r="E131" t="s">
        <v>43480</v>
      </c>
      <c r="F131" s="130">
        <v>44400</v>
      </c>
    </row>
    <row r="132" spans="1:6" x14ac:dyDescent="0.3">
      <c r="A132" s="22">
        <v>129</v>
      </c>
      <c r="B132" t="s">
        <v>43477</v>
      </c>
      <c r="C132" t="s">
        <v>43290</v>
      </c>
      <c r="D132" t="s">
        <v>168</v>
      </c>
      <c r="E132" t="s">
        <v>43481</v>
      </c>
      <c r="F132" s="130">
        <v>44405</v>
      </c>
    </row>
    <row r="133" spans="1:6" x14ac:dyDescent="0.3">
      <c r="A133" s="22">
        <v>130</v>
      </c>
      <c r="B133" t="s">
        <v>43477</v>
      </c>
      <c r="C133" t="s">
        <v>34303</v>
      </c>
      <c r="D133" t="s">
        <v>43482</v>
      </c>
      <c r="E133" t="s">
        <v>43483</v>
      </c>
      <c r="F133" s="130">
        <v>44406</v>
      </c>
    </row>
    <row r="134" spans="1:6" x14ac:dyDescent="0.3">
      <c r="A134" s="22">
        <v>131</v>
      </c>
      <c r="B134" t="s">
        <v>43477</v>
      </c>
      <c r="C134" t="s">
        <v>43456</v>
      </c>
      <c r="D134" t="s">
        <v>43484</v>
      </c>
      <c r="E134" t="s">
        <v>43485</v>
      </c>
      <c r="F134" s="130">
        <v>44406</v>
      </c>
    </row>
    <row r="135" spans="1:6" x14ac:dyDescent="0.3">
      <c r="A135" s="22">
        <v>132</v>
      </c>
      <c r="B135" t="s">
        <v>43477</v>
      </c>
      <c r="C135" t="s">
        <v>43290</v>
      </c>
      <c r="D135" t="s">
        <v>43293</v>
      </c>
      <c r="E135" t="s">
        <v>43486</v>
      </c>
      <c r="F135" s="130">
        <v>44406</v>
      </c>
    </row>
    <row r="136" spans="1:6" x14ac:dyDescent="0.3">
      <c r="A136" s="22">
        <v>133</v>
      </c>
      <c r="B136" t="s">
        <v>43477</v>
      </c>
      <c r="C136" t="s">
        <v>43299</v>
      </c>
      <c r="D136" t="s">
        <v>43487</v>
      </c>
      <c r="E136" t="s">
        <v>43488</v>
      </c>
      <c r="F136" s="130">
        <v>44411</v>
      </c>
    </row>
    <row r="137" spans="1:6" x14ac:dyDescent="0.3">
      <c r="A137" s="22">
        <v>134</v>
      </c>
      <c r="B137" t="s">
        <v>43477</v>
      </c>
      <c r="C137" t="s">
        <v>43290</v>
      </c>
      <c r="D137" t="s">
        <v>43293</v>
      </c>
      <c r="E137" t="s">
        <v>43489</v>
      </c>
      <c r="F137" s="130">
        <v>44411</v>
      </c>
    </row>
    <row r="138" spans="1:6" x14ac:dyDescent="0.3">
      <c r="A138" s="22">
        <v>135</v>
      </c>
      <c r="B138" t="s">
        <v>43477</v>
      </c>
      <c r="C138" t="s">
        <v>43282</v>
      </c>
      <c r="D138" t="s">
        <v>34261</v>
      </c>
      <c r="E138" t="s">
        <v>43490</v>
      </c>
      <c r="F138" s="130">
        <v>44411</v>
      </c>
    </row>
    <row r="139" spans="1:6" x14ac:dyDescent="0.3">
      <c r="A139" s="22">
        <v>136</v>
      </c>
      <c r="B139" t="s">
        <v>43491</v>
      </c>
      <c r="C139" t="s">
        <v>43492</v>
      </c>
      <c r="D139"/>
      <c r="E139" t="s">
        <v>43493</v>
      </c>
      <c r="F139" s="130">
        <v>44425</v>
      </c>
    </row>
    <row r="140" spans="1:6" x14ac:dyDescent="0.3">
      <c r="A140" s="22">
        <v>137</v>
      </c>
      <c r="B140" t="s">
        <v>43494</v>
      </c>
      <c r="C140" t="s">
        <v>43296</v>
      </c>
      <c r="D140" t="s">
        <v>43495</v>
      </c>
      <c r="E140" t="s">
        <v>43496</v>
      </c>
      <c r="F140" s="130">
        <v>44438</v>
      </c>
    </row>
    <row r="141" spans="1:6" x14ac:dyDescent="0.3">
      <c r="A141" s="22">
        <v>138</v>
      </c>
      <c r="B141" t="s">
        <v>43494</v>
      </c>
      <c r="C141" t="s">
        <v>43299</v>
      </c>
      <c r="D141" t="s">
        <v>43495</v>
      </c>
      <c r="E141" t="s">
        <v>43497</v>
      </c>
      <c r="F141" s="130">
        <v>44438</v>
      </c>
    </row>
    <row r="142" spans="1:6" x14ac:dyDescent="0.3">
      <c r="A142" s="22">
        <v>139</v>
      </c>
      <c r="B142" s="236" t="s">
        <v>43498</v>
      </c>
      <c r="C142" t="s">
        <v>34303</v>
      </c>
      <c r="D142" t="s">
        <v>210</v>
      </c>
      <c r="E142" t="s">
        <v>43499</v>
      </c>
      <c r="F142" s="130">
        <v>44441</v>
      </c>
    </row>
    <row r="143" spans="1:6" x14ac:dyDescent="0.3">
      <c r="A143" s="22">
        <v>140</v>
      </c>
      <c r="B143" t="s">
        <v>43500</v>
      </c>
      <c r="C143" t="s">
        <v>34303</v>
      </c>
      <c r="D143" t="s">
        <v>43501</v>
      </c>
      <c r="E143" t="s">
        <v>43502</v>
      </c>
      <c r="F143" s="130">
        <v>44446</v>
      </c>
    </row>
    <row r="144" spans="1:6" x14ac:dyDescent="0.3">
      <c r="A144" s="22">
        <v>141</v>
      </c>
      <c r="B144" t="s">
        <v>43503</v>
      </c>
      <c r="C144" t="s">
        <v>43290</v>
      </c>
      <c r="D144" t="s">
        <v>43504</v>
      </c>
      <c r="E144" t="s">
        <v>43505</v>
      </c>
      <c r="F144" s="130">
        <v>44454</v>
      </c>
    </row>
    <row r="145" spans="1:6" x14ac:dyDescent="0.3">
      <c r="A145" s="22">
        <v>142</v>
      </c>
      <c r="B145" t="s">
        <v>43506</v>
      </c>
      <c r="C145" t="s">
        <v>34303</v>
      </c>
      <c r="D145" t="s">
        <v>43415</v>
      </c>
      <c r="E145" t="s">
        <v>43380</v>
      </c>
      <c r="F145" s="130">
        <v>44455</v>
      </c>
    </row>
    <row r="146" spans="1:6" x14ac:dyDescent="0.3">
      <c r="A146" s="22">
        <v>143</v>
      </c>
      <c r="B146" t="s">
        <v>43506</v>
      </c>
      <c r="C146" t="s">
        <v>43456</v>
      </c>
      <c r="D146" t="s">
        <v>41701</v>
      </c>
      <c r="E146" t="s">
        <v>43507</v>
      </c>
      <c r="F146" s="130">
        <v>44455</v>
      </c>
    </row>
    <row r="147" spans="1:6" x14ac:dyDescent="0.3">
      <c r="A147" s="22">
        <v>144</v>
      </c>
      <c r="B147" t="s">
        <v>43506</v>
      </c>
      <c r="C147" t="s">
        <v>43290</v>
      </c>
      <c r="D147" t="s">
        <v>168</v>
      </c>
      <c r="E147" t="s">
        <v>43508</v>
      </c>
      <c r="F147" s="130">
        <v>44455</v>
      </c>
    </row>
    <row r="148" spans="1:6" x14ac:dyDescent="0.3">
      <c r="A148" s="22">
        <v>145</v>
      </c>
      <c r="B148" t="s">
        <v>43506</v>
      </c>
      <c r="C148" t="s">
        <v>43296</v>
      </c>
      <c r="D148" t="s">
        <v>43509</v>
      </c>
      <c r="E148" t="s">
        <v>43510</v>
      </c>
      <c r="F148" s="130">
        <v>44455</v>
      </c>
    </row>
    <row r="149" spans="1:6" x14ac:dyDescent="0.3">
      <c r="A149" s="22">
        <v>146</v>
      </c>
      <c r="B149" t="s">
        <v>43506</v>
      </c>
      <c r="C149" t="s">
        <v>34303</v>
      </c>
      <c r="D149" t="s">
        <v>74</v>
      </c>
      <c r="E149" t="s">
        <v>43511</v>
      </c>
      <c r="F149" s="130">
        <v>44455</v>
      </c>
    </row>
    <row r="150" spans="1:6" x14ac:dyDescent="0.3">
      <c r="A150" s="22">
        <v>147</v>
      </c>
      <c r="B150" t="s">
        <v>43512</v>
      </c>
      <c r="C150" t="s">
        <v>43296</v>
      </c>
      <c r="D150" t="s">
        <v>43513</v>
      </c>
      <c r="E150" t="s">
        <v>43514</v>
      </c>
      <c r="F150" s="130">
        <v>44456</v>
      </c>
    </row>
    <row r="151" spans="1:6" x14ac:dyDescent="0.3">
      <c r="A151" s="22">
        <v>148</v>
      </c>
      <c r="B151" t="s">
        <v>43512</v>
      </c>
      <c r="C151" t="s">
        <v>43290</v>
      </c>
      <c r="D151" t="s">
        <v>170</v>
      </c>
      <c r="E151" t="s">
        <v>43515</v>
      </c>
      <c r="F151" s="130">
        <v>44461</v>
      </c>
    </row>
    <row r="152" spans="1:6" x14ac:dyDescent="0.3">
      <c r="A152" s="22">
        <v>149</v>
      </c>
      <c r="B152" t="s">
        <v>43516</v>
      </c>
      <c r="C152" t="s">
        <v>43290</v>
      </c>
      <c r="D152" t="s">
        <v>34215</v>
      </c>
      <c r="E152" t="s">
        <v>43517</v>
      </c>
      <c r="F152" s="130">
        <v>44469</v>
      </c>
    </row>
    <row r="153" spans="1:6" x14ac:dyDescent="0.3">
      <c r="A153" s="22">
        <v>150</v>
      </c>
      <c r="B153" t="s">
        <v>43516</v>
      </c>
      <c r="C153" t="s">
        <v>43290</v>
      </c>
      <c r="D153" t="s">
        <v>182</v>
      </c>
      <c r="E153" t="s">
        <v>43518</v>
      </c>
      <c r="F153" s="130">
        <v>44469</v>
      </c>
    </row>
    <row r="154" spans="1:6" x14ac:dyDescent="0.3">
      <c r="A154" s="22">
        <v>151</v>
      </c>
      <c r="B154" t="s">
        <v>43516</v>
      </c>
      <c r="C154" t="s">
        <v>34303</v>
      </c>
      <c r="D154" t="s">
        <v>43519</v>
      </c>
      <c r="E154" t="s">
        <v>43520</v>
      </c>
      <c r="F154" s="130">
        <v>44469</v>
      </c>
    </row>
    <row r="155" spans="1:6" x14ac:dyDescent="0.3">
      <c r="A155" s="22">
        <v>152</v>
      </c>
      <c r="B155" t="s">
        <v>43516</v>
      </c>
      <c r="C155" t="s">
        <v>43299</v>
      </c>
      <c r="D155" t="s">
        <v>34365</v>
      </c>
      <c r="E155" t="s">
        <v>43521</v>
      </c>
      <c r="F155" s="130">
        <v>44469</v>
      </c>
    </row>
    <row r="156" spans="1:6" x14ac:dyDescent="0.3">
      <c r="A156" s="22">
        <v>153</v>
      </c>
      <c r="B156" t="s">
        <v>43516</v>
      </c>
      <c r="C156" t="s">
        <v>43290</v>
      </c>
      <c r="D156" t="s">
        <v>43293</v>
      </c>
      <c r="E156" t="s">
        <v>43522</v>
      </c>
      <c r="F156" s="130">
        <v>44473</v>
      </c>
    </row>
    <row r="157" spans="1:6" x14ac:dyDescent="0.3">
      <c r="A157" s="22">
        <v>154</v>
      </c>
      <c r="B157" t="s">
        <v>43523</v>
      </c>
      <c r="C157" t="s">
        <v>34303</v>
      </c>
      <c r="D157" t="s">
        <v>41</v>
      </c>
      <c r="E157" t="s">
        <v>43524</v>
      </c>
      <c r="F157" s="130">
        <v>44476</v>
      </c>
    </row>
    <row r="158" spans="1:6" x14ac:dyDescent="0.3">
      <c r="A158" s="22">
        <v>155</v>
      </c>
      <c r="B158" t="s">
        <v>43523</v>
      </c>
      <c r="C158" t="s">
        <v>43290</v>
      </c>
      <c r="D158" t="s">
        <v>170</v>
      </c>
      <c r="E158" t="s">
        <v>43525</v>
      </c>
      <c r="F158" s="130">
        <v>44481</v>
      </c>
    </row>
    <row r="159" spans="1:6" ht="16.95" customHeight="1" x14ac:dyDescent="0.3">
      <c r="A159" s="22">
        <v>156</v>
      </c>
      <c r="B159" s="236" t="s">
        <v>43526</v>
      </c>
      <c r="C159" t="s">
        <v>43290</v>
      </c>
      <c r="D159" t="s">
        <v>34221</v>
      </c>
      <c r="E159" t="s">
        <v>43527</v>
      </c>
      <c r="F159" s="130">
        <v>44487</v>
      </c>
    </row>
    <row r="160" spans="1:6" x14ac:dyDescent="0.3">
      <c r="A160" s="22">
        <v>157</v>
      </c>
      <c r="B160" t="s">
        <v>43528</v>
      </c>
      <c r="C160"/>
      <c r="D160"/>
      <c r="E160" t="s">
        <v>43529</v>
      </c>
      <c r="F160" s="130">
        <v>44502</v>
      </c>
    </row>
    <row r="161" spans="1:6" x14ac:dyDescent="0.3">
      <c r="A161" s="22">
        <v>158</v>
      </c>
      <c r="B161" t="s">
        <v>43528</v>
      </c>
      <c r="C161"/>
      <c r="D161"/>
      <c r="E161" t="s">
        <v>43530</v>
      </c>
      <c r="F161" s="130">
        <v>44502</v>
      </c>
    </row>
    <row r="162" spans="1:6" x14ac:dyDescent="0.3">
      <c r="A162" s="22">
        <v>159</v>
      </c>
      <c r="B162" t="s">
        <v>43531</v>
      </c>
      <c r="C162"/>
      <c r="D162" t="s">
        <v>43532</v>
      </c>
      <c r="E162" t="s">
        <v>43533</v>
      </c>
      <c r="F162" s="130">
        <v>44512</v>
      </c>
    </row>
    <row r="163" spans="1:6" x14ac:dyDescent="0.3">
      <c r="A163" s="22">
        <v>160</v>
      </c>
      <c r="B163" t="s">
        <v>43534</v>
      </c>
      <c r="C163" t="s">
        <v>43456</v>
      </c>
      <c r="D163"/>
      <c r="E163" t="s">
        <v>43535</v>
      </c>
      <c r="F163" s="130">
        <v>44512</v>
      </c>
    </row>
    <row r="164" spans="1:6" x14ac:dyDescent="0.3">
      <c r="A164" s="22">
        <v>161</v>
      </c>
      <c r="B164" t="s">
        <v>43534</v>
      </c>
      <c r="C164" t="s">
        <v>43290</v>
      </c>
      <c r="D164"/>
      <c r="E164" t="s">
        <v>43536</v>
      </c>
      <c r="F164" s="130">
        <v>44512</v>
      </c>
    </row>
    <row r="165" spans="1:6" x14ac:dyDescent="0.3">
      <c r="A165" s="22">
        <v>162</v>
      </c>
      <c r="B165" t="s">
        <v>43534</v>
      </c>
      <c r="C165" t="s">
        <v>43290</v>
      </c>
      <c r="D165" t="s">
        <v>34215</v>
      </c>
      <c r="E165" t="s">
        <v>43537</v>
      </c>
      <c r="F165" s="130">
        <v>44512</v>
      </c>
    </row>
    <row r="166" spans="1:6" x14ac:dyDescent="0.3">
      <c r="A166" s="22">
        <v>163</v>
      </c>
      <c r="B166" t="s">
        <v>43534</v>
      </c>
      <c r="C166" t="s">
        <v>43290</v>
      </c>
      <c r="D166" t="s">
        <v>34230</v>
      </c>
      <c r="E166" t="s">
        <v>43538</v>
      </c>
      <c r="F166" s="130">
        <v>44512</v>
      </c>
    </row>
    <row r="167" spans="1:6" x14ac:dyDescent="0.3">
      <c r="A167" s="22">
        <v>164</v>
      </c>
      <c r="B167" t="s">
        <v>43534</v>
      </c>
      <c r="C167" t="s">
        <v>43296</v>
      </c>
      <c r="D167" t="s">
        <v>34260</v>
      </c>
      <c r="E167" t="s">
        <v>43539</v>
      </c>
      <c r="F167" s="130">
        <v>44512</v>
      </c>
    </row>
    <row r="168" spans="1:6" x14ac:dyDescent="0.3">
      <c r="A168" s="22">
        <v>165</v>
      </c>
      <c r="B168" t="s">
        <v>43540</v>
      </c>
      <c r="C168" t="s">
        <v>34303</v>
      </c>
      <c r="D168" t="s">
        <v>43541</v>
      </c>
      <c r="E168" t="s">
        <v>43542</v>
      </c>
      <c r="F168" s="130">
        <v>44517</v>
      </c>
    </row>
    <row r="169" spans="1:6" x14ac:dyDescent="0.3">
      <c r="A169" s="22">
        <v>166</v>
      </c>
      <c r="B169" t="s">
        <v>43543</v>
      </c>
      <c r="C169" t="s">
        <v>43290</v>
      </c>
      <c r="D169" t="s">
        <v>34246</v>
      </c>
      <c r="E169" t="s">
        <v>43544</v>
      </c>
      <c r="F169" s="130">
        <v>44524</v>
      </c>
    </row>
    <row r="170" spans="1:6" x14ac:dyDescent="0.3">
      <c r="A170" s="22">
        <v>167</v>
      </c>
      <c r="B170" t="s">
        <v>43543</v>
      </c>
      <c r="C170" t="s">
        <v>43282</v>
      </c>
      <c r="D170" t="s">
        <v>236</v>
      </c>
      <c r="E170" t="s">
        <v>43545</v>
      </c>
      <c r="F170" s="130">
        <v>44524</v>
      </c>
    </row>
    <row r="171" spans="1:6" x14ac:dyDescent="0.3">
      <c r="A171" s="22">
        <v>168</v>
      </c>
      <c r="B171" t="s">
        <v>43543</v>
      </c>
      <c r="C171" t="s">
        <v>43290</v>
      </c>
      <c r="D171" t="s">
        <v>43546</v>
      </c>
      <c r="E171" t="s">
        <v>43547</v>
      </c>
      <c r="F171" s="130">
        <v>44524</v>
      </c>
    </row>
    <row r="172" spans="1:6" x14ac:dyDescent="0.3">
      <c r="A172" s="22">
        <v>169</v>
      </c>
      <c r="B172" t="s">
        <v>43543</v>
      </c>
      <c r="C172" t="s">
        <v>43296</v>
      </c>
      <c r="D172" t="s">
        <v>43548</v>
      </c>
      <c r="E172" t="s">
        <v>43549</v>
      </c>
      <c r="F172" s="130">
        <v>44533</v>
      </c>
    </row>
    <row r="173" spans="1:6" x14ac:dyDescent="0.3">
      <c r="A173" s="22">
        <v>170</v>
      </c>
      <c r="B173" t="s">
        <v>43550</v>
      </c>
      <c r="C173" t="s">
        <v>43282</v>
      </c>
      <c r="D173" t="s">
        <v>43551</v>
      </c>
      <c r="E173" t="s">
        <v>43552</v>
      </c>
      <c r="F173" s="130">
        <v>44537</v>
      </c>
    </row>
    <row r="174" spans="1:6" x14ac:dyDescent="0.3">
      <c r="A174" s="22">
        <v>171</v>
      </c>
      <c r="B174" t="s">
        <v>43550</v>
      </c>
      <c r="C174" t="s">
        <v>43299</v>
      </c>
      <c r="D174" t="s">
        <v>41670</v>
      </c>
      <c r="E174" t="s">
        <v>43553</v>
      </c>
      <c r="F174" s="130">
        <v>44537</v>
      </c>
    </row>
    <row r="175" spans="1:6" x14ac:dyDescent="0.3">
      <c r="A175" s="22">
        <v>172</v>
      </c>
      <c r="B175" t="s">
        <v>43550</v>
      </c>
      <c r="C175" t="s">
        <v>43296</v>
      </c>
      <c r="D175" t="s">
        <v>41670</v>
      </c>
      <c r="E175" t="s">
        <v>43554</v>
      </c>
      <c r="F175" s="130">
        <v>44537</v>
      </c>
    </row>
    <row r="176" spans="1:6" x14ac:dyDescent="0.3">
      <c r="A176" s="22">
        <v>173</v>
      </c>
      <c r="B176" t="s">
        <v>43550</v>
      </c>
      <c r="C176" t="s">
        <v>43290</v>
      </c>
      <c r="D176" t="s">
        <v>34249</v>
      </c>
      <c r="E176" t="s">
        <v>43555</v>
      </c>
      <c r="F176" s="130">
        <v>44537</v>
      </c>
    </row>
    <row r="177" spans="1:6" x14ac:dyDescent="0.3">
      <c r="A177" s="22">
        <v>174</v>
      </c>
      <c r="B177" t="s">
        <v>43556</v>
      </c>
      <c r="C177" t="s">
        <v>43290</v>
      </c>
      <c r="D177" t="s">
        <v>34221</v>
      </c>
      <c r="E177" t="s">
        <v>43557</v>
      </c>
      <c r="F177" s="130">
        <v>44550</v>
      </c>
    </row>
    <row r="178" spans="1:6" x14ac:dyDescent="0.3">
      <c r="A178" s="22">
        <v>175</v>
      </c>
      <c r="B178" t="s">
        <v>43556</v>
      </c>
      <c r="C178" t="s">
        <v>43296</v>
      </c>
      <c r="D178" t="s">
        <v>43558</v>
      </c>
      <c r="E178" t="s">
        <v>43559</v>
      </c>
      <c r="F178" s="130">
        <v>44551</v>
      </c>
    </row>
    <row r="179" spans="1:6" x14ac:dyDescent="0.3">
      <c r="A179" s="22">
        <v>176</v>
      </c>
      <c r="B179" t="s">
        <v>43556</v>
      </c>
      <c r="C179" t="s">
        <v>43299</v>
      </c>
      <c r="D179" t="s">
        <v>43560</v>
      </c>
      <c r="E179" t="s">
        <v>43561</v>
      </c>
      <c r="F179" s="130">
        <v>44551</v>
      </c>
    </row>
    <row r="180" spans="1:6" x14ac:dyDescent="0.3">
      <c r="A180" s="22">
        <v>177</v>
      </c>
      <c r="B180" t="s">
        <v>43556</v>
      </c>
      <c r="C180" t="s">
        <v>43290</v>
      </c>
      <c r="D180" t="s">
        <v>105</v>
      </c>
      <c r="E180" t="s">
        <v>43562</v>
      </c>
      <c r="F180" s="130">
        <v>44551</v>
      </c>
    </row>
    <row r="181" spans="1:6" x14ac:dyDescent="0.3">
      <c r="A181" s="22">
        <v>178</v>
      </c>
      <c r="B181" t="s">
        <v>43563</v>
      </c>
      <c r="C181" t="s">
        <v>43282</v>
      </c>
      <c r="D181" t="s">
        <v>43564</v>
      </c>
      <c r="E181" t="s">
        <v>43565</v>
      </c>
      <c r="F181" s="130">
        <v>44594</v>
      </c>
    </row>
    <row r="182" spans="1:6" x14ac:dyDescent="0.3">
      <c r="A182" s="22">
        <v>179</v>
      </c>
      <c r="B182" t="s">
        <v>43563</v>
      </c>
      <c r="C182" t="s">
        <v>43296</v>
      </c>
      <c r="D182" t="s">
        <v>43566</v>
      </c>
      <c r="E182" t="s">
        <v>43567</v>
      </c>
      <c r="F182" s="130">
        <v>44594</v>
      </c>
    </row>
    <row r="183" spans="1:6" x14ac:dyDescent="0.3">
      <c r="A183" s="22">
        <v>180</v>
      </c>
      <c r="B183" t="s">
        <v>43568</v>
      </c>
      <c r="C183" t="s">
        <v>34303</v>
      </c>
      <c r="D183" t="s">
        <v>43569</v>
      </c>
      <c r="E183" t="s">
        <v>43570</v>
      </c>
      <c r="F183" s="130">
        <v>44627</v>
      </c>
    </row>
    <row r="184" spans="1:6" x14ac:dyDescent="0.3">
      <c r="A184" s="22">
        <v>181</v>
      </c>
      <c r="B184" t="s">
        <v>43571</v>
      </c>
      <c r="C184" t="s">
        <v>34303</v>
      </c>
      <c r="D184" t="s">
        <v>43569</v>
      </c>
      <c r="E184" t="s">
        <v>43572</v>
      </c>
      <c r="F184" s="130">
        <v>44628</v>
      </c>
    </row>
    <row r="185" spans="1:6" x14ac:dyDescent="0.3">
      <c r="A185" s="22">
        <v>182</v>
      </c>
      <c r="B185" t="s">
        <v>43571</v>
      </c>
      <c r="C185" t="s">
        <v>34303</v>
      </c>
      <c r="D185" t="s">
        <v>43573</v>
      </c>
      <c r="E185" t="s">
        <v>43574</v>
      </c>
      <c r="F185" s="130">
        <v>44628</v>
      </c>
    </row>
    <row r="186" spans="1:6" x14ac:dyDescent="0.3">
      <c r="A186" s="22">
        <v>183</v>
      </c>
      <c r="B186" t="s">
        <v>43575</v>
      </c>
      <c r="C186" t="s">
        <v>43290</v>
      </c>
      <c r="D186" t="s">
        <v>34249</v>
      </c>
      <c r="E186" t="s">
        <v>43576</v>
      </c>
      <c r="F186" s="130">
        <v>44645</v>
      </c>
    </row>
    <row r="187" spans="1:6" x14ac:dyDescent="0.3">
      <c r="A187" s="22">
        <v>184</v>
      </c>
      <c r="B187" t="s">
        <v>43575</v>
      </c>
      <c r="C187" t="s">
        <v>43296</v>
      </c>
      <c r="D187" t="s">
        <v>41670</v>
      </c>
      <c r="E187" t="s">
        <v>43577</v>
      </c>
      <c r="F187" s="130">
        <v>44645</v>
      </c>
    </row>
    <row r="188" spans="1:6" x14ac:dyDescent="0.3">
      <c r="A188" s="22">
        <v>185</v>
      </c>
      <c r="B188" t="s">
        <v>43575</v>
      </c>
      <c r="C188" t="s">
        <v>43290</v>
      </c>
      <c r="D188" t="s">
        <v>43578</v>
      </c>
      <c r="E188" t="s">
        <v>43579</v>
      </c>
      <c r="F188" s="130">
        <v>44664</v>
      </c>
    </row>
    <row r="189" spans="1:6" x14ac:dyDescent="0.3">
      <c r="A189" s="22">
        <v>186</v>
      </c>
      <c r="B189" t="s">
        <v>43575</v>
      </c>
      <c r="C189" t="s">
        <v>43299</v>
      </c>
      <c r="D189" t="s">
        <v>43580</v>
      </c>
      <c r="E189" t="s">
        <v>43581</v>
      </c>
      <c r="F189" s="130">
        <v>44664</v>
      </c>
    </row>
    <row r="190" spans="1:6" x14ac:dyDescent="0.3">
      <c r="A190" s="22">
        <v>187</v>
      </c>
      <c r="B190" t="s">
        <v>43575</v>
      </c>
      <c r="C190" t="s">
        <v>34303</v>
      </c>
      <c r="D190" t="s">
        <v>29</v>
      </c>
      <c r="E190" t="s">
        <v>43582</v>
      </c>
      <c r="F190" s="130">
        <v>44665</v>
      </c>
    </row>
    <row r="191" spans="1:6" x14ac:dyDescent="0.3">
      <c r="A191" s="22">
        <v>188</v>
      </c>
      <c r="B191" t="s">
        <v>43575</v>
      </c>
      <c r="C191" t="s">
        <v>43296</v>
      </c>
      <c r="D191" t="s">
        <v>43583</v>
      </c>
      <c r="E191" t="s">
        <v>43584</v>
      </c>
      <c r="F191" s="130">
        <v>44734</v>
      </c>
    </row>
    <row r="192" spans="1:6" x14ac:dyDescent="0.3">
      <c r="A192" s="22">
        <v>189</v>
      </c>
      <c r="B192" t="s">
        <v>43585</v>
      </c>
      <c r="C192" t="s">
        <v>43296</v>
      </c>
      <c r="D192" t="s">
        <v>42167</v>
      </c>
      <c r="E192" t="s">
        <v>43586</v>
      </c>
      <c r="F192" s="130">
        <v>44760</v>
      </c>
    </row>
    <row r="193" spans="1:7" x14ac:dyDescent="0.3">
      <c r="A193" s="22">
        <v>190</v>
      </c>
      <c r="B193" t="s">
        <v>43587</v>
      </c>
      <c r="C193" t="s">
        <v>43290</v>
      </c>
      <c r="D193" t="s">
        <v>43588</v>
      </c>
      <c r="E193" t="s">
        <v>43589</v>
      </c>
      <c r="F193"/>
      <c r="G193" t="s">
        <v>43590</v>
      </c>
    </row>
    <row r="194" spans="1:7" x14ac:dyDescent="0.3">
      <c r="A194" s="22">
        <v>191</v>
      </c>
      <c r="B194" t="s">
        <v>43587</v>
      </c>
      <c r="C194" t="s">
        <v>34303</v>
      </c>
      <c r="D194" t="s">
        <v>166</v>
      </c>
      <c r="E194" t="s">
        <v>43591</v>
      </c>
      <c r="F194" s="130">
        <v>44785</v>
      </c>
      <c r="G194" t="s">
        <v>43590</v>
      </c>
    </row>
    <row r="195" spans="1:7" x14ac:dyDescent="0.3">
      <c r="A195" s="22">
        <v>192</v>
      </c>
      <c r="B195" t="s">
        <v>43592</v>
      </c>
      <c r="C195" t="s">
        <v>43290</v>
      </c>
      <c r="D195" t="s">
        <v>34228</v>
      </c>
      <c r="E195" t="s">
        <v>43593</v>
      </c>
      <c r="F195" s="130">
        <v>44854</v>
      </c>
      <c r="G195" t="s">
        <v>43594</v>
      </c>
    </row>
    <row r="196" spans="1:7" x14ac:dyDescent="0.3">
      <c r="A196" s="22">
        <v>193</v>
      </c>
      <c r="B196" t="s">
        <v>43592</v>
      </c>
      <c r="C196" t="s">
        <v>43290</v>
      </c>
      <c r="D196" t="s">
        <v>34236</v>
      </c>
      <c r="E196" t="s">
        <v>43595</v>
      </c>
      <c r="F196" s="130">
        <v>44854</v>
      </c>
      <c r="G196" t="s">
        <v>43594</v>
      </c>
    </row>
    <row r="197" spans="1:7" x14ac:dyDescent="0.3">
      <c r="A197" s="22">
        <v>194</v>
      </c>
      <c r="B197" t="s">
        <v>43592</v>
      </c>
      <c r="C197" t="s">
        <v>43290</v>
      </c>
      <c r="D197" t="s">
        <v>172</v>
      </c>
      <c r="E197" t="s">
        <v>43596</v>
      </c>
      <c r="F197" s="130">
        <v>44935</v>
      </c>
      <c r="G197" t="s">
        <v>43594</v>
      </c>
    </row>
    <row r="198" spans="1:7" x14ac:dyDescent="0.3">
      <c r="A198" s="22">
        <v>195</v>
      </c>
      <c r="B198" t="s">
        <v>43592</v>
      </c>
      <c r="C198" t="s">
        <v>43290</v>
      </c>
      <c r="D198" t="s">
        <v>168</v>
      </c>
      <c r="E198" t="s">
        <v>43597</v>
      </c>
      <c r="F198" s="130">
        <v>44973</v>
      </c>
      <c r="G198" t="s">
        <v>43594</v>
      </c>
    </row>
    <row r="199" spans="1:7" x14ac:dyDescent="0.3">
      <c r="A199" s="184">
        <v>196</v>
      </c>
      <c r="B199" s="24" t="s">
        <v>43598</v>
      </c>
      <c r="C199" s="24" t="s">
        <v>43282</v>
      </c>
      <c r="D199" s="24" t="s">
        <v>168</v>
      </c>
      <c r="E199" t="s">
        <v>43599</v>
      </c>
      <c r="F199" s="197">
        <v>44994</v>
      </c>
      <c r="G199" s="24" t="s">
        <v>43600</v>
      </c>
    </row>
    <row r="200" spans="1:7" x14ac:dyDescent="0.3">
      <c r="A200" s="184">
        <v>197</v>
      </c>
      <c r="B200" s="24" t="s">
        <v>43598</v>
      </c>
      <c r="C200" s="24" t="s">
        <v>43282</v>
      </c>
      <c r="D200" s="24" t="s">
        <v>168</v>
      </c>
      <c r="E200" t="s">
        <v>43601</v>
      </c>
      <c r="F200" s="197">
        <v>44994</v>
      </c>
      <c r="G200" s="24" t="s">
        <v>43600</v>
      </c>
    </row>
    <row r="201" spans="1:7" x14ac:dyDescent="0.3">
      <c r="A201" s="22">
        <v>198</v>
      </c>
      <c r="B201" t="s">
        <v>43598</v>
      </c>
      <c r="C201" t="s">
        <v>43282</v>
      </c>
      <c r="D201" t="s">
        <v>43602</v>
      </c>
      <c r="E201" t="s">
        <v>43603</v>
      </c>
      <c r="F201" s="130">
        <v>44994</v>
      </c>
      <c r="G201" t="s">
        <v>43600</v>
      </c>
    </row>
    <row r="202" spans="1:7" x14ac:dyDescent="0.3">
      <c r="A202" s="22">
        <v>199</v>
      </c>
      <c r="B202" t="s">
        <v>43598</v>
      </c>
      <c r="C202" t="s">
        <v>34303</v>
      </c>
      <c r="D202" s="24" t="s">
        <v>43604</v>
      </c>
      <c r="E202" t="s">
        <v>43605</v>
      </c>
      <c r="F202" s="130">
        <v>44994</v>
      </c>
      <c r="G202" t="s">
        <v>43600</v>
      </c>
    </row>
    <row r="203" spans="1:7" x14ac:dyDescent="0.3">
      <c r="A203" s="22">
        <v>200</v>
      </c>
      <c r="B203" t="s">
        <v>43598</v>
      </c>
      <c r="C203" t="s">
        <v>43282</v>
      </c>
      <c r="D203" t="s">
        <v>43606</v>
      </c>
      <c r="E203" t="s">
        <v>43607</v>
      </c>
      <c r="F203" s="130">
        <v>44994</v>
      </c>
      <c r="G203" t="s">
        <v>43600</v>
      </c>
    </row>
    <row r="204" spans="1:7" x14ac:dyDescent="0.3">
      <c r="A204" s="184">
        <v>201</v>
      </c>
      <c r="B204" s="24" t="s">
        <v>43598</v>
      </c>
      <c r="C204" s="24" t="s">
        <v>43290</v>
      </c>
      <c r="D204" s="24" t="s">
        <v>43608</v>
      </c>
      <c r="E204" t="s">
        <v>43609</v>
      </c>
      <c r="F204" s="197">
        <v>44994</v>
      </c>
      <c r="G204" s="24" t="s">
        <v>43600</v>
      </c>
    </row>
    <row r="205" spans="1:7" x14ac:dyDescent="0.3">
      <c r="A205" s="22">
        <v>202</v>
      </c>
      <c r="B205" s="24" t="s">
        <v>43610</v>
      </c>
      <c r="C205" s="24" t="s">
        <v>34303</v>
      </c>
      <c r="D205" s="24" t="s">
        <v>43611</v>
      </c>
      <c r="E205" s="24" t="s">
        <v>43612</v>
      </c>
      <c r="F205" s="197">
        <v>45005</v>
      </c>
      <c r="G205" s="24" t="s">
        <v>43600</v>
      </c>
    </row>
    <row r="206" spans="1:7" x14ac:dyDescent="0.3">
      <c r="A206" s="22">
        <v>203</v>
      </c>
      <c r="B206" t="s">
        <v>43610</v>
      </c>
      <c r="C206" t="s">
        <v>34303</v>
      </c>
      <c r="D206" t="s">
        <v>43613</v>
      </c>
      <c r="E206" t="s">
        <v>43555</v>
      </c>
      <c r="F206" s="130">
        <v>45005</v>
      </c>
      <c r="G206" t="s">
        <v>43600</v>
      </c>
    </row>
    <row r="207" spans="1:7" x14ac:dyDescent="0.3">
      <c r="A207" s="22">
        <v>204</v>
      </c>
      <c r="B207" t="s">
        <v>43614</v>
      </c>
      <c r="C207" t="s">
        <v>34303</v>
      </c>
      <c r="D207" s="24" t="s">
        <v>43615</v>
      </c>
      <c r="E207" s="24" t="s">
        <v>43616</v>
      </c>
      <c r="F207" s="197">
        <v>45006</v>
      </c>
      <c r="G207" t="s">
        <v>43600</v>
      </c>
    </row>
    <row r="208" spans="1:7" ht="28.8" x14ac:dyDescent="0.3">
      <c r="A208" s="184">
        <v>205</v>
      </c>
      <c r="B208" s="24" t="s">
        <v>1</v>
      </c>
      <c r="C208" s="24" t="s">
        <v>43296</v>
      </c>
      <c r="D208" s="24" t="s">
        <v>43617</v>
      </c>
      <c r="E208" s="24" t="s">
        <v>43618</v>
      </c>
      <c r="F208" s="197">
        <v>45106</v>
      </c>
      <c r="G208" s="24" t="s">
        <v>43594</v>
      </c>
    </row>
    <row r="209" spans="1:5" ht="28.8" x14ac:dyDescent="0.3">
      <c r="A209" s="184">
        <v>206</v>
      </c>
      <c r="B209" s="24" t="s">
        <v>1</v>
      </c>
      <c r="C209" s="24" t="s">
        <v>43290</v>
      </c>
      <c r="D209" s="24" t="s">
        <v>168</v>
      </c>
      <c r="E209" s="24" t="s">
        <v>43619</v>
      </c>
    </row>
  </sheetData>
  <autoFilter ref="A1:F56" xr:uid="{EFB7B690-828A-43DD-A248-1CA45979300F}"/>
  <phoneticPr fontId="26" type="noConversion"/>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20B4C-E405-4AE6-B92E-9DE5FF9E4F8D}">
  <sheetPr codeName="TTemplateUpload"/>
  <dimension ref="A1:F16385"/>
  <sheetViews>
    <sheetView workbookViewId="0">
      <selection activeCell="M38" sqref="M38"/>
    </sheetView>
  </sheetViews>
  <sheetFormatPr baseColWidth="10" defaultColWidth="11.44140625" defaultRowHeight="14.4" x14ac:dyDescent="0.3"/>
  <cols>
    <col min="2" max="2" width="39.5546875" style="23" bestFit="1" customWidth="1"/>
    <col min="5" max="5" width="14.6640625" bestFit="1" customWidth="1"/>
  </cols>
  <sheetData>
    <row r="1" spans="1:6" x14ac:dyDescent="0.3">
      <c r="A1" s="223" t="s">
        <v>41339</v>
      </c>
      <c r="B1" s="224" t="s">
        <v>43620</v>
      </c>
      <c r="E1" t="s">
        <v>43621</v>
      </c>
      <c r="F1" t="b" cm="1">
        <f t="array" ref="F1">UploadPrüfungOK()</f>
        <v>0</v>
      </c>
    </row>
    <row r="2" spans="1:6" x14ac:dyDescent="0.3">
      <c r="A2" s="222">
        <v>1</v>
      </c>
      <c r="B2" s="54" t="s">
        <v>3</v>
      </c>
    </row>
    <row r="3" spans="1:6" x14ac:dyDescent="0.3">
      <c r="A3" s="222">
        <v>2</v>
      </c>
      <c r="B3" s="237" t="s">
        <v>4</v>
      </c>
    </row>
    <row r="4" spans="1:6" x14ac:dyDescent="0.3">
      <c r="A4" s="222">
        <v>3</v>
      </c>
      <c r="B4" s="237" t="s">
        <v>5</v>
      </c>
    </row>
    <row r="5" spans="1:6" x14ac:dyDescent="0.3">
      <c r="A5" s="222">
        <v>4</v>
      </c>
      <c r="B5" s="238" t="s">
        <v>6</v>
      </c>
    </row>
    <row r="6" spans="1:6" x14ac:dyDescent="0.3">
      <c r="A6" s="222">
        <v>5</v>
      </c>
      <c r="B6" s="238" t="s">
        <v>7</v>
      </c>
    </row>
    <row r="7" spans="1:6" x14ac:dyDescent="0.3">
      <c r="A7" s="222">
        <v>6</v>
      </c>
      <c r="B7" s="238" t="s">
        <v>8</v>
      </c>
    </row>
    <row r="8" spans="1:6" x14ac:dyDescent="0.3">
      <c r="A8" s="222">
        <v>7</v>
      </c>
      <c r="B8" s="238" t="s">
        <v>9</v>
      </c>
    </row>
    <row r="9" spans="1:6" x14ac:dyDescent="0.3">
      <c r="A9" s="222">
        <v>8</v>
      </c>
      <c r="B9" s="238" t="s">
        <v>184</v>
      </c>
    </row>
    <row r="10" spans="1:6" x14ac:dyDescent="0.3">
      <c r="A10" s="222">
        <v>9</v>
      </c>
      <c r="B10" s="238" t="s">
        <v>10</v>
      </c>
    </row>
    <row r="11" spans="1:6" x14ac:dyDescent="0.3">
      <c r="A11" s="222">
        <v>10</v>
      </c>
      <c r="B11" s="238" t="s">
        <v>11</v>
      </c>
    </row>
    <row r="12" spans="1:6" x14ac:dyDescent="0.3">
      <c r="A12" s="222">
        <v>11</v>
      </c>
      <c r="B12" s="238" t="s">
        <v>12</v>
      </c>
    </row>
    <row r="13" spans="1:6" x14ac:dyDescent="0.3">
      <c r="A13" s="222">
        <v>12</v>
      </c>
      <c r="B13" s="239" t="s">
        <v>13</v>
      </c>
    </row>
    <row r="14" spans="1:6" x14ac:dyDescent="0.3">
      <c r="A14" s="222">
        <v>13</v>
      </c>
      <c r="B14" s="238" t="s">
        <v>14</v>
      </c>
    </row>
    <row r="15" spans="1:6" x14ac:dyDescent="0.3">
      <c r="A15" s="222">
        <v>14</v>
      </c>
      <c r="B15" s="238" t="s">
        <v>15</v>
      </c>
    </row>
    <row r="16" spans="1:6" x14ac:dyDescent="0.3">
      <c r="A16" s="222">
        <v>15</v>
      </c>
      <c r="B16" s="238" t="s">
        <v>151</v>
      </c>
    </row>
    <row r="17" spans="1:2" x14ac:dyDescent="0.3">
      <c r="A17" s="222">
        <v>16</v>
      </c>
      <c r="B17" s="238" t="s">
        <v>16</v>
      </c>
    </row>
    <row r="18" spans="1:2" x14ac:dyDescent="0.3">
      <c r="A18" s="222">
        <v>17</v>
      </c>
      <c r="B18" s="238" t="s">
        <v>185</v>
      </c>
    </row>
    <row r="19" spans="1:2" x14ac:dyDescent="0.3">
      <c r="A19" s="222">
        <v>18</v>
      </c>
      <c r="B19" s="238" t="s">
        <v>17</v>
      </c>
    </row>
    <row r="20" spans="1:2" x14ac:dyDescent="0.3">
      <c r="A20" s="222">
        <v>19</v>
      </c>
      <c r="B20" s="238" t="s">
        <v>18</v>
      </c>
    </row>
    <row r="21" spans="1:2" x14ac:dyDescent="0.3">
      <c r="A21" s="222">
        <v>20</v>
      </c>
      <c r="B21" s="238" t="s">
        <v>186</v>
      </c>
    </row>
    <row r="22" spans="1:2" x14ac:dyDescent="0.3">
      <c r="A22" s="222">
        <v>21</v>
      </c>
      <c r="B22" s="238" t="s">
        <v>19</v>
      </c>
    </row>
    <row r="23" spans="1:2" x14ac:dyDescent="0.3">
      <c r="A23" s="222">
        <v>22</v>
      </c>
      <c r="B23" s="238" t="s">
        <v>20</v>
      </c>
    </row>
    <row r="24" spans="1:2" x14ac:dyDescent="0.3">
      <c r="A24" s="222">
        <v>23</v>
      </c>
      <c r="B24" s="238" t="s">
        <v>21</v>
      </c>
    </row>
    <row r="25" spans="1:2" x14ac:dyDescent="0.3">
      <c r="A25" s="222">
        <v>24</v>
      </c>
      <c r="B25" s="238" t="s">
        <v>22</v>
      </c>
    </row>
    <row r="26" spans="1:2" x14ac:dyDescent="0.3">
      <c r="A26" s="222">
        <v>25</v>
      </c>
      <c r="B26" s="238" t="s">
        <v>23</v>
      </c>
    </row>
    <row r="27" spans="1:2" x14ac:dyDescent="0.3">
      <c r="A27" s="222">
        <v>26</v>
      </c>
      <c r="B27" s="238" t="s">
        <v>187</v>
      </c>
    </row>
    <row r="28" spans="1:2" x14ac:dyDescent="0.3">
      <c r="A28" s="222">
        <v>27</v>
      </c>
      <c r="B28" s="240" t="s">
        <v>24</v>
      </c>
    </row>
    <row r="29" spans="1:2" x14ac:dyDescent="0.3">
      <c r="A29" s="222">
        <v>28</v>
      </c>
      <c r="B29" s="238" t="s">
        <v>25</v>
      </c>
    </row>
    <row r="30" spans="1:2" x14ac:dyDescent="0.3">
      <c r="A30" s="222">
        <v>29</v>
      </c>
      <c r="B30" s="238" t="s">
        <v>26</v>
      </c>
    </row>
    <row r="31" spans="1:2" x14ac:dyDescent="0.3">
      <c r="A31" s="222">
        <v>30</v>
      </c>
      <c r="B31" s="238" t="s">
        <v>27</v>
      </c>
    </row>
    <row r="32" spans="1:2" x14ac:dyDescent="0.3">
      <c r="A32" s="222">
        <v>31</v>
      </c>
      <c r="B32" s="238" t="s">
        <v>28</v>
      </c>
    </row>
    <row r="33" spans="1:2" x14ac:dyDescent="0.3">
      <c r="A33" s="222">
        <v>32</v>
      </c>
      <c r="B33" s="237" t="s">
        <v>29</v>
      </c>
    </row>
    <row r="34" spans="1:2" x14ac:dyDescent="0.3">
      <c r="A34" s="222">
        <v>33</v>
      </c>
      <c r="B34" s="238" t="s">
        <v>30</v>
      </c>
    </row>
    <row r="35" spans="1:2" x14ac:dyDescent="0.3">
      <c r="A35" s="222">
        <v>34</v>
      </c>
      <c r="B35" s="238" t="s">
        <v>31</v>
      </c>
    </row>
    <row r="36" spans="1:2" x14ac:dyDescent="0.3">
      <c r="A36" s="222">
        <v>35</v>
      </c>
      <c r="B36" s="238" t="s">
        <v>32</v>
      </c>
    </row>
    <row r="37" spans="1:2" x14ac:dyDescent="0.3">
      <c r="A37" s="222">
        <v>36</v>
      </c>
      <c r="B37" s="238" t="s">
        <v>33</v>
      </c>
    </row>
    <row r="38" spans="1:2" x14ac:dyDescent="0.3">
      <c r="A38" s="222">
        <v>37</v>
      </c>
      <c r="B38" s="241" t="s">
        <v>34</v>
      </c>
    </row>
    <row r="39" spans="1:2" x14ac:dyDescent="0.3">
      <c r="A39" s="222">
        <v>38</v>
      </c>
      <c r="B39" s="237" t="s">
        <v>35</v>
      </c>
    </row>
    <row r="40" spans="1:2" x14ac:dyDescent="0.3">
      <c r="A40" s="222">
        <v>39</v>
      </c>
      <c r="B40" s="242" t="s">
        <v>36</v>
      </c>
    </row>
    <row r="41" spans="1:2" x14ac:dyDescent="0.3">
      <c r="A41" s="222">
        <v>40</v>
      </c>
      <c r="B41" s="243" t="s">
        <v>37</v>
      </c>
    </row>
    <row r="42" spans="1:2" x14ac:dyDescent="0.3">
      <c r="A42" s="222">
        <v>41</v>
      </c>
      <c r="B42" s="240" t="s">
        <v>38</v>
      </c>
    </row>
    <row r="43" spans="1:2" x14ac:dyDescent="0.3">
      <c r="A43" s="222">
        <v>42</v>
      </c>
      <c r="B43" s="240" t="s">
        <v>39</v>
      </c>
    </row>
    <row r="44" spans="1:2" x14ac:dyDescent="0.3">
      <c r="A44" s="222">
        <v>43</v>
      </c>
      <c r="B44" s="238" t="s">
        <v>40</v>
      </c>
    </row>
    <row r="45" spans="1:2" x14ac:dyDescent="0.3">
      <c r="A45" s="222">
        <v>44</v>
      </c>
      <c r="B45" s="244" t="s">
        <v>41</v>
      </c>
    </row>
    <row r="46" spans="1:2" x14ac:dyDescent="0.3">
      <c r="A46" s="222">
        <v>45</v>
      </c>
      <c r="B46" s="238" t="s">
        <v>42</v>
      </c>
    </row>
    <row r="47" spans="1:2" x14ac:dyDescent="0.3">
      <c r="A47" s="222">
        <v>46</v>
      </c>
      <c r="B47" s="238" t="s">
        <v>43</v>
      </c>
    </row>
    <row r="48" spans="1:2" x14ac:dyDescent="0.3">
      <c r="A48" s="222">
        <v>47</v>
      </c>
      <c r="B48" s="238" t="s">
        <v>44</v>
      </c>
    </row>
    <row r="49" spans="1:2" x14ac:dyDescent="0.3">
      <c r="A49" s="222">
        <v>48</v>
      </c>
      <c r="B49" s="238" t="s">
        <v>45</v>
      </c>
    </row>
    <row r="50" spans="1:2" x14ac:dyDescent="0.3">
      <c r="A50" s="222">
        <v>49</v>
      </c>
      <c r="B50" s="238" t="s">
        <v>46</v>
      </c>
    </row>
    <row r="51" spans="1:2" x14ac:dyDescent="0.3">
      <c r="A51" s="222">
        <v>50</v>
      </c>
      <c r="B51" s="238" t="s">
        <v>47</v>
      </c>
    </row>
    <row r="52" spans="1:2" x14ac:dyDescent="0.3">
      <c r="A52" s="222">
        <v>51</v>
      </c>
      <c r="B52" s="238" t="s">
        <v>48</v>
      </c>
    </row>
    <row r="53" spans="1:2" x14ac:dyDescent="0.3">
      <c r="A53" s="222">
        <v>52</v>
      </c>
      <c r="B53" s="238" t="s">
        <v>49</v>
      </c>
    </row>
    <row r="54" spans="1:2" x14ac:dyDescent="0.3">
      <c r="A54" s="222">
        <v>53</v>
      </c>
      <c r="B54" s="238" t="s">
        <v>50</v>
      </c>
    </row>
    <row r="55" spans="1:2" x14ac:dyDescent="0.3">
      <c r="A55" s="222">
        <v>54</v>
      </c>
      <c r="B55" s="238" t="s">
        <v>51</v>
      </c>
    </row>
    <row r="56" spans="1:2" x14ac:dyDescent="0.3">
      <c r="A56" s="222">
        <v>55</v>
      </c>
      <c r="B56" s="238" t="s">
        <v>52</v>
      </c>
    </row>
    <row r="57" spans="1:2" x14ac:dyDescent="0.3">
      <c r="A57" s="222">
        <v>56</v>
      </c>
      <c r="B57" s="238" t="s">
        <v>53</v>
      </c>
    </row>
    <row r="58" spans="1:2" x14ac:dyDescent="0.3">
      <c r="A58" s="222">
        <v>57</v>
      </c>
      <c r="B58" s="238" t="s">
        <v>54</v>
      </c>
    </row>
    <row r="59" spans="1:2" x14ac:dyDescent="0.3">
      <c r="A59" s="222">
        <v>58</v>
      </c>
      <c r="B59" s="237" t="s">
        <v>55</v>
      </c>
    </row>
    <row r="60" spans="1:2" x14ac:dyDescent="0.3">
      <c r="A60" s="222">
        <v>59</v>
      </c>
      <c r="B60" s="245" t="s">
        <v>188</v>
      </c>
    </row>
    <row r="61" spans="1:2" x14ac:dyDescent="0.3">
      <c r="A61" s="222">
        <v>60</v>
      </c>
      <c r="B61" s="245" t="s">
        <v>57</v>
      </c>
    </row>
    <row r="62" spans="1:2" x14ac:dyDescent="0.3">
      <c r="A62" s="222">
        <v>61</v>
      </c>
      <c r="B62" s="246" t="s">
        <v>58</v>
      </c>
    </row>
    <row r="63" spans="1:2" x14ac:dyDescent="0.3">
      <c r="A63" s="222">
        <v>62</v>
      </c>
      <c r="B63" s="238" t="s">
        <v>59</v>
      </c>
    </row>
    <row r="64" spans="1:2" x14ac:dyDescent="0.3">
      <c r="A64" s="222">
        <v>63</v>
      </c>
      <c r="B64" s="247" t="s">
        <v>189</v>
      </c>
    </row>
    <row r="65" spans="1:2" x14ac:dyDescent="0.3">
      <c r="A65" s="222">
        <v>64</v>
      </c>
      <c r="B65" s="238" t="s">
        <v>61</v>
      </c>
    </row>
    <row r="66" spans="1:2" x14ac:dyDescent="0.3">
      <c r="A66" s="222">
        <v>65</v>
      </c>
      <c r="B66" s="238" t="s">
        <v>62</v>
      </c>
    </row>
    <row r="67" spans="1:2" x14ac:dyDescent="0.3">
      <c r="A67" s="222">
        <v>66</v>
      </c>
      <c r="B67" s="238" t="s">
        <v>63</v>
      </c>
    </row>
    <row r="68" spans="1:2" x14ac:dyDescent="0.3">
      <c r="A68" s="222">
        <v>67</v>
      </c>
      <c r="B68" s="248" t="s">
        <v>64</v>
      </c>
    </row>
    <row r="69" spans="1:2" x14ac:dyDescent="0.3">
      <c r="A69" s="222">
        <v>68</v>
      </c>
      <c r="B69" s="249" t="s">
        <v>65</v>
      </c>
    </row>
    <row r="70" spans="1:2" x14ac:dyDescent="0.3">
      <c r="A70" s="222">
        <v>69</v>
      </c>
      <c r="B70" s="249" t="s">
        <v>66</v>
      </c>
    </row>
    <row r="71" spans="1:2" x14ac:dyDescent="0.3">
      <c r="A71" s="222">
        <v>70</v>
      </c>
      <c r="B71" s="249" t="s">
        <v>67</v>
      </c>
    </row>
    <row r="72" spans="1:2" x14ac:dyDescent="0.3">
      <c r="A72" s="222">
        <v>71</v>
      </c>
      <c r="B72" s="249" t="s">
        <v>68</v>
      </c>
    </row>
    <row r="73" spans="1:2" x14ac:dyDescent="0.3">
      <c r="A73" s="222">
        <v>72</v>
      </c>
      <c r="B73" s="249" t="s">
        <v>69</v>
      </c>
    </row>
    <row r="74" spans="1:2" x14ac:dyDescent="0.3">
      <c r="A74" s="222">
        <v>73</v>
      </c>
      <c r="B74" s="249" t="s">
        <v>70</v>
      </c>
    </row>
    <row r="75" spans="1:2" x14ac:dyDescent="0.3">
      <c r="A75" s="222">
        <v>74</v>
      </c>
      <c r="B75" s="249" t="s">
        <v>71</v>
      </c>
    </row>
    <row r="76" spans="1:2" x14ac:dyDescent="0.3">
      <c r="A76" s="222">
        <v>75</v>
      </c>
      <c r="B76" s="249" t="s">
        <v>72</v>
      </c>
    </row>
    <row r="77" spans="1:2" x14ac:dyDescent="0.3">
      <c r="A77" s="222">
        <v>76</v>
      </c>
      <c r="B77" s="249" t="s">
        <v>73</v>
      </c>
    </row>
    <row r="78" spans="1:2" x14ac:dyDescent="0.3">
      <c r="A78" s="222">
        <v>77</v>
      </c>
      <c r="B78" s="249" t="s">
        <v>74</v>
      </c>
    </row>
    <row r="79" spans="1:2" x14ac:dyDescent="0.3">
      <c r="A79" s="222">
        <v>78</v>
      </c>
      <c r="B79" s="249" t="s">
        <v>75</v>
      </c>
    </row>
    <row r="80" spans="1:2" x14ac:dyDescent="0.3">
      <c r="A80" s="222">
        <v>79</v>
      </c>
      <c r="B80" s="249" t="s">
        <v>76</v>
      </c>
    </row>
    <row r="81" spans="1:2" x14ac:dyDescent="0.3">
      <c r="A81" s="222">
        <v>80</v>
      </c>
      <c r="B81" s="249" t="s">
        <v>190</v>
      </c>
    </row>
    <row r="82" spans="1:2" x14ac:dyDescent="0.3">
      <c r="A82" s="222">
        <v>81</v>
      </c>
      <c r="B82" s="249" t="s">
        <v>191</v>
      </c>
    </row>
    <row r="83" spans="1:2" x14ac:dyDescent="0.3">
      <c r="A83" s="222">
        <v>82</v>
      </c>
      <c r="B83" s="249" t="s">
        <v>192</v>
      </c>
    </row>
    <row r="84" spans="1:2" x14ac:dyDescent="0.3">
      <c r="A84" s="222">
        <v>83</v>
      </c>
      <c r="B84" s="249" t="s">
        <v>193</v>
      </c>
    </row>
    <row r="85" spans="1:2" x14ac:dyDescent="0.3">
      <c r="A85" s="222">
        <v>84</v>
      </c>
      <c r="B85" s="249" t="s">
        <v>194</v>
      </c>
    </row>
    <row r="86" spans="1:2" x14ac:dyDescent="0.3">
      <c r="A86" s="222">
        <v>85</v>
      </c>
      <c r="B86" s="249" t="s">
        <v>195</v>
      </c>
    </row>
    <row r="87" spans="1:2" x14ac:dyDescent="0.3">
      <c r="A87" s="222">
        <v>86</v>
      </c>
      <c r="B87" s="250" t="s">
        <v>77</v>
      </c>
    </row>
    <row r="88" spans="1:2" x14ac:dyDescent="0.3">
      <c r="A88" s="222">
        <v>87</v>
      </c>
      <c r="B88" s="243" t="s">
        <v>78</v>
      </c>
    </row>
    <row r="89" spans="1:2" x14ac:dyDescent="0.3">
      <c r="A89" s="222">
        <v>88</v>
      </c>
      <c r="B89" s="251" t="s">
        <v>196</v>
      </c>
    </row>
    <row r="90" spans="1:2" x14ac:dyDescent="0.3">
      <c r="A90" s="222">
        <v>89</v>
      </c>
      <c r="B90" s="251" t="s">
        <v>79</v>
      </c>
    </row>
    <row r="91" spans="1:2" x14ac:dyDescent="0.3">
      <c r="A91" s="222">
        <v>90</v>
      </c>
      <c r="B91" s="251" t="s">
        <v>80</v>
      </c>
    </row>
    <row r="92" spans="1:2" x14ac:dyDescent="0.3">
      <c r="A92" s="222">
        <v>91</v>
      </c>
      <c r="B92" s="251" t="s">
        <v>197</v>
      </c>
    </row>
    <row r="93" spans="1:2" x14ac:dyDescent="0.3">
      <c r="A93" s="222">
        <v>92</v>
      </c>
      <c r="B93" s="238" t="s">
        <v>81</v>
      </c>
    </row>
    <row r="94" spans="1:2" x14ac:dyDescent="0.3">
      <c r="A94" s="222">
        <v>93</v>
      </c>
      <c r="B94" s="238" t="s">
        <v>82</v>
      </c>
    </row>
    <row r="95" spans="1:2" x14ac:dyDescent="0.3">
      <c r="A95" s="222">
        <v>94</v>
      </c>
      <c r="B95" s="238" t="s">
        <v>83</v>
      </c>
    </row>
    <row r="96" spans="1:2" x14ac:dyDescent="0.3">
      <c r="A96" s="222">
        <v>95</v>
      </c>
      <c r="B96" s="238" t="s">
        <v>198</v>
      </c>
    </row>
    <row r="97" spans="1:2" x14ac:dyDescent="0.3">
      <c r="A97" s="222">
        <v>96</v>
      </c>
      <c r="B97" s="238" t="s">
        <v>84</v>
      </c>
    </row>
    <row r="98" spans="1:2" x14ac:dyDescent="0.3">
      <c r="A98" s="222">
        <v>97</v>
      </c>
      <c r="B98" s="240" t="s">
        <v>85</v>
      </c>
    </row>
    <row r="99" spans="1:2" x14ac:dyDescent="0.3">
      <c r="A99" s="222">
        <v>98</v>
      </c>
      <c r="B99" s="252" t="s">
        <v>86</v>
      </c>
    </row>
    <row r="100" spans="1:2" x14ac:dyDescent="0.3">
      <c r="A100" s="222">
        <v>99</v>
      </c>
      <c r="B100" s="252" t="s">
        <v>199</v>
      </c>
    </row>
    <row r="101" spans="1:2" x14ac:dyDescent="0.3">
      <c r="A101" s="222">
        <v>100</v>
      </c>
      <c r="B101" s="240" t="s">
        <v>87</v>
      </c>
    </row>
    <row r="102" spans="1:2" x14ac:dyDescent="0.3">
      <c r="A102" s="222">
        <v>101</v>
      </c>
      <c r="B102" s="240" t="s">
        <v>200</v>
      </c>
    </row>
    <row r="103" spans="1:2" x14ac:dyDescent="0.3">
      <c r="A103" s="222">
        <v>102</v>
      </c>
      <c r="B103" s="240" t="s">
        <v>88</v>
      </c>
    </row>
    <row r="104" spans="1:2" x14ac:dyDescent="0.3">
      <c r="A104" s="222">
        <v>103</v>
      </c>
      <c r="B104" s="240" t="s">
        <v>201</v>
      </c>
    </row>
    <row r="105" spans="1:2" x14ac:dyDescent="0.3">
      <c r="A105" s="222">
        <v>104</v>
      </c>
      <c r="B105" s="240" t="s">
        <v>89</v>
      </c>
    </row>
    <row r="106" spans="1:2" x14ac:dyDescent="0.3">
      <c r="A106" s="222">
        <v>105</v>
      </c>
      <c r="B106" s="240" t="s">
        <v>90</v>
      </c>
    </row>
    <row r="107" spans="1:2" x14ac:dyDescent="0.3">
      <c r="A107" s="222">
        <v>106</v>
      </c>
      <c r="B107" s="240" t="s">
        <v>91</v>
      </c>
    </row>
    <row r="108" spans="1:2" x14ac:dyDescent="0.3">
      <c r="A108" s="222">
        <v>107</v>
      </c>
      <c r="B108" s="240" t="s">
        <v>92</v>
      </c>
    </row>
    <row r="109" spans="1:2" x14ac:dyDescent="0.3">
      <c r="A109" s="222">
        <v>108</v>
      </c>
      <c r="B109" s="252" t="s">
        <v>93</v>
      </c>
    </row>
    <row r="110" spans="1:2" x14ac:dyDescent="0.3">
      <c r="A110" s="222">
        <v>109</v>
      </c>
      <c r="B110" s="252" t="s">
        <v>202</v>
      </c>
    </row>
    <row r="111" spans="1:2" x14ac:dyDescent="0.3">
      <c r="A111" s="222">
        <v>110</v>
      </c>
      <c r="B111" s="240" t="s">
        <v>94</v>
      </c>
    </row>
    <row r="112" spans="1:2" x14ac:dyDescent="0.3">
      <c r="A112" s="222">
        <v>111</v>
      </c>
      <c r="B112" s="252" t="s">
        <v>95</v>
      </c>
    </row>
    <row r="113" spans="1:2" x14ac:dyDescent="0.3">
      <c r="A113" s="222">
        <v>112</v>
      </c>
      <c r="B113" s="240" t="s">
        <v>96</v>
      </c>
    </row>
    <row r="114" spans="1:2" x14ac:dyDescent="0.3">
      <c r="A114" s="222">
        <v>113</v>
      </c>
      <c r="B114" s="238" t="s">
        <v>203</v>
      </c>
    </row>
    <row r="115" spans="1:2" x14ac:dyDescent="0.3">
      <c r="A115" s="222">
        <v>114</v>
      </c>
      <c r="B115" s="238" t="s">
        <v>203</v>
      </c>
    </row>
    <row r="116" spans="1:2" x14ac:dyDescent="0.3">
      <c r="A116" s="222">
        <v>115</v>
      </c>
      <c r="B116" s="238" t="s">
        <v>204</v>
      </c>
    </row>
    <row r="117" spans="1:2" x14ac:dyDescent="0.3">
      <c r="A117" s="222">
        <v>116</v>
      </c>
      <c r="B117" s="238" t="s">
        <v>205</v>
      </c>
    </row>
    <row r="118" spans="1:2" x14ac:dyDescent="0.3">
      <c r="A118" s="222">
        <v>117</v>
      </c>
      <c r="B118" s="238" t="s">
        <v>206</v>
      </c>
    </row>
    <row r="119" spans="1:2" x14ac:dyDescent="0.3">
      <c r="A119" s="222">
        <v>118</v>
      </c>
      <c r="B119" s="238" t="s">
        <v>207</v>
      </c>
    </row>
    <row r="120" spans="1:2" x14ac:dyDescent="0.3">
      <c r="A120" s="222">
        <v>119</v>
      </c>
      <c r="B120" s="238" t="s">
        <v>208</v>
      </c>
    </row>
    <row r="121" spans="1:2" x14ac:dyDescent="0.3">
      <c r="A121" s="222">
        <v>120</v>
      </c>
      <c r="B121" s="238" t="s">
        <v>209</v>
      </c>
    </row>
    <row r="122" spans="1:2" x14ac:dyDescent="0.3">
      <c r="A122" s="222">
        <v>121</v>
      </c>
      <c r="B122" s="238" t="s">
        <v>210</v>
      </c>
    </row>
    <row r="123" spans="1:2" x14ac:dyDescent="0.3">
      <c r="A123" s="222">
        <v>122</v>
      </c>
      <c r="B123" s="237" t="s">
        <v>97</v>
      </c>
    </row>
    <row r="124" spans="1:2" x14ac:dyDescent="0.3">
      <c r="A124" s="222">
        <v>123</v>
      </c>
      <c r="B124" s="238" t="s">
        <v>98</v>
      </c>
    </row>
    <row r="125" spans="1:2" x14ac:dyDescent="0.3">
      <c r="A125" s="222">
        <v>124</v>
      </c>
      <c r="B125" s="238" t="s">
        <v>99</v>
      </c>
    </row>
    <row r="126" spans="1:2" x14ac:dyDescent="0.3">
      <c r="A126" s="222">
        <v>125</v>
      </c>
      <c r="B126" s="247" t="s">
        <v>100</v>
      </c>
    </row>
    <row r="127" spans="1:2" x14ac:dyDescent="0.3">
      <c r="A127" s="222">
        <v>126</v>
      </c>
      <c r="B127" s="247" t="s">
        <v>101</v>
      </c>
    </row>
    <row r="128" spans="1:2" x14ac:dyDescent="0.3">
      <c r="A128" s="222">
        <v>127</v>
      </c>
      <c r="B128" s="247" t="s">
        <v>102</v>
      </c>
    </row>
    <row r="129" spans="1:2" x14ac:dyDescent="0.3">
      <c r="A129" s="222">
        <v>128</v>
      </c>
      <c r="B129" s="247" t="s">
        <v>103</v>
      </c>
    </row>
    <row r="130" spans="1:2" x14ac:dyDescent="0.3">
      <c r="A130" s="222">
        <v>129</v>
      </c>
      <c r="B130" s="247" t="s">
        <v>104</v>
      </c>
    </row>
    <row r="131" spans="1:2" x14ac:dyDescent="0.3">
      <c r="A131" s="222">
        <v>130</v>
      </c>
      <c r="B131" s="251" t="s">
        <v>105</v>
      </c>
    </row>
    <row r="132" spans="1:2" x14ac:dyDescent="0.3">
      <c r="A132" s="222">
        <v>131</v>
      </c>
      <c r="B132" s="238" t="s">
        <v>106</v>
      </c>
    </row>
    <row r="133" spans="1:2" x14ac:dyDescent="0.3">
      <c r="A133" s="222">
        <v>132</v>
      </c>
      <c r="B133" s="253" t="s">
        <v>107</v>
      </c>
    </row>
    <row r="134" spans="1:2" x14ac:dyDescent="0.3">
      <c r="A134" s="222">
        <v>133</v>
      </c>
      <c r="B134" s="254" t="s">
        <v>152</v>
      </c>
    </row>
    <row r="135" spans="1:2" x14ac:dyDescent="0.3">
      <c r="A135" s="222">
        <v>134</v>
      </c>
      <c r="B135" s="254" t="s">
        <v>153</v>
      </c>
    </row>
    <row r="136" spans="1:2" x14ac:dyDescent="0.3">
      <c r="A136" s="222">
        <v>135</v>
      </c>
      <c r="B136" s="254" t="s">
        <v>154</v>
      </c>
    </row>
    <row r="137" spans="1:2" x14ac:dyDescent="0.3">
      <c r="A137" s="222">
        <v>136</v>
      </c>
      <c r="B137" s="254" t="s">
        <v>155</v>
      </c>
    </row>
    <row r="138" spans="1:2" x14ac:dyDescent="0.3">
      <c r="A138" s="222">
        <v>137</v>
      </c>
      <c r="B138" s="254" t="s">
        <v>156</v>
      </c>
    </row>
    <row r="139" spans="1:2" x14ac:dyDescent="0.3">
      <c r="A139" s="222">
        <v>138</v>
      </c>
      <c r="B139" s="254" t="s">
        <v>157</v>
      </c>
    </row>
    <row r="140" spans="1:2" x14ac:dyDescent="0.3">
      <c r="A140" s="222">
        <v>139</v>
      </c>
      <c r="B140" s="254" t="s">
        <v>158</v>
      </c>
    </row>
    <row r="141" spans="1:2" x14ac:dyDescent="0.3">
      <c r="A141" s="222">
        <v>140</v>
      </c>
      <c r="B141" s="254" t="s">
        <v>159</v>
      </c>
    </row>
    <row r="142" spans="1:2" x14ac:dyDescent="0.3">
      <c r="A142" s="222">
        <v>141</v>
      </c>
      <c r="B142" s="254" t="s">
        <v>211</v>
      </c>
    </row>
    <row r="143" spans="1:2" x14ac:dyDescent="0.3">
      <c r="A143" s="222">
        <v>142</v>
      </c>
      <c r="B143" s="254" t="s">
        <v>160</v>
      </c>
    </row>
    <row r="144" spans="1:2" x14ac:dyDescent="0.3">
      <c r="A144" s="222">
        <v>143</v>
      </c>
      <c r="B144" s="254" t="s">
        <v>161</v>
      </c>
    </row>
    <row r="145" spans="1:2" x14ac:dyDescent="0.3">
      <c r="A145" s="222">
        <v>144</v>
      </c>
      <c r="B145" s="254" t="s">
        <v>162</v>
      </c>
    </row>
    <row r="146" spans="1:2" x14ac:dyDescent="0.3">
      <c r="A146" s="222">
        <v>145</v>
      </c>
      <c r="B146" s="254" t="s">
        <v>163</v>
      </c>
    </row>
    <row r="147" spans="1:2" x14ac:dyDescent="0.3">
      <c r="A147" s="222">
        <v>146</v>
      </c>
      <c r="B147" s="254" t="s">
        <v>164</v>
      </c>
    </row>
    <row r="148" spans="1:2" x14ac:dyDescent="0.3">
      <c r="A148" s="222">
        <v>147</v>
      </c>
      <c r="B148" s="254" t="s">
        <v>212</v>
      </c>
    </row>
    <row r="149" spans="1:2" x14ac:dyDescent="0.3">
      <c r="A149" s="222">
        <v>148</v>
      </c>
      <c r="B149" s="255" t="s">
        <v>108</v>
      </c>
    </row>
    <row r="150" spans="1:2" x14ac:dyDescent="0.3">
      <c r="A150" s="222">
        <v>149</v>
      </c>
      <c r="B150" s="255" t="s">
        <v>109</v>
      </c>
    </row>
    <row r="151" spans="1:2" x14ac:dyDescent="0.3">
      <c r="A151" s="222">
        <v>150</v>
      </c>
      <c r="B151" s="255" t="s">
        <v>110</v>
      </c>
    </row>
    <row r="152" spans="1:2" x14ac:dyDescent="0.3">
      <c r="A152" s="222">
        <v>151</v>
      </c>
      <c r="B152" s="242" t="s">
        <v>111</v>
      </c>
    </row>
    <row r="153" spans="1:2" x14ac:dyDescent="0.3">
      <c r="A153" s="222">
        <v>152</v>
      </c>
      <c r="B153" s="243" t="s">
        <v>112</v>
      </c>
    </row>
    <row r="154" spans="1:2" x14ac:dyDescent="0.3">
      <c r="A154" s="222">
        <v>153</v>
      </c>
      <c r="B154" s="243" t="s">
        <v>113</v>
      </c>
    </row>
    <row r="155" spans="1:2" x14ac:dyDescent="0.3">
      <c r="A155" s="222">
        <v>154</v>
      </c>
      <c r="B155" s="243" t="s">
        <v>114</v>
      </c>
    </row>
    <row r="156" spans="1:2" x14ac:dyDescent="0.3">
      <c r="A156" s="222">
        <v>155</v>
      </c>
      <c r="B156" s="243" t="s">
        <v>115</v>
      </c>
    </row>
    <row r="157" spans="1:2" x14ac:dyDescent="0.3">
      <c r="A157" s="222">
        <v>156</v>
      </c>
      <c r="B157" s="243" t="s">
        <v>116</v>
      </c>
    </row>
    <row r="158" spans="1:2" x14ac:dyDescent="0.3">
      <c r="A158" s="222">
        <v>157</v>
      </c>
      <c r="B158" s="243" t="s">
        <v>117</v>
      </c>
    </row>
    <row r="159" spans="1:2" x14ac:dyDescent="0.3">
      <c r="A159" s="222">
        <v>158</v>
      </c>
      <c r="B159" s="243" t="s">
        <v>118</v>
      </c>
    </row>
    <row r="160" spans="1:2" x14ac:dyDescent="0.3">
      <c r="A160" s="222">
        <v>159</v>
      </c>
      <c r="B160" s="243" t="s">
        <v>119</v>
      </c>
    </row>
    <row r="161" spans="1:2" x14ac:dyDescent="0.3">
      <c r="A161" s="222">
        <v>160</v>
      </c>
      <c r="B161" s="243" t="s">
        <v>120</v>
      </c>
    </row>
    <row r="162" spans="1:2" x14ac:dyDescent="0.3">
      <c r="A162" s="222">
        <v>161</v>
      </c>
      <c r="B162" s="243" t="s">
        <v>121</v>
      </c>
    </row>
    <row r="163" spans="1:2" x14ac:dyDescent="0.3">
      <c r="A163" s="222">
        <v>162</v>
      </c>
      <c r="B163" s="243" t="s">
        <v>122</v>
      </c>
    </row>
    <row r="164" spans="1:2" x14ac:dyDescent="0.3">
      <c r="A164" s="222">
        <v>163</v>
      </c>
      <c r="B164" s="243" t="s">
        <v>123</v>
      </c>
    </row>
    <row r="165" spans="1:2" x14ac:dyDescent="0.3">
      <c r="A165" s="222">
        <v>164</v>
      </c>
      <c r="B165" s="243" t="s">
        <v>124</v>
      </c>
    </row>
    <row r="166" spans="1:2" x14ac:dyDescent="0.3">
      <c r="A166" s="222">
        <v>165</v>
      </c>
      <c r="B166" s="243" t="s">
        <v>125</v>
      </c>
    </row>
    <row r="167" spans="1:2" x14ac:dyDescent="0.3">
      <c r="A167" s="222">
        <v>166</v>
      </c>
      <c r="B167" s="243" t="s">
        <v>126</v>
      </c>
    </row>
    <row r="168" spans="1:2" x14ac:dyDescent="0.3">
      <c r="A168" s="222">
        <v>167</v>
      </c>
      <c r="B168" s="243" t="s">
        <v>127</v>
      </c>
    </row>
    <row r="169" spans="1:2" x14ac:dyDescent="0.3">
      <c r="A169" s="222">
        <v>168</v>
      </c>
      <c r="B169" s="238" t="s">
        <v>128</v>
      </c>
    </row>
    <row r="170" spans="1:2" x14ac:dyDescent="0.3">
      <c r="A170" s="222">
        <v>169</v>
      </c>
      <c r="B170" s="238" t="s">
        <v>129</v>
      </c>
    </row>
    <row r="171" spans="1:2" x14ac:dyDescent="0.3">
      <c r="A171" s="222">
        <v>170</v>
      </c>
      <c r="B171" s="238" t="s">
        <v>130</v>
      </c>
    </row>
    <row r="172" spans="1:2" x14ac:dyDescent="0.3">
      <c r="A172" s="222">
        <v>171</v>
      </c>
      <c r="B172" s="238" t="s">
        <v>131</v>
      </c>
    </row>
    <row r="173" spans="1:2" x14ac:dyDescent="0.3">
      <c r="A173" s="222">
        <v>172</v>
      </c>
      <c r="B173" s="238" t="s">
        <v>132</v>
      </c>
    </row>
    <row r="174" spans="1:2" x14ac:dyDescent="0.3">
      <c r="A174" s="222">
        <v>173</v>
      </c>
      <c r="B174" s="238" t="s">
        <v>133</v>
      </c>
    </row>
    <row r="175" spans="1:2" x14ac:dyDescent="0.3">
      <c r="A175" s="222">
        <v>174</v>
      </c>
      <c r="B175" s="238" t="s">
        <v>134</v>
      </c>
    </row>
    <row r="176" spans="1:2" x14ac:dyDescent="0.3">
      <c r="A176" s="222">
        <v>175</v>
      </c>
      <c r="B176" s="238" t="s">
        <v>135</v>
      </c>
    </row>
    <row r="177" spans="1:2" x14ac:dyDescent="0.3">
      <c r="A177" s="222">
        <v>176</v>
      </c>
      <c r="B177" s="238" t="s">
        <v>136</v>
      </c>
    </row>
    <row r="178" spans="1:2" x14ac:dyDescent="0.3">
      <c r="A178" s="222">
        <v>177</v>
      </c>
      <c r="B178" s="238" t="s">
        <v>137</v>
      </c>
    </row>
    <row r="179" spans="1:2" x14ac:dyDescent="0.3">
      <c r="A179" s="222">
        <v>178</v>
      </c>
      <c r="B179" s="238" t="s">
        <v>138</v>
      </c>
    </row>
    <row r="180" spans="1:2" x14ac:dyDescent="0.3">
      <c r="A180" s="222">
        <v>179</v>
      </c>
      <c r="B180" s="238" t="s">
        <v>213</v>
      </c>
    </row>
    <row r="181" spans="1:2" x14ac:dyDescent="0.3">
      <c r="A181" s="222">
        <v>180</v>
      </c>
      <c r="B181" s="238" t="s">
        <v>213</v>
      </c>
    </row>
    <row r="182" spans="1:2" x14ac:dyDescent="0.3">
      <c r="A182" s="222">
        <v>181</v>
      </c>
      <c r="B182" s="238" t="s">
        <v>213</v>
      </c>
    </row>
    <row r="183" spans="1:2" x14ac:dyDescent="0.3">
      <c r="A183" s="222">
        <v>182</v>
      </c>
      <c r="B183" s="238" t="s">
        <v>214</v>
      </c>
    </row>
    <row r="184" spans="1:2" x14ac:dyDescent="0.3">
      <c r="A184" s="222">
        <v>183</v>
      </c>
      <c r="B184" s="238" t="s">
        <v>215</v>
      </c>
    </row>
    <row r="185" spans="1:2" x14ac:dyDescent="0.3">
      <c r="A185" s="222">
        <v>184</v>
      </c>
      <c r="B185" s="238" t="s">
        <v>216</v>
      </c>
    </row>
    <row r="186" spans="1:2" x14ac:dyDescent="0.3">
      <c r="A186" s="222">
        <v>185</v>
      </c>
      <c r="B186" s="238" t="s">
        <v>217</v>
      </c>
    </row>
    <row r="187" spans="1:2" x14ac:dyDescent="0.3">
      <c r="A187" s="222">
        <v>186</v>
      </c>
      <c r="B187" s="238" t="s">
        <v>218</v>
      </c>
    </row>
    <row r="188" spans="1:2" x14ac:dyDescent="0.3">
      <c r="A188" s="222">
        <v>187</v>
      </c>
      <c r="B188" s="238" t="s">
        <v>219</v>
      </c>
    </row>
    <row r="189" spans="1:2" x14ac:dyDescent="0.3">
      <c r="A189" s="222">
        <v>188</v>
      </c>
      <c r="B189" s="238" t="s">
        <v>220</v>
      </c>
    </row>
    <row r="190" spans="1:2" x14ac:dyDescent="0.3">
      <c r="A190" s="222">
        <v>189</v>
      </c>
      <c r="B190" s="238" t="s">
        <v>221</v>
      </c>
    </row>
    <row r="191" spans="1:2" x14ac:dyDescent="0.3">
      <c r="A191" s="222">
        <v>190</v>
      </c>
      <c r="B191" s="238" t="s">
        <v>222</v>
      </c>
    </row>
    <row r="192" spans="1:2" x14ac:dyDescent="0.3">
      <c r="A192" s="222">
        <v>191</v>
      </c>
      <c r="B192" s="238" t="s">
        <v>223</v>
      </c>
    </row>
    <row r="193" spans="1:2" x14ac:dyDescent="0.3">
      <c r="A193" s="222">
        <v>192</v>
      </c>
      <c r="B193" s="238" t="s">
        <v>224</v>
      </c>
    </row>
    <row r="194" spans="1:2" x14ac:dyDescent="0.3">
      <c r="A194" s="222">
        <v>193</v>
      </c>
      <c r="B194" s="238" t="s">
        <v>225</v>
      </c>
    </row>
    <row r="195" spans="1:2" x14ac:dyDescent="0.3">
      <c r="A195" s="222">
        <v>194</v>
      </c>
      <c r="B195" s="238" t="s">
        <v>226</v>
      </c>
    </row>
    <row r="196" spans="1:2" x14ac:dyDescent="0.3">
      <c r="A196" s="222">
        <v>195</v>
      </c>
      <c r="B196" s="238" t="s">
        <v>227</v>
      </c>
    </row>
    <row r="197" spans="1:2" x14ac:dyDescent="0.3">
      <c r="A197" s="222">
        <v>196</v>
      </c>
      <c r="B197" s="238" t="s">
        <v>228</v>
      </c>
    </row>
    <row r="198" spans="1:2" x14ac:dyDescent="0.3">
      <c r="B198" s="256"/>
    </row>
    <row r="199" spans="1:2" ht="66" customHeight="1" x14ac:dyDescent="0.3">
      <c r="A199" s="59" t="s">
        <v>43622</v>
      </c>
      <c r="B199" s="256" t="s">
        <v>229</v>
      </c>
    </row>
    <row r="200" spans="1:2" x14ac:dyDescent="0.3">
      <c r="B200" s="256" t="s">
        <v>229</v>
      </c>
    </row>
    <row r="201" spans="1:2" x14ac:dyDescent="0.3">
      <c r="B201" s="256" t="s">
        <v>229</v>
      </c>
    </row>
    <row r="202" spans="1:2" x14ac:dyDescent="0.3">
      <c r="B202" s="256" t="s">
        <v>229</v>
      </c>
    </row>
    <row r="203" spans="1:2" x14ac:dyDescent="0.3">
      <c r="B203" s="256" t="s">
        <v>229</v>
      </c>
    </row>
    <row r="204" spans="1:2" x14ac:dyDescent="0.3">
      <c r="B204" s="249"/>
    </row>
    <row r="205" spans="1:2" x14ac:dyDescent="0.3">
      <c r="B205" s="249"/>
    </row>
    <row r="206" spans="1:2" x14ac:dyDescent="0.3">
      <c r="B206" s="257"/>
    </row>
    <row r="207" spans="1:2" x14ac:dyDescent="0.3">
      <c r="B207" s="249"/>
    </row>
    <row r="208" spans="1:2" x14ac:dyDescent="0.3">
      <c r="B208" s="249"/>
    </row>
    <row r="209" spans="2:2" x14ac:dyDescent="0.3">
      <c r="B209" s="249"/>
    </row>
    <row r="210" spans="2:2" x14ac:dyDescent="0.3">
      <c r="B210" s="249"/>
    </row>
    <row r="211" spans="2:2" x14ac:dyDescent="0.3">
      <c r="B211" s="249"/>
    </row>
    <row r="212" spans="2:2" x14ac:dyDescent="0.3">
      <c r="B212" s="249"/>
    </row>
    <row r="213" spans="2:2" x14ac:dyDescent="0.3">
      <c r="B213" s="249"/>
    </row>
    <row r="214" spans="2:2" x14ac:dyDescent="0.3">
      <c r="B214" s="249"/>
    </row>
    <row r="215" spans="2:2" x14ac:dyDescent="0.3">
      <c r="B215" s="249"/>
    </row>
    <row r="216" spans="2:2" x14ac:dyDescent="0.3">
      <c r="B216" s="249"/>
    </row>
    <row r="217" spans="2:2" x14ac:dyDescent="0.3">
      <c r="B217" s="249"/>
    </row>
    <row r="218" spans="2:2" x14ac:dyDescent="0.3">
      <c r="B218" s="249"/>
    </row>
    <row r="219" spans="2:2" x14ac:dyDescent="0.3">
      <c r="B219" s="249"/>
    </row>
    <row r="220" spans="2:2" x14ac:dyDescent="0.3">
      <c r="B220" s="249"/>
    </row>
    <row r="221" spans="2:2" x14ac:dyDescent="0.3">
      <c r="B221" s="249"/>
    </row>
    <row r="222" spans="2:2" x14ac:dyDescent="0.3">
      <c r="B222" s="249"/>
    </row>
    <row r="223" spans="2:2" x14ac:dyDescent="0.3">
      <c r="B223" s="249"/>
    </row>
    <row r="224" spans="2:2" x14ac:dyDescent="0.3">
      <c r="B224" s="249"/>
    </row>
    <row r="225" spans="2:2" x14ac:dyDescent="0.3">
      <c r="B225" s="249"/>
    </row>
    <row r="226" spans="2:2" x14ac:dyDescent="0.3">
      <c r="B226" s="249"/>
    </row>
    <row r="227" spans="2:2" x14ac:dyDescent="0.3">
      <c r="B227" s="249"/>
    </row>
    <row r="228" spans="2:2" x14ac:dyDescent="0.3">
      <c r="B228" s="249"/>
    </row>
    <row r="229" spans="2:2" x14ac:dyDescent="0.3">
      <c r="B229" s="249"/>
    </row>
    <row r="230" spans="2:2" x14ac:dyDescent="0.3">
      <c r="B230" s="249"/>
    </row>
    <row r="231" spans="2:2" x14ac:dyDescent="0.3">
      <c r="B231" s="249"/>
    </row>
    <row r="232" spans="2:2" x14ac:dyDescent="0.3">
      <c r="B232" s="249"/>
    </row>
    <row r="233" spans="2:2" x14ac:dyDescent="0.3">
      <c r="B233" s="249"/>
    </row>
    <row r="234" spans="2:2" x14ac:dyDescent="0.3">
      <c r="B234" s="249"/>
    </row>
    <row r="235" spans="2:2" x14ac:dyDescent="0.3">
      <c r="B235" s="249"/>
    </row>
    <row r="236" spans="2:2" x14ac:dyDescent="0.3">
      <c r="B236" s="249"/>
    </row>
    <row r="237" spans="2:2" x14ac:dyDescent="0.3">
      <c r="B237" s="249"/>
    </row>
    <row r="238" spans="2:2" x14ac:dyDescent="0.3">
      <c r="B238" s="249"/>
    </row>
    <row r="239" spans="2:2" x14ac:dyDescent="0.3">
      <c r="B239" s="249"/>
    </row>
    <row r="240" spans="2:2" x14ac:dyDescent="0.3">
      <c r="B240" s="249"/>
    </row>
    <row r="241" spans="2:2" x14ac:dyDescent="0.3">
      <c r="B241" s="249"/>
    </row>
    <row r="242" spans="2:2" x14ac:dyDescent="0.3">
      <c r="B242" s="249"/>
    </row>
    <row r="243" spans="2:2" x14ac:dyDescent="0.3">
      <c r="B243" s="249"/>
    </row>
    <row r="244" spans="2:2" x14ac:dyDescent="0.3">
      <c r="B244" s="249"/>
    </row>
    <row r="245" spans="2:2" x14ac:dyDescent="0.3">
      <c r="B245" s="249"/>
    </row>
    <row r="246" spans="2:2" x14ac:dyDescent="0.3">
      <c r="B246" s="249"/>
    </row>
    <row r="247" spans="2:2" x14ac:dyDescent="0.3">
      <c r="B247" s="249"/>
    </row>
    <row r="248" spans="2:2" x14ac:dyDescent="0.3">
      <c r="B248" s="249"/>
    </row>
    <row r="249" spans="2:2" x14ac:dyDescent="0.3">
      <c r="B249" s="249"/>
    </row>
    <row r="250" spans="2:2" x14ac:dyDescent="0.3">
      <c r="B250" s="249"/>
    </row>
    <row r="251" spans="2:2" x14ac:dyDescent="0.3">
      <c r="B251" s="249"/>
    </row>
    <row r="252" spans="2:2" x14ac:dyDescent="0.3">
      <c r="B252" s="249"/>
    </row>
    <row r="253" spans="2:2" x14ac:dyDescent="0.3">
      <c r="B253" s="249"/>
    </row>
    <row r="254" spans="2:2" x14ac:dyDescent="0.3">
      <c r="B254" s="249"/>
    </row>
    <row r="255" spans="2:2" x14ac:dyDescent="0.3">
      <c r="B255" s="249"/>
    </row>
    <row r="256" spans="2:2" x14ac:dyDescent="0.3">
      <c r="B256" s="249"/>
    </row>
    <row r="257" spans="2:2" x14ac:dyDescent="0.3">
      <c r="B257" s="249"/>
    </row>
    <row r="258" spans="2:2" x14ac:dyDescent="0.3">
      <c r="B258" s="249"/>
    </row>
    <row r="259" spans="2:2" x14ac:dyDescent="0.3">
      <c r="B259" s="249"/>
    </row>
    <row r="260" spans="2:2" x14ac:dyDescent="0.3">
      <c r="B260" s="249"/>
    </row>
    <row r="261" spans="2:2" x14ac:dyDescent="0.3">
      <c r="B261" s="249"/>
    </row>
    <row r="262" spans="2:2" x14ac:dyDescent="0.3">
      <c r="B262" s="249"/>
    </row>
    <row r="263" spans="2:2" x14ac:dyDescent="0.3">
      <c r="B263" s="249"/>
    </row>
    <row r="264" spans="2:2" x14ac:dyDescent="0.3">
      <c r="B264" s="249"/>
    </row>
    <row r="265" spans="2:2" x14ac:dyDescent="0.3">
      <c r="B265" s="249"/>
    </row>
    <row r="266" spans="2:2" x14ac:dyDescent="0.3">
      <c r="B266" s="249"/>
    </row>
    <row r="267" spans="2:2" x14ac:dyDescent="0.3">
      <c r="B267" s="249"/>
    </row>
    <row r="268" spans="2:2" x14ac:dyDescent="0.3">
      <c r="B268" s="249"/>
    </row>
    <row r="269" spans="2:2" x14ac:dyDescent="0.3">
      <c r="B269" s="249"/>
    </row>
    <row r="270" spans="2:2" x14ac:dyDescent="0.3">
      <c r="B270" s="249"/>
    </row>
    <row r="271" spans="2:2" x14ac:dyDescent="0.3">
      <c r="B271" s="249"/>
    </row>
    <row r="272" spans="2:2" x14ac:dyDescent="0.3">
      <c r="B272" s="249"/>
    </row>
    <row r="273" spans="2:2" x14ac:dyDescent="0.3">
      <c r="B273" s="249"/>
    </row>
    <row r="274" spans="2:2" x14ac:dyDescent="0.3">
      <c r="B274" s="249"/>
    </row>
    <row r="275" spans="2:2" x14ac:dyDescent="0.3">
      <c r="B275" s="249"/>
    </row>
    <row r="276" spans="2:2" x14ac:dyDescent="0.3">
      <c r="B276" s="249"/>
    </row>
    <row r="277" spans="2:2" x14ac:dyDescent="0.3">
      <c r="B277" s="249"/>
    </row>
    <row r="278" spans="2:2" x14ac:dyDescent="0.3">
      <c r="B278" s="249"/>
    </row>
    <row r="279" spans="2:2" x14ac:dyDescent="0.3">
      <c r="B279" s="249"/>
    </row>
    <row r="280" spans="2:2" x14ac:dyDescent="0.3">
      <c r="B280" s="249"/>
    </row>
    <row r="281" spans="2:2" x14ac:dyDescent="0.3">
      <c r="B281" s="249"/>
    </row>
    <row r="282" spans="2:2" x14ac:dyDescent="0.3">
      <c r="B282" s="249"/>
    </row>
    <row r="283" spans="2:2" x14ac:dyDescent="0.3">
      <c r="B283" s="249"/>
    </row>
    <row r="284" spans="2:2" x14ac:dyDescent="0.3">
      <c r="B284" s="249"/>
    </row>
    <row r="285" spans="2:2" x14ac:dyDescent="0.3">
      <c r="B285" s="249"/>
    </row>
    <row r="286" spans="2:2" x14ac:dyDescent="0.3">
      <c r="B286" s="249"/>
    </row>
    <row r="287" spans="2:2" x14ac:dyDescent="0.3">
      <c r="B287" s="249"/>
    </row>
    <row r="288" spans="2:2" x14ac:dyDescent="0.3">
      <c r="B288" s="249"/>
    </row>
    <row r="289" spans="2:2" x14ac:dyDescent="0.3">
      <c r="B289" s="249"/>
    </row>
    <row r="290" spans="2:2" x14ac:dyDescent="0.3">
      <c r="B290" s="249"/>
    </row>
    <row r="291" spans="2:2" x14ac:dyDescent="0.3">
      <c r="B291" s="249"/>
    </row>
    <row r="292" spans="2:2" x14ac:dyDescent="0.3">
      <c r="B292" s="249"/>
    </row>
    <row r="293" spans="2:2" x14ac:dyDescent="0.3">
      <c r="B293" s="249"/>
    </row>
    <row r="294" spans="2:2" x14ac:dyDescent="0.3">
      <c r="B294" s="249"/>
    </row>
    <row r="295" spans="2:2" x14ac:dyDescent="0.3">
      <c r="B295" s="249"/>
    </row>
    <row r="296" spans="2:2" x14ac:dyDescent="0.3">
      <c r="B296" s="249"/>
    </row>
    <row r="297" spans="2:2" x14ac:dyDescent="0.3">
      <c r="B297" s="249"/>
    </row>
    <row r="298" spans="2:2" x14ac:dyDescent="0.3">
      <c r="B298" s="249"/>
    </row>
    <row r="299" spans="2:2" x14ac:dyDescent="0.3">
      <c r="B299" s="249"/>
    </row>
    <row r="300" spans="2:2" x14ac:dyDescent="0.3">
      <c r="B300" s="249"/>
    </row>
    <row r="301" spans="2:2" x14ac:dyDescent="0.3">
      <c r="B301" s="249"/>
    </row>
    <row r="302" spans="2:2" x14ac:dyDescent="0.3">
      <c r="B302" s="249"/>
    </row>
    <row r="303" spans="2:2" x14ac:dyDescent="0.3">
      <c r="B303" s="249"/>
    </row>
    <row r="304" spans="2:2" x14ac:dyDescent="0.3">
      <c r="B304" s="249"/>
    </row>
    <row r="305" spans="2:2" x14ac:dyDescent="0.3">
      <c r="B305" s="249"/>
    </row>
    <row r="306" spans="2:2" x14ac:dyDescent="0.3">
      <c r="B306" s="249"/>
    </row>
    <row r="307" spans="2:2" x14ac:dyDescent="0.3">
      <c r="B307" s="249"/>
    </row>
    <row r="308" spans="2:2" x14ac:dyDescent="0.3">
      <c r="B308" s="249"/>
    </row>
    <row r="309" spans="2:2" x14ac:dyDescent="0.3">
      <c r="B309" s="249"/>
    </row>
    <row r="310" spans="2:2" x14ac:dyDescent="0.3">
      <c r="B310" s="249"/>
    </row>
    <row r="311" spans="2:2" x14ac:dyDescent="0.3">
      <c r="B311" s="249"/>
    </row>
    <row r="312" spans="2:2" x14ac:dyDescent="0.3">
      <c r="B312" s="249"/>
    </row>
    <row r="313" spans="2:2" x14ac:dyDescent="0.3">
      <c r="B313" s="249"/>
    </row>
    <row r="314" spans="2:2" x14ac:dyDescent="0.3">
      <c r="B314" s="249"/>
    </row>
    <row r="315" spans="2:2" x14ac:dyDescent="0.3">
      <c r="B315" s="249"/>
    </row>
    <row r="316" spans="2:2" x14ac:dyDescent="0.3">
      <c r="B316" s="249"/>
    </row>
    <row r="317" spans="2:2" x14ac:dyDescent="0.3">
      <c r="B317" s="249"/>
    </row>
    <row r="318" spans="2:2" x14ac:dyDescent="0.3">
      <c r="B318" s="249"/>
    </row>
    <row r="319" spans="2:2" x14ac:dyDescent="0.3">
      <c r="B319" s="249"/>
    </row>
    <row r="320" spans="2:2" x14ac:dyDescent="0.3">
      <c r="B320" s="249"/>
    </row>
    <row r="321" spans="2:2" x14ac:dyDescent="0.3">
      <c r="B321" s="249"/>
    </row>
    <row r="322" spans="2:2" x14ac:dyDescent="0.3">
      <c r="B322" s="249"/>
    </row>
    <row r="323" spans="2:2" x14ac:dyDescent="0.3">
      <c r="B323" s="249"/>
    </row>
    <row r="324" spans="2:2" x14ac:dyDescent="0.3">
      <c r="B324" s="249"/>
    </row>
    <row r="325" spans="2:2" x14ac:dyDescent="0.3">
      <c r="B325" s="249"/>
    </row>
    <row r="326" spans="2:2" x14ac:dyDescent="0.3">
      <c r="B326" s="249"/>
    </row>
    <row r="327" spans="2:2" x14ac:dyDescent="0.3">
      <c r="B327" s="249"/>
    </row>
    <row r="328" spans="2:2" x14ac:dyDescent="0.3">
      <c r="B328" s="249"/>
    </row>
    <row r="329" spans="2:2" x14ac:dyDescent="0.3">
      <c r="B329" s="249"/>
    </row>
    <row r="330" spans="2:2" x14ac:dyDescent="0.3">
      <c r="B330" s="249"/>
    </row>
    <row r="331" spans="2:2" x14ac:dyDescent="0.3">
      <c r="B331" s="249"/>
    </row>
    <row r="332" spans="2:2" x14ac:dyDescent="0.3">
      <c r="B332" s="249"/>
    </row>
    <row r="333" spans="2:2" x14ac:dyDescent="0.3">
      <c r="B333" s="249"/>
    </row>
    <row r="334" spans="2:2" x14ac:dyDescent="0.3">
      <c r="B334" s="249"/>
    </row>
    <row r="335" spans="2:2" x14ac:dyDescent="0.3">
      <c r="B335" s="249"/>
    </row>
    <row r="336" spans="2:2" x14ac:dyDescent="0.3">
      <c r="B336" s="249"/>
    </row>
    <row r="337" spans="2:2" x14ac:dyDescent="0.3">
      <c r="B337" s="249"/>
    </row>
    <row r="338" spans="2:2" x14ac:dyDescent="0.3">
      <c r="B338" s="249"/>
    </row>
    <row r="339" spans="2:2" x14ac:dyDescent="0.3">
      <c r="B339" s="249"/>
    </row>
    <row r="340" spans="2:2" x14ac:dyDescent="0.3">
      <c r="B340" s="249"/>
    </row>
    <row r="341" spans="2:2" x14ac:dyDescent="0.3">
      <c r="B341" s="249"/>
    </row>
    <row r="342" spans="2:2" x14ac:dyDescent="0.3">
      <c r="B342" s="249"/>
    </row>
    <row r="343" spans="2:2" x14ac:dyDescent="0.3">
      <c r="B343" s="249"/>
    </row>
    <row r="344" spans="2:2" x14ac:dyDescent="0.3">
      <c r="B344" s="249"/>
    </row>
    <row r="345" spans="2:2" x14ac:dyDescent="0.3">
      <c r="B345" s="249"/>
    </row>
    <row r="346" spans="2:2" x14ac:dyDescent="0.3">
      <c r="B346" s="249"/>
    </row>
    <row r="347" spans="2:2" x14ac:dyDescent="0.3">
      <c r="B347" s="249"/>
    </row>
    <row r="348" spans="2:2" x14ac:dyDescent="0.3">
      <c r="B348" s="249"/>
    </row>
    <row r="349" spans="2:2" x14ac:dyDescent="0.3">
      <c r="B349" s="249"/>
    </row>
    <row r="350" spans="2:2" x14ac:dyDescent="0.3">
      <c r="B350" s="249"/>
    </row>
    <row r="351" spans="2:2" x14ac:dyDescent="0.3">
      <c r="B351" s="249"/>
    </row>
    <row r="352" spans="2:2" x14ac:dyDescent="0.3">
      <c r="B352" s="249"/>
    </row>
    <row r="353" spans="2:2" x14ac:dyDescent="0.3">
      <c r="B353" s="249"/>
    </row>
    <row r="354" spans="2:2" x14ac:dyDescent="0.3">
      <c r="B354" s="249"/>
    </row>
    <row r="355" spans="2:2" x14ac:dyDescent="0.3">
      <c r="B355" s="249"/>
    </row>
    <row r="356" spans="2:2" x14ac:dyDescent="0.3">
      <c r="B356" s="249"/>
    </row>
    <row r="357" spans="2:2" x14ac:dyDescent="0.3">
      <c r="B357" s="249"/>
    </row>
    <row r="358" spans="2:2" x14ac:dyDescent="0.3">
      <c r="B358" s="249"/>
    </row>
    <row r="359" spans="2:2" x14ac:dyDescent="0.3">
      <c r="B359" s="249"/>
    </row>
    <row r="360" spans="2:2" x14ac:dyDescent="0.3">
      <c r="B360" s="249"/>
    </row>
    <row r="361" spans="2:2" x14ac:dyDescent="0.3">
      <c r="B361" s="249"/>
    </row>
    <row r="362" spans="2:2" x14ac:dyDescent="0.3">
      <c r="B362" s="249"/>
    </row>
    <row r="363" spans="2:2" x14ac:dyDescent="0.3">
      <c r="B363" s="249"/>
    </row>
    <row r="364" spans="2:2" x14ac:dyDescent="0.3">
      <c r="B364" s="249"/>
    </row>
    <row r="365" spans="2:2" x14ac:dyDescent="0.3">
      <c r="B365" s="249"/>
    </row>
    <row r="366" spans="2:2" x14ac:dyDescent="0.3">
      <c r="B366" s="249"/>
    </row>
    <row r="367" spans="2:2" x14ac:dyDescent="0.3">
      <c r="B367" s="249"/>
    </row>
    <row r="368" spans="2:2" x14ac:dyDescent="0.3">
      <c r="B368" s="249"/>
    </row>
    <row r="369" spans="2:2" x14ac:dyDescent="0.3">
      <c r="B369" s="249"/>
    </row>
    <row r="370" spans="2:2" x14ac:dyDescent="0.3">
      <c r="B370" s="249"/>
    </row>
    <row r="371" spans="2:2" x14ac:dyDescent="0.3">
      <c r="B371" s="249"/>
    </row>
    <row r="372" spans="2:2" x14ac:dyDescent="0.3">
      <c r="B372" s="249"/>
    </row>
    <row r="373" spans="2:2" x14ac:dyDescent="0.3">
      <c r="B373" s="249"/>
    </row>
    <row r="374" spans="2:2" x14ac:dyDescent="0.3">
      <c r="B374" s="249"/>
    </row>
    <row r="375" spans="2:2" x14ac:dyDescent="0.3">
      <c r="B375" s="249"/>
    </row>
    <row r="376" spans="2:2" x14ac:dyDescent="0.3">
      <c r="B376" s="249"/>
    </row>
    <row r="377" spans="2:2" x14ac:dyDescent="0.3">
      <c r="B377" s="249"/>
    </row>
    <row r="378" spans="2:2" x14ac:dyDescent="0.3">
      <c r="B378" s="249"/>
    </row>
    <row r="379" spans="2:2" x14ac:dyDescent="0.3">
      <c r="B379" s="249"/>
    </row>
    <row r="380" spans="2:2" x14ac:dyDescent="0.3">
      <c r="B380" s="249"/>
    </row>
    <row r="381" spans="2:2" x14ac:dyDescent="0.3">
      <c r="B381" s="249"/>
    </row>
    <row r="382" spans="2:2" x14ac:dyDescent="0.3">
      <c r="B382" s="249"/>
    </row>
    <row r="383" spans="2:2" x14ac:dyDescent="0.3">
      <c r="B383" s="249"/>
    </row>
    <row r="384" spans="2:2" x14ac:dyDescent="0.3">
      <c r="B384" s="249"/>
    </row>
    <row r="385" spans="2:2" x14ac:dyDescent="0.3">
      <c r="B385" s="249"/>
    </row>
    <row r="386" spans="2:2" x14ac:dyDescent="0.3">
      <c r="B386" s="249"/>
    </row>
    <row r="387" spans="2:2" x14ac:dyDescent="0.3">
      <c r="B387" s="249"/>
    </row>
    <row r="388" spans="2:2" x14ac:dyDescent="0.3">
      <c r="B388" s="249"/>
    </row>
    <row r="389" spans="2:2" x14ac:dyDescent="0.3">
      <c r="B389" s="249"/>
    </row>
    <row r="390" spans="2:2" x14ac:dyDescent="0.3">
      <c r="B390" s="249"/>
    </row>
    <row r="391" spans="2:2" x14ac:dyDescent="0.3">
      <c r="B391" s="249"/>
    </row>
    <row r="392" spans="2:2" x14ac:dyDescent="0.3">
      <c r="B392" s="249"/>
    </row>
    <row r="393" spans="2:2" x14ac:dyDescent="0.3">
      <c r="B393" s="249"/>
    </row>
    <row r="394" spans="2:2" x14ac:dyDescent="0.3">
      <c r="B394" s="249"/>
    </row>
    <row r="395" spans="2:2" x14ac:dyDescent="0.3">
      <c r="B395" s="249"/>
    </row>
    <row r="396" spans="2:2" x14ac:dyDescent="0.3">
      <c r="B396" s="249"/>
    </row>
    <row r="397" spans="2:2" x14ac:dyDescent="0.3">
      <c r="B397" s="249"/>
    </row>
    <row r="398" spans="2:2" x14ac:dyDescent="0.3">
      <c r="B398" s="249"/>
    </row>
    <row r="399" spans="2:2" x14ac:dyDescent="0.3">
      <c r="B399" s="249"/>
    </row>
    <row r="400" spans="2:2" x14ac:dyDescent="0.3">
      <c r="B400" s="249"/>
    </row>
    <row r="401" spans="2:2" x14ac:dyDescent="0.3">
      <c r="B401" s="249"/>
    </row>
    <row r="402" spans="2:2" x14ac:dyDescent="0.3">
      <c r="B402" s="249"/>
    </row>
    <row r="403" spans="2:2" x14ac:dyDescent="0.3">
      <c r="B403" s="249"/>
    </row>
    <row r="404" spans="2:2" x14ac:dyDescent="0.3">
      <c r="B404" s="249"/>
    </row>
    <row r="405" spans="2:2" x14ac:dyDescent="0.3">
      <c r="B405" s="249"/>
    </row>
    <row r="406" spans="2:2" x14ac:dyDescent="0.3">
      <c r="B406" s="249"/>
    </row>
    <row r="407" spans="2:2" x14ac:dyDescent="0.3">
      <c r="B407" s="249"/>
    </row>
    <row r="408" spans="2:2" x14ac:dyDescent="0.3">
      <c r="B408" s="249"/>
    </row>
    <row r="409" spans="2:2" x14ac:dyDescent="0.3">
      <c r="B409" s="249"/>
    </row>
    <row r="410" spans="2:2" x14ac:dyDescent="0.3">
      <c r="B410" s="249"/>
    </row>
    <row r="411" spans="2:2" x14ac:dyDescent="0.3">
      <c r="B411" s="249"/>
    </row>
    <row r="412" spans="2:2" x14ac:dyDescent="0.3">
      <c r="B412" s="249"/>
    </row>
    <row r="413" spans="2:2" x14ac:dyDescent="0.3">
      <c r="B413" s="249"/>
    </row>
    <row r="414" spans="2:2" x14ac:dyDescent="0.3">
      <c r="B414" s="249"/>
    </row>
    <row r="415" spans="2:2" x14ac:dyDescent="0.3">
      <c r="B415" s="249"/>
    </row>
    <row r="416" spans="2:2" x14ac:dyDescent="0.3">
      <c r="B416" s="249"/>
    </row>
    <row r="417" spans="2:2" x14ac:dyDescent="0.3">
      <c r="B417" s="249"/>
    </row>
    <row r="418" spans="2:2" x14ac:dyDescent="0.3">
      <c r="B418" s="249"/>
    </row>
    <row r="419" spans="2:2" x14ac:dyDescent="0.3">
      <c r="B419" s="249"/>
    </row>
    <row r="420" spans="2:2" x14ac:dyDescent="0.3">
      <c r="B420" s="249"/>
    </row>
    <row r="421" spans="2:2" x14ac:dyDescent="0.3">
      <c r="B421" s="249"/>
    </row>
    <row r="422" spans="2:2" x14ac:dyDescent="0.3">
      <c r="B422" s="249"/>
    </row>
    <row r="423" spans="2:2" x14ac:dyDescent="0.3">
      <c r="B423" s="249"/>
    </row>
    <row r="424" spans="2:2" x14ac:dyDescent="0.3">
      <c r="B424" s="249"/>
    </row>
    <row r="425" spans="2:2" x14ac:dyDescent="0.3">
      <c r="B425" s="249"/>
    </row>
    <row r="426" spans="2:2" x14ac:dyDescent="0.3">
      <c r="B426" s="249"/>
    </row>
    <row r="427" spans="2:2" x14ac:dyDescent="0.3">
      <c r="B427" s="249"/>
    </row>
    <row r="428" spans="2:2" x14ac:dyDescent="0.3">
      <c r="B428" s="249"/>
    </row>
    <row r="429" spans="2:2" x14ac:dyDescent="0.3">
      <c r="B429" s="249"/>
    </row>
    <row r="430" spans="2:2" x14ac:dyDescent="0.3">
      <c r="B430" s="249"/>
    </row>
    <row r="431" spans="2:2" x14ac:dyDescent="0.3">
      <c r="B431" s="249"/>
    </row>
    <row r="432" spans="2:2" x14ac:dyDescent="0.3">
      <c r="B432" s="249"/>
    </row>
    <row r="433" spans="2:2" x14ac:dyDescent="0.3">
      <c r="B433" s="249"/>
    </row>
    <row r="434" spans="2:2" x14ac:dyDescent="0.3">
      <c r="B434" s="249"/>
    </row>
    <row r="435" spans="2:2" x14ac:dyDescent="0.3">
      <c r="B435" s="249"/>
    </row>
    <row r="436" spans="2:2" x14ac:dyDescent="0.3">
      <c r="B436" s="249"/>
    </row>
    <row r="437" spans="2:2" x14ac:dyDescent="0.3">
      <c r="B437" s="249"/>
    </row>
    <row r="438" spans="2:2" x14ac:dyDescent="0.3">
      <c r="B438" s="249"/>
    </row>
    <row r="439" spans="2:2" x14ac:dyDescent="0.3">
      <c r="B439" s="249"/>
    </row>
    <row r="440" spans="2:2" x14ac:dyDescent="0.3">
      <c r="B440" s="249"/>
    </row>
    <row r="441" spans="2:2" x14ac:dyDescent="0.3">
      <c r="B441" s="249"/>
    </row>
    <row r="442" spans="2:2" x14ac:dyDescent="0.3">
      <c r="B442" s="249"/>
    </row>
    <row r="443" spans="2:2" x14ac:dyDescent="0.3">
      <c r="B443" s="249"/>
    </row>
    <row r="444" spans="2:2" x14ac:dyDescent="0.3">
      <c r="B444" s="249"/>
    </row>
    <row r="445" spans="2:2" x14ac:dyDescent="0.3">
      <c r="B445" s="249"/>
    </row>
    <row r="446" spans="2:2" x14ac:dyDescent="0.3">
      <c r="B446" s="249"/>
    </row>
    <row r="447" spans="2:2" x14ac:dyDescent="0.3">
      <c r="B447" s="249"/>
    </row>
    <row r="448" spans="2:2" x14ac:dyDescent="0.3">
      <c r="B448" s="249"/>
    </row>
    <row r="449" spans="2:2" x14ac:dyDescent="0.3">
      <c r="B449" s="249"/>
    </row>
    <row r="450" spans="2:2" x14ac:dyDescent="0.3">
      <c r="B450" s="249"/>
    </row>
    <row r="451" spans="2:2" x14ac:dyDescent="0.3">
      <c r="B451" s="249"/>
    </row>
    <row r="452" spans="2:2" x14ac:dyDescent="0.3">
      <c r="B452" s="249"/>
    </row>
    <row r="453" spans="2:2" x14ac:dyDescent="0.3">
      <c r="B453" s="249"/>
    </row>
    <row r="454" spans="2:2" x14ac:dyDescent="0.3">
      <c r="B454" s="249"/>
    </row>
    <row r="455" spans="2:2" x14ac:dyDescent="0.3">
      <c r="B455" s="249"/>
    </row>
    <row r="456" spans="2:2" x14ac:dyDescent="0.3">
      <c r="B456" s="249"/>
    </row>
    <row r="457" spans="2:2" x14ac:dyDescent="0.3">
      <c r="B457" s="249"/>
    </row>
    <row r="458" spans="2:2" x14ac:dyDescent="0.3">
      <c r="B458" s="249"/>
    </row>
    <row r="459" spans="2:2" x14ac:dyDescent="0.3">
      <c r="B459" s="249"/>
    </row>
    <row r="460" spans="2:2" x14ac:dyDescent="0.3">
      <c r="B460" s="249"/>
    </row>
    <row r="461" spans="2:2" x14ac:dyDescent="0.3">
      <c r="B461" s="249"/>
    </row>
    <row r="462" spans="2:2" x14ac:dyDescent="0.3">
      <c r="B462" s="249"/>
    </row>
    <row r="463" spans="2:2" x14ac:dyDescent="0.3">
      <c r="B463" s="249"/>
    </row>
    <row r="464" spans="2:2" x14ac:dyDescent="0.3">
      <c r="B464" s="249"/>
    </row>
    <row r="465" spans="2:2" x14ac:dyDescent="0.3">
      <c r="B465" s="249"/>
    </row>
    <row r="466" spans="2:2" x14ac:dyDescent="0.3">
      <c r="B466" s="249"/>
    </row>
    <row r="467" spans="2:2" x14ac:dyDescent="0.3">
      <c r="B467" s="249"/>
    </row>
    <row r="468" spans="2:2" x14ac:dyDescent="0.3">
      <c r="B468" s="249"/>
    </row>
    <row r="469" spans="2:2" x14ac:dyDescent="0.3">
      <c r="B469" s="249"/>
    </row>
    <row r="470" spans="2:2" x14ac:dyDescent="0.3">
      <c r="B470" s="249"/>
    </row>
    <row r="471" spans="2:2" x14ac:dyDescent="0.3">
      <c r="B471" s="249"/>
    </row>
    <row r="472" spans="2:2" x14ac:dyDescent="0.3">
      <c r="B472" s="249"/>
    </row>
    <row r="473" spans="2:2" x14ac:dyDescent="0.3">
      <c r="B473" s="249"/>
    </row>
    <row r="474" spans="2:2" x14ac:dyDescent="0.3">
      <c r="B474" s="249"/>
    </row>
    <row r="475" spans="2:2" x14ac:dyDescent="0.3">
      <c r="B475" s="249"/>
    </row>
    <row r="476" spans="2:2" x14ac:dyDescent="0.3">
      <c r="B476" s="249"/>
    </row>
    <row r="477" spans="2:2" x14ac:dyDescent="0.3">
      <c r="B477" s="249"/>
    </row>
    <row r="478" spans="2:2" x14ac:dyDescent="0.3">
      <c r="B478" s="249"/>
    </row>
    <row r="479" spans="2:2" x14ac:dyDescent="0.3">
      <c r="B479" s="249"/>
    </row>
    <row r="480" spans="2:2" x14ac:dyDescent="0.3">
      <c r="B480" s="249"/>
    </row>
    <row r="481" spans="2:2" x14ac:dyDescent="0.3">
      <c r="B481" s="249"/>
    </row>
    <row r="482" spans="2:2" x14ac:dyDescent="0.3">
      <c r="B482" s="249"/>
    </row>
    <row r="483" spans="2:2" x14ac:dyDescent="0.3">
      <c r="B483" s="249"/>
    </row>
    <row r="484" spans="2:2" x14ac:dyDescent="0.3">
      <c r="B484" s="249"/>
    </row>
    <row r="485" spans="2:2" x14ac:dyDescent="0.3">
      <c r="B485" s="249"/>
    </row>
    <row r="486" spans="2:2" x14ac:dyDescent="0.3">
      <c r="B486" s="249"/>
    </row>
    <row r="487" spans="2:2" x14ac:dyDescent="0.3">
      <c r="B487" s="249"/>
    </row>
    <row r="488" spans="2:2" x14ac:dyDescent="0.3">
      <c r="B488" s="249"/>
    </row>
    <row r="489" spans="2:2" x14ac:dyDescent="0.3">
      <c r="B489" s="249"/>
    </row>
    <row r="490" spans="2:2" x14ac:dyDescent="0.3">
      <c r="B490" s="249"/>
    </row>
    <row r="491" spans="2:2" x14ac:dyDescent="0.3">
      <c r="B491" s="249"/>
    </row>
    <row r="492" spans="2:2" x14ac:dyDescent="0.3">
      <c r="B492" s="249"/>
    </row>
    <row r="493" spans="2:2" x14ac:dyDescent="0.3">
      <c r="B493" s="249"/>
    </row>
    <row r="494" spans="2:2" x14ac:dyDescent="0.3">
      <c r="B494" s="249"/>
    </row>
    <row r="495" spans="2:2" x14ac:dyDescent="0.3">
      <c r="B495" s="249"/>
    </row>
    <row r="496" spans="2:2" x14ac:dyDescent="0.3">
      <c r="B496" s="249"/>
    </row>
    <row r="497" spans="2:2" x14ac:dyDescent="0.3">
      <c r="B497" s="249"/>
    </row>
    <row r="498" spans="2:2" x14ac:dyDescent="0.3">
      <c r="B498" s="249"/>
    </row>
    <row r="499" spans="2:2" x14ac:dyDescent="0.3">
      <c r="B499" s="249"/>
    </row>
    <row r="500" spans="2:2" x14ac:dyDescent="0.3">
      <c r="B500" s="249"/>
    </row>
    <row r="501" spans="2:2" x14ac:dyDescent="0.3">
      <c r="B501" s="249"/>
    </row>
    <row r="502" spans="2:2" x14ac:dyDescent="0.3">
      <c r="B502" s="249"/>
    </row>
    <row r="503" spans="2:2" x14ac:dyDescent="0.3">
      <c r="B503" s="249"/>
    </row>
    <row r="504" spans="2:2" x14ac:dyDescent="0.3">
      <c r="B504" s="249"/>
    </row>
    <row r="505" spans="2:2" x14ac:dyDescent="0.3">
      <c r="B505" s="249"/>
    </row>
    <row r="506" spans="2:2" x14ac:dyDescent="0.3">
      <c r="B506" s="249"/>
    </row>
    <row r="507" spans="2:2" x14ac:dyDescent="0.3">
      <c r="B507" s="249"/>
    </row>
    <row r="508" spans="2:2" x14ac:dyDescent="0.3">
      <c r="B508" s="249"/>
    </row>
    <row r="509" spans="2:2" x14ac:dyDescent="0.3">
      <c r="B509" s="249"/>
    </row>
    <row r="510" spans="2:2" x14ac:dyDescent="0.3">
      <c r="B510" s="249"/>
    </row>
    <row r="511" spans="2:2" x14ac:dyDescent="0.3">
      <c r="B511" s="249"/>
    </row>
    <row r="512" spans="2:2" x14ac:dyDescent="0.3">
      <c r="B512" s="249"/>
    </row>
    <row r="513" spans="2:2" x14ac:dyDescent="0.3">
      <c r="B513" s="249"/>
    </row>
    <row r="514" spans="2:2" x14ac:dyDescent="0.3">
      <c r="B514" s="249"/>
    </row>
    <row r="515" spans="2:2" x14ac:dyDescent="0.3">
      <c r="B515" s="249"/>
    </row>
    <row r="516" spans="2:2" x14ac:dyDescent="0.3">
      <c r="B516" s="249"/>
    </row>
    <row r="517" spans="2:2" x14ac:dyDescent="0.3">
      <c r="B517" s="249"/>
    </row>
    <row r="518" spans="2:2" x14ac:dyDescent="0.3">
      <c r="B518" s="249"/>
    </row>
    <row r="519" spans="2:2" x14ac:dyDescent="0.3">
      <c r="B519" s="249"/>
    </row>
    <row r="520" spans="2:2" x14ac:dyDescent="0.3">
      <c r="B520" s="249"/>
    </row>
    <row r="521" spans="2:2" x14ac:dyDescent="0.3">
      <c r="B521" s="249"/>
    </row>
    <row r="522" spans="2:2" x14ac:dyDescent="0.3">
      <c r="B522" s="249"/>
    </row>
    <row r="523" spans="2:2" x14ac:dyDescent="0.3">
      <c r="B523" s="249"/>
    </row>
    <row r="524" spans="2:2" x14ac:dyDescent="0.3">
      <c r="B524" s="249"/>
    </row>
    <row r="525" spans="2:2" x14ac:dyDescent="0.3">
      <c r="B525" s="249"/>
    </row>
    <row r="526" spans="2:2" x14ac:dyDescent="0.3">
      <c r="B526" s="249"/>
    </row>
    <row r="527" spans="2:2" x14ac:dyDescent="0.3">
      <c r="B527" s="249"/>
    </row>
    <row r="528" spans="2:2" x14ac:dyDescent="0.3">
      <c r="B528" s="249"/>
    </row>
    <row r="529" spans="2:2" x14ac:dyDescent="0.3">
      <c r="B529" s="249"/>
    </row>
    <row r="530" spans="2:2" x14ac:dyDescent="0.3">
      <c r="B530" s="249"/>
    </row>
    <row r="531" spans="2:2" x14ac:dyDescent="0.3">
      <c r="B531" s="249"/>
    </row>
    <row r="532" spans="2:2" x14ac:dyDescent="0.3">
      <c r="B532" s="249"/>
    </row>
    <row r="533" spans="2:2" x14ac:dyDescent="0.3">
      <c r="B533" s="249"/>
    </row>
    <row r="534" spans="2:2" x14ac:dyDescent="0.3">
      <c r="B534" s="249"/>
    </row>
    <row r="535" spans="2:2" x14ac:dyDescent="0.3">
      <c r="B535" s="249"/>
    </row>
    <row r="536" spans="2:2" x14ac:dyDescent="0.3">
      <c r="B536" s="249"/>
    </row>
    <row r="537" spans="2:2" x14ac:dyDescent="0.3">
      <c r="B537" s="249"/>
    </row>
    <row r="538" spans="2:2" x14ac:dyDescent="0.3">
      <c r="B538" s="249"/>
    </row>
    <row r="539" spans="2:2" x14ac:dyDescent="0.3">
      <c r="B539" s="249"/>
    </row>
    <row r="540" spans="2:2" x14ac:dyDescent="0.3">
      <c r="B540" s="249"/>
    </row>
    <row r="541" spans="2:2" x14ac:dyDescent="0.3">
      <c r="B541" s="249"/>
    </row>
    <row r="542" spans="2:2" x14ac:dyDescent="0.3">
      <c r="B542" s="249"/>
    </row>
    <row r="543" spans="2:2" x14ac:dyDescent="0.3">
      <c r="B543" s="249"/>
    </row>
    <row r="544" spans="2:2" x14ac:dyDescent="0.3">
      <c r="B544" s="249"/>
    </row>
    <row r="545" spans="2:2" x14ac:dyDescent="0.3">
      <c r="B545" s="249"/>
    </row>
    <row r="546" spans="2:2" x14ac:dyDescent="0.3">
      <c r="B546" s="249"/>
    </row>
    <row r="547" spans="2:2" x14ac:dyDescent="0.3">
      <c r="B547" s="249"/>
    </row>
    <row r="548" spans="2:2" x14ac:dyDescent="0.3">
      <c r="B548" s="249"/>
    </row>
    <row r="549" spans="2:2" x14ac:dyDescent="0.3">
      <c r="B549" s="249"/>
    </row>
    <row r="550" spans="2:2" x14ac:dyDescent="0.3">
      <c r="B550" s="249"/>
    </row>
    <row r="551" spans="2:2" x14ac:dyDescent="0.3">
      <c r="B551" s="249"/>
    </row>
    <row r="552" spans="2:2" x14ac:dyDescent="0.3">
      <c r="B552" s="249"/>
    </row>
    <row r="553" spans="2:2" x14ac:dyDescent="0.3">
      <c r="B553" s="249"/>
    </row>
    <row r="554" spans="2:2" x14ac:dyDescent="0.3">
      <c r="B554" s="249"/>
    </row>
    <row r="555" spans="2:2" x14ac:dyDescent="0.3">
      <c r="B555" s="249"/>
    </row>
    <row r="556" spans="2:2" x14ac:dyDescent="0.3">
      <c r="B556" s="249"/>
    </row>
    <row r="557" spans="2:2" x14ac:dyDescent="0.3">
      <c r="B557" s="249"/>
    </row>
    <row r="558" spans="2:2" x14ac:dyDescent="0.3">
      <c r="B558" s="249"/>
    </row>
    <row r="559" spans="2:2" x14ac:dyDescent="0.3">
      <c r="B559" s="249"/>
    </row>
    <row r="560" spans="2:2" x14ac:dyDescent="0.3">
      <c r="B560" s="249"/>
    </row>
    <row r="561" spans="2:2" x14ac:dyDescent="0.3">
      <c r="B561" s="249"/>
    </row>
    <row r="562" spans="2:2" x14ac:dyDescent="0.3">
      <c r="B562" s="249"/>
    </row>
    <row r="563" spans="2:2" x14ac:dyDescent="0.3">
      <c r="B563" s="249"/>
    </row>
    <row r="564" spans="2:2" x14ac:dyDescent="0.3">
      <c r="B564" s="249"/>
    </row>
    <row r="565" spans="2:2" x14ac:dyDescent="0.3">
      <c r="B565" s="249"/>
    </row>
    <row r="566" spans="2:2" x14ac:dyDescent="0.3">
      <c r="B566" s="249"/>
    </row>
    <row r="567" spans="2:2" x14ac:dyDescent="0.3">
      <c r="B567" s="249"/>
    </row>
    <row r="568" spans="2:2" x14ac:dyDescent="0.3">
      <c r="B568" s="249"/>
    </row>
    <row r="569" spans="2:2" x14ac:dyDescent="0.3">
      <c r="B569" s="249"/>
    </row>
    <row r="570" spans="2:2" x14ac:dyDescent="0.3">
      <c r="B570" s="249"/>
    </row>
    <row r="571" spans="2:2" x14ac:dyDescent="0.3">
      <c r="B571" s="249"/>
    </row>
    <row r="572" spans="2:2" x14ac:dyDescent="0.3">
      <c r="B572" s="249"/>
    </row>
    <row r="573" spans="2:2" x14ac:dyDescent="0.3">
      <c r="B573" s="249"/>
    </row>
    <row r="574" spans="2:2" x14ac:dyDescent="0.3">
      <c r="B574" s="249"/>
    </row>
    <row r="575" spans="2:2" x14ac:dyDescent="0.3">
      <c r="B575" s="249"/>
    </row>
    <row r="576" spans="2:2" x14ac:dyDescent="0.3">
      <c r="B576" s="249"/>
    </row>
    <row r="577" spans="2:2" x14ac:dyDescent="0.3">
      <c r="B577" s="249"/>
    </row>
    <row r="578" spans="2:2" x14ac:dyDescent="0.3">
      <c r="B578" s="249"/>
    </row>
    <row r="579" spans="2:2" x14ac:dyDescent="0.3">
      <c r="B579" s="249"/>
    </row>
    <row r="580" spans="2:2" x14ac:dyDescent="0.3">
      <c r="B580" s="249"/>
    </row>
    <row r="581" spans="2:2" x14ac:dyDescent="0.3">
      <c r="B581" s="249"/>
    </row>
    <row r="582" spans="2:2" x14ac:dyDescent="0.3">
      <c r="B582" s="249"/>
    </row>
    <row r="583" spans="2:2" x14ac:dyDescent="0.3">
      <c r="B583" s="249"/>
    </row>
    <row r="584" spans="2:2" x14ac:dyDescent="0.3">
      <c r="B584" s="249"/>
    </row>
    <row r="585" spans="2:2" x14ac:dyDescent="0.3">
      <c r="B585" s="249"/>
    </row>
    <row r="586" spans="2:2" x14ac:dyDescent="0.3">
      <c r="B586" s="249"/>
    </row>
    <row r="587" spans="2:2" x14ac:dyDescent="0.3">
      <c r="B587" s="249"/>
    </row>
    <row r="588" spans="2:2" x14ac:dyDescent="0.3">
      <c r="B588" s="249"/>
    </row>
    <row r="589" spans="2:2" x14ac:dyDescent="0.3">
      <c r="B589" s="249"/>
    </row>
    <row r="590" spans="2:2" x14ac:dyDescent="0.3">
      <c r="B590" s="249"/>
    </row>
    <row r="591" spans="2:2" x14ac:dyDescent="0.3">
      <c r="B591" s="249"/>
    </row>
    <row r="592" spans="2:2" x14ac:dyDescent="0.3">
      <c r="B592" s="249"/>
    </row>
    <row r="593" spans="2:2" x14ac:dyDescent="0.3">
      <c r="B593" s="249"/>
    </row>
    <row r="594" spans="2:2" x14ac:dyDescent="0.3">
      <c r="B594" s="249"/>
    </row>
    <row r="595" spans="2:2" x14ac:dyDescent="0.3">
      <c r="B595" s="249"/>
    </row>
    <row r="596" spans="2:2" x14ac:dyDescent="0.3">
      <c r="B596" s="249"/>
    </row>
    <row r="597" spans="2:2" x14ac:dyDescent="0.3">
      <c r="B597" s="249"/>
    </row>
    <row r="598" spans="2:2" x14ac:dyDescent="0.3">
      <c r="B598" s="249"/>
    </row>
    <row r="599" spans="2:2" x14ac:dyDescent="0.3">
      <c r="B599" s="249"/>
    </row>
    <row r="600" spans="2:2" x14ac:dyDescent="0.3">
      <c r="B600" s="249"/>
    </row>
    <row r="601" spans="2:2" x14ac:dyDescent="0.3">
      <c r="B601" s="249"/>
    </row>
    <row r="602" spans="2:2" x14ac:dyDescent="0.3">
      <c r="B602" s="249"/>
    </row>
    <row r="603" spans="2:2" x14ac:dyDescent="0.3">
      <c r="B603" s="249"/>
    </row>
    <row r="604" spans="2:2" x14ac:dyDescent="0.3">
      <c r="B604" s="249"/>
    </row>
    <row r="605" spans="2:2" x14ac:dyDescent="0.3">
      <c r="B605" s="249"/>
    </row>
    <row r="606" spans="2:2" x14ac:dyDescent="0.3">
      <c r="B606" s="249"/>
    </row>
    <row r="607" spans="2:2" x14ac:dyDescent="0.3">
      <c r="B607" s="249"/>
    </row>
    <row r="608" spans="2:2" x14ac:dyDescent="0.3">
      <c r="B608" s="249"/>
    </row>
    <row r="609" spans="2:2" x14ac:dyDescent="0.3">
      <c r="B609" s="249"/>
    </row>
    <row r="610" spans="2:2" x14ac:dyDescent="0.3">
      <c r="B610" s="249"/>
    </row>
    <row r="611" spans="2:2" x14ac:dyDescent="0.3">
      <c r="B611" s="249"/>
    </row>
    <row r="612" spans="2:2" x14ac:dyDescent="0.3">
      <c r="B612" s="249"/>
    </row>
    <row r="613" spans="2:2" x14ac:dyDescent="0.3">
      <c r="B613" s="249"/>
    </row>
    <row r="614" spans="2:2" x14ac:dyDescent="0.3">
      <c r="B614" s="249"/>
    </row>
    <row r="615" spans="2:2" x14ac:dyDescent="0.3">
      <c r="B615" s="249"/>
    </row>
    <row r="616" spans="2:2" x14ac:dyDescent="0.3">
      <c r="B616" s="249"/>
    </row>
    <row r="617" spans="2:2" x14ac:dyDescent="0.3">
      <c r="B617" s="249"/>
    </row>
    <row r="618" spans="2:2" x14ac:dyDescent="0.3">
      <c r="B618" s="249"/>
    </row>
    <row r="619" spans="2:2" x14ac:dyDescent="0.3">
      <c r="B619" s="249"/>
    </row>
    <row r="620" spans="2:2" x14ac:dyDescent="0.3">
      <c r="B620" s="249"/>
    </row>
    <row r="621" spans="2:2" x14ac:dyDescent="0.3">
      <c r="B621" s="249"/>
    </row>
    <row r="622" spans="2:2" x14ac:dyDescent="0.3">
      <c r="B622" s="249"/>
    </row>
    <row r="623" spans="2:2" x14ac:dyDescent="0.3">
      <c r="B623" s="249"/>
    </row>
    <row r="624" spans="2:2" x14ac:dyDescent="0.3">
      <c r="B624" s="249"/>
    </row>
    <row r="625" spans="2:2" x14ac:dyDescent="0.3">
      <c r="B625" s="249"/>
    </row>
    <row r="626" spans="2:2" x14ac:dyDescent="0.3">
      <c r="B626" s="249"/>
    </row>
    <row r="627" spans="2:2" x14ac:dyDescent="0.3">
      <c r="B627" s="249"/>
    </row>
    <row r="628" spans="2:2" x14ac:dyDescent="0.3">
      <c r="B628" s="249"/>
    </row>
    <row r="629" spans="2:2" x14ac:dyDescent="0.3">
      <c r="B629" s="249"/>
    </row>
    <row r="630" spans="2:2" x14ac:dyDescent="0.3">
      <c r="B630" s="249"/>
    </row>
    <row r="631" spans="2:2" x14ac:dyDescent="0.3">
      <c r="B631" s="249"/>
    </row>
    <row r="632" spans="2:2" x14ac:dyDescent="0.3">
      <c r="B632" s="249"/>
    </row>
    <row r="633" spans="2:2" x14ac:dyDescent="0.3">
      <c r="B633" s="249"/>
    </row>
    <row r="634" spans="2:2" x14ac:dyDescent="0.3">
      <c r="B634" s="249"/>
    </row>
    <row r="635" spans="2:2" x14ac:dyDescent="0.3">
      <c r="B635" s="249"/>
    </row>
    <row r="636" spans="2:2" x14ac:dyDescent="0.3">
      <c r="B636" s="249"/>
    </row>
    <row r="637" spans="2:2" x14ac:dyDescent="0.3">
      <c r="B637" s="249"/>
    </row>
    <row r="638" spans="2:2" x14ac:dyDescent="0.3">
      <c r="B638" s="249"/>
    </row>
    <row r="639" spans="2:2" x14ac:dyDescent="0.3">
      <c r="B639" s="249"/>
    </row>
    <row r="640" spans="2:2" x14ac:dyDescent="0.3">
      <c r="B640" s="249"/>
    </row>
    <row r="641" spans="2:2" x14ac:dyDescent="0.3">
      <c r="B641" s="249"/>
    </row>
    <row r="642" spans="2:2" x14ac:dyDescent="0.3">
      <c r="B642" s="249"/>
    </row>
    <row r="643" spans="2:2" x14ac:dyDescent="0.3">
      <c r="B643" s="249"/>
    </row>
    <row r="644" spans="2:2" x14ac:dyDescent="0.3">
      <c r="B644" s="249"/>
    </row>
    <row r="645" spans="2:2" x14ac:dyDescent="0.3">
      <c r="B645" s="249"/>
    </row>
    <row r="646" spans="2:2" x14ac:dyDescent="0.3">
      <c r="B646" s="249"/>
    </row>
    <row r="647" spans="2:2" x14ac:dyDescent="0.3">
      <c r="B647" s="249"/>
    </row>
    <row r="648" spans="2:2" x14ac:dyDescent="0.3">
      <c r="B648" s="249"/>
    </row>
    <row r="649" spans="2:2" x14ac:dyDescent="0.3">
      <c r="B649" s="249"/>
    </row>
    <row r="650" spans="2:2" x14ac:dyDescent="0.3">
      <c r="B650" s="249"/>
    </row>
    <row r="651" spans="2:2" x14ac:dyDescent="0.3">
      <c r="B651" s="249"/>
    </row>
    <row r="652" spans="2:2" x14ac:dyDescent="0.3">
      <c r="B652" s="249"/>
    </row>
    <row r="653" spans="2:2" x14ac:dyDescent="0.3">
      <c r="B653" s="249"/>
    </row>
    <row r="654" spans="2:2" x14ac:dyDescent="0.3">
      <c r="B654" s="249"/>
    </row>
    <row r="655" spans="2:2" x14ac:dyDescent="0.3">
      <c r="B655" s="249"/>
    </row>
    <row r="656" spans="2:2" x14ac:dyDescent="0.3">
      <c r="B656" s="249"/>
    </row>
    <row r="657" spans="2:2" x14ac:dyDescent="0.3">
      <c r="B657" s="249"/>
    </row>
    <row r="658" spans="2:2" x14ac:dyDescent="0.3">
      <c r="B658" s="249"/>
    </row>
    <row r="659" spans="2:2" x14ac:dyDescent="0.3">
      <c r="B659" s="249"/>
    </row>
    <row r="660" spans="2:2" x14ac:dyDescent="0.3">
      <c r="B660" s="249"/>
    </row>
    <row r="661" spans="2:2" x14ac:dyDescent="0.3">
      <c r="B661" s="249"/>
    </row>
    <row r="662" spans="2:2" x14ac:dyDescent="0.3">
      <c r="B662" s="249"/>
    </row>
    <row r="663" spans="2:2" x14ac:dyDescent="0.3">
      <c r="B663" s="249"/>
    </row>
    <row r="664" spans="2:2" x14ac:dyDescent="0.3">
      <c r="B664" s="249"/>
    </row>
    <row r="665" spans="2:2" x14ac:dyDescent="0.3">
      <c r="B665" s="249"/>
    </row>
    <row r="666" spans="2:2" x14ac:dyDescent="0.3">
      <c r="B666" s="249"/>
    </row>
    <row r="667" spans="2:2" x14ac:dyDescent="0.3">
      <c r="B667" s="249"/>
    </row>
    <row r="668" spans="2:2" x14ac:dyDescent="0.3">
      <c r="B668" s="249"/>
    </row>
    <row r="669" spans="2:2" x14ac:dyDescent="0.3">
      <c r="B669" s="249"/>
    </row>
    <row r="670" spans="2:2" x14ac:dyDescent="0.3">
      <c r="B670" s="249"/>
    </row>
    <row r="671" spans="2:2" x14ac:dyDescent="0.3">
      <c r="B671" s="249"/>
    </row>
    <row r="672" spans="2:2" x14ac:dyDescent="0.3">
      <c r="B672" s="249"/>
    </row>
    <row r="673" spans="2:2" x14ac:dyDescent="0.3">
      <c r="B673" s="249"/>
    </row>
    <row r="674" spans="2:2" x14ac:dyDescent="0.3">
      <c r="B674" s="249"/>
    </row>
    <row r="675" spans="2:2" x14ac:dyDescent="0.3">
      <c r="B675" s="249"/>
    </row>
    <row r="676" spans="2:2" x14ac:dyDescent="0.3">
      <c r="B676" s="249"/>
    </row>
    <row r="677" spans="2:2" x14ac:dyDescent="0.3">
      <c r="B677" s="249"/>
    </row>
    <row r="678" spans="2:2" x14ac:dyDescent="0.3">
      <c r="B678" s="249"/>
    </row>
    <row r="679" spans="2:2" x14ac:dyDescent="0.3">
      <c r="B679" s="249"/>
    </row>
    <row r="680" spans="2:2" x14ac:dyDescent="0.3">
      <c r="B680" s="249"/>
    </row>
    <row r="681" spans="2:2" x14ac:dyDescent="0.3">
      <c r="B681" s="249"/>
    </row>
    <row r="682" spans="2:2" x14ac:dyDescent="0.3">
      <c r="B682" s="249"/>
    </row>
    <row r="683" spans="2:2" x14ac:dyDescent="0.3">
      <c r="B683" s="249"/>
    </row>
    <row r="684" spans="2:2" x14ac:dyDescent="0.3">
      <c r="B684" s="249"/>
    </row>
    <row r="685" spans="2:2" x14ac:dyDescent="0.3">
      <c r="B685" s="249"/>
    </row>
    <row r="686" spans="2:2" x14ac:dyDescent="0.3">
      <c r="B686" s="249"/>
    </row>
    <row r="687" spans="2:2" x14ac:dyDescent="0.3">
      <c r="B687" s="249"/>
    </row>
    <row r="688" spans="2:2" x14ac:dyDescent="0.3">
      <c r="B688" s="249"/>
    </row>
    <row r="689" spans="2:2" x14ac:dyDescent="0.3">
      <c r="B689" s="249"/>
    </row>
    <row r="690" spans="2:2" x14ac:dyDescent="0.3">
      <c r="B690" s="249"/>
    </row>
    <row r="691" spans="2:2" x14ac:dyDescent="0.3">
      <c r="B691" s="249"/>
    </row>
    <row r="692" spans="2:2" x14ac:dyDescent="0.3">
      <c r="B692" s="249"/>
    </row>
    <row r="693" spans="2:2" x14ac:dyDescent="0.3">
      <c r="B693" s="249"/>
    </row>
    <row r="694" spans="2:2" x14ac:dyDescent="0.3">
      <c r="B694" s="249"/>
    </row>
    <row r="695" spans="2:2" x14ac:dyDescent="0.3">
      <c r="B695" s="249"/>
    </row>
    <row r="696" spans="2:2" x14ac:dyDescent="0.3">
      <c r="B696" s="249"/>
    </row>
    <row r="697" spans="2:2" x14ac:dyDescent="0.3">
      <c r="B697" s="249"/>
    </row>
    <row r="698" spans="2:2" x14ac:dyDescent="0.3">
      <c r="B698" s="249"/>
    </row>
    <row r="699" spans="2:2" x14ac:dyDescent="0.3">
      <c r="B699" s="249"/>
    </row>
    <row r="700" spans="2:2" x14ac:dyDescent="0.3">
      <c r="B700" s="249"/>
    </row>
    <row r="701" spans="2:2" x14ac:dyDescent="0.3">
      <c r="B701" s="249"/>
    </row>
    <row r="702" spans="2:2" x14ac:dyDescent="0.3">
      <c r="B702" s="249"/>
    </row>
    <row r="703" spans="2:2" x14ac:dyDescent="0.3">
      <c r="B703" s="249"/>
    </row>
    <row r="704" spans="2:2" x14ac:dyDescent="0.3">
      <c r="B704" s="249"/>
    </row>
    <row r="705" spans="2:2" x14ac:dyDescent="0.3">
      <c r="B705" s="249"/>
    </row>
    <row r="706" spans="2:2" x14ac:dyDescent="0.3">
      <c r="B706" s="249"/>
    </row>
    <row r="707" spans="2:2" x14ac:dyDescent="0.3">
      <c r="B707" s="249"/>
    </row>
    <row r="708" spans="2:2" x14ac:dyDescent="0.3">
      <c r="B708" s="249"/>
    </row>
    <row r="709" spans="2:2" x14ac:dyDescent="0.3">
      <c r="B709" s="249"/>
    </row>
    <row r="710" spans="2:2" x14ac:dyDescent="0.3">
      <c r="B710" s="249"/>
    </row>
    <row r="711" spans="2:2" x14ac:dyDescent="0.3">
      <c r="B711" s="249"/>
    </row>
    <row r="712" spans="2:2" x14ac:dyDescent="0.3">
      <c r="B712" s="249"/>
    </row>
    <row r="713" spans="2:2" x14ac:dyDescent="0.3">
      <c r="B713" s="249"/>
    </row>
    <row r="714" spans="2:2" x14ac:dyDescent="0.3">
      <c r="B714" s="249"/>
    </row>
    <row r="715" spans="2:2" x14ac:dyDescent="0.3">
      <c r="B715" s="249"/>
    </row>
    <row r="716" spans="2:2" x14ac:dyDescent="0.3">
      <c r="B716" s="249"/>
    </row>
    <row r="717" spans="2:2" x14ac:dyDescent="0.3">
      <c r="B717" s="249"/>
    </row>
    <row r="718" spans="2:2" x14ac:dyDescent="0.3">
      <c r="B718" s="249"/>
    </row>
    <row r="719" spans="2:2" x14ac:dyDescent="0.3">
      <c r="B719" s="249"/>
    </row>
    <row r="720" spans="2:2" x14ac:dyDescent="0.3">
      <c r="B720" s="249"/>
    </row>
    <row r="721" spans="2:2" x14ac:dyDescent="0.3">
      <c r="B721" s="249"/>
    </row>
    <row r="722" spans="2:2" x14ac:dyDescent="0.3">
      <c r="B722" s="249"/>
    </row>
    <row r="723" spans="2:2" x14ac:dyDescent="0.3">
      <c r="B723" s="249"/>
    </row>
    <row r="724" spans="2:2" x14ac:dyDescent="0.3">
      <c r="B724" s="249"/>
    </row>
    <row r="725" spans="2:2" x14ac:dyDescent="0.3">
      <c r="B725" s="249"/>
    </row>
    <row r="726" spans="2:2" x14ac:dyDescent="0.3">
      <c r="B726" s="249"/>
    </row>
    <row r="727" spans="2:2" x14ac:dyDescent="0.3">
      <c r="B727" s="249"/>
    </row>
    <row r="728" spans="2:2" x14ac:dyDescent="0.3">
      <c r="B728" s="249"/>
    </row>
    <row r="729" spans="2:2" x14ac:dyDescent="0.3">
      <c r="B729" s="249"/>
    </row>
    <row r="730" spans="2:2" x14ac:dyDescent="0.3">
      <c r="B730" s="249"/>
    </row>
    <row r="731" spans="2:2" x14ac:dyDescent="0.3">
      <c r="B731" s="249"/>
    </row>
    <row r="732" spans="2:2" x14ac:dyDescent="0.3">
      <c r="B732" s="249"/>
    </row>
    <row r="733" spans="2:2" x14ac:dyDescent="0.3">
      <c r="B733" s="249"/>
    </row>
    <row r="734" spans="2:2" x14ac:dyDescent="0.3">
      <c r="B734" s="249"/>
    </row>
    <row r="735" spans="2:2" x14ac:dyDescent="0.3">
      <c r="B735" s="249"/>
    </row>
    <row r="736" spans="2:2" x14ac:dyDescent="0.3">
      <c r="B736" s="249"/>
    </row>
    <row r="737" spans="2:2" x14ac:dyDescent="0.3">
      <c r="B737" s="249"/>
    </row>
    <row r="738" spans="2:2" x14ac:dyDescent="0.3">
      <c r="B738" s="249"/>
    </row>
    <row r="739" spans="2:2" x14ac:dyDescent="0.3">
      <c r="B739" s="249"/>
    </row>
    <row r="740" spans="2:2" x14ac:dyDescent="0.3">
      <c r="B740" s="249"/>
    </row>
    <row r="741" spans="2:2" x14ac:dyDescent="0.3">
      <c r="B741" s="249"/>
    </row>
    <row r="742" spans="2:2" x14ac:dyDescent="0.3">
      <c r="B742" s="249"/>
    </row>
    <row r="743" spans="2:2" x14ac:dyDescent="0.3">
      <c r="B743" s="249"/>
    </row>
    <row r="744" spans="2:2" x14ac:dyDescent="0.3">
      <c r="B744" s="249"/>
    </row>
    <row r="745" spans="2:2" x14ac:dyDescent="0.3">
      <c r="B745" s="249"/>
    </row>
    <row r="746" spans="2:2" x14ac:dyDescent="0.3">
      <c r="B746" s="249"/>
    </row>
    <row r="747" spans="2:2" x14ac:dyDescent="0.3">
      <c r="B747" s="249"/>
    </row>
    <row r="748" spans="2:2" x14ac:dyDescent="0.3">
      <c r="B748" s="249"/>
    </row>
    <row r="749" spans="2:2" x14ac:dyDescent="0.3">
      <c r="B749" s="249"/>
    </row>
    <row r="750" spans="2:2" x14ac:dyDescent="0.3">
      <c r="B750" s="249"/>
    </row>
    <row r="751" spans="2:2" x14ac:dyDescent="0.3">
      <c r="B751" s="249"/>
    </row>
    <row r="752" spans="2:2" x14ac:dyDescent="0.3">
      <c r="B752" s="249"/>
    </row>
    <row r="753" spans="2:2" x14ac:dyDescent="0.3">
      <c r="B753" s="249"/>
    </row>
    <row r="754" spans="2:2" x14ac:dyDescent="0.3">
      <c r="B754" s="249"/>
    </row>
    <row r="755" spans="2:2" x14ac:dyDescent="0.3">
      <c r="B755" s="249"/>
    </row>
    <row r="756" spans="2:2" x14ac:dyDescent="0.3">
      <c r="B756" s="249"/>
    </row>
    <row r="757" spans="2:2" x14ac:dyDescent="0.3">
      <c r="B757" s="249"/>
    </row>
    <row r="758" spans="2:2" x14ac:dyDescent="0.3">
      <c r="B758" s="249"/>
    </row>
    <row r="759" spans="2:2" x14ac:dyDescent="0.3">
      <c r="B759" s="249"/>
    </row>
    <row r="760" spans="2:2" x14ac:dyDescent="0.3">
      <c r="B760" s="249"/>
    </row>
    <row r="761" spans="2:2" x14ac:dyDescent="0.3">
      <c r="B761" s="249"/>
    </row>
    <row r="762" spans="2:2" x14ac:dyDescent="0.3">
      <c r="B762" s="249"/>
    </row>
    <row r="763" spans="2:2" x14ac:dyDescent="0.3">
      <c r="B763" s="249"/>
    </row>
    <row r="764" spans="2:2" x14ac:dyDescent="0.3">
      <c r="B764" s="249"/>
    </row>
    <row r="765" spans="2:2" x14ac:dyDescent="0.3">
      <c r="B765" s="249"/>
    </row>
    <row r="766" spans="2:2" x14ac:dyDescent="0.3">
      <c r="B766" s="249"/>
    </row>
    <row r="767" spans="2:2" x14ac:dyDescent="0.3">
      <c r="B767" s="249"/>
    </row>
    <row r="768" spans="2:2" x14ac:dyDescent="0.3">
      <c r="B768" s="249"/>
    </row>
    <row r="769" spans="2:2" x14ac:dyDescent="0.3">
      <c r="B769" s="249"/>
    </row>
    <row r="770" spans="2:2" x14ac:dyDescent="0.3">
      <c r="B770" s="249"/>
    </row>
    <row r="771" spans="2:2" x14ac:dyDescent="0.3">
      <c r="B771" s="249"/>
    </row>
    <row r="772" spans="2:2" x14ac:dyDescent="0.3">
      <c r="B772" s="249"/>
    </row>
    <row r="773" spans="2:2" x14ac:dyDescent="0.3">
      <c r="B773" s="249"/>
    </row>
    <row r="774" spans="2:2" x14ac:dyDescent="0.3">
      <c r="B774" s="249"/>
    </row>
    <row r="775" spans="2:2" x14ac:dyDescent="0.3">
      <c r="B775" s="249"/>
    </row>
    <row r="776" spans="2:2" x14ac:dyDescent="0.3">
      <c r="B776" s="249"/>
    </row>
    <row r="777" spans="2:2" x14ac:dyDescent="0.3">
      <c r="B777" s="249"/>
    </row>
    <row r="778" spans="2:2" x14ac:dyDescent="0.3">
      <c r="B778" s="249"/>
    </row>
    <row r="779" spans="2:2" x14ac:dyDescent="0.3">
      <c r="B779" s="249"/>
    </row>
    <row r="780" spans="2:2" x14ac:dyDescent="0.3">
      <c r="B780" s="249"/>
    </row>
    <row r="781" spans="2:2" x14ac:dyDescent="0.3">
      <c r="B781" s="249"/>
    </row>
    <row r="782" spans="2:2" x14ac:dyDescent="0.3">
      <c r="B782" s="249"/>
    </row>
    <row r="783" spans="2:2" x14ac:dyDescent="0.3">
      <c r="B783" s="249"/>
    </row>
    <row r="784" spans="2:2" x14ac:dyDescent="0.3">
      <c r="B784" s="249"/>
    </row>
    <row r="785" spans="2:2" x14ac:dyDescent="0.3">
      <c r="B785" s="249"/>
    </row>
    <row r="786" spans="2:2" x14ac:dyDescent="0.3">
      <c r="B786" s="249"/>
    </row>
    <row r="787" spans="2:2" x14ac:dyDescent="0.3">
      <c r="B787" s="249"/>
    </row>
    <row r="788" spans="2:2" x14ac:dyDescent="0.3">
      <c r="B788" s="249"/>
    </row>
    <row r="789" spans="2:2" x14ac:dyDescent="0.3">
      <c r="B789" s="249"/>
    </row>
    <row r="790" spans="2:2" x14ac:dyDescent="0.3">
      <c r="B790" s="249"/>
    </row>
    <row r="791" spans="2:2" x14ac:dyDescent="0.3">
      <c r="B791" s="249"/>
    </row>
    <row r="792" spans="2:2" x14ac:dyDescent="0.3">
      <c r="B792" s="249"/>
    </row>
    <row r="793" spans="2:2" x14ac:dyDescent="0.3">
      <c r="B793" s="249"/>
    </row>
    <row r="794" spans="2:2" x14ac:dyDescent="0.3">
      <c r="B794" s="249"/>
    </row>
    <row r="795" spans="2:2" x14ac:dyDescent="0.3">
      <c r="B795" s="249"/>
    </row>
    <row r="796" spans="2:2" x14ac:dyDescent="0.3">
      <c r="B796" s="249"/>
    </row>
    <row r="797" spans="2:2" x14ac:dyDescent="0.3">
      <c r="B797" s="249"/>
    </row>
    <row r="798" spans="2:2" x14ac:dyDescent="0.3">
      <c r="B798" s="249"/>
    </row>
    <row r="799" spans="2:2" x14ac:dyDescent="0.3">
      <c r="B799" s="249"/>
    </row>
    <row r="800" spans="2:2" x14ac:dyDescent="0.3">
      <c r="B800" s="249"/>
    </row>
    <row r="801" spans="2:2" x14ac:dyDescent="0.3">
      <c r="B801" s="249"/>
    </row>
    <row r="802" spans="2:2" x14ac:dyDescent="0.3">
      <c r="B802" s="249"/>
    </row>
    <row r="803" spans="2:2" x14ac:dyDescent="0.3">
      <c r="B803" s="249"/>
    </row>
    <row r="804" spans="2:2" x14ac:dyDescent="0.3">
      <c r="B804" s="249"/>
    </row>
    <row r="805" spans="2:2" x14ac:dyDescent="0.3">
      <c r="B805" s="249"/>
    </row>
    <row r="806" spans="2:2" x14ac:dyDescent="0.3">
      <c r="B806" s="249"/>
    </row>
    <row r="807" spans="2:2" x14ac:dyDescent="0.3">
      <c r="B807" s="249"/>
    </row>
    <row r="808" spans="2:2" x14ac:dyDescent="0.3">
      <c r="B808" s="249"/>
    </row>
    <row r="809" spans="2:2" x14ac:dyDescent="0.3">
      <c r="B809" s="249"/>
    </row>
    <row r="810" spans="2:2" x14ac:dyDescent="0.3">
      <c r="B810" s="249"/>
    </row>
    <row r="811" spans="2:2" x14ac:dyDescent="0.3">
      <c r="B811" s="249"/>
    </row>
    <row r="812" spans="2:2" x14ac:dyDescent="0.3">
      <c r="B812" s="249"/>
    </row>
    <row r="813" spans="2:2" x14ac:dyDescent="0.3">
      <c r="B813" s="249"/>
    </row>
    <row r="814" spans="2:2" x14ac:dyDescent="0.3">
      <c r="B814" s="249"/>
    </row>
    <row r="815" spans="2:2" x14ac:dyDescent="0.3">
      <c r="B815" s="249"/>
    </row>
    <row r="816" spans="2:2" x14ac:dyDescent="0.3">
      <c r="B816" s="249"/>
    </row>
    <row r="817" spans="2:2" x14ac:dyDescent="0.3">
      <c r="B817" s="249"/>
    </row>
    <row r="818" spans="2:2" x14ac:dyDescent="0.3">
      <c r="B818" s="249"/>
    </row>
    <row r="819" spans="2:2" x14ac:dyDescent="0.3">
      <c r="B819" s="249"/>
    </row>
    <row r="820" spans="2:2" x14ac:dyDescent="0.3">
      <c r="B820" s="249"/>
    </row>
    <row r="821" spans="2:2" x14ac:dyDescent="0.3">
      <c r="B821" s="249"/>
    </row>
    <row r="822" spans="2:2" x14ac:dyDescent="0.3">
      <c r="B822" s="249"/>
    </row>
    <row r="823" spans="2:2" x14ac:dyDescent="0.3">
      <c r="B823" s="249"/>
    </row>
    <row r="824" spans="2:2" x14ac:dyDescent="0.3">
      <c r="B824" s="249"/>
    </row>
    <row r="825" spans="2:2" x14ac:dyDescent="0.3">
      <c r="B825" s="249"/>
    </row>
    <row r="826" spans="2:2" x14ac:dyDescent="0.3">
      <c r="B826" s="249"/>
    </row>
    <row r="827" spans="2:2" x14ac:dyDescent="0.3">
      <c r="B827" s="249"/>
    </row>
    <row r="828" spans="2:2" x14ac:dyDescent="0.3">
      <c r="B828" s="249"/>
    </row>
    <row r="829" spans="2:2" x14ac:dyDescent="0.3">
      <c r="B829" s="249"/>
    </row>
    <row r="830" spans="2:2" x14ac:dyDescent="0.3">
      <c r="B830" s="249"/>
    </row>
    <row r="831" spans="2:2" x14ac:dyDescent="0.3">
      <c r="B831" s="249"/>
    </row>
    <row r="832" spans="2:2" x14ac:dyDescent="0.3">
      <c r="B832" s="249"/>
    </row>
    <row r="833" spans="2:2" x14ac:dyDescent="0.3">
      <c r="B833" s="249"/>
    </row>
    <row r="834" spans="2:2" x14ac:dyDescent="0.3">
      <c r="B834" s="249"/>
    </row>
    <row r="835" spans="2:2" x14ac:dyDescent="0.3">
      <c r="B835" s="249"/>
    </row>
    <row r="836" spans="2:2" x14ac:dyDescent="0.3">
      <c r="B836" s="249"/>
    </row>
    <row r="837" spans="2:2" x14ac:dyDescent="0.3">
      <c r="B837" s="249"/>
    </row>
    <row r="838" spans="2:2" x14ac:dyDescent="0.3">
      <c r="B838" s="249"/>
    </row>
    <row r="839" spans="2:2" x14ac:dyDescent="0.3">
      <c r="B839" s="249"/>
    </row>
    <row r="840" spans="2:2" x14ac:dyDescent="0.3">
      <c r="B840" s="249"/>
    </row>
    <row r="841" spans="2:2" x14ac:dyDescent="0.3">
      <c r="B841" s="249"/>
    </row>
    <row r="842" spans="2:2" x14ac:dyDescent="0.3">
      <c r="B842" s="249"/>
    </row>
    <row r="843" spans="2:2" x14ac:dyDescent="0.3">
      <c r="B843" s="249"/>
    </row>
    <row r="844" spans="2:2" x14ac:dyDescent="0.3">
      <c r="B844" s="249"/>
    </row>
    <row r="845" spans="2:2" x14ac:dyDescent="0.3">
      <c r="B845" s="249"/>
    </row>
    <row r="846" spans="2:2" x14ac:dyDescent="0.3">
      <c r="B846" s="249"/>
    </row>
    <row r="847" spans="2:2" x14ac:dyDescent="0.3">
      <c r="B847" s="249"/>
    </row>
    <row r="848" spans="2:2" x14ac:dyDescent="0.3">
      <c r="B848" s="249"/>
    </row>
    <row r="849" spans="2:2" x14ac:dyDescent="0.3">
      <c r="B849" s="249"/>
    </row>
    <row r="850" spans="2:2" x14ac:dyDescent="0.3">
      <c r="B850" s="249"/>
    </row>
    <row r="851" spans="2:2" x14ac:dyDescent="0.3">
      <c r="B851" s="249"/>
    </row>
    <row r="852" spans="2:2" x14ac:dyDescent="0.3">
      <c r="B852" s="249"/>
    </row>
    <row r="853" spans="2:2" x14ac:dyDescent="0.3">
      <c r="B853" s="249"/>
    </row>
    <row r="854" spans="2:2" x14ac:dyDescent="0.3">
      <c r="B854" s="249"/>
    </row>
    <row r="855" spans="2:2" x14ac:dyDescent="0.3">
      <c r="B855" s="249"/>
    </row>
    <row r="856" spans="2:2" x14ac:dyDescent="0.3">
      <c r="B856" s="249"/>
    </row>
    <row r="857" spans="2:2" x14ac:dyDescent="0.3">
      <c r="B857" s="249"/>
    </row>
    <row r="858" spans="2:2" x14ac:dyDescent="0.3">
      <c r="B858" s="249"/>
    </row>
    <row r="859" spans="2:2" x14ac:dyDescent="0.3">
      <c r="B859" s="249"/>
    </row>
    <row r="860" spans="2:2" x14ac:dyDescent="0.3">
      <c r="B860" s="249"/>
    </row>
    <row r="861" spans="2:2" x14ac:dyDescent="0.3">
      <c r="B861" s="249"/>
    </row>
    <row r="862" spans="2:2" x14ac:dyDescent="0.3">
      <c r="B862" s="249"/>
    </row>
    <row r="863" spans="2:2" x14ac:dyDescent="0.3">
      <c r="B863" s="249"/>
    </row>
    <row r="864" spans="2:2" x14ac:dyDescent="0.3">
      <c r="B864" s="249"/>
    </row>
    <row r="865" spans="2:2" x14ac:dyDescent="0.3">
      <c r="B865" s="249"/>
    </row>
    <row r="866" spans="2:2" x14ac:dyDescent="0.3">
      <c r="B866" s="249"/>
    </row>
    <row r="867" spans="2:2" x14ac:dyDescent="0.3">
      <c r="B867" s="249"/>
    </row>
    <row r="868" spans="2:2" x14ac:dyDescent="0.3">
      <c r="B868" s="249"/>
    </row>
    <row r="869" spans="2:2" x14ac:dyDescent="0.3">
      <c r="B869" s="249"/>
    </row>
    <row r="870" spans="2:2" x14ac:dyDescent="0.3">
      <c r="B870" s="249"/>
    </row>
    <row r="871" spans="2:2" x14ac:dyDescent="0.3">
      <c r="B871" s="249"/>
    </row>
    <row r="872" spans="2:2" x14ac:dyDescent="0.3">
      <c r="B872" s="249"/>
    </row>
    <row r="873" spans="2:2" x14ac:dyDescent="0.3">
      <c r="B873" s="249"/>
    </row>
    <row r="874" spans="2:2" x14ac:dyDescent="0.3">
      <c r="B874" s="249"/>
    </row>
    <row r="875" spans="2:2" x14ac:dyDescent="0.3">
      <c r="B875" s="249"/>
    </row>
    <row r="876" spans="2:2" x14ac:dyDescent="0.3">
      <c r="B876" s="249"/>
    </row>
    <row r="877" spans="2:2" x14ac:dyDescent="0.3">
      <c r="B877" s="249"/>
    </row>
    <row r="878" spans="2:2" x14ac:dyDescent="0.3">
      <c r="B878" s="249"/>
    </row>
    <row r="879" spans="2:2" x14ac:dyDescent="0.3">
      <c r="B879" s="249"/>
    </row>
    <row r="880" spans="2:2" x14ac:dyDescent="0.3">
      <c r="B880" s="249"/>
    </row>
    <row r="881" spans="2:2" x14ac:dyDescent="0.3">
      <c r="B881" s="249"/>
    </row>
    <row r="882" spans="2:2" x14ac:dyDescent="0.3">
      <c r="B882" s="249"/>
    </row>
    <row r="883" spans="2:2" x14ac:dyDescent="0.3">
      <c r="B883" s="249"/>
    </row>
    <row r="884" spans="2:2" x14ac:dyDescent="0.3">
      <c r="B884" s="249"/>
    </row>
    <row r="885" spans="2:2" x14ac:dyDescent="0.3">
      <c r="B885" s="249"/>
    </row>
    <row r="886" spans="2:2" x14ac:dyDescent="0.3">
      <c r="B886" s="249"/>
    </row>
    <row r="887" spans="2:2" x14ac:dyDescent="0.3">
      <c r="B887" s="249"/>
    </row>
    <row r="888" spans="2:2" x14ac:dyDescent="0.3">
      <c r="B888" s="249"/>
    </row>
    <row r="889" spans="2:2" x14ac:dyDescent="0.3">
      <c r="B889" s="249"/>
    </row>
    <row r="890" spans="2:2" x14ac:dyDescent="0.3">
      <c r="B890" s="249"/>
    </row>
    <row r="891" spans="2:2" x14ac:dyDescent="0.3">
      <c r="B891" s="249"/>
    </row>
    <row r="892" spans="2:2" x14ac:dyDescent="0.3">
      <c r="B892" s="249"/>
    </row>
    <row r="893" spans="2:2" x14ac:dyDescent="0.3">
      <c r="B893" s="249"/>
    </row>
    <row r="894" spans="2:2" x14ac:dyDescent="0.3">
      <c r="B894" s="249"/>
    </row>
    <row r="895" spans="2:2" x14ac:dyDescent="0.3">
      <c r="B895" s="249"/>
    </row>
    <row r="896" spans="2:2" x14ac:dyDescent="0.3">
      <c r="B896" s="249"/>
    </row>
    <row r="897" spans="2:2" x14ac:dyDescent="0.3">
      <c r="B897" s="249"/>
    </row>
    <row r="898" spans="2:2" x14ac:dyDescent="0.3">
      <c r="B898" s="249"/>
    </row>
    <row r="899" spans="2:2" x14ac:dyDescent="0.3">
      <c r="B899" s="249"/>
    </row>
    <row r="900" spans="2:2" x14ac:dyDescent="0.3">
      <c r="B900" s="249"/>
    </row>
    <row r="901" spans="2:2" x14ac:dyDescent="0.3">
      <c r="B901" s="249"/>
    </row>
    <row r="902" spans="2:2" x14ac:dyDescent="0.3">
      <c r="B902" s="249"/>
    </row>
    <row r="903" spans="2:2" x14ac:dyDescent="0.3">
      <c r="B903" s="249"/>
    </row>
    <row r="904" spans="2:2" x14ac:dyDescent="0.3">
      <c r="B904" s="249"/>
    </row>
    <row r="905" spans="2:2" x14ac:dyDescent="0.3">
      <c r="B905" s="249"/>
    </row>
    <row r="906" spans="2:2" x14ac:dyDescent="0.3">
      <c r="B906" s="249"/>
    </row>
    <row r="907" spans="2:2" x14ac:dyDescent="0.3">
      <c r="B907" s="249"/>
    </row>
    <row r="908" spans="2:2" x14ac:dyDescent="0.3">
      <c r="B908" s="249"/>
    </row>
    <row r="909" spans="2:2" x14ac:dyDescent="0.3">
      <c r="B909" s="249"/>
    </row>
    <row r="910" spans="2:2" x14ac:dyDescent="0.3">
      <c r="B910" s="249"/>
    </row>
    <row r="911" spans="2:2" x14ac:dyDescent="0.3">
      <c r="B911" s="249"/>
    </row>
    <row r="912" spans="2:2" x14ac:dyDescent="0.3">
      <c r="B912" s="249"/>
    </row>
    <row r="913" spans="2:2" x14ac:dyDescent="0.3">
      <c r="B913" s="249"/>
    </row>
    <row r="914" spans="2:2" x14ac:dyDescent="0.3">
      <c r="B914" s="249"/>
    </row>
    <row r="915" spans="2:2" x14ac:dyDescent="0.3">
      <c r="B915" s="249"/>
    </row>
    <row r="916" spans="2:2" x14ac:dyDescent="0.3">
      <c r="B916" s="249"/>
    </row>
    <row r="917" spans="2:2" x14ac:dyDescent="0.3">
      <c r="B917" s="249"/>
    </row>
    <row r="918" spans="2:2" x14ac:dyDescent="0.3">
      <c r="B918" s="249"/>
    </row>
    <row r="919" spans="2:2" x14ac:dyDescent="0.3">
      <c r="B919" s="249"/>
    </row>
    <row r="920" spans="2:2" x14ac:dyDescent="0.3">
      <c r="B920" s="249"/>
    </row>
    <row r="921" spans="2:2" x14ac:dyDescent="0.3">
      <c r="B921" s="249"/>
    </row>
    <row r="922" spans="2:2" x14ac:dyDescent="0.3">
      <c r="B922" s="249"/>
    </row>
    <row r="923" spans="2:2" x14ac:dyDescent="0.3">
      <c r="B923" s="249"/>
    </row>
    <row r="924" spans="2:2" x14ac:dyDescent="0.3">
      <c r="B924" s="249"/>
    </row>
    <row r="925" spans="2:2" x14ac:dyDescent="0.3">
      <c r="B925" s="249"/>
    </row>
    <row r="926" spans="2:2" x14ac:dyDescent="0.3">
      <c r="B926" s="249"/>
    </row>
    <row r="927" spans="2:2" x14ac:dyDescent="0.3">
      <c r="B927" s="249"/>
    </row>
    <row r="928" spans="2:2" x14ac:dyDescent="0.3">
      <c r="B928" s="249"/>
    </row>
    <row r="929" spans="2:2" x14ac:dyDescent="0.3">
      <c r="B929" s="249"/>
    </row>
    <row r="930" spans="2:2" x14ac:dyDescent="0.3">
      <c r="B930" s="249"/>
    </row>
    <row r="931" spans="2:2" x14ac:dyDescent="0.3">
      <c r="B931" s="249"/>
    </row>
    <row r="932" spans="2:2" x14ac:dyDescent="0.3">
      <c r="B932" s="249"/>
    </row>
    <row r="933" spans="2:2" x14ac:dyDescent="0.3">
      <c r="B933" s="249"/>
    </row>
    <row r="934" spans="2:2" x14ac:dyDescent="0.3">
      <c r="B934" s="249"/>
    </row>
    <row r="935" spans="2:2" x14ac:dyDescent="0.3">
      <c r="B935" s="249"/>
    </row>
    <row r="936" spans="2:2" x14ac:dyDescent="0.3">
      <c r="B936" s="249"/>
    </row>
    <row r="937" spans="2:2" x14ac:dyDescent="0.3">
      <c r="B937" s="249"/>
    </row>
    <row r="938" spans="2:2" x14ac:dyDescent="0.3">
      <c r="B938" s="249"/>
    </row>
    <row r="939" spans="2:2" x14ac:dyDescent="0.3">
      <c r="B939" s="249"/>
    </row>
    <row r="940" spans="2:2" x14ac:dyDescent="0.3">
      <c r="B940" s="249"/>
    </row>
    <row r="941" spans="2:2" x14ac:dyDescent="0.3">
      <c r="B941" s="249"/>
    </row>
    <row r="942" spans="2:2" x14ac:dyDescent="0.3">
      <c r="B942" s="249"/>
    </row>
    <row r="943" spans="2:2" x14ac:dyDescent="0.3">
      <c r="B943" s="249"/>
    </row>
    <row r="944" spans="2:2" x14ac:dyDescent="0.3">
      <c r="B944" s="249"/>
    </row>
    <row r="945" spans="2:2" x14ac:dyDescent="0.3">
      <c r="B945" s="249"/>
    </row>
    <row r="946" spans="2:2" x14ac:dyDescent="0.3">
      <c r="B946" s="249"/>
    </row>
    <row r="947" spans="2:2" x14ac:dyDescent="0.3">
      <c r="B947" s="249"/>
    </row>
    <row r="948" spans="2:2" x14ac:dyDescent="0.3">
      <c r="B948" s="249"/>
    </row>
    <row r="949" spans="2:2" x14ac:dyDescent="0.3">
      <c r="B949" s="249"/>
    </row>
    <row r="950" spans="2:2" x14ac:dyDescent="0.3">
      <c r="B950" s="249"/>
    </row>
    <row r="951" spans="2:2" x14ac:dyDescent="0.3">
      <c r="B951" s="249"/>
    </row>
    <row r="952" spans="2:2" x14ac:dyDescent="0.3">
      <c r="B952" s="249"/>
    </row>
    <row r="953" spans="2:2" x14ac:dyDescent="0.3">
      <c r="B953" s="249"/>
    </row>
    <row r="954" spans="2:2" x14ac:dyDescent="0.3">
      <c r="B954" s="249"/>
    </row>
    <row r="955" spans="2:2" x14ac:dyDescent="0.3">
      <c r="B955" s="249"/>
    </row>
    <row r="956" spans="2:2" x14ac:dyDescent="0.3">
      <c r="B956" s="249"/>
    </row>
    <row r="957" spans="2:2" x14ac:dyDescent="0.3">
      <c r="B957" s="249"/>
    </row>
    <row r="958" spans="2:2" x14ac:dyDescent="0.3">
      <c r="B958" s="249"/>
    </row>
    <row r="959" spans="2:2" x14ac:dyDescent="0.3">
      <c r="B959" s="249"/>
    </row>
    <row r="960" spans="2:2" x14ac:dyDescent="0.3">
      <c r="B960" s="249"/>
    </row>
    <row r="961" spans="2:2" x14ac:dyDescent="0.3">
      <c r="B961" s="249"/>
    </row>
    <row r="962" spans="2:2" x14ac:dyDescent="0.3">
      <c r="B962" s="249"/>
    </row>
    <row r="963" spans="2:2" x14ac:dyDescent="0.3">
      <c r="B963" s="249"/>
    </row>
    <row r="964" spans="2:2" x14ac:dyDescent="0.3">
      <c r="B964" s="249"/>
    </row>
    <row r="965" spans="2:2" x14ac:dyDescent="0.3">
      <c r="B965" s="249"/>
    </row>
    <row r="966" spans="2:2" x14ac:dyDescent="0.3">
      <c r="B966" s="249"/>
    </row>
    <row r="967" spans="2:2" x14ac:dyDescent="0.3">
      <c r="B967" s="249"/>
    </row>
    <row r="968" spans="2:2" x14ac:dyDescent="0.3">
      <c r="B968" s="249"/>
    </row>
    <row r="969" spans="2:2" x14ac:dyDescent="0.3">
      <c r="B969" s="249"/>
    </row>
    <row r="970" spans="2:2" x14ac:dyDescent="0.3">
      <c r="B970" s="249"/>
    </row>
    <row r="971" spans="2:2" x14ac:dyDescent="0.3">
      <c r="B971" s="249"/>
    </row>
    <row r="972" spans="2:2" x14ac:dyDescent="0.3">
      <c r="B972" s="249"/>
    </row>
    <row r="973" spans="2:2" x14ac:dyDescent="0.3">
      <c r="B973" s="249"/>
    </row>
    <row r="974" spans="2:2" x14ac:dyDescent="0.3">
      <c r="B974" s="249"/>
    </row>
    <row r="975" spans="2:2" x14ac:dyDescent="0.3">
      <c r="B975" s="249"/>
    </row>
    <row r="976" spans="2:2" x14ac:dyDescent="0.3">
      <c r="B976" s="249"/>
    </row>
    <row r="977" spans="2:2" x14ac:dyDescent="0.3">
      <c r="B977" s="249"/>
    </row>
    <row r="978" spans="2:2" x14ac:dyDescent="0.3">
      <c r="B978" s="249"/>
    </row>
    <row r="979" spans="2:2" x14ac:dyDescent="0.3">
      <c r="B979" s="249"/>
    </row>
    <row r="980" spans="2:2" x14ac:dyDescent="0.3">
      <c r="B980" s="249"/>
    </row>
    <row r="981" spans="2:2" x14ac:dyDescent="0.3">
      <c r="B981" s="249"/>
    </row>
    <row r="982" spans="2:2" x14ac:dyDescent="0.3">
      <c r="B982" s="249"/>
    </row>
    <row r="983" spans="2:2" x14ac:dyDescent="0.3">
      <c r="B983" s="249"/>
    </row>
    <row r="984" spans="2:2" x14ac:dyDescent="0.3">
      <c r="B984" s="249"/>
    </row>
    <row r="985" spans="2:2" x14ac:dyDescent="0.3">
      <c r="B985" s="249"/>
    </row>
    <row r="986" spans="2:2" x14ac:dyDescent="0.3">
      <c r="B986" s="249"/>
    </row>
    <row r="987" spans="2:2" x14ac:dyDescent="0.3">
      <c r="B987" s="249"/>
    </row>
    <row r="988" spans="2:2" x14ac:dyDescent="0.3">
      <c r="B988" s="249"/>
    </row>
    <row r="989" spans="2:2" x14ac:dyDescent="0.3">
      <c r="B989" s="249"/>
    </row>
    <row r="990" spans="2:2" x14ac:dyDescent="0.3">
      <c r="B990" s="249"/>
    </row>
    <row r="991" spans="2:2" x14ac:dyDescent="0.3">
      <c r="B991" s="249"/>
    </row>
    <row r="992" spans="2:2" x14ac:dyDescent="0.3">
      <c r="B992" s="249"/>
    </row>
    <row r="993" spans="2:2" x14ac:dyDescent="0.3">
      <c r="B993" s="249"/>
    </row>
    <row r="994" spans="2:2" x14ac:dyDescent="0.3">
      <c r="B994" s="249"/>
    </row>
    <row r="995" spans="2:2" x14ac:dyDescent="0.3">
      <c r="B995" s="249"/>
    </row>
    <row r="996" spans="2:2" x14ac:dyDescent="0.3">
      <c r="B996" s="249"/>
    </row>
    <row r="997" spans="2:2" x14ac:dyDescent="0.3">
      <c r="B997" s="249"/>
    </row>
    <row r="998" spans="2:2" x14ac:dyDescent="0.3">
      <c r="B998" s="249"/>
    </row>
    <row r="999" spans="2:2" x14ac:dyDescent="0.3">
      <c r="B999" s="249"/>
    </row>
    <row r="1000" spans="2:2" x14ac:dyDescent="0.3">
      <c r="B1000" s="249"/>
    </row>
    <row r="1001" spans="2:2" x14ac:dyDescent="0.3">
      <c r="B1001" s="249"/>
    </row>
    <row r="1002" spans="2:2" x14ac:dyDescent="0.3">
      <c r="B1002" s="249"/>
    </row>
    <row r="1003" spans="2:2" x14ac:dyDescent="0.3">
      <c r="B1003" s="249"/>
    </row>
    <row r="1004" spans="2:2" x14ac:dyDescent="0.3">
      <c r="B1004" s="249"/>
    </row>
    <row r="1005" spans="2:2" x14ac:dyDescent="0.3">
      <c r="B1005" s="249"/>
    </row>
    <row r="1006" spans="2:2" x14ac:dyDescent="0.3">
      <c r="B1006" s="249"/>
    </row>
    <row r="1007" spans="2:2" x14ac:dyDescent="0.3">
      <c r="B1007" s="249"/>
    </row>
    <row r="1008" spans="2:2" x14ac:dyDescent="0.3">
      <c r="B1008" s="249"/>
    </row>
    <row r="1009" spans="2:2" x14ac:dyDescent="0.3">
      <c r="B1009" s="249"/>
    </row>
    <row r="1010" spans="2:2" x14ac:dyDescent="0.3">
      <c r="B1010" s="249"/>
    </row>
    <row r="1011" spans="2:2" x14ac:dyDescent="0.3">
      <c r="B1011" s="249"/>
    </row>
    <row r="1012" spans="2:2" x14ac:dyDescent="0.3">
      <c r="B1012" s="249"/>
    </row>
    <row r="1013" spans="2:2" x14ac:dyDescent="0.3">
      <c r="B1013" s="249"/>
    </row>
    <row r="1014" spans="2:2" x14ac:dyDescent="0.3">
      <c r="B1014" s="249"/>
    </row>
    <row r="1015" spans="2:2" x14ac:dyDescent="0.3">
      <c r="B1015" s="249"/>
    </row>
    <row r="1016" spans="2:2" x14ac:dyDescent="0.3">
      <c r="B1016" s="249"/>
    </row>
    <row r="1017" spans="2:2" x14ac:dyDescent="0.3">
      <c r="B1017" s="249"/>
    </row>
    <row r="1018" spans="2:2" x14ac:dyDescent="0.3">
      <c r="B1018" s="249"/>
    </row>
    <row r="1019" spans="2:2" x14ac:dyDescent="0.3">
      <c r="B1019" s="249"/>
    </row>
    <row r="1020" spans="2:2" x14ac:dyDescent="0.3">
      <c r="B1020" s="249"/>
    </row>
    <row r="1021" spans="2:2" x14ac:dyDescent="0.3">
      <c r="B1021" s="249"/>
    </row>
    <row r="1022" spans="2:2" x14ac:dyDescent="0.3">
      <c r="B1022" s="249"/>
    </row>
    <row r="1023" spans="2:2" x14ac:dyDescent="0.3">
      <c r="B1023" s="249"/>
    </row>
    <row r="1024" spans="2:2" x14ac:dyDescent="0.3">
      <c r="B1024" s="249"/>
    </row>
    <row r="1025" spans="2:2" x14ac:dyDescent="0.3">
      <c r="B1025" s="249"/>
    </row>
    <row r="1026" spans="2:2" x14ac:dyDescent="0.3">
      <c r="B1026" s="249"/>
    </row>
    <row r="1027" spans="2:2" x14ac:dyDescent="0.3">
      <c r="B1027" s="249"/>
    </row>
    <row r="1028" spans="2:2" x14ac:dyDescent="0.3">
      <c r="B1028" s="249"/>
    </row>
    <row r="1029" spans="2:2" x14ac:dyDescent="0.3">
      <c r="B1029" s="249"/>
    </row>
    <row r="1030" spans="2:2" x14ac:dyDescent="0.3">
      <c r="B1030" s="249"/>
    </row>
    <row r="1031" spans="2:2" x14ac:dyDescent="0.3">
      <c r="B1031" s="249"/>
    </row>
    <row r="1032" spans="2:2" x14ac:dyDescent="0.3">
      <c r="B1032" s="249"/>
    </row>
    <row r="1033" spans="2:2" x14ac:dyDescent="0.3">
      <c r="B1033" s="249"/>
    </row>
    <row r="1034" spans="2:2" x14ac:dyDescent="0.3">
      <c r="B1034" s="249"/>
    </row>
    <row r="1035" spans="2:2" x14ac:dyDescent="0.3">
      <c r="B1035" s="249"/>
    </row>
    <row r="1036" spans="2:2" x14ac:dyDescent="0.3">
      <c r="B1036" s="249"/>
    </row>
    <row r="1037" spans="2:2" x14ac:dyDescent="0.3">
      <c r="B1037" s="249"/>
    </row>
    <row r="1038" spans="2:2" x14ac:dyDescent="0.3">
      <c r="B1038" s="249"/>
    </row>
    <row r="1039" spans="2:2" x14ac:dyDescent="0.3">
      <c r="B1039" s="249"/>
    </row>
    <row r="1040" spans="2:2" x14ac:dyDescent="0.3">
      <c r="B1040" s="249"/>
    </row>
    <row r="1041" spans="2:2" x14ac:dyDescent="0.3">
      <c r="B1041" s="249"/>
    </row>
    <row r="1042" spans="2:2" x14ac:dyDescent="0.3">
      <c r="B1042" s="249"/>
    </row>
    <row r="1043" spans="2:2" x14ac:dyDescent="0.3">
      <c r="B1043" s="249"/>
    </row>
    <row r="1044" spans="2:2" x14ac:dyDescent="0.3">
      <c r="B1044" s="249"/>
    </row>
    <row r="1045" spans="2:2" x14ac:dyDescent="0.3">
      <c r="B1045" s="249"/>
    </row>
    <row r="1046" spans="2:2" x14ac:dyDescent="0.3">
      <c r="B1046" s="249"/>
    </row>
    <row r="1047" spans="2:2" x14ac:dyDescent="0.3">
      <c r="B1047" s="249"/>
    </row>
    <row r="1048" spans="2:2" x14ac:dyDescent="0.3">
      <c r="B1048" s="249"/>
    </row>
    <row r="1049" spans="2:2" x14ac:dyDescent="0.3">
      <c r="B1049" s="249"/>
    </row>
    <row r="1050" spans="2:2" x14ac:dyDescent="0.3">
      <c r="B1050" s="249"/>
    </row>
    <row r="1051" spans="2:2" x14ac:dyDescent="0.3">
      <c r="B1051" s="249"/>
    </row>
    <row r="1052" spans="2:2" x14ac:dyDescent="0.3">
      <c r="B1052" s="249"/>
    </row>
    <row r="1053" spans="2:2" x14ac:dyDescent="0.3">
      <c r="B1053" s="249"/>
    </row>
    <row r="1054" spans="2:2" x14ac:dyDescent="0.3">
      <c r="B1054" s="249"/>
    </row>
    <row r="1055" spans="2:2" x14ac:dyDescent="0.3">
      <c r="B1055" s="249"/>
    </row>
    <row r="1056" spans="2:2" x14ac:dyDescent="0.3">
      <c r="B1056" s="249"/>
    </row>
    <row r="1057" spans="2:2" x14ac:dyDescent="0.3">
      <c r="B1057" s="249"/>
    </row>
    <row r="1058" spans="2:2" x14ac:dyDescent="0.3">
      <c r="B1058" s="249"/>
    </row>
    <row r="1059" spans="2:2" x14ac:dyDescent="0.3">
      <c r="B1059" s="249"/>
    </row>
    <row r="1060" spans="2:2" x14ac:dyDescent="0.3">
      <c r="B1060" s="249"/>
    </row>
    <row r="1061" spans="2:2" x14ac:dyDescent="0.3">
      <c r="B1061" s="249"/>
    </row>
    <row r="1062" spans="2:2" x14ac:dyDescent="0.3">
      <c r="B1062" s="249"/>
    </row>
    <row r="1063" spans="2:2" x14ac:dyDescent="0.3">
      <c r="B1063" s="249"/>
    </row>
    <row r="1064" spans="2:2" x14ac:dyDescent="0.3">
      <c r="B1064" s="249"/>
    </row>
    <row r="1065" spans="2:2" x14ac:dyDescent="0.3">
      <c r="B1065" s="249"/>
    </row>
    <row r="1066" spans="2:2" x14ac:dyDescent="0.3">
      <c r="B1066" s="249"/>
    </row>
    <row r="1067" spans="2:2" x14ac:dyDescent="0.3">
      <c r="B1067" s="249"/>
    </row>
    <row r="1068" spans="2:2" x14ac:dyDescent="0.3">
      <c r="B1068" s="249"/>
    </row>
    <row r="1069" spans="2:2" x14ac:dyDescent="0.3">
      <c r="B1069" s="249"/>
    </row>
    <row r="1070" spans="2:2" x14ac:dyDescent="0.3">
      <c r="B1070" s="249"/>
    </row>
    <row r="1071" spans="2:2" x14ac:dyDescent="0.3">
      <c r="B1071" s="249"/>
    </row>
    <row r="1072" spans="2:2" x14ac:dyDescent="0.3">
      <c r="B1072" s="249"/>
    </row>
    <row r="1073" spans="2:2" x14ac:dyDescent="0.3">
      <c r="B1073" s="249"/>
    </row>
    <row r="1074" spans="2:2" x14ac:dyDescent="0.3">
      <c r="B1074" s="249"/>
    </row>
    <row r="1075" spans="2:2" x14ac:dyDescent="0.3">
      <c r="B1075" s="249"/>
    </row>
    <row r="1076" spans="2:2" x14ac:dyDescent="0.3">
      <c r="B1076" s="249"/>
    </row>
    <row r="1077" spans="2:2" x14ac:dyDescent="0.3">
      <c r="B1077" s="249"/>
    </row>
    <row r="1078" spans="2:2" x14ac:dyDescent="0.3">
      <c r="B1078" s="249"/>
    </row>
    <row r="1079" spans="2:2" x14ac:dyDescent="0.3">
      <c r="B1079" s="249"/>
    </row>
    <row r="1080" spans="2:2" x14ac:dyDescent="0.3">
      <c r="B1080" s="249"/>
    </row>
    <row r="1081" spans="2:2" x14ac:dyDescent="0.3">
      <c r="B1081" s="249"/>
    </row>
    <row r="1082" spans="2:2" x14ac:dyDescent="0.3">
      <c r="B1082" s="249"/>
    </row>
    <row r="1083" spans="2:2" x14ac:dyDescent="0.3">
      <c r="B1083" s="249"/>
    </row>
    <row r="1084" spans="2:2" x14ac:dyDescent="0.3">
      <c r="B1084" s="249"/>
    </row>
    <row r="1085" spans="2:2" x14ac:dyDescent="0.3">
      <c r="B1085" s="249"/>
    </row>
    <row r="1086" spans="2:2" x14ac:dyDescent="0.3">
      <c r="B1086" s="249"/>
    </row>
    <row r="1087" spans="2:2" x14ac:dyDescent="0.3">
      <c r="B1087" s="249"/>
    </row>
    <row r="1088" spans="2:2" x14ac:dyDescent="0.3">
      <c r="B1088" s="249"/>
    </row>
    <row r="1089" spans="2:2" x14ac:dyDescent="0.3">
      <c r="B1089" s="249"/>
    </row>
    <row r="1090" spans="2:2" x14ac:dyDescent="0.3">
      <c r="B1090" s="249"/>
    </row>
    <row r="1091" spans="2:2" x14ac:dyDescent="0.3">
      <c r="B1091" s="249"/>
    </row>
    <row r="1092" spans="2:2" x14ac:dyDescent="0.3">
      <c r="B1092" s="249"/>
    </row>
    <row r="1093" spans="2:2" x14ac:dyDescent="0.3">
      <c r="B1093" s="249"/>
    </row>
    <row r="1094" spans="2:2" x14ac:dyDescent="0.3">
      <c r="B1094" s="249"/>
    </row>
    <row r="1095" spans="2:2" x14ac:dyDescent="0.3">
      <c r="B1095" s="249"/>
    </row>
    <row r="1096" spans="2:2" x14ac:dyDescent="0.3">
      <c r="B1096" s="249"/>
    </row>
    <row r="1097" spans="2:2" x14ac:dyDescent="0.3">
      <c r="B1097" s="249"/>
    </row>
    <row r="1098" spans="2:2" x14ac:dyDescent="0.3">
      <c r="B1098" s="249"/>
    </row>
    <row r="1099" spans="2:2" x14ac:dyDescent="0.3">
      <c r="B1099" s="249"/>
    </row>
    <row r="1100" spans="2:2" x14ac:dyDescent="0.3">
      <c r="B1100" s="249"/>
    </row>
    <row r="1101" spans="2:2" x14ac:dyDescent="0.3">
      <c r="B1101" s="249"/>
    </row>
    <row r="1102" spans="2:2" x14ac:dyDescent="0.3">
      <c r="B1102" s="249"/>
    </row>
    <row r="1103" spans="2:2" x14ac:dyDescent="0.3">
      <c r="B1103" s="249"/>
    </row>
    <row r="1104" spans="2:2" x14ac:dyDescent="0.3">
      <c r="B1104" s="249"/>
    </row>
    <row r="1105" spans="2:2" x14ac:dyDescent="0.3">
      <c r="B1105" s="249"/>
    </row>
    <row r="1106" spans="2:2" x14ac:dyDescent="0.3">
      <c r="B1106" s="249"/>
    </row>
    <row r="1107" spans="2:2" x14ac:dyDescent="0.3">
      <c r="B1107" s="249"/>
    </row>
    <row r="1108" spans="2:2" x14ac:dyDescent="0.3">
      <c r="B1108" s="249"/>
    </row>
    <row r="1109" spans="2:2" x14ac:dyDescent="0.3">
      <c r="B1109" s="249"/>
    </row>
    <row r="1110" spans="2:2" x14ac:dyDescent="0.3">
      <c r="B1110" s="249"/>
    </row>
    <row r="1111" spans="2:2" x14ac:dyDescent="0.3">
      <c r="B1111" s="249"/>
    </row>
    <row r="1112" spans="2:2" x14ac:dyDescent="0.3">
      <c r="B1112" s="249"/>
    </row>
    <row r="1113" spans="2:2" x14ac:dyDescent="0.3">
      <c r="B1113" s="249"/>
    </row>
    <row r="1114" spans="2:2" x14ac:dyDescent="0.3">
      <c r="B1114" s="249"/>
    </row>
    <row r="1115" spans="2:2" x14ac:dyDescent="0.3">
      <c r="B1115" s="249"/>
    </row>
    <row r="1116" spans="2:2" x14ac:dyDescent="0.3">
      <c r="B1116" s="249"/>
    </row>
    <row r="1117" spans="2:2" x14ac:dyDescent="0.3">
      <c r="B1117" s="249"/>
    </row>
    <row r="1118" spans="2:2" x14ac:dyDescent="0.3">
      <c r="B1118" s="249"/>
    </row>
    <row r="1119" spans="2:2" x14ac:dyDescent="0.3">
      <c r="B1119" s="249"/>
    </row>
    <row r="1120" spans="2:2" x14ac:dyDescent="0.3">
      <c r="B1120" s="249"/>
    </row>
    <row r="1121" spans="2:2" x14ac:dyDescent="0.3">
      <c r="B1121" s="249"/>
    </row>
    <row r="1122" spans="2:2" x14ac:dyDescent="0.3">
      <c r="B1122" s="249"/>
    </row>
    <row r="1123" spans="2:2" x14ac:dyDescent="0.3">
      <c r="B1123" s="249"/>
    </row>
    <row r="1124" spans="2:2" x14ac:dyDescent="0.3">
      <c r="B1124" s="249"/>
    </row>
    <row r="1125" spans="2:2" x14ac:dyDescent="0.3">
      <c r="B1125" s="249"/>
    </row>
    <row r="1126" spans="2:2" x14ac:dyDescent="0.3">
      <c r="B1126" s="249"/>
    </row>
    <row r="1127" spans="2:2" x14ac:dyDescent="0.3">
      <c r="B1127" s="249"/>
    </row>
    <row r="1128" spans="2:2" x14ac:dyDescent="0.3">
      <c r="B1128" s="249"/>
    </row>
    <row r="1129" spans="2:2" x14ac:dyDescent="0.3">
      <c r="B1129" s="249"/>
    </row>
    <row r="1130" spans="2:2" x14ac:dyDescent="0.3">
      <c r="B1130" s="249"/>
    </row>
    <row r="1131" spans="2:2" x14ac:dyDescent="0.3">
      <c r="B1131" s="249"/>
    </row>
    <row r="1132" spans="2:2" x14ac:dyDescent="0.3">
      <c r="B1132" s="249"/>
    </row>
    <row r="1133" spans="2:2" x14ac:dyDescent="0.3">
      <c r="B1133" s="249"/>
    </row>
    <row r="1134" spans="2:2" x14ac:dyDescent="0.3">
      <c r="B1134" s="249"/>
    </row>
    <row r="1135" spans="2:2" x14ac:dyDescent="0.3">
      <c r="B1135" s="249"/>
    </row>
    <row r="1136" spans="2:2" x14ac:dyDescent="0.3">
      <c r="B1136" s="249"/>
    </row>
    <row r="1137" spans="2:2" x14ac:dyDescent="0.3">
      <c r="B1137" s="249"/>
    </row>
    <row r="1138" spans="2:2" x14ac:dyDescent="0.3">
      <c r="B1138" s="249"/>
    </row>
    <row r="1139" spans="2:2" x14ac:dyDescent="0.3">
      <c r="B1139" s="249"/>
    </row>
    <row r="1140" spans="2:2" x14ac:dyDescent="0.3">
      <c r="B1140" s="249"/>
    </row>
    <row r="1141" spans="2:2" x14ac:dyDescent="0.3">
      <c r="B1141" s="249"/>
    </row>
    <row r="1142" spans="2:2" x14ac:dyDescent="0.3">
      <c r="B1142" s="249"/>
    </row>
    <row r="1143" spans="2:2" x14ac:dyDescent="0.3">
      <c r="B1143" s="249"/>
    </row>
    <row r="1144" spans="2:2" x14ac:dyDescent="0.3">
      <c r="B1144" s="249"/>
    </row>
    <row r="1145" spans="2:2" x14ac:dyDescent="0.3">
      <c r="B1145" s="249"/>
    </row>
    <row r="1146" spans="2:2" x14ac:dyDescent="0.3">
      <c r="B1146" s="249"/>
    </row>
    <row r="1147" spans="2:2" x14ac:dyDescent="0.3">
      <c r="B1147" s="249"/>
    </row>
    <row r="1148" spans="2:2" x14ac:dyDescent="0.3">
      <c r="B1148" s="249"/>
    </row>
    <row r="1149" spans="2:2" x14ac:dyDescent="0.3">
      <c r="B1149" s="249"/>
    </row>
    <row r="1150" spans="2:2" x14ac:dyDescent="0.3">
      <c r="B1150" s="249"/>
    </row>
    <row r="1151" spans="2:2" x14ac:dyDescent="0.3">
      <c r="B1151" s="249"/>
    </row>
    <row r="1152" spans="2:2" x14ac:dyDescent="0.3">
      <c r="B1152" s="249"/>
    </row>
    <row r="1153" spans="2:2" x14ac:dyDescent="0.3">
      <c r="B1153" s="249"/>
    </row>
    <row r="1154" spans="2:2" x14ac:dyDescent="0.3">
      <c r="B1154" s="249"/>
    </row>
    <row r="1155" spans="2:2" x14ac:dyDescent="0.3">
      <c r="B1155" s="249"/>
    </row>
    <row r="1156" spans="2:2" x14ac:dyDescent="0.3">
      <c r="B1156" s="249"/>
    </row>
    <row r="1157" spans="2:2" x14ac:dyDescent="0.3">
      <c r="B1157" s="249"/>
    </row>
    <row r="1158" spans="2:2" x14ac:dyDescent="0.3">
      <c r="B1158" s="249"/>
    </row>
    <row r="1159" spans="2:2" x14ac:dyDescent="0.3">
      <c r="B1159" s="249"/>
    </row>
    <row r="1160" spans="2:2" x14ac:dyDescent="0.3">
      <c r="B1160" s="249"/>
    </row>
    <row r="1161" spans="2:2" x14ac:dyDescent="0.3">
      <c r="B1161" s="249"/>
    </row>
    <row r="1162" spans="2:2" x14ac:dyDescent="0.3">
      <c r="B1162" s="249"/>
    </row>
    <row r="1163" spans="2:2" x14ac:dyDescent="0.3">
      <c r="B1163" s="249"/>
    </row>
    <row r="1164" spans="2:2" x14ac:dyDescent="0.3">
      <c r="B1164" s="249"/>
    </row>
    <row r="1165" spans="2:2" x14ac:dyDescent="0.3">
      <c r="B1165" s="249"/>
    </row>
    <row r="1166" spans="2:2" x14ac:dyDescent="0.3">
      <c r="B1166" s="249"/>
    </row>
    <row r="1167" spans="2:2" x14ac:dyDescent="0.3">
      <c r="B1167" s="249"/>
    </row>
    <row r="1168" spans="2:2" x14ac:dyDescent="0.3">
      <c r="B1168" s="249"/>
    </row>
    <row r="1169" spans="2:2" x14ac:dyDescent="0.3">
      <c r="B1169" s="249"/>
    </row>
    <row r="1170" spans="2:2" x14ac:dyDescent="0.3">
      <c r="B1170" s="249"/>
    </row>
    <row r="1171" spans="2:2" x14ac:dyDescent="0.3">
      <c r="B1171" s="249"/>
    </row>
    <row r="1172" spans="2:2" x14ac:dyDescent="0.3">
      <c r="B1172" s="249"/>
    </row>
    <row r="1173" spans="2:2" x14ac:dyDescent="0.3">
      <c r="B1173" s="249"/>
    </row>
    <row r="1174" spans="2:2" x14ac:dyDescent="0.3">
      <c r="B1174" s="249"/>
    </row>
    <row r="1175" spans="2:2" x14ac:dyDescent="0.3">
      <c r="B1175" s="249"/>
    </row>
    <row r="1176" spans="2:2" x14ac:dyDescent="0.3">
      <c r="B1176" s="249"/>
    </row>
    <row r="1177" spans="2:2" x14ac:dyDescent="0.3">
      <c r="B1177" s="249"/>
    </row>
    <row r="1178" spans="2:2" x14ac:dyDescent="0.3">
      <c r="B1178" s="249"/>
    </row>
    <row r="1179" spans="2:2" x14ac:dyDescent="0.3">
      <c r="B1179" s="249"/>
    </row>
    <row r="1180" spans="2:2" x14ac:dyDescent="0.3">
      <c r="B1180" s="249"/>
    </row>
    <row r="1181" spans="2:2" x14ac:dyDescent="0.3">
      <c r="B1181" s="249"/>
    </row>
    <row r="1182" spans="2:2" x14ac:dyDescent="0.3">
      <c r="B1182" s="249"/>
    </row>
    <row r="1183" spans="2:2" x14ac:dyDescent="0.3">
      <c r="B1183" s="249"/>
    </row>
    <row r="1184" spans="2:2" x14ac:dyDescent="0.3">
      <c r="B1184" s="249"/>
    </row>
    <row r="1185" spans="2:2" x14ac:dyDescent="0.3">
      <c r="B1185" s="249"/>
    </row>
    <row r="1186" spans="2:2" x14ac:dyDescent="0.3">
      <c r="B1186" s="249"/>
    </row>
    <row r="1187" spans="2:2" x14ac:dyDescent="0.3">
      <c r="B1187" s="249"/>
    </row>
    <row r="1188" spans="2:2" x14ac:dyDescent="0.3">
      <c r="B1188" s="249"/>
    </row>
    <row r="1189" spans="2:2" x14ac:dyDescent="0.3">
      <c r="B1189" s="249"/>
    </row>
    <row r="1190" spans="2:2" x14ac:dyDescent="0.3">
      <c r="B1190" s="249"/>
    </row>
    <row r="1191" spans="2:2" x14ac:dyDescent="0.3">
      <c r="B1191" s="249"/>
    </row>
    <row r="1192" spans="2:2" x14ac:dyDescent="0.3">
      <c r="B1192" s="249"/>
    </row>
    <row r="1193" spans="2:2" x14ac:dyDescent="0.3">
      <c r="B1193" s="249"/>
    </row>
    <row r="1194" spans="2:2" x14ac:dyDescent="0.3">
      <c r="B1194" s="249"/>
    </row>
    <row r="1195" spans="2:2" x14ac:dyDescent="0.3">
      <c r="B1195" s="249"/>
    </row>
    <row r="1196" spans="2:2" x14ac:dyDescent="0.3">
      <c r="B1196" s="249"/>
    </row>
    <row r="1197" spans="2:2" x14ac:dyDescent="0.3">
      <c r="B1197" s="249"/>
    </row>
    <row r="1198" spans="2:2" x14ac:dyDescent="0.3">
      <c r="B1198" s="249"/>
    </row>
    <row r="1199" spans="2:2" x14ac:dyDescent="0.3">
      <c r="B1199" s="249"/>
    </row>
    <row r="1200" spans="2:2" x14ac:dyDescent="0.3">
      <c r="B1200" s="249"/>
    </row>
    <row r="1201" spans="2:2" x14ac:dyDescent="0.3">
      <c r="B1201" s="249"/>
    </row>
    <row r="1202" spans="2:2" x14ac:dyDescent="0.3">
      <c r="B1202" s="249"/>
    </row>
    <row r="1203" spans="2:2" x14ac:dyDescent="0.3">
      <c r="B1203" s="249"/>
    </row>
    <row r="1204" spans="2:2" x14ac:dyDescent="0.3">
      <c r="B1204" s="249"/>
    </row>
    <row r="1205" spans="2:2" x14ac:dyDescent="0.3">
      <c r="B1205" s="249"/>
    </row>
    <row r="1206" spans="2:2" x14ac:dyDescent="0.3">
      <c r="B1206" s="249"/>
    </row>
    <row r="1207" spans="2:2" x14ac:dyDescent="0.3">
      <c r="B1207" s="249"/>
    </row>
    <row r="1208" spans="2:2" x14ac:dyDescent="0.3">
      <c r="B1208" s="249"/>
    </row>
    <row r="1209" spans="2:2" x14ac:dyDescent="0.3">
      <c r="B1209" s="249"/>
    </row>
    <row r="1210" spans="2:2" x14ac:dyDescent="0.3">
      <c r="B1210" s="249"/>
    </row>
    <row r="1211" spans="2:2" x14ac:dyDescent="0.3">
      <c r="B1211" s="249"/>
    </row>
    <row r="1212" spans="2:2" x14ac:dyDescent="0.3">
      <c r="B1212" s="249"/>
    </row>
    <row r="1213" spans="2:2" x14ac:dyDescent="0.3">
      <c r="B1213" s="249"/>
    </row>
    <row r="1214" spans="2:2" x14ac:dyDescent="0.3">
      <c r="B1214" s="249"/>
    </row>
    <row r="1215" spans="2:2" x14ac:dyDescent="0.3">
      <c r="B1215" s="249"/>
    </row>
    <row r="1216" spans="2:2" x14ac:dyDescent="0.3">
      <c r="B1216" s="249"/>
    </row>
    <row r="1217" spans="2:2" x14ac:dyDescent="0.3">
      <c r="B1217" s="249"/>
    </row>
    <row r="1218" spans="2:2" x14ac:dyDescent="0.3">
      <c r="B1218" s="249"/>
    </row>
    <row r="1219" spans="2:2" x14ac:dyDescent="0.3">
      <c r="B1219" s="249"/>
    </row>
    <row r="1220" spans="2:2" x14ac:dyDescent="0.3">
      <c r="B1220" s="249"/>
    </row>
    <row r="1221" spans="2:2" x14ac:dyDescent="0.3">
      <c r="B1221" s="249"/>
    </row>
    <row r="1222" spans="2:2" x14ac:dyDescent="0.3">
      <c r="B1222" s="249"/>
    </row>
    <row r="1223" spans="2:2" x14ac:dyDescent="0.3">
      <c r="B1223" s="249"/>
    </row>
    <row r="1224" spans="2:2" x14ac:dyDescent="0.3">
      <c r="B1224" s="249"/>
    </row>
    <row r="1225" spans="2:2" x14ac:dyDescent="0.3">
      <c r="B1225" s="249"/>
    </row>
    <row r="1226" spans="2:2" x14ac:dyDescent="0.3">
      <c r="B1226" s="249"/>
    </row>
    <row r="1227" spans="2:2" x14ac:dyDescent="0.3">
      <c r="B1227" s="249"/>
    </row>
    <row r="1228" spans="2:2" x14ac:dyDescent="0.3">
      <c r="B1228" s="249"/>
    </row>
    <row r="1229" spans="2:2" x14ac:dyDescent="0.3">
      <c r="B1229" s="249"/>
    </row>
    <row r="1230" spans="2:2" x14ac:dyDescent="0.3">
      <c r="B1230" s="249"/>
    </row>
    <row r="1231" spans="2:2" x14ac:dyDescent="0.3">
      <c r="B1231" s="249"/>
    </row>
    <row r="1232" spans="2:2" x14ac:dyDescent="0.3">
      <c r="B1232" s="249"/>
    </row>
    <row r="1233" spans="2:2" x14ac:dyDescent="0.3">
      <c r="B1233" s="249"/>
    </row>
    <row r="1234" spans="2:2" x14ac:dyDescent="0.3">
      <c r="B1234" s="249"/>
    </row>
    <row r="1235" spans="2:2" x14ac:dyDescent="0.3">
      <c r="B1235" s="249"/>
    </row>
    <row r="1236" spans="2:2" x14ac:dyDescent="0.3">
      <c r="B1236" s="249"/>
    </row>
    <row r="1237" spans="2:2" x14ac:dyDescent="0.3">
      <c r="B1237" s="249"/>
    </row>
    <row r="1238" spans="2:2" x14ac:dyDescent="0.3">
      <c r="B1238" s="249"/>
    </row>
    <row r="1239" spans="2:2" x14ac:dyDescent="0.3">
      <c r="B1239" s="249"/>
    </row>
    <row r="1240" spans="2:2" x14ac:dyDescent="0.3">
      <c r="B1240" s="249"/>
    </row>
    <row r="1241" spans="2:2" x14ac:dyDescent="0.3">
      <c r="B1241" s="249"/>
    </row>
    <row r="1242" spans="2:2" x14ac:dyDescent="0.3">
      <c r="B1242" s="249"/>
    </row>
    <row r="1243" spans="2:2" x14ac:dyDescent="0.3">
      <c r="B1243" s="249"/>
    </row>
    <row r="1244" spans="2:2" x14ac:dyDescent="0.3">
      <c r="B1244" s="249"/>
    </row>
    <row r="1245" spans="2:2" x14ac:dyDescent="0.3">
      <c r="B1245" s="249"/>
    </row>
    <row r="1246" spans="2:2" x14ac:dyDescent="0.3">
      <c r="B1246" s="249"/>
    </row>
    <row r="1247" spans="2:2" x14ac:dyDescent="0.3">
      <c r="B1247" s="249"/>
    </row>
    <row r="1248" spans="2:2" x14ac:dyDescent="0.3">
      <c r="B1248" s="249"/>
    </row>
    <row r="1249" spans="2:2" x14ac:dyDescent="0.3">
      <c r="B1249" s="249"/>
    </row>
    <row r="1250" spans="2:2" x14ac:dyDescent="0.3">
      <c r="B1250" s="249"/>
    </row>
    <row r="1251" spans="2:2" x14ac:dyDescent="0.3">
      <c r="B1251" s="249"/>
    </row>
    <row r="1252" spans="2:2" x14ac:dyDescent="0.3">
      <c r="B1252" s="249"/>
    </row>
    <row r="1253" spans="2:2" x14ac:dyDescent="0.3">
      <c r="B1253" s="249"/>
    </row>
    <row r="1254" spans="2:2" x14ac:dyDescent="0.3">
      <c r="B1254" s="249"/>
    </row>
    <row r="1255" spans="2:2" x14ac:dyDescent="0.3">
      <c r="B1255" s="249"/>
    </row>
    <row r="1256" spans="2:2" x14ac:dyDescent="0.3">
      <c r="B1256" s="249"/>
    </row>
    <row r="1257" spans="2:2" x14ac:dyDescent="0.3">
      <c r="B1257" s="249"/>
    </row>
    <row r="1258" spans="2:2" x14ac:dyDescent="0.3">
      <c r="B1258" s="249"/>
    </row>
    <row r="1259" spans="2:2" x14ac:dyDescent="0.3">
      <c r="B1259" s="249"/>
    </row>
    <row r="1260" spans="2:2" x14ac:dyDescent="0.3">
      <c r="B1260" s="249"/>
    </row>
    <row r="1261" spans="2:2" x14ac:dyDescent="0.3">
      <c r="B1261" s="249"/>
    </row>
    <row r="1262" spans="2:2" x14ac:dyDescent="0.3">
      <c r="B1262" s="249"/>
    </row>
    <row r="1263" spans="2:2" x14ac:dyDescent="0.3">
      <c r="B1263" s="249"/>
    </row>
    <row r="1264" spans="2:2" x14ac:dyDescent="0.3">
      <c r="B1264" s="249"/>
    </row>
    <row r="1265" spans="2:2" x14ac:dyDescent="0.3">
      <c r="B1265" s="249"/>
    </row>
    <row r="1266" spans="2:2" x14ac:dyDescent="0.3">
      <c r="B1266" s="249"/>
    </row>
    <row r="1267" spans="2:2" x14ac:dyDescent="0.3">
      <c r="B1267" s="249"/>
    </row>
    <row r="1268" spans="2:2" x14ac:dyDescent="0.3">
      <c r="B1268" s="249"/>
    </row>
    <row r="1269" spans="2:2" x14ac:dyDescent="0.3">
      <c r="B1269" s="249"/>
    </row>
    <row r="1270" spans="2:2" x14ac:dyDescent="0.3">
      <c r="B1270" s="249"/>
    </row>
    <row r="1271" spans="2:2" x14ac:dyDescent="0.3">
      <c r="B1271" s="249"/>
    </row>
    <row r="1272" spans="2:2" x14ac:dyDescent="0.3">
      <c r="B1272" s="249"/>
    </row>
    <row r="1273" spans="2:2" x14ac:dyDescent="0.3">
      <c r="B1273" s="249"/>
    </row>
    <row r="1274" spans="2:2" x14ac:dyDescent="0.3">
      <c r="B1274" s="249"/>
    </row>
    <row r="1275" spans="2:2" x14ac:dyDescent="0.3">
      <c r="B1275" s="249"/>
    </row>
    <row r="1276" spans="2:2" x14ac:dyDescent="0.3">
      <c r="B1276" s="249"/>
    </row>
    <row r="1277" spans="2:2" x14ac:dyDescent="0.3">
      <c r="B1277" s="249"/>
    </row>
    <row r="1278" spans="2:2" x14ac:dyDescent="0.3">
      <c r="B1278" s="249"/>
    </row>
    <row r="1279" spans="2:2" x14ac:dyDescent="0.3">
      <c r="B1279" s="249"/>
    </row>
    <row r="1280" spans="2:2" x14ac:dyDescent="0.3">
      <c r="B1280" s="249"/>
    </row>
    <row r="1281" spans="2:2" x14ac:dyDescent="0.3">
      <c r="B1281" s="249"/>
    </row>
    <row r="1282" spans="2:2" x14ac:dyDescent="0.3">
      <c r="B1282" s="249"/>
    </row>
    <row r="1283" spans="2:2" x14ac:dyDescent="0.3">
      <c r="B1283" s="249"/>
    </row>
    <row r="1284" spans="2:2" x14ac:dyDescent="0.3">
      <c r="B1284" s="249"/>
    </row>
    <row r="1285" spans="2:2" x14ac:dyDescent="0.3">
      <c r="B1285" s="249"/>
    </row>
    <row r="1286" spans="2:2" x14ac:dyDescent="0.3">
      <c r="B1286" s="249"/>
    </row>
    <row r="1287" spans="2:2" x14ac:dyDescent="0.3">
      <c r="B1287" s="249"/>
    </row>
    <row r="1288" spans="2:2" x14ac:dyDescent="0.3">
      <c r="B1288" s="249"/>
    </row>
    <row r="1289" spans="2:2" x14ac:dyDescent="0.3">
      <c r="B1289" s="249"/>
    </row>
    <row r="1290" spans="2:2" x14ac:dyDescent="0.3">
      <c r="B1290" s="249"/>
    </row>
    <row r="1291" spans="2:2" x14ac:dyDescent="0.3">
      <c r="B1291" s="249"/>
    </row>
    <row r="1292" spans="2:2" x14ac:dyDescent="0.3">
      <c r="B1292" s="249"/>
    </row>
    <row r="1293" spans="2:2" x14ac:dyDescent="0.3">
      <c r="B1293" s="249"/>
    </row>
    <row r="1294" spans="2:2" x14ac:dyDescent="0.3">
      <c r="B1294" s="249"/>
    </row>
    <row r="1295" spans="2:2" x14ac:dyDescent="0.3">
      <c r="B1295" s="249"/>
    </row>
    <row r="1296" spans="2:2" x14ac:dyDescent="0.3">
      <c r="B1296" s="249"/>
    </row>
    <row r="1297" spans="2:2" x14ac:dyDescent="0.3">
      <c r="B1297" s="249"/>
    </row>
    <row r="1298" spans="2:2" x14ac:dyDescent="0.3">
      <c r="B1298" s="249"/>
    </row>
    <row r="1299" spans="2:2" x14ac:dyDescent="0.3">
      <c r="B1299" s="249"/>
    </row>
    <row r="1300" spans="2:2" x14ac:dyDescent="0.3">
      <c r="B1300" s="249"/>
    </row>
    <row r="1301" spans="2:2" x14ac:dyDescent="0.3">
      <c r="B1301" s="249"/>
    </row>
    <row r="1302" spans="2:2" x14ac:dyDescent="0.3">
      <c r="B1302" s="249"/>
    </row>
    <row r="1303" spans="2:2" x14ac:dyDescent="0.3">
      <c r="B1303" s="249"/>
    </row>
    <row r="1304" spans="2:2" x14ac:dyDescent="0.3">
      <c r="B1304" s="249"/>
    </row>
    <row r="1305" spans="2:2" x14ac:dyDescent="0.3">
      <c r="B1305" s="249"/>
    </row>
    <row r="1306" spans="2:2" x14ac:dyDescent="0.3">
      <c r="B1306" s="249"/>
    </row>
    <row r="1307" spans="2:2" x14ac:dyDescent="0.3">
      <c r="B1307" s="249"/>
    </row>
    <row r="1308" spans="2:2" x14ac:dyDescent="0.3">
      <c r="B1308" s="249"/>
    </row>
    <row r="1309" spans="2:2" x14ac:dyDescent="0.3">
      <c r="B1309" s="249"/>
    </row>
    <row r="1310" spans="2:2" x14ac:dyDescent="0.3">
      <c r="B1310" s="249"/>
    </row>
    <row r="1311" spans="2:2" x14ac:dyDescent="0.3">
      <c r="B1311" s="249"/>
    </row>
    <row r="1312" spans="2:2" x14ac:dyDescent="0.3">
      <c r="B1312" s="249"/>
    </row>
    <row r="1313" spans="2:2" x14ac:dyDescent="0.3">
      <c r="B1313" s="249"/>
    </row>
    <row r="1314" spans="2:2" x14ac:dyDescent="0.3">
      <c r="B1314" s="249"/>
    </row>
    <row r="1315" spans="2:2" x14ac:dyDescent="0.3">
      <c r="B1315" s="249"/>
    </row>
    <row r="1316" spans="2:2" x14ac:dyDescent="0.3">
      <c r="B1316" s="249"/>
    </row>
    <row r="1317" spans="2:2" x14ac:dyDescent="0.3">
      <c r="B1317" s="249"/>
    </row>
    <row r="1318" spans="2:2" x14ac:dyDescent="0.3">
      <c r="B1318" s="249"/>
    </row>
    <row r="1319" spans="2:2" x14ac:dyDescent="0.3">
      <c r="B1319" s="249"/>
    </row>
    <row r="1320" spans="2:2" x14ac:dyDescent="0.3">
      <c r="B1320" s="249"/>
    </row>
    <row r="1321" spans="2:2" x14ac:dyDescent="0.3">
      <c r="B1321" s="249"/>
    </row>
    <row r="1322" spans="2:2" x14ac:dyDescent="0.3">
      <c r="B1322" s="249"/>
    </row>
    <row r="1323" spans="2:2" x14ac:dyDescent="0.3">
      <c r="B1323" s="249"/>
    </row>
    <row r="1324" spans="2:2" x14ac:dyDescent="0.3">
      <c r="B1324" s="249"/>
    </row>
    <row r="1325" spans="2:2" x14ac:dyDescent="0.3">
      <c r="B1325" s="249"/>
    </row>
    <row r="1326" spans="2:2" x14ac:dyDescent="0.3">
      <c r="B1326" s="249"/>
    </row>
    <row r="1327" spans="2:2" x14ac:dyDescent="0.3">
      <c r="B1327" s="249"/>
    </row>
    <row r="1328" spans="2:2" x14ac:dyDescent="0.3">
      <c r="B1328" s="249"/>
    </row>
    <row r="1329" spans="2:2" x14ac:dyDescent="0.3">
      <c r="B1329" s="249"/>
    </row>
    <row r="1330" spans="2:2" x14ac:dyDescent="0.3">
      <c r="B1330" s="249"/>
    </row>
    <row r="1331" spans="2:2" x14ac:dyDescent="0.3">
      <c r="B1331" s="249"/>
    </row>
    <row r="1332" spans="2:2" x14ac:dyDescent="0.3">
      <c r="B1332" s="249"/>
    </row>
    <row r="1333" spans="2:2" x14ac:dyDescent="0.3">
      <c r="B1333" s="249"/>
    </row>
    <row r="1334" spans="2:2" x14ac:dyDescent="0.3">
      <c r="B1334" s="249"/>
    </row>
    <row r="1335" spans="2:2" x14ac:dyDescent="0.3">
      <c r="B1335" s="249"/>
    </row>
    <row r="1336" spans="2:2" x14ac:dyDescent="0.3">
      <c r="B1336" s="249"/>
    </row>
    <row r="1337" spans="2:2" x14ac:dyDescent="0.3">
      <c r="B1337" s="249"/>
    </row>
    <row r="1338" spans="2:2" x14ac:dyDescent="0.3">
      <c r="B1338" s="249"/>
    </row>
    <row r="1339" spans="2:2" x14ac:dyDescent="0.3">
      <c r="B1339" s="249"/>
    </row>
    <row r="1340" spans="2:2" x14ac:dyDescent="0.3">
      <c r="B1340" s="249"/>
    </row>
    <row r="1341" spans="2:2" x14ac:dyDescent="0.3">
      <c r="B1341" s="249"/>
    </row>
    <row r="1342" spans="2:2" x14ac:dyDescent="0.3">
      <c r="B1342" s="249"/>
    </row>
    <row r="1343" spans="2:2" x14ac:dyDescent="0.3">
      <c r="B1343" s="249"/>
    </row>
    <row r="1344" spans="2:2" x14ac:dyDescent="0.3">
      <c r="B1344" s="249"/>
    </row>
    <row r="1345" spans="2:2" x14ac:dyDescent="0.3">
      <c r="B1345" s="249"/>
    </row>
    <row r="1346" spans="2:2" x14ac:dyDescent="0.3">
      <c r="B1346" s="249"/>
    </row>
    <row r="1347" spans="2:2" x14ac:dyDescent="0.3">
      <c r="B1347" s="249"/>
    </row>
    <row r="1348" spans="2:2" x14ac:dyDescent="0.3">
      <c r="B1348" s="249"/>
    </row>
    <row r="1349" spans="2:2" x14ac:dyDescent="0.3">
      <c r="B1349" s="249"/>
    </row>
    <row r="1350" spans="2:2" x14ac:dyDescent="0.3">
      <c r="B1350" s="249"/>
    </row>
    <row r="1351" spans="2:2" x14ac:dyDescent="0.3">
      <c r="B1351" s="249"/>
    </row>
    <row r="1352" spans="2:2" x14ac:dyDescent="0.3">
      <c r="B1352" s="249"/>
    </row>
    <row r="1353" spans="2:2" x14ac:dyDescent="0.3">
      <c r="B1353" s="249"/>
    </row>
    <row r="1354" spans="2:2" x14ac:dyDescent="0.3">
      <c r="B1354" s="249"/>
    </row>
    <row r="1355" spans="2:2" x14ac:dyDescent="0.3">
      <c r="B1355" s="249"/>
    </row>
    <row r="1356" spans="2:2" x14ac:dyDescent="0.3">
      <c r="B1356" s="249"/>
    </row>
    <row r="1357" spans="2:2" x14ac:dyDescent="0.3">
      <c r="B1357" s="249"/>
    </row>
    <row r="1358" spans="2:2" x14ac:dyDescent="0.3">
      <c r="B1358" s="249"/>
    </row>
    <row r="1359" spans="2:2" x14ac:dyDescent="0.3">
      <c r="B1359" s="249"/>
    </row>
    <row r="1360" spans="2:2" x14ac:dyDescent="0.3">
      <c r="B1360" s="249"/>
    </row>
    <row r="1361" spans="2:2" x14ac:dyDescent="0.3">
      <c r="B1361" s="249"/>
    </row>
    <row r="1362" spans="2:2" x14ac:dyDescent="0.3">
      <c r="B1362" s="249"/>
    </row>
    <row r="1363" spans="2:2" x14ac:dyDescent="0.3">
      <c r="B1363" s="249"/>
    </row>
    <row r="1364" spans="2:2" x14ac:dyDescent="0.3">
      <c r="B1364" s="249"/>
    </row>
    <row r="1365" spans="2:2" x14ac:dyDescent="0.3">
      <c r="B1365" s="249"/>
    </row>
    <row r="1366" spans="2:2" x14ac:dyDescent="0.3">
      <c r="B1366" s="249"/>
    </row>
    <row r="1367" spans="2:2" x14ac:dyDescent="0.3">
      <c r="B1367" s="249"/>
    </row>
    <row r="1368" spans="2:2" x14ac:dyDescent="0.3">
      <c r="B1368" s="249"/>
    </row>
    <row r="1369" spans="2:2" x14ac:dyDescent="0.3">
      <c r="B1369" s="249"/>
    </row>
    <row r="1370" spans="2:2" x14ac:dyDescent="0.3">
      <c r="B1370" s="249"/>
    </row>
    <row r="1371" spans="2:2" x14ac:dyDescent="0.3">
      <c r="B1371" s="249"/>
    </row>
    <row r="1372" spans="2:2" x14ac:dyDescent="0.3">
      <c r="B1372" s="249"/>
    </row>
    <row r="1373" spans="2:2" x14ac:dyDescent="0.3">
      <c r="B1373" s="249"/>
    </row>
    <row r="1374" spans="2:2" x14ac:dyDescent="0.3">
      <c r="B1374" s="249"/>
    </row>
    <row r="1375" spans="2:2" x14ac:dyDescent="0.3">
      <c r="B1375" s="249"/>
    </row>
    <row r="1376" spans="2:2" x14ac:dyDescent="0.3">
      <c r="B1376" s="249"/>
    </row>
    <row r="1377" spans="2:2" x14ac:dyDescent="0.3">
      <c r="B1377" s="249"/>
    </row>
    <row r="1378" spans="2:2" x14ac:dyDescent="0.3">
      <c r="B1378" s="249"/>
    </row>
    <row r="1379" spans="2:2" x14ac:dyDescent="0.3">
      <c r="B1379" s="249"/>
    </row>
    <row r="1380" spans="2:2" x14ac:dyDescent="0.3">
      <c r="B1380" s="249"/>
    </row>
    <row r="1381" spans="2:2" x14ac:dyDescent="0.3">
      <c r="B1381" s="249"/>
    </row>
    <row r="1382" spans="2:2" x14ac:dyDescent="0.3">
      <c r="B1382" s="249"/>
    </row>
    <row r="1383" spans="2:2" x14ac:dyDescent="0.3">
      <c r="B1383" s="249"/>
    </row>
    <row r="1384" spans="2:2" x14ac:dyDescent="0.3">
      <c r="B1384" s="249"/>
    </row>
    <row r="1385" spans="2:2" x14ac:dyDescent="0.3">
      <c r="B1385" s="249"/>
    </row>
    <row r="1386" spans="2:2" x14ac:dyDescent="0.3">
      <c r="B1386" s="249"/>
    </row>
    <row r="1387" spans="2:2" x14ac:dyDescent="0.3">
      <c r="B1387" s="249"/>
    </row>
    <row r="1388" spans="2:2" x14ac:dyDescent="0.3">
      <c r="B1388" s="249"/>
    </row>
    <row r="1389" spans="2:2" x14ac:dyDescent="0.3">
      <c r="B1389" s="249"/>
    </row>
    <row r="1390" spans="2:2" x14ac:dyDescent="0.3">
      <c r="B1390" s="249"/>
    </row>
    <row r="1391" spans="2:2" x14ac:dyDescent="0.3">
      <c r="B1391" s="249"/>
    </row>
    <row r="1392" spans="2:2" x14ac:dyDescent="0.3">
      <c r="B1392" s="249"/>
    </row>
    <row r="1393" spans="2:2" x14ac:dyDescent="0.3">
      <c r="B1393" s="249"/>
    </row>
    <row r="1394" spans="2:2" x14ac:dyDescent="0.3">
      <c r="B1394" s="249"/>
    </row>
    <row r="1395" spans="2:2" x14ac:dyDescent="0.3">
      <c r="B1395" s="249"/>
    </row>
    <row r="1396" spans="2:2" x14ac:dyDescent="0.3">
      <c r="B1396" s="249"/>
    </row>
    <row r="1397" spans="2:2" x14ac:dyDescent="0.3">
      <c r="B1397" s="249"/>
    </row>
    <row r="1398" spans="2:2" x14ac:dyDescent="0.3">
      <c r="B1398" s="249"/>
    </row>
    <row r="1399" spans="2:2" x14ac:dyDescent="0.3">
      <c r="B1399" s="249"/>
    </row>
    <row r="1400" spans="2:2" x14ac:dyDescent="0.3">
      <c r="B1400" s="249"/>
    </row>
    <row r="1401" spans="2:2" x14ac:dyDescent="0.3">
      <c r="B1401" s="249"/>
    </row>
    <row r="1402" spans="2:2" x14ac:dyDescent="0.3">
      <c r="B1402" s="249"/>
    </row>
    <row r="1403" spans="2:2" x14ac:dyDescent="0.3">
      <c r="B1403" s="249"/>
    </row>
    <row r="1404" spans="2:2" x14ac:dyDescent="0.3">
      <c r="B1404" s="249"/>
    </row>
    <row r="1405" spans="2:2" x14ac:dyDescent="0.3">
      <c r="B1405" s="249"/>
    </row>
    <row r="1406" spans="2:2" x14ac:dyDescent="0.3">
      <c r="B1406" s="249"/>
    </row>
    <row r="1407" spans="2:2" x14ac:dyDescent="0.3">
      <c r="B1407" s="249"/>
    </row>
    <row r="1408" spans="2:2" x14ac:dyDescent="0.3">
      <c r="B1408" s="249"/>
    </row>
    <row r="1409" spans="2:2" x14ac:dyDescent="0.3">
      <c r="B1409" s="249"/>
    </row>
    <row r="1410" spans="2:2" x14ac:dyDescent="0.3">
      <c r="B1410" s="249"/>
    </row>
    <row r="1411" spans="2:2" x14ac:dyDescent="0.3">
      <c r="B1411" s="249"/>
    </row>
    <row r="1412" spans="2:2" x14ac:dyDescent="0.3">
      <c r="B1412" s="249"/>
    </row>
    <row r="1413" spans="2:2" x14ac:dyDescent="0.3">
      <c r="B1413" s="249"/>
    </row>
    <row r="1414" spans="2:2" x14ac:dyDescent="0.3">
      <c r="B1414" s="249"/>
    </row>
    <row r="1415" spans="2:2" x14ac:dyDescent="0.3">
      <c r="B1415" s="249"/>
    </row>
    <row r="1416" spans="2:2" x14ac:dyDescent="0.3">
      <c r="B1416" s="249"/>
    </row>
    <row r="1417" spans="2:2" x14ac:dyDescent="0.3">
      <c r="B1417" s="249"/>
    </row>
    <row r="1418" spans="2:2" x14ac:dyDescent="0.3">
      <c r="B1418" s="249"/>
    </row>
    <row r="1419" spans="2:2" x14ac:dyDescent="0.3">
      <c r="B1419" s="249"/>
    </row>
    <row r="1420" spans="2:2" x14ac:dyDescent="0.3">
      <c r="B1420" s="249"/>
    </row>
    <row r="1421" spans="2:2" x14ac:dyDescent="0.3">
      <c r="B1421" s="249"/>
    </row>
    <row r="1422" spans="2:2" x14ac:dyDescent="0.3">
      <c r="B1422" s="249"/>
    </row>
    <row r="1423" spans="2:2" x14ac:dyDescent="0.3">
      <c r="B1423" s="249"/>
    </row>
    <row r="1424" spans="2:2" x14ac:dyDescent="0.3">
      <c r="B1424" s="249"/>
    </row>
    <row r="1425" spans="2:2" x14ac:dyDescent="0.3">
      <c r="B1425" s="249"/>
    </row>
    <row r="1426" spans="2:2" x14ac:dyDescent="0.3">
      <c r="B1426" s="249"/>
    </row>
    <row r="1427" spans="2:2" x14ac:dyDescent="0.3">
      <c r="B1427" s="249"/>
    </row>
    <row r="1428" spans="2:2" x14ac:dyDescent="0.3">
      <c r="B1428" s="249"/>
    </row>
    <row r="1429" spans="2:2" x14ac:dyDescent="0.3">
      <c r="B1429" s="249"/>
    </row>
    <row r="1430" spans="2:2" x14ac:dyDescent="0.3">
      <c r="B1430" s="249"/>
    </row>
    <row r="1431" spans="2:2" x14ac:dyDescent="0.3">
      <c r="B1431" s="249"/>
    </row>
    <row r="1432" spans="2:2" x14ac:dyDescent="0.3">
      <c r="B1432" s="249"/>
    </row>
    <row r="1433" spans="2:2" x14ac:dyDescent="0.3">
      <c r="B1433" s="249"/>
    </row>
    <row r="1434" spans="2:2" x14ac:dyDescent="0.3">
      <c r="B1434" s="249"/>
    </row>
    <row r="1435" spans="2:2" x14ac:dyDescent="0.3">
      <c r="B1435" s="249"/>
    </row>
    <row r="1436" spans="2:2" x14ac:dyDescent="0.3">
      <c r="B1436" s="249"/>
    </row>
    <row r="1437" spans="2:2" x14ac:dyDescent="0.3">
      <c r="B1437" s="249"/>
    </row>
    <row r="1438" spans="2:2" x14ac:dyDescent="0.3">
      <c r="B1438" s="249"/>
    </row>
    <row r="1439" spans="2:2" x14ac:dyDescent="0.3">
      <c r="B1439" s="249"/>
    </row>
    <row r="1440" spans="2:2" x14ac:dyDescent="0.3">
      <c r="B1440" s="249"/>
    </row>
    <row r="1441" spans="2:2" x14ac:dyDescent="0.3">
      <c r="B1441" s="249"/>
    </row>
    <row r="1442" spans="2:2" x14ac:dyDescent="0.3">
      <c r="B1442" s="249"/>
    </row>
    <row r="1443" spans="2:2" x14ac:dyDescent="0.3">
      <c r="B1443" s="249"/>
    </row>
    <row r="1444" spans="2:2" x14ac:dyDescent="0.3">
      <c r="B1444" s="249"/>
    </row>
    <row r="1445" spans="2:2" x14ac:dyDescent="0.3">
      <c r="B1445" s="249"/>
    </row>
    <row r="1446" spans="2:2" x14ac:dyDescent="0.3">
      <c r="B1446" s="249"/>
    </row>
    <row r="1447" spans="2:2" x14ac:dyDescent="0.3">
      <c r="B1447" s="249"/>
    </row>
    <row r="1448" spans="2:2" x14ac:dyDescent="0.3">
      <c r="B1448" s="249"/>
    </row>
    <row r="1449" spans="2:2" x14ac:dyDescent="0.3">
      <c r="B1449" s="249"/>
    </row>
    <row r="1450" spans="2:2" x14ac:dyDescent="0.3">
      <c r="B1450" s="249"/>
    </row>
    <row r="1451" spans="2:2" x14ac:dyDescent="0.3">
      <c r="B1451" s="249"/>
    </row>
    <row r="1452" spans="2:2" x14ac:dyDescent="0.3">
      <c r="B1452" s="249"/>
    </row>
    <row r="1453" spans="2:2" x14ac:dyDescent="0.3">
      <c r="B1453" s="249"/>
    </row>
    <row r="1454" spans="2:2" x14ac:dyDescent="0.3">
      <c r="B1454" s="249"/>
    </row>
    <row r="1455" spans="2:2" x14ac:dyDescent="0.3">
      <c r="B1455" s="249"/>
    </row>
    <row r="1456" spans="2:2" x14ac:dyDescent="0.3">
      <c r="B1456" s="249"/>
    </row>
    <row r="1457" spans="2:2" x14ac:dyDescent="0.3">
      <c r="B1457" s="249"/>
    </row>
    <row r="1458" spans="2:2" x14ac:dyDescent="0.3">
      <c r="B1458" s="249"/>
    </row>
    <row r="1459" spans="2:2" x14ac:dyDescent="0.3">
      <c r="B1459" s="249"/>
    </row>
    <row r="1460" spans="2:2" x14ac:dyDescent="0.3">
      <c r="B1460" s="249"/>
    </row>
    <row r="1461" spans="2:2" x14ac:dyDescent="0.3">
      <c r="B1461" s="249"/>
    </row>
    <row r="1462" spans="2:2" x14ac:dyDescent="0.3">
      <c r="B1462" s="249"/>
    </row>
    <row r="1463" spans="2:2" x14ac:dyDescent="0.3">
      <c r="B1463" s="249"/>
    </row>
    <row r="1464" spans="2:2" x14ac:dyDescent="0.3">
      <c r="B1464" s="249"/>
    </row>
    <row r="1465" spans="2:2" x14ac:dyDescent="0.3">
      <c r="B1465" s="249"/>
    </row>
    <row r="1466" spans="2:2" x14ac:dyDescent="0.3">
      <c r="B1466" s="249"/>
    </row>
    <row r="1467" spans="2:2" x14ac:dyDescent="0.3">
      <c r="B1467" s="249"/>
    </row>
    <row r="1468" spans="2:2" x14ac:dyDescent="0.3">
      <c r="B1468" s="249"/>
    </row>
    <row r="1469" spans="2:2" x14ac:dyDescent="0.3">
      <c r="B1469" s="249"/>
    </row>
    <row r="1470" spans="2:2" x14ac:dyDescent="0.3">
      <c r="B1470" s="249"/>
    </row>
    <row r="1471" spans="2:2" x14ac:dyDescent="0.3">
      <c r="B1471" s="249"/>
    </row>
    <row r="1472" spans="2:2" x14ac:dyDescent="0.3">
      <c r="B1472" s="249"/>
    </row>
    <row r="1473" spans="2:2" x14ac:dyDescent="0.3">
      <c r="B1473" s="249"/>
    </row>
    <row r="1474" spans="2:2" x14ac:dyDescent="0.3">
      <c r="B1474" s="249"/>
    </row>
    <row r="1475" spans="2:2" x14ac:dyDescent="0.3">
      <c r="B1475" s="249"/>
    </row>
    <row r="1476" spans="2:2" x14ac:dyDescent="0.3">
      <c r="B1476" s="249"/>
    </row>
    <row r="1477" spans="2:2" x14ac:dyDescent="0.3">
      <c r="B1477" s="249"/>
    </row>
    <row r="1478" spans="2:2" x14ac:dyDescent="0.3">
      <c r="B1478" s="249"/>
    </row>
    <row r="1479" spans="2:2" x14ac:dyDescent="0.3">
      <c r="B1479" s="249"/>
    </row>
    <row r="1480" spans="2:2" x14ac:dyDescent="0.3">
      <c r="B1480" s="249"/>
    </row>
    <row r="1481" spans="2:2" x14ac:dyDescent="0.3">
      <c r="B1481" s="249"/>
    </row>
    <row r="1482" spans="2:2" x14ac:dyDescent="0.3">
      <c r="B1482" s="249"/>
    </row>
    <row r="1483" spans="2:2" x14ac:dyDescent="0.3">
      <c r="B1483" s="249"/>
    </row>
    <row r="1484" spans="2:2" x14ac:dyDescent="0.3">
      <c r="B1484" s="249"/>
    </row>
    <row r="1485" spans="2:2" x14ac:dyDescent="0.3">
      <c r="B1485" s="249"/>
    </row>
    <row r="1486" spans="2:2" x14ac:dyDescent="0.3">
      <c r="B1486" s="249"/>
    </row>
    <row r="1487" spans="2:2" x14ac:dyDescent="0.3">
      <c r="B1487" s="249"/>
    </row>
    <row r="1488" spans="2:2" x14ac:dyDescent="0.3">
      <c r="B1488" s="249"/>
    </row>
    <row r="1489" spans="2:2" x14ac:dyDescent="0.3">
      <c r="B1489" s="249"/>
    </row>
    <row r="1490" spans="2:2" x14ac:dyDescent="0.3">
      <c r="B1490" s="249"/>
    </row>
    <row r="1491" spans="2:2" x14ac:dyDescent="0.3">
      <c r="B1491" s="249"/>
    </row>
    <row r="1492" spans="2:2" x14ac:dyDescent="0.3">
      <c r="B1492" s="249"/>
    </row>
    <row r="1493" spans="2:2" x14ac:dyDescent="0.3">
      <c r="B1493" s="249"/>
    </row>
    <row r="1494" spans="2:2" x14ac:dyDescent="0.3">
      <c r="B1494" s="249"/>
    </row>
    <row r="1495" spans="2:2" x14ac:dyDescent="0.3">
      <c r="B1495" s="249"/>
    </row>
    <row r="1496" spans="2:2" x14ac:dyDescent="0.3">
      <c r="B1496" s="249"/>
    </row>
    <row r="1497" spans="2:2" x14ac:dyDescent="0.3">
      <c r="B1497" s="249"/>
    </row>
    <row r="1498" spans="2:2" x14ac:dyDescent="0.3">
      <c r="B1498" s="249"/>
    </row>
    <row r="1499" spans="2:2" x14ac:dyDescent="0.3">
      <c r="B1499" s="249"/>
    </row>
    <row r="1500" spans="2:2" x14ac:dyDescent="0.3">
      <c r="B1500" s="249"/>
    </row>
    <row r="1501" spans="2:2" x14ac:dyDescent="0.3">
      <c r="B1501" s="249"/>
    </row>
    <row r="1502" spans="2:2" x14ac:dyDescent="0.3">
      <c r="B1502" s="249"/>
    </row>
    <row r="1503" spans="2:2" x14ac:dyDescent="0.3">
      <c r="B1503" s="249"/>
    </row>
    <row r="1504" spans="2:2" x14ac:dyDescent="0.3">
      <c r="B1504" s="249"/>
    </row>
    <row r="1505" spans="2:2" x14ac:dyDescent="0.3">
      <c r="B1505" s="249"/>
    </row>
    <row r="1506" spans="2:2" x14ac:dyDescent="0.3">
      <c r="B1506" s="249"/>
    </row>
    <row r="1507" spans="2:2" x14ac:dyDescent="0.3">
      <c r="B1507" s="249"/>
    </row>
    <row r="1508" spans="2:2" x14ac:dyDescent="0.3">
      <c r="B1508" s="249"/>
    </row>
    <row r="1509" spans="2:2" x14ac:dyDescent="0.3">
      <c r="B1509" s="249"/>
    </row>
    <row r="1510" spans="2:2" x14ac:dyDescent="0.3">
      <c r="B1510" s="249"/>
    </row>
    <row r="1511" spans="2:2" x14ac:dyDescent="0.3">
      <c r="B1511" s="249"/>
    </row>
    <row r="1512" spans="2:2" x14ac:dyDescent="0.3">
      <c r="B1512" s="249"/>
    </row>
    <row r="1513" spans="2:2" x14ac:dyDescent="0.3">
      <c r="B1513" s="249"/>
    </row>
    <row r="1514" spans="2:2" x14ac:dyDescent="0.3">
      <c r="B1514" s="249"/>
    </row>
    <row r="1515" spans="2:2" x14ac:dyDescent="0.3">
      <c r="B1515" s="249"/>
    </row>
    <row r="1516" spans="2:2" x14ac:dyDescent="0.3">
      <c r="B1516" s="249"/>
    </row>
    <row r="1517" spans="2:2" x14ac:dyDescent="0.3">
      <c r="B1517" s="249"/>
    </row>
    <row r="1518" spans="2:2" x14ac:dyDescent="0.3">
      <c r="B1518" s="249"/>
    </row>
    <row r="1519" spans="2:2" x14ac:dyDescent="0.3">
      <c r="B1519" s="249"/>
    </row>
    <row r="1520" spans="2:2" x14ac:dyDescent="0.3">
      <c r="B1520" s="249"/>
    </row>
    <row r="1521" spans="2:2" x14ac:dyDescent="0.3">
      <c r="B1521" s="249"/>
    </row>
    <row r="1522" spans="2:2" x14ac:dyDescent="0.3">
      <c r="B1522" s="249"/>
    </row>
    <row r="1523" spans="2:2" x14ac:dyDescent="0.3">
      <c r="B1523" s="249"/>
    </row>
    <row r="1524" spans="2:2" x14ac:dyDescent="0.3">
      <c r="B1524" s="249"/>
    </row>
    <row r="1525" spans="2:2" x14ac:dyDescent="0.3">
      <c r="B1525" s="249"/>
    </row>
    <row r="1526" spans="2:2" x14ac:dyDescent="0.3">
      <c r="B1526" s="249"/>
    </row>
    <row r="1527" spans="2:2" x14ac:dyDescent="0.3">
      <c r="B1527" s="249"/>
    </row>
    <row r="1528" spans="2:2" x14ac:dyDescent="0.3">
      <c r="B1528" s="249"/>
    </row>
    <row r="1529" spans="2:2" x14ac:dyDescent="0.3">
      <c r="B1529" s="249"/>
    </row>
    <row r="1530" spans="2:2" x14ac:dyDescent="0.3">
      <c r="B1530" s="249"/>
    </row>
    <row r="1531" spans="2:2" x14ac:dyDescent="0.3">
      <c r="B1531" s="249"/>
    </row>
    <row r="1532" spans="2:2" x14ac:dyDescent="0.3">
      <c r="B1532" s="249"/>
    </row>
    <row r="1533" spans="2:2" x14ac:dyDescent="0.3">
      <c r="B1533" s="249"/>
    </row>
    <row r="1534" spans="2:2" x14ac:dyDescent="0.3">
      <c r="B1534" s="249"/>
    </row>
    <row r="1535" spans="2:2" x14ac:dyDescent="0.3">
      <c r="B1535" s="249"/>
    </row>
    <row r="1536" spans="2:2" x14ac:dyDescent="0.3">
      <c r="B1536" s="249"/>
    </row>
    <row r="1537" spans="2:2" x14ac:dyDescent="0.3">
      <c r="B1537" s="249"/>
    </row>
    <row r="1538" spans="2:2" x14ac:dyDescent="0.3">
      <c r="B1538" s="249"/>
    </row>
    <row r="1539" spans="2:2" x14ac:dyDescent="0.3">
      <c r="B1539" s="249"/>
    </row>
    <row r="1540" spans="2:2" x14ac:dyDescent="0.3">
      <c r="B1540" s="249"/>
    </row>
    <row r="1541" spans="2:2" x14ac:dyDescent="0.3">
      <c r="B1541" s="249"/>
    </row>
    <row r="1542" spans="2:2" x14ac:dyDescent="0.3">
      <c r="B1542" s="249"/>
    </row>
    <row r="1543" spans="2:2" x14ac:dyDescent="0.3">
      <c r="B1543" s="249"/>
    </row>
    <row r="1544" spans="2:2" x14ac:dyDescent="0.3">
      <c r="B1544" s="249"/>
    </row>
    <row r="1545" spans="2:2" x14ac:dyDescent="0.3">
      <c r="B1545" s="249"/>
    </row>
    <row r="1546" spans="2:2" x14ac:dyDescent="0.3">
      <c r="B1546" s="249"/>
    </row>
    <row r="1547" spans="2:2" x14ac:dyDescent="0.3">
      <c r="B1547" s="249"/>
    </row>
    <row r="1548" spans="2:2" x14ac:dyDescent="0.3">
      <c r="B1548" s="249"/>
    </row>
    <row r="1549" spans="2:2" x14ac:dyDescent="0.3">
      <c r="B1549" s="249"/>
    </row>
    <row r="1550" spans="2:2" x14ac:dyDescent="0.3">
      <c r="B1550" s="249"/>
    </row>
    <row r="1551" spans="2:2" x14ac:dyDescent="0.3">
      <c r="B1551" s="249"/>
    </row>
    <row r="1552" spans="2:2" x14ac:dyDescent="0.3">
      <c r="B1552" s="249"/>
    </row>
    <row r="1553" spans="2:2" x14ac:dyDescent="0.3">
      <c r="B1553" s="249"/>
    </row>
    <row r="1554" spans="2:2" x14ac:dyDescent="0.3">
      <c r="B1554" s="249"/>
    </row>
    <row r="1555" spans="2:2" x14ac:dyDescent="0.3">
      <c r="B1555" s="249"/>
    </row>
    <row r="1556" spans="2:2" x14ac:dyDescent="0.3">
      <c r="B1556" s="249"/>
    </row>
    <row r="1557" spans="2:2" x14ac:dyDescent="0.3">
      <c r="B1557" s="249"/>
    </row>
    <row r="1558" spans="2:2" x14ac:dyDescent="0.3">
      <c r="B1558" s="249"/>
    </row>
    <row r="1559" spans="2:2" x14ac:dyDescent="0.3">
      <c r="B1559" s="249"/>
    </row>
    <row r="1560" spans="2:2" x14ac:dyDescent="0.3">
      <c r="B1560" s="249"/>
    </row>
    <row r="1561" spans="2:2" x14ac:dyDescent="0.3">
      <c r="B1561" s="249"/>
    </row>
    <row r="1562" spans="2:2" x14ac:dyDescent="0.3">
      <c r="B1562" s="249"/>
    </row>
    <row r="1563" spans="2:2" x14ac:dyDescent="0.3">
      <c r="B1563" s="249"/>
    </row>
    <row r="1564" spans="2:2" x14ac:dyDescent="0.3">
      <c r="B1564" s="249"/>
    </row>
    <row r="1565" spans="2:2" x14ac:dyDescent="0.3">
      <c r="B1565" s="249"/>
    </row>
    <row r="1566" spans="2:2" x14ac:dyDescent="0.3">
      <c r="B1566" s="249"/>
    </row>
    <row r="1567" spans="2:2" x14ac:dyDescent="0.3">
      <c r="B1567" s="249"/>
    </row>
    <row r="1568" spans="2:2" x14ac:dyDescent="0.3">
      <c r="B1568" s="249"/>
    </row>
    <row r="1569" spans="2:2" x14ac:dyDescent="0.3">
      <c r="B1569" s="249"/>
    </row>
    <row r="1570" spans="2:2" x14ac:dyDescent="0.3">
      <c r="B1570" s="249"/>
    </row>
    <row r="1571" spans="2:2" x14ac:dyDescent="0.3">
      <c r="B1571" s="249"/>
    </row>
    <row r="1572" spans="2:2" x14ac:dyDescent="0.3">
      <c r="B1572" s="249"/>
    </row>
    <row r="1573" spans="2:2" x14ac:dyDescent="0.3">
      <c r="B1573" s="249"/>
    </row>
    <row r="1574" spans="2:2" x14ac:dyDescent="0.3">
      <c r="B1574" s="249"/>
    </row>
    <row r="1575" spans="2:2" x14ac:dyDescent="0.3">
      <c r="B1575" s="249"/>
    </row>
    <row r="1576" spans="2:2" x14ac:dyDescent="0.3">
      <c r="B1576" s="249"/>
    </row>
    <row r="1577" spans="2:2" x14ac:dyDescent="0.3">
      <c r="B1577" s="249"/>
    </row>
    <row r="1578" spans="2:2" x14ac:dyDescent="0.3">
      <c r="B1578" s="249"/>
    </row>
    <row r="1579" spans="2:2" x14ac:dyDescent="0.3">
      <c r="B1579" s="249"/>
    </row>
    <row r="1580" spans="2:2" x14ac:dyDescent="0.3">
      <c r="B1580" s="249"/>
    </row>
    <row r="1581" spans="2:2" x14ac:dyDescent="0.3">
      <c r="B1581" s="249"/>
    </row>
    <row r="1582" spans="2:2" x14ac:dyDescent="0.3">
      <c r="B1582" s="249"/>
    </row>
    <row r="1583" spans="2:2" x14ac:dyDescent="0.3">
      <c r="B1583" s="249"/>
    </row>
    <row r="1584" spans="2:2" x14ac:dyDescent="0.3">
      <c r="B1584" s="249"/>
    </row>
    <row r="1585" spans="2:2" x14ac:dyDescent="0.3">
      <c r="B1585" s="249"/>
    </row>
    <row r="1586" spans="2:2" x14ac:dyDescent="0.3">
      <c r="B1586" s="249"/>
    </row>
    <row r="1587" spans="2:2" x14ac:dyDescent="0.3">
      <c r="B1587" s="249"/>
    </row>
    <row r="1588" spans="2:2" x14ac:dyDescent="0.3">
      <c r="B1588" s="249"/>
    </row>
    <row r="1589" spans="2:2" x14ac:dyDescent="0.3">
      <c r="B1589" s="249"/>
    </row>
    <row r="1590" spans="2:2" x14ac:dyDescent="0.3">
      <c r="B1590" s="249"/>
    </row>
    <row r="1591" spans="2:2" x14ac:dyDescent="0.3">
      <c r="B1591" s="249"/>
    </row>
    <row r="1592" spans="2:2" x14ac:dyDescent="0.3">
      <c r="B1592" s="249"/>
    </row>
    <row r="1593" spans="2:2" x14ac:dyDescent="0.3">
      <c r="B1593" s="249"/>
    </row>
    <row r="1594" spans="2:2" x14ac:dyDescent="0.3">
      <c r="B1594" s="249"/>
    </row>
    <row r="1595" spans="2:2" x14ac:dyDescent="0.3">
      <c r="B1595" s="249"/>
    </row>
    <row r="1596" spans="2:2" x14ac:dyDescent="0.3">
      <c r="B1596" s="249"/>
    </row>
    <row r="1597" spans="2:2" x14ac:dyDescent="0.3">
      <c r="B1597" s="249"/>
    </row>
    <row r="1598" spans="2:2" x14ac:dyDescent="0.3">
      <c r="B1598" s="249"/>
    </row>
    <row r="1599" spans="2:2" x14ac:dyDescent="0.3">
      <c r="B1599" s="249"/>
    </row>
    <row r="1600" spans="2:2" x14ac:dyDescent="0.3">
      <c r="B1600" s="249"/>
    </row>
    <row r="1601" spans="2:2" x14ac:dyDescent="0.3">
      <c r="B1601" s="249"/>
    </row>
    <row r="1602" spans="2:2" x14ac:dyDescent="0.3">
      <c r="B1602" s="249"/>
    </row>
    <row r="1603" spans="2:2" x14ac:dyDescent="0.3">
      <c r="B1603" s="249"/>
    </row>
    <row r="1604" spans="2:2" x14ac:dyDescent="0.3">
      <c r="B1604" s="249"/>
    </row>
    <row r="1605" spans="2:2" x14ac:dyDescent="0.3">
      <c r="B1605" s="249"/>
    </row>
    <row r="1606" spans="2:2" x14ac:dyDescent="0.3">
      <c r="B1606" s="249"/>
    </row>
    <row r="1607" spans="2:2" x14ac:dyDescent="0.3">
      <c r="B1607" s="249"/>
    </row>
    <row r="1608" spans="2:2" x14ac:dyDescent="0.3">
      <c r="B1608" s="249"/>
    </row>
    <row r="1609" spans="2:2" x14ac:dyDescent="0.3">
      <c r="B1609" s="249"/>
    </row>
    <row r="1610" spans="2:2" x14ac:dyDescent="0.3">
      <c r="B1610" s="249"/>
    </row>
    <row r="1611" spans="2:2" x14ac:dyDescent="0.3">
      <c r="B1611" s="249"/>
    </row>
    <row r="1612" spans="2:2" x14ac:dyDescent="0.3">
      <c r="B1612" s="249"/>
    </row>
    <row r="1613" spans="2:2" x14ac:dyDescent="0.3">
      <c r="B1613" s="249"/>
    </row>
    <row r="1614" spans="2:2" x14ac:dyDescent="0.3">
      <c r="B1614" s="249"/>
    </row>
    <row r="1615" spans="2:2" x14ac:dyDescent="0.3">
      <c r="B1615" s="249"/>
    </row>
    <row r="1616" spans="2:2" x14ac:dyDescent="0.3">
      <c r="B1616" s="249"/>
    </row>
    <row r="1617" spans="2:2" x14ac:dyDescent="0.3">
      <c r="B1617" s="249"/>
    </row>
    <row r="1618" spans="2:2" x14ac:dyDescent="0.3">
      <c r="B1618" s="249"/>
    </row>
    <row r="1619" spans="2:2" x14ac:dyDescent="0.3">
      <c r="B1619" s="249"/>
    </row>
    <row r="1620" spans="2:2" x14ac:dyDescent="0.3">
      <c r="B1620" s="249"/>
    </row>
    <row r="1621" spans="2:2" x14ac:dyDescent="0.3">
      <c r="B1621" s="249"/>
    </row>
    <row r="1622" spans="2:2" x14ac:dyDescent="0.3">
      <c r="B1622" s="249"/>
    </row>
    <row r="1623" spans="2:2" x14ac:dyDescent="0.3">
      <c r="B1623" s="249"/>
    </row>
    <row r="1624" spans="2:2" x14ac:dyDescent="0.3">
      <c r="B1624" s="249"/>
    </row>
    <row r="1625" spans="2:2" x14ac:dyDescent="0.3">
      <c r="B1625" s="249"/>
    </row>
    <row r="1626" spans="2:2" x14ac:dyDescent="0.3">
      <c r="B1626" s="249"/>
    </row>
    <row r="1627" spans="2:2" x14ac:dyDescent="0.3">
      <c r="B1627" s="249"/>
    </row>
    <row r="1628" spans="2:2" x14ac:dyDescent="0.3">
      <c r="B1628" s="249"/>
    </row>
    <row r="1629" spans="2:2" x14ac:dyDescent="0.3">
      <c r="B1629" s="249"/>
    </row>
    <row r="1630" spans="2:2" x14ac:dyDescent="0.3">
      <c r="B1630" s="249"/>
    </row>
    <row r="1631" spans="2:2" x14ac:dyDescent="0.3">
      <c r="B1631" s="249"/>
    </row>
    <row r="1632" spans="2:2" x14ac:dyDescent="0.3">
      <c r="B1632" s="249"/>
    </row>
    <row r="1633" spans="2:2" x14ac:dyDescent="0.3">
      <c r="B1633" s="249"/>
    </row>
    <row r="1634" spans="2:2" x14ac:dyDescent="0.3">
      <c r="B1634" s="249"/>
    </row>
    <row r="1635" spans="2:2" x14ac:dyDescent="0.3">
      <c r="B1635" s="249"/>
    </row>
    <row r="1636" spans="2:2" x14ac:dyDescent="0.3">
      <c r="B1636" s="249"/>
    </row>
    <row r="1637" spans="2:2" x14ac:dyDescent="0.3">
      <c r="B1637" s="249"/>
    </row>
    <row r="1638" spans="2:2" x14ac:dyDescent="0.3">
      <c r="B1638" s="249"/>
    </row>
    <row r="1639" spans="2:2" x14ac:dyDescent="0.3">
      <c r="B1639" s="249"/>
    </row>
    <row r="1640" spans="2:2" x14ac:dyDescent="0.3">
      <c r="B1640" s="249"/>
    </row>
    <row r="1641" spans="2:2" x14ac:dyDescent="0.3">
      <c r="B1641" s="249"/>
    </row>
    <row r="1642" spans="2:2" x14ac:dyDescent="0.3">
      <c r="B1642" s="249"/>
    </row>
    <row r="1643" spans="2:2" x14ac:dyDescent="0.3">
      <c r="B1643" s="249"/>
    </row>
    <row r="1644" spans="2:2" x14ac:dyDescent="0.3">
      <c r="B1644" s="249"/>
    </row>
    <row r="1645" spans="2:2" x14ac:dyDescent="0.3">
      <c r="B1645" s="249"/>
    </row>
    <row r="1646" spans="2:2" x14ac:dyDescent="0.3">
      <c r="B1646" s="249"/>
    </row>
    <row r="1647" spans="2:2" x14ac:dyDescent="0.3">
      <c r="B1647" s="249"/>
    </row>
    <row r="1648" spans="2:2" x14ac:dyDescent="0.3">
      <c r="B1648" s="249"/>
    </row>
    <row r="1649" spans="2:2" x14ac:dyDescent="0.3">
      <c r="B1649" s="249"/>
    </row>
    <row r="1650" spans="2:2" x14ac:dyDescent="0.3">
      <c r="B1650" s="249"/>
    </row>
    <row r="1651" spans="2:2" x14ac:dyDescent="0.3">
      <c r="B1651" s="249"/>
    </row>
    <row r="1652" spans="2:2" x14ac:dyDescent="0.3">
      <c r="B1652" s="249"/>
    </row>
    <row r="1653" spans="2:2" x14ac:dyDescent="0.3">
      <c r="B1653" s="249"/>
    </row>
    <row r="1654" spans="2:2" x14ac:dyDescent="0.3">
      <c r="B1654" s="249"/>
    </row>
    <row r="1655" spans="2:2" x14ac:dyDescent="0.3">
      <c r="B1655" s="249"/>
    </row>
    <row r="1656" spans="2:2" x14ac:dyDescent="0.3">
      <c r="B1656" s="249"/>
    </row>
    <row r="1657" spans="2:2" x14ac:dyDescent="0.3">
      <c r="B1657" s="249"/>
    </row>
    <row r="1658" spans="2:2" x14ac:dyDescent="0.3">
      <c r="B1658" s="249"/>
    </row>
    <row r="1659" spans="2:2" x14ac:dyDescent="0.3">
      <c r="B1659" s="249"/>
    </row>
    <row r="1660" spans="2:2" x14ac:dyDescent="0.3">
      <c r="B1660" s="249"/>
    </row>
    <row r="1661" spans="2:2" x14ac:dyDescent="0.3">
      <c r="B1661" s="249"/>
    </row>
    <row r="1662" spans="2:2" x14ac:dyDescent="0.3">
      <c r="B1662" s="249"/>
    </row>
    <row r="1663" spans="2:2" x14ac:dyDescent="0.3">
      <c r="B1663" s="249"/>
    </row>
    <row r="1664" spans="2:2" x14ac:dyDescent="0.3">
      <c r="B1664" s="249"/>
    </row>
    <row r="1665" spans="2:2" x14ac:dyDescent="0.3">
      <c r="B1665" s="249"/>
    </row>
    <row r="1666" spans="2:2" x14ac:dyDescent="0.3">
      <c r="B1666" s="249"/>
    </row>
    <row r="1667" spans="2:2" x14ac:dyDescent="0.3">
      <c r="B1667" s="249"/>
    </row>
    <row r="1668" spans="2:2" x14ac:dyDescent="0.3">
      <c r="B1668" s="249"/>
    </row>
    <row r="1669" spans="2:2" x14ac:dyDescent="0.3">
      <c r="B1669" s="249"/>
    </row>
    <row r="1670" spans="2:2" x14ac:dyDescent="0.3">
      <c r="B1670" s="249"/>
    </row>
    <row r="1671" spans="2:2" x14ac:dyDescent="0.3">
      <c r="B1671" s="249"/>
    </row>
    <row r="1672" spans="2:2" x14ac:dyDescent="0.3">
      <c r="B1672" s="249"/>
    </row>
    <row r="1673" spans="2:2" x14ac:dyDescent="0.3">
      <c r="B1673" s="249"/>
    </row>
    <row r="1674" spans="2:2" x14ac:dyDescent="0.3">
      <c r="B1674" s="249"/>
    </row>
    <row r="1675" spans="2:2" x14ac:dyDescent="0.3">
      <c r="B1675" s="249"/>
    </row>
    <row r="1676" spans="2:2" x14ac:dyDescent="0.3">
      <c r="B1676" s="249"/>
    </row>
    <row r="1677" spans="2:2" x14ac:dyDescent="0.3">
      <c r="B1677" s="249"/>
    </row>
    <row r="1678" spans="2:2" x14ac:dyDescent="0.3">
      <c r="B1678" s="249"/>
    </row>
    <row r="1679" spans="2:2" x14ac:dyDescent="0.3">
      <c r="B1679" s="249"/>
    </row>
    <row r="1680" spans="2:2" x14ac:dyDescent="0.3">
      <c r="B1680" s="249"/>
    </row>
    <row r="1681" spans="2:2" x14ac:dyDescent="0.3">
      <c r="B1681" s="249"/>
    </row>
    <row r="1682" spans="2:2" x14ac:dyDescent="0.3">
      <c r="B1682" s="249"/>
    </row>
    <row r="1683" spans="2:2" x14ac:dyDescent="0.3">
      <c r="B1683" s="249"/>
    </row>
    <row r="1684" spans="2:2" x14ac:dyDescent="0.3">
      <c r="B1684" s="249"/>
    </row>
    <row r="1685" spans="2:2" x14ac:dyDescent="0.3">
      <c r="B1685" s="249"/>
    </row>
    <row r="1686" spans="2:2" x14ac:dyDescent="0.3">
      <c r="B1686" s="249"/>
    </row>
    <row r="1687" spans="2:2" x14ac:dyDescent="0.3">
      <c r="B1687" s="249"/>
    </row>
    <row r="1688" spans="2:2" x14ac:dyDescent="0.3">
      <c r="B1688" s="249"/>
    </row>
    <row r="1689" spans="2:2" x14ac:dyDescent="0.3">
      <c r="B1689" s="249"/>
    </row>
    <row r="1690" spans="2:2" x14ac:dyDescent="0.3">
      <c r="B1690" s="249"/>
    </row>
    <row r="1691" spans="2:2" x14ac:dyDescent="0.3">
      <c r="B1691" s="249"/>
    </row>
    <row r="1692" spans="2:2" x14ac:dyDescent="0.3">
      <c r="B1692" s="249"/>
    </row>
    <row r="1693" spans="2:2" x14ac:dyDescent="0.3">
      <c r="B1693" s="249"/>
    </row>
    <row r="1694" spans="2:2" x14ac:dyDescent="0.3">
      <c r="B1694" s="249"/>
    </row>
    <row r="1695" spans="2:2" x14ac:dyDescent="0.3">
      <c r="B1695" s="249"/>
    </row>
    <row r="1696" spans="2:2" x14ac:dyDescent="0.3">
      <c r="B1696" s="249"/>
    </row>
    <row r="1697" spans="2:2" x14ac:dyDescent="0.3">
      <c r="B1697" s="249"/>
    </row>
    <row r="1698" spans="2:2" x14ac:dyDescent="0.3">
      <c r="B1698" s="249"/>
    </row>
    <row r="1699" spans="2:2" x14ac:dyDescent="0.3">
      <c r="B1699" s="249"/>
    </row>
    <row r="1700" spans="2:2" x14ac:dyDescent="0.3">
      <c r="B1700" s="249"/>
    </row>
    <row r="1701" spans="2:2" x14ac:dyDescent="0.3">
      <c r="B1701" s="249"/>
    </row>
    <row r="1702" spans="2:2" x14ac:dyDescent="0.3">
      <c r="B1702" s="249"/>
    </row>
    <row r="1703" spans="2:2" x14ac:dyDescent="0.3">
      <c r="B1703" s="249"/>
    </row>
    <row r="1704" spans="2:2" x14ac:dyDescent="0.3">
      <c r="B1704" s="249"/>
    </row>
    <row r="1705" spans="2:2" x14ac:dyDescent="0.3">
      <c r="B1705" s="249"/>
    </row>
    <row r="1706" spans="2:2" x14ac:dyDescent="0.3">
      <c r="B1706" s="249"/>
    </row>
    <row r="1707" spans="2:2" x14ac:dyDescent="0.3">
      <c r="B1707" s="249"/>
    </row>
    <row r="1708" spans="2:2" x14ac:dyDescent="0.3">
      <c r="B1708" s="249"/>
    </row>
    <row r="1709" spans="2:2" x14ac:dyDescent="0.3">
      <c r="B1709" s="249"/>
    </row>
    <row r="1710" spans="2:2" x14ac:dyDescent="0.3">
      <c r="B1710" s="249"/>
    </row>
    <row r="1711" spans="2:2" x14ac:dyDescent="0.3">
      <c r="B1711" s="249"/>
    </row>
    <row r="1712" spans="2:2" x14ac:dyDescent="0.3">
      <c r="B1712" s="249"/>
    </row>
    <row r="1713" spans="2:2" x14ac:dyDescent="0.3">
      <c r="B1713" s="249"/>
    </row>
    <row r="1714" spans="2:2" x14ac:dyDescent="0.3">
      <c r="B1714" s="249"/>
    </row>
    <row r="1715" spans="2:2" x14ac:dyDescent="0.3">
      <c r="B1715" s="249"/>
    </row>
    <row r="1716" spans="2:2" x14ac:dyDescent="0.3">
      <c r="B1716" s="249"/>
    </row>
    <row r="1717" spans="2:2" x14ac:dyDescent="0.3">
      <c r="B1717" s="249"/>
    </row>
    <row r="1718" spans="2:2" x14ac:dyDescent="0.3">
      <c r="B1718" s="249"/>
    </row>
    <row r="1719" spans="2:2" x14ac:dyDescent="0.3">
      <c r="B1719" s="249"/>
    </row>
    <row r="1720" spans="2:2" x14ac:dyDescent="0.3">
      <c r="B1720" s="249"/>
    </row>
    <row r="1721" spans="2:2" x14ac:dyDescent="0.3">
      <c r="B1721" s="249"/>
    </row>
    <row r="1722" spans="2:2" x14ac:dyDescent="0.3">
      <c r="B1722" s="249"/>
    </row>
    <row r="1723" spans="2:2" x14ac:dyDescent="0.3">
      <c r="B1723" s="249"/>
    </row>
    <row r="1724" spans="2:2" x14ac:dyDescent="0.3">
      <c r="B1724" s="249"/>
    </row>
    <row r="1725" spans="2:2" x14ac:dyDescent="0.3">
      <c r="B1725" s="249"/>
    </row>
    <row r="1726" spans="2:2" x14ac:dyDescent="0.3">
      <c r="B1726" s="249"/>
    </row>
    <row r="1727" spans="2:2" x14ac:dyDescent="0.3">
      <c r="B1727" s="249"/>
    </row>
    <row r="1728" spans="2:2" x14ac:dyDescent="0.3">
      <c r="B1728" s="249"/>
    </row>
    <row r="1729" spans="2:2" x14ac:dyDescent="0.3">
      <c r="B1729" s="249"/>
    </row>
    <row r="1730" spans="2:2" x14ac:dyDescent="0.3">
      <c r="B1730" s="249"/>
    </row>
    <row r="1731" spans="2:2" x14ac:dyDescent="0.3">
      <c r="B1731" s="249"/>
    </row>
    <row r="1732" spans="2:2" x14ac:dyDescent="0.3">
      <c r="B1732" s="249"/>
    </row>
    <row r="1733" spans="2:2" x14ac:dyDescent="0.3">
      <c r="B1733" s="249"/>
    </row>
    <row r="1734" spans="2:2" x14ac:dyDescent="0.3">
      <c r="B1734" s="249"/>
    </row>
    <row r="1735" spans="2:2" x14ac:dyDescent="0.3">
      <c r="B1735" s="249"/>
    </row>
    <row r="1736" spans="2:2" x14ac:dyDescent="0.3">
      <c r="B1736" s="249"/>
    </row>
    <row r="1737" spans="2:2" x14ac:dyDescent="0.3">
      <c r="B1737" s="249"/>
    </row>
    <row r="1738" spans="2:2" x14ac:dyDescent="0.3">
      <c r="B1738" s="249"/>
    </row>
    <row r="1739" spans="2:2" x14ac:dyDescent="0.3">
      <c r="B1739" s="249"/>
    </row>
    <row r="1740" spans="2:2" x14ac:dyDescent="0.3">
      <c r="B1740" s="249"/>
    </row>
    <row r="1741" spans="2:2" x14ac:dyDescent="0.3">
      <c r="B1741" s="249"/>
    </row>
    <row r="1742" spans="2:2" x14ac:dyDescent="0.3">
      <c r="B1742" s="249"/>
    </row>
    <row r="1743" spans="2:2" x14ac:dyDescent="0.3">
      <c r="B1743" s="249"/>
    </row>
    <row r="1744" spans="2:2" x14ac:dyDescent="0.3">
      <c r="B1744" s="249"/>
    </row>
    <row r="1745" spans="2:2" x14ac:dyDescent="0.3">
      <c r="B1745" s="249"/>
    </row>
    <row r="1746" spans="2:2" x14ac:dyDescent="0.3">
      <c r="B1746" s="249"/>
    </row>
    <row r="1747" spans="2:2" x14ac:dyDescent="0.3">
      <c r="B1747" s="249"/>
    </row>
    <row r="1748" spans="2:2" x14ac:dyDescent="0.3">
      <c r="B1748" s="249"/>
    </row>
    <row r="1749" spans="2:2" x14ac:dyDescent="0.3">
      <c r="B1749" s="249"/>
    </row>
    <row r="1750" spans="2:2" x14ac:dyDescent="0.3">
      <c r="B1750" s="249"/>
    </row>
    <row r="1751" spans="2:2" x14ac:dyDescent="0.3">
      <c r="B1751" s="249"/>
    </row>
    <row r="1752" spans="2:2" x14ac:dyDescent="0.3">
      <c r="B1752" s="249"/>
    </row>
    <row r="1753" spans="2:2" x14ac:dyDescent="0.3">
      <c r="B1753" s="249"/>
    </row>
    <row r="1754" spans="2:2" x14ac:dyDescent="0.3">
      <c r="B1754" s="249"/>
    </row>
    <row r="1755" spans="2:2" x14ac:dyDescent="0.3">
      <c r="B1755" s="249"/>
    </row>
    <row r="1756" spans="2:2" x14ac:dyDescent="0.3">
      <c r="B1756" s="249"/>
    </row>
    <row r="1757" spans="2:2" x14ac:dyDescent="0.3">
      <c r="B1757" s="249"/>
    </row>
    <row r="1758" spans="2:2" x14ac:dyDescent="0.3">
      <c r="B1758" s="249"/>
    </row>
    <row r="1759" spans="2:2" x14ac:dyDescent="0.3">
      <c r="B1759" s="249"/>
    </row>
    <row r="1760" spans="2:2" x14ac:dyDescent="0.3">
      <c r="B1760" s="249"/>
    </row>
    <row r="1761" spans="2:2" x14ac:dyDescent="0.3">
      <c r="B1761" s="249"/>
    </row>
    <row r="1762" spans="2:2" x14ac:dyDescent="0.3">
      <c r="B1762" s="249"/>
    </row>
    <row r="1763" spans="2:2" x14ac:dyDescent="0.3">
      <c r="B1763" s="249"/>
    </row>
    <row r="1764" spans="2:2" x14ac:dyDescent="0.3">
      <c r="B1764" s="249"/>
    </row>
    <row r="1765" spans="2:2" x14ac:dyDescent="0.3">
      <c r="B1765" s="249"/>
    </row>
    <row r="1766" spans="2:2" x14ac:dyDescent="0.3">
      <c r="B1766" s="249"/>
    </row>
    <row r="1767" spans="2:2" x14ac:dyDescent="0.3">
      <c r="B1767" s="249"/>
    </row>
    <row r="1768" spans="2:2" x14ac:dyDescent="0.3">
      <c r="B1768" s="249"/>
    </row>
    <row r="1769" spans="2:2" x14ac:dyDescent="0.3">
      <c r="B1769" s="249"/>
    </row>
    <row r="1770" spans="2:2" x14ac:dyDescent="0.3">
      <c r="B1770" s="249"/>
    </row>
    <row r="1771" spans="2:2" x14ac:dyDescent="0.3">
      <c r="B1771" s="249"/>
    </row>
    <row r="1772" spans="2:2" x14ac:dyDescent="0.3">
      <c r="B1772" s="249"/>
    </row>
    <row r="1773" spans="2:2" x14ac:dyDescent="0.3">
      <c r="B1773" s="249"/>
    </row>
    <row r="1774" spans="2:2" x14ac:dyDescent="0.3">
      <c r="B1774" s="249"/>
    </row>
    <row r="1775" spans="2:2" x14ac:dyDescent="0.3">
      <c r="B1775" s="249"/>
    </row>
    <row r="1776" spans="2:2" x14ac:dyDescent="0.3">
      <c r="B1776" s="249"/>
    </row>
    <row r="1777" spans="2:2" x14ac:dyDescent="0.3">
      <c r="B1777" s="249"/>
    </row>
    <row r="1778" spans="2:2" x14ac:dyDescent="0.3">
      <c r="B1778" s="249"/>
    </row>
    <row r="1779" spans="2:2" x14ac:dyDescent="0.3">
      <c r="B1779" s="249"/>
    </row>
    <row r="1780" spans="2:2" x14ac:dyDescent="0.3">
      <c r="B1780" s="249"/>
    </row>
    <row r="1781" spans="2:2" x14ac:dyDescent="0.3">
      <c r="B1781" s="249"/>
    </row>
    <row r="1782" spans="2:2" x14ac:dyDescent="0.3">
      <c r="B1782" s="249"/>
    </row>
    <row r="1783" spans="2:2" x14ac:dyDescent="0.3">
      <c r="B1783" s="249"/>
    </row>
    <row r="1784" spans="2:2" x14ac:dyDescent="0.3">
      <c r="B1784" s="249"/>
    </row>
    <row r="1785" spans="2:2" x14ac:dyDescent="0.3">
      <c r="B1785" s="249"/>
    </row>
    <row r="1786" spans="2:2" x14ac:dyDescent="0.3">
      <c r="B1786" s="249"/>
    </row>
    <row r="1787" spans="2:2" x14ac:dyDescent="0.3">
      <c r="B1787" s="249"/>
    </row>
    <row r="1788" spans="2:2" x14ac:dyDescent="0.3">
      <c r="B1788" s="249"/>
    </row>
    <row r="1789" spans="2:2" x14ac:dyDescent="0.3">
      <c r="B1789" s="249"/>
    </row>
    <row r="1790" spans="2:2" x14ac:dyDescent="0.3">
      <c r="B1790" s="249"/>
    </row>
    <row r="1791" spans="2:2" x14ac:dyDescent="0.3">
      <c r="B1791" s="249"/>
    </row>
    <row r="1792" spans="2:2" x14ac:dyDescent="0.3">
      <c r="B1792" s="249"/>
    </row>
    <row r="1793" spans="2:2" x14ac:dyDescent="0.3">
      <c r="B1793" s="249"/>
    </row>
    <row r="1794" spans="2:2" x14ac:dyDescent="0.3">
      <c r="B1794" s="249"/>
    </row>
    <row r="1795" spans="2:2" x14ac:dyDescent="0.3">
      <c r="B1795" s="249"/>
    </row>
    <row r="1796" spans="2:2" x14ac:dyDescent="0.3">
      <c r="B1796" s="249"/>
    </row>
    <row r="1797" spans="2:2" x14ac:dyDescent="0.3">
      <c r="B1797" s="249"/>
    </row>
    <row r="1798" spans="2:2" x14ac:dyDescent="0.3">
      <c r="B1798" s="249"/>
    </row>
    <row r="1799" spans="2:2" x14ac:dyDescent="0.3">
      <c r="B1799" s="249"/>
    </row>
    <row r="1800" spans="2:2" x14ac:dyDescent="0.3">
      <c r="B1800" s="249"/>
    </row>
    <row r="1801" spans="2:2" x14ac:dyDescent="0.3">
      <c r="B1801" s="249"/>
    </row>
    <row r="1802" spans="2:2" x14ac:dyDescent="0.3">
      <c r="B1802" s="249"/>
    </row>
    <row r="1803" spans="2:2" x14ac:dyDescent="0.3">
      <c r="B1803" s="249"/>
    </row>
    <row r="1804" spans="2:2" x14ac:dyDescent="0.3">
      <c r="B1804" s="249"/>
    </row>
    <row r="1805" spans="2:2" x14ac:dyDescent="0.3">
      <c r="B1805" s="249"/>
    </row>
    <row r="1806" spans="2:2" x14ac:dyDescent="0.3">
      <c r="B1806" s="249"/>
    </row>
    <row r="1807" spans="2:2" x14ac:dyDescent="0.3">
      <c r="B1807" s="249"/>
    </row>
    <row r="1808" spans="2:2" x14ac:dyDescent="0.3">
      <c r="B1808" s="249"/>
    </row>
    <row r="1809" spans="2:2" x14ac:dyDescent="0.3">
      <c r="B1809" s="249"/>
    </row>
    <row r="1810" spans="2:2" x14ac:dyDescent="0.3">
      <c r="B1810" s="249"/>
    </row>
    <row r="1811" spans="2:2" x14ac:dyDescent="0.3">
      <c r="B1811" s="249"/>
    </row>
    <row r="1812" spans="2:2" x14ac:dyDescent="0.3">
      <c r="B1812" s="249"/>
    </row>
    <row r="1813" spans="2:2" x14ac:dyDescent="0.3">
      <c r="B1813" s="249"/>
    </row>
    <row r="1814" spans="2:2" x14ac:dyDescent="0.3">
      <c r="B1814" s="249"/>
    </row>
    <row r="1815" spans="2:2" x14ac:dyDescent="0.3">
      <c r="B1815" s="249"/>
    </row>
    <row r="1816" spans="2:2" x14ac:dyDescent="0.3">
      <c r="B1816" s="249"/>
    </row>
    <row r="1817" spans="2:2" x14ac:dyDescent="0.3">
      <c r="B1817" s="249"/>
    </row>
    <row r="1818" spans="2:2" x14ac:dyDescent="0.3">
      <c r="B1818" s="249"/>
    </row>
    <row r="1819" spans="2:2" x14ac:dyDescent="0.3">
      <c r="B1819" s="249"/>
    </row>
    <row r="1820" spans="2:2" x14ac:dyDescent="0.3">
      <c r="B1820" s="249"/>
    </row>
    <row r="1821" spans="2:2" x14ac:dyDescent="0.3">
      <c r="B1821" s="249"/>
    </row>
    <row r="1822" spans="2:2" x14ac:dyDescent="0.3">
      <c r="B1822" s="249"/>
    </row>
    <row r="1823" spans="2:2" x14ac:dyDescent="0.3">
      <c r="B1823" s="249"/>
    </row>
    <row r="1824" spans="2:2" x14ac:dyDescent="0.3">
      <c r="B1824" s="249"/>
    </row>
    <row r="1825" spans="2:2" x14ac:dyDescent="0.3">
      <c r="B1825" s="249"/>
    </row>
    <row r="1826" spans="2:2" x14ac:dyDescent="0.3">
      <c r="B1826" s="249"/>
    </row>
    <row r="1827" spans="2:2" x14ac:dyDescent="0.3">
      <c r="B1827" s="249"/>
    </row>
    <row r="1828" spans="2:2" x14ac:dyDescent="0.3">
      <c r="B1828" s="249"/>
    </row>
    <row r="1829" spans="2:2" x14ac:dyDescent="0.3">
      <c r="B1829" s="249"/>
    </row>
    <row r="1830" spans="2:2" x14ac:dyDescent="0.3">
      <c r="B1830" s="249"/>
    </row>
    <row r="1831" spans="2:2" x14ac:dyDescent="0.3">
      <c r="B1831" s="249"/>
    </row>
    <row r="1832" spans="2:2" x14ac:dyDescent="0.3">
      <c r="B1832" s="249"/>
    </row>
    <row r="1833" spans="2:2" x14ac:dyDescent="0.3">
      <c r="B1833" s="249"/>
    </row>
    <row r="1834" spans="2:2" x14ac:dyDescent="0.3">
      <c r="B1834" s="249"/>
    </row>
    <row r="1835" spans="2:2" x14ac:dyDescent="0.3">
      <c r="B1835" s="249"/>
    </row>
    <row r="1836" spans="2:2" x14ac:dyDescent="0.3">
      <c r="B1836" s="249"/>
    </row>
    <row r="1837" spans="2:2" x14ac:dyDescent="0.3">
      <c r="B1837" s="249"/>
    </row>
    <row r="1838" spans="2:2" x14ac:dyDescent="0.3">
      <c r="B1838" s="249"/>
    </row>
    <row r="1839" spans="2:2" x14ac:dyDescent="0.3">
      <c r="B1839" s="249"/>
    </row>
    <row r="1840" spans="2:2" x14ac:dyDescent="0.3">
      <c r="B1840" s="249"/>
    </row>
    <row r="1841" spans="2:2" x14ac:dyDescent="0.3">
      <c r="B1841" s="249"/>
    </row>
    <row r="1842" spans="2:2" x14ac:dyDescent="0.3">
      <c r="B1842" s="249"/>
    </row>
    <row r="1843" spans="2:2" x14ac:dyDescent="0.3">
      <c r="B1843" s="249"/>
    </row>
    <row r="1844" spans="2:2" x14ac:dyDescent="0.3">
      <c r="B1844" s="249"/>
    </row>
    <row r="1845" spans="2:2" x14ac:dyDescent="0.3">
      <c r="B1845" s="249"/>
    </row>
    <row r="1846" spans="2:2" x14ac:dyDescent="0.3">
      <c r="B1846" s="249"/>
    </row>
    <row r="1847" spans="2:2" x14ac:dyDescent="0.3">
      <c r="B1847" s="249"/>
    </row>
    <row r="1848" spans="2:2" x14ac:dyDescent="0.3">
      <c r="B1848" s="249"/>
    </row>
    <row r="1849" spans="2:2" x14ac:dyDescent="0.3">
      <c r="B1849" s="249"/>
    </row>
    <row r="1850" spans="2:2" x14ac:dyDescent="0.3">
      <c r="B1850" s="249"/>
    </row>
    <row r="1851" spans="2:2" x14ac:dyDescent="0.3">
      <c r="B1851" s="249"/>
    </row>
    <row r="1852" spans="2:2" x14ac:dyDescent="0.3">
      <c r="B1852" s="249"/>
    </row>
    <row r="1853" spans="2:2" x14ac:dyDescent="0.3">
      <c r="B1853" s="249"/>
    </row>
    <row r="1854" spans="2:2" x14ac:dyDescent="0.3">
      <c r="B1854" s="249"/>
    </row>
    <row r="1855" spans="2:2" x14ac:dyDescent="0.3">
      <c r="B1855" s="249"/>
    </row>
    <row r="1856" spans="2:2" x14ac:dyDescent="0.3">
      <c r="B1856" s="249"/>
    </row>
    <row r="1857" spans="2:2" x14ac:dyDescent="0.3">
      <c r="B1857" s="249"/>
    </row>
    <row r="1858" spans="2:2" x14ac:dyDescent="0.3">
      <c r="B1858" s="249"/>
    </row>
    <row r="1859" spans="2:2" x14ac:dyDescent="0.3">
      <c r="B1859" s="249"/>
    </row>
    <row r="1860" spans="2:2" x14ac:dyDescent="0.3">
      <c r="B1860" s="249"/>
    </row>
    <row r="1861" spans="2:2" x14ac:dyDescent="0.3">
      <c r="B1861" s="249"/>
    </row>
    <row r="1862" spans="2:2" x14ac:dyDescent="0.3">
      <c r="B1862" s="249"/>
    </row>
    <row r="1863" spans="2:2" x14ac:dyDescent="0.3">
      <c r="B1863" s="249"/>
    </row>
    <row r="1864" spans="2:2" x14ac:dyDescent="0.3">
      <c r="B1864" s="249"/>
    </row>
    <row r="1865" spans="2:2" x14ac:dyDescent="0.3">
      <c r="B1865" s="249"/>
    </row>
    <row r="1866" spans="2:2" x14ac:dyDescent="0.3">
      <c r="B1866" s="249"/>
    </row>
    <row r="1867" spans="2:2" x14ac:dyDescent="0.3">
      <c r="B1867" s="249"/>
    </row>
    <row r="1868" spans="2:2" x14ac:dyDescent="0.3">
      <c r="B1868" s="249"/>
    </row>
    <row r="1869" spans="2:2" x14ac:dyDescent="0.3">
      <c r="B1869" s="249"/>
    </row>
    <row r="1870" spans="2:2" x14ac:dyDescent="0.3">
      <c r="B1870" s="249"/>
    </row>
    <row r="1871" spans="2:2" x14ac:dyDescent="0.3">
      <c r="B1871" s="249"/>
    </row>
    <row r="1872" spans="2:2" x14ac:dyDescent="0.3">
      <c r="B1872" s="249"/>
    </row>
    <row r="1873" spans="2:2" x14ac:dyDescent="0.3">
      <c r="B1873" s="249"/>
    </row>
    <row r="1874" spans="2:2" x14ac:dyDescent="0.3">
      <c r="B1874" s="249"/>
    </row>
    <row r="1875" spans="2:2" x14ac:dyDescent="0.3">
      <c r="B1875" s="249"/>
    </row>
    <row r="1876" spans="2:2" x14ac:dyDescent="0.3">
      <c r="B1876" s="249"/>
    </row>
    <row r="1877" spans="2:2" x14ac:dyDescent="0.3">
      <c r="B1877" s="249"/>
    </row>
    <row r="1878" spans="2:2" x14ac:dyDescent="0.3">
      <c r="B1878" s="249"/>
    </row>
    <row r="1879" spans="2:2" x14ac:dyDescent="0.3">
      <c r="B1879" s="249"/>
    </row>
    <row r="1880" spans="2:2" x14ac:dyDescent="0.3">
      <c r="B1880" s="249"/>
    </row>
    <row r="1881" spans="2:2" x14ac:dyDescent="0.3">
      <c r="B1881" s="249"/>
    </row>
    <row r="1882" spans="2:2" x14ac:dyDescent="0.3">
      <c r="B1882" s="249"/>
    </row>
    <row r="1883" spans="2:2" x14ac:dyDescent="0.3">
      <c r="B1883" s="249"/>
    </row>
    <row r="1884" spans="2:2" x14ac:dyDescent="0.3">
      <c r="B1884" s="249"/>
    </row>
    <row r="1885" spans="2:2" x14ac:dyDescent="0.3">
      <c r="B1885" s="249"/>
    </row>
    <row r="1886" spans="2:2" x14ac:dyDescent="0.3">
      <c r="B1886" s="249"/>
    </row>
    <row r="1887" spans="2:2" x14ac:dyDescent="0.3">
      <c r="B1887" s="249"/>
    </row>
    <row r="1888" spans="2:2" x14ac:dyDescent="0.3">
      <c r="B1888" s="249"/>
    </row>
    <row r="1889" spans="2:2" x14ac:dyDescent="0.3">
      <c r="B1889" s="249"/>
    </row>
    <row r="1890" spans="2:2" x14ac:dyDescent="0.3">
      <c r="B1890" s="249"/>
    </row>
    <row r="1891" spans="2:2" x14ac:dyDescent="0.3">
      <c r="B1891" s="249"/>
    </row>
    <row r="1892" spans="2:2" x14ac:dyDescent="0.3">
      <c r="B1892" s="249"/>
    </row>
    <row r="1893" spans="2:2" x14ac:dyDescent="0.3">
      <c r="B1893" s="249"/>
    </row>
    <row r="1894" spans="2:2" x14ac:dyDescent="0.3">
      <c r="B1894" s="249"/>
    </row>
    <row r="1895" spans="2:2" x14ac:dyDescent="0.3">
      <c r="B1895" s="249"/>
    </row>
    <row r="1896" spans="2:2" x14ac:dyDescent="0.3">
      <c r="B1896" s="249"/>
    </row>
    <row r="1897" spans="2:2" x14ac:dyDescent="0.3">
      <c r="B1897" s="249"/>
    </row>
    <row r="1898" spans="2:2" x14ac:dyDescent="0.3">
      <c r="B1898" s="249"/>
    </row>
    <row r="1899" spans="2:2" x14ac:dyDescent="0.3">
      <c r="B1899" s="249"/>
    </row>
    <row r="1900" spans="2:2" x14ac:dyDescent="0.3">
      <c r="B1900" s="249"/>
    </row>
    <row r="1901" spans="2:2" x14ac:dyDescent="0.3">
      <c r="B1901" s="249"/>
    </row>
    <row r="1902" spans="2:2" x14ac:dyDescent="0.3">
      <c r="B1902" s="249"/>
    </row>
    <row r="1903" spans="2:2" x14ac:dyDescent="0.3">
      <c r="B1903" s="249"/>
    </row>
    <row r="1904" spans="2:2" x14ac:dyDescent="0.3">
      <c r="B1904" s="249"/>
    </row>
    <row r="1905" spans="2:2" x14ac:dyDescent="0.3">
      <c r="B1905" s="249"/>
    </row>
    <row r="1906" spans="2:2" x14ac:dyDescent="0.3">
      <c r="B1906" s="249"/>
    </row>
    <row r="1907" spans="2:2" x14ac:dyDescent="0.3">
      <c r="B1907" s="249"/>
    </row>
    <row r="1908" spans="2:2" x14ac:dyDescent="0.3">
      <c r="B1908" s="249"/>
    </row>
    <row r="1909" spans="2:2" x14ac:dyDescent="0.3">
      <c r="B1909" s="249"/>
    </row>
    <row r="1910" spans="2:2" x14ac:dyDescent="0.3">
      <c r="B1910" s="249"/>
    </row>
    <row r="1911" spans="2:2" x14ac:dyDescent="0.3">
      <c r="B1911" s="249"/>
    </row>
    <row r="1912" spans="2:2" x14ac:dyDescent="0.3">
      <c r="B1912" s="249"/>
    </row>
    <row r="1913" spans="2:2" x14ac:dyDescent="0.3">
      <c r="B1913" s="249"/>
    </row>
    <row r="1914" spans="2:2" x14ac:dyDescent="0.3">
      <c r="B1914" s="249"/>
    </row>
    <row r="1915" spans="2:2" x14ac:dyDescent="0.3">
      <c r="B1915" s="249"/>
    </row>
    <row r="1916" spans="2:2" x14ac:dyDescent="0.3">
      <c r="B1916" s="249"/>
    </row>
    <row r="1917" spans="2:2" x14ac:dyDescent="0.3">
      <c r="B1917" s="249"/>
    </row>
    <row r="1918" spans="2:2" x14ac:dyDescent="0.3">
      <c r="B1918" s="249"/>
    </row>
    <row r="1919" spans="2:2" x14ac:dyDescent="0.3">
      <c r="B1919" s="249"/>
    </row>
    <row r="1920" spans="2:2" x14ac:dyDescent="0.3">
      <c r="B1920" s="249"/>
    </row>
    <row r="1921" spans="2:2" x14ac:dyDescent="0.3">
      <c r="B1921" s="249"/>
    </row>
    <row r="1922" spans="2:2" x14ac:dyDescent="0.3">
      <c r="B1922" s="249"/>
    </row>
    <row r="1923" spans="2:2" x14ac:dyDescent="0.3">
      <c r="B1923" s="249"/>
    </row>
    <row r="1924" spans="2:2" x14ac:dyDescent="0.3">
      <c r="B1924" s="249"/>
    </row>
    <row r="1925" spans="2:2" x14ac:dyDescent="0.3">
      <c r="B1925" s="249"/>
    </row>
    <row r="1926" spans="2:2" x14ac:dyDescent="0.3">
      <c r="B1926" s="249"/>
    </row>
    <row r="1927" spans="2:2" x14ac:dyDescent="0.3">
      <c r="B1927" s="249"/>
    </row>
    <row r="1928" spans="2:2" x14ac:dyDescent="0.3">
      <c r="B1928" s="249"/>
    </row>
    <row r="1929" spans="2:2" x14ac:dyDescent="0.3">
      <c r="B1929" s="249"/>
    </row>
    <row r="1930" spans="2:2" x14ac:dyDescent="0.3">
      <c r="B1930" s="249"/>
    </row>
    <row r="1931" spans="2:2" x14ac:dyDescent="0.3">
      <c r="B1931" s="249"/>
    </row>
    <row r="1932" spans="2:2" x14ac:dyDescent="0.3">
      <c r="B1932" s="249"/>
    </row>
    <row r="1933" spans="2:2" x14ac:dyDescent="0.3">
      <c r="B1933" s="249"/>
    </row>
    <row r="1934" spans="2:2" x14ac:dyDescent="0.3">
      <c r="B1934" s="249"/>
    </row>
    <row r="1935" spans="2:2" x14ac:dyDescent="0.3">
      <c r="B1935" s="249"/>
    </row>
    <row r="1936" spans="2:2" x14ac:dyDescent="0.3">
      <c r="B1936" s="249"/>
    </row>
    <row r="1937" spans="2:2" x14ac:dyDescent="0.3">
      <c r="B1937" s="249"/>
    </row>
    <row r="1938" spans="2:2" x14ac:dyDescent="0.3">
      <c r="B1938" s="249"/>
    </row>
    <row r="1939" spans="2:2" x14ac:dyDescent="0.3">
      <c r="B1939" s="249"/>
    </row>
    <row r="1940" spans="2:2" x14ac:dyDescent="0.3">
      <c r="B1940" s="249"/>
    </row>
    <row r="1941" spans="2:2" x14ac:dyDescent="0.3">
      <c r="B1941" s="249"/>
    </row>
    <row r="1942" spans="2:2" x14ac:dyDescent="0.3">
      <c r="B1942" s="249"/>
    </row>
    <row r="1943" spans="2:2" x14ac:dyDescent="0.3">
      <c r="B1943" s="249"/>
    </row>
    <row r="1944" spans="2:2" x14ac:dyDescent="0.3">
      <c r="B1944" s="249"/>
    </row>
    <row r="1945" spans="2:2" x14ac:dyDescent="0.3">
      <c r="B1945" s="249"/>
    </row>
    <row r="1946" spans="2:2" x14ac:dyDescent="0.3">
      <c r="B1946" s="249"/>
    </row>
    <row r="1947" spans="2:2" x14ac:dyDescent="0.3">
      <c r="B1947" s="249"/>
    </row>
    <row r="1948" spans="2:2" x14ac:dyDescent="0.3">
      <c r="B1948" s="249"/>
    </row>
    <row r="1949" spans="2:2" x14ac:dyDescent="0.3">
      <c r="B1949" s="249"/>
    </row>
    <row r="1950" spans="2:2" x14ac:dyDescent="0.3">
      <c r="B1950" s="249"/>
    </row>
    <row r="1951" spans="2:2" x14ac:dyDescent="0.3">
      <c r="B1951" s="249"/>
    </row>
    <row r="1952" spans="2:2" x14ac:dyDescent="0.3">
      <c r="B1952" s="249"/>
    </row>
    <row r="1953" spans="2:2" x14ac:dyDescent="0.3">
      <c r="B1953" s="249"/>
    </row>
    <row r="1954" spans="2:2" x14ac:dyDescent="0.3">
      <c r="B1954" s="249"/>
    </row>
    <row r="1955" spans="2:2" x14ac:dyDescent="0.3">
      <c r="B1955" s="249"/>
    </row>
    <row r="1956" spans="2:2" x14ac:dyDescent="0.3">
      <c r="B1956" s="249"/>
    </row>
    <row r="1957" spans="2:2" x14ac:dyDescent="0.3">
      <c r="B1957" s="249"/>
    </row>
    <row r="1958" spans="2:2" x14ac:dyDescent="0.3">
      <c r="B1958" s="249"/>
    </row>
    <row r="1959" spans="2:2" x14ac:dyDescent="0.3">
      <c r="B1959" s="249"/>
    </row>
    <row r="1960" spans="2:2" x14ac:dyDescent="0.3">
      <c r="B1960" s="249"/>
    </row>
    <row r="1961" spans="2:2" x14ac:dyDescent="0.3">
      <c r="B1961" s="249"/>
    </row>
    <row r="1962" spans="2:2" x14ac:dyDescent="0.3">
      <c r="B1962" s="249"/>
    </row>
    <row r="1963" spans="2:2" x14ac:dyDescent="0.3">
      <c r="B1963" s="249"/>
    </row>
    <row r="1964" spans="2:2" x14ac:dyDescent="0.3">
      <c r="B1964" s="249"/>
    </row>
    <row r="1965" spans="2:2" x14ac:dyDescent="0.3">
      <c r="B1965" s="249"/>
    </row>
    <row r="1966" spans="2:2" x14ac:dyDescent="0.3">
      <c r="B1966" s="249"/>
    </row>
    <row r="1967" spans="2:2" x14ac:dyDescent="0.3">
      <c r="B1967" s="249"/>
    </row>
    <row r="1968" spans="2:2" x14ac:dyDescent="0.3">
      <c r="B1968" s="249"/>
    </row>
    <row r="1969" spans="2:2" x14ac:dyDescent="0.3">
      <c r="B1969" s="249"/>
    </row>
    <row r="1970" spans="2:2" x14ac:dyDescent="0.3">
      <c r="B1970" s="249"/>
    </row>
    <row r="1971" spans="2:2" x14ac:dyDescent="0.3">
      <c r="B1971" s="249"/>
    </row>
    <row r="1972" spans="2:2" x14ac:dyDescent="0.3">
      <c r="B1972" s="249"/>
    </row>
    <row r="1973" spans="2:2" x14ac:dyDescent="0.3">
      <c r="B1973" s="249"/>
    </row>
    <row r="1974" spans="2:2" x14ac:dyDescent="0.3">
      <c r="B1974" s="249"/>
    </row>
    <row r="1975" spans="2:2" x14ac:dyDescent="0.3">
      <c r="B1975" s="249"/>
    </row>
    <row r="1976" spans="2:2" x14ac:dyDescent="0.3">
      <c r="B1976" s="249"/>
    </row>
    <row r="1977" spans="2:2" x14ac:dyDescent="0.3">
      <c r="B1977" s="249"/>
    </row>
    <row r="1978" spans="2:2" x14ac:dyDescent="0.3">
      <c r="B1978" s="249"/>
    </row>
    <row r="1979" spans="2:2" x14ac:dyDescent="0.3">
      <c r="B1979" s="249"/>
    </row>
    <row r="1980" spans="2:2" x14ac:dyDescent="0.3">
      <c r="B1980" s="249"/>
    </row>
    <row r="1981" spans="2:2" x14ac:dyDescent="0.3">
      <c r="B1981" s="249"/>
    </row>
    <row r="1982" spans="2:2" x14ac:dyDescent="0.3">
      <c r="B1982" s="249"/>
    </row>
    <row r="1983" spans="2:2" x14ac:dyDescent="0.3">
      <c r="B1983" s="249"/>
    </row>
    <row r="1984" spans="2:2" x14ac:dyDescent="0.3">
      <c r="B1984" s="249"/>
    </row>
    <row r="1985" spans="2:2" x14ac:dyDescent="0.3">
      <c r="B1985" s="249"/>
    </row>
    <row r="1986" spans="2:2" x14ac:dyDescent="0.3">
      <c r="B1986" s="249"/>
    </row>
    <row r="1987" spans="2:2" x14ac:dyDescent="0.3">
      <c r="B1987" s="249"/>
    </row>
    <row r="1988" spans="2:2" x14ac:dyDescent="0.3">
      <c r="B1988" s="249"/>
    </row>
    <row r="1989" spans="2:2" x14ac:dyDescent="0.3">
      <c r="B1989" s="249"/>
    </row>
    <row r="1990" spans="2:2" x14ac:dyDescent="0.3">
      <c r="B1990" s="249"/>
    </row>
    <row r="1991" spans="2:2" x14ac:dyDescent="0.3">
      <c r="B1991" s="249"/>
    </row>
    <row r="1992" spans="2:2" x14ac:dyDescent="0.3">
      <c r="B1992" s="249"/>
    </row>
    <row r="1993" spans="2:2" x14ac:dyDescent="0.3">
      <c r="B1993" s="249"/>
    </row>
    <row r="1994" spans="2:2" x14ac:dyDescent="0.3">
      <c r="B1994" s="249"/>
    </row>
    <row r="1995" spans="2:2" x14ac:dyDescent="0.3">
      <c r="B1995" s="249"/>
    </row>
    <row r="1996" spans="2:2" x14ac:dyDescent="0.3">
      <c r="B1996" s="249"/>
    </row>
    <row r="1997" spans="2:2" x14ac:dyDescent="0.3">
      <c r="B1997" s="249"/>
    </row>
    <row r="1998" spans="2:2" x14ac:dyDescent="0.3">
      <c r="B1998" s="249"/>
    </row>
    <row r="1999" spans="2:2" x14ac:dyDescent="0.3">
      <c r="B1999" s="249"/>
    </row>
    <row r="2000" spans="2:2" x14ac:dyDescent="0.3">
      <c r="B2000" s="249"/>
    </row>
    <row r="2001" spans="2:2" x14ac:dyDescent="0.3">
      <c r="B2001" s="249"/>
    </row>
    <row r="2002" spans="2:2" x14ac:dyDescent="0.3">
      <c r="B2002" s="249"/>
    </row>
    <row r="2003" spans="2:2" x14ac:dyDescent="0.3">
      <c r="B2003" s="249"/>
    </row>
    <row r="2004" spans="2:2" x14ac:dyDescent="0.3">
      <c r="B2004" s="249"/>
    </row>
    <row r="2005" spans="2:2" x14ac:dyDescent="0.3">
      <c r="B2005" s="249"/>
    </row>
    <row r="2006" spans="2:2" x14ac:dyDescent="0.3">
      <c r="B2006" s="249"/>
    </row>
    <row r="2007" spans="2:2" x14ac:dyDescent="0.3">
      <c r="B2007" s="249"/>
    </row>
    <row r="2008" spans="2:2" x14ac:dyDescent="0.3">
      <c r="B2008" s="249"/>
    </row>
    <row r="2009" spans="2:2" x14ac:dyDescent="0.3">
      <c r="B2009" s="249"/>
    </row>
    <row r="2010" spans="2:2" x14ac:dyDescent="0.3">
      <c r="B2010" s="249"/>
    </row>
    <row r="2011" spans="2:2" x14ac:dyDescent="0.3">
      <c r="B2011" s="249"/>
    </row>
    <row r="2012" spans="2:2" x14ac:dyDescent="0.3">
      <c r="B2012" s="249"/>
    </row>
    <row r="2013" spans="2:2" x14ac:dyDescent="0.3">
      <c r="B2013" s="249"/>
    </row>
    <row r="2014" spans="2:2" x14ac:dyDescent="0.3">
      <c r="B2014" s="249"/>
    </row>
    <row r="2015" spans="2:2" x14ac:dyDescent="0.3">
      <c r="B2015" s="249"/>
    </row>
    <row r="2016" spans="2:2" x14ac:dyDescent="0.3">
      <c r="B2016" s="249"/>
    </row>
    <row r="2017" spans="2:2" x14ac:dyDescent="0.3">
      <c r="B2017" s="249"/>
    </row>
    <row r="2018" spans="2:2" x14ac:dyDescent="0.3">
      <c r="B2018" s="249"/>
    </row>
    <row r="2019" spans="2:2" x14ac:dyDescent="0.3">
      <c r="B2019" s="249"/>
    </row>
    <row r="2020" spans="2:2" x14ac:dyDescent="0.3">
      <c r="B2020" s="249"/>
    </row>
    <row r="2021" spans="2:2" x14ac:dyDescent="0.3">
      <c r="B2021" s="249"/>
    </row>
    <row r="2022" spans="2:2" x14ac:dyDescent="0.3">
      <c r="B2022" s="249"/>
    </row>
    <row r="2023" spans="2:2" x14ac:dyDescent="0.3">
      <c r="B2023" s="249"/>
    </row>
    <row r="2024" spans="2:2" x14ac:dyDescent="0.3">
      <c r="B2024" s="249"/>
    </row>
    <row r="2025" spans="2:2" x14ac:dyDescent="0.3">
      <c r="B2025" s="249"/>
    </row>
    <row r="2026" spans="2:2" x14ac:dyDescent="0.3">
      <c r="B2026" s="249"/>
    </row>
    <row r="2027" spans="2:2" x14ac:dyDescent="0.3">
      <c r="B2027" s="249"/>
    </row>
    <row r="2028" spans="2:2" x14ac:dyDescent="0.3">
      <c r="B2028" s="249"/>
    </row>
    <row r="2029" spans="2:2" x14ac:dyDescent="0.3">
      <c r="B2029" s="249"/>
    </row>
    <row r="2030" spans="2:2" x14ac:dyDescent="0.3">
      <c r="B2030" s="249"/>
    </row>
    <row r="2031" spans="2:2" x14ac:dyDescent="0.3">
      <c r="B2031" s="249"/>
    </row>
    <row r="2032" spans="2:2" x14ac:dyDescent="0.3">
      <c r="B2032" s="249"/>
    </row>
    <row r="2033" spans="2:2" x14ac:dyDescent="0.3">
      <c r="B2033" s="249"/>
    </row>
    <row r="2034" spans="2:2" x14ac:dyDescent="0.3">
      <c r="B2034" s="249"/>
    </row>
    <row r="2035" spans="2:2" x14ac:dyDescent="0.3">
      <c r="B2035" s="249"/>
    </row>
    <row r="2036" spans="2:2" x14ac:dyDescent="0.3">
      <c r="B2036" s="249"/>
    </row>
    <row r="2037" spans="2:2" x14ac:dyDescent="0.3">
      <c r="B2037" s="249"/>
    </row>
    <row r="2038" spans="2:2" x14ac:dyDescent="0.3">
      <c r="B2038" s="249"/>
    </row>
    <row r="2039" spans="2:2" x14ac:dyDescent="0.3">
      <c r="B2039" s="249"/>
    </row>
    <row r="2040" spans="2:2" x14ac:dyDescent="0.3">
      <c r="B2040" s="249"/>
    </row>
    <row r="2041" spans="2:2" x14ac:dyDescent="0.3">
      <c r="B2041" s="249"/>
    </row>
    <row r="2042" spans="2:2" x14ac:dyDescent="0.3">
      <c r="B2042" s="249"/>
    </row>
    <row r="2043" spans="2:2" x14ac:dyDescent="0.3">
      <c r="B2043" s="249"/>
    </row>
    <row r="2044" spans="2:2" x14ac:dyDescent="0.3">
      <c r="B2044" s="249"/>
    </row>
    <row r="2045" spans="2:2" x14ac:dyDescent="0.3">
      <c r="B2045" s="249"/>
    </row>
    <row r="2046" spans="2:2" x14ac:dyDescent="0.3">
      <c r="B2046" s="249"/>
    </row>
    <row r="2047" spans="2:2" x14ac:dyDescent="0.3">
      <c r="B2047" s="249"/>
    </row>
    <row r="2048" spans="2:2" x14ac:dyDescent="0.3">
      <c r="B2048" s="249"/>
    </row>
    <row r="2049" spans="2:2" x14ac:dyDescent="0.3">
      <c r="B2049" s="249"/>
    </row>
    <row r="2050" spans="2:2" x14ac:dyDescent="0.3">
      <c r="B2050" s="249"/>
    </row>
    <row r="2051" spans="2:2" x14ac:dyDescent="0.3">
      <c r="B2051" s="249"/>
    </row>
    <row r="2052" spans="2:2" x14ac:dyDescent="0.3">
      <c r="B2052" s="249"/>
    </row>
    <row r="2053" spans="2:2" x14ac:dyDescent="0.3">
      <c r="B2053" s="249"/>
    </row>
    <row r="2054" spans="2:2" x14ac:dyDescent="0.3">
      <c r="B2054" s="249"/>
    </row>
    <row r="2055" spans="2:2" x14ac:dyDescent="0.3">
      <c r="B2055" s="249"/>
    </row>
    <row r="2056" spans="2:2" x14ac:dyDescent="0.3">
      <c r="B2056" s="249"/>
    </row>
    <row r="2057" spans="2:2" x14ac:dyDescent="0.3">
      <c r="B2057" s="249"/>
    </row>
    <row r="2058" spans="2:2" x14ac:dyDescent="0.3">
      <c r="B2058" s="249"/>
    </row>
    <row r="2059" spans="2:2" x14ac:dyDescent="0.3">
      <c r="B2059" s="249"/>
    </row>
    <row r="2060" spans="2:2" x14ac:dyDescent="0.3">
      <c r="B2060" s="249"/>
    </row>
    <row r="2061" spans="2:2" x14ac:dyDescent="0.3">
      <c r="B2061" s="249"/>
    </row>
    <row r="2062" spans="2:2" x14ac:dyDescent="0.3">
      <c r="B2062" s="249"/>
    </row>
    <row r="2063" spans="2:2" x14ac:dyDescent="0.3">
      <c r="B2063" s="249"/>
    </row>
    <row r="2064" spans="2:2" x14ac:dyDescent="0.3">
      <c r="B2064" s="249"/>
    </row>
    <row r="2065" spans="2:2" x14ac:dyDescent="0.3">
      <c r="B2065" s="249"/>
    </row>
    <row r="2066" spans="2:2" x14ac:dyDescent="0.3">
      <c r="B2066" s="249"/>
    </row>
    <row r="2067" spans="2:2" x14ac:dyDescent="0.3">
      <c r="B2067" s="249"/>
    </row>
    <row r="2068" spans="2:2" x14ac:dyDescent="0.3">
      <c r="B2068" s="249"/>
    </row>
    <row r="2069" spans="2:2" x14ac:dyDescent="0.3">
      <c r="B2069" s="249"/>
    </row>
    <row r="2070" spans="2:2" x14ac:dyDescent="0.3">
      <c r="B2070" s="249"/>
    </row>
    <row r="2071" spans="2:2" x14ac:dyDescent="0.3">
      <c r="B2071" s="249"/>
    </row>
    <row r="2072" spans="2:2" x14ac:dyDescent="0.3">
      <c r="B2072" s="249"/>
    </row>
    <row r="2073" spans="2:2" x14ac:dyDescent="0.3">
      <c r="B2073" s="249"/>
    </row>
    <row r="2074" spans="2:2" x14ac:dyDescent="0.3">
      <c r="B2074" s="249"/>
    </row>
    <row r="2075" spans="2:2" x14ac:dyDescent="0.3">
      <c r="B2075" s="249"/>
    </row>
    <row r="2076" spans="2:2" x14ac:dyDescent="0.3">
      <c r="B2076" s="249"/>
    </row>
    <row r="2077" spans="2:2" x14ac:dyDescent="0.3">
      <c r="B2077" s="249"/>
    </row>
    <row r="2078" spans="2:2" x14ac:dyDescent="0.3">
      <c r="B2078" s="249"/>
    </row>
    <row r="2079" spans="2:2" x14ac:dyDescent="0.3">
      <c r="B2079" s="249"/>
    </row>
    <row r="2080" spans="2:2" x14ac:dyDescent="0.3">
      <c r="B2080" s="249"/>
    </row>
    <row r="2081" spans="2:2" x14ac:dyDescent="0.3">
      <c r="B2081" s="249"/>
    </row>
    <row r="2082" spans="2:2" x14ac:dyDescent="0.3">
      <c r="B2082" s="249"/>
    </row>
    <row r="2083" spans="2:2" x14ac:dyDescent="0.3">
      <c r="B2083" s="249"/>
    </row>
    <row r="2084" spans="2:2" x14ac:dyDescent="0.3">
      <c r="B2084" s="249"/>
    </row>
    <row r="2085" spans="2:2" x14ac:dyDescent="0.3">
      <c r="B2085" s="249"/>
    </row>
    <row r="2086" spans="2:2" x14ac:dyDescent="0.3">
      <c r="B2086" s="249"/>
    </row>
    <row r="2087" spans="2:2" x14ac:dyDescent="0.3">
      <c r="B2087" s="249"/>
    </row>
    <row r="2088" spans="2:2" x14ac:dyDescent="0.3">
      <c r="B2088" s="249"/>
    </row>
    <row r="2089" spans="2:2" x14ac:dyDescent="0.3">
      <c r="B2089" s="249"/>
    </row>
    <row r="2090" spans="2:2" x14ac:dyDescent="0.3">
      <c r="B2090" s="249"/>
    </row>
    <row r="2091" spans="2:2" x14ac:dyDescent="0.3">
      <c r="B2091" s="249"/>
    </row>
    <row r="2092" spans="2:2" x14ac:dyDescent="0.3">
      <c r="B2092" s="249"/>
    </row>
    <row r="2093" spans="2:2" x14ac:dyDescent="0.3">
      <c r="B2093" s="249"/>
    </row>
    <row r="2094" spans="2:2" x14ac:dyDescent="0.3">
      <c r="B2094" s="249"/>
    </row>
    <row r="2095" spans="2:2" x14ac:dyDescent="0.3">
      <c r="B2095" s="249"/>
    </row>
    <row r="2096" spans="2:2" x14ac:dyDescent="0.3">
      <c r="B2096" s="249"/>
    </row>
    <row r="2097" spans="2:2" x14ac:dyDescent="0.3">
      <c r="B2097" s="249"/>
    </row>
    <row r="2098" spans="2:2" x14ac:dyDescent="0.3">
      <c r="B2098" s="249"/>
    </row>
    <row r="2099" spans="2:2" x14ac:dyDescent="0.3">
      <c r="B2099" s="249"/>
    </row>
    <row r="2100" spans="2:2" x14ac:dyDescent="0.3">
      <c r="B2100" s="249"/>
    </row>
    <row r="2101" spans="2:2" x14ac:dyDescent="0.3">
      <c r="B2101" s="249"/>
    </row>
    <row r="2102" spans="2:2" x14ac:dyDescent="0.3">
      <c r="B2102" s="249"/>
    </row>
    <row r="2103" spans="2:2" x14ac:dyDescent="0.3">
      <c r="B2103" s="249"/>
    </row>
    <row r="2104" spans="2:2" x14ac:dyDescent="0.3">
      <c r="B2104" s="249"/>
    </row>
    <row r="2105" spans="2:2" x14ac:dyDescent="0.3">
      <c r="B2105" s="249"/>
    </row>
    <row r="2106" spans="2:2" x14ac:dyDescent="0.3">
      <c r="B2106" s="249"/>
    </row>
    <row r="2107" spans="2:2" x14ac:dyDescent="0.3">
      <c r="B2107" s="249"/>
    </row>
    <row r="2108" spans="2:2" x14ac:dyDescent="0.3">
      <c r="B2108" s="249"/>
    </row>
    <row r="2109" spans="2:2" x14ac:dyDescent="0.3">
      <c r="B2109" s="249"/>
    </row>
    <row r="2110" spans="2:2" x14ac:dyDescent="0.3">
      <c r="B2110" s="249"/>
    </row>
    <row r="2111" spans="2:2" x14ac:dyDescent="0.3">
      <c r="B2111" s="249"/>
    </row>
    <row r="2112" spans="2:2" x14ac:dyDescent="0.3">
      <c r="B2112" s="249"/>
    </row>
    <row r="2113" spans="2:2" x14ac:dyDescent="0.3">
      <c r="B2113" s="249"/>
    </row>
    <row r="2114" spans="2:2" x14ac:dyDescent="0.3">
      <c r="B2114" s="249"/>
    </row>
    <row r="2115" spans="2:2" x14ac:dyDescent="0.3">
      <c r="B2115" s="249"/>
    </row>
    <row r="2116" spans="2:2" x14ac:dyDescent="0.3">
      <c r="B2116" s="249"/>
    </row>
    <row r="2117" spans="2:2" x14ac:dyDescent="0.3">
      <c r="B2117" s="249"/>
    </row>
    <row r="2118" spans="2:2" x14ac:dyDescent="0.3">
      <c r="B2118" s="249"/>
    </row>
    <row r="2119" spans="2:2" x14ac:dyDescent="0.3">
      <c r="B2119" s="249"/>
    </row>
    <row r="2120" spans="2:2" x14ac:dyDescent="0.3">
      <c r="B2120" s="249"/>
    </row>
    <row r="2121" spans="2:2" x14ac:dyDescent="0.3">
      <c r="B2121" s="249"/>
    </row>
    <row r="2122" spans="2:2" x14ac:dyDescent="0.3">
      <c r="B2122" s="249"/>
    </row>
    <row r="2123" spans="2:2" x14ac:dyDescent="0.3">
      <c r="B2123" s="249"/>
    </row>
    <row r="2124" spans="2:2" x14ac:dyDescent="0.3">
      <c r="B2124" s="249"/>
    </row>
    <row r="2125" spans="2:2" x14ac:dyDescent="0.3">
      <c r="B2125" s="249"/>
    </row>
    <row r="2126" spans="2:2" x14ac:dyDescent="0.3">
      <c r="B2126" s="249"/>
    </row>
    <row r="2127" spans="2:2" x14ac:dyDescent="0.3">
      <c r="B2127" s="249"/>
    </row>
    <row r="2128" spans="2:2" x14ac:dyDescent="0.3">
      <c r="B2128" s="249"/>
    </row>
    <row r="2129" spans="2:2" x14ac:dyDescent="0.3">
      <c r="B2129" s="249"/>
    </row>
    <row r="2130" spans="2:2" x14ac:dyDescent="0.3">
      <c r="B2130" s="249"/>
    </row>
    <row r="2131" spans="2:2" x14ac:dyDescent="0.3">
      <c r="B2131" s="249"/>
    </row>
    <row r="2132" spans="2:2" x14ac:dyDescent="0.3">
      <c r="B2132" s="249"/>
    </row>
    <row r="2133" spans="2:2" x14ac:dyDescent="0.3">
      <c r="B2133" s="249"/>
    </row>
    <row r="2134" spans="2:2" x14ac:dyDescent="0.3">
      <c r="B2134" s="249"/>
    </row>
    <row r="2135" spans="2:2" x14ac:dyDescent="0.3">
      <c r="B2135" s="249"/>
    </row>
    <row r="2136" spans="2:2" x14ac:dyDescent="0.3">
      <c r="B2136" s="249"/>
    </row>
    <row r="2137" spans="2:2" x14ac:dyDescent="0.3">
      <c r="B2137" s="249"/>
    </row>
    <row r="2138" spans="2:2" x14ac:dyDescent="0.3">
      <c r="B2138" s="249"/>
    </row>
    <row r="2139" spans="2:2" x14ac:dyDescent="0.3">
      <c r="B2139" s="249"/>
    </row>
    <row r="2140" spans="2:2" x14ac:dyDescent="0.3">
      <c r="B2140" s="249"/>
    </row>
    <row r="2141" spans="2:2" x14ac:dyDescent="0.3">
      <c r="B2141" s="249"/>
    </row>
    <row r="2142" spans="2:2" x14ac:dyDescent="0.3">
      <c r="B2142" s="249"/>
    </row>
    <row r="2143" spans="2:2" x14ac:dyDescent="0.3">
      <c r="B2143" s="249"/>
    </row>
    <row r="2144" spans="2:2" x14ac:dyDescent="0.3">
      <c r="B2144" s="249"/>
    </row>
    <row r="2145" spans="2:2" x14ac:dyDescent="0.3">
      <c r="B2145" s="249"/>
    </row>
    <row r="2146" spans="2:2" x14ac:dyDescent="0.3">
      <c r="B2146" s="249"/>
    </row>
    <row r="2147" spans="2:2" x14ac:dyDescent="0.3">
      <c r="B2147" s="249"/>
    </row>
    <row r="2148" spans="2:2" x14ac:dyDescent="0.3">
      <c r="B2148" s="249"/>
    </row>
    <row r="2149" spans="2:2" x14ac:dyDescent="0.3">
      <c r="B2149" s="249"/>
    </row>
    <row r="2150" spans="2:2" x14ac:dyDescent="0.3">
      <c r="B2150" s="249"/>
    </row>
    <row r="2151" spans="2:2" x14ac:dyDescent="0.3">
      <c r="B2151" s="249"/>
    </row>
    <row r="2152" spans="2:2" x14ac:dyDescent="0.3">
      <c r="B2152" s="249"/>
    </row>
    <row r="2153" spans="2:2" x14ac:dyDescent="0.3">
      <c r="B2153" s="249"/>
    </row>
    <row r="2154" spans="2:2" x14ac:dyDescent="0.3">
      <c r="B2154" s="249"/>
    </row>
    <row r="2155" spans="2:2" x14ac:dyDescent="0.3">
      <c r="B2155" s="249"/>
    </row>
    <row r="2156" spans="2:2" x14ac:dyDescent="0.3">
      <c r="B2156" s="249"/>
    </row>
    <row r="2157" spans="2:2" x14ac:dyDescent="0.3">
      <c r="B2157" s="249"/>
    </row>
    <row r="2158" spans="2:2" x14ac:dyDescent="0.3">
      <c r="B2158" s="249"/>
    </row>
    <row r="2159" spans="2:2" x14ac:dyDescent="0.3">
      <c r="B2159" s="249"/>
    </row>
    <row r="2160" spans="2:2" x14ac:dyDescent="0.3">
      <c r="B2160" s="249"/>
    </row>
    <row r="2161" spans="2:2" x14ac:dyDescent="0.3">
      <c r="B2161" s="249"/>
    </row>
    <row r="2162" spans="2:2" x14ac:dyDescent="0.3">
      <c r="B2162" s="249"/>
    </row>
    <row r="2163" spans="2:2" x14ac:dyDescent="0.3">
      <c r="B2163" s="249"/>
    </row>
    <row r="2164" spans="2:2" x14ac:dyDescent="0.3">
      <c r="B2164" s="249"/>
    </row>
    <row r="2165" spans="2:2" x14ac:dyDescent="0.3">
      <c r="B2165" s="249"/>
    </row>
    <row r="2166" spans="2:2" x14ac:dyDescent="0.3">
      <c r="B2166" s="249"/>
    </row>
    <row r="2167" spans="2:2" x14ac:dyDescent="0.3">
      <c r="B2167" s="249"/>
    </row>
    <row r="2168" spans="2:2" x14ac:dyDescent="0.3">
      <c r="B2168" s="249"/>
    </row>
    <row r="2169" spans="2:2" x14ac:dyDescent="0.3">
      <c r="B2169" s="249"/>
    </row>
    <row r="2170" spans="2:2" x14ac:dyDescent="0.3">
      <c r="B2170" s="249"/>
    </row>
    <row r="2171" spans="2:2" x14ac:dyDescent="0.3">
      <c r="B2171" s="249"/>
    </row>
    <row r="2172" spans="2:2" x14ac:dyDescent="0.3">
      <c r="B2172" s="249"/>
    </row>
    <row r="2173" spans="2:2" x14ac:dyDescent="0.3">
      <c r="B2173" s="249"/>
    </row>
    <row r="2174" spans="2:2" x14ac:dyDescent="0.3">
      <c r="B2174" s="249"/>
    </row>
    <row r="2175" spans="2:2" x14ac:dyDescent="0.3">
      <c r="B2175" s="249"/>
    </row>
    <row r="2176" spans="2:2" x14ac:dyDescent="0.3">
      <c r="B2176" s="249"/>
    </row>
    <row r="2177" spans="2:2" x14ac:dyDescent="0.3">
      <c r="B2177" s="249"/>
    </row>
    <row r="2178" spans="2:2" x14ac:dyDescent="0.3">
      <c r="B2178" s="249"/>
    </row>
    <row r="2179" spans="2:2" x14ac:dyDescent="0.3">
      <c r="B2179" s="249"/>
    </row>
    <row r="2180" spans="2:2" x14ac:dyDescent="0.3">
      <c r="B2180" s="249"/>
    </row>
    <row r="2181" spans="2:2" x14ac:dyDescent="0.3">
      <c r="B2181" s="249"/>
    </row>
    <row r="2182" spans="2:2" x14ac:dyDescent="0.3">
      <c r="B2182" s="249"/>
    </row>
    <row r="2183" spans="2:2" x14ac:dyDescent="0.3">
      <c r="B2183" s="249"/>
    </row>
    <row r="2184" spans="2:2" x14ac:dyDescent="0.3">
      <c r="B2184" s="249"/>
    </row>
    <row r="2185" spans="2:2" x14ac:dyDescent="0.3">
      <c r="B2185" s="249"/>
    </row>
    <row r="2186" spans="2:2" x14ac:dyDescent="0.3">
      <c r="B2186" s="249"/>
    </row>
    <row r="2187" spans="2:2" x14ac:dyDescent="0.3">
      <c r="B2187" s="249"/>
    </row>
    <row r="2188" spans="2:2" x14ac:dyDescent="0.3">
      <c r="B2188" s="249"/>
    </row>
    <row r="2189" spans="2:2" x14ac:dyDescent="0.3">
      <c r="B2189" s="249"/>
    </row>
    <row r="2190" spans="2:2" x14ac:dyDescent="0.3">
      <c r="B2190" s="249"/>
    </row>
    <row r="2191" spans="2:2" x14ac:dyDescent="0.3">
      <c r="B2191" s="249"/>
    </row>
    <row r="2192" spans="2:2" x14ac:dyDescent="0.3">
      <c r="B2192" s="249"/>
    </row>
    <row r="2193" spans="2:2" x14ac:dyDescent="0.3">
      <c r="B2193" s="249"/>
    </row>
    <row r="2194" spans="2:2" x14ac:dyDescent="0.3">
      <c r="B2194" s="249"/>
    </row>
    <row r="2195" spans="2:2" x14ac:dyDescent="0.3">
      <c r="B2195" s="249"/>
    </row>
    <row r="2196" spans="2:2" x14ac:dyDescent="0.3">
      <c r="B2196" s="249"/>
    </row>
    <row r="2197" spans="2:2" x14ac:dyDescent="0.3">
      <c r="B2197" s="249"/>
    </row>
    <row r="2198" spans="2:2" x14ac:dyDescent="0.3">
      <c r="B2198" s="249"/>
    </row>
    <row r="2199" spans="2:2" x14ac:dyDescent="0.3">
      <c r="B2199" s="249"/>
    </row>
    <row r="2200" spans="2:2" x14ac:dyDescent="0.3">
      <c r="B2200" s="249"/>
    </row>
    <row r="2201" spans="2:2" x14ac:dyDescent="0.3">
      <c r="B2201" s="249"/>
    </row>
    <row r="2202" spans="2:2" x14ac:dyDescent="0.3">
      <c r="B2202" s="249"/>
    </row>
    <row r="2203" spans="2:2" x14ac:dyDescent="0.3">
      <c r="B2203" s="249"/>
    </row>
    <row r="2204" spans="2:2" x14ac:dyDescent="0.3">
      <c r="B2204" s="249"/>
    </row>
    <row r="2205" spans="2:2" x14ac:dyDescent="0.3">
      <c r="B2205" s="249"/>
    </row>
    <row r="2206" spans="2:2" x14ac:dyDescent="0.3">
      <c r="B2206" s="249"/>
    </row>
    <row r="2207" spans="2:2" x14ac:dyDescent="0.3">
      <c r="B2207" s="249"/>
    </row>
    <row r="2208" spans="2:2" x14ac:dyDescent="0.3">
      <c r="B2208" s="249"/>
    </row>
    <row r="2209" spans="2:2" x14ac:dyDescent="0.3">
      <c r="B2209" s="249"/>
    </row>
    <row r="2210" spans="2:2" x14ac:dyDescent="0.3">
      <c r="B2210" s="249"/>
    </row>
    <row r="2211" spans="2:2" x14ac:dyDescent="0.3">
      <c r="B2211" s="249"/>
    </row>
    <row r="2212" spans="2:2" x14ac:dyDescent="0.3">
      <c r="B2212" s="249"/>
    </row>
    <row r="2213" spans="2:2" x14ac:dyDescent="0.3">
      <c r="B2213" s="249"/>
    </row>
    <row r="2214" spans="2:2" x14ac:dyDescent="0.3">
      <c r="B2214" s="249"/>
    </row>
    <row r="2215" spans="2:2" x14ac:dyDescent="0.3">
      <c r="B2215" s="249"/>
    </row>
    <row r="2216" spans="2:2" x14ac:dyDescent="0.3">
      <c r="B2216" s="249"/>
    </row>
    <row r="2217" spans="2:2" x14ac:dyDescent="0.3">
      <c r="B2217" s="249"/>
    </row>
    <row r="2218" spans="2:2" x14ac:dyDescent="0.3">
      <c r="B2218" s="249"/>
    </row>
    <row r="2219" spans="2:2" x14ac:dyDescent="0.3">
      <c r="B2219" s="249"/>
    </row>
    <row r="2220" spans="2:2" x14ac:dyDescent="0.3">
      <c r="B2220" s="249"/>
    </row>
    <row r="2221" spans="2:2" x14ac:dyDescent="0.3">
      <c r="B2221" s="249"/>
    </row>
    <row r="2222" spans="2:2" x14ac:dyDescent="0.3">
      <c r="B2222" s="249"/>
    </row>
    <row r="2223" spans="2:2" x14ac:dyDescent="0.3">
      <c r="B2223" s="249"/>
    </row>
    <row r="2224" spans="2:2" x14ac:dyDescent="0.3">
      <c r="B2224" s="249"/>
    </row>
    <row r="2225" spans="2:2" x14ac:dyDescent="0.3">
      <c r="B2225" s="249"/>
    </row>
    <row r="2226" spans="2:2" x14ac:dyDescent="0.3">
      <c r="B2226" s="249"/>
    </row>
    <row r="2227" spans="2:2" x14ac:dyDescent="0.3">
      <c r="B2227" s="249"/>
    </row>
    <row r="2228" spans="2:2" x14ac:dyDescent="0.3">
      <c r="B2228" s="249"/>
    </row>
    <row r="2229" spans="2:2" x14ac:dyDescent="0.3">
      <c r="B2229" s="249"/>
    </row>
    <row r="2230" spans="2:2" x14ac:dyDescent="0.3">
      <c r="B2230" s="249"/>
    </row>
    <row r="2231" spans="2:2" x14ac:dyDescent="0.3">
      <c r="B2231" s="249"/>
    </row>
    <row r="2232" spans="2:2" x14ac:dyDescent="0.3">
      <c r="B2232" s="249"/>
    </row>
    <row r="2233" spans="2:2" x14ac:dyDescent="0.3">
      <c r="B2233" s="249"/>
    </row>
    <row r="2234" spans="2:2" x14ac:dyDescent="0.3">
      <c r="B2234" s="249"/>
    </row>
    <row r="2235" spans="2:2" x14ac:dyDescent="0.3">
      <c r="B2235" s="249"/>
    </row>
    <row r="2236" spans="2:2" x14ac:dyDescent="0.3">
      <c r="B2236" s="249"/>
    </row>
    <row r="2237" spans="2:2" x14ac:dyDescent="0.3">
      <c r="B2237" s="249"/>
    </row>
    <row r="2238" spans="2:2" x14ac:dyDescent="0.3">
      <c r="B2238" s="249"/>
    </row>
    <row r="2239" spans="2:2" x14ac:dyDescent="0.3">
      <c r="B2239" s="249"/>
    </row>
    <row r="2240" spans="2:2" x14ac:dyDescent="0.3">
      <c r="B2240" s="249"/>
    </row>
    <row r="2241" spans="2:2" x14ac:dyDescent="0.3">
      <c r="B2241" s="249"/>
    </row>
    <row r="2242" spans="2:2" x14ac:dyDescent="0.3">
      <c r="B2242" s="249"/>
    </row>
    <row r="2243" spans="2:2" x14ac:dyDescent="0.3">
      <c r="B2243" s="249"/>
    </row>
    <row r="2244" spans="2:2" x14ac:dyDescent="0.3">
      <c r="B2244" s="249"/>
    </row>
    <row r="2245" spans="2:2" x14ac:dyDescent="0.3">
      <c r="B2245" s="249"/>
    </row>
    <row r="2246" spans="2:2" x14ac:dyDescent="0.3">
      <c r="B2246" s="249"/>
    </row>
    <row r="2247" spans="2:2" x14ac:dyDescent="0.3">
      <c r="B2247" s="249"/>
    </row>
    <row r="2248" spans="2:2" x14ac:dyDescent="0.3">
      <c r="B2248" s="249"/>
    </row>
    <row r="2249" spans="2:2" x14ac:dyDescent="0.3">
      <c r="B2249" s="249"/>
    </row>
    <row r="2250" spans="2:2" x14ac:dyDescent="0.3">
      <c r="B2250" s="249"/>
    </row>
    <row r="2251" spans="2:2" x14ac:dyDescent="0.3">
      <c r="B2251" s="249"/>
    </row>
    <row r="2252" spans="2:2" x14ac:dyDescent="0.3">
      <c r="B2252" s="249"/>
    </row>
    <row r="2253" spans="2:2" x14ac:dyDescent="0.3">
      <c r="B2253" s="249"/>
    </row>
    <row r="2254" spans="2:2" x14ac:dyDescent="0.3">
      <c r="B2254" s="249"/>
    </row>
    <row r="2255" spans="2:2" x14ac:dyDescent="0.3">
      <c r="B2255" s="249"/>
    </row>
    <row r="2256" spans="2:2" x14ac:dyDescent="0.3">
      <c r="B2256" s="249"/>
    </row>
    <row r="2257" spans="2:2" x14ac:dyDescent="0.3">
      <c r="B2257" s="249"/>
    </row>
    <row r="2258" spans="2:2" x14ac:dyDescent="0.3">
      <c r="B2258" s="249"/>
    </row>
    <row r="2259" spans="2:2" x14ac:dyDescent="0.3">
      <c r="B2259" s="249"/>
    </row>
    <row r="2260" spans="2:2" x14ac:dyDescent="0.3">
      <c r="B2260" s="249"/>
    </row>
    <row r="2261" spans="2:2" x14ac:dyDescent="0.3">
      <c r="B2261" s="249"/>
    </row>
    <row r="2262" spans="2:2" x14ac:dyDescent="0.3">
      <c r="B2262" s="249"/>
    </row>
    <row r="2263" spans="2:2" x14ac:dyDescent="0.3">
      <c r="B2263" s="249"/>
    </row>
    <row r="2264" spans="2:2" x14ac:dyDescent="0.3">
      <c r="B2264" s="249"/>
    </row>
    <row r="2265" spans="2:2" x14ac:dyDescent="0.3">
      <c r="B2265" s="249"/>
    </row>
    <row r="2266" spans="2:2" x14ac:dyDescent="0.3">
      <c r="B2266" s="249"/>
    </row>
    <row r="2267" spans="2:2" x14ac:dyDescent="0.3">
      <c r="B2267" s="249"/>
    </row>
    <row r="2268" spans="2:2" x14ac:dyDescent="0.3">
      <c r="B2268" s="249"/>
    </row>
    <row r="2269" spans="2:2" x14ac:dyDescent="0.3">
      <c r="B2269" s="249"/>
    </row>
    <row r="2270" spans="2:2" x14ac:dyDescent="0.3">
      <c r="B2270" s="249"/>
    </row>
    <row r="2271" spans="2:2" x14ac:dyDescent="0.3">
      <c r="B2271" s="249"/>
    </row>
    <row r="2272" spans="2:2" x14ac:dyDescent="0.3">
      <c r="B2272" s="249"/>
    </row>
    <row r="2273" spans="2:2" x14ac:dyDescent="0.3">
      <c r="B2273" s="249"/>
    </row>
    <row r="2274" spans="2:2" x14ac:dyDescent="0.3">
      <c r="B2274" s="249"/>
    </row>
    <row r="2275" spans="2:2" x14ac:dyDescent="0.3">
      <c r="B2275" s="249"/>
    </row>
    <row r="2276" spans="2:2" x14ac:dyDescent="0.3">
      <c r="B2276" s="249"/>
    </row>
    <row r="2277" spans="2:2" x14ac:dyDescent="0.3">
      <c r="B2277" s="249"/>
    </row>
    <row r="2278" spans="2:2" x14ac:dyDescent="0.3">
      <c r="B2278" s="249"/>
    </row>
    <row r="2279" spans="2:2" x14ac:dyDescent="0.3">
      <c r="B2279" s="249"/>
    </row>
    <row r="2280" spans="2:2" x14ac:dyDescent="0.3">
      <c r="B2280" s="249"/>
    </row>
    <row r="2281" spans="2:2" x14ac:dyDescent="0.3">
      <c r="B2281" s="249"/>
    </row>
    <row r="2282" spans="2:2" x14ac:dyDescent="0.3">
      <c r="B2282" s="249"/>
    </row>
    <row r="2283" spans="2:2" x14ac:dyDescent="0.3">
      <c r="B2283" s="249"/>
    </row>
    <row r="2284" spans="2:2" x14ac:dyDescent="0.3">
      <c r="B2284" s="249"/>
    </row>
    <row r="2285" spans="2:2" x14ac:dyDescent="0.3">
      <c r="B2285" s="249"/>
    </row>
    <row r="2286" spans="2:2" x14ac:dyDescent="0.3">
      <c r="B2286" s="249"/>
    </row>
    <row r="2287" spans="2:2" x14ac:dyDescent="0.3">
      <c r="B2287" s="249"/>
    </row>
    <row r="2288" spans="2:2" x14ac:dyDescent="0.3">
      <c r="B2288" s="249"/>
    </row>
    <row r="2289" spans="2:2" x14ac:dyDescent="0.3">
      <c r="B2289" s="249"/>
    </row>
    <row r="2290" spans="2:2" x14ac:dyDescent="0.3">
      <c r="B2290" s="249"/>
    </row>
    <row r="2291" spans="2:2" x14ac:dyDescent="0.3">
      <c r="B2291" s="249"/>
    </row>
    <row r="2292" spans="2:2" x14ac:dyDescent="0.3">
      <c r="B2292" s="249"/>
    </row>
    <row r="2293" spans="2:2" x14ac:dyDescent="0.3">
      <c r="B2293" s="249"/>
    </row>
    <row r="2294" spans="2:2" x14ac:dyDescent="0.3">
      <c r="B2294" s="249"/>
    </row>
    <row r="2295" spans="2:2" x14ac:dyDescent="0.3">
      <c r="B2295" s="249"/>
    </row>
    <row r="2296" spans="2:2" x14ac:dyDescent="0.3">
      <c r="B2296" s="249"/>
    </row>
    <row r="2297" spans="2:2" x14ac:dyDescent="0.3">
      <c r="B2297" s="249"/>
    </row>
    <row r="2298" spans="2:2" x14ac:dyDescent="0.3">
      <c r="B2298" s="249"/>
    </row>
    <row r="2299" spans="2:2" x14ac:dyDescent="0.3">
      <c r="B2299" s="249"/>
    </row>
    <row r="2300" spans="2:2" x14ac:dyDescent="0.3">
      <c r="B2300" s="249"/>
    </row>
    <row r="2301" spans="2:2" x14ac:dyDescent="0.3">
      <c r="B2301" s="249"/>
    </row>
    <row r="2302" spans="2:2" x14ac:dyDescent="0.3">
      <c r="B2302" s="249"/>
    </row>
    <row r="2303" spans="2:2" x14ac:dyDescent="0.3">
      <c r="B2303" s="249"/>
    </row>
    <row r="2304" spans="2:2" x14ac:dyDescent="0.3">
      <c r="B2304" s="249"/>
    </row>
    <row r="2305" spans="2:2" x14ac:dyDescent="0.3">
      <c r="B2305" s="249"/>
    </row>
    <row r="2306" spans="2:2" x14ac:dyDescent="0.3">
      <c r="B2306" s="249"/>
    </row>
    <row r="2307" spans="2:2" x14ac:dyDescent="0.3">
      <c r="B2307" s="249"/>
    </row>
    <row r="2308" spans="2:2" x14ac:dyDescent="0.3">
      <c r="B2308" s="249"/>
    </row>
    <row r="2309" spans="2:2" x14ac:dyDescent="0.3">
      <c r="B2309" s="249"/>
    </row>
    <row r="2310" spans="2:2" x14ac:dyDescent="0.3">
      <c r="B2310" s="249"/>
    </row>
    <row r="2311" spans="2:2" x14ac:dyDescent="0.3">
      <c r="B2311" s="249"/>
    </row>
    <row r="2312" spans="2:2" x14ac:dyDescent="0.3">
      <c r="B2312" s="249"/>
    </row>
    <row r="2313" spans="2:2" x14ac:dyDescent="0.3">
      <c r="B2313" s="249"/>
    </row>
    <row r="2314" spans="2:2" x14ac:dyDescent="0.3">
      <c r="B2314" s="249"/>
    </row>
    <row r="2315" spans="2:2" x14ac:dyDescent="0.3">
      <c r="B2315" s="249"/>
    </row>
    <row r="2316" spans="2:2" x14ac:dyDescent="0.3">
      <c r="B2316" s="249"/>
    </row>
    <row r="2317" spans="2:2" x14ac:dyDescent="0.3">
      <c r="B2317" s="249"/>
    </row>
    <row r="2318" spans="2:2" x14ac:dyDescent="0.3">
      <c r="B2318" s="249"/>
    </row>
    <row r="2319" spans="2:2" x14ac:dyDescent="0.3">
      <c r="B2319" s="249"/>
    </row>
    <row r="2320" spans="2:2" x14ac:dyDescent="0.3">
      <c r="B2320" s="249"/>
    </row>
    <row r="2321" spans="2:2" x14ac:dyDescent="0.3">
      <c r="B2321" s="249"/>
    </row>
    <row r="2322" spans="2:2" x14ac:dyDescent="0.3">
      <c r="B2322" s="249"/>
    </row>
    <row r="2323" spans="2:2" x14ac:dyDescent="0.3">
      <c r="B2323" s="249"/>
    </row>
    <row r="2324" spans="2:2" x14ac:dyDescent="0.3">
      <c r="B2324" s="249"/>
    </row>
    <row r="2325" spans="2:2" x14ac:dyDescent="0.3">
      <c r="B2325" s="249"/>
    </row>
    <row r="2326" spans="2:2" x14ac:dyDescent="0.3">
      <c r="B2326" s="249"/>
    </row>
    <row r="2327" spans="2:2" x14ac:dyDescent="0.3">
      <c r="B2327" s="249"/>
    </row>
    <row r="2328" spans="2:2" x14ac:dyDescent="0.3">
      <c r="B2328" s="249"/>
    </row>
    <row r="2329" spans="2:2" x14ac:dyDescent="0.3">
      <c r="B2329" s="249"/>
    </row>
    <row r="2330" spans="2:2" x14ac:dyDescent="0.3">
      <c r="B2330" s="249"/>
    </row>
    <row r="2331" spans="2:2" x14ac:dyDescent="0.3">
      <c r="B2331" s="249"/>
    </row>
    <row r="2332" spans="2:2" x14ac:dyDescent="0.3">
      <c r="B2332" s="249"/>
    </row>
    <row r="2333" spans="2:2" x14ac:dyDescent="0.3">
      <c r="B2333" s="249"/>
    </row>
    <row r="2334" spans="2:2" x14ac:dyDescent="0.3">
      <c r="B2334" s="249"/>
    </row>
    <row r="2335" spans="2:2" x14ac:dyDescent="0.3">
      <c r="B2335" s="249"/>
    </row>
    <row r="2336" spans="2:2" x14ac:dyDescent="0.3">
      <c r="B2336" s="249"/>
    </row>
    <row r="2337" spans="2:2" x14ac:dyDescent="0.3">
      <c r="B2337" s="249"/>
    </row>
    <row r="2338" spans="2:2" x14ac:dyDescent="0.3">
      <c r="B2338" s="249"/>
    </row>
    <row r="2339" spans="2:2" x14ac:dyDescent="0.3">
      <c r="B2339" s="249"/>
    </row>
    <row r="2340" spans="2:2" x14ac:dyDescent="0.3">
      <c r="B2340" s="249"/>
    </row>
    <row r="2341" spans="2:2" x14ac:dyDescent="0.3">
      <c r="B2341" s="249"/>
    </row>
    <row r="2342" spans="2:2" x14ac:dyDescent="0.3">
      <c r="B2342" s="249"/>
    </row>
    <row r="2343" spans="2:2" x14ac:dyDescent="0.3">
      <c r="B2343" s="249"/>
    </row>
    <row r="2344" spans="2:2" x14ac:dyDescent="0.3">
      <c r="B2344" s="249"/>
    </row>
    <row r="2345" spans="2:2" x14ac:dyDescent="0.3">
      <c r="B2345" s="249"/>
    </row>
    <row r="2346" spans="2:2" x14ac:dyDescent="0.3">
      <c r="B2346" s="249"/>
    </row>
    <row r="2347" spans="2:2" x14ac:dyDescent="0.3">
      <c r="B2347" s="249"/>
    </row>
    <row r="2348" spans="2:2" x14ac:dyDescent="0.3">
      <c r="B2348" s="249"/>
    </row>
    <row r="2349" spans="2:2" x14ac:dyDescent="0.3">
      <c r="B2349" s="249"/>
    </row>
    <row r="2350" spans="2:2" x14ac:dyDescent="0.3">
      <c r="B2350" s="249"/>
    </row>
    <row r="2351" spans="2:2" x14ac:dyDescent="0.3">
      <c r="B2351" s="249"/>
    </row>
    <row r="2352" spans="2:2" x14ac:dyDescent="0.3">
      <c r="B2352" s="249"/>
    </row>
    <row r="2353" spans="2:2" x14ac:dyDescent="0.3">
      <c r="B2353" s="249"/>
    </row>
    <row r="2354" spans="2:2" x14ac:dyDescent="0.3">
      <c r="B2354" s="249"/>
    </row>
    <row r="2355" spans="2:2" x14ac:dyDescent="0.3">
      <c r="B2355" s="249"/>
    </row>
    <row r="2356" spans="2:2" x14ac:dyDescent="0.3">
      <c r="B2356" s="249"/>
    </row>
    <row r="2357" spans="2:2" x14ac:dyDescent="0.3">
      <c r="B2357" s="249"/>
    </row>
    <row r="2358" spans="2:2" x14ac:dyDescent="0.3">
      <c r="B2358" s="249"/>
    </row>
    <row r="2359" spans="2:2" x14ac:dyDescent="0.3">
      <c r="B2359" s="249"/>
    </row>
    <row r="2360" spans="2:2" x14ac:dyDescent="0.3">
      <c r="B2360" s="249"/>
    </row>
    <row r="2361" spans="2:2" x14ac:dyDescent="0.3">
      <c r="B2361" s="249"/>
    </row>
    <row r="2362" spans="2:2" x14ac:dyDescent="0.3">
      <c r="B2362" s="249"/>
    </row>
    <row r="2363" spans="2:2" x14ac:dyDescent="0.3">
      <c r="B2363" s="249"/>
    </row>
    <row r="2364" spans="2:2" x14ac:dyDescent="0.3">
      <c r="B2364" s="249"/>
    </row>
    <row r="2365" spans="2:2" x14ac:dyDescent="0.3">
      <c r="B2365" s="249"/>
    </row>
    <row r="2366" spans="2:2" x14ac:dyDescent="0.3">
      <c r="B2366" s="249"/>
    </row>
    <row r="2367" spans="2:2" x14ac:dyDescent="0.3">
      <c r="B2367" s="249"/>
    </row>
    <row r="2368" spans="2:2" x14ac:dyDescent="0.3">
      <c r="B2368" s="249"/>
    </row>
    <row r="2369" spans="2:2" x14ac:dyDescent="0.3">
      <c r="B2369" s="249"/>
    </row>
    <row r="2370" spans="2:2" x14ac:dyDescent="0.3">
      <c r="B2370" s="249"/>
    </row>
    <row r="2371" spans="2:2" x14ac:dyDescent="0.3">
      <c r="B2371" s="249"/>
    </row>
    <row r="2372" spans="2:2" x14ac:dyDescent="0.3">
      <c r="B2372" s="249"/>
    </row>
    <row r="2373" spans="2:2" x14ac:dyDescent="0.3">
      <c r="B2373" s="249"/>
    </row>
    <row r="2374" spans="2:2" x14ac:dyDescent="0.3">
      <c r="B2374" s="249"/>
    </row>
    <row r="2375" spans="2:2" x14ac:dyDescent="0.3">
      <c r="B2375" s="249"/>
    </row>
    <row r="2376" spans="2:2" x14ac:dyDescent="0.3">
      <c r="B2376" s="249"/>
    </row>
    <row r="2377" spans="2:2" x14ac:dyDescent="0.3">
      <c r="B2377" s="249"/>
    </row>
    <row r="2378" spans="2:2" x14ac:dyDescent="0.3">
      <c r="B2378" s="249"/>
    </row>
    <row r="2379" spans="2:2" x14ac:dyDescent="0.3">
      <c r="B2379" s="249"/>
    </row>
    <row r="2380" spans="2:2" x14ac:dyDescent="0.3">
      <c r="B2380" s="249"/>
    </row>
    <row r="2381" spans="2:2" x14ac:dyDescent="0.3">
      <c r="B2381" s="249"/>
    </row>
    <row r="2382" spans="2:2" x14ac:dyDescent="0.3">
      <c r="B2382" s="249"/>
    </row>
    <row r="2383" spans="2:2" x14ac:dyDescent="0.3">
      <c r="B2383" s="249"/>
    </row>
    <row r="2384" spans="2:2" x14ac:dyDescent="0.3">
      <c r="B2384" s="249"/>
    </row>
    <row r="2385" spans="2:2" x14ac:dyDescent="0.3">
      <c r="B2385" s="249"/>
    </row>
    <row r="2386" spans="2:2" x14ac:dyDescent="0.3">
      <c r="B2386" s="249"/>
    </row>
    <row r="2387" spans="2:2" x14ac:dyDescent="0.3">
      <c r="B2387" s="249"/>
    </row>
    <row r="2388" spans="2:2" x14ac:dyDescent="0.3">
      <c r="B2388" s="249"/>
    </row>
    <row r="2389" spans="2:2" x14ac:dyDescent="0.3">
      <c r="B2389" s="249"/>
    </row>
    <row r="2390" spans="2:2" x14ac:dyDescent="0.3">
      <c r="B2390" s="249"/>
    </row>
    <row r="2391" spans="2:2" x14ac:dyDescent="0.3">
      <c r="B2391" s="249"/>
    </row>
    <row r="2392" spans="2:2" x14ac:dyDescent="0.3">
      <c r="B2392" s="249"/>
    </row>
    <row r="2393" spans="2:2" x14ac:dyDescent="0.3">
      <c r="B2393" s="249"/>
    </row>
    <row r="2394" spans="2:2" x14ac:dyDescent="0.3">
      <c r="B2394" s="249"/>
    </row>
    <row r="2395" spans="2:2" x14ac:dyDescent="0.3">
      <c r="B2395" s="249"/>
    </row>
    <row r="2396" spans="2:2" x14ac:dyDescent="0.3">
      <c r="B2396" s="249"/>
    </row>
    <row r="2397" spans="2:2" x14ac:dyDescent="0.3">
      <c r="B2397" s="249"/>
    </row>
    <row r="2398" spans="2:2" x14ac:dyDescent="0.3">
      <c r="B2398" s="249"/>
    </row>
    <row r="2399" spans="2:2" x14ac:dyDescent="0.3">
      <c r="B2399" s="249"/>
    </row>
    <row r="2400" spans="2:2" x14ac:dyDescent="0.3">
      <c r="B2400" s="249"/>
    </row>
    <row r="2401" spans="2:2" x14ac:dyDescent="0.3">
      <c r="B2401" s="249"/>
    </row>
    <row r="2402" spans="2:2" x14ac:dyDescent="0.3">
      <c r="B2402" s="249"/>
    </row>
    <row r="2403" spans="2:2" x14ac:dyDescent="0.3">
      <c r="B2403" s="249"/>
    </row>
    <row r="2404" spans="2:2" x14ac:dyDescent="0.3">
      <c r="B2404" s="249"/>
    </row>
    <row r="2405" spans="2:2" x14ac:dyDescent="0.3">
      <c r="B2405" s="249"/>
    </row>
    <row r="2406" spans="2:2" x14ac:dyDescent="0.3">
      <c r="B2406" s="249"/>
    </row>
    <row r="2407" spans="2:2" x14ac:dyDescent="0.3">
      <c r="B2407" s="249"/>
    </row>
    <row r="2408" spans="2:2" x14ac:dyDescent="0.3">
      <c r="B2408" s="249"/>
    </row>
    <row r="2409" spans="2:2" x14ac:dyDescent="0.3">
      <c r="B2409" s="249"/>
    </row>
    <row r="2410" spans="2:2" x14ac:dyDescent="0.3">
      <c r="B2410" s="249"/>
    </row>
    <row r="2411" spans="2:2" x14ac:dyDescent="0.3">
      <c r="B2411" s="249"/>
    </row>
    <row r="2412" spans="2:2" x14ac:dyDescent="0.3">
      <c r="B2412" s="249"/>
    </row>
    <row r="2413" spans="2:2" x14ac:dyDescent="0.3">
      <c r="B2413" s="249"/>
    </row>
    <row r="2414" spans="2:2" x14ac:dyDescent="0.3">
      <c r="B2414" s="249"/>
    </row>
    <row r="2415" spans="2:2" x14ac:dyDescent="0.3">
      <c r="B2415" s="249"/>
    </row>
    <row r="2416" spans="2:2" x14ac:dyDescent="0.3">
      <c r="B2416" s="249"/>
    </row>
    <row r="2417" spans="2:2" x14ac:dyDescent="0.3">
      <c r="B2417" s="249"/>
    </row>
    <row r="2418" spans="2:2" x14ac:dyDescent="0.3">
      <c r="B2418" s="249"/>
    </row>
    <row r="2419" spans="2:2" x14ac:dyDescent="0.3">
      <c r="B2419" s="249"/>
    </row>
    <row r="2420" spans="2:2" x14ac:dyDescent="0.3">
      <c r="B2420" s="249"/>
    </row>
    <row r="2421" spans="2:2" x14ac:dyDescent="0.3">
      <c r="B2421" s="249"/>
    </row>
    <row r="2422" spans="2:2" x14ac:dyDescent="0.3">
      <c r="B2422" s="249"/>
    </row>
    <row r="2423" spans="2:2" x14ac:dyDescent="0.3">
      <c r="B2423" s="249"/>
    </row>
    <row r="2424" spans="2:2" x14ac:dyDescent="0.3">
      <c r="B2424" s="249"/>
    </row>
    <row r="2425" spans="2:2" x14ac:dyDescent="0.3">
      <c r="B2425" s="249"/>
    </row>
    <row r="2426" spans="2:2" x14ac:dyDescent="0.3">
      <c r="B2426" s="249"/>
    </row>
    <row r="2427" spans="2:2" x14ac:dyDescent="0.3">
      <c r="B2427" s="249"/>
    </row>
    <row r="2428" spans="2:2" x14ac:dyDescent="0.3">
      <c r="B2428" s="249"/>
    </row>
    <row r="2429" spans="2:2" x14ac:dyDescent="0.3">
      <c r="B2429" s="249"/>
    </row>
    <row r="2430" spans="2:2" x14ac:dyDescent="0.3">
      <c r="B2430" s="249"/>
    </row>
    <row r="2431" spans="2:2" x14ac:dyDescent="0.3">
      <c r="B2431" s="249"/>
    </row>
    <row r="2432" spans="2:2" x14ac:dyDescent="0.3">
      <c r="B2432" s="249"/>
    </row>
    <row r="2433" spans="2:2" x14ac:dyDescent="0.3">
      <c r="B2433" s="249"/>
    </row>
    <row r="2434" spans="2:2" x14ac:dyDescent="0.3">
      <c r="B2434" s="249"/>
    </row>
    <row r="2435" spans="2:2" x14ac:dyDescent="0.3">
      <c r="B2435" s="249"/>
    </row>
    <row r="2436" spans="2:2" x14ac:dyDescent="0.3">
      <c r="B2436" s="249"/>
    </row>
    <row r="2437" spans="2:2" x14ac:dyDescent="0.3">
      <c r="B2437" s="249"/>
    </row>
    <row r="2438" spans="2:2" x14ac:dyDescent="0.3">
      <c r="B2438" s="249"/>
    </row>
    <row r="2439" spans="2:2" x14ac:dyDescent="0.3">
      <c r="B2439" s="249"/>
    </row>
    <row r="2440" spans="2:2" x14ac:dyDescent="0.3">
      <c r="B2440" s="249"/>
    </row>
    <row r="2441" spans="2:2" x14ac:dyDescent="0.3">
      <c r="B2441" s="249"/>
    </row>
    <row r="2442" spans="2:2" x14ac:dyDescent="0.3">
      <c r="B2442" s="249"/>
    </row>
    <row r="2443" spans="2:2" x14ac:dyDescent="0.3">
      <c r="B2443" s="249"/>
    </row>
    <row r="2444" spans="2:2" x14ac:dyDescent="0.3">
      <c r="B2444" s="249"/>
    </row>
    <row r="2445" spans="2:2" x14ac:dyDescent="0.3">
      <c r="B2445" s="249"/>
    </row>
    <row r="2446" spans="2:2" x14ac:dyDescent="0.3">
      <c r="B2446" s="249"/>
    </row>
    <row r="2447" spans="2:2" x14ac:dyDescent="0.3">
      <c r="B2447" s="249"/>
    </row>
    <row r="2448" spans="2:2" x14ac:dyDescent="0.3">
      <c r="B2448" s="249"/>
    </row>
    <row r="2449" spans="2:2" x14ac:dyDescent="0.3">
      <c r="B2449" s="249"/>
    </row>
    <row r="2450" spans="2:2" x14ac:dyDescent="0.3">
      <c r="B2450" s="249"/>
    </row>
    <row r="2451" spans="2:2" x14ac:dyDescent="0.3">
      <c r="B2451" s="249"/>
    </row>
    <row r="2452" spans="2:2" x14ac:dyDescent="0.3">
      <c r="B2452" s="249"/>
    </row>
    <row r="2453" spans="2:2" x14ac:dyDescent="0.3">
      <c r="B2453" s="249"/>
    </row>
    <row r="2454" spans="2:2" x14ac:dyDescent="0.3">
      <c r="B2454" s="249"/>
    </row>
    <row r="2455" spans="2:2" x14ac:dyDescent="0.3">
      <c r="B2455" s="249"/>
    </row>
    <row r="2456" spans="2:2" x14ac:dyDescent="0.3">
      <c r="B2456" s="249"/>
    </row>
    <row r="2457" spans="2:2" x14ac:dyDescent="0.3">
      <c r="B2457" s="249"/>
    </row>
    <row r="2458" spans="2:2" x14ac:dyDescent="0.3">
      <c r="B2458" s="249"/>
    </row>
    <row r="2459" spans="2:2" x14ac:dyDescent="0.3">
      <c r="B2459" s="249"/>
    </row>
    <row r="2460" spans="2:2" x14ac:dyDescent="0.3">
      <c r="B2460" s="249"/>
    </row>
    <row r="2461" spans="2:2" x14ac:dyDescent="0.3">
      <c r="B2461" s="249"/>
    </row>
    <row r="2462" spans="2:2" x14ac:dyDescent="0.3">
      <c r="B2462" s="249"/>
    </row>
    <row r="2463" spans="2:2" x14ac:dyDescent="0.3">
      <c r="B2463" s="249"/>
    </row>
    <row r="2464" spans="2:2" x14ac:dyDescent="0.3">
      <c r="B2464" s="249"/>
    </row>
    <row r="2465" spans="2:2" x14ac:dyDescent="0.3">
      <c r="B2465" s="249"/>
    </row>
    <row r="2466" spans="2:2" x14ac:dyDescent="0.3">
      <c r="B2466" s="249"/>
    </row>
    <row r="2467" spans="2:2" x14ac:dyDescent="0.3">
      <c r="B2467" s="249"/>
    </row>
    <row r="2468" spans="2:2" x14ac:dyDescent="0.3">
      <c r="B2468" s="249"/>
    </row>
    <row r="2469" spans="2:2" x14ac:dyDescent="0.3">
      <c r="B2469" s="249"/>
    </row>
    <row r="2470" spans="2:2" x14ac:dyDescent="0.3">
      <c r="B2470" s="249"/>
    </row>
    <row r="2471" spans="2:2" x14ac:dyDescent="0.3">
      <c r="B2471" s="249"/>
    </row>
    <row r="2472" spans="2:2" x14ac:dyDescent="0.3">
      <c r="B2472" s="249"/>
    </row>
    <row r="2473" spans="2:2" x14ac:dyDescent="0.3">
      <c r="B2473" s="249"/>
    </row>
    <row r="2474" spans="2:2" x14ac:dyDescent="0.3">
      <c r="B2474" s="249"/>
    </row>
    <row r="2475" spans="2:2" x14ac:dyDescent="0.3">
      <c r="B2475" s="249"/>
    </row>
    <row r="2476" spans="2:2" x14ac:dyDescent="0.3">
      <c r="B2476" s="249"/>
    </row>
    <row r="2477" spans="2:2" x14ac:dyDescent="0.3">
      <c r="B2477" s="249"/>
    </row>
    <row r="2478" spans="2:2" x14ac:dyDescent="0.3">
      <c r="B2478" s="249"/>
    </row>
    <row r="2479" spans="2:2" x14ac:dyDescent="0.3">
      <c r="B2479" s="249"/>
    </row>
    <row r="2480" spans="2:2" x14ac:dyDescent="0.3">
      <c r="B2480" s="249"/>
    </row>
    <row r="2481" spans="2:2" x14ac:dyDescent="0.3">
      <c r="B2481" s="249"/>
    </row>
    <row r="2482" spans="2:2" x14ac:dyDescent="0.3">
      <c r="B2482" s="249"/>
    </row>
    <row r="2483" spans="2:2" x14ac:dyDescent="0.3">
      <c r="B2483" s="249"/>
    </row>
    <row r="2484" spans="2:2" x14ac:dyDescent="0.3">
      <c r="B2484" s="249"/>
    </row>
    <row r="2485" spans="2:2" x14ac:dyDescent="0.3">
      <c r="B2485" s="249"/>
    </row>
    <row r="2486" spans="2:2" x14ac:dyDescent="0.3">
      <c r="B2486" s="249"/>
    </row>
    <row r="2487" spans="2:2" x14ac:dyDescent="0.3">
      <c r="B2487" s="249"/>
    </row>
    <row r="2488" spans="2:2" x14ac:dyDescent="0.3">
      <c r="B2488" s="249"/>
    </row>
    <row r="2489" spans="2:2" x14ac:dyDescent="0.3">
      <c r="B2489" s="249"/>
    </row>
    <row r="2490" spans="2:2" x14ac:dyDescent="0.3">
      <c r="B2490" s="249"/>
    </row>
    <row r="2491" spans="2:2" x14ac:dyDescent="0.3">
      <c r="B2491" s="249"/>
    </row>
    <row r="2492" spans="2:2" x14ac:dyDescent="0.3">
      <c r="B2492" s="249"/>
    </row>
    <row r="2493" spans="2:2" x14ac:dyDescent="0.3">
      <c r="B2493" s="249"/>
    </row>
    <row r="2494" spans="2:2" x14ac:dyDescent="0.3">
      <c r="B2494" s="249"/>
    </row>
    <row r="2495" spans="2:2" x14ac:dyDescent="0.3">
      <c r="B2495" s="249"/>
    </row>
    <row r="2496" spans="2:2" x14ac:dyDescent="0.3">
      <c r="B2496" s="249"/>
    </row>
    <row r="2497" spans="2:2" x14ac:dyDescent="0.3">
      <c r="B2497" s="249"/>
    </row>
    <row r="2498" spans="2:2" x14ac:dyDescent="0.3">
      <c r="B2498" s="249"/>
    </row>
    <row r="2499" spans="2:2" x14ac:dyDescent="0.3">
      <c r="B2499" s="249"/>
    </row>
    <row r="2500" spans="2:2" x14ac:dyDescent="0.3">
      <c r="B2500" s="249"/>
    </row>
    <row r="2501" spans="2:2" x14ac:dyDescent="0.3">
      <c r="B2501" s="249"/>
    </row>
    <row r="2502" spans="2:2" x14ac:dyDescent="0.3">
      <c r="B2502" s="249"/>
    </row>
    <row r="2503" spans="2:2" x14ac:dyDescent="0.3">
      <c r="B2503" s="249"/>
    </row>
    <row r="2504" spans="2:2" x14ac:dyDescent="0.3">
      <c r="B2504" s="249"/>
    </row>
    <row r="2505" spans="2:2" x14ac:dyDescent="0.3">
      <c r="B2505" s="249"/>
    </row>
    <row r="2506" spans="2:2" x14ac:dyDescent="0.3">
      <c r="B2506" s="249"/>
    </row>
    <row r="2507" spans="2:2" x14ac:dyDescent="0.3">
      <c r="B2507" s="249"/>
    </row>
    <row r="2508" spans="2:2" x14ac:dyDescent="0.3">
      <c r="B2508" s="249"/>
    </row>
    <row r="2509" spans="2:2" x14ac:dyDescent="0.3">
      <c r="B2509" s="249"/>
    </row>
    <row r="2510" spans="2:2" x14ac:dyDescent="0.3">
      <c r="B2510" s="249"/>
    </row>
    <row r="2511" spans="2:2" x14ac:dyDescent="0.3">
      <c r="B2511" s="249"/>
    </row>
    <row r="2512" spans="2:2" x14ac:dyDescent="0.3">
      <c r="B2512" s="249"/>
    </row>
    <row r="2513" spans="2:2" x14ac:dyDescent="0.3">
      <c r="B2513" s="249"/>
    </row>
    <row r="2514" spans="2:2" x14ac:dyDescent="0.3">
      <c r="B2514" s="249"/>
    </row>
    <row r="2515" spans="2:2" x14ac:dyDescent="0.3">
      <c r="B2515" s="249"/>
    </row>
    <row r="2516" spans="2:2" x14ac:dyDescent="0.3">
      <c r="B2516" s="249"/>
    </row>
    <row r="2517" spans="2:2" x14ac:dyDescent="0.3">
      <c r="B2517" s="249"/>
    </row>
    <row r="2518" spans="2:2" x14ac:dyDescent="0.3">
      <c r="B2518" s="249"/>
    </row>
    <row r="2519" spans="2:2" x14ac:dyDescent="0.3">
      <c r="B2519" s="249"/>
    </row>
    <row r="2520" spans="2:2" x14ac:dyDescent="0.3">
      <c r="B2520" s="249"/>
    </row>
    <row r="2521" spans="2:2" x14ac:dyDescent="0.3">
      <c r="B2521" s="249"/>
    </row>
    <row r="2522" spans="2:2" x14ac:dyDescent="0.3">
      <c r="B2522" s="249"/>
    </row>
    <row r="2523" spans="2:2" x14ac:dyDescent="0.3">
      <c r="B2523" s="249"/>
    </row>
    <row r="2524" spans="2:2" x14ac:dyDescent="0.3">
      <c r="B2524" s="249"/>
    </row>
    <row r="2525" spans="2:2" x14ac:dyDescent="0.3">
      <c r="B2525" s="249"/>
    </row>
    <row r="2526" spans="2:2" x14ac:dyDescent="0.3">
      <c r="B2526" s="249"/>
    </row>
    <row r="2527" spans="2:2" x14ac:dyDescent="0.3">
      <c r="B2527" s="249"/>
    </row>
    <row r="2528" spans="2:2" x14ac:dyDescent="0.3">
      <c r="B2528" s="249"/>
    </row>
    <row r="2529" spans="2:2" x14ac:dyDescent="0.3">
      <c r="B2529" s="249"/>
    </row>
    <row r="2530" spans="2:2" x14ac:dyDescent="0.3">
      <c r="B2530" s="249"/>
    </row>
    <row r="2531" spans="2:2" x14ac:dyDescent="0.3">
      <c r="B2531" s="249"/>
    </row>
    <row r="2532" spans="2:2" x14ac:dyDescent="0.3">
      <c r="B2532" s="249"/>
    </row>
    <row r="2533" spans="2:2" x14ac:dyDescent="0.3">
      <c r="B2533" s="249"/>
    </row>
    <row r="2534" spans="2:2" x14ac:dyDescent="0.3">
      <c r="B2534" s="249"/>
    </row>
    <row r="2535" spans="2:2" x14ac:dyDescent="0.3">
      <c r="B2535" s="249"/>
    </row>
    <row r="2536" spans="2:2" x14ac:dyDescent="0.3">
      <c r="B2536" s="249"/>
    </row>
    <row r="2537" spans="2:2" x14ac:dyDescent="0.3">
      <c r="B2537" s="249"/>
    </row>
    <row r="2538" spans="2:2" x14ac:dyDescent="0.3">
      <c r="B2538" s="249"/>
    </row>
    <row r="2539" spans="2:2" x14ac:dyDescent="0.3">
      <c r="B2539" s="249"/>
    </row>
    <row r="2540" spans="2:2" x14ac:dyDescent="0.3">
      <c r="B2540" s="249"/>
    </row>
    <row r="2541" spans="2:2" x14ac:dyDescent="0.3">
      <c r="B2541" s="249"/>
    </row>
    <row r="2542" spans="2:2" x14ac:dyDescent="0.3">
      <c r="B2542" s="249"/>
    </row>
    <row r="2543" spans="2:2" x14ac:dyDescent="0.3">
      <c r="B2543" s="249"/>
    </row>
    <row r="2544" spans="2:2" x14ac:dyDescent="0.3">
      <c r="B2544" s="249"/>
    </row>
    <row r="2545" spans="2:2" x14ac:dyDescent="0.3">
      <c r="B2545" s="249"/>
    </row>
    <row r="2546" spans="2:2" x14ac:dyDescent="0.3">
      <c r="B2546" s="249"/>
    </row>
    <row r="2547" spans="2:2" x14ac:dyDescent="0.3">
      <c r="B2547" s="249"/>
    </row>
    <row r="2548" spans="2:2" x14ac:dyDescent="0.3">
      <c r="B2548" s="249"/>
    </row>
    <row r="2549" spans="2:2" x14ac:dyDescent="0.3">
      <c r="B2549" s="249"/>
    </row>
    <row r="2550" spans="2:2" x14ac:dyDescent="0.3">
      <c r="B2550" s="249"/>
    </row>
    <row r="2551" spans="2:2" x14ac:dyDescent="0.3">
      <c r="B2551" s="249"/>
    </row>
    <row r="2552" spans="2:2" x14ac:dyDescent="0.3">
      <c r="B2552" s="249"/>
    </row>
    <row r="2553" spans="2:2" x14ac:dyDescent="0.3">
      <c r="B2553" s="249"/>
    </row>
    <row r="2554" spans="2:2" x14ac:dyDescent="0.3">
      <c r="B2554" s="249"/>
    </row>
    <row r="2555" spans="2:2" x14ac:dyDescent="0.3">
      <c r="B2555" s="249"/>
    </row>
    <row r="2556" spans="2:2" x14ac:dyDescent="0.3">
      <c r="B2556" s="249"/>
    </row>
    <row r="2557" spans="2:2" x14ac:dyDescent="0.3">
      <c r="B2557" s="249"/>
    </row>
    <row r="2558" spans="2:2" x14ac:dyDescent="0.3">
      <c r="B2558" s="249"/>
    </row>
    <row r="2559" spans="2:2" x14ac:dyDescent="0.3">
      <c r="B2559" s="249"/>
    </row>
    <row r="2560" spans="2:2" x14ac:dyDescent="0.3">
      <c r="B2560" s="249"/>
    </row>
    <row r="2561" spans="2:2" x14ac:dyDescent="0.3">
      <c r="B2561" s="249"/>
    </row>
    <row r="2562" spans="2:2" x14ac:dyDescent="0.3">
      <c r="B2562" s="249"/>
    </row>
    <row r="2563" spans="2:2" x14ac:dyDescent="0.3">
      <c r="B2563" s="249"/>
    </row>
    <row r="2564" spans="2:2" x14ac:dyDescent="0.3">
      <c r="B2564" s="249"/>
    </row>
    <row r="2565" spans="2:2" x14ac:dyDescent="0.3">
      <c r="B2565" s="249"/>
    </row>
    <row r="2566" spans="2:2" x14ac:dyDescent="0.3">
      <c r="B2566" s="249"/>
    </row>
    <row r="2567" spans="2:2" x14ac:dyDescent="0.3">
      <c r="B2567" s="249"/>
    </row>
    <row r="2568" spans="2:2" x14ac:dyDescent="0.3">
      <c r="B2568" s="249"/>
    </row>
    <row r="2569" spans="2:2" x14ac:dyDescent="0.3">
      <c r="B2569" s="249"/>
    </row>
    <row r="2570" spans="2:2" x14ac:dyDescent="0.3">
      <c r="B2570" s="249"/>
    </row>
    <row r="2571" spans="2:2" x14ac:dyDescent="0.3">
      <c r="B2571" s="249"/>
    </row>
    <row r="2572" spans="2:2" x14ac:dyDescent="0.3">
      <c r="B2572" s="249"/>
    </row>
    <row r="2573" spans="2:2" x14ac:dyDescent="0.3">
      <c r="B2573" s="249"/>
    </row>
    <row r="2574" spans="2:2" x14ac:dyDescent="0.3">
      <c r="B2574" s="249"/>
    </row>
    <row r="2575" spans="2:2" x14ac:dyDescent="0.3">
      <c r="B2575" s="249"/>
    </row>
    <row r="2576" spans="2:2" x14ac:dyDescent="0.3">
      <c r="B2576" s="249"/>
    </row>
    <row r="2577" spans="2:2" x14ac:dyDescent="0.3">
      <c r="B2577" s="249"/>
    </row>
    <row r="2578" spans="2:2" x14ac:dyDescent="0.3">
      <c r="B2578" s="249"/>
    </row>
    <row r="2579" spans="2:2" x14ac:dyDescent="0.3">
      <c r="B2579" s="249"/>
    </row>
    <row r="2580" spans="2:2" x14ac:dyDescent="0.3">
      <c r="B2580" s="249"/>
    </row>
    <row r="2581" spans="2:2" x14ac:dyDescent="0.3">
      <c r="B2581" s="249"/>
    </row>
    <row r="2582" spans="2:2" x14ac:dyDescent="0.3">
      <c r="B2582" s="249"/>
    </row>
    <row r="2583" spans="2:2" x14ac:dyDescent="0.3">
      <c r="B2583" s="249"/>
    </row>
    <row r="2584" spans="2:2" x14ac:dyDescent="0.3">
      <c r="B2584" s="249"/>
    </row>
    <row r="2585" spans="2:2" x14ac:dyDescent="0.3">
      <c r="B2585" s="249"/>
    </row>
    <row r="2586" spans="2:2" x14ac:dyDescent="0.3">
      <c r="B2586" s="249"/>
    </row>
    <row r="2587" spans="2:2" x14ac:dyDescent="0.3">
      <c r="B2587" s="249"/>
    </row>
    <row r="2588" spans="2:2" x14ac:dyDescent="0.3">
      <c r="B2588" s="249"/>
    </row>
    <row r="2589" spans="2:2" x14ac:dyDescent="0.3">
      <c r="B2589" s="249"/>
    </row>
    <row r="2590" spans="2:2" x14ac:dyDescent="0.3">
      <c r="B2590" s="249"/>
    </row>
    <row r="2591" spans="2:2" x14ac:dyDescent="0.3">
      <c r="B2591" s="249"/>
    </row>
    <row r="2592" spans="2:2" x14ac:dyDescent="0.3">
      <c r="B2592" s="249"/>
    </row>
    <row r="2593" spans="2:2" x14ac:dyDescent="0.3">
      <c r="B2593" s="249"/>
    </row>
    <row r="2594" spans="2:2" x14ac:dyDescent="0.3">
      <c r="B2594" s="249"/>
    </row>
    <row r="2595" spans="2:2" x14ac:dyDescent="0.3">
      <c r="B2595" s="249"/>
    </row>
    <row r="2596" spans="2:2" x14ac:dyDescent="0.3">
      <c r="B2596" s="249"/>
    </row>
    <row r="2597" spans="2:2" x14ac:dyDescent="0.3">
      <c r="B2597" s="249"/>
    </row>
    <row r="2598" spans="2:2" x14ac:dyDescent="0.3">
      <c r="B2598" s="249"/>
    </row>
    <row r="2599" spans="2:2" x14ac:dyDescent="0.3">
      <c r="B2599" s="249"/>
    </row>
    <row r="2600" spans="2:2" x14ac:dyDescent="0.3">
      <c r="B2600" s="249"/>
    </row>
    <row r="2601" spans="2:2" x14ac:dyDescent="0.3">
      <c r="B2601" s="249"/>
    </row>
    <row r="2602" spans="2:2" x14ac:dyDescent="0.3">
      <c r="B2602" s="249"/>
    </row>
    <row r="2603" spans="2:2" x14ac:dyDescent="0.3">
      <c r="B2603" s="249"/>
    </row>
    <row r="2604" spans="2:2" x14ac:dyDescent="0.3">
      <c r="B2604" s="249"/>
    </row>
    <row r="2605" spans="2:2" x14ac:dyDescent="0.3">
      <c r="B2605" s="249"/>
    </row>
    <row r="2606" spans="2:2" x14ac:dyDescent="0.3">
      <c r="B2606" s="249"/>
    </row>
    <row r="2607" spans="2:2" x14ac:dyDescent="0.3">
      <c r="B2607" s="249"/>
    </row>
    <row r="2608" spans="2:2" x14ac:dyDescent="0.3">
      <c r="B2608" s="249"/>
    </row>
    <row r="2609" spans="2:2" x14ac:dyDescent="0.3">
      <c r="B2609" s="249"/>
    </row>
    <row r="2610" spans="2:2" x14ac:dyDescent="0.3">
      <c r="B2610" s="249"/>
    </row>
    <row r="2611" spans="2:2" x14ac:dyDescent="0.3">
      <c r="B2611" s="249"/>
    </row>
    <row r="2612" spans="2:2" x14ac:dyDescent="0.3">
      <c r="B2612" s="249"/>
    </row>
    <row r="2613" spans="2:2" x14ac:dyDescent="0.3">
      <c r="B2613" s="249"/>
    </row>
    <row r="2614" spans="2:2" x14ac:dyDescent="0.3">
      <c r="B2614" s="249"/>
    </row>
    <row r="2615" spans="2:2" x14ac:dyDescent="0.3">
      <c r="B2615" s="249"/>
    </row>
    <row r="2616" spans="2:2" x14ac:dyDescent="0.3">
      <c r="B2616" s="249"/>
    </row>
    <row r="2617" spans="2:2" x14ac:dyDescent="0.3">
      <c r="B2617" s="249"/>
    </row>
    <row r="2618" spans="2:2" x14ac:dyDescent="0.3">
      <c r="B2618" s="249"/>
    </row>
    <row r="2619" spans="2:2" x14ac:dyDescent="0.3">
      <c r="B2619" s="249"/>
    </row>
    <row r="2620" spans="2:2" x14ac:dyDescent="0.3">
      <c r="B2620" s="249"/>
    </row>
    <row r="2621" spans="2:2" x14ac:dyDescent="0.3">
      <c r="B2621" s="249"/>
    </row>
    <row r="2622" spans="2:2" x14ac:dyDescent="0.3">
      <c r="B2622" s="249"/>
    </row>
    <row r="2623" spans="2:2" x14ac:dyDescent="0.3">
      <c r="B2623" s="249"/>
    </row>
    <row r="2624" spans="2:2" x14ac:dyDescent="0.3">
      <c r="B2624" s="249"/>
    </row>
    <row r="2625" spans="2:2" x14ac:dyDescent="0.3">
      <c r="B2625" s="249"/>
    </row>
    <row r="2626" spans="2:2" x14ac:dyDescent="0.3">
      <c r="B2626" s="249"/>
    </row>
    <row r="2627" spans="2:2" x14ac:dyDescent="0.3">
      <c r="B2627" s="249"/>
    </row>
    <row r="2628" spans="2:2" x14ac:dyDescent="0.3">
      <c r="B2628" s="249"/>
    </row>
    <row r="2629" spans="2:2" x14ac:dyDescent="0.3">
      <c r="B2629" s="249"/>
    </row>
    <row r="2630" spans="2:2" x14ac:dyDescent="0.3">
      <c r="B2630" s="249"/>
    </row>
    <row r="2631" spans="2:2" x14ac:dyDescent="0.3">
      <c r="B2631" s="249"/>
    </row>
    <row r="2632" spans="2:2" x14ac:dyDescent="0.3">
      <c r="B2632" s="249"/>
    </row>
    <row r="2633" spans="2:2" x14ac:dyDescent="0.3">
      <c r="B2633" s="249"/>
    </row>
    <row r="2634" spans="2:2" x14ac:dyDescent="0.3">
      <c r="B2634" s="249"/>
    </row>
    <row r="2635" spans="2:2" x14ac:dyDescent="0.3">
      <c r="B2635" s="249"/>
    </row>
    <row r="2636" spans="2:2" x14ac:dyDescent="0.3">
      <c r="B2636" s="249"/>
    </row>
    <row r="2637" spans="2:2" x14ac:dyDescent="0.3">
      <c r="B2637" s="249"/>
    </row>
    <row r="2638" spans="2:2" x14ac:dyDescent="0.3">
      <c r="B2638" s="249"/>
    </row>
    <row r="2639" spans="2:2" x14ac:dyDescent="0.3">
      <c r="B2639" s="249"/>
    </row>
    <row r="2640" spans="2:2" x14ac:dyDescent="0.3">
      <c r="B2640" s="249"/>
    </row>
    <row r="2641" spans="2:2" x14ac:dyDescent="0.3">
      <c r="B2641" s="249"/>
    </row>
    <row r="2642" spans="2:2" x14ac:dyDescent="0.3">
      <c r="B2642" s="249"/>
    </row>
    <row r="2643" spans="2:2" x14ac:dyDescent="0.3">
      <c r="B2643" s="249"/>
    </row>
    <row r="2644" spans="2:2" x14ac:dyDescent="0.3">
      <c r="B2644" s="249"/>
    </row>
    <row r="2645" spans="2:2" x14ac:dyDescent="0.3">
      <c r="B2645" s="249"/>
    </row>
    <row r="2646" spans="2:2" x14ac:dyDescent="0.3">
      <c r="B2646" s="249"/>
    </row>
    <row r="2647" spans="2:2" x14ac:dyDescent="0.3">
      <c r="B2647" s="249"/>
    </row>
    <row r="2648" spans="2:2" x14ac:dyDescent="0.3">
      <c r="B2648" s="249"/>
    </row>
    <row r="2649" spans="2:2" x14ac:dyDescent="0.3">
      <c r="B2649" s="249"/>
    </row>
    <row r="2650" spans="2:2" x14ac:dyDescent="0.3">
      <c r="B2650" s="249"/>
    </row>
    <row r="2651" spans="2:2" x14ac:dyDescent="0.3">
      <c r="B2651" s="249"/>
    </row>
    <row r="2652" spans="2:2" x14ac:dyDescent="0.3">
      <c r="B2652" s="249"/>
    </row>
    <row r="2653" spans="2:2" x14ac:dyDescent="0.3">
      <c r="B2653" s="249"/>
    </row>
    <row r="2654" spans="2:2" x14ac:dyDescent="0.3">
      <c r="B2654" s="249"/>
    </row>
    <row r="2655" spans="2:2" x14ac:dyDescent="0.3">
      <c r="B2655" s="249"/>
    </row>
    <row r="2656" spans="2:2" x14ac:dyDescent="0.3">
      <c r="B2656" s="249"/>
    </row>
    <row r="2657" spans="2:2" x14ac:dyDescent="0.3">
      <c r="B2657" s="249"/>
    </row>
    <row r="2658" spans="2:2" x14ac:dyDescent="0.3">
      <c r="B2658" s="249"/>
    </row>
    <row r="2659" spans="2:2" x14ac:dyDescent="0.3">
      <c r="B2659" s="249"/>
    </row>
    <row r="2660" spans="2:2" x14ac:dyDescent="0.3">
      <c r="B2660" s="249"/>
    </row>
    <row r="2661" spans="2:2" x14ac:dyDescent="0.3">
      <c r="B2661" s="249"/>
    </row>
    <row r="2662" spans="2:2" x14ac:dyDescent="0.3">
      <c r="B2662" s="249"/>
    </row>
    <row r="2663" spans="2:2" x14ac:dyDescent="0.3">
      <c r="B2663" s="249"/>
    </row>
    <row r="2664" spans="2:2" x14ac:dyDescent="0.3">
      <c r="B2664" s="249"/>
    </row>
    <row r="2665" spans="2:2" x14ac:dyDescent="0.3">
      <c r="B2665" s="249"/>
    </row>
    <row r="2666" spans="2:2" x14ac:dyDescent="0.3">
      <c r="B2666" s="249"/>
    </row>
    <row r="2667" spans="2:2" x14ac:dyDescent="0.3">
      <c r="B2667" s="249"/>
    </row>
    <row r="2668" spans="2:2" x14ac:dyDescent="0.3">
      <c r="B2668" s="249"/>
    </row>
    <row r="2669" spans="2:2" x14ac:dyDescent="0.3">
      <c r="B2669" s="249"/>
    </row>
    <row r="2670" spans="2:2" x14ac:dyDescent="0.3">
      <c r="B2670" s="249"/>
    </row>
    <row r="2671" spans="2:2" x14ac:dyDescent="0.3">
      <c r="B2671" s="249"/>
    </row>
    <row r="2672" spans="2:2" x14ac:dyDescent="0.3">
      <c r="B2672" s="249"/>
    </row>
    <row r="2673" spans="2:2" x14ac:dyDescent="0.3">
      <c r="B2673" s="249"/>
    </row>
    <row r="2674" spans="2:2" x14ac:dyDescent="0.3">
      <c r="B2674" s="249"/>
    </row>
    <row r="2675" spans="2:2" x14ac:dyDescent="0.3">
      <c r="B2675" s="249"/>
    </row>
    <row r="2676" spans="2:2" x14ac:dyDescent="0.3">
      <c r="B2676" s="249"/>
    </row>
    <row r="2677" spans="2:2" x14ac:dyDescent="0.3">
      <c r="B2677" s="249"/>
    </row>
    <row r="2678" spans="2:2" x14ac:dyDescent="0.3">
      <c r="B2678" s="249"/>
    </row>
    <row r="2679" spans="2:2" x14ac:dyDescent="0.3">
      <c r="B2679" s="249"/>
    </row>
    <row r="2680" spans="2:2" x14ac:dyDescent="0.3">
      <c r="B2680" s="249"/>
    </row>
    <row r="2681" spans="2:2" x14ac:dyDescent="0.3">
      <c r="B2681" s="249"/>
    </row>
    <row r="2682" spans="2:2" x14ac:dyDescent="0.3">
      <c r="B2682" s="249"/>
    </row>
    <row r="2683" spans="2:2" x14ac:dyDescent="0.3">
      <c r="B2683" s="249"/>
    </row>
    <row r="2684" spans="2:2" x14ac:dyDescent="0.3">
      <c r="B2684" s="249"/>
    </row>
    <row r="2685" spans="2:2" x14ac:dyDescent="0.3">
      <c r="B2685" s="249"/>
    </row>
    <row r="2686" spans="2:2" x14ac:dyDescent="0.3">
      <c r="B2686" s="249"/>
    </row>
    <row r="2687" spans="2:2" x14ac:dyDescent="0.3">
      <c r="B2687" s="249"/>
    </row>
    <row r="2688" spans="2:2" x14ac:dyDescent="0.3">
      <c r="B2688" s="249"/>
    </row>
    <row r="2689" spans="2:2" x14ac:dyDescent="0.3">
      <c r="B2689" s="249"/>
    </row>
    <row r="2690" spans="2:2" x14ac:dyDescent="0.3">
      <c r="B2690" s="249"/>
    </row>
    <row r="2691" spans="2:2" x14ac:dyDescent="0.3">
      <c r="B2691" s="249"/>
    </row>
    <row r="2692" spans="2:2" x14ac:dyDescent="0.3">
      <c r="B2692" s="249"/>
    </row>
    <row r="2693" spans="2:2" x14ac:dyDescent="0.3">
      <c r="B2693" s="249"/>
    </row>
    <row r="2694" spans="2:2" x14ac:dyDescent="0.3">
      <c r="B2694" s="249"/>
    </row>
    <row r="2695" spans="2:2" x14ac:dyDescent="0.3">
      <c r="B2695" s="249"/>
    </row>
    <row r="2696" spans="2:2" x14ac:dyDescent="0.3">
      <c r="B2696" s="249"/>
    </row>
    <row r="2697" spans="2:2" x14ac:dyDescent="0.3">
      <c r="B2697" s="249"/>
    </row>
    <row r="2698" spans="2:2" x14ac:dyDescent="0.3">
      <c r="B2698" s="249"/>
    </row>
    <row r="2699" spans="2:2" x14ac:dyDescent="0.3">
      <c r="B2699" s="249"/>
    </row>
    <row r="2700" spans="2:2" x14ac:dyDescent="0.3">
      <c r="B2700" s="249"/>
    </row>
    <row r="2701" spans="2:2" x14ac:dyDescent="0.3">
      <c r="B2701" s="249"/>
    </row>
    <row r="2702" spans="2:2" x14ac:dyDescent="0.3">
      <c r="B2702" s="249"/>
    </row>
    <row r="2703" spans="2:2" x14ac:dyDescent="0.3">
      <c r="B2703" s="249"/>
    </row>
    <row r="2704" spans="2:2" x14ac:dyDescent="0.3">
      <c r="B2704" s="249"/>
    </row>
    <row r="2705" spans="2:2" x14ac:dyDescent="0.3">
      <c r="B2705" s="249"/>
    </row>
    <row r="2706" spans="2:2" x14ac:dyDescent="0.3">
      <c r="B2706" s="249"/>
    </row>
    <row r="2707" spans="2:2" x14ac:dyDescent="0.3">
      <c r="B2707" s="249"/>
    </row>
    <row r="2708" spans="2:2" x14ac:dyDescent="0.3">
      <c r="B2708" s="249"/>
    </row>
    <row r="2709" spans="2:2" x14ac:dyDescent="0.3">
      <c r="B2709" s="249"/>
    </row>
    <row r="2710" spans="2:2" x14ac:dyDescent="0.3">
      <c r="B2710" s="249"/>
    </row>
    <row r="2711" spans="2:2" x14ac:dyDescent="0.3">
      <c r="B2711" s="249"/>
    </row>
    <row r="2712" spans="2:2" x14ac:dyDescent="0.3">
      <c r="B2712" s="249"/>
    </row>
    <row r="2713" spans="2:2" x14ac:dyDescent="0.3">
      <c r="B2713" s="249"/>
    </row>
    <row r="2714" spans="2:2" x14ac:dyDescent="0.3">
      <c r="B2714" s="249"/>
    </row>
    <row r="2715" spans="2:2" x14ac:dyDescent="0.3">
      <c r="B2715" s="249"/>
    </row>
    <row r="2716" spans="2:2" x14ac:dyDescent="0.3">
      <c r="B2716" s="249"/>
    </row>
    <row r="2717" spans="2:2" x14ac:dyDescent="0.3">
      <c r="B2717" s="249"/>
    </row>
    <row r="2718" spans="2:2" x14ac:dyDescent="0.3">
      <c r="B2718" s="249"/>
    </row>
    <row r="2719" spans="2:2" x14ac:dyDescent="0.3">
      <c r="B2719" s="249"/>
    </row>
    <row r="2720" spans="2:2" x14ac:dyDescent="0.3">
      <c r="B2720" s="249"/>
    </row>
    <row r="2721" spans="2:2" x14ac:dyDescent="0.3">
      <c r="B2721" s="249"/>
    </row>
    <row r="2722" spans="2:2" x14ac:dyDescent="0.3">
      <c r="B2722" s="249"/>
    </row>
    <row r="2723" spans="2:2" x14ac:dyDescent="0.3">
      <c r="B2723" s="249"/>
    </row>
    <row r="2724" spans="2:2" x14ac:dyDescent="0.3">
      <c r="B2724" s="249"/>
    </row>
    <row r="2725" spans="2:2" x14ac:dyDescent="0.3">
      <c r="B2725" s="249"/>
    </row>
    <row r="2726" spans="2:2" x14ac:dyDescent="0.3">
      <c r="B2726" s="249"/>
    </row>
    <row r="2727" spans="2:2" x14ac:dyDescent="0.3">
      <c r="B2727" s="249"/>
    </row>
    <row r="2728" spans="2:2" x14ac:dyDescent="0.3">
      <c r="B2728" s="249"/>
    </row>
    <row r="2729" spans="2:2" x14ac:dyDescent="0.3">
      <c r="B2729" s="249"/>
    </row>
    <row r="2730" spans="2:2" x14ac:dyDescent="0.3">
      <c r="B2730" s="249"/>
    </row>
    <row r="2731" spans="2:2" x14ac:dyDescent="0.3">
      <c r="B2731" s="249"/>
    </row>
    <row r="2732" spans="2:2" x14ac:dyDescent="0.3">
      <c r="B2732" s="249"/>
    </row>
    <row r="2733" spans="2:2" x14ac:dyDescent="0.3">
      <c r="B2733" s="249"/>
    </row>
    <row r="2734" spans="2:2" x14ac:dyDescent="0.3">
      <c r="B2734" s="249"/>
    </row>
    <row r="2735" spans="2:2" x14ac:dyDescent="0.3">
      <c r="B2735" s="249"/>
    </row>
    <row r="2736" spans="2:2" x14ac:dyDescent="0.3">
      <c r="B2736" s="249"/>
    </row>
    <row r="2737" spans="2:2" x14ac:dyDescent="0.3">
      <c r="B2737" s="249"/>
    </row>
    <row r="2738" spans="2:2" x14ac:dyDescent="0.3">
      <c r="B2738" s="249"/>
    </row>
    <row r="2739" spans="2:2" x14ac:dyDescent="0.3">
      <c r="B2739" s="249"/>
    </row>
    <row r="2740" spans="2:2" x14ac:dyDescent="0.3">
      <c r="B2740" s="249"/>
    </row>
    <row r="2741" spans="2:2" x14ac:dyDescent="0.3">
      <c r="B2741" s="249"/>
    </row>
    <row r="2742" spans="2:2" x14ac:dyDescent="0.3">
      <c r="B2742" s="249"/>
    </row>
    <row r="2743" spans="2:2" x14ac:dyDescent="0.3">
      <c r="B2743" s="249"/>
    </row>
    <row r="2744" spans="2:2" x14ac:dyDescent="0.3">
      <c r="B2744" s="249"/>
    </row>
    <row r="2745" spans="2:2" x14ac:dyDescent="0.3">
      <c r="B2745" s="249"/>
    </row>
    <row r="2746" spans="2:2" x14ac:dyDescent="0.3">
      <c r="B2746" s="249"/>
    </row>
    <row r="2747" spans="2:2" x14ac:dyDescent="0.3">
      <c r="B2747" s="249"/>
    </row>
    <row r="2748" spans="2:2" x14ac:dyDescent="0.3">
      <c r="B2748" s="249"/>
    </row>
    <row r="2749" spans="2:2" x14ac:dyDescent="0.3">
      <c r="B2749" s="249"/>
    </row>
    <row r="2750" spans="2:2" x14ac:dyDescent="0.3">
      <c r="B2750" s="249"/>
    </row>
    <row r="2751" spans="2:2" x14ac:dyDescent="0.3">
      <c r="B2751" s="249"/>
    </row>
    <row r="2752" spans="2:2" x14ac:dyDescent="0.3">
      <c r="B2752" s="249"/>
    </row>
    <row r="2753" spans="2:2" x14ac:dyDescent="0.3">
      <c r="B2753" s="249"/>
    </row>
    <row r="2754" spans="2:2" x14ac:dyDescent="0.3">
      <c r="B2754" s="249"/>
    </row>
    <row r="2755" spans="2:2" x14ac:dyDescent="0.3">
      <c r="B2755" s="249"/>
    </row>
    <row r="2756" spans="2:2" x14ac:dyDescent="0.3">
      <c r="B2756" s="249"/>
    </row>
    <row r="2757" spans="2:2" x14ac:dyDescent="0.3">
      <c r="B2757" s="249"/>
    </row>
    <row r="2758" spans="2:2" x14ac:dyDescent="0.3">
      <c r="B2758" s="249"/>
    </row>
    <row r="2759" spans="2:2" x14ac:dyDescent="0.3">
      <c r="B2759" s="249"/>
    </row>
    <row r="2760" spans="2:2" x14ac:dyDescent="0.3">
      <c r="B2760" s="249"/>
    </row>
    <row r="2761" spans="2:2" x14ac:dyDescent="0.3">
      <c r="B2761" s="249"/>
    </row>
    <row r="2762" spans="2:2" x14ac:dyDescent="0.3">
      <c r="B2762" s="249"/>
    </row>
    <row r="2763" spans="2:2" x14ac:dyDescent="0.3">
      <c r="B2763" s="249"/>
    </row>
    <row r="2764" spans="2:2" x14ac:dyDescent="0.3">
      <c r="B2764" s="249"/>
    </row>
    <row r="2765" spans="2:2" x14ac:dyDescent="0.3">
      <c r="B2765" s="249"/>
    </row>
    <row r="2766" spans="2:2" x14ac:dyDescent="0.3">
      <c r="B2766" s="249"/>
    </row>
    <row r="2767" spans="2:2" x14ac:dyDescent="0.3">
      <c r="B2767" s="249"/>
    </row>
    <row r="2768" spans="2:2" x14ac:dyDescent="0.3">
      <c r="B2768" s="249"/>
    </row>
    <row r="2769" spans="2:2" x14ac:dyDescent="0.3">
      <c r="B2769" s="249"/>
    </row>
    <row r="2770" spans="2:2" x14ac:dyDescent="0.3">
      <c r="B2770" s="249"/>
    </row>
    <row r="2771" spans="2:2" x14ac:dyDescent="0.3">
      <c r="B2771" s="249"/>
    </row>
    <row r="2772" spans="2:2" x14ac:dyDescent="0.3">
      <c r="B2772" s="249"/>
    </row>
    <row r="2773" spans="2:2" x14ac:dyDescent="0.3">
      <c r="B2773" s="249"/>
    </row>
    <row r="2774" spans="2:2" x14ac:dyDescent="0.3">
      <c r="B2774" s="249"/>
    </row>
    <row r="2775" spans="2:2" x14ac:dyDescent="0.3">
      <c r="B2775" s="249"/>
    </row>
    <row r="2776" spans="2:2" x14ac:dyDescent="0.3">
      <c r="B2776" s="249"/>
    </row>
    <row r="2777" spans="2:2" x14ac:dyDescent="0.3">
      <c r="B2777" s="249"/>
    </row>
    <row r="2778" spans="2:2" x14ac:dyDescent="0.3">
      <c r="B2778" s="249"/>
    </row>
    <row r="2779" spans="2:2" x14ac:dyDescent="0.3">
      <c r="B2779" s="249"/>
    </row>
    <row r="2780" spans="2:2" x14ac:dyDescent="0.3">
      <c r="B2780" s="249"/>
    </row>
    <row r="2781" spans="2:2" x14ac:dyDescent="0.3">
      <c r="B2781" s="249"/>
    </row>
    <row r="2782" spans="2:2" x14ac:dyDescent="0.3">
      <c r="B2782" s="249"/>
    </row>
    <row r="2783" spans="2:2" x14ac:dyDescent="0.3">
      <c r="B2783" s="249"/>
    </row>
    <row r="2784" spans="2:2" x14ac:dyDescent="0.3">
      <c r="B2784" s="249"/>
    </row>
    <row r="2785" spans="2:2" x14ac:dyDescent="0.3">
      <c r="B2785" s="249"/>
    </row>
    <row r="2786" spans="2:2" x14ac:dyDescent="0.3">
      <c r="B2786" s="249"/>
    </row>
    <row r="2787" spans="2:2" x14ac:dyDescent="0.3">
      <c r="B2787" s="249"/>
    </row>
    <row r="2788" spans="2:2" x14ac:dyDescent="0.3">
      <c r="B2788" s="249"/>
    </row>
    <row r="2789" spans="2:2" x14ac:dyDescent="0.3">
      <c r="B2789" s="249"/>
    </row>
    <row r="2790" spans="2:2" x14ac:dyDescent="0.3">
      <c r="B2790" s="249"/>
    </row>
    <row r="2791" spans="2:2" x14ac:dyDescent="0.3">
      <c r="B2791" s="249"/>
    </row>
    <row r="2792" spans="2:2" x14ac:dyDescent="0.3">
      <c r="B2792" s="249"/>
    </row>
    <row r="2793" spans="2:2" x14ac:dyDescent="0.3">
      <c r="B2793" s="249"/>
    </row>
    <row r="2794" spans="2:2" x14ac:dyDescent="0.3">
      <c r="B2794" s="249"/>
    </row>
    <row r="2795" spans="2:2" x14ac:dyDescent="0.3">
      <c r="B2795" s="249"/>
    </row>
    <row r="2796" spans="2:2" x14ac:dyDescent="0.3">
      <c r="B2796" s="249"/>
    </row>
    <row r="2797" spans="2:2" x14ac:dyDescent="0.3">
      <c r="B2797" s="249"/>
    </row>
    <row r="2798" spans="2:2" x14ac:dyDescent="0.3">
      <c r="B2798" s="249"/>
    </row>
    <row r="2799" spans="2:2" x14ac:dyDescent="0.3">
      <c r="B2799" s="249"/>
    </row>
    <row r="2800" spans="2:2" x14ac:dyDescent="0.3">
      <c r="B2800" s="249"/>
    </row>
    <row r="2801" spans="2:2" x14ac:dyDescent="0.3">
      <c r="B2801" s="249"/>
    </row>
    <row r="2802" spans="2:2" x14ac:dyDescent="0.3">
      <c r="B2802" s="249"/>
    </row>
    <row r="2803" spans="2:2" x14ac:dyDescent="0.3">
      <c r="B2803" s="249"/>
    </row>
    <row r="2804" spans="2:2" x14ac:dyDescent="0.3">
      <c r="B2804" s="249"/>
    </row>
    <row r="2805" spans="2:2" x14ac:dyDescent="0.3">
      <c r="B2805" s="249"/>
    </row>
    <row r="2806" spans="2:2" x14ac:dyDescent="0.3">
      <c r="B2806" s="249"/>
    </row>
    <row r="2807" spans="2:2" x14ac:dyDescent="0.3">
      <c r="B2807" s="249"/>
    </row>
    <row r="2808" spans="2:2" x14ac:dyDescent="0.3">
      <c r="B2808" s="249"/>
    </row>
    <row r="2809" spans="2:2" x14ac:dyDescent="0.3">
      <c r="B2809" s="249"/>
    </row>
    <row r="2810" spans="2:2" x14ac:dyDescent="0.3">
      <c r="B2810" s="249"/>
    </row>
    <row r="2811" spans="2:2" x14ac:dyDescent="0.3">
      <c r="B2811" s="249"/>
    </row>
    <row r="2812" spans="2:2" x14ac:dyDescent="0.3">
      <c r="B2812" s="249"/>
    </row>
    <row r="2813" spans="2:2" x14ac:dyDescent="0.3">
      <c r="B2813" s="249"/>
    </row>
    <row r="2814" spans="2:2" x14ac:dyDescent="0.3">
      <c r="B2814" s="249"/>
    </row>
    <row r="2815" spans="2:2" x14ac:dyDescent="0.3">
      <c r="B2815" s="249"/>
    </row>
    <row r="2816" spans="2:2" x14ac:dyDescent="0.3">
      <c r="B2816" s="249"/>
    </row>
    <row r="2817" spans="2:2" x14ac:dyDescent="0.3">
      <c r="B2817" s="249"/>
    </row>
    <row r="2818" spans="2:2" x14ac:dyDescent="0.3">
      <c r="B2818" s="249"/>
    </row>
    <row r="2819" spans="2:2" x14ac:dyDescent="0.3">
      <c r="B2819" s="249"/>
    </row>
    <row r="2820" spans="2:2" x14ac:dyDescent="0.3">
      <c r="B2820" s="249"/>
    </row>
    <row r="2821" spans="2:2" x14ac:dyDescent="0.3">
      <c r="B2821" s="249"/>
    </row>
    <row r="2822" spans="2:2" x14ac:dyDescent="0.3">
      <c r="B2822" s="249"/>
    </row>
    <row r="2823" spans="2:2" x14ac:dyDescent="0.3">
      <c r="B2823" s="249"/>
    </row>
    <row r="2824" spans="2:2" x14ac:dyDescent="0.3">
      <c r="B2824" s="249"/>
    </row>
    <row r="2825" spans="2:2" x14ac:dyDescent="0.3">
      <c r="B2825" s="249"/>
    </row>
    <row r="2826" spans="2:2" x14ac:dyDescent="0.3">
      <c r="B2826" s="249"/>
    </row>
    <row r="2827" spans="2:2" x14ac:dyDescent="0.3">
      <c r="B2827" s="249"/>
    </row>
    <row r="2828" spans="2:2" x14ac:dyDescent="0.3">
      <c r="B2828" s="249"/>
    </row>
    <row r="2829" spans="2:2" x14ac:dyDescent="0.3">
      <c r="B2829" s="249"/>
    </row>
    <row r="2830" spans="2:2" x14ac:dyDescent="0.3">
      <c r="B2830" s="249"/>
    </row>
    <row r="2831" spans="2:2" x14ac:dyDescent="0.3">
      <c r="B2831" s="249"/>
    </row>
    <row r="2832" spans="2:2" x14ac:dyDescent="0.3">
      <c r="B2832" s="249"/>
    </row>
    <row r="2833" spans="2:2" x14ac:dyDescent="0.3">
      <c r="B2833" s="249"/>
    </row>
    <row r="2834" spans="2:2" x14ac:dyDescent="0.3">
      <c r="B2834" s="249"/>
    </row>
    <row r="2835" spans="2:2" x14ac:dyDescent="0.3">
      <c r="B2835" s="249"/>
    </row>
    <row r="2836" spans="2:2" x14ac:dyDescent="0.3">
      <c r="B2836" s="249"/>
    </row>
    <row r="2837" spans="2:2" x14ac:dyDescent="0.3">
      <c r="B2837" s="249"/>
    </row>
    <row r="2838" spans="2:2" x14ac:dyDescent="0.3">
      <c r="B2838" s="249"/>
    </row>
    <row r="2839" spans="2:2" x14ac:dyDescent="0.3">
      <c r="B2839" s="249"/>
    </row>
    <row r="2840" spans="2:2" x14ac:dyDescent="0.3">
      <c r="B2840" s="249"/>
    </row>
    <row r="2841" spans="2:2" x14ac:dyDescent="0.3">
      <c r="B2841" s="249"/>
    </row>
    <row r="2842" spans="2:2" x14ac:dyDescent="0.3">
      <c r="B2842" s="249"/>
    </row>
    <row r="2843" spans="2:2" x14ac:dyDescent="0.3">
      <c r="B2843" s="249"/>
    </row>
    <row r="2844" spans="2:2" x14ac:dyDescent="0.3">
      <c r="B2844" s="249"/>
    </row>
    <row r="2845" spans="2:2" x14ac:dyDescent="0.3">
      <c r="B2845" s="249"/>
    </row>
    <row r="2846" spans="2:2" x14ac:dyDescent="0.3">
      <c r="B2846" s="249"/>
    </row>
    <row r="2847" spans="2:2" x14ac:dyDescent="0.3">
      <c r="B2847" s="249"/>
    </row>
    <row r="2848" spans="2:2" x14ac:dyDescent="0.3">
      <c r="B2848" s="249"/>
    </row>
    <row r="2849" spans="2:2" x14ac:dyDescent="0.3">
      <c r="B2849" s="249"/>
    </row>
    <row r="2850" spans="2:2" x14ac:dyDescent="0.3">
      <c r="B2850" s="249"/>
    </row>
    <row r="2851" spans="2:2" x14ac:dyDescent="0.3">
      <c r="B2851" s="249"/>
    </row>
    <row r="2852" spans="2:2" x14ac:dyDescent="0.3">
      <c r="B2852" s="249"/>
    </row>
    <row r="2853" spans="2:2" x14ac:dyDescent="0.3">
      <c r="B2853" s="249"/>
    </row>
    <row r="2854" spans="2:2" x14ac:dyDescent="0.3">
      <c r="B2854" s="249"/>
    </row>
    <row r="2855" spans="2:2" x14ac:dyDescent="0.3">
      <c r="B2855" s="249"/>
    </row>
    <row r="2856" spans="2:2" x14ac:dyDescent="0.3">
      <c r="B2856" s="249"/>
    </row>
    <row r="2857" spans="2:2" x14ac:dyDescent="0.3">
      <c r="B2857" s="249"/>
    </row>
    <row r="2858" spans="2:2" x14ac:dyDescent="0.3">
      <c r="B2858" s="249"/>
    </row>
    <row r="2859" spans="2:2" x14ac:dyDescent="0.3">
      <c r="B2859" s="249"/>
    </row>
    <row r="2860" spans="2:2" x14ac:dyDescent="0.3">
      <c r="B2860" s="249"/>
    </row>
    <row r="2861" spans="2:2" x14ac:dyDescent="0.3">
      <c r="B2861" s="249"/>
    </row>
    <row r="2862" spans="2:2" x14ac:dyDescent="0.3">
      <c r="B2862" s="249"/>
    </row>
    <row r="2863" spans="2:2" x14ac:dyDescent="0.3">
      <c r="B2863" s="249"/>
    </row>
    <row r="2864" spans="2:2" x14ac:dyDescent="0.3">
      <c r="B2864" s="249"/>
    </row>
    <row r="2865" spans="2:2" x14ac:dyDescent="0.3">
      <c r="B2865" s="249"/>
    </row>
    <row r="2866" spans="2:2" x14ac:dyDescent="0.3">
      <c r="B2866" s="249"/>
    </row>
    <row r="2867" spans="2:2" x14ac:dyDescent="0.3">
      <c r="B2867" s="249"/>
    </row>
    <row r="2868" spans="2:2" x14ac:dyDescent="0.3">
      <c r="B2868" s="249"/>
    </row>
    <row r="2869" spans="2:2" x14ac:dyDescent="0.3">
      <c r="B2869" s="249"/>
    </row>
    <row r="2870" spans="2:2" x14ac:dyDescent="0.3">
      <c r="B2870" s="249"/>
    </row>
    <row r="2871" spans="2:2" x14ac:dyDescent="0.3">
      <c r="B2871" s="249"/>
    </row>
    <row r="2872" spans="2:2" x14ac:dyDescent="0.3">
      <c r="B2872" s="249"/>
    </row>
    <row r="2873" spans="2:2" x14ac:dyDescent="0.3">
      <c r="B2873" s="249"/>
    </row>
    <row r="2874" spans="2:2" x14ac:dyDescent="0.3">
      <c r="B2874" s="249"/>
    </row>
    <row r="2875" spans="2:2" x14ac:dyDescent="0.3">
      <c r="B2875" s="249"/>
    </row>
    <row r="2876" spans="2:2" x14ac:dyDescent="0.3">
      <c r="B2876" s="249"/>
    </row>
    <row r="2877" spans="2:2" x14ac:dyDescent="0.3">
      <c r="B2877" s="249"/>
    </row>
    <row r="2878" spans="2:2" x14ac:dyDescent="0.3">
      <c r="B2878" s="249"/>
    </row>
    <row r="2879" spans="2:2" x14ac:dyDescent="0.3">
      <c r="B2879" s="249"/>
    </row>
    <row r="2880" spans="2:2" x14ac:dyDescent="0.3">
      <c r="B2880" s="249"/>
    </row>
    <row r="2881" spans="2:2" x14ac:dyDescent="0.3">
      <c r="B2881" s="249"/>
    </row>
    <row r="2882" spans="2:2" x14ac:dyDescent="0.3">
      <c r="B2882" s="249"/>
    </row>
    <row r="2883" spans="2:2" x14ac:dyDescent="0.3">
      <c r="B2883" s="249"/>
    </row>
    <row r="2884" spans="2:2" x14ac:dyDescent="0.3">
      <c r="B2884" s="249"/>
    </row>
    <row r="2885" spans="2:2" x14ac:dyDescent="0.3">
      <c r="B2885" s="249"/>
    </row>
    <row r="2886" spans="2:2" x14ac:dyDescent="0.3">
      <c r="B2886" s="249"/>
    </row>
    <row r="2887" spans="2:2" x14ac:dyDescent="0.3">
      <c r="B2887" s="249"/>
    </row>
    <row r="2888" spans="2:2" x14ac:dyDescent="0.3">
      <c r="B2888" s="249"/>
    </row>
    <row r="2889" spans="2:2" x14ac:dyDescent="0.3">
      <c r="B2889" s="249"/>
    </row>
    <row r="2890" spans="2:2" x14ac:dyDescent="0.3">
      <c r="B2890" s="249"/>
    </row>
    <row r="2891" spans="2:2" x14ac:dyDescent="0.3">
      <c r="B2891" s="249"/>
    </row>
    <row r="2892" spans="2:2" x14ac:dyDescent="0.3">
      <c r="B2892" s="249"/>
    </row>
    <row r="2893" spans="2:2" x14ac:dyDescent="0.3">
      <c r="B2893" s="249"/>
    </row>
    <row r="2894" spans="2:2" x14ac:dyDescent="0.3">
      <c r="B2894" s="249"/>
    </row>
    <row r="2895" spans="2:2" x14ac:dyDescent="0.3">
      <c r="B2895" s="249"/>
    </row>
    <row r="2896" spans="2:2" x14ac:dyDescent="0.3">
      <c r="B2896" s="249"/>
    </row>
    <row r="2897" spans="2:2" x14ac:dyDescent="0.3">
      <c r="B2897" s="249"/>
    </row>
    <row r="2898" spans="2:2" x14ac:dyDescent="0.3">
      <c r="B2898" s="249"/>
    </row>
    <row r="2899" spans="2:2" x14ac:dyDescent="0.3">
      <c r="B2899" s="249"/>
    </row>
    <row r="2900" spans="2:2" x14ac:dyDescent="0.3">
      <c r="B2900" s="249"/>
    </row>
    <row r="2901" spans="2:2" x14ac:dyDescent="0.3">
      <c r="B2901" s="249"/>
    </row>
    <row r="2902" spans="2:2" x14ac:dyDescent="0.3">
      <c r="B2902" s="249"/>
    </row>
    <row r="2903" spans="2:2" x14ac:dyDescent="0.3">
      <c r="B2903" s="249"/>
    </row>
    <row r="2904" spans="2:2" x14ac:dyDescent="0.3">
      <c r="B2904" s="249"/>
    </row>
    <row r="2905" spans="2:2" x14ac:dyDescent="0.3">
      <c r="B2905" s="249"/>
    </row>
    <row r="2906" spans="2:2" x14ac:dyDescent="0.3">
      <c r="B2906" s="249"/>
    </row>
    <row r="2907" spans="2:2" x14ac:dyDescent="0.3">
      <c r="B2907" s="249"/>
    </row>
    <row r="2908" spans="2:2" x14ac:dyDescent="0.3">
      <c r="B2908" s="249"/>
    </row>
    <row r="2909" spans="2:2" x14ac:dyDescent="0.3">
      <c r="B2909" s="249"/>
    </row>
    <row r="2910" spans="2:2" x14ac:dyDescent="0.3">
      <c r="B2910" s="249"/>
    </row>
    <row r="2911" spans="2:2" x14ac:dyDescent="0.3">
      <c r="B2911" s="249"/>
    </row>
    <row r="2912" spans="2:2" x14ac:dyDescent="0.3">
      <c r="B2912" s="249"/>
    </row>
    <row r="2913" spans="2:2" x14ac:dyDescent="0.3">
      <c r="B2913" s="249"/>
    </row>
    <row r="2914" spans="2:2" x14ac:dyDescent="0.3">
      <c r="B2914" s="249"/>
    </row>
    <row r="2915" spans="2:2" x14ac:dyDescent="0.3">
      <c r="B2915" s="249"/>
    </row>
    <row r="2916" spans="2:2" x14ac:dyDescent="0.3">
      <c r="B2916" s="249"/>
    </row>
    <row r="2917" spans="2:2" x14ac:dyDescent="0.3">
      <c r="B2917" s="249"/>
    </row>
    <row r="2918" spans="2:2" x14ac:dyDescent="0.3">
      <c r="B2918" s="249"/>
    </row>
    <row r="2919" spans="2:2" x14ac:dyDescent="0.3">
      <c r="B2919" s="249"/>
    </row>
    <row r="2920" spans="2:2" x14ac:dyDescent="0.3">
      <c r="B2920" s="249"/>
    </row>
    <row r="2921" spans="2:2" x14ac:dyDescent="0.3">
      <c r="B2921" s="249"/>
    </row>
    <row r="2922" spans="2:2" x14ac:dyDescent="0.3">
      <c r="B2922" s="249"/>
    </row>
    <row r="2923" spans="2:2" x14ac:dyDescent="0.3">
      <c r="B2923" s="249"/>
    </row>
    <row r="2924" spans="2:2" x14ac:dyDescent="0.3">
      <c r="B2924" s="249"/>
    </row>
    <row r="2925" spans="2:2" x14ac:dyDescent="0.3">
      <c r="B2925" s="249"/>
    </row>
    <row r="2926" spans="2:2" x14ac:dyDescent="0.3">
      <c r="B2926" s="249"/>
    </row>
    <row r="2927" spans="2:2" x14ac:dyDescent="0.3">
      <c r="B2927" s="249"/>
    </row>
    <row r="2928" spans="2:2" x14ac:dyDescent="0.3">
      <c r="B2928" s="249"/>
    </row>
    <row r="2929" spans="2:2" x14ac:dyDescent="0.3">
      <c r="B2929" s="249"/>
    </row>
    <row r="2930" spans="2:2" x14ac:dyDescent="0.3">
      <c r="B2930" s="249"/>
    </row>
    <row r="2931" spans="2:2" x14ac:dyDescent="0.3">
      <c r="B2931" s="249"/>
    </row>
    <row r="2932" spans="2:2" x14ac:dyDescent="0.3">
      <c r="B2932" s="249"/>
    </row>
    <row r="2933" spans="2:2" x14ac:dyDescent="0.3">
      <c r="B2933" s="249"/>
    </row>
    <row r="2934" spans="2:2" x14ac:dyDescent="0.3">
      <c r="B2934" s="249"/>
    </row>
    <row r="2935" spans="2:2" x14ac:dyDescent="0.3">
      <c r="B2935" s="249"/>
    </row>
    <row r="2936" spans="2:2" x14ac:dyDescent="0.3">
      <c r="B2936" s="249"/>
    </row>
    <row r="2937" spans="2:2" x14ac:dyDescent="0.3">
      <c r="B2937" s="249"/>
    </row>
    <row r="2938" spans="2:2" x14ac:dyDescent="0.3">
      <c r="B2938" s="249"/>
    </row>
    <row r="2939" spans="2:2" x14ac:dyDescent="0.3">
      <c r="B2939" s="249"/>
    </row>
    <row r="2940" spans="2:2" x14ac:dyDescent="0.3">
      <c r="B2940" s="249"/>
    </row>
    <row r="2941" spans="2:2" x14ac:dyDescent="0.3">
      <c r="B2941" s="249"/>
    </row>
    <row r="2942" spans="2:2" x14ac:dyDescent="0.3">
      <c r="B2942" s="249"/>
    </row>
    <row r="2943" spans="2:2" x14ac:dyDescent="0.3">
      <c r="B2943" s="249"/>
    </row>
    <row r="2944" spans="2:2" x14ac:dyDescent="0.3">
      <c r="B2944" s="249"/>
    </row>
    <row r="2945" spans="2:2" x14ac:dyDescent="0.3">
      <c r="B2945" s="249"/>
    </row>
    <row r="2946" spans="2:2" x14ac:dyDescent="0.3">
      <c r="B2946" s="249"/>
    </row>
    <row r="2947" spans="2:2" x14ac:dyDescent="0.3">
      <c r="B2947" s="249"/>
    </row>
    <row r="2948" spans="2:2" x14ac:dyDescent="0.3">
      <c r="B2948" s="249"/>
    </row>
    <row r="2949" spans="2:2" x14ac:dyDescent="0.3">
      <c r="B2949" s="249"/>
    </row>
    <row r="2950" spans="2:2" x14ac:dyDescent="0.3">
      <c r="B2950" s="249"/>
    </row>
    <row r="2951" spans="2:2" x14ac:dyDescent="0.3">
      <c r="B2951" s="249"/>
    </row>
    <row r="2952" spans="2:2" x14ac:dyDescent="0.3">
      <c r="B2952" s="249"/>
    </row>
    <row r="2953" spans="2:2" x14ac:dyDescent="0.3">
      <c r="B2953" s="249"/>
    </row>
    <row r="2954" spans="2:2" x14ac:dyDescent="0.3">
      <c r="B2954" s="249"/>
    </row>
    <row r="2955" spans="2:2" x14ac:dyDescent="0.3">
      <c r="B2955" s="249"/>
    </row>
    <row r="2956" spans="2:2" x14ac:dyDescent="0.3">
      <c r="B2956" s="249"/>
    </row>
    <row r="2957" spans="2:2" x14ac:dyDescent="0.3">
      <c r="B2957" s="249"/>
    </row>
    <row r="2958" spans="2:2" x14ac:dyDescent="0.3">
      <c r="B2958" s="249"/>
    </row>
    <row r="2959" spans="2:2" x14ac:dyDescent="0.3">
      <c r="B2959" s="249"/>
    </row>
    <row r="2960" spans="2:2" x14ac:dyDescent="0.3">
      <c r="B2960" s="249"/>
    </row>
    <row r="2961" spans="2:2" x14ac:dyDescent="0.3">
      <c r="B2961" s="249"/>
    </row>
    <row r="2962" spans="2:2" x14ac:dyDescent="0.3">
      <c r="B2962" s="249"/>
    </row>
    <row r="2963" spans="2:2" x14ac:dyDescent="0.3">
      <c r="B2963" s="249"/>
    </row>
    <row r="2964" spans="2:2" x14ac:dyDescent="0.3">
      <c r="B2964" s="249"/>
    </row>
    <row r="2965" spans="2:2" x14ac:dyDescent="0.3">
      <c r="B2965" s="249"/>
    </row>
    <row r="2966" spans="2:2" x14ac:dyDescent="0.3">
      <c r="B2966" s="249"/>
    </row>
    <row r="2967" spans="2:2" x14ac:dyDescent="0.3">
      <c r="B2967" s="249"/>
    </row>
    <row r="2968" spans="2:2" x14ac:dyDescent="0.3">
      <c r="B2968" s="249"/>
    </row>
    <row r="2969" spans="2:2" x14ac:dyDescent="0.3">
      <c r="B2969" s="249"/>
    </row>
    <row r="2970" spans="2:2" x14ac:dyDescent="0.3">
      <c r="B2970" s="249"/>
    </row>
    <row r="2971" spans="2:2" x14ac:dyDescent="0.3">
      <c r="B2971" s="249"/>
    </row>
    <row r="2972" spans="2:2" x14ac:dyDescent="0.3">
      <c r="B2972" s="249"/>
    </row>
    <row r="2973" spans="2:2" x14ac:dyDescent="0.3">
      <c r="B2973" s="249"/>
    </row>
    <row r="2974" spans="2:2" x14ac:dyDescent="0.3">
      <c r="B2974" s="249"/>
    </row>
    <row r="2975" spans="2:2" x14ac:dyDescent="0.3">
      <c r="B2975" s="249"/>
    </row>
    <row r="2976" spans="2:2" x14ac:dyDescent="0.3">
      <c r="B2976" s="249"/>
    </row>
    <row r="2977" spans="2:2" x14ac:dyDescent="0.3">
      <c r="B2977" s="249"/>
    </row>
    <row r="2978" spans="2:2" x14ac:dyDescent="0.3">
      <c r="B2978" s="249"/>
    </row>
    <row r="2979" spans="2:2" x14ac:dyDescent="0.3">
      <c r="B2979" s="249"/>
    </row>
    <row r="2980" spans="2:2" x14ac:dyDescent="0.3">
      <c r="B2980" s="249"/>
    </row>
    <row r="2981" spans="2:2" x14ac:dyDescent="0.3">
      <c r="B2981" s="249"/>
    </row>
    <row r="2982" spans="2:2" x14ac:dyDescent="0.3">
      <c r="B2982" s="249"/>
    </row>
    <row r="2983" spans="2:2" x14ac:dyDescent="0.3">
      <c r="B2983" s="249"/>
    </row>
    <row r="2984" spans="2:2" x14ac:dyDescent="0.3">
      <c r="B2984" s="249"/>
    </row>
    <row r="2985" spans="2:2" x14ac:dyDescent="0.3">
      <c r="B2985" s="249"/>
    </row>
    <row r="2986" spans="2:2" x14ac:dyDescent="0.3">
      <c r="B2986" s="249"/>
    </row>
    <row r="2987" spans="2:2" x14ac:dyDescent="0.3">
      <c r="B2987" s="249"/>
    </row>
    <row r="2988" spans="2:2" x14ac:dyDescent="0.3">
      <c r="B2988" s="249"/>
    </row>
    <row r="2989" spans="2:2" x14ac:dyDescent="0.3">
      <c r="B2989" s="249"/>
    </row>
    <row r="2990" spans="2:2" x14ac:dyDescent="0.3">
      <c r="B2990" s="249"/>
    </row>
    <row r="2991" spans="2:2" x14ac:dyDescent="0.3">
      <c r="B2991" s="249"/>
    </row>
    <row r="2992" spans="2:2" x14ac:dyDescent="0.3">
      <c r="B2992" s="249"/>
    </row>
    <row r="2993" spans="2:2" x14ac:dyDescent="0.3">
      <c r="B2993" s="249"/>
    </row>
    <row r="2994" spans="2:2" x14ac:dyDescent="0.3">
      <c r="B2994" s="249"/>
    </row>
    <row r="2995" spans="2:2" x14ac:dyDescent="0.3">
      <c r="B2995" s="249"/>
    </row>
    <row r="2996" spans="2:2" x14ac:dyDescent="0.3">
      <c r="B2996" s="249"/>
    </row>
    <row r="2997" spans="2:2" x14ac:dyDescent="0.3">
      <c r="B2997" s="249"/>
    </row>
    <row r="2998" spans="2:2" x14ac:dyDescent="0.3">
      <c r="B2998" s="249"/>
    </row>
    <row r="2999" spans="2:2" x14ac:dyDescent="0.3">
      <c r="B2999" s="249"/>
    </row>
    <row r="3000" spans="2:2" x14ac:dyDescent="0.3">
      <c r="B3000" s="249"/>
    </row>
    <row r="3001" spans="2:2" x14ac:dyDescent="0.3">
      <c r="B3001" s="249"/>
    </row>
    <row r="3002" spans="2:2" x14ac:dyDescent="0.3">
      <c r="B3002" s="249"/>
    </row>
    <row r="3003" spans="2:2" x14ac:dyDescent="0.3">
      <c r="B3003" s="249"/>
    </row>
    <row r="3004" spans="2:2" x14ac:dyDescent="0.3">
      <c r="B3004" s="249"/>
    </row>
    <row r="3005" spans="2:2" x14ac:dyDescent="0.3">
      <c r="B3005" s="249"/>
    </row>
    <row r="3006" spans="2:2" x14ac:dyDescent="0.3">
      <c r="B3006" s="249"/>
    </row>
    <row r="3007" spans="2:2" x14ac:dyDescent="0.3">
      <c r="B3007" s="249"/>
    </row>
    <row r="3008" spans="2:2" x14ac:dyDescent="0.3">
      <c r="B3008" s="249"/>
    </row>
    <row r="3009" spans="2:2" x14ac:dyDescent="0.3">
      <c r="B3009" s="249"/>
    </row>
    <row r="3010" spans="2:2" x14ac:dyDescent="0.3">
      <c r="B3010" s="249"/>
    </row>
    <row r="3011" spans="2:2" x14ac:dyDescent="0.3">
      <c r="B3011" s="249"/>
    </row>
    <row r="3012" spans="2:2" x14ac:dyDescent="0.3">
      <c r="B3012" s="249"/>
    </row>
    <row r="3013" spans="2:2" x14ac:dyDescent="0.3">
      <c r="B3013" s="249"/>
    </row>
    <row r="3014" spans="2:2" x14ac:dyDescent="0.3">
      <c r="B3014" s="249"/>
    </row>
    <row r="3015" spans="2:2" x14ac:dyDescent="0.3">
      <c r="B3015" s="249"/>
    </row>
    <row r="3016" spans="2:2" x14ac:dyDescent="0.3">
      <c r="B3016" s="249"/>
    </row>
    <row r="3017" spans="2:2" x14ac:dyDescent="0.3">
      <c r="B3017" s="249"/>
    </row>
    <row r="3018" spans="2:2" x14ac:dyDescent="0.3">
      <c r="B3018" s="249"/>
    </row>
    <row r="3019" spans="2:2" x14ac:dyDescent="0.3">
      <c r="B3019" s="249"/>
    </row>
    <row r="3020" spans="2:2" x14ac:dyDescent="0.3">
      <c r="B3020" s="249"/>
    </row>
    <row r="3021" spans="2:2" x14ac:dyDescent="0.3">
      <c r="B3021" s="249"/>
    </row>
    <row r="3022" spans="2:2" x14ac:dyDescent="0.3">
      <c r="B3022" s="249"/>
    </row>
    <row r="3023" spans="2:2" x14ac:dyDescent="0.3">
      <c r="B3023" s="249"/>
    </row>
    <row r="3024" spans="2:2" x14ac:dyDescent="0.3">
      <c r="B3024" s="249"/>
    </row>
    <row r="3025" spans="2:2" x14ac:dyDescent="0.3">
      <c r="B3025" s="249"/>
    </row>
    <row r="3026" spans="2:2" x14ac:dyDescent="0.3">
      <c r="B3026" s="249"/>
    </row>
    <row r="3027" spans="2:2" x14ac:dyDescent="0.3">
      <c r="B3027" s="249"/>
    </row>
    <row r="3028" spans="2:2" x14ac:dyDescent="0.3">
      <c r="B3028" s="249"/>
    </row>
    <row r="3029" spans="2:2" x14ac:dyDescent="0.3">
      <c r="B3029" s="249"/>
    </row>
    <row r="3030" spans="2:2" x14ac:dyDescent="0.3">
      <c r="B3030" s="249"/>
    </row>
    <row r="3031" spans="2:2" x14ac:dyDescent="0.3">
      <c r="B3031" s="249"/>
    </row>
    <row r="3032" spans="2:2" x14ac:dyDescent="0.3">
      <c r="B3032" s="249"/>
    </row>
    <row r="3033" spans="2:2" x14ac:dyDescent="0.3">
      <c r="B3033" s="249"/>
    </row>
    <row r="3034" spans="2:2" x14ac:dyDescent="0.3">
      <c r="B3034" s="249"/>
    </row>
    <row r="3035" spans="2:2" x14ac:dyDescent="0.3">
      <c r="B3035" s="249"/>
    </row>
    <row r="3036" spans="2:2" x14ac:dyDescent="0.3">
      <c r="B3036" s="249"/>
    </row>
    <row r="3037" spans="2:2" x14ac:dyDescent="0.3">
      <c r="B3037" s="249"/>
    </row>
    <row r="3038" spans="2:2" x14ac:dyDescent="0.3">
      <c r="B3038" s="249"/>
    </row>
    <row r="3039" spans="2:2" x14ac:dyDescent="0.3">
      <c r="B3039" s="249"/>
    </row>
    <row r="3040" spans="2:2" x14ac:dyDescent="0.3">
      <c r="B3040" s="249"/>
    </row>
    <row r="3041" spans="2:2" x14ac:dyDescent="0.3">
      <c r="B3041" s="249"/>
    </row>
    <row r="3042" spans="2:2" x14ac:dyDescent="0.3">
      <c r="B3042" s="249"/>
    </row>
    <row r="3043" spans="2:2" x14ac:dyDescent="0.3">
      <c r="B3043" s="249"/>
    </row>
    <row r="3044" spans="2:2" x14ac:dyDescent="0.3">
      <c r="B3044" s="249"/>
    </row>
    <row r="3045" spans="2:2" x14ac:dyDescent="0.3">
      <c r="B3045" s="249"/>
    </row>
    <row r="3046" spans="2:2" x14ac:dyDescent="0.3">
      <c r="B3046" s="249"/>
    </row>
    <row r="3047" spans="2:2" x14ac:dyDescent="0.3">
      <c r="B3047" s="249"/>
    </row>
    <row r="3048" spans="2:2" x14ac:dyDescent="0.3">
      <c r="B3048" s="249"/>
    </row>
    <row r="3049" spans="2:2" x14ac:dyDescent="0.3">
      <c r="B3049" s="249"/>
    </row>
    <row r="3050" spans="2:2" x14ac:dyDescent="0.3">
      <c r="B3050" s="249"/>
    </row>
    <row r="3051" spans="2:2" x14ac:dyDescent="0.3">
      <c r="B3051" s="249"/>
    </row>
    <row r="3052" spans="2:2" x14ac:dyDescent="0.3">
      <c r="B3052" s="249"/>
    </row>
    <row r="3053" spans="2:2" x14ac:dyDescent="0.3">
      <c r="B3053" s="249"/>
    </row>
    <row r="3054" spans="2:2" x14ac:dyDescent="0.3">
      <c r="B3054" s="249"/>
    </row>
    <row r="3055" spans="2:2" x14ac:dyDescent="0.3">
      <c r="B3055" s="249"/>
    </row>
    <row r="3056" spans="2:2" x14ac:dyDescent="0.3">
      <c r="B3056" s="249"/>
    </row>
    <row r="3057" spans="2:2" x14ac:dyDescent="0.3">
      <c r="B3057" s="249"/>
    </row>
    <row r="3058" spans="2:2" x14ac:dyDescent="0.3">
      <c r="B3058" s="249"/>
    </row>
    <row r="3059" spans="2:2" x14ac:dyDescent="0.3">
      <c r="B3059" s="249"/>
    </row>
    <row r="3060" spans="2:2" x14ac:dyDescent="0.3">
      <c r="B3060" s="249"/>
    </row>
    <row r="3061" spans="2:2" x14ac:dyDescent="0.3">
      <c r="B3061" s="249"/>
    </row>
    <row r="3062" spans="2:2" x14ac:dyDescent="0.3">
      <c r="B3062" s="249"/>
    </row>
    <row r="3063" spans="2:2" x14ac:dyDescent="0.3">
      <c r="B3063" s="249"/>
    </row>
    <row r="3064" spans="2:2" x14ac:dyDescent="0.3">
      <c r="B3064" s="249"/>
    </row>
    <row r="3065" spans="2:2" x14ac:dyDescent="0.3">
      <c r="B3065" s="249"/>
    </row>
    <row r="3066" spans="2:2" x14ac:dyDescent="0.3">
      <c r="B3066" s="249"/>
    </row>
    <row r="3067" spans="2:2" x14ac:dyDescent="0.3">
      <c r="B3067" s="249"/>
    </row>
    <row r="3068" spans="2:2" x14ac:dyDescent="0.3">
      <c r="B3068" s="249"/>
    </row>
    <row r="3069" spans="2:2" x14ac:dyDescent="0.3">
      <c r="B3069" s="249"/>
    </row>
    <row r="3070" spans="2:2" x14ac:dyDescent="0.3">
      <c r="B3070" s="249"/>
    </row>
    <row r="3071" spans="2:2" x14ac:dyDescent="0.3">
      <c r="B3071" s="249"/>
    </row>
    <row r="3072" spans="2:2" x14ac:dyDescent="0.3">
      <c r="B3072" s="249"/>
    </row>
    <row r="3073" spans="2:2" x14ac:dyDescent="0.3">
      <c r="B3073" s="249"/>
    </row>
    <row r="3074" spans="2:2" x14ac:dyDescent="0.3">
      <c r="B3074" s="249"/>
    </row>
    <row r="3075" spans="2:2" x14ac:dyDescent="0.3">
      <c r="B3075" s="249"/>
    </row>
    <row r="3076" spans="2:2" x14ac:dyDescent="0.3">
      <c r="B3076" s="249"/>
    </row>
    <row r="3077" spans="2:2" x14ac:dyDescent="0.3">
      <c r="B3077" s="249"/>
    </row>
    <row r="3078" spans="2:2" x14ac:dyDescent="0.3">
      <c r="B3078" s="249"/>
    </row>
    <row r="3079" spans="2:2" x14ac:dyDescent="0.3">
      <c r="B3079" s="249"/>
    </row>
    <row r="3080" spans="2:2" x14ac:dyDescent="0.3">
      <c r="B3080" s="249"/>
    </row>
    <row r="3081" spans="2:2" x14ac:dyDescent="0.3">
      <c r="B3081" s="249"/>
    </row>
    <row r="3082" spans="2:2" x14ac:dyDescent="0.3">
      <c r="B3082" s="249"/>
    </row>
    <row r="3083" spans="2:2" x14ac:dyDescent="0.3">
      <c r="B3083" s="249"/>
    </row>
    <row r="3084" spans="2:2" x14ac:dyDescent="0.3">
      <c r="B3084" s="249"/>
    </row>
    <row r="3085" spans="2:2" x14ac:dyDescent="0.3">
      <c r="B3085" s="249"/>
    </row>
    <row r="3086" spans="2:2" x14ac:dyDescent="0.3">
      <c r="B3086" s="249"/>
    </row>
    <row r="3087" spans="2:2" x14ac:dyDescent="0.3">
      <c r="B3087" s="249"/>
    </row>
    <row r="3088" spans="2:2" x14ac:dyDescent="0.3">
      <c r="B3088" s="249"/>
    </row>
    <row r="3089" spans="2:2" x14ac:dyDescent="0.3">
      <c r="B3089" s="249"/>
    </row>
    <row r="3090" spans="2:2" x14ac:dyDescent="0.3">
      <c r="B3090" s="249"/>
    </row>
    <row r="3091" spans="2:2" x14ac:dyDescent="0.3">
      <c r="B3091" s="249"/>
    </row>
    <row r="3092" spans="2:2" x14ac:dyDescent="0.3">
      <c r="B3092" s="249"/>
    </row>
    <row r="3093" spans="2:2" x14ac:dyDescent="0.3">
      <c r="B3093" s="249"/>
    </row>
    <row r="3094" spans="2:2" x14ac:dyDescent="0.3">
      <c r="B3094" s="249"/>
    </row>
    <row r="3095" spans="2:2" x14ac:dyDescent="0.3">
      <c r="B3095" s="249"/>
    </row>
    <row r="3096" spans="2:2" x14ac:dyDescent="0.3">
      <c r="B3096" s="249"/>
    </row>
    <row r="3097" spans="2:2" x14ac:dyDescent="0.3">
      <c r="B3097" s="249"/>
    </row>
    <row r="3098" spans="2:2" x14ac:dyDescent="0.3">
      <c r="B3098" s="249"/>
    </row>
    <row r="3099" spans="2:2" x14ac:dyDescent="0.3">
      <c r="B3099" s="249"/>
    </row>
    <row r="3100" spans="2:2" x14ac:dyDescent="0.3">
      <c r="B3100" s="249"/>
    </row>
    <row r="3101" spans="2:2" x14ac:dyDescent="0.3">
      <c r="B3101" s="249"/>
    </row>
    <row r="3102" spans="2:2" x14ac:dyDescent="0.3">
      <c r="B3102" s="249"/>
    </row>
    <row r="3103" spans="2:2" x14ac:dyDescent="0.3">
      <c r="B3103" s="249"/>
    </row>
    <row r="3104" spans="2:2" x14ac:dyDescent="0.3">
      <c r="B3104" s="249"/>
    </row>
    <row r="3105" spans="2:2" x14ac:dyDescent="0.3">
      <c r="B3105" s="249"/>
    </row>
    <row r="3106" spans="2:2" x14ac:dyDescent="0.3">
      <c r="B3106" s="249"/>
    </row>
    <row r="3107" spans="2:2" x14ac:dyDescent="0.3">
      <c r="B3107" s="249"/>
    </row>
    <row r="3108" spans="2:2" x14ac:dyDescent="0.3">
      <c r="B3108" s="249"/>
    </row>
    <row r="3109" spans="2:2" x14ac:dyDescent="0.3">
      <c r="B3109" s="249"/>
    </row>
    <row r="3110" spans="2:2" x14ac:dyDescent="0.3">
      <c r="B3110" s="249"/>
    </row>
    <row r="3111" spans="2:2" x14ac:dyDescent="0.3">
      <c r="B3111" s="249"/>
    </row>
    <row r="3112" spans="2:2" x14ac:dyDescent="0.3">
      <c r="B3112" s="249"/>
    </row>
    <row r="3113" spans="2:2" x14ac:dyDescent="0.3">
      <c r="B3113" s="249"/>
    </row>
    <row r="3114" spans="2:2" x14ac:dyDescent="0.3">
      <c r="B3114" s="249"/>
    </row>
    <row r="3115" spans="2:2" x14ac:dyDescent="0.3">
      <c r="B3115" s="249"/>
    </row>
    <row r="3116" spans="2:2" x14ac:dyDescent="0.3">
      <c r="B3116" s="249"/>
    </row>
    <row r="3117" spans="2:2" x14ac:dyDescent="0.3">
      <c r="B3117" s="249"/>
    </row>
    <row r="3118" spans="2:2" x14ac:dyDescent="0.3">
      <c r="B3118" s="249"/>
    </row>
    <row r="3119" spans="2:2" x14ac:dyDescent="0.3">
      <c r="B3119" s="249"/>
    </row>
    <row r="3120" spans="2:2" x14ac:dyDescent="0.3">
      <c r="B3120" s="249"/>
    </row>
    <row r="3121" spans="2:2" x14ac:dyDescent="0.3">
      <c r="B3121" s="249"/>
    </row>
    <row r="3122" spans="2:2" x14ac:dyDescent="0.3">
      <c r="B3122" s="249"/>
    </row>
    <row r="3123" spans="2:2" x14ac:dyDescent="0.3">
      <c r="B3123" s="249"/>
    </row>
    <row r="3124" spans="2:2" x14ac:dyDescent="0.3">
      <c r="B3124" s="249"/>
    </row>
    <row r="3125" spans="2:2" x14ac:dyDescent="0.3">
      <c r="B3125" s="249"/>
    </row>
    <row r="3126" spans="2:2" x14ac:dyDescent="0.3">
      <c r="B3126" s="249"/>
    </row>
    <row r="3127" spans="2:2" x14ac:dyDescent="0.3">
      <c r="B3127" s="249"/>
    </row>
    <row r="3128" spans="2:2" x14ac:dyDescent="0.3">
      <c r="B3128" s="249"/>
    </row>
    <row r="3129" spans="2:2" x14ac:dyDescent="0.3">
      <c r="B3129" s="249"/>
    </row>
    <row r="3130" spans="2:2" x14ac:dyDescent="0.3">
      <c r="B3130" s="249"/>
    </row>
    <row r="3131" spans="2:2" x14ac:dyDescent="0.3">
      <c r="B3131" s="249"/>
    </row>
    <row r="3132" spans="2:2" x14ac:dyDescent="0.3">
      <c r="B3132" s="249"/>
    </row>
    <row r="3133" spans="2:2" x14ac:dyDescent="0.3">
      <c r="B3133" s="249"/>
    </row>
    <row r="3134" spans="2:2" x14ac:dyDescent="0.3">
      <c r="B3134" s="249"/>
    </row>
    <row r="3135" spans="2:2" x14ac:dyDescent="0.3">
      <c r="B3135" s="249"/>
    </row>
    <row r="3136" spans="2:2" x14ac:dyDescent="0.3">
      <c r="B3136" s="249"/>
    </row>
    <row r="3137" spans="2:2" x14ac:dyDescent="0.3">
      <c r="B3137" s="249"/>
    </row>
    <row r="3138" spans="2:2" x14ac:dyDescent="0.3">
      <c r="B3138" s="249"/>
    </row>
    <row r="3139" spans="2:2" x14ac:dyDescent="0.3">
      <c r="B3139" s="249"/>
    </row>
    <row r="3140" spans="2:2" x14ac:dyDescent="0.3">
      <c r="B3140" s="249"/>
    </row>
    <row r="3141" spans="2:2" x14ac:dyDescent="0.3">
      <c r="B3141" s="249"/>
    </row>
    <row r="3142" spans="2:2" x14ac:dyDescent="0.3">
      <c r="B3142" s="249"/>
    </row>
    <row r="3143" spans="2:2" x14ac:dyDescent="0.3">
      <c r="B3143" s="249"/>
    </row>
    <row r="3144" spans="2:2" x14ac:dyDescent="0.3">
      <c r="B3144" s="249"/>
    </row>
    <row r="3145" spans="2:2" x14ac:dyDescent="0.3">
      <c r="B3145" s="249"/>
    </row>
    <row r="3146" spans="2:2" x14ac:dyDescent="0.3">
      <c r="B3146" s="249"/>
    </row>
    <row r="3147" spans="2:2" x14ac:dyDescent="0.3">
      <c r="B3147" s="249"/>
    </row>
    <row r="3148" spans="2:2" x14ac:dyDescent="0.3">
      <c r="B3148" s="249"/>
    </row>
    <row r="3149" spans="2:2" x14ac:dyDescent="0.3">
      <c r="B3149" s="249"/>
    </row>
    <row r="3150" spans="2:2" x14ac:dyDescent="0.3">
      <c r="B3150" s="249"/>
    </row>
    <row r="3151" spans="2:2" x14ac:dyDescent="0.3">
      <c r="B3151" s="249"/>
    </row>
    <row r="3152" spans="2:2" x14ac:dyDescent="0.3">
      <c r="B3152" s="249"/>
    </row>
    <row r="3153" spans="2:2" x14ac:dyDescent="0.3">
      <c r="B3153" s="249"/>
    </row>
    <row r="3154" spans="2:2" x14ac:dyDescent="0.3">
      <c r="B3154" s="249"/>
    </row>
    <row r="3155" spans="2:2" x14ac:dyDescent="0.3">
      <c r="B3155" s="249"/>
    </row>
    <row r="3156" spans="2:2" x14ac:dyDescent="0.3">
      <c r="B3156" s="249"/>
    </row>
    <row r="3157" spans="2:2" x14ac:dyDescent="0.3">
      <c r="B3157" s="249"/>
    </row>
    <row r="3158" spans="2:2" x14ac:dyDescent="0.3">
      <c r="B3158" s="249"/>
    </row>
    <row r="3159" spans="2:2" x14ac:dyDescent="0.3">
      <c r="B3159" s="249"/>
    </row>
    <row r="3160" spans="2:2" x14ac:dyDescent="0.3">
      <c r="B3160" s="249"/>
    </row>
    <row r="3161" spans="2:2" x14ac:dyDescent="0.3">
      <c r="B3161" s="249"/>
    </row>
    <row r="3162" spans="2:2" x14ac:dyDescent="0.3">
      <c r="B3162" s="249"/>
    </row>
    <row r="3163" spans="2:2" x14ac:dyDescent="0.3">
      <c r="B3163" s="249"/>
    </row>
    <row r="3164" spans="2:2" x14ac:dyDescent="0.3">
      <c r="B3164" s="249"/>
    </row>
    <row r="3165" spans="2:2" x14ac:dyDescent="0.3">
      <c r="B3165" s="249"/>
    </row>
    <row r="3166" spans="2:2" x14ac:dyDescent="0.3">
      <c r="B3166" s="249"/>
    </row>
    <row r="3167" spans="2:2" x14ac:dyDescent="0.3">
      <c r="B3167" s="249"/>
    </row>
    <row r="3168" spans="2:2" x14ac:dyDescent="0.3">
      <c r="B3168" s="249"/>
    </row>
    <row r="3169" spans="2:2" x14ac:dyDescent="0.3">
      <c r="B3169" s="249"/>
    </row>
    <row r="3170" spans="2:2" x14ac:dyDescent="0.3">
      <c r="B3170" s="249"/>
    </row>
    <row r="3171" spans="2:2" x14ac:dyDescent="0.3">
      <c r="B3171" s="249"/>
    </row>
    <row r="3172" spans="2:2" x14ac:dyDescent="0.3">
      <c r="B3172" s="249"/>
    </row>
    <row r="3173" spans="2:2" x14ac:dyDescent="0.3">
      <c r="B3173" s="249"/>
    </row>
    <row r="3174" spans="2:2" x14ac:dyDescent="0.3">
      <c r="B3174" s="249"/>
    </row>
    <row r="3175" spans="2:2" x14ac:dyDescent="0.3">
      <c r="B3175" s="249"/>
    </row>
    <row r="3176" spans="2:2" x14ac:dyDescent="0.3">
      <c r="B3176" s="249"/>
    </row>
    <row r="3177" spans="2:2" x14ac:dyDescent="0.3">
      <c r="B3177" s="249"/>
    </row>
    <row r="3178" spans="2:2" x14ac:dyDescent="0.3">
      <c r="B3178" s="249"/>
    </row>
    <row r="3179" spans="2:2" x14ac:dyDescent="0.3">
      <c r="B3179" s="249"/>
    </row>
    <row r="3180" spans="2:2" x14ac:dyDescent="0.3">
      <c r="B3180" s="249"/>
    </row>
    <row r="3181" spans="2:2" x14ac:dyDescent="0.3">
      <c r="B3181" s="249"/>
    </row>
    <row r="3182" spans="2:2" x14ac:dyDescent="0.3">
      <c r="B3182" s="249"/>
    </row>
    <row r="3183" spans="2:2" x14ac:dyDescent="0.3">
      <c r="B3183" s="249"/>
    </row>
    <row r="3184" spans="2:2" x14ac:dyDescent="0.3">
      <c r="B3184" s="249"/>
    </row>
    <row r="3185" spans="2:2" x14ac:dyDescent="0.3">
      <c r="B3185" s="249"/>
    </row>
    <row r="3186" spans="2:2" x14ac:dyDescent="0.3">
      <c r="B3186" s="249"/>
    </row>
    <row r="3187" spans="2:2" x14ac:dyDescent="0.3">
      <c r="B3187" s="249"/>
    </row>
    <row r="3188" spans="2:2" x14ac:dyDescent="0.3">
      <c r="B3188" s="249"/>
    </row>
    <row r="3189" spans="2:2" x14ac:dyDescent="0.3">
      <c r="B3189" s="249"/>
    </row>
    <row r="3190" spans="2:2" x14ac:dyDescent="0.3">
      <c r="B3190" s="249"/>
    </row>
    <row r="3191" spans="2:2" x14ac:dyDescent="0.3">
      <c r="B3191" s="249"/>
    </row>
    <row r="3192" spans="2:2" x14ac:dyDescent="0.3">
      <c r="B3192" s="249"/>
    </row>
    <row r="3193" spans="2:2" x14ac:dyDescent="0.3">
      <c r="B3193" s="249"/>
    </row>
    <row r="3194" spans="2:2" x14ac:dyDescent="0.3">
      <c r="B3194" s="249"/>
    </row>
    <row r="3195" spans="2:2" x14ac:dyDescent="0.3">
      <c r="B3195" s="249"/>
    </row>
    <row r="3196" spans="2:2" x14ac:dyDescent="0.3">
      <c r="B3196" s="249"/>
    </row>
    <row r="3197" spans="2:2" x14ac:dyDescent="0.3">
      <c r="B3197" s="249"/>
    </row>
    <row r="3198" spans="2:2" x14ac:dyDescent="0.3">
      <c r="B3198" s="249"/>
    </row>
    <row r="3199" spans="2:2" x14ac:dyDescent="0.3">
      <c r="B3199" s="249"/>
    </row>
    <row r="3200" spans="2:2" x14ac:dyDescent="0.3">
      <c r="B3200" s="249"/>
    </row>
    <row r="3201" spans="2:2" x14ac:dyDescent="0.3">
      <c r="B3201" s="249"/>
    </row>
    <row r="3202" spans="2:2" x14ac:dyDescent="0.3">
      <c r="B3202" s="249"/>
    </row>
    <row r="3203" spans="2:2" x14ac:dyDescent="0.3">
      <c r="B3203" s="249"/>
    </row>
    <row r="3204" spans="2:2" x14ac:dyDescent="0.3">
      <c r="B3204" s="249"/>
    </row>
    <row r="3205" spans="2:2" x14ac:dyDescent="0.3">
      <c r="B3205" s="249"/>
    </row>
    <row r="3206" spans="2:2" x14ac:dyDescent="0.3">
      <c r="B3206" s="249"/>
    </row>
    <row r="3207" spans="2:2" x14ac:dyDescent="0.3">
      <c r="B3207" s="249"/>
    </row>
    <row r="3208" spans="2:2" x14ac:dyDescent="0.3">
      <c r="B3208" s="249"/>
    </row>
    <row r="3209" spans="2:2" x14ac:dyDescent="0.3">
      <c r="B3209" s="249"/>
    </row>
    <row r="3210" spans="2:2" x14ac:dyDescent="0.3">
      <c r="B3210" s="249"/>
    </row>
    <row r="3211" spans="2:2" x14ac:dyDescent="0.3">
      <c r="B3211" s="249"/>
    </row>
    <row r="3212" spans="2:2" x14ac:dyDescent="0.3">
      <c r="B3212" s="249"/>
    </row>
    <row r="3213" spans="2:2" x14ac:dyDescent="0.3">
      <c r="B3213" s="249"/>
    </row>
    <row r="3214" spans="2:2" x14ac:dyDescent="0.3">
      <c r="B3214" s="249"/>
    </row>
    <row r="3215" spans="2:2" x14ac:dyDescent="0.3">
      <c r="B3215" s="249"/>
    </row>
    <row r="3216" spans="2:2" x14ac:dyDescent="0.3">
      <c r="B3216" s="249"/>
    </row>
    <row r="3217" spans="2:2" x14ac:dyDescent="0.3">
      <c r="B3217" s="249"/>
    </row>
    <row r="3218" spans="2:2" x14ac:dyDescent="0.3">
      <c r="B3218" s="249"/>
    </row>
    <row r="3219" spans="2:2" x14ac:dyDescent="0.3">
      <c r="B3219" s="249"/>
    </row>
    <row r="3220" spans="2:2" x14ac:dyDescent="0.3">
      <c r="B3220" s="249"/>
    </row>
    <row r="3221" spans="2:2" x14ac:dyDescent="0.3">
      <c r="B3221" s="249"/>
    </row>
    <row r="3222" spans="2:2" x14ac:dyDescent="0.3">
      <c r="B3222" s="249"/>
    </row>
    <row r="3223" spans="2:2" x14ac:dyDescent="0.3">
      <c r="B3223" s="249"/>
    </row>
    <row r="3224" spans="2:2" x14ac:dyDescent="0.3">
      <c r="B3224" s="249"/>
    </row>
    <row r="3225" spans="2:2" x14ac:dyDescent="0.3">
      <c r="B3225" s="249"/>
    </row>
    <row r="3226" spans="2:2" x14ac:dyDescent="0.3">
      <c r="B3226" s="249"/>
    </row>
    <row r="3227" spans="2:2" x14ac:dyDescent="0.3">
      <c r="B3227" s="249"/>
    </row>
    <row r="3228" spans="2:2" x14ac:dyDescent="0.3">
      <c r="B3228" s="249"/>
    </row>
    <row r="3229" spans="2:2" x14ac:dyDescent="0.3">
      <c r="B3229" s="249"/>
    </row>
    <row r="3230" spans="2:2" x14ac:dyDescent="0.3">
      <c r="B3230" s="249"/>
    </row>
    <row r="3231" spans="2:2" x14ac:dyDescent="0.3">
      <c r="B3231" s="249"/>
    </row>
    <row r="3232" spans="2:2" x14ac:dyDescent="0.3">
      <c r="B3232" s="249"/>
    </row>
    <row r="3233" spans="2:2" x14ac:dyDescent="0.3">
      <c r="B3233" s="249"/>
    </row>
    <row r="3234" spans="2:2" x14ac:dyDescent="0.3">
      <c r="B3234" s="249"/>
    </row>
    <row r="3235" spans="2:2" x14ac:dyDescent="0.3">
      <c r="B3235" s="249"/>
    </row>
    <row r="3236" spans="2:2" x14ac:dyDescent="0.3">
      <c r="B3236" s="249"/>
    </row>
    <row r="3237" spans="2:2" x14ac:dyDescent="0.3">
      <c r="B3237" s="249"/>
    </row>
    <row r="3238" spans="2:2" x14ac:dyDescent="0.3">
      <c r="B3238" s="249"/>
    </row>
    <row r="3239" spans="2:2" x14ac:dyDescent="0.3">
      <c r="B3239" s="249"/>
    </row>
    <row r="3240" spans="2:2" x14ac:dyDescent="0.3">
      <c r="B3240" s="249"/>
    </row>
    <row r="3241" spans="2:2" x14ac:dyDescent="0.3">
      <c r="B3241" s="249"/>
    </row>
    <row r="3242" spans="2:2" x14ac:dyDescent="0.3">
      <c r="B3242" s="249"/>
    </row>
    <row r="3243" spans="2:2" x14ac:dyDescent="0.3">
      <c r="B3243" s="249"/>
    </row>
    <row r="3244" spans="2:2" x14ac:dyDescent="0.3">
      <c r="B3244" s="249"/>
    </row>
    <row r="3245" spans="2:2" x14ac:dyDescent="0.3">
      <c r="B3245" s="249"/>
    </row>
    <row r="3246" spans="2:2" x14ac:dyDescent="0.3">
      <c r="B3246" s="249"/>
    </row>
    <row r="3247" spans="2:2" x14ac:dyDescent="0.3">
      <c r="B3247" s="249"/>
    </row>
    <row r="3248" spans="2:2" x14ac:dyDescent="0.3">
      <c r="B3248" s="249"/>
    </row>
    <row r="3249" spans="2:2" x14ac:dyDescent="0.3">
      <c r="B3249" s="249"/>
    </row>
    <row r="3250" spans="2:2" x14ac:dyDescent="0.3">
      <c r="B3250" s="249"/>
    </row>
    <row r="3251" spans="2:2" x14ac:dyDescent="0.3">
      <c r="B3251" s="249"/>
    </row>
    <row r="3252" spans="2:2" x14ac:dyDescent="0.3">
      <c r="B3252" s="249"/>
    </row>
    <row r="3253" spans="2:2" x14ac:dyDescent="0.3">
      <c r="B3253" s="249"/>
    </row>
    <row r="3254" spans="2:2" x14ac:dyDescent="0.3">
      <c r="B3254" s="249"/>
    </row>
    <row r="3255" spans="2:2" x14ac:dyDescent="0.3">
      <c r="B3255" s="249"/>
    </row>
    <row r="3256" spans="2:2" x14ac:dyDescent="0.3">
      <c r="B3256" s="249"/>
    </row>
    <row r="3257" spans="2:2" x14ac:dyDescent="0.3">
      <c r="B3257" s="249"/>
    </row>
    <row r="3258" spans="2:2" x14ac:dyDescent="0.3">
      <c r="B3258" s="249"/>
    </row>
    <row r="3259" spans="2:2" x14ac:dyDescent="0.3">
      <c r="B3259" s="249"/>
    </row>
    <row r="3260" spans="2:2" x14ac:dyDescent="0.3">
      <c r="B3260" s="249"/>
    </row>
    <row r="3261" spans="2:2" x14ac:dyDescent="0.3">
      <c r="B3261" s="249"/>
    </row>
    <row r="3262" spans="2:2" x14ac:dyDescent="0.3">
      <c r="B3262" s="249"/>
    </row>
    <row r="3263" spans="2:2" x14ac:dyDescent="0.3">
      <c r="B3263" s="249"/>
    </row>
    <row r="3264" spans="2:2" x14ac:dyDescent="0.3">
      <c r="B3264" s="249"/>
    </row>
    <row r="3265" spans="2:2" x14ac:dyDescent="0.3">
      <c r="B3265" s="249"/>
    </row>
    <row r="3266" spans="2:2" x14ac:dyDescent="0.3">
      <c r="B3266" s="249"/>
    </row>
    <row r="3267" spans="2:2" x14ac:dyDescent="0.3">
      <c r="B3267" s="249"/>
    </row>
    <row r="3268" spans="2:2" x14ac:dyDescent="0.3">
      <c r="B3268" s="249"/>
    </row>
    <row r="3269" spans="2:2" x14ac:dyDescent="0.3">
      <c r="B3269" s="249"/>
    </row>
    <row r="3270" spans="2:2" x14ac:dyDescent="0.3">
      <c r="B3270" s="249"/>
    </row>
    <row r="3271" spans="2:2" x14ac:dyDescent="0.3">
      <c r="B3271" s="249"/>
    </row>
    <row r="3272" spans="2:2" x14ac:dyDescent="0.3">
      <c r="B3272" s="249"/>
    </row>
    <row r="3273" spans="2:2" x14ac:dyDescent="0.3">
      <c r="B3273" s="249"/>
    </row>
    <row r="3274" spans="2:2" x14ac:dyDescent="0.3">
      <c r="B3274" s="249"/>
    </row>
    <row r="3275" spans="2:2" x14ac:dyDescent="0.3">
      <c r="B3275" s="249"/>
    </row>
    <row r="3276" spans="2:2" x14ac:dyDescent="0.3">
      <c r="B3276" s="249"/>
    </row>
    <row r="3277" spans="2:2" x14ac:dyDescent="0.3">
      <c r="B3277" s="249"/>
    </row>
    <row r="3278" spans="2:2" x14ac:dyDescent="0.3">
      <c r="B3278" s="249"/>
    </row>
    <row r="3279" spans="2:2" x14ac:dyDescent="0.3">
      <c r="B3279" s="249"/>
    </row>
    <row r="3280" spans="2:2" x14ac:dyDescent="0.3">
      <c r="B3280" s="249"/>
    </row>
    <row r="3281" spans="2:2" x14ac:dyDescent="0.3">
      <c r="B3281" s="249"/>
    </row>
    <row r="3282" spans="2:2" x14ac:dyDescent="0.3">
      <c r="B3282" s="249"/>
    </row>
    <row r="3283" spans="2:2" x14ac:dyDescent="0.3">
      <c r="B3283" s="249"/>
    </row>
    <row r="3284" spans="2:2" x14ac:dyDescent="0.3">
      <c r="B3284" s="249"/>
    </row>
    <row r="3285" spans="2:2" x14ac:dyDescent="0.3">
      <c r="B3285" s="249"/>
    </row>
    <row r="3286" spans="2:2" x14ac:dyDescent="0.3">
      <c r="B3286" s="249"/>
    </row>
    <row r="3287" spans="2:2" x14ac:dyDescent="0.3">
      <c r="B3287" s="249"/>
    </row>
    <row r="3288" spans="2:2" x14ac:dyDescent="0.3">
      <c r="B3288" s="249"/>
    </row>
    <row r="3289" spans="2:2" x14ac:dyDescent="0.3">
      <c r="B3289" s="249"/>
    </row>
    <row r="3290" spans="2:2" x14ac:dyDescent="0.3">
      <c r="B3290" s="249"/>
    </row>
    <row r="3291" spans="2:2" x14ac:dyDescent="0.3">
      <c r="B3291" s="249"/>
    </row>
    <row r="3292" spans="2:2" x14ac:dyDescent="0.3">
      <c r="B3292" s="249"/>
    </row>
    <row r="3293" spans="2:2" x14ac:dyDescent="0.3">
      <c r="B3293" s="249"/>
    </row>
    <row r="3294" spans="2:2" x14ac:dyDescent="0.3">
      <c r="B3294" s="249"/>
    </row>
    <row r="3295" spans="2:2" x14ac:dyDescent="0.3">
      <c r="B3295" s="249"/>
    </row>
    <row r="3296" spans="2:2" x14ac:dyDescent="0.3">
      <c r="B3296" s="249"/>
    </row>
    <row r="3297" spans="2:2" x14ac:dyDescent="0.3">
      <c r="B3297" s="249"/>
    </row>
    <row r="3298" spans="2:2" x14ac:dyDescent="0.3">
      <c r="B3298" s="249"/>
    </row>
    <row r="3299" spans="2:2" x14ac:dyDescent="0.3">
      <c r="B3299" s="249"/>
    </row>
    <row r="3300" spans="2:2" x14ac:dyDescent="0.3">
      <c r="B3300" s="249"/>
    </row>
    <row r="3301" spans="2:2" x14ac:dyDescent="0.3">
      <c r="B3301" s="249"/>
    </row>
    <row r="3302" spans="2:2" x14ac:dyDescent="0.3">
      <c r="B3302" s="249"/>
    </row>
    <row r="3303" spans="2:2" x14ac:dyDescent="0.3">
      <c r="B3303" s="249"/>
    </row>
    <row r="3304" spans="2:2" x14ac:dyDescent="0.3">
      <c r="B3304" s="249"/>
    </row>
    <row r="3305" spans="2:2" x14ac:dyDescent="0.3">
      <c r="B3305" s="249"/>
    </row>
    <row r="3306" spans="2:2" x14ac:dyDescent="0.3">
      <c r="B3306" s="249"/>
    </row>
    <row r="3307" spans="2:2" x14ac:dyDescent="0.3">
      <c r="B3307" s="249"/>
    </row>
    <row r="3308" spans="2:2" x14ac:dyDescent="0.3">
      <c r="B3308" s="249"/>
    </row>
    <row r="3309" spans="2:2" x14ac:dyDescent="0.3">
      <c r="B3309" s="249"/>
    </row>
    <row r="3310" spans="2:2" x14ac:dyDescent="0.3">
      <c r="B3310" s="249"/>
    </row>
    <row r="3311" spans="2:2" x14ac:dyDescent="0.3">
      <c r="B3311" s="249"/>
    </row>
    <row r="3312" spans="2:2" x14ac:dyDescent="0.3">
      <c r="B3312" s="249"/>
    </row>
    <row r="3313" spans="2:2" x14ac:dyDescent="0.3">
      <c r="B3313" s="249"/>
    </row>
    <row r="3314" spans="2:2" x14ac:dyDescent="0.3">
      <c r="B3314" s="249"/>
    </row>
    <row r="3315" spans="2:2" x14ac:dyDescent="0.3">
      <c r="B3315" s="249"/>
    </row>
    <row r="3316" spans="2:2" x14ac:dyDescent="0.3">
      <c r="B3316" s="249"/>
    </row>
    <row r="3317" spans="2:2" x14ac:dyDescent="0.3">
      <c r="B3317" s="249"/>
    </row>
    <row r="3318" spans="2:2" x14ac:dyDescent="0.3">
      <c r="B3318" s="249"/>
    </row>
    <row r="3319" spans="2:2" x14ac:dyDescent="0.3">
      <c r="B3319" s="249"/>
    </row>
    <row r="3320" spans="2:2" x14ac:dyDescent="0.3">
      <c r="B3320" s="249"/>
    </row>
    <row r="3321" spans="2:2" x14ac:dyDescent="0.3">
      <c r="B3321" s="249"/>
    </row>
    <row r="3322" spans="2:2" x14ac:dyDescent="0.3">
      <c r="B3322" s="249"/>
    </row>
    <row r="3323" spans="2:2" x14ac:dyDescent="0.3">
      <c r="B3323" s="249"/>
    </row>
    <row r="3324" spans="2:2" x14ac:dyDescent="0.3">
      <c r="B3324" s="249"/>
    </row>
    <row r="3325" spans="2:2" x14ac:dyDescent="0.3">
      <c r="B3325" s="249"/>
    </row>
    <row r="3326" spans="2:2" x14ac:dyDescent="0.3">
      <c r="B3326" s="249"/>
    </row>
    <row r="3327" spans="2:2" x14ac:dyDescent="0.3">
      <c r="B3327" s="249"/>
    </row>
    <row r="3328" spans="2:2" x14ac:dyDescent="0.3">
      <c r="B3328" s="249"/>
    </row>
    <row r="3329" spans="2:2" x14ac:dyDescent="0.3">
      <c r="B3329" s="249"/>
    </row>
    <row r="3330" spans="2:2" x14ac:dyDescent="0.3">
      <c r="B3330" s="249"/>
    </row>
    <row r="3331" spans="2:2" x14ac:dyDescent="0.3">
      <c r="B3331" s="249"/>
    </row>
    <row r="3332" spans="2:2" x14ac:dyDescent="0.3">
      <c r="B3332" s="249"/>
    </row>
    <row r="3333" spans="2:2" x14ac:dyDescent="0.3">
      <c r="B3333" s="249"/>
    </row>
    <row r="3334" spans="2:2" x14ac:dyDescent="0.3">
      <c r="B3334" s="249"/>
    </row>
    <row r="3335" spans="2:2" x14ac:dyDescent="0.3">
      <c r="B3335" s="249"/>
    </row>
    <row r="3336" spans="2:2" x14ac:dyDescent="0.3">
      <c r="B3336" s="249"/>
    </row>
    <row r="3337" spans="2:2" x14ac:dyDescent="0.3">
      <c r="B3337" s="249"/>
    </row>
    <row r="3338" spans="2:2" x14ac:dyDescent="0.3">
      <c r="B3338" s="249"/>
    </row>
    <row r="3339" spans="2:2" x14ac:dyDescent="0.3">
      <c r="B3339" s="249"/>
    </row>
    <row r="3340" spans="2:2" x14ac:dyDescent="0.3">
      <c r="B3340" s="249"/>
    </row>
    <row r="3341" spans="2:2" x14ac:dyDescent="0.3">
      <c r="B3341" s="249"/>
    </row>
    <row r="3342" spans="2:2" x14ac:dyDescent="0.3">
      <c r="B3342" s="249"/>
    </row>
    <row r="3343" spans="2:2" x14ac:dyDescent="0.3">
      <c r="B3343" s="249"/>
    </row>
    <row r="3344" spans="2:2" x14ac:dyDescent="0.3">
      <c r="B3344" s="249"/>
    </row>
    <row r="3345" spans="2:2" x14ac:dyDescent="0.3">
      <c r="B3345" s="249"/>
    </row>
    <row r="3346" spans="2:2" x14ac:dyDescent="0.3">
      <c r="B3346" s="249"/>
    </row>
    <row r="3347" spans="2:2" x14ac:dyDescent="0.3">
      <c r="B3347" s="249"/>
    </row>
    <row r="3348" spans="2:2" x14ac:dyDescent="0.3">
      <c r="B3348" s="249"/>
    </row>
    <row r="3349" spans="2:2" x14ac:dyDescent="0.3">
      <c r="B3349" s="249"/>
    </row>
    <row r="3350" spans="2:2" x14ac:dyDescent="0.3">
      <c r="B3350" s="249"/>
    </row>
    <row r="3351" spans="2:2" x14ac:dyDescent="0.3">
      <c r="B3351" s="249"/>
    </row>
    <row r="3352" spans="2:2" x14ac:dyDescent="0.3">
      <c r="B3352" s="249"/>
    </row>
    <row r="3353" spans="2:2" x14ac:dyDescent="0.3">
      <c r="B3353" s="249"/>
    </row>
    <row r="3354" spans="2:2" x14ac:dyDescent="0.3">
      <c r="B3354" s="249"/>
    </row>
    <row r="3355" spans="2:2" x14ac:dyDescent="0.3">
      <c r="B3355" s="249"/>
    </row>
    <row r="3356" spans="2:2" x14ac:dyDescent="0.3">
      <c r="B3356" s="249"/>
    </row>
    <row r="3357" spans="2:2" x14ac:dyDescent="0.3">
      <c r="B3357" s="249"/>
    </row>
    <row r="3358" spans="2:2" x14ac:dyDescent="0.3">
      <c r="B3358" s="249"/>
    </row>
    <row r="3359" spans="2:2" x14ac:dyDescent="0.3">
      <c r="B3359" s="249"/>
    </row>
    <row r="3360" spans="2:2" x14ac:dyDescent="0.3">
      <c r="B3360" s="249"/>
    </row>
    <row r="3361" spans="2:2" x14ac:dyDescent="0.3">
      <c r="B3361" s="249"/>
    </row>
    <row r="3362" spans="2:2" x14ac:dyDescent="0.3">
      <c r="B3362" s="249"/>
    </row>
    <row r="3363" spans="2:2" x14ac:dyDescent="0.3">
      <c r="B3363" s="249"/>
    </row>
    <row r="3364" spans="2:2" x14ac:dyDescent="0.3">
      <c r="B3364" s="249"/>
    </row>
    <row r="3365" spans="2:2" x14ac:dyDescent="0.3">
      <c r="B3365" s="249"/>
    </row>
    <row r="3366" spans="2:2" x14ac:dyDescent="0.3">
      <c r="B3366" s="249"/>
    </row>
    <row r="3367" spans="2:2" x14ac:dyDescent="0.3">
      <c r="B3367" s="249"/>
    </row>
    <row r="3368" spans="2:2" x14ac:dyDescent="0.3">
      <c r="B3368" s="249"/>
    </row>
    <row r="3369" spans="2:2" x14ac:dyDescent="0.3">
      <c r="B3369" s="249"/>
    </row>
    <row r="3370" spans="2:2" x14ac:dyDescent="0.3">
      <c r="B3370" s="249"/>
    </row>
    <row r="3371" spans="2:2" x14ac:dyDescent="0.3">
      <c r="B3371" s="249"/>
    </row>
    <row r="3372" spans="2:2" x14ac:dyDescent="0.3">
      <c r="B3372" s="249"/>
    </row>
    <row r="3373" spans="2:2" x14ac:dyDescent="0.3">
      <c r="B3373" s="249"/>
    </row>
    <row r="3374" spans="2:2" x14ac:dyDescent="0.3">
      <c r="B3374" s="249"/>
    </row>
    <row r="3375" spans="2:2" x14ac:dyDescent="0.3">
      <c r="B3375" s="249"/>
    </row>
    <row r="3376" spans="2:2" x14ac:dyDescent="0.3">
      <c r="B3376" s="249"/>
    </row>
    <row r="3377" spans="2:2" x14ac:dyDescent="0.3">
      <c r="B3377" s="249"/>
    </row>
    <row r="3378" spans="2:2" x14ac:dyDescent="0.3">
      <c r="B3378" s="249"/>
    </row>
    <row r="3379" spans="2:2" x14ac:dyDescent="0.3">
      <c r="B3379" s="249"/>
    </row>
    <row r="3380" spans="2:2" x14ac:dyDescent="0.3">
      <c r="B3380" s="249"/>
    </row>
    <row r="3381" spans="2:2" x14ac:dyDescent="0.3">
      <c r="B3381" s="249"/>
    </row>
    <row r="3382" spans="2:2" x14ac:dyDescent="0.3">
      <c r="B3382" s="249"/>
    </row>
    <row r="3383" spans="2:2" x14ac:dyDescent="0.3">
      <c r="B3383" s="249"/>
    </row>
    <row r="3384" spans="2:2" x14ac:dyDescent="0.3">
      <c r="B3384" s="249"/>
    </row>
    <row r="3385" spans="2:2" x14ac:dyDescent="0.3">
      <c r="B3385" s="249"/>
    </row>
    <row r="3386" spans="2:2" x14ac:dyDescent="0.3">
      <c r="B3386" s="249"/>
    </row>
    <row r="3387" spans="2:2" x14ac:dyDescent="0.3">
      <c r="B3387" s="249"/>
    </row>
    <row r="3388" spans="2:2" x14ac:dyDescent="0.3">
      <c r="B3388" s="249"/>
    </row>
    <row r="3389" spans="2:2" x14ac:dyDescent="0.3">
      <c r="B3389" s="249"/>
    </row>
    <row r="3390" spans="2:2" x14ac:dyDescent="0.3">
      <c r="B3390" s="249"/>
    </row>
    <row r="3391" spans="2:2" x14ac:dyDescent="0.3">
      <c r="B3391" s="249"/>
    </row>
    <row r="3392" spans="2:2" x14ac:dyDescent="0.3">
      <c r="B3392" s="249"/>
    </row>
    <row r="3393" spans="2:2" x14ac:dyDescent="0.3">
      <c r="B3393" s="249"/>
    </row>
    <row r="3394" spans="2:2" x14ac:dyDescent="0.3">
      <c r="B3394" s="249"/>
    </row>
    <row r="3395" spans="2:2" x14ac:dyDescent="0.3">
      <c r="B3395" s="249"/>
    </row>
    <row r="3396" spans="2:2" x14ac:dyDescent="0.3">
      <c r="B3396" s="249"/>
    </row>
    <row r="3397" spans="2:2" x14ac:dyDescent="0.3">
      <c r="B3397" s="249"/>
    </row>
    <row r="3398" spans="2:2" x14ac:dyDescent="0.3">
      <c r="B3398" s="249"/>
    </row>
    <row r="3399" spans="2:2" x14ac:dyDescent="0.3">
      <c r="B3399" s="249"/>
    </row>
    <row r="3400" spans="2:2" x14ac:dyDescent="0.3">
      <c r="B3400" s="249"/>
    </row>
    <row r="3401" spans="2:2" x14ac:dyDescent="0.3">
      <c r="B3401" s="249"/>
    </row>
    <row r="3402" spans="2:2" x14ac:dyDescent="0.3">
      <c r="B3402" s="249"/>
    </row>
    <row r="3403" spans="2:2" x14ac:dyDescent="0.3">
      <c r="B3403" s="249"/>
    </row>
    <row r="3404" spans="2:2" x14ac:dyDescent="0.3">
      <c r="B3404" s="249"/>
    </row>
    <row r="3405" spans="2:2" x14ac:dyDescent="0.3">
      <c r="B3405" s="249"/>
    </row>
    <row r="3406" spans="2:2" x14ac:dyDescent="0.3">
      <c r="B3406" s="249"/>
    </row>
    <row r="3407" spans="2:2" x14ac:dyDescent="0.3">
      <c r="B3407" s="249"/>
    </row>
    <row r="3408" spans="2:2" x14ac:dyDescent="0.3">
      <c r="B3408" s="249"/>
    </row>
    <row r="3409" spans="2:2" x14ac:dyDescent="0.3">
      <c r="B3409" s="249"/>
    </row>
    <row r="3410" spans="2:2" x14ac:dyDescent="0.3">
      <c r="B3410" s="249"/>
    </row>
    <row r="3411" spans="2:2" x14ac:dyDescent="0.3">
      <c r="B3411" s="249"/>
    </row>
    <row r="3412" spans="2:2" x14ac:dyDescent="0.3">
      <c r="B3412" s="249"/>
    </row>
    <row r="3413" spans="2:2" x14ac:dyDescent="0.3">
      <c r="B3413" s="249"/>
    </row>
    <row r="3414" spans="2:2" x14ac:dyDescent="0.3">
      <c r="B3414" s="249"/>
    </row>
    <row r="3415" spans="2:2" x14ac:dyDescent="0.3">
      <c r="B3415" s="249"/>
    </row>
    <row r="3416" spans="2:2" x14ac:dyDescent="0.3">
      <c r="B3416" s="249"/>
    </row>
    <row r="3417" spans="2:2" x14ac:dyDescent="0.3">
      <c r="B3417" s="249"/>
    </row>
    <row r="3418" spans="2:2" x14ac:dyDescent="0.3">
      <c r="B3418" s="249"/>
    </row>
    <row r="3419" spans="2:2" x14ac:dyDescent="0.3">
      <c r="B3419" s="249"/>
    </row>
    <row r="3420" spans="2:2" x14ac:dyDescent="0.3">
      <c r="B3420" s="249"/>
    </row>
    <row r="3421" spans="2:2" x14ac:dyDescent="0.3">
      <c r="B3421" s="249"/>
    </row>
    <row r="3422" spans="2:2" x14ac:dyDescent="0.3">
      <c r="B3422" s="249"/>
    </row>
    <row r="3423" spans="2:2" x14ac:dyDescent="0.3">
      <c r="B3423" s="249"/>
    </row>
    <row r="3424" spans="2:2" x14ac:dyDescent="0.3">
      <c r="B3424" s="249"/>
    </row>
    <row r="3425" spans="2:2" x14ac:dyDescent="0.3">
      <c r="B3425" s="249"/>
    </row>
    <row r="3426" spans="2:2" x14ac:dyDescent="0.3">
      <c r="B3426" s="249"/>
    </row>
    <row r="3427" spans="2:2" x14ac:dyDescent="0.3">
      <c r="B3427" s="249"/>
    </row>
    <row r="3428" spans="2:2" x14ac:dyDescent="0.3">
      <c r="B3428" s="249"/>
    </row>
    <row r="3429" spans="2:2" x14ac:dyDescent="0.3">
      <c r="B3429" s="249"/>
    </row>
    <row r="3430" spans="2:2" x14ac:dyDescent="0.3">
      <c r="B3430" s="249"/>
    </row>
    <row r="3431" spans="2:2" x14ac:dyDescent="0.3">
      <c r="B3431" s="249"/>
    </row>
    <row r="3432" spans="2:2" x14ac:dyDescent="0.3">
      <c r="B3432" s="249"/>
    </row>
    <row r="3433" spans="2:2" x14ac:dyDescent="0.3">
      <c r="B3433" s="249"/>
    </row>
    <row r="3434" spans="2:2" x14ac:dyDescent="0.3">
      <c r="B3434" s="249"/>
    </row>
    <row r="3435" spans="2:2" x14ac:dyDescent="0.3">
      <c r="B3435" s="249"/>
    </row>
    <row r="3436" spans="2:2" x14ac:dyDescent="0.3">
      <c r="B3436" s="249"/>
    </row>
    <row r="3437" spans="2:2" x14ac:dyDescent="0.3">
      <c r="B3437" s="249"/>
    </row>
    <row r="3438" spans="2:2" x14ac:dyDescent="0.3">
      <c r="B3438" s="249"/>
    </row>
    <row r="3439" spans="2:2" x14ac:dyDescent="0.3">
      <c r="B3439" s="249"/>
    </row>
    <row r="3440" spans="2:2" x14ac:dyDescent="0.3">
      <c r="B3440" s="249"/>
    </row>
    <row r="3441" spans="2:2" x14ac:dyDescent="0.3">
      <c r="B3441" s="249"/>
    </row>
    <row r="3442" spans="2:2" x14ac:dyDescent="0.3">
      <c r="B3442" s="249"/>
    </row>
    <row r="3443" spans="2:2" x14ac:dyDescent="0.3">
      <c r="B3443" s="249"/>
    </row>
    <row r="3444" spans="2:2" x14ac:dyDescent="0.3">
      <c r="B3444" s="249"/>
    </row>
    <row r="3445" spans="2:2" x14ac:dyDescent="0.3">
      <c r="B3445" s="249"/>
    </row>
    <row r="3446" spans="2:2" x14ac:dyDescent="0.3">
      <c r="B3446" s="249"/>
    </row>
    <row r="3447" spans="2:2" x14ac:dyDescent="0.3">
      <c r="B3447" s="249"/>
    </row>
    <row r="3448" spans="2:2" x14ac:dyDescent="0.3">
      <c r="B3448" s="249"/>
    </row>
    <row r="3449" spans="2:2" x14ac:dyDescent="0.3">
      <c r="B3449" s="249"/>
    </row>
    <row r="3450" spans="2:2" x14ac:dyDescent="0.3">
      <c r="B3450" s="249"/>
    </row>
    <row r="3451" spans="2:2" x14ac:dyDescent="0.3">
      <c r="B3451" s="249"/>
    </row>
    <row r="3452" spans="2:2" x14ac:dyDescent="0.3">
      <c r="B3452" s="249"/>
    </row>
    <row r="3453" spans="2:2" x14ac:dyDescent="0.3">
      <c r="B3453" s="249"/>
    </row>
    <row r="3454" spans="2:2" x14ac:dyDescent="0.3">
      <c r="B3454" s="249"/>
    </row>
    <row r="3455" spans="2:2" x14ac:dyDescent="0.3">
      <c r="B3455" s="249"/>
    </row>
    <row r="3456" spans="2:2" x14ac:dyDescent="0.3">
      <c r="B3456" s="249"/>
    </row>
    <row r="3457" spans="2:2" x14ac:dyDescent="0.3">
      <c r="B3457" s="249"/>
    </row>
    <row r="3458" spans="2:2" x14ac:dyDescent="0.3">
      <c r="B3458" s="249"/>
    </row>
    <row r="3459" spans="2:2" x14ac:dyDescent="0.3">
      <c r="B3459" s="249"/>
    </row>
    <row r="3460" spans="2:2" x14ac:dyDescent="0.3">
      <c r="B3460" s="249"/>
    </row>
    <row r="3461" spans="2:2" x14ac:dyDescent="0.3">
      <c r="B3461" s="249"/>
    </row>
    <row r="3462" spans="2:2" x14ac:dyDescent="0.3">
      <c r="B3462" s="249"/>
    </row>
    <row r="3463" spans="2:2" x14ac:dyDescent="0.3">
      <c r="B3463" s="249"/>
    </row>
    <row r="3464" spans="2:2" x14ac:dyDescent="0.3">
      <c r="B3464" s="249"/>
    </row>
    <row r="3465" spans="2:2" x14ac:dyDescent="0.3">
      <c r="B3465" s="249"/>
    </row>
    <row r="3466" spans="2:2" x14ac:dyDescent="0.3">
      <c r="B3466" s="249"/>
    </row>
    <row r="3467" spans="2:2" x14ac:dyDescent="0.3">
      <c r="B3467" s="249"/>
    </row>
    <row r="3468" spans="2:2" x14ac:dyDescent="0.3">
      <c r="B3468" s="249"/>
    </row>
    <row r="3469" spans="2:2" x14ac:dyDescent="0.3">
      <c r="B3469" s="249"/>
    </row>
    <row r="3470" spans="2:2" x14ac:dyDescent="0.3">
      <c r="B3470" s="249"/>
    </row>
    <row r="3471" spans="2:2" x14ac:dyDescent="0.3">
      <c r="B3471" s="249"/>
    </row>
    <row r="3472" spans="2:2" x14ac:dyDescent="0.3">
      <c r="B3472" s="249"/>
    </row>
    <row r="3473" spans="2:2" x14ac:dyDescent="0.3">
      <c r="B3473" s="249"/>
    </row>
    <row r="3474" spans="2:2" x14ac:dyDescent="0.3">
      <c r="B3474" s="249"/>
    </row>
    <row r="3475" spans="2:2" x14ac:dyDescent="0.3">
      <c r="B3475" s="249"/>
    </row>
    <row r="3476" spans="2:2" x14ac:dyDescent="0.3">
      <c r="B3476" s="249"/>
    </row>
    <row r="3477" spans="2:2" x14ac:dyDescent="0.3">
      <c r="B3477" s="249"/>
    </row>
    <row r="3478" spans="2:2" x14ac:dyDescent="0.3">
      <c r="B3478" s="249"/>
    </row>
    <row r="3479" spans="2:2" x14ac:dyDescent="0.3">
      <c r="B3479" s="249"/>
    </row>
    <row r="3480" spans="2:2" x14ac:dyDescent="0.3">
      <c r="B3480" s="249"/>
    </row>
    <row r="3481" spans="2:2" x14ac:dyDescent="0.3">
      <c r="B3481" s="249"/>
    </row>
    <row r="3482" spans="2:2" x14ac:dyDescent="0.3">
      <c r="B3482" s="249"/>
    </row>
    <row r="3483" spans="2:2" x14ac:dyDescent="0.3">
      <c r="B3483" s="249"/>
    </row>
    <row r="3484" spans="2:2" x14ac:dyDescent="0.3">
      <c r="B3484" s="249"/>
    </row>
    <row r="3485" spans="2:2" x14ac:dyDescent="0.3">
      <c r="B3485" s="249"/>
    </row>
    <row r="3486" spans="2:2" x14ac:dyDescent="0.3">
      <c r="B3486" s="249"/>
    </row>
    <row r="3487" spans="2:2" x14ac:dyDescent="0.3">
      <c r="B3487" s="249"/>
    </row>
    <row r="3488" spans="2:2" x14ac:dyDescent="0.3">
      <c r="B3488" s="249"/>
    </row>
    <row r="3489" spans="2:2" x14ac:dyDescent="0.3">
      <c r="B3489" s="249"/>
    </row>
    <row r="3490" spans="2:2" x14ac:dyDescent="0.3">
      <c r="B3490" s="249"/>
    </row>
    <row r="3491" spans="2:2" x14ac:dyDescent="0.3">
      <c r="B3491" s="249"/>
    </row>
    <row r="3492" spans="2:2" x14ac:dyDescent="0.3">
      <c r="B3492" s="249"/>
    </row>
    <row r="3493" spans="2:2" x14ac:dyDescent="0.3">
      <c r="B3493" s="249"/>
    </row>
    <row r="3494" spans="2:2" x14ac:dyDescent="0.3">
      <c r="B3494" s="249"/>
    </row>
    <row r="3495" spans="2:2" x14ac:dyDescent="0.3">
      <c r="B3495" s="249"/>
    </row>
    <row r="3496" spans="2:2" x14ac:dyDescent="0.3">
      <c r="B3496" s="249"/>
    </row>
    <row r="3497" spans="2:2" x14ac:dyDescent="0.3">
      <c r="B3497" s="249"/>
    </row>
    <row r="3498" spans="2:2" x14ac:dyDescent="0.3">
      <c r="B3498" s="249"/>
    </row>
    <row r="3499" spans="2:2" x14ac:dyDescent="0.3">
      <c r="B3499" s="249"/>
    </row>
    <row r="3500" spans="2:2" x14ac:dyDescent="0.3">
      <c r="B3500" s="249"/>
    </row>
    <row r="3501" spans="2:2" x14ac:dyDescent="0.3">
      <c r="B3501" s="249"/>
    </row>
    <row r="3502" spans="2:2" x14ac:dyDescent="0.3">
      <c r="B3502" s="249"/>
    </row>
    <row r="3503" spans="2:2" x14ac:dyDescent="0.3">
      <c r="B3503" s="249"/>
    </row>
    <row r="3504" spans="2:2" x14ac:dyDescent="0.3">
      <c r="B3504" s="249"/>
    </row>
    <row r="3505" spans="2:2" x14ac:dyDescent="0.3">
      <c r="B3505" s="249"/>
    </row>
    <row r="3506" spans="2:2" x14ac:dyDescent="0.3">
      <c r="B3506" s="249"/>
    </row>
    <row r="3507" spans="2:2" x14ac:dyDescent="0.3">
      <c r="B3507" s="249"/>
    </row>
    <row r="3508" spans="2:2" x14ac:dyDescent="0.3">
      <c r="B3508" s="249"/>
    </row>
    <row r="3509" spans="2:2" x14ac:dyDescent="0.3">
      <c r="B3509" s="249"/>
    </row>
    <row r="3510" spans="2:2" x14ac:dyDescent="0.3">
      <c r="B3510" s="249"/>
    </row>
    <row r="3511" spans="2:2" x14ac:dyDescent="0.3">
      <c r="B3511" s="249"/>
    </row>
    <row r="3512" spans="2:2" x14ac:dyDescent="0.3">
      <c r="B3512" s="249"/>
    </row>
    <row r="3513" spans="2:2" x14ac:dyDescent="0.3">
      <c r="B3513" s="249"/>
    </row>
    <row r="3514" spans="2:2" x14ac:dyDescent="0.3">
      <c r="B3514" s="249"/>
    </row>
    <row r="3515" spans="2:2" x14ac:dyDescent="0.3">
      <c r="B3515" s="249"/>
    </row>
    <row r="3516" spans="2:2" x14ac:dyDescent="0.3">
      <c r="B3516" s="249"/>
    </row>
    <row r="3517" spans="2:2" x14ac:dyDescent="0.3">
      <c r="B3517" s="249"/>
    </row>
    <row r="3518" spans="2:2" x14ac:dyDescent="0.3">
      <c r="B3518" s="249"/>
    </row>
    <row r="3519" spans="2:2" x14ac:dyDescent="0.3">
      <c r="B3519" s="249"/>
    </row>
    <row r="3520" spans="2:2" x14ac:dyDescent="0.3">
      <c r="B3520" s="249"/>
    </row>
    <row r="3521" spans="2:2" x14ac:dyDescent="0.3">
      <c r="B3521" s="249"/>
    </row>
    <row r="3522" spans="2:2" x14ac:dyDescent="0.3">
      <c r="B3522" s="249"/>
    </row>
    <row r="3523" spans="2:2" x14ac:dyDescent="0.3">
      <c r="B3523" s="249"/>
    </row>
    <row r="3524" spans="2:2" x14ac:dyDescent="0.3">
      <c r="B3524" s="249"/>
    </row>
    <row r="3525" spans="2:2" x14ac:dyDescent="0.3">
      <c r="B3525" s="249"/>
    </row>
    <row r="3526" spans="2:2" x14ac:dyDescent="0.3">
      <c r="B3526" s="249"/>
    </row>
    <row r="3527" spans="2:2" x14ac:dyDescent="0.3">
      <c r="B3527" s="249"/>
    </row>
    <row r="3528" spans="2:2" x14ac:dyDescent="0.3">
      <c r="B3528" s="249"/>
    </row>
    <row r="3529" spans="2:2" x14ac:dyDescent="0.3">
      <c r="B3529" s="249"/>
    </row>
    <row r="3530" spans="2:2" x14ac:dyDescent="0.3">
      <c r="B3530" s="249"/>
    </row>
    <row r="3531" spans="2:2" x14ac:dyDescent="0.3">
      <c r="B3531" s="249"/>
    </row>
    <row r="3532" spans="2:2" x14ac:dyDescent="0.3">
      <c r="B3532" s="249"/>
    </row>
    <row r="3533" spans="2:2" x14ac:dyDescent="0.3">
      <c r="B3533" s="249"/>
    </row>
    <row r="3534" spans="2:2" x14ac:dyDescent="0.3">
      <c r="B3534" s="249"/>
    </row>
    <row r="3535" spans="2:2" x14ac:dyDescent="0.3">
      <c r="B3535" s="249"/>
    </row>
    <row r="3536" spans="2:2" x14ac:dyDescent="0.3">
      <c r="B3536" s="249"/>
    </row>
    <row r="3537" spans="2:2" x14ac:dyDescent="0.3">
      <c r="B3537" s="249"/>
    </row>
    <row r="3538" spans="2:2" x14ac:dyDescent="0.3">
      <c r="B3538" s="249"/>
    </row>
    <row r="3539" spans="2:2" x14ac:dyDescent="0.3">
      <c r="B3539" s="249"/>
    </row>
    <row r="3540" spans="2:2" x14ac:dyDescent="0.3">
      <c r="B3540" s="249"/>
    </row>
    <row r="3541" spans="2:2" x14ac:dyDescent="0.3">
      <c r="B3541" s="249"/>
    </row>
    <row r="3542" spans="2:2" x14ac:dyDescent="0.3">
      <c r="B3542" s="249"/>
    </row>
    <row r="3543" spans="2:2" x14ac:dyDescent="0.3">
      <c r="B3543" s="249"/>
    </row>
    <row r="3544" spans="2:2" x14ac:dyDescent="0.3">
      <c r="B3544" s="249"/>
    </row>
    <row r="3545" spans="2:2" x14ac:dyDescent="0.3">
      <c r="B3545" s="249"/>
    </row>
    <row r="3546" spans="2:2" x14ac:dyDescent="0.3">
      <c r="B3546" s="249"/>
    </row>
    <row r="3547" spans="2:2" x14ac:dyDescent="0.3">
      <c r="B3547" s="249"/>
    </row>
    <row r="3548" spans="2:2" x14ac:dyDescent="0.3">
      <c r="B3548" s="249"/>
    </row>
    <row r="3549" spans="2:2" x14ac:dyDescent="0.3">
      <c r="B3549" s="249"/>
    </row>
    <row r="3550" spans="2:2" x14ac:dyDescent="0.3">
      <c r="B3550" s="249"/>
    </row>
    <row r="3551" spans="2:2" x14ac:dyDescent="0.3">
      <c r="B3551" s="249"/>
    </row>
    <row r="3552" spans="2:2" x14ac:dyDescent="0.3">
      <c r="B3552" s="249"/>
    </row>
    <row r="3553" spans="2:2" x14ac:dyDescent="0.3">
      <c r="B3553" s="249"/>
    </row>
    <row r="3554" spans="2:2" x14ac:dyDescent="0.3">
      <c r="B3554" s="249"/>
    </row>
    <row r="3555" spans="2:2" x14ac:dyDescent="0.3">
      <c r="B3555" s="249"/>
    </row>
    <row r="3556" spans="2:2" x14ac:dyDescent="0.3">
      <c r="B3556" s="249"/>
    </row>
    <row r="3557" spans="2:2" x14ac:dyDescent="0.3">
      <c r="B3557" s="249"/>
    </row>
    <row r="3558" spans="2:2" x14ac:dyDescent="0.3">
      <c r="B3558" s="249"/>
    </row>
    <row r="3559" spans="2:2" x14ac:dyDescent="0.3">
      <c r="B3559" s="249"/>
    </row>
    <row r="3560" spans="2:2" x14ac:dyDescent="0.3">
      <c r="B3560" s="249"/>
    </row>
    <row r="3561" spans="2:2" x14ac:dyDescent="0.3">
      <c r="B3561" s="249"/>
    </row>
    <row r="3562" spans="2:2" x14ac:dyDescent="0.3">
      <c r="B3562" s="249"/>
    </row>
    <row r="3563" spans="2:2" x14ac:dyDescent="0.3">
      <c r="B3563" s="249"/>
    </row>
    <row r="3564" spans="2:2" x14ac:dyDescent="0.3">
      <c r="B3564" s="249"/>
    </row>
    <row r="3565" spans="2:2" x14ac:dyDescent="0.3">
      <c r="B3565" s="249"/>
    </row>
    <row r="3566" spans="2:2" x14ac:dyDescent="0.3">
      <c r="B3566" s="249"/>
    </row>
    <row r="3567" spans="2:2" x14ac:dyDescent="0.3">
      <c r="B3567" s="249"/>
    </row>
    <row r="3568" spans="2:2" x14ac:dyDescent="0.3">
      <c r="B3568" s="249"/>
    </row>
    <row r="3569" spans="2:2" x14ac:dyDescent="0.3">
      <c r="B3569" s="249"/>
    </row>
    <row r="3570" spans="2:2" x14ac:dyDescent="0.3">
      <c r="B3570" s="249"/>
    </row>
    <row r="3571" spans="2:2" x14ac:dyDescent="0.3">
      <c r="B3571" s="249"/>
    </row>
    <row r="3572" spans="2:2" x14ac:dyDescent="0.3">
      <c r="B3572" s="249"/>
    </row>
    <row r="3573" spans="2:2" x14ac:dyDescent="0.3">
      <c r="B3573" s="249"/>
    </row>
    <row r="3574" spans="2:2" x14ac:dyDescent="0.3">
      <c r="B3574" s="249"/>
    </row>
    <row r="3575" spans="2:2" x14ac:dyDescent="0.3">
      <c r="B3575" s="249"/>
    </row>
    <row r="3576" spans="2:2" x14ac:dyDescent="0.3">
      <c r="B3576" s="249"/>
    </row>
    <row r="3577" spans="2:2" x14ac:dyDescent="0.3">
      <c r="B3577" s="249"/>
    </row>
    <row r="3578" spans="2:2" x14ac:dyDescent="0.3">
      <c r="B3578" s="249"/>
    </row>
    <row r="3579" spans="2:2" x14ac:dyDescent="0.3">
      <c r="B3579" s="249"/>
    </row>
    <row r="3580" spans="2:2" x14ac:dyDescent="0.3">
      <c r="B3580" s="249"/>
    </row>
    <row r="3581" spans="2:2" x14ac:dyDescent="0.3">
      <c r="B3581" s="249"/>
    </row>
    <row r="3582" spans="2:2" x14ac:dyDescent="0.3">
      <c r="B3582" s="249"/>
    </row>
    <row r="3583" spans="2:2" x14ac:dyDescent="0.3">
      <c r="B3583" s="249"/>
    </row>
    <row r="3584" spans="2:2" x14ac:dyDescent="0.3">
      <c r="B3584" s="249"/>
    </row>
    <row r="3585" spans="2:2" x14ac:dyDescent="0.3">
      <c r="B3585" s="249"/>
    </row>
    <row r="3586" spans="2:2" x14ac:dyDescent="0.3">
      <c r="B3586" s="249"/>
    </row>
    <row r="3587" spans="2:2" x14ac:dyDescent="0.3">
      <c r="B3587" s="249"/>
    </row>
    <row r="3588" spans="2:2" x14ac:dyDescent="0.3">
      <c r="B3588" s="249"/>
    </row>
    <row r="3589" spans="2:2" x14ac:dyDescent="0.3">
      <c r="B3589" s="249"/>
    </row>
    <row r="3590" spans="2:2" x14ac:dyDescent="0.3">
      <c r="B3590" s="249"/>
    </row>
    <row r="3591" spans="2:2" x14ac:dyDescent="0.3">
      <c r="B3591" s="249"/>
    </row>
    <row r="3592" spans="2:2" x14ac:dyDescent="0.3">
      <c r="B3592" s="249"/>
    </row>
    <row r="3593" spans="2:2" x14ac:dyDescent="0.3">
      <c r="B3593" s="249"/>
    </row>
    <row r="3594" spans="2:2" x14ac:dyDescent="0.3">
      <c r="B3594" s="249"/>
    </row>
    <row r="3595" spans="2:2" x14ac:dyDescent="0.3">
      <c r="B3595" s="249"/>
    </row>
    <row r="3596" spans="2:2" x14ac:dyDescent="0.3">
      <c r="B3596" s="249"/>
    </row>
    <row r="3597" spans="2:2" x14ac:dyDescent="0.3">
      <c r="B3597" s="249"/>
    </row>
    <row r="3598" spans="2:2" x14ac:dyDescent="0.3">
      <c r="B3598" s="249"/>
    </row>
    <row r="3599" spans="2:2" x14ac:dyDescent="0.3">
      <c r="B3599" s="249"/>
    </row>
    <row r="3600" spans="2:2" x14ac:dyDescent="0.3">
      <c r="B3600" s="249"/>
    </row>
    <row r="3601" spans="2:2" x14ac:dyDescent="0.3">
      <c r="B3601" s="249"/>
    </row>
    <row r="3602" spans="2:2" x14ac:dyDescent="0.3">
      <c r="B3602" s="249"/>
    </row>
    <row r="3603" spans="2:2" x14ac:dyDescent="0.3">
      <c r="B3603" s="249"/>
    </row>
    <row r="3604" spans="2:2" x14ac:dyDescent="0.3">
      <c r="B3604" s="249"/>
    </row>
    <row r="3605" spans="2:2" x14ac:dyDescent="0.3">
      <c r="B3605" s="249"/>
    </row>
    <row r="3606" spans="2:2" x14ac:dyDescent="0.3">
      <c r="B3606" s="249"/>
    </row>
    <row r="3607" spans="2:2" x14ac:dyDescent="0.3">
      <c r="B3607" s="249"/>
    </row>
    <row r="3608" spans="2:2" x14ac:dyDescent="0.3">
      <c r="B3608" s="249"/>
    </row>
    <row r="3609" spans="2:2" x14ac:dyDescent="0.3">
      <c r="B3609" s="249"/>
    </row>
    <row r="3610" spans="2:2" x14ac:dyDescent="0.3">
      <c r="B3610" s="249"/>
    </row>
    <row r="3611" spans="2:2" x14ac:dyDescent="0.3">
      <c r="B3611" s="249"/>
    </row>
    <row r="3612" spans="2:2" x14ac:dyDescent="0.3">
      <c r="B3612" s="249"/>
    </row>
    <row r="3613" spans="2:2" x14ac:dyDescent="0.3">
      <c r="B3613" s="249"/>
    </row>
    <row r="3614" spans="2:2" x14ac:dyDescent="0.3">
      <c r="B3614" s="249"/>
    </row>
    <row r="3615" spans="2:2" x14ac:dyDescent="0.3">
      <c r="B3615" s="249"/>
    </row>
    <row r="3616" spans="2:2" x14ac:dyDescent="0.3">
      <c r="B3616" s="249"/>
    </row>
    <row r="3617" spans="2:2" x14ac:dyDescent="0.3">
      <c r="B3617" s="249"/>
    </row>
    <row r="3618" spans="2:2" x14ac:dyDescent="0.3">
      <c r="B3618" s="249"/>
    </row>
    <row r="3619" spans="2:2" x14ac:dyDescent="0.3">
      <c r="B3619" s="249"/>
    </row>
    <row r="3620" spans="2:2" x14ac:dyDescent="0.3">
      <c r="B3620" s="249"/>
    </row>
    <row r="3621" spans="2:2" x14ac:dyDescent="0.3">
      <c r="B3621" s="249"/>
    </row>
    <row r="3622" spans="2:2" x14ac:dyDescent="0.3">
      <c r="B3622" s="249"/>
    </row>
    <row r="3623" spans="2:2" x14ac:dyDescent="0.3">
      <c r="B3623" s="249"/>
    </row>
    <row r="3624" spans="2:2" x14ac:dyDescent="0.3">
      <c r="B3624" s="249"/>
    </row>
    <row r="3625" spans="2:2" x14ac:dyDescent="0.3">
      <c r="B3625" s="249"/>
    </row>
    <row r="3626" spans="2:2" x14ac:dyDescent="0.3">
      <c r="B3626" s="249"/>
    </row>
    <row r="3627" spans="2:2" x14ac:dyDescent="0.3">
      <c r="B3627" s="249"/>
    </row>
    <row r="3628" spans="2:2" x14ac:dyDescent="0.3">
      <c r="B3628" s="249"/>
    </row>
    <row r="3629" spans="2:2" x14ac:dyDescent="0.3">
      <c r="B3629" s="249"/>
    </row>
    <row r="3630" spans="2:2" x14ac:dyDescent="0.3">
      <c r="B3630" s="249"/>
    </row>
    <row r="3631" spans="2:2" x14ac:dyDescent="0.3">
      <c r="B3631" s="249"/>
    </row>
    <row r="3632" spans="2:2" x14ac:dyDescent="0.3">
      <c r="B3632" s="249"/>
    </row>
    <row r="3633" spans="2:2" x14ac:dyDescent="0.3">
      <c r="B3633" s="249"/>
    </row>
    <row r="3634" spans="2:2" x14ac:dyDescent="0.3">
      <c r="B3634" s="249"/>
    </row>
    <row r="3635" spans="2:2" x14ac:dyDescent="0.3">
      <c r="B3635" s="249"/>
    </row>
    <row r="3636" spans="2:2" x14ac:dyDescent="0.3">
      <c r="B3636" s="249"/>
    </row>
    <row r="3637" spans="2:2" x14ac:dyDescent="0.3">
      <c r="B3637" s="249"/>
    </row>
    <row r="3638" spans="2:2" x14ac:dyDescent="0.3">
      <c r="B3638" s="249"/>
    </row>
    <row r="3639" spans="2:2" x14ac:dyDescent="0.3">
      <c r="B3639" s="249"/>
    </row>
    <row r="3640" spans="2:2" x14ac:dyDescent="0.3">
      <c r="B3640" s="249"/>
    </row>
    <row r="3641" spans="2:2" x14ac:dyDescent="0.3">
      <c r="B3641" s="249"/>
    </row>
    <row r="3642" spans="2:2" x14ac:dyDescent="0.3">
      <c r="B3642" s="249"/>
    </row>
    <row r="3643" spans="2:2" x14ac:dyDescent="0.3">
      <c r="B3643" s="249"/>
    </row>
    <row r="3644" spans="2:2" x14ac:dyDescent="0.3">
      <c r="B3644" s="249"/>
    </row>
    <row r="3645" spans="2:2" x14ac:dyDescent="0.3">
      <c r="B3645" s="249"/>
    </row>
    <row r="3646" spans="2:2" x14ac:dyDescent="0.3">
      <c r="B3646" s="249"/>
    </row>
    <row r="3647" spans="2:2" x14ac:dyDescent="0.3">
      <c r="B3647" s="249"/>
    </row>
    <row r="3648" spans="2:2" x14ac:dyDescent="0.3">
      <c r="B3648" s="249"/>
    </row>
    <row r="3649" spans="2:2" x14ac:dyDescent="0.3">
      <c r="B3649" s="249"/>
    </row>
    <row r="3650" spans="2:2" x14ac:dyDescent="0.3">
      <c r="B3650" s="249"/>
    </row>
    <row r="3651" spans="2:2" x14ac:dyDescent="0.3">
      <c r="B3651" s="249"/>
    </row>
    <row r="3652" spans="2:2" x14ac:dyDescent="0.3">
      <c r="B3652" s="249"/>
    </row>
    <row r="3653" spans="2:2" x14ac:dyDescent="0.3">
      <c r="B3653" s="249"/>
    </row>
    <row r="3654" spans="2:2" x14ac:dyDescent="0.3">
      <c r="B3654" s="249"/>
    </row>
    <row r="3655" spans="2:2" x14ac:dyDescent="0.3">
      <c r="B3655" s="249"/>
    </row>
    <row r="3656" spans="2:2" x14ac:dyDescent="0.3">
      <c r="B3656" s="249"/>
    </row>
    <row r="3657" spans="2:2" x14ac:dyDescent="0.3">
      <c r="B3657" s="249"/>
    </row>
    <row r="3658" spans="2:2" x14ac:dyDescent="0.3">
      <c r="B3658" s="249"/>
    </row>
    <row r="3659" spans="2:2" x14ac:dyDescent="0.3">
      <c r="B3659" s="249"/>
    </row>
    <row r="3660" spans="2:2" x14ac:dyDescent="0.3">
      <c r="B3660" s="249"/>
    </row>
    <row r="3661" spans="2:2" x14ac:dyDescent="0.3">
      <c r="B3661" s="249"/>
    </row>
    <row r="3662" spans="2:2" x14ac:dyDescent="0.3">
      <c r="B3662" s="249"/>
    </row>
    <row r="3663" spans="2:2" x14ac:dyDescent="0.3">
      <c r="B3663" s="249"/>
    </row>
    <row r="3664" spans="2:2" x14ac:dyDescent="0.3">
      <c r="B3664" s="249"/>
    </row>
    <row r="3665" spans="2:2" x14ac:dyDescent="0.3">
      <c r="B3665" s="249"/>
    </row>
    <row r="3666" spans="2:2" x14ac:dyDescent="0.3">
      <c r="B3666" s="249"/>
    </row>
    <row r="3667" spans="2:2" x14ac:dyDescent="0.3">
      <c r="B3667" s="249"/>
    </row>
    <row r="3668" spans="2:2" x14ac:dyDescent="0.3">
      <c r="B3668" s="249"/>
    </row>
    <row r="3669" spans="2:2" x14ac:dyDescent="0.3">
      <c r="B3669" s="249"/>
    </row>
    <row r="3670" spans="2:2" x14ac:dyDescent="0.3">
      <c r="B3670" s="249"/>
    </row>
    <row r="3671" spans="2:2" x14ac:dyDescent="0.3">
      <c r="B3671" s="249"/>
    </row>
    <row r="3672" spans="2:2" x14ac:dyDescent="0.3">
      <c r="B3672" s="249"/>
    </row>
    <row r="3673" spans="2:2" x14ac:dyDescent="0.3">
      <c r="B3673" s="249"/>
    </row>
    <row r="3674" spans="2:2" x14ac:dyDescent="0.3">
      <c r="B3674" s="249"/>
    </row>
    <row r="3675" spans="2:2" x14ac:dyDescent="0.3">
      <c r="B3675" s="249"/>
    </row>
    <row r="3676" spans="2:2" x14ac:dyDescent="0.3">
      <c r="B3676" s="249"/>
    </row>
    <row r="3677" spans="2:2" x14ac:dyDescent="0.3">
      <c r="B3677" s="249"/>
    </row>
    <row r="3678" spans="2:2" x14ac:dyDescent="0.3">
      <c r="B3678" s="249"/>
    </row>
    <row r="3679" spans="2:2" x14ac:dyDescent="0.3">
      <c r="B3679" s="249"/>
    </row>
    <row r="3680" spans="2:2" x14ac:dyDescent="0.3">
      <c r="B3680" s="249"/>
    </row>
    <row r="3681" spans="2:2" x14ac:dyDescent="0.3">
      <c r="B3681" s="249"/>
    </row>
    <row r="3682" spans="2:2" x14ac:dyDescent="0.3">
      <c r="B3682" s="249"/>
    </row>
    <row r="3683" spans="2:2" x14ac:dyDescent="0.3">
      <c r="B3683" s="249"/>
    </row>
    <row r="3684" spans="2:2" x14ac:dyDescent="0.3">
      <c r="B3684" s="249"/>
    </row>
    <row r="3685" spans="2:2" x14ac:dyDescent="0.3">
      <c r="B3685" s="249"/>
    </row>
    <row r="3686" spans="2:2" x14ac:dyDescent="0.3">
      <c r="B3686" s="249"/>
    </row>
    <row r="3687" spans="2:2" x14ac:dyDescent="0.3">
      <c r="B3687" s="249"/>
    </row>
    <row r="3688" spans="2:2" x14ac:dyDescent="0.3">
      <c r="B3688" s="249"/>
    </row>
    <row r="3689" spans="2:2" x14ac:dyDescent="0.3">
      <c r="B3689" s="249"/>
    </row>
    <row r="3690" spans="2:2" x14ac:dyDescent="0.3">
      <c r="B3690" s="249"/>
    </row>
    <row r="3691" spans="2:2" x14ac:dyDescent="0.3">
      <c r="B3691" s="249"/>
    </row>
    <row r="3692" spans="2:2" x14ac:dyDescent="0.3">
      <c r="B3692" s="249"/>
    </row>
    <row r="3693" spans="2:2" x14ac:dyDescent="0.3">
      <c r="B3693" s="249"/>
    </row>
    <row r="3694" spans="2:2" x14ac:dyDescent="0.3">
      <c r="B3694" s="249"/>
    </row>
    <row r="3695" spans="2:2" x14ac:dyDescent="0.3">
      <c r="B3695" s="249"/>
    </row>
    <row r="3696" spans="2:2" x14ac:dyDescent="0.3">
      <c r="B3696" s="249"/>
    </row>
    <row r="3697" spans="2:2" x14ac:dyDescent="0.3">
      <c r="B3697" s="249"/>
    </row>
    <row r="3698" spans="2:2" x14ac:dyDescent="0.3">
      <c r="B3698" s="249"/>
    </row>
    <row r="3699" spans="2:2" x14ac:dyDescent="0.3">
      <c r="B3699" s="249"/>
    </row>
    <row r="3700" spans="2:2" x14ac:dyDescent="0.3">
      <c r="B3700" s="249"/>
    </row>
    <row r="3701" spans="2:2" x14ac:dyDescent="0.3">
      <c r="B3701" s="249"/>
    </row>
    <row r="3702" spans="2:2" x14ac:dyDescent="0.3">
      <c r="B3702" s="249"/>
    </row>
    <row r="3703" spans="2:2" x14ac:dyDescent="0.3">
      <c r="B3703" s="249"/>
    </row>
    <row r="3704" spans="2:2" x14ac:dyDescent="0.3">
      <c r="B3704" s="249"/>
    </row>
    <row r="3705" spans="2:2" x14ac:dyDescent="0.3">
      <c r="B3705" s="249"/>
    </row>
    <row r="3706" spans="2:2" x14ac:dyDescent="0.3">
      <c r="B3706" s="249"/>
    </row>
    <row r="3707" spans="2:2" x14ac:dyDescent="0.3">
      <c r="B3707" s="249"/>
    </row>
    <row r="3708" spans="2:2" x14ac:dyDescent="0.3">
      <c r="B3708" s="249"/>
    </row>
    <row r="3709" spans="2:2" x14ac:dyDescent="0.3">
      <c r="B3709" s="249"/>
    </row>
    <row r="3710" spans="2:2" x14ac:dyDescent="0.3">
      <c r="B3710" s="249"/>
    </row>
    <row r="3711" spans="2:2" x14ac:dyDescent="0.3">
      <c r="B3711" s="249"/>
    </row>
    <row r="3712" spans="2:2" x14ac:dyDescent="0.3">
      <c r="B3712" s="249"/>
    </row>
    <row r="3713" spans="2:2" x14ac:dyDescent="0.3">
      <c r="B3713" s="249"/>
    </row>
    <row r="3714" spans="2:2" x14ac:dyDescent="0.3">
      <c r="B3714" s="249"/>
    </row>
    <row r="3715" spans="2:2" x14ac:dyDescent="0.3">
      <c r="B3715" s="249"/>
    </row>
    <row r="3716" spans="2:2" x14ac:dyDescent="0.3">
      <c r="B3716" s="249"/>
    </row>
    <row r="3717" spans="2:2" x14ac:dyDescent="0.3">
      <c r="B3717" s="249"/>
    </row>
    <row r="3718" spans="2:2" x14ac:dyDescent="0.3">
      <c r="B3718" s="249"/>
    </row>
    <row r="3719" spans="2:2" x14ac:dyDescent="0.3">
      <c r="B3719" s="249"/>
    </row>
    <row r="3720" spans="2:2" x14ac:dyDescent="0.3">
      <c r="B3720" s="249"/>
    </row>
    <row r="3721" spans="2:2" x14ac:dyDescent="0.3">
      <c r="B3721" s="249"/>
    </row>
    <row r="3722" spans="2:2" x14ac:dyDescent="0.3">
      <c r="B3722" s="249"/>
    </row>
    <row r="3723" spans="2:2" x14ac:dyDescent="0.3">
      <c r="B3723" s="249"/>
    </row>
    <row r="3724" spans="2:2" x14ac:dyDescent="0.3">
      <c r="B3724" s="249"/>
    </row>
    <row r="3725" spans="2:2" x14ac:dyDescent="0.3">
      <c r="B3725" s="249"/>
    </row>
    <row r="3726" spans="2:2" x14ac:dyDescent="0.3">
      <c r="B3726" s="249"/>
    </row>
    <row r="3727" spans="2:2" x14ac:dyDescent="0.3">
      <c r="B3727" s="249"/>
    </row>
    <row r="3728" spans="2:2" x14ac:dyDescent="0.3">
      <c r="B3728" s="249"/>
    </row>
    <row r="3729" spans="2:2" x14ac:dyDescent="0.3">
      <c r="B3729" s="249"/>
    </row>
    <row r="3730" spans="2:2" x14ac:dyDescent="0.3">
      <c r="B3730" s="249"/>
    </row>
    <row r="3731" spans="2:2" x14ac:dyDescent="0.3">
      <c r="B3731" s="249"/>
    </row>
    <row r="3732" spans="2:2" x14ac:dyDescent="0.3">
      <c r="B3732" s="249"/>
    </row>
    <row r="3733" spans="2:2" x14ac:dyDescent="0.3">
      <c r="B3733" s="249"/>
    </row>
    <row r="3734" spans="2:2" x14ac:dyDescent="0.3">
      <c r="B3734" s="249"/>
    </row>
    <row r="3735" spans="2:2" x14ac:dyDescent="0.3">
      <c r="B3735" s="249"/>
    </row>
    <row r="3736" spans="2:2" x14ac:dyDescent="0.3">
      <c r="B3736" s="249"/>
    </row>
    <row r="3737" spans="2:2" x14ac:dyDescent="0.3">
      <c r="B3737" s="249"/>
    </row>
    <row r="3738" spans="2:2" x14ac:dyDescent="0.3">
      <c r="B3738" s="249"/>
    </row>
    <row r="3739" spans="2:2" x14ac:dyDescent="0.3">
      <c r="B3739" s="249"/>
    </row>
    <row r="3740" spans="2:2" x14ac:dyDescent="0.3">
      <c r="B3740" s="249"/>
    </row>
    <row r="3741" spans="2:2" x14ac:dyDescent="0.3">
      <c r="B3741" s="249"/>
    </row>
    <row r="3742" spans="2:2" x14ac:dyDescent="0.3">
      <c r="B3742" s="249"/>
    </row>
    <row r="3743" spans="2:2" x14ac:dyDescent="0.3">
      <c r="B3743" s="249"/>
    </row>
    <row r="3744" spans="2:2" x14ac:dyDescent="0.3">
      <c r="B3744" s="249"/>
    </row>
    <row r="3745" spans="2:2" x14ac:dyDescent="0.3">
      <c r="B3745" s="249"/>
    </row>
    <row r="3746" spans="2:2" x14ac:dyDescent="0.3">
      <c r="B3746" s="249"/>
    </row>
    <row r="3747" spans="2:2" x14ac:dyDescent="0.3">
      <c r="B3747" s="249"/>
    </row>
    <row r="3748" spans="2:2" x14ac:dyDescent="0.3">
      <c r="B3748" s="249"/>
    </row>
    <row r="3749" spans="2:2" x14ac:dyDescent="0.3">
      <c r="B3749" s="249"/>
    </row>
    <row r="3750" spans="2:2" x14ac:dyDescent="0.3">
      <c r="B3750" s="249"/>
    </row>
    <row r="3751" spans="2:2" x14ac:dyDescent="0.3">
      <c r="B3751" s="249"/>
    </row>
    <row r="3752" spans="2:2" x14ac:dyDescent="0.3">
      <c r="B3752" s="249"/>
    </row>
    <row r="3753" spans="2:2" x14ac:dyDescent="0.3">
      <c r="B3753" s="249"/>
    </row>
    <row r="3754" spans="2:2" x14ac:dyDescent="0.3">
      <c r="B3754" s="249"/>
    </row>
    <row r="3755" spans="2:2" x14ac:dyDescent="0.3">
      <c r="B3755" s="249"/>
    </row>
    <row r="3756" spans="2:2" x14ac:dyDescent="0.3">
      <c r="B3756" s="249"/>
    </row>
    <row r="3757" spans="2:2" x14ac:dyDescent="0.3">
      <c r="B3757" s="249"/>
    </row>
    <row r="3758" spans="2:2" x14ac:dyDescent="0.3">
      <c r="B3758" s="249"/>
    </row>
    <row r="3759" spans="2:2" x14ac:dyDescent="0.3">
      <c r="B3759" s="249"/>
    </row>
    <row r="3760" spans="2:2" x14ac:dyDescent="0.3">
      <c r="B3760" s="249"/>
    </row>
    <row r="3761" spans="2:2" x14ac:dyDescent="0.3">
      <c r="B3761" s="249"/>
    </row>
    <row r="3762" spans="2:2" x14ac:dyDescent="0.3">
      <c r="B3762" s="249"/>
    </row>
    <row r="3763" spans="2:2" x14ac:dyDescent="0.3">
      <c r="B3763" s="249"/>
    </row>
    <row r="3764" spans="2:2" x14ac:dyDescent="0.3">
      <c r="B3764" s="249"/>
    </row>
    <row r="3765" spans="2:2" x14ac:dyDescent="0.3">
      <c r="B3765" s="249"/>
    </row>
    <row r="3766" spans="2:2" x14ac:dyDescent="0.3">
      <c r="B3766" s="249"/>
    </row>
    <row r="3767" spans="2:2" x14ac:dyDescent="0.3">
      <c r="B3767" s="249"/>
    </row>
    <row r="3768" spans="2:2" x14ac:dyDescent="0.3">
      <c r="B3768" s="249"/>
    </row>
    <row r="3769" spans="2:2" x14ac:dyDescent="0.3">
      <c r="B3769" s="249"/>
    </row>
    <row r="3770" spans="2:2" x14ac:dyDescent="0.3">
      <c r="B3770" s="249"/>
    </row>
    <row r="3771" spans="2:2" x14ac:dyDescent="0.3">
      <c r="B3771" s="249"/>
    </row>
    <row r="3772" spans="2:2" x14ac:dyDescent="0.3">
      <c r="B3772" s="249"/>
    </row>
    <row r="3773" spans="2:2" x14ac:dyDescent="0.3">
      <c r="B3773" s="249"/>
    </row>
    <row r="3774" spans="2:2" x14ac:dyDescent="0.3">
      <c r="B3774" s="249"/>
    </row>
    <row r="3775" spans="2:2" x14ac:dyDescent="0.3">
      <c r="B3775" s="249"/>
    </row>
    <row r="3776" spans="2:2" x14ac:dyDescent="0.3">
      <c r="B3776" s="249"/>
    </row>
    <row r="3777" spans="2:2" x14ac:dyDescent="0.3">
      <c r="B3777" s="249"/>
    </row>
    <row r="3778" spans="2:2" x14ac:dyDescent="0.3">
      <c r="B3778" s="249"/>
    </row>
    <row r="3779" spans="2:2" x14ac:dyDescent="0.3">
      <c r="B3779" s="249"/>
    </row>
    <row r="3780" spans="2:2" x14ac:dyDescent="0.3">
      <c r="B3780" s="249"/>
    </row>
    <row r="3781" spans="2:2" x14ac:dyDescent="0.3">
      <c r="B3781" s="249"/>
    </row>
    <row r="3782" spans="2:2" x14ac:dyDescent="0.3">
      <c r="B3782" s="249"/>
    </row>
    <row r="3783" spans="2:2" x14ac:dyDescent="0.3">
      <c r="B3783" s="249"/>
    </row>
    <row r="3784" spans="2:2" x14ac:dyDescent="0.3">
      <c r="B3784" s="249"/>
    </row>
    <row r="3785" spans="2:2" x14ac:dyDescent="0.3">
      <c r="B3785" s="249"/>
    </row>
    <row r="3786" spans="2:2" x14ac:dyDescent="0.3">
      <c r="B3786" s="249"/>
    </row>
    <row r="3787" spans="2:2" x14ac:dyDescent="0.3">
      <c r="B3787" s="249"/>
    </row>
    <row r="3788" spans="2:2" x14ac:dyDescent="0.3">
      <c r="B3788" s="249"/>
    </row>
    <row r="3789" spans="2:2" x14ac:dyDescent="0.3">
      <c r="B3789" s="249"/>
    </row>
    <row r="3790" spans="2:2" x14ac:dyDescent="0.3">
      <c r="B3790" s="249"/>
    </row>
    <row r="3791" spans="2:2" x14ac:dyDescent="0.3">
      <c r="B3791" s="249"/>
    </row>
    <row r="3792" spans="2:2" x14ac:dyDescent="0.3">
      <c r="B3792" s="249"/>
    </row>
    <row r="3793" spans="2:2" x14ac:dyDescent="0.3">
      <c r="B3793" s="249"/>
    </row>
    <row r="3794" spans="2:2" x14ac:dyDescent="0.3">
      <c r="B3794" s="249"/>
    </row>
    <row r="3795" spans="2:2" x14ac:dyDescent="0.3">
      <c r="B3795" s="249"/>
    </row>
    <row r="3796" spans="2:2" x14ac:dyDescent="0.3">
      <c r="B3796" s="249"/>
    </row>
    <row r="3797" spans="2:2" x14ac:dyDescent="0.3">
      <c r="B3797" s="249"/>
    </row>
    <row r="3798" spans="2:2" x14ac:dyDescent="0.3">
      <c r="B3798" s="249"/>
    </row>
    <row r="3799" spans="2:2" x14ac:dyDescent="0.3">
      <c r="B3799" s="249"/>
    </row>
    <row r="3800" spans="2:2" x14ac:dyDescent="0.3">
      <c r="B3800" s="249"/>
    </row>
    <row r="3801" spans="2:2" x14ac:dyDescent="0.3">
      <c r="B3801" s="249"/>
    </row>
    <row r="3802" spans="2:2" x14ac:dyDescent="0.3">
      <c r="B3802" s="249"/>
    </row>
    <row r="3803" spans="2:2" x14ac:dyDescent="0.3">
      <c r="B3803" s="249"/>
    </row>
    <row r="3804" spans="2:2" x14ac:dyDescent="0.3">
      <c r="B3804" s="249"/>
    </row>
    <row r="3805" spans="2:2" x14ac:dyDescent="0.3">
      <c r="B3805" s="249"/>
    </row>
    <row r="3806" spans="2:2" x14ac:dyDescent="0.3">
      <c r="B3806" s="249"/>
    </row>
    <row r="3807" spans="2:2" x14ac:dyDescent="0.3">
      <c r="B3807" s="249"/>
    </row>
    <row r="3808" spans="2:2" x14ac:dyDescent="0.3">
      <c r="B3808" s="249"/>
    </row>
    <row r="3809" spans="2:2" x14ac:dyDescent="0.3">
      <c r="B3809" s="249"/>
    </row>
    <row r="3810" spans="2:2" x14ac:dyDescent="0.3">
      <c r="B3810" s="249"/>
    </row>
    <row r="3811" spans="2:2" x14ac:dyDescent="0.3">
      <c r="B3811" s="249"/>
    </row>
    <row r="3812" spans="2:2" x14ac:dyDescent="0.3">
      <c r="B3812" s="249"/>
    </row>
    <row r="3813" spans="2:2" x14ac:dyDescent="0.3">
      <c r="B3813" s="249"/>
    </row>
    <row r="3814" spans="2:2" x14ac:dyDescent="0.3">
      <c r="B3814" s="249"/>
    </row>
    <row r="3815" spans="2:2" x14ac:dyDescent="0.3">
      <c r="B3815" s="249"/>
    </row>
    <row r="3816" spans="2:2" x14ac:dyDescent="0.3">
      <c r="B3816" s="249"/>
    </row>
    <row r="3817" spans="2:2" x14ac:dyDescent="0.3">
      <c r="B3817" s="249"/>
    </row>
    <row r="3818" spans="2:2" x14ac:dyDescent="0.3">
      <c r="B3818" s="249"/>
    </row>
    <row r="3819" spans="2:2" x14ac:dyDescent="0.3">
      <c r="B3819" s="249"/>
    </row>
    <row r="3820" spans="2:2" x14ac:dyDescent="0.3">
      <c r="B3820" s="249"/>
    </row>
    <row r="3821" spans="2:2" x14ac:dyDescent="0.3">
      <c r="B3821" s="249"/>
    </row>
    <row r="3822" spans="2:2" x14ac:dyDescent="0.3">
      <c r="B3822" s="249"/>
    </row>
    <row r="3823" spans="2:2" x14ac:dyDescent="0.3">
      <c r="B3823" s="249"/>
    </row>
    <row r="3824" spans="2:2" x14ac:dyDescent="0.3">
      <c r="B3824" s="249"/>
    </row>
    <row r="3825" spans="2:2" x14ac:dyDescent="0.3">
      <c r="B3825" s="249"/>
    </row>
    <row r="3826" spans="2:2" x14ac:dyDescent="0.3">
      <c r="B3826" s="249"/>
    </row>
    <row r="3827" spans="2:2" x14ac:dyDescent="0.3">
      <c r="B3827" s="249"/>
    </row>
    <row r="3828" spans="2:2" x14ac:dyDescent="0.3">
      <c r="B3828" s="249"/>
    </row>
    <row r="3829" spans="2:2" x14ac:dyDescent="0.3">
      <c r="B3829" s="249"/>
    </row>
    <row r="3830" spans="2:2" x14ac:dyDescent="0.3">
      <c r="B3830" s="249"/>
    </row>
    <row r="3831" spans="2:2" x14ac:dyDescent="0.3">
      <c r="B3831" s="249"/>
    </row>
    <row r="3832" spans="2:2" x14ac:dyDescent="0.3">
      <c r="B3832" s="249"/>
    </row>
    <row r="3833" spans="2:2" x14ac:dyDescent="0.3">
      <c r="B3833" s="249"/>
    </row>
    <row r="3834" spans="2:2" x14ac:dyDescent="0.3">
      <c r="B3834" s="249"/>
    </row>
    <row r="3835" spans="2:2" x14ac:dyDescent="0.3">
      <c r="B3835" s="249"/>
    </row>
    <row r="3836" spans="2:2" x14ac:dyDescent="0.3">
      <c r="B3836" s="249"/>
    </row>
    <row r="3837" spans="2:2" x14ac:dyDescent="0.3">
      <c r="B3837" s="249"/>
    </row>
    <row r="3838" spans="2:2" x14ac:dyDescent="0.3">
      <c r="B3838" s="249"/>
    </row>
    <row r="3839" spans="2:2" x14ac:dyDescent="0.3">
      <c r="B3839" s="249"/>
    </row>
    <row r="3840" spans="2:2" x14ac:dyDescent="0.3">
      <c r="B3840" s="249"/>
    </row>
    <row r="3841" spans="2:2" x14ac:dyDescent="0.3">
      <c r="B3841" s="249"/>
    </row>
    <row r="3842" spans="2:2" x14ac:dyDescent="0.3">
      <c r="B3842" s="249"/>
    </row>
    <row r="3843" spans="2:2" x14ac:dyDescent="0.3">
      <c r="B3843" s="249"/>
    </row>
    <row r="3844" spans="2:2" x14ac:dyDescent="0.3">
      <c r="B3844" s="249"/>
    </row>
    <row r="3845" spans="2:2" x14ac:dyDescent="0.3">
      <c r="B3845" s="249"/>
    </row>
    <row r="3846" spans="2:2" x14ac:dyDescent="0.3">
      <c r="B3846" s="249"/>
    </row>
    <row r="3847" spans="2:2" x14ac:dyDescent="0.3">
      <c r="B3847" s="249"/>
    </row>
    <row r="3848" spans="2:2" x14ac:dyDescent="0.3">
      <c r="B3848" s="249"/>
    </row>
    <row r="3849" spans="2:2" x14ac:dyDescent="0.3">
      <c r="B3849" s="249"/>
    </row>
    <row r="3850" spans="2:2" x14ac:dyDescent="0.3">
      <c r="B3850" s="249"/>
    </row>
    <row r="3851" spans="2:2" x14ac:dyDescent="0.3">
      <c r="B3851" s="249"/>
    </row>
    <row r="3852" spans="2:2" x14ac:dyDescent="0.3">
      <c r="B3852" s="249"/>
    </row>
    <row r="3853" spans="2:2" x14ac:dyDescent="0.3">
      <c r="B3853" s="249"/>
    </row>
    <row r="3854" spans="2:2" x14ac:dyDescent="0.3">
      <c r="B3854" s="249"/>
    </row>
    <row r="3855" spans="2:2" x14ac:dyDescent="0.3">
      <c r="B3855" s="249"/>
    </row>
    <row r="3856" spans="2:2" x14ac:dyDescent="0.3">
      <c r="B3856" s="249"/>
    </row>
    <row r="3857" spans="2:2" x14ac:dyDescent="0.3">
      <c r="B3857" s="249"/>
    </row>
    <row r="3858" spans="2:2" x14ac:dyDescent="0.3">
      <c r="B3858" s="249"/>
    </row>
    <row r="3859" spans="2:2" x14ac:dyDescent="0.3">
      <c r="B3859" s="249"/>
    </row>
    <row r="3860" spans="2:2" x14ac:dyDescent="0.3">
      <c r="B3860" s="249"/>
    </row>
    <row r="3861" spans="2:2" x14ac:dyDescent="0.3">
      <c r="B3861" s="249"/>
    </row>
    <row r="3862" spans="2:2" x14ac:dyDescent="0.3">
      <c r="B3862" s="249"/>
    </row>
    <row r="3863" spans="2:2" x14ac:dyDescent="0.3">
      <c r="B3863" s="249"/>
    </row>
    <row r="3864" spans="2:2" x14ac:dyDescent="0.3">
      <c r="B3864" s="249"/>
    </row>
    <row r="3865" spans="2:2" x14ac:dyDescent="0.3">
      <c r="B3865" s="249"/>
    </row>
    <row r="3866" spans="2:2" x14ac:dyDescent="0.3">
      <c r="B3866" s="249"/>
    </row>
    <row r="3867" spans="2:2" x14ac:dyDescent="0.3">
      <c r="B3867" s="249"/>
    </row>
    <row r="3868" spans="2:2" x14ac:dyDescent="0.3">
      <c r="B3868" s="249"/>
    </row>
    <row r="3869" spans="2:2" x14ac:dyDescent="0.3">
      <c r="B3869" s="249"/>
    </row>
    <row r="3870" spans="2:2" x14ac:dyDescent="0.3">
      <c r="B3870" s="249"/>
    </row>
    <row r="3871" spans="2:2" x14ac:dyDescent="0.3">
      <c r="B3871" s="249"/>
    </row>
    <row r="3872" spans="2:2" x14ac:dyDescent="0.3">
      <c r="B3872" s="249"/>
    </row>
    <row r="3873" spans="2:2" x14ac:dyDescent="0.3">
      <c r="B3873" s="249"/>
    </row>
    <row r="3874" spans="2:2" x14ac:dyDescent="0.3">
      <c r="B3874" s="249"/>
    </row>
    <row r="3875" spans="2:2" x14ac:dyDescent="0.3">
      <c r="B3875" s="249"/>
    </row>
    <row r="3876" spans="2:2" x14ac:dyDescent="0.3">
      <c r="B3876" s="249"/>
    </row>
    <row r="3877" spans="2:2" x14ac:dyDescent="0.3">
      <c r="B3877" s="249"/>
    </row>
    <row r="3878" spans="2:2" x14ac:dyDescent="0.3">
      <c r="B3878" s="249"/>
    </row>
    <row r="3879" spans="2:2" x14ac:dyDescent="0.3">
      <c r="B3879" s="249"/>
    </row>
    <row r="3880" spans="2:2" x14ac:dyDescent="0.3">
      <c r="B3880" s="249"/>
    </row>
    <row r="3881" spans="2:2" x14ac:dyDescent="0.3">
      <c r="B3881" s="249"/>
    </row>
    <row r="3882" spans="2:2" x14ac:dyDescent="0.3">
      <c r="B3882" s="249"/>
    </row>
    <row r="3883" spans="2:2" x14ac:dyDescent="0.3">
      <c r="B3883" s="249"/>
    </row>
    <row r="3884" spans="2:2" x14ac:dyDescent="0.3">
      <c r="B3884" s="249"/>
    </row>
    <row r="3885" spans="2:2" x14ac:dyDescent="0.3">
      <c r="B3885" s="249"/>
    </row>
    <row r="3886" spans="2:2" x14ac:dyDescent="0.3">
      <c r="B3886" s="249"/>
    </row>
    <row r="3887" spans="2:2" x14ac:dyDescent="0.3">
      <c r="B3887" s="249"/>
    </row>
    <row r="3888" spans="2:2" x14ac:dyDescent="0.3">
      <c r="B3888" s="249"/>
    </row>
    <row r="3889" spans="2:2" x14ac:dyDescent="0.3">
      <c r="B3889" s="249"/>
    </row>
    <row r="3890" spans="2:2" x14ac:dyDescent="0.3">
      <c r="B3890" s="249"/>
    </row>
    <row r="3891" spans="2:2" x14ac:dyDescent="0.3">
      <c r="B3891" s="249"/>
    </row>
    <row r="3892" spans="2:2" x14ac:dyDescent="0.3">
      <c r="B3892" s="249"/>
    </row>
    <row r="3893" spans="2:2" x14ac:dyDescent="0.3">
      <c r="B3893" s="249"/>
    </row>
    <row r="3894" spans="2:2" x14ac:dyDescent="0.3">
      <c r="B3894" s="249"/>
    </row>
    <row r="3895" spans="2:2" x14ac:dyDescent="0.3">
      <c r="B3895" s="249"/>
    </row>
    <row r="3896" spans="2:2" x14ac:dyDescent="0.3">
      <c r="B3896" s="249"/>
    </row>
    <row r="3897" spans="2:2" x14ac:dyDescent="0.3">
      <c r="B3897" s="249"/>
    </row>
    <row r="3898" spans="2:2" x14ac:dyDescent="0.3">
      <c r="B3898" s="249"/>
    </row>
    <row r="3899" spans="2:2" x14ac:dyDescent="0.3">
      <c r="B3899" s="249"/>
    </row>
    <row r="3900" spans="2:2" x14ac:dyDescent="0.3">
      <c r="B3900" s="249"/>
    </row>
    <row r="3901" spans="2:2" x14ac:dyDescent="0.3">
      <c r="B3901" s="249"/>
    </row>
    <row r="3902" spans="2:2" x14ac:dyDescent="0.3">
      <c r="B3902" s="249"/>
    </row>
    <row r="3903" spans="2:2" x14ac:dyDescent="0.3">
      <c r="B3903" s="249"/>
    </row>
    <row r="3904" spans="2:2" x14ac:dyDescent="0.3">
      <c r="B3904" s="249"/>
    </row>
    <row r="3905" spans="2:2" x14ac:dyDescent="0.3">
      <c r="B3905" s="249"/>
    </row>
    <row r="3906" spans="2:2" x14ac:dyDescent="0.3">
      <c r="B3906" s="249"/>
    </row>
    <row r="3907" spans="2:2" x14ac:dyDescent="0.3">
      <c r="B3907" s="249"/>
    </row>
    <row r="3908" spans="2:2" x14ac:dyDescent="0.3">
      <c r="B3908" s="249"/>
    </row>
    <row r="3909" spans="2:2" x14ac:dyDescent="0.3">
      <c r="B3909" s="249"/>
    </row>
    <row r="3910" spans="2:2" x14ac:dyDescent="0.3">
      <c r="B3910" s="249"/>
    </row>
    <row r="3911" spans="2:2" x14ac:dyDescent="0.3">
      <c r="B3911" s="249"/>
    </row>
    <row r="3912" spans="2:2" x14ac:dyDescent="0.3">
      <c r="B3912" s="249"/>
    </row>
    <row r="3913" spans="2:2" x14ac:dyDescent="0.3">
      <c r="B3913" s="249"/>
    </row>
    <row r="3914" spans="2:2" x14ac:dyDescent="0.3">
      <c r="B3914" s="249"/>
    </row>
    <row r="3915" spans="2:2" x14ac:dyDescent="0.3">
      <c r="B3915" s="249"/>
    </row>
    <row r="3916" spans="2:2" x14ac:dyDescent="0.3">
      <c r="B3916" s="249"/>
    </row>
    <row r="3917" spans="2:2" x14ac:dyDescent="0.3">
      <c r="B3917" s="249"/>
    </row>
    <row r="3918" spans="2:2" x14ac:dyDescent="0.3">
      <c r="B3918" s="249"/>
    </row>
    <row r="3919" spans="2:2" x14ac:dyDescent="0.3">
      <c r="B3919" s="249"/>
    </row>
    <row r="3920" spans="2:2" x14ac:dyDescent="0.3">
      <c r="B3920" s="249"/>
    </row>
    <row r="3921" spans="2:2" x14ac:dyDescent="0.3">
      <c r="B3921" s="249"/>
    </row>
    <row r="3922" spans="2:2" x14ac:dyDescent="0.3">
      <c r="B3922" s="249"/>
    </row>
    <row r="3923" spans="2:2" x14ac:dyDescent="0.3">
      <c r="B3923" s="249"/>
    </row>
    <row r="3924" spans="2:2" x14ac:dyDescent="0.3">
      <c r="B3924" s="249"/>
    </row>
    <row r="3925" spans="2:2" x14ac:dyDescent="0.3">
      <c r="B3925" s="249"/>
    </row>
    <row r="3926" spans="2:2" x14ac:dyDescent="0.3">
      <c r="B3926" s="249"/>
    </row>
    <row r="3927" spans="2:2" x14ac:dyDescent="0.3">
      <c r="B3927" s="249"/>
    </row>
    <row r="3928" spans="2:2" x14ac:dyDescent="0.3">
      <c r="B3928" s="249"/>
    </row>
    <row r="3929" spans="2:2" x14ac:dyDescent="0.3">
      <c r="B3929" s="249"/>
    </row>
    <row r="3930" spans="2:2" x14ac:dyDescent="0.3">
      <c r="B3930" s="249"/>
    </row>
    <row r="3931" spans="2:2" x14ac:dyDescent="0.3">
      <c r="B3931" s="249"/>
    </row>
    <row r="3932" spans="2:2" x14ac:dyDescent="0.3">
      <c r="B3932" s="249"/>
    </row>
    <row r="3933" spans="2:2" x14ac:dyDescent="0.3">
      <c r="B3933" s="249"/>
    </row>
    <row r="3934" spans="2:2" x14ac:dyDescent="0.3">
      <c r="B3934" s="249"/>
    </row>
    <row r="3935" spans="2:2" x14ac:dyDescent="0.3">
      <c r="B3935" s="249"/>
    </row>
    <row r="3936" spans="2:2" x14ac:dyDescent="0.3">
      <c r="B3936" s="249"/>
    </row>
    <row r="3937" spans="2:2" x14ac:dyDescent="0.3">
      <c r="B3937" s="249"/>
    </row>
    <row r="3938" spans="2:2" x14ac:dyDescent="0.3">
      <c r="B3938" s="249"/>
    </row>
    <row r="3939" spans="2:2" x14ac:dyDescent="0.3">
      <c r="B3939" s="249"/>
    </row>
    <row r="3940" spans="2:2" x14ac:dyDescent="0.3">
      <c r="B3940" s="249"/>
    </row>
    <row r="3941" spans="2:2" x14ac:dyDescent="0.3">
      <c r="B3941" s="249"/>
    </row>
    <row r="3942" spans="2:2" x14ac:dyDescent="0.3">
      <c r="B3942" s="249"/>
    </row>
    <row r="3943" spans="2:2" x14ac:dyDescent="0.3">
      <c r="B3943" s="249"/>
    </row>
    <row r="3944" spans="2:2" x14ac:dyDescent="0.3">
      <c r="B3944" s="249"/>
    </row>
    <row r="3945" spans="2:2" x14ac:dyDescent="0.3">
      <c r="B3945" s="249"/>
    </row>
    <row r="3946" spans="2:2" x14ac:dyDescent="0.3">
      <c r="B3946" s="249"/>
    </row>
    <row r="3947" spans="2:2" x14ac:dyDescent="0.3">
      <c r="B3947" s="249"/>
    </row>
    <row r="3948" spans="2:2" x14ac:dyDescent="0.3">
      <c r="B3948" s="249"/>
    </row>
    <row r="3949" spans="2:2" x14ac:dyDescent="0.3">
      <c r="B3949" s="249"/>
    </row>
    <row r="3950" spans="2:2" x14ac:dyDescent="0.3">
      <c r="B3950" s="249"/>
    </row>
    <row r="3951" spans="2:2" x14ac:dyDescent="0.3">
      <c r="B3951" s="249"/>
    </row>
    <row r="3952" spans="2:2" x14ac:dyDescent="0.3">
      <c r="B3952" s="249"/>
    </row>
    <row r="3953" spans="2:2" x14ac:dyDescent="0.3">
      <c r="B3953" s="249"/>
    </row>
    <row r="3954" spans="2:2" x14ac:dyDescent="0.3">
      <c r="B3954" s="249"/>
    </row>
    <row r="3955" spans="2:2" x14ac:dyDescent="0.3">
      <c r="B3955" s="249"/>
    </row>
    <row r="3956" spans="2:2" x14ac:dyDescent="0.3">
      <c r="B3956" s="249"/>
    </row>
    <row r="3957" spans="2:2" x14ac:dyDescent="0.3">
      <c r="B3957" s="249"/>
    </row>
    <row r="3958" spans="2:2" x14ac:dyDescent="0.3">
      <c r="B3958" s="249"/>
    </row>
    <row r="3959" spans="2:2" x14ac:dyDescent="0.3">
      <c r="B3959" s="249"/>
    </row>
    <row r="3960" spans="2:2" x14ac:dyDescent="0.3">
      <c r="B3960" s="249"/>
    </row>
    <row r="3961" spans="2:2" x14ac:dyDescent="0.3">
      <c r="B3961" s="249"/>
    </row>
    <row r="3962" spans="2:2" x14ac:dyDescent="0.3">
      <c r="B3962" s="249"/>
    </row>
    <row r="3963" spans="2:2" x14ac:dyDescent="0.3">
      <c r="B3963" s="249"/>
    </row>
    <row r="3964" spans="2:2" x14ac:dyDescent="0.3">
      <c r="B3964" s="249"/>
    </row>
    <row r="3965" spans="2:2" x14ac:dyDescent="0.3">
      <c r="B3965" s="249"/>
    </row>
    <row r="3966" spans="2:2" x14ac:dyDescent="0.3">
      <c r="B3966" s="249"/>
    </row>
    <row r="3967" spans="2:2" x14ac:dyDescent="0.3">
      <c r="B3967" s="249"/>
    </row>
    <row r="3968" spans="2:2" x14ac:dyDescent="0.3">
      <c r="B3968" s="249"/>
    </row>
    <row r="3969" spans="2:2" x14ac:dyDescent="0.3">
      <c r="B3969" s="249"/>
    </row>
    <row r="3970" spans="2:2" x14ac:dyDescent="0.3">
      <c r="B3970" s="249"/>
    </row>
    <row r="3971" spans="2:2" x14ac:dyDescent="0.3">
      <c r="B3971" s="249"/>
    </row>
    <row r="3972" spans="2:2" x14ac:dyDescent="0.3">
      <c r="B3972" s="249"/>
    </row>
    <row r="3973" spans="2:2" x14ac:dyDescent="0.3">
      <c r="B3973" s="249"/>
    </row>
    <row r="3974" spans="2:2" x14ac:dyDescent="0.3">
      <c r="B3974" s="249"/>
    </row>
    <row r="3975" spans="2:2" x14ac:dyDescent="0.3">
      <c r="B3975" s="249"/>
    </row>
    <row r="3976" spans="2:2" x14ac:dyDescent="0.3">
      <c r="B3976" s="249"/>
    </row>
    <row r="3977" spans="2:2" x14ac:dyDescent="0.3">
      <c r="B3977" s="249"/>
    </row>
    <row r="3978" spans="2:2" x14ac:dyDescent="0.3">
      <c r="B3978" s="249"/>
    </row>
    <row r="3979" spans="2:2" x14ac:dyDescent="0.3">
      <c r="B3979" s="249"/>
    </row>
    <row r="3980" spans="2:2" x14ac:dyDescent="0.3">
      <c r="B3980" s="249"/>
    </row>
    <row r="3981" spans="2:2" x14ac:dyDescent="0.3">
      <c r="B3981" s="249"/>
    </row>
    <row r="3982" spans="2:2" x14ac:dyDescent="0.3">
      <c r="B3982" s="249"/>
    </row>
    <row r="3983" spans="2:2" x14ac:dyDescent="0.3">
      <c r="B3983" s="249"/>
    </row>
    <row r="3984" spans="2:2" x14ac:dyDescent="0.3">
      <c r="B3984" s="249"/>
    </row>
    <row r="3985" spans="2:2" x14ac:dyDescent="0.3">
      <c r="B3985" s="249"/>
    </row>
    <row r="3986" spans="2:2" x14ac:dyDescent="0.3">
      <c r="B3986" s="249"/>
    </row>
    <row r="3987" spans="2:2" x14ac:dyDescent="0.3">
      <c r="B3987" s="249"/>
    </row>
    <row r="3988" spans="2:2" x14ac:dyDescent="0.3">
      <c r="B3988" s="249"/>
    </row>
    <row r="3989" spans="2:2" x14ac:dyDescent="0.3">
      <c r="B3989" s="249"/>
    </row>
    <row r="3990" spans="2:2" x14ac:dyDescent="0.3">
      <c r="B3990" s="249"/>
    </row>
    <row r="3991" spans="2:2" x14ac:dyDescent="0.3">
      <c r="B3991" s="249"/>
    </row>
    <row r="3992" spans="2:2" x14ac:dyDescent="0.3">
      <c r="B3992" s="249"/>
    </row>
    <row r="3993" spans="2:2" x14ac:dyDescent="0.3">
      <c r="B3993" s="249"/>
    </row>
    <row r="3994" spans="2:2" x14ac:dyDescent="0.3">
      <c r="B3994" s="249"/>
    </row>
    <row r="3995" spans="2:2" x14ac:dyDescent="0.3">
      <c r="B3995" s="249"/>
    </row>
    <row r="3996" spans="2:2" x14ac:dyDescent="0.3">
      <c r="B3996" s="249"/>
    </row>
    <row r="3997" spans="2:2" x14ac:dyDescent="0.3">
      <c r="B3997" s="249"/>
    </row>
    <row r="3998" spans="2:2" x14ac:dyDescent="0.3">
      <c r="B3998" s="249"/>
    </row>
    <row r="3999" spans="2:2" x14ac:dyDescent="0.3">
      <c r="B3999" s="249"/>
    </row>
    <row r="4000" spans="2:2" x14ac:dyDescent="0.3">
      <c r="B4000" s="249"/>
    </row>
    <row r="4001" spans="2:2" x14ac:dyDescent="0.3">
      <c r="B4001" s="249"/>
    </row>
    <row r="4002" spans="2:2" x14ac:dyDescent="0.3">
      <c r="B4002" s="249"/>
    </row>
    <row r="4003" spans="2:2" x14ac:dyDescent="0.3">
      <c r="B4003" s="249"/>
    </row>
    <row r="4004" spans="2:2" x14ac:dyDescent="0.3">
      <c r="B4004" s="249"/>
    </row>
    <row r="4005" spans="2:2" x14ac:dyDescent="0.3">
      <c r="B4005" s="249"/>
    </row>
    <row r="4006" spans="2:2" x14ac:dyDescent="0.3">
      <c r="B4006" s="249"/>
    </row>
    <row r="4007" spans="2:2" x14ac:dyDescent="0.3">
      <c r="B4007" s="249"/>
    </row>
    <row r="4008" spans="2:2" x14ac:dyDescent="0.3">
      <c r="B4008" s="249"/>
    </row>
    <row r="4009" spans="2:2" x14ac:dyDescent="0.3">
      <c r="B4009" s="249"/>
    </row>
    <row r="4010" spans="2:2" x14ac:dyDescent="0.3">
      <c r="B4010" s="249"/>
    </row>
    <row r="4011" spans="2:2" x14ac:dyDescent="0.3">
      <c r="B4011" s="249"/>
    </row>
    <row r="4012" spans="2:2" x14ac:dyDescent="0.3">
      <c r="B4012" s="249"/>
    </row>
    <row r="4013" spans="2:2" x14ac:dyDescent="0.3">
      <c r="B4013" s="249"/>
    </row>
    <row r="4014" spans="2:2" x14ac:dyDescent="0.3">
      <c r="B4014" s="249"/>
    </row>
    <row r="4015" spans="2:2" x14ac:dyDescent="0.3">
      <c r="B4015" s="249"/>
    </row>
    <row r="4016" spans="2:2" x14ac:dyDescent="0.3">
      <c r="B4016" s="249"/>
    </row>
    <row r="4017" spans="2:2" x14ac:dyDescent="0.3">
      <c r="B4017" s="249"/>
    </row>
    <row r="4018" spans="2:2" x14ac:dyDescent="0.3">
      <c r="B4018" s="249"/>
    </row>
    <row r="4019" spans="2:2" x14ac:dyDescent="0.3">
      <c r="B4019" s="249"/>
    </row>
    <row r="4020" spans="2:2" x14ac:dyDescent="0.3">
      <c r="B4020" s="249"/>
    </row>
    <row r="4021" spans="2:2" x14ac:dyDescent="0.3">
      <c r="B4021" s="249"/>
    </row>
    <row r="4022" spans="2:2" x14ac:dyDescent="0.3">
      <c r="B4022" s="249"/>
    </row>
    <row r="4023" spans="2:2" x14ac:dyDescent="0.3">
      <c r="B4023" s="249"/>
    </row>
    <row r="4024" spans="2:2" x14ac:dyDescent="0.3">
      <c r="B4024" s="249"/>
    </row>
    <row r="4025" spans="2:2" x14ac:dyDescent="0.3">
      <c r="B4025" s="249"/>
    </row>
    <row r="4026" spans="2:2" x14ac:dyDescent="0.3">
      <c r="B4026" s="249"/>
    </row>
    <row r="4027" spans="2:2" x14ac:dyDescent="0.3">
      <c r="B4027" s="249"/>
    </row>
    <row r="4028" spans="2:2" x14ac:dyDescent="0.3">
      <c r="B4028" s="249"/>
    </row>
    <row r="4029" spans="2:2" x14ac:dyDescent="0.3">
      <c r="B4029" s="249"/>
    </row>
    <row r="4030" spans="2:2" x14ac:dyDescent="0.3">
      <c r="B4030" s="249"/>
    </row>
    <row r="4031" spans="2:2" x14ac:dyDescent="0.3">
      <c r="B4031" s="249"/>
    </row>
    <row r="4032" spans="2:2" x14ac:dyDescent="0.3">
      <c r="B4032" s="249"/>
    </row>
    <row r="4033" spans="2:2" x14ac:dyDescent="0.3">
      <c r="B4033" s="249"/>
    </row>
    <row r="4034" spans="2:2" x14ac:dyDescent="0.3">
      <c r="B4034" s="249"/>
    </row>
    <row r="4035" spans="2:2" x14ac:dyDescent="0.3">
      <c r="B4035" s="249"/>
    </row>
    <row r="4036" spans="2:2" x14ac:dyDescent="0.3">
      <c r="B4036" s="249"/>
    </row>
    <row r="4037" spans="2:2" x14ac:dyDescent="0.3">
      <c r="B4037" s="249"/>
    </row>
    <row r="4038" spans="2:2" x14ac:dyDescent="0.3">
      <c r="B4038" s="249"/>
    </row>
    <row r="4039" spans="2:2" x14ac:dyDescent="0.3">
      <c r="B4039" s="249"/>
    </row>
    <row r="4040" spans="2:2" x14ac:dyDescent="0.3">
      <c r="B4040" s="249"/>
    </row>
    <row r="4041" spans="2:2" x14ac:dyDescent="0.3">
      <c r="B4041" s="249"/>
    </row>
    <row r="4042" spans="2:2" x14ac:dyDescent="0.3">
      <c r="B4042" s="249"/>
    </row>
    <row r="4043" spans="2:2" x14ac:dyDescent="0.3">
      <c r="B4043" s="249"/>
    </row>
    <row r="4044" spans="2:2" x14ac:dyDescent="0.3">
      <c r="B4044" s="249"/>
    </row>
    <row r="4045" spans="2:2" x14ac:dyDescent="0.3">
      <c r="B4045" s="249"/>
    </row>
    <row r="4046" spans="2:2" x14ac:dyDescent="0.3">
      <c r="B4046" s="249"/>
    </row>
    <row r="4047" spans="2:2" x14ac:dyDescent="0.3">
      <c r="B4047" s="249"/>
    </row>
    <row r="4048" spans="2:2" x14ac:dyDescent="0.3">
      <c r="B4048" s="249"/>
    </row>
    <row r="4049" spans="2:2" x14ac:dyDescent="0.3">
      <c r="B4049" s="249"/>
    </row>
    <row r="4050" spans="2:2" x14ac:dyDescent="0.3">
      <c r="B4050" s="249"/>
    </row>
    <row r="4051" spans="2:2" x14ac:dyDescent="0.3">
      <c r="B4051" s="249"/>
    </row>
    <row r="4052" spans="2:2" x14ac:dyDescent="0.3">
      <c r="B4052" s="249"/>
    </row>
    <row r="4053" spans="2:2" x14ac:dyDescent="0.3">
      <c r="B4053" s="249"/>
    </row>
    <row r="4054" spans="2:2" x14ac:dyDescent="0.3">
      <c r="B4054" s="249"/>
    </row>
    <row r="4055" spans="2:2" x14ac:dyDescent="0.3">
      <c r="B4055" s="249"/>
    </row>
    <row r="4056" spans="2:2" x14ac:dyDescent="0.3">
      <c r="B4056" s="249"/>
    </row>
    <row r="4057" spans="2:2" x14ac:dyDescent="0.3">
      <c r="B4057" s="249"/>
    </row>
    <row r="4058" spans="2:2" x14ac:dyDescent="0.3">
      <c r="B4058" s="249"/>
    </row>
    <row r="4059" spans="2:2" x14ac:dyDescent="0.3">
      <c r="B4059" s="249"/>
    </row>
    <row r="4060" spans="2:2" x14ac:dyDescent="0.3">
      <c r="B4060" s="249"/>
    </row>
    <row r="4061" spans="2:2" x14ac:dyDescent="0.3">
      <c r="B4061" s="249"/>
    </row>
    <row r="4062" spans="2:2" x14ac:dyDescent="0.3">
      <c r="B4062" s="249"/>
    </row>
    <row r="4063" spans="2:2" x14ac:dyDescent="0.3">
      <c r="B4063" s="249"/>
    </row>
    <row r="4064" spans="2:2" x14ac:dyDescent="0.3">
      <c r="B4064" s="249"/>
    </row>
    <row r="4065" spans="2:2" x14ac:dyDescent="0.3">
      <c r="B4065" s="249"/>
    </row>
    <row r="4066" spans="2:2" x14ac:dyDescent="0.3">
      <c r="B4066" s="249"/>
    </row>
    <row r="4067" spans="2:2" x14ac:dyDescent="0.3">
      <c r="B4067" s="249"/>
    </row>
    <row r="4068" spans="2:2" x14ac:dyDescent="0.3">
      <c r="B4068" s="249"/>
    </row>
    <row r="4069" spans="2:2" x14ac:dyDescent="0.3">
      <c r="B4069" s="249"/>
    </row>
    <row r="4070" spans="2:2" x14ac:dyDescent="0.3">
      <c r="B4070" s="249"/>
    </row>
    <row r="4071" spans="2:2" x14ac:dyDescent="0.3">
      <c r="B4071" s="249"/>
    </row>
    <row r="4072" spans="2:2" x14ac:dyDescent="0.3">
      <c r="B4072" s="249"/>
    </row>
    <row r="4073" spans="2:2" x14ac:dyDescent="0.3">
      <c r="B4073" s="249"/>
    </row>
    <row r="4074" spans="2:2" x14ac:dyDescent="0.3">
      <c r="B4074" s="249"/>
    </row>
    <row r="4075" spans="2:2" x14ac:dyDescent="0.3">
      <c r="B4075" s="249"/>
    </row>
    <row r="4076" spans="2:2" x14ac:dyDescent="0.3">
      <c r="B4076" s="249"/>
    </row>
    <row r="4077" spans="2:2" x14ac:dyDescent="0.3">
      <c r="B4077" s="249"/>
    </row>
    <row r="4078" spans="2:2" x14ac:dyDescent="0.3">
      <c r="B4078" s="249"/>
    </row>
    <row r="4079" spans="2:2" x14ac:dyDescent="0.3">
      <c r="B4079" s="249"/>
    </row>
    <row r="4080" spans="2:2" x14ac:dyDescent="0.3">
      <c r="B4080" s="249"/>
    </row>
    <row r="4081" spans="2:2" x14ac:dyDescent="0.3">
      <c r="B4081" s="249"/>
    </row>
    <row r="4082" spans="2:2" x14ac:dyDescent="0.3">
      <c r="B4082" s="249"/>
    </row>
    <row r="4083" spans="2:2" x14ac:dyDescent="0.3">
      <c r="B4083" s="249"/>
    </row>
    <row r="4084" spans="2:2" x14ac:dyDescent="0.3">
      <c r="B4084" s="249"/>
    </row>
    <row r="4085" spans="2:2" x14ac:dyDescent="0.3">
      <c r="B4085" s="249"/>
    </row>
    <row r="4086" spans="2:2" x14ac:dyDescent="0.3">
      <c r="B4086" s="249"/>
    </row>
    <row r="4087" spans="2:2" x14ac:dyDescent="0.3">
      <c r="B4087" s="249"/>
    </row>
    <row r="4088" spans="2:2" x14ac:dyDescent="0.3">
      <c r="B4088" s="249"/>
    </row>
    <row r="4089" spans="2:2" x14ac:dyDescent="0.3">
      <c r="B4089" s="249"/>
    </row>
    <row r="4090" spans="2:2" x14ac:dyDescent="0.3">
      <c r="B4090" s="249"/>
    </row>
    <row r="4091" spans="2:2" x14ac:dyDescent="0.3">
      <c r="B4091" s="249"/>
    </row>
    <row r="4092" spans="2:2" x14ac:dyDescent="0.3">
      <c r="B4092" s="249"/>
    </row>
    <row r="4093" spans="2:2" x14ac:dyDescent="0.3">
      <c r="B4093" s="249"/>
    </row>
    <row r="4094" spans="2:2" x14ac:dyDescent="0.3">
      <c r="B4094" s="249"/>
    </row>
    <row r="4095" spans="2:2" x14ac:dyDescent="0.3">
      <c r="B4095" s="249"/>
    </row>
    <row r="4096" spans="2:2" x14ac:dyDescent="0.3">
      <c r="B4096" s="249"/>
    </row>
    <row r="4097" spans="2:2" x14ac:dyDescent="0.3">
      <c r="B4097" s="249"/>
    </row>
    <row r="4098" spans="2:2" x14ac:dyDescent="0.3">
      <c r="B4098" s="249"/>
    </row>
    <row r="4099" spans="2:2" x14ac:dyDescent="0.3">
      <c r="B4099" s="249"/>
    </row>
    <row r="4100" spans="2:2" x14ac:dyDescent="0.3">
      <c r="B4100" s="249"/>
    </row>
    <row r="4101" spans="2:2" x14ac:dyDescent="0.3">
      <c r="B4101" s="249"/>
    </row>
    <row r="4102" spans="2:2" x14ac:dyDescent="0.3">
      <c r="B4102" s="249"/>
    </row>
    <row r="4103" spans="2:2" x14ac:dyDescent="0.3">
      <c r="B4103" s="249"/>
    </row>
    <row r="4104" spans="2:2" x14ac:dyDescent="0.3">
      <c r="B4104" s="249"/>
    </row>
    <row r="4105" spans="2:2" x14ac:dyDescent="0.3">
      <c r="B4105" s="249"/>
    </row>
    <row r="4106" spans="2:2" x14ac:dyDescent="0.3">
      <c r="B4106" s="249"/>
    </row>
    <row r="4107" spans="2:2" x14ac:dyDescent="0.3">
      <c r="B4107" s="249"/>
    </row>
    <row r="4108" spans="2:2" x14ac:dyDescent="0.3">
      <c r="B4108" s="249"/>
    </row>
    <row r="4109" spans="2:2" x14ac:dyDescent="0.3">
      <c r="B4109" s="249"/>
    </row>
    <row r="4110" spans="2:2" x14ac:dyDescent="0.3">
      <c r="B4110" s="249"/>
    </row>
    <row r="4111" spans="2:2" x14ac:dyDescent="0.3">
      <c r="B4111" s="249"/>
    </row>
    <row r="4112" spans="2:2" x14ac:dyDescent="0.3">
      <c r="B4112" s="249"/>
    </row>
    <row r="4113" spans="2:2" x14ac:dyDescent="0.3">
      <c r="B4113" s="249"/>
    </row>
    <row r="4114" spans="2:2" x14ac:dyDescent="0.3">
      <c r="B4114" s="249"/>
    </row>
    <row r="4115" spans="2:2" x14ac:dyDescent="0.3">
      <c r="B4115" s="249"/>
    </row>
    <row r="4116" spans="2:2" x14ac:dyDescent="0.3">
      <c r="B4116" s="249"/>
    </row>
    <row r="4117" spans="2:2" x14ac:dyDescent="0.3">
      <c r="B4117" s="249"/>
    </row>
    <row r="4118" spans="2:2" x14ac:dyDescent="0.3">
      <c r="B4118" s="249"/>
    </row>
    <row r="4119" spans="2:2" x14ac:dyDescent="0.3">
      <c r="B4119" s="249"/>
    </row>
    <row r="4120" spans="2:2" x14ac:dyDescent="0.3">
      <c r="B4120" s="249"/>
    </row>
    <row r="4121" spans="2:2" x14ac:dyDescent="0.3">
      <c r="B4121" s="249"/>
    </row>
    <row r="4122" spans="2:2" x14ac:dyDescent="0.3">
      <c r="B4122" s="249"/>
    </row>
    <row r="4123" spans="2:2" x14ac:dyDescent="0.3">
      <c r="B4123" s="249"/>
    </row>
    <row r="4124" spans="2:2" x14ac:dyDescent="0.3">
      <c r="B4124" s="249"/>
    </row>
    <row r="4125" spans="2:2" x14ac:dyDescent="0.3">
      <c r="B4125" s="249"/>
    </row>
    <row r="4126" spans="2:2" x14ac:dyDescent="0.3">
      <c r="B4126" s="249"/>
    </row>
    <row r="4127" spans="2:2" x14ac:dyDescent="0.3">
      <c r="B4127" s="249"/>
    </row>
    <row r="4128" spans="2:2" x14ac:dyDescent="0.3">
      <c r="B4128" s="249"/>
    </row>
    <row r="4129" spans="2:2" x14ac:dyDescent="0.3">
      <c r="B4129" s="249"/>
    </row>
    <row r="4130" spans="2:2" x14ac:dyDescent="0.3">
      <c r="B4130" s="249"/>
    </row>
    <row r="4131" spans="2:2" x14ac:dyDescent="0.3">
      <c r="B4131" s="249"/>
    </row>
    <row r="4132" spans="2:2" x14ac:dyDescent="0.3">
      <c r="B4132" s="249"/>
    </row>
    <row r="4133" spans="2:2" x14ac:dyDescent="0.3">
      <c r="B4133" s="249"/>
    </row>
    <row r="4134" spans="2:2" x14ac:dyDescent="0.3">
      <c r="B4134" s="249"/>
    </row>
    <row r="4135" spans="2:2" x14ac:dyDescent="0.3">
      <c r="B4135" s="249"/>
    </row>
    <row r="4136" spans="2:2" x14ac:dyDescent="0.3">
      <c r="B4136" s="249"/>
    </row>
    <row r="4137" spans="2:2" x14ac:dyDescent="0.3">
      <c r="B4137" s="249"/>
    </row>
    <row r="4138" spans="2:2" x14ac:dyDescent="0.3">
      <c r="B4138" s="249"/>
    </row>
    <row r="4139" spans="2:2" x14ac:dyDescent="0.3">
      <c r="B4139" s="249"/>
    </row>
    <row r="4140" spans="2:2" x14ac:dyDescent="0.3">
      <c r="B4140" s="249"/>
    </row>
    <row r="4141" spans="2:2" x14ac:dyDescent="0.3">
      <c r="B4141" s="249"/>
    </row>
    <row r="4142" spans="2:2" x14ac:dyDescent="0.3">
      <c r="B4142" s="249"/>
    </row>
    <row r="4143" spans="2:2" x14ac:dyDescent="0.3">
      <c r="B4143" s="249"/>
    </row>
    <row r="4144" spans="2:2" x14ac:dyDescent="0.3">
      <c r="B4144" s="249"/>
    </row>
    <row r="4145" spans="2:2" x14ac:dyDescent="0.3">
      <c r="B4145" s="249"/>
    </row>
    <row r="4146" spans="2:2" x14ac:dyDescent="0.3">
      <c r="B4146" s="249"/>
    </row>
    <row r="4147" spans="2:2" x14ac:dyDescent="0.3">
      <c r="B4147" s="249"/>
    </row>
    <row r="4148" spans="2:2" x14ac:dyDescent="0.3">
      <c r="B4148" s="249"/>
    </row>
    <row r="4149" spans="2:2" x14ac:dyDescent="0.3">
      <c r="B4149" s="249"/>
    </row>
    <row r="4150" spans="2:2" x14ac:dyDescent="0.3">
      <c r="B4150" s="249"/>
    </row>
    <row r="4151" spans="2:2" x14ac:dyDescent="0.3">
      <c r="B4151" s="249"/>
    </row>
    <row r="4152" spans="2:2" x14ac:dyDescent="0.3">
      <c r="B4152" s="249"/>
    </row>
    <row r="4153" spans="2:2" x14ac:dyDescent="0.3">
      <c r="B4153" s="249"/>
    </row>
    <row r="4154" spans="2:2" x14ac:dyDescent="0.3">
      <c r="B4154" s="249"/>
    </row>
    <row r="4155" spans="2:2" x14ac:dyDescent="0.3">
      <c r="B4155" s="249"/>
    </row>
    <row r="4156" spans="2:2" x14ac:dyDescent="0.3">
      <c r="B4156" s="249"/>
    </row>
    <row r="4157" spans="2:2" x14ac:dyDescent="0.3">
      <c r="B4157" s="249"/>
    </row>
    <row r="4158" spans="2:2" x14ac:dyDescent="0.3">
      <c r="B4158" s="249"/>
    </row>
    <row r="4159" spans="2:2" x14ac:dyDescent="0.3">
      <c r="B4159" s="249"/>
    </row>
    <row r="4160" spans="2:2" x14ac:dyDescent="0.3">
      <c r="B4160" s="249"/>
    </row>
    <row r="4161" spans="2:2" x14ac:dyDescent="0.3">
      <c r="B4161" s="249"/>
    </row>
    <row r="4162" spans="2:2" x14ac:dyDescent="0.3">
      <c r="B4162" s="249"/>
    </row>
    <row r="4163" spans="2:2" x14ac:dyDescent="0.3">
      <c r="B4163" s="249"/>
    </row>
    <row r="4164" spans="2:2" x14ac:dyDescent="0.3">
      <c r="B4164" s="249"/>
    </row>
    <row r="4165" spans="2:2" x14ac:dyDescent="0.3">
      <c r="B4165" s="249"/>
    </row>
    <row r="4166" spans="2:2" x14ac:dyDescent="0.3">
      <c r="B4166" s="249"/>
    </row>
    <row r="4167" spans="2:2" x14ac:dyDescent="0.3">
      <c r="B4167" s="249"/>
    </row>
    <row r="4168" spans="2:2" x14ac:dyDescent="0.3">
      <c r="B4168" s="249"/>
    </row>
    <row r="4169" spans="2:2" x14ac:dyDescent="0.3">
      <c r="B4169" s="249"/>
    </row>
    <row r="4170" spans="2:2" x14ac:dyDescent="0.3">
      <c r="B4170" s="249"/>
    </row>
    <row r="4171" spans="2:2" x14ac:dyDescent="0.3">
      <c r="B4171" s="249"/>
    </row>
    <row r="4172" spans="2:2" x14ac:dyDescent="0.3">
      <c r="B4172" s="249"/>
    </row>
    <row r="4173" spans="2:2" x14ac:dyDescent="0.3">
      <c r="B4173" s="249"/>
    </row>
    <row r="4174" spans="2:2" x14ac:dyDescent="0.3">
      <c r="B4174" s="249"/>
    </row>
    <row r="4175" spans="2:2" x14ac:dyDescent="0.3">
      <c r="B4175" s="249"/>
    </row>
    <row r="4176" spans="2:2" x14ac:dyDescent="0.3">
      <c r="B4176" s="249"/>
    </row>
    <row r="4177" spans="2:2" x14ac:dyDescent="0.3">
      <c r="B4177" s="249"/>
    </row>
    <row r="4178" spans="2:2" x14ac:dyDescent="0.3">
      <c r="B4178" s="249"/>
    </row>
    <row r="4179" spans="2:2" x14ac:dyDescent="0.3">
      <c r="B4179" s="249"/>
    </row>
    <row r="4180" spans="2:2" x14ac:dyDescent="0.3">
      <c r="B4180" s="249"/>
    </row>
    <row r="4181" spans="2:2" x14ac:dyDescent="0.3">
      <c r="B4181" s="249"/>
    </row>
    <row r="4182" spans="2:2" x14ac:dyDescent="0.3">
      <c r="B4182" s="249"/>
    </row>
    <row r="4183" spans="2:2" x14ac:dyDescent="0.3">
      <c r="B4183" s="249"/>
    </row>
    <row r="4184" spans="2:2" x14ac:dyDescent="0.3">
      <c r="B4184" s="249"/>
    </row>
    <row r="4185" spans="2:2" x14ac:dyDescent="0.3">
      <c r="B4185" s="249"/>
    </row>
    <row r="4186" spans="2:2" x14ac:dyDescent="0.3">
      <c r="B4186" s="249"/>
    </row>
    <row r="4187" spans="2:2" x14ac:dyDescent="0.3">
      <c r="B4187" s="249"/>
    </row>
    <row r="4188" spans="2:2" x14ac:dyDescent="0.3">
      <c r="B4188" s="249"/>
    </row>
    <row r="4189" spans="2:2" x14ac:dyDescent="0.3">
      <c r="B4189" s="249"/>
    </row>
    <row r="4190" spans="2:2" x14ac:dyDescent="0.3">
      <c r="B4190" s="249"/>
    </row>
    <row r="4191" spans="2:2" x14ac:dyDescent="0.3">
      <c r="B4191" s="249"/>
    </row>
    <row r="4192" spans="2:2" x14ac:dyDescent="0.3">
      <c r="B4192" s="249"/>
    </row>
    <row r="4193" spans="2:2" x14ac:dyDescent="0.3">
      <c r="B4193" s="249"/>
    </row>
    <row r="4194" spans="2:2" x14ac:dyDescent="0.3">
      <c r="B4194" s="249"/>
    </row>
    <row r="4195" spans="2:2" x14ac:dyDescent="0.3">
      <c r="B4195" s="249"/>
    </row>
    <row r="4196" spans="2:2" x14ac:dyDescent="0.3">
      <c r="B4196" s="249"/>
    </row>
    <row r="4197" spans="2:2" x14ac:dyDescent="0.3">
      <c r="B4197" s="249"/>
    </row>
    <row r="4198" spans="2:2" x14ac:dyDescent="0.3">
      <c r="B4198" s="249"/>
    </row>
    <row r="4199" spans="2:2" x14ac:dyDescent="0.3">
      <c r="B4199" s="249"/>
    </row>
    <row r="4200" spans="2:2" x14ac:dyDescent="0.3">
      <c r="B4200" s="249"/>
    </row>
    <row r="4201" spans="2:2" x14ac:dyDescent="0.3">
      <c r="B4201" s="249"/>
    </row>
    <row r="4202" spans="2:2" x14ac:dyDescent="0.3">
      <c r="B4202" s="249"/>
    </row>
    <row r="4203" spans="2:2" x14ac:dyDescent="0.3">
      <c r="B4203" s="249"/>
    </row>
    <row r="4204" spans="2:2" x14ac:dyDescent="0.3">
      <c r="B4204" s="249"/>
    </row>
    <row r="4205" spans="2:2" x14ac:dyDescent="0.3">
      <c r="B4205" s="249"/>
    </row>
    <row r="4206" spans="2:2" x14ac:dyDescent="0.3">
      <c r="B4206" s="249"/>
    </row>
    <row r="4207" spans="2:2" x14ac:dyDescent="0.3">
      <c r="B4207" s="249"/>
    </row>
    <row r="4208" spans="2:2" x14ac:dyDescent="0.3">
      <c r="B4208" s="249"/>
    </row>
    <row r="4209" spans="2:2" x14ac:dyDescent="0.3">
      <c r="B4209" s="249"/>
    </row>
    <row r="4210" spans="2:2" x14ac:dyDescent="0.3">
      <c r="B4210" s="249"/>
    </row>
    <row r="4211" spans="2:2" x14ac:dyDescent="0.3">
      <c r="B4211" s="249"/>
    </row>
    <row r="4212" spans="2:2" x14ac:dyDescent="0.3">
      <c r="B4212" s="249"/>
    </row>
    <row r="4213" spans="2:2" x14ac:dyDescent="0.3">
      <c r="B4213" s="249"/>
    </row>
    <row r="4214" spans="2:2" x14ac:dyDescent="0.3">
      <c r="B4214" s="249"/>
    </row>
    <row r="4215" spans="2:2" x14ac:dyDescent="0.3">
      <c r="B4215" s="249"/>
    </row>
    <row r="4216" spans="2:2" x14ac:dyDescent="0.3">
      <c r="B4216" s="249"/>
    </row>
    <row r="4217" spans="2:2" x14ac:dyDescent="0.3">
      <c r="B4217" s="249"/>
    </row>
    <row r="4218" spans="2:2" x14ac:dyDescent="0.3">
      <c r="B4218" s="249"/>
    </row>
    <row r="4219" spans="2:2" x14ac:dyDescent="0.3">
      <c r="B4219" s="249"/>
    </row>
    <row r="4220" spans="2:2" x14ac:dyDescent="0.3">
      <c r="B4220" s="249"/>
    </row>
    <row r="4221" spans="2:2" x14ac:dyDescent="0.3">
      <c r="B4221" s="249"/>
    </row>
    <row r="4222" spans="2:2" x14ac:dyDescent="0.3">
      <c r="B4222" s="249"/>
    </row>
    <row r="4223" spans="2:2" x14ac:dyDescent="0.3">
      <c r="B4223" s="249"/>
    </row>
    <row r="4224" spans="2:2" x14ac:dyDescent="0.3">
      <c r="B4224" s="249"/>
    </row>
    <row r="4225" spans="2:2" x14ac:dyDescent="0.3">
      <c r="B4225" s="249"/>
    </row>
    <row r="4226" spans="2:2" x14ac:dyDescent="0.3">
      <c r="B4226" s="249"/>
    </row>
    <row r="4227" spans="2:2" x14ac:dyDescent="0.3">
      <c r="B4227" s="249"/>
    </row>
    <row r="4228" spans="2:2" x14ac:dyDescent="0.3">
      <c r="B4228" s="249"/>
    </row>
    <row r="4229" spans="2:2" x14ac:dyDescent="0.3">
      <c r="B4229" s="249"/>
    </row>
    <row r="4230" spans="2:2" x14ac:dyDescent="0.3">
      <c r="B4230" s="249"/>
    </row>
    <row r="4231" spans="2:2" x14ac:dyDescent="0.3">
      <c r="B4231" s="249"/>
    </row>
    <row r="4232" spans="2:2" x14ac:dyDescent="0.3">
      <c r="B4232" s="249"/>
    </row>
    <row r="4233" spans="2:2" x14ac:dyDescent="0.3">
      <c r="B4233" s="249"/>
    </row>
    <row r="4234" spans="2:2" x14ac:dyDescent="0.3">
      <c r="B4234" s="249"/>
    </row>
    <row r="4235" spans="2:2" x14ac:dyDescent="0.3">
      <c r="B4235" s="249"/>
    </row>
    <row r="4236" spans="2:2" x14ac:dyDescent="0.3">
      <c r="B4236" s="249"/>
    </row>
    <row r="4237" spans="2:2" x14ac:dyDescent="0.3">
      <c r="B4237" s="249"/>
    </row>
    <row r="4238" spans="2:2" x14ac:dyDescent="0.3">
      <c r="B4238" s="249"/>
    </row>
    <row r="4239" spans="2:2" x14ac:dyDescent="0.3">
      <c r="B4239" s="249"/>
    </row>
    <row r="4240" spans="2:2" x14ac:dyDescent="0.3">
      <c r="B4240" s="249"/>
    </row>
    <row r="4241" spans="2:2" x14ac:dyDescent="0.3">
      <c r="B4241" s="249"/>
    </row>
    <row r="4242" spans="2:2" x14ac:dyDescent="0.3">
      <c r="B4242" s="249"/>
    </row>
    <row r="4243" spans="2:2" x14ac:dyDescent="0.3">
      <c r="B4243" s="249"/>
    </row>
    <row r="4244" spans="2:2" x14ac:dyDescent="0.3">
      <c r="B4244" s="249"/>
    </row>
    <row r="4245" spans="2:2" x14ac:dyDescent="0.3">
      <c r="B4245" s="249"/>
    </row>
    <row r="4246" spans="2:2" x14ac:dyDescent="0.3">
      <c r="B4246" s="249"/>
    </row>
    <row r="4247" spans="2:2" x14ac:dyDescent="0.3">
      <c r="B4247" s="249"/>
    </row>
    <row r="4248" spans="2:2" x14ac:dyDescent="0.3">
      <c r="B4248" s="249"/>
    </row>
    <row r="4249" spans="2:2" x14ac:dyDescent="0.3">
      <c r="B4249" s="249"/>
    </row>
    <row r="4250" spans="2:2" x14ac:dyDescent="0.3">
      <c r="B4250" s="249"/>
    </row>
    <row r="4251" spans="2:2" x14ac:dyDescent="0.3">
      <c r="B4251" s="249"/>
    </row>
    <row r="4252" spans="2:2" x14ac:dyDescent="0.3">
      <c r="B4252" s="249"/>
    </row>
    <row r="4253" spans="2:2" x14ac:dyDescent="0.3">
      <c r="B4253" s="249"/>
    </row>
    <row r="4254" spans="2:2" x14ac:dyDescent="0.3">
      <c r="B4254" s="249"/>
    </row>
    <row r="4255" spans="2:2" x14ac:dyDescent="0.3">
      <c r="B4255" s="249"/>
    </row>
    <row r="4256" spans="2:2" x14ac:dyDescent="0.3">
      <c r="B4256" s="249"/>
    </row>
    <row r="4257" spans="2:2" x14ac:dyDescent="0.3">
      <c r="B4257" s="249"/>
    </row>
    <row r="4258" spans="2:2" x14ac:dyDescent="0.3">
      <c r="B4258" s="249"/>
    </row>
    <row r="4259" spans="2:2" x14ac:dyDescent="0.3">
      <c r="B4259" s="249"/>
    </row>
    <row r="4260" spans="2:2" x14ac:dyDescent="0.3">
      <c r="B4260" s="249"/>
    </row>
    <row r="4261" spans="2:2" x14ac:dyDescent="0.3">
      <c r="B4261" s="249"/>
    </row>
    <row r="4262" spans="2:2" x14ac:dyDescent="0.3">
      <c r="B4262" s="249"/>
    </row>
    <row r="4263" spans="2:2" x14ac:dyDescent="0.3">
      <c r="B4263" s="249"/>
    </row>
    <row r="4264" spans="2:2" x14ac:dyDescent="0.3">
      <c r="B4264" s="249"/>
    </row>
    <row r="4265" spans="2:2" x14ac:dyDescent="0.3">
      <c r="B4265" s="249"/>
    </row>
    <row r="4266" spans="2:2" x14ac:dyDescent="0.3">
      <c r="B4266" s="249"/>
    </row>
    <row r="4267" spans="2:2" x14ac:dyDescent="0.3">
      <c r="B4267" s="249"/>
    </row>
    <row r="4268" spans="2:2" x14ac:dyDescent="0.3">
      <c r="B4268" s="249"/>
    </row>
    <row r="4269" spans="2:2" x14ac:dyDescent="0.3">
      <c r="B4269" s="249"/>
    </row>
    <row r="4270" spans="2:2" x14ac:dyDescent="0.3">
      <c r="B4270" s="249"/>
    </row>
    <row r="4271" spans="2:2" x14ac:dyDescent="0.3">
      <c r="B4271" s="249"/>
    </row>
    <row r="4272" spans="2:2" x14ac:dyDescent="0.3">
      <c r="B4272" s="249"/>
    </row>
    <row r="4273" spans="2:2" x14ac:dyDescent="0.3">
      <c r="B4273" s="249"/>
    </row>
    <row r="4274" spans="2:2" x14ac:dyDescent="0.3">
      <c r="B4274" s="249"/>
    </row>
    <row r="4275" spans="2:2" x14ac:dyDescent="0.3">
      <c r="B4275" s="249"/>
    </row>
    <row r="4276" spans="2:2" x14ac:dyDescent="0.3">
      <c r="B4276" s="249"/>
    </row>
    <row r="4277" spans="2:2" x14ac:dyDescent="0.3">
      <c r="B4277" s="249"/>
    </row>
    <row r="4278" spans="2:2" x14ac:dyDescent="0.3">
      <c r="B4278" s="249"/>
    </row>
    <row r="4279" spans="2:2" x14ac:dyDescent="0.3">
      <c r="B4279" s="249"/>
    </row>
    <row r="4280" spans="2:2" x14ac:dyDescent="0.3">
      <c r="B4280" s="249"/>
    </row>
    <row r="4281" spans="2:2" x14ac:dyDescent="0.3">
      <c r="B4281" s="249"/>
    </row>
    <row r="4282" spans="2:2" x14ac:dyDescent="0.3">
      <c r="B4282" s="249"/>
    </row>
    <row r="4283" spans="2:2" x14ac:dyDescent="0.3">
      <c r="B4283" s="249"/>
    </row>
    <row r="4284" spans="2:2" x14ac:dyDescent="0.3">
      <c r="B4284" s="249"/>
    </row>
    <row r="4285" spans="2:2" x14ac:dyDescent="0.3">
      <c r="B4285" s="249"/>
    </row>
    <row r="4286" spans="2:2" x14ac:dyDescent="0.3">
      <c r="B4286" s="249"/>
    </row>
    <row r="4287" spans="2:2" x14ac:dyDescent="0.3">
      <c r="B4287" s="249"/>
    </row>
    <row r="4288" spans="2:2" x14ac:dyDescent="0.3">
      <c r="B4288" s="249"/>
    </row>
    <row r="4289" spans="2:2" x14ac:dyDescent="0.3">
      <c r="B4289" s="249"/>
    </row>
    <row r="4290" spans="2:2" x14ac:dyDescent="0.3">
      <c r="B4290" s="249"/>
    </row>
    <row r="4291" spans="2:2" x14ac:dyDescent="0.3">
      <c r="B4291" s="249"/>
    </row>
    <row r="4292" spans="2:2" x14ac:dyDescent="0.3">
      <c r="B4292" s="249"/>
    </row>
    <row r="4293" spans="2:2" x14ac:dyDescent="0.3">
      <c r="B4293" s="249"/>
    </row>
    <row r="4294" spans="2:2" x14ac:dyDescent="0.3">
      <c r="B4294" s="249"/>
    </row>
    <row r="4295" spans="2:2" x14ac:dyDescent="0.3">
      <c r="B4295" s="249"/>
    </row>
    <row r="4296" spans="2:2" x14ac:dyDescent="0.3">
      <c r="B4296" s="249"/>
    </row>
    <row r="4297" spans="2:2" x14ac:dyDescent="0.3">
      <c r="B4297" s="249"/>
    </row>
    <row r="4298" spans="2:2" x14ac:dyDescent="0.3">
      <c r="B4298" s="249"/>
    </row>
    <row r="4299" spans="2:2" x14ac:dyDescent="0.3">
      <c r="B4299" s="249"/>
    </row>
    <row r="4300" spans="2:2" x14ac:dyDescent="0.3">
      <c r="B4300" s="249"/>
    </row>
    <row r="4301" spans="2:2" x14ac:dyDescent="0.3">
      <c r="B4301" s="249"/>
    </row>
    <row r="4302" spans="2:2" x14ac:dyDescent="0.3">
      <c r="B4302" s="249"/>
    </row>
    <row r="4303" spans="2:2" x14ac:dyDescent="0.3">
      <c r="B4303" s="249"/>
    </row>
    <row r="4304" spans="2:2" x14ac:dyDescent="0.3">
      <c r="B4304" s="249"/>
    </row>
    <row r="4305" spans="2:2" x14ac:dyDescent="0.3">
      <c r="B4305" s="249"/>
    </row>
    <row r="4306" spans="2:2" x14ac:dyDescent="0.3">
      <c r="B4306" s="249"/>
    </row>
    <row r="4307" spans="2:2" x14ac:dyDescent="0.3">
      <c r="B4307" s="249"/>
    </row>
    <row r="4308" spans="2:2" x14ac:dyDescent="0.3">
      <c r="B4308" s="249"/>
    </row>
    <row r="4309" spans="2:2" x14ac:dyDescent="0.3">
      <c r="B4309" s="249"/>
    </row>
    <row r="4310" spans="2:2" x14ac:dyDescent="0.3">
      <c r="B4310" s="249"/>
    </row>
    <row r="4311" spans="2:2" x14ac:dyDescent="0.3">
      <c r="B4311" s="249"/>
    </row>
    <row r="4312" spans="2:2" x14ac:dyDescent="0.3">
      <c r="B4312" s="249"/>
    </row>
    <row r="4313" spans="2:2" x14ac:dyDescent="0.3">
      <c r="B4313" s="249"/>
    </row>
    <row r="4314" spans="2:2" x14ac:dyDescent="0.3">
      <c r="B4314" s="249"/>
    </row>
    <row r="4315" spans="2:2" x14ac:dyDescent="0.3">
      <c r="B4315" s="249"/>
    </row>
    <row r="4316" spans="2:2" x14ac:dyDescent="0.3">
      <c r="B4316" s="249"/>
    </row>
    <row r="4317" spans="2:2" x14ac:dyDescent="0.3">
      <c r="B4317" s="249"/>
    </row>
    <row r="4318" spans="2:2" x14ac:dyDescent="0.3">
      <c r="B4318" s="249"/>
    </row>
    <row r="4319" spans="2:2" x14ac:dyDescent="0.3">
      <c r="B4319" s="249"/>
    </row>
    <row r="4320" spans="2:2" x14ac:dyDescent="0.3">
      <c r="B4320" s="249"/>
    </row>
    <row r="4321" spans="2:2" x14ac:dyDescent="0.3">
      <c r="B4321" s="249"/>
    </row>
    <row r="4322" spans="2:2" x14ac:dyDescent="0.3">
      <c r="B4322" s="249"/>
    </row>
    <row r="4323" spans="2:2" x14ac:dyDescent="0.3">
      <c r="B4323" s="249"/>
    </row>
    <row r="4324" spans="2:2" x14ac:dyDescent="0.3">
      <c r="B4324" s="249"/>
    </row>
    <row r="4325" spans="2:2" x14ac:dyDescent="0.3">
      <c r="B4325" s="249"/>
    </row>
    <row r="4326" spans="2:2" x14ac:dyDescent="0.3">
      <c r="B4326" s="249"/>
    </row>
    <row r="4327" spans="2:2" x14ac:dyDescent="0.3">
      <c r="B4327" s="249"/>
    </row>
    <row r="4328" spans="2:2" x14ac:dyDescent="0.3">
      <c r="B4328" s="249"/>
    </row>
    <row r="4329" spans="2:2" x14ac:dyDescent="0.3">
      <c r="B4329" s="249"/>
    </row>
    <row r="4330" spans="2:2" x14ac:dyDescent="0.3">
      <c r="B4330" s="249"/>
    </row>
    <row r="4331" spans="2:2" x14ac:dyDescent="0.3">
      <c r="B4331" s="249"/>
    </row>
    <row r="4332" spans="2:2" x14ac:dyDescent="0.3">
      <c r="B4332" s="249"/>
    </row>
    <row r="4333" spans="2:2" x14ac:dyDescent="0.3">
      <c r="B4333" s="249"/>
    </row>
    <row r="4334" spans="2:2" x14ac:dyDescent="0.3">
      <c r="B4334" s="249"/>
    </row>
    <row r="4335" spans="2:2" x14ac:dyDescent="0.3">
      <c r="B4335" s="249"/>
    </row>
    <row r="4336" spans="2:2" x14ac:dyDescent="0.3">
      <c r="B4336" s="249"/>
    </row>
    <row r="4337" spans="2:2" x14ac:dyDescent="0.3">
      <c r="B4337" s="249"/>
    </row>
    <row r="4338" spans="2:2" x14ac:dyDescent="0.3">
      <c r="B4338" s="249"/>
    </row>
    <row r="4339" spans="2:2" x14ac:dyDescent="0.3">
      <c r="B4339" s="249"/>
    </row>
    <row r="4340" spans="2:2" x14ac:dyDescent="0.3">
      <c r="B4340" s="249"/>
    </row>
    <row r="4341" spans="2:2" x14ac:dyDescent="0.3">
      <c r="B4341" s="249"/>
    </row>
    <row r="4342" spans="2:2" x14ac:dyDescent="0.3">
      <c r="B4342" s="249"/>
    </row>
    <row r="4343" spans="2:2" x14ac:dyDescent="0.3">
      <c r="B4343" s="249"/>
    </row>
    <row r="4344" spans="2:2" x14ac:dyDescent="0.3">
      <c r="B4344" s="249"/>
    </row>
    <row r="4345" spans="2:2" x14ac:dyDescent="0.3">
      <c r="B4345" s="249"/>
    </row>
    <row r="4346" spans="2:2" x14ac:dyDescent="0.3">
      <c r="B4346" s="249"/>
    </row>
    <row r="4347" spans="2:2" x14ac:dyDescent="0.3">
      <c r="B4347" s="249"/>
    </row>
    <row r="4348" spans="2:2" x14ac:dyDescent="0.3">
      <c r="B4348" s="249"/>
    </row>
    <row r="4349" spans="2:2" x14ac:dyDescent="0.3">
      <c r="B4349" s="249"/>
    </row>
    <row r="4350" spans="2:2" x14ac:dyDescent="0.3">
      <c r="B4350" s="249"/>
    </row>
    <row r="4351" spans="2:2" x14ac:dyDescent="0.3">
      <c r="B4351" s="249"/>
    </row>
    <row r="4352" spans="2:2" x14ac:dyDescent="0.3">
      <c r="B4352" s="249"/>
    </row>
    <row r="4353" spans="2:2" x14ac:dyDescent="0.3">
      <c r="B4353" s="249"/>
    </row>
    <row r="4354" spans="2:2" x14ac:dyDescent="0.3">
      <c r="B4354" s="249"/>
    </row>
    <row r="4355" spans="2:2" x14ac:dyDescent="0.3">
      <c r="B4355" s="249"/>
    </row>
    <row r="4356" spans="2:2" x14ac:dyDescent="0.3">
      <c r="B4356" s="249"/>
    </row>
    <row r="4357" spans="2:2" x14ac:dyDescent="0.3">
      <c r="B4357" s="249"/>
    </row>
    <row r="4358" spans="2:2" x14ac:dyDescent="0.3">
      <c r="B4358" s="249"/>
    </row>
    <row r="4359" spans="2:2" x14ac:dyDescent="0.3">
      <c r="B4359" s="249"/>
    </row>
    <row r="4360" spans="2:2" x14ac:dyDescent="0.3">
      <c r="B4360" s="249"/>
    </row>
    <row r="4361" spans="2:2" x14ac:dyDescent="0.3">
      <c r="B4361" s="249"/>
    </row>
    <row r="4362" spans="2:2" x14ac:dyDescent="0.3">
      <c r="B4362" s="249"/>
    </row>
    <row r="4363" spans="2:2" x14ac:dyDescent="0.3">
      <c r="B4363" s="249"/>
    </row>
    <row r="4364" spans="2:2" x14ac:dyDescent="0.3">
      <c r="B4364" s="249"/>
    </row>
    <row r="4365" spans="2:2" x14ac:dyDescent="0.3">
      <c r="B4365" s="249"/>
    </row>
    <row r="4366" spans="2:2" x14ac:dyDescent="0.3">
      <c r="B4366" s="249"/>
    </row>
    <row r="4367" spans="2:2" x14ac:dyDescent="0.3">
      <c r="B4367" s="249"/>
    </row>
    <row r="4368" spans="2:2" x14ac:dyDescent="0.3">
      <c r="B4368" s="249"/>
    </row>
    <row r="4369" spans="2:2" x14ac:dyDescent="0.3">
      <c r="B4369" s="249"/>
    </row>
    <row r="4370" spans="2:2" x14ac:dyDescent="0.3">
      <c r="B4370" s="249"/>
    </row>
    <row r="4371" spans="2:2" x14ac:dyDescent="0.3">
      <c r="B4371" s="249"/>
    </row>
    <row r="4372" spans="2:2" x14ac:dyDescent="0.3">
      <c r="B4372" s="249"/>
    </row>
    <row r="4373" spans="2:2" x14ac:dyDescent="0.3">
      <c r="B4373" s="249"/>
    </row>
    <row r="4374" spans="2:2" x14ac:dyDescent="0.3">
      <c r="B4374" s="249"/>
    </row>
    <row r="4375" spans="2:2" x14ac:dyDescent="0.3">
      <c r="B4375" s="249"/>
    </row>
    <row r="4376" spans="2:2" x14ac:dyDescent="0.3">
      <c r="B4376" s="249"/>
    </row>
    <row r="4377" spans="2:2" x14ac:dyDescent="0.3">
      <c r="B4377" s="249"/>
    </row>
    <row r="4378" spans="2:2" x14ac:dyDescent="0.3">
      <c r="B4378" s="249"/>
    </row>
    <row r="4379" spans="2:2" x14ac:dyDescent="0.3">
      <c r="B4379" s="249"/>
    </row>
    <row r="4380" spans="2:2" x14ac:dyDescent="0.3">
      <c r="B4380" s="249"/>
    </row>
    <row r="4381" spans="2:2" x14ac:dyDescent="0.3">
      <c r="B4381" s="249"/>
    </row>
    <row r="4382" spans="2:2" x14ac:dyDescent="0.3">
      <c r="B4382" s="249"/>
    </row>
    <row r="4383" spans="2:2" x14ac:dyDescent="0.3">
      <c r="B4383" s="249"/>
    </row>
    <row r="4384" spans="2:2" x14ac:dyDescent="0.3">
      <c r="B4384" s="249"/>
    </row>
    <row r="4385" spans="2:2" x14ac:dyDescent="0.3">
      <c r="B4385" s="249"/>
    </row>
    <row r="4386" spans="2:2" x14ac:dyDescent="0.3">
      <c r="B4386" s="249"/>
    </row>
    <row r="4387" spans="2:2" x14ac:dyDescent="0.3">
      <c r="B4387" s="249"/>
    </row>
    <row r="4388" spans="2:2" x14ac:dyDescent="0.3">
      <c r="B4388" s="249"/>
    </row>
    <row r="4389" spans="2:2" x14ac:dyDescent="0.3">
      <c r="B4389" s="249"/>
    </row>
    <row r="4390" spans="2:2" x14ac:dyDescent="0.3">
      <c r="B4390" s="249"/>
    </row>
    <row r="4391" spans="2:2" x14ac:dyDescent="0.3">
      <c r="B4391" s="249"/>
    </row>
    <row r="4392" spans="2:2" x14ac:dyDescent="0.3">
      <c r="B4392" s="249"/>
    </row>
    <row r="4393" spans="2:2" x14ac:dyDescent="0.3">
      <c r="B4393" s="249"/>
    </row>
    <row r="4394" spans="2:2" x14ac:dyDescent="0.3">
      <c r="B4394" s="249"/>
    </row>
    <row r="4395" spans="2:2" x14ac:dyDescent="0.3">
      <c r="B4395" s="249"/>
    </row>
    <row r="4396" spans="2:2" x14ac:dyDescent="0.3">
      <c r="B4396" s="249"/>
    </row>
    <row r="4397" spans="2:2" x14ac:dyDescent="0.3">
      <c r="B4397" s="249"/>
    </row>
    <row r="4398" spans="2:2" x14ac:dyDescent="0.3">
      <c r="B4398" s="249"/>
    </row>
    <row r="4399" spans="2:2" x14ac:dyDescent="0.3">
      <c r="B4399" s="249"/>
    </row>
    <row r="4400" spans="2:2" x14ac:dyDescent="0.3">
      <c r="B4400" s="249"/>
    </row>
    <row r="4401" spans="2:2" x14ac:dyDescent="0.3">
      <c r="B4401" s="249"/>
    </row>
    <row r="4402" spans="2:2" x14ac:dyDescent="0.3">
      <c r="B4402" s="249"/>
    </row>
    <row r="4403" spans="2:2" x14ac:dyDescent="0.3">
      <c r="B4403" s="249"/>
    </row>
    <row r="4404" spans="2:2" x14ac:dyDescent="0.3">
      <c r="B4404" s="249"/>
    </row>
    <row r="4405" spans="2:2" x14ac:dyDescent="0.3">
      <c r="B4405" s="249"/>
    </row>
    <row r="4406" spans="2:2" x14ac:dyDescent="0.3">
      <c r="B4406" s="249"/>
    </row>
    <row r="4407" spans="2:2" x14ac:dyDescent="0.3">
      <c r="B4407" s="249"/>
    </row>
    <row r="4408" spans="2:2" x14ac:dyDescent="0.3">
      <c r="B4408" s="249"/>
    </row>
    <row r="4409" spans="2:2" x14ac:dyDescent="0.3">
      <c r="B4409" s="249"/>
    </row>
    <row r="4410" spans="2:2" x14ac:dyDescent="0.3">
      <c r="B4410" s="249"/>
    </row>
    <row r="4411" spans="2:2" x14ac:dyDescent="0.3">
      <c r="B4411" s="249"/>
    </row>
    <row r="4412" spans="2:2" x14ac:dyDescent="0.3">
      <c r="B4412" s="249"/>
    </row>
    <row r="4413" spans="2:2" x14ac:dyDescent="0.3">
      <c r="B4413" s="249"/>
    </row>
    <row r="4414" spans="2:2" x14ac:dyDescent="0.3">
      <c r="B4414" s="249"/>
    </row>
    <row r="4415" spans="2:2" x14ac:dyDescent="0.3">
      <c r="B4415" s="249"/>
    </row>
    <row r="4416" spans="2:2" x14ac:dyDescent="0.3">
      <c r="B4416" s="249"/>
    </row>
    <row r="4417" spans="2:2" x14ac:dyDescent="0.3">
      <c r="B4417" s="249"/>
    </row>
    <row r="4418" spans="2:2" x14ac:dyDescent="0.3">
      <c r="B4418" s="249"/>
    </row>
    <row r="4419" spans="2:2" x14ac:dyDescent="0.3">
      <c r="B4419" s="249"/>
    </row>
    <row r="4420" spans="2:2" x14ac:dyDescent="0.3">
      <c r="B4420" s="249"/>
    </row>
    <row r="4421" spans="2:2" x14ac:dyDescent="0.3">
      <c r="B4421" s="249"/>
    </row>
    <row r="4422" spans="2:2" x14ac:dyDescent="0.3">
      <c r="B4422" s="249"/>
    </row>
    <row r="4423" spans="2:2" x14ac:dyDescent="0.3">
      <c r="B4423" s="249"/>
    </row>
    <row r="4424" spans="2:2" x14ac:dyDescent="0.3">
      <c r="B4424" s="249"/>
    </row>
    <row r="4425" spans="2:2" x14ac:dyDescent="0.3">
      <c r="B4425" s="249"/>
    </row>
    <row r="4426" spans="2:2" x14ac:dyDescent="0.3">
      <c r="B4426" s="249"/>
    </row>
    <row r="4427" spans="2:2" x14ac:dyDescent="0.3">
      <c r="B4427" s="249"/>
    </row>
    <row r="4428" spans="2:2" x14ac:dyDescent="0.3">
      <c r="B4428" s="249"/>
    </row>
    <row r="4429" spans="2:2" x14ac:dyDescent="0.3">
      <c r="B4429" s="249"/>
    </row>
    <row r="4430" spans="2:2" x14ac:dyDescent="0.3">
      <c r="B4430" s="249"/>
    </row>
    <row r="4431" spans="2:2" x14ac:dyDescent="0.3">
      <c r="B4431" s="249"/>
    </row>
    <row r="4432" spans="2:2" x14ac:dyDescent="0.3">
      <c r="B4432" s="249"/>
    </row>
    <row r="4433" spans="2:2" x14ac:dyDescent="0.3">
      <c r="B4433" s="249"/>
    </row>
    <row r="4434" spans="2:2" x14ac:dyDescent="0.3">
      <c r="B4434" s="249"/>
    </row>
    <row r="4435" spans="2:2" x14ac:dyDescent="0.3">
      <c r="B4435" s="249"/>
    </row>
    <row r="4436" spans="2:2" x14ac:dyDescent="0.3">
      <c r="B4436" s="249"/>
    </row>
    <row r="4437" spans="2:2" x14ac:dyDescent="0.3">
      <c r="B4437" s="249"/>
    </row>
    <row r="4438" spans="2:2" x14ac:dyDescent="0.3">
      <c r="B4438" s="249"/>
    </row>
    <row r="4439" spans="2:2" x14ac:dyDescent="0.3">
      <c r="B4439" s="249"/>
    </row>
    <row r="4440" spans="2:2" x14ac:dyDescent="0.3">
      <c r="B4440" s="249"/>
    </row>
    <row r="4441" spans="2:2" x14ac:dyDescent="0.3">
      <c r="B4441" s="249"/>
    </row>
    <row r="4442" spans="2:2" x14ac:dyDescent="0.3">
      <c r="B4442" s="249"/>
    </row>
    <row r="4443" spans="2:2" x14ac:dyDescent="0.3">
      <c r="B4443" s="249"/>
    </row>
    <row r="4444" spans="2:2" x14ac:dyDescent="0.3">
      <c r="B4444" s="249"/>
    </row>
    <row r="4445" spans="2:2" x14ac:dyDescent="0.3">
      <c r="B4445" s="249"/>
    </row>
    <row r="4446" spans="2:2" x14ac:dyDescent="0.3">
      <c r="B4446" s="249"/>
    </row>
    <row r="4447" spans="2:2" x14ac:dyDescent="0.3">
      <c r="B4447" s="249"/>
    </row>
    <row r="4448" spans="2:2" x14ac:dyDescent="0.3">
      <c r="B4448" s="249"/>
    </row>
    <row r="4449" spans="2:2" x14ac:dyDescent="0.3">
      <c r="B4449" s="249"/>
    </row>
    <row r="4450" spans="2:2" x14ac:dyDescent="0.3">
      <c r="B4450" s="249"/>
    </row>
    <row r="4451" spans="2:2" x14ac:dyDescent="0.3">
      <c r="B4451" s="249"/>
    </row>
    <row r="4452" spans="2:2" x14ac:dyDescent="0.3">
      <c r="B4452" s="249"/>
    </row>
    <row r="4453" spans="2:2" x14ac:dyDescent="0.3">
      <c r="B4453" s="249"/>
    </row>
    <row r="4454" spans="2:2" x14ac:dyDescent="0.3">
      <c r="B4454" s="249"/>
    </row>
    <row r="4455" spans="2:2" x14ac:dyDescent="0.3">
      <c r="B4455" s="249"/>
    </row>
    <row r="4456" spans="2:2" x14ac:dyDescent="0.3">
      <c r="B4456" s="249"/>
    </row>
    <row r="4457" spans="2:2" x14ac:dyDescent="0.3">
      <c r="B4457" s="249"/>
    </row>
    <row r="4458" spans="2:2" x14ac:dyDescent="0.3">
      <c r="B4458" s="249"/>
    </row>
    <row r="4459" spans="2:2" x14ac:dyDescent="0.3">
      <c r="B4459" s="249"/>
    </row>
    <row r="4460" spans="2:2" x14ac:dyDescent="0.3">
      <c r="B4460" s="249"/>
    </row>
    <row r="4461" spans="2:2" x14ac:dyDescent="0.3">
      <c r="B4461" s="249"/>
    </row>
    <row r="4462" spans="2:2" x14ac:dyDescent="0.3">
      <c r="B4462" s="249"/>
    </row>
    <row r="4463" spans="2:2" x14ac:dyDescent="0.3">
      <c r="B4463" s="249"/>
    </row>
    <row r="4464" spans="2:2" x14ac:dyDescent="0.3">
      <c r="B4464" s="249"/>
    </row>
    <row r="4465" spans="2:2" x14ac:dyDescent="0.3">
      <c r="B4465" s="249"/>
    </row>
    <row r="4466" spans="2:2" x14ac:dyDescent="0.3">
      <c r="B4466" s="249"/>
    </row>
    <row r="4467" spans="2:2" x14ac:dyDescent="0.3">
      <c r="B4467" s="249"/>
    </row>
    <row r="4468" spans="2:2" x14ac:dyDescent="0.3">
      <c r="B4468" s="249"/>
    </row>
    <row r="4469" spans="2:2" x14ac:dyDescent="0.3">
      <c r="B4469" s="249"/>
    </row>
    <row r="4470" spans="2:2" x14ac:dyDescent="0.3">
      <c r="B4470" s="249"/>
    </row>
    <row r="4471" spans="2:2" x14ac:dyDescent="0.3">
      <c r="B4471" s="249"/>
    </row>
    <row r="4472" spans="2:2" x14ac:dyDescent="0.3">
      <c r="B4472" s="249"/>
    </row>
    <row r="4473" spans="2:2" x14ac:dyDescent="0.3">
      <c r="B4473" s="249"/>
    </row>
    <row r="4474" spans="2:2" x14ac:dyDescent="0.3">
      <c r="B4474" s="249"/>
    </row>
    <row r="4475" spans="2:2" x14ac:dyDescent="0.3">
      <c r="B4475" s="249"/>
    </row>
    <row r="4476" spans="2:2" x14ac:dyDescent="0.3">
      <c r="B4476" s="249"/>
    </row>
    <row r="4477" spans="2:2" x14ac:dyDescent="0.3">
      <c r="B4477" s="249"/>
    </row>
    <row r="4478" spans="2:2" x14ac:dyDescent="0.3">
      <c r="B4478" s="249"/>
    </row>
    <row r="4479" spans="2:2" x14ac:dyDescent="0.3">
      <c r="B4479" s="249"/>
    </row>
    <row r="4480" spans="2:2" x14ac:dyDescent="0.3">
      <c r="B4480" s="249"/>
    </row>
    <row r="4481" spans="2:2" x14ac:dyDescent="0.3">
      <c r="B4481" s="249"/>
    </row>
    <row r="4482" spans="2:2" x14ac:dyDescent="0.3">
      <c r="B4482" s="249"/>
    </row>
    <row r="4483" spans="2:2" x14ac:dyDescent="0.3">
      <c r="B4483" s="249"/>
    </row>
    <row r="4484" spans="2:2" x14ac:dyDescent="0.3">
      <c r="B4484" s="249"/>
    </row>
    <row r="4485" spans="2:2" x14ac:dyDescent="0.3">
      <c r="B4485" s="249"/>
    </row>
    <row r="4486" spans="2:2" x14ac:dyDescent="0.3">
      <c r="B4486" s="249"/>
    </row>
    <row r="4487" spans="2:2" x14ac:dyDescent="0.3">
      <c r="B4487" s="249"/>
    </row>
    <row r="4488" spans="2:2" x14ac:dyDescent="0.3">
      <c r="B4488" s="249"/>
    </row>
    <row r="4489" spans="2:2" x14ac:dyDescent="0.3">
      <c r="B4489" s="249"/>
    </row>
    <row r="4490" spans="2:2" x14ac:dyDescent="0.3">
      <c r="B4490" s="249"/>
    </row>
    <row r="4491" spans="2:2" x14ac:dyDescent="0.3">
      <c r="B4491" s="249"/>
    </row>
    <row r="4492" spans="2:2" x14ac:dyDescent="0.3">
      <c r="B4492" s="249"/>
    </row>
    <row r="4493" spans="2:2" x14ac:dyDescent="0.3">
      <c r="B4493" s="249"/>
    </row>
    <row r="4494" spans="2:2" x14ac:dyDescent="0.3">
      <c r="B4494" s="249"/>
    </row>
    <row r="4495" spans="2:2" x14ac:dyDescent="0.3">
      <c r="B4495" s="249"/>
    </row>
    <row r="4496" spans="2:2" x14ac:dyDescent="0.3">
      <c r="B4496" s="249"/>
    </row>
    <row r="4497" spans="2:2" x14ac:dyDescent="0.3">
      <c r="B4497" s="249"/>
    </row>
    <row r="4498" spans="2:2" x14ac:dyDescent="0.3">
      <c r="B4498" s="249"/>
    </row>
    <row r="4499" spans="2:2" x14ac:dyDescent="0.3">
      <c r="B4499" s="249"/>
    </row>
    <row r="4500" spans="2:2" x14ac:dyDescent="0.3">
      <c r="B4500" s="249"/>
    </row>
    <row r="4501" spans="2:2" x14ac:dyDescent="0.3">
      <c r="B4501" s="249"/>
    </row>
    <row r="4502" spans="2:2" x14ac:dyDescent="0.3">
      <c r="B4502" s="249"/>
    </row>
    <row r="4503" spans="2:2" x14ac:dyDescent="0.3">
      <c r="B4503" s="249"/>
    </row>
    <row r="4504" spans="2:2" x14ac:dyDescent="0.3">
      <c r="B4504" s="249"/>
    </row>
    <row r="4505" spans="2:2" x14ac:dyDescent="0.3">
      <c r="B4505" s="249"/>
    </row>
    <row r="4506" spans="2:2" x14ac:dyDescent="0.3">
      <c r="B4506" s="249"/>
    </row>
    <row r="4507" spans="2:2" x14ac:dyDescent="0.3">
      <c r="B4507" s="249"/>
    </row>
    <row r="4508" spans="2:2" x14ac:dyDescent="0.3">
      <c r="B4508" s="249"/>
    </row>
    <row r="4509" spans="2:2" x14ac:dyDescent="0.3">
      <c r="B4509" s="249"/>
    </row>
    <row r="4510" spans="2:2" x14ac:dyDescent="0.3">
      <c r="B4510" s="249"/>
    </row>
    <row r="4511" spans="2:2" x14ac:dyDescent="0.3">
      <c r="B4511" s="249"/>
    </row>
    <row r="4512" spans="2:2" x14ac:dyDescent="0.3">
      <c r="B4512" s="249"/>
    </row>
    <row r="4513" spans="2:2" x14ac:dyDescent="0.3">
      <c r="B4513" s="249"/>
    </row>
    <row r="4514" spans="2:2" x14ac:dyDescent="0.3">
      <c r="B4514" s="249"/>
    </row>
    <row r="4515" spans="2:2" x14ac:dyDescent="0.3">
      <c r="B4515" s="249"/>
    </row>
    <row r="4516" spans="2:2" x14ac:dyDescent="0.3">
      <c r="B4516" s="249"/>
    </row>
    <row r="4517" spans="2:2" x14ac:dyDescent="0.3">
      <c r="B4517" s="249"/>
    </row>
    <row r="4518" spans="2:2" x14ac:dyDescent="0.3">
      <c r="B4518" s="249"/>
    </row>
    <row r="4519" spans="2:2" x14ac:dyDescent="0.3">
      <c r="B4519" s="249"/>
    </row>
    <row r="4520" spans="2:2" x14ac:dyDescent="0.3">
      <c r="B4520" s="249"/>
    </row>
    <row r="4521" spans="2:2" x14ac:dyDescent="0.3">
      <c r="B4521" s="249"/>
    </row>
    <row r="4522" spans="2:2" x14ac:dyDescent="0.3">
      <c r="B4522" s="249"/>
    </row>
    <row r="4523" spans="2:2" x14ac:dyDescent="0.3">
      <c r="B4523" s="249"/>
    </row>
    <row r="4524" spans="2:2" x14ac:dyDescent="0.3">
      <c r="B4524" s="249"/>
    </row>
    <row r="4525" spans="2:2" x14ac:dyDescent="0.3">
      <c r="B4525" s="249"/>
    </row>
    <row r="4526" spans="2:2" x14ac:dyDescent="0.3">
      <c r="B4526" s="249"/>
    </row>
    <row r="4527" spans="2:2" x14ac:dyDescent="0.3">
      <c r="B4527" s="249"/>
    </row>
    <row r="4528" spans="2:2" x14ac:dyDescent="0.3">
      <c r="B4528" s="249"/>
    </row>
    <row r="4529" spans="2:2" x14ac:dyDescent="0.3">
      <c r="B4529" s="249"/>
    </row>
    <row r="4530" spans="2:2" x14ac:dyDescent="0.3">
      <c r="B4530" s="249"/>
    </row>
    <row r="4531" spans="2:2" x14ac:dyDescent="0.3">
      <c r="B4531" s="249"/>
    </row>
    <row r="4532" spans="2:2" x14ac:dyDescent="0.3">
      <c r="B4532" s="249"/>
    </row>
    <row r="4533" spans="2:2" x14ac:dyDescent="0.3">
      <c r="B4533" s="249"/>
    </row>
    <row r="4534" spans="2:2" x14ac:dyDescent="0.3">
      <c r="B4534" s="249"/>
    </row>
    <row r="4535" spans="2:2" x14ac:dyDescent="0.3">
      <c r="B4535" s="249"/>
    </row>
    <row r="4536" spans="2:2" x14ac:dyDescent="0.3">
      <c r="B4536" s="249"/>
    </row>
    <row r="4537" spans="2:2" x14ac:dyDescent="0.3">
      <c r="B4537" s="249"/>
    </row>
    <row r="4538" spans="2:2" x14ac:dyDescent="0.3">
      <c r="B4538" s="249"/>
    </row>
    <row r="4539" spans="2:2" x14ac:dyDescent="0.3">
      <c r="B4539" s="249"/>
    </row>
    <row r="4540" spans="2:2" x14ac:dyDescent="0.3">
      <c r="B4540" s="249"/>
    </row>
    <row r="4541" spans="2:2" x14ac:dyDescent="0.3">
      <c r="B4541" s="249"/>
    </row>
    <row r="4542" spans="2:2" x14ac:dyDescent="0.3">
      <c r="B4542" s="249"/>
    </row>
    <row r="4543" spans="2:2" x14ac:dyDescent="0.3">
      <c r="B4543" s="249"/>
    </row>
    <row r="4544" spans="2:2" x14ac:dyDescent="0.3">
      <c r="B4544" s="249"/>
    </row>
    <row r="4545" spans="2:2" x14ac:dyDescent="0.3">
      <c r="B4545" s="249"/>
    </row>
    <row r="4546" spans="2:2" x14ac:dyDescent="0.3">
      <c r="B4546" s="249"/>
    </row>
    <row r="4547" spans="2:2" x14ac:dyDescent="0.3">
      <c r="B4547" s="249"/>
    </row>
    <row r="4548" spans="2:2" x14ac:dyDescent="0.3">
      <c r="B4548" s="249"/>
    </row>
    <row r="4549" spans="2:2" x14ac:dyDescent="0.3">
      <c r="B4549" s="249"/>
    </row>
    <row r="4550" spans="2:2" x14ac:dyDescent="0.3">
      <c r="B4550" s="249"/>
    </row>
    <row r="4551" spans="2:2" x14ac:dyDescent="0.3">
      <c r="B4551" s="249"/>
    </row>
    <row r="4552" spans="2:2" x14ac:dyDescent="0.3">
      <c r="B4552" s="249"/>
    </row>
    <row r="4553" spans="2:2" x14ac:dyDescent="0.3">
      <c r="B4553" s="249"/>
    </row>
    <row r="4554" spans="2:2" x14ac:dyDescent="0.3">
      <c r="B4554" s="249"/>
    </row>
    <row r="4555" spans="2:2" x14ac:dyDescent="0.3">
      <c r="B4555" s="249"/>
    </row>
    <row r="4556" spans="2:2" x14ac:dyDescent="0.3">
      <c r="B4556" s="249"/>
    </row>
    <row r="4557" spans="2:2" x14ac:dyDescent="0.3">
      <c r="B4557" s="249"/>
    </row>
    <row r="4558" spans="2:2" x14ac:dyDescent="0.3">
      <c r="B4558" s="249"/>
    </row>
    <row r="4559" spans="2:2" x14ac:dyDescent="0.3">
      <c r="B4559" s="249"/>
    </row>
    <row r="4560" spans="2:2" x14ac:dyDescent="0.3">
      <c r="B4560" s="249"/>
    </row>
    <row r="4561" spans="2:2" x14ac:dyDescent="0.3">
      <c r="B4561" s="249"/>
    </row>
    <row r="4562" spans="2:2" x14ac:dyDescent="0.3">
      <c r="B4562" s="249"/>
    </row>
    <row r="4563" spans="2:2" x14ac:dyDescent="0.3">
      <c r="B4563" s="249"/>
    </row>
    <row r="4564" spans="2:2" x14ac:dyDescent="0.3">
      <c r="B4564" s="249"/>
    </row>
    <row r="4565" spans="2:2" x14ac:dyDescent="0.3">
      <c r="B4565" s="249"/>
    </row>
    <row r="4566" spans="2:2" x14ac:dyDescent="0.3">
      <c r="B4566" s="249"/>
    </row>
    <row r="4567" spans="2:2" x14ac:dyDescent="0.3">
      <c r="B4567" s="249"/>
    </row>
    <row r="4568" spans="2:2" x14ac:dyDescent="0.3">
      <c r="B4568" s="249"/>
    </row>
    <row r="4569" spans="2:2" x14ac:dyDescent="0.3">
      <c r="B4569" s="249"/>
    </row>
    <row r="4570" spans="2:2" x14ac:dyDescent="0.3">
      <c r="B4570" s="249"/>
    </row>
    <row r="4571" spans="2:2" x14ac:dyDescent="0.3">
      <c r="B4571" s="249"/>
    </row>
    <row r="4572" spans="2:2" x14ac:dyDescent="0.3">
      <c r="B4572" s="249"/>
    </row>
    <row r="4573" spans="2:2" x14ac:dyDescent="0.3">
      <c r="B4573" s="249"/>
    </row>
    <row r="4574" spans="2:2" x14ac:dyDescent="0.3">
      <c r="B4574" s="249"/>
    </row>
    <row r="4575" spans="2:2" x14ac:dyDescent="0.3">
      <c r="B4575" s="249"/>
    </row>
    <row r="4576" spans="2:2" x14ac:dyDescent="0.3">
      <c r="B4576" s="249"/>
    </row>
    <row r="4577" spans="2:2" x14ac:dyDescent="0.3">
      <c r="B4577" s="249"/>
    </row>
    <row r="4578" spans="2:2" x14ac:dyDescent="0.3">
      <c r="B4578" s="249"/>
    </row>
    <row r="4579" spans="2:2" x14ac:dyDescent="0.3">
      <c r="B4579" s="249"/>
    </row>
    <row r="4580" spans="2:2" x14ac:dyDescent="0.3">
      <c r="B4580" s="249"/>
    </row>
    <row r="4581" spans="2:2" x14ac:dyDescent="0.3">
      <c r="B4581" s="249"/>
    </row>
    <row r="4582" spans="2:2" x14ac:dyDescent="0.3">
      <c r="B4582" s="249"/>
    </row>
    <row r="4583" spans="2:2" x14ac:dyDescent="0.3">
      <c r="B4583" s="249"/>
    </row>
    <row r="4584" spans="2:2" x14ac:dyDescent="0.3">
      <c r="B4584" s="249"/>
    </row>
    <row r="4585" spans="2:2" x14ac:dyDescent="0.3">
      <c r="B4585" s="249"/>
    </row>
    <row r="4586" spans="2:2" x14ac:dyDescent="0.3">
      <c r="B4586" s="249"/>
    </row>
    <row r="4587" spans="2:2" x14ac:dyDescent="0.3">
      <c r="B4587" s="249"/>
    </row>
    <row r="4588" spans="2:2" x14ac:dyDescent="0.3">
      <c r="B4588" s="249"/>
    </row>
    <row r="4589" spans="2:2" x14ac:dyDescent="0.3">
      <c r="B4589" s="249"/>
    </row>
    <row r="4590" spans="2:2" x14ac:dyDescent="0.3">
      <c r="B4590" s="249"/>
    </row>
    <row r="4591" spans="2:2" x14ac:dyDescent="0.3">
      <c r="B4591" s="249"/>
    </row>
    <row r="4592" spans="2:2" x14ac:dyDescent="0.3">
      <c r="B4592" s="249"/>
    </row>
    <row r="4593" spans="2:2" x14ac:dyDescent="0.3">
      <c r="B4593" s="249"/>
    </row>
    <row r="4594" spans="2:2" x14ac:dyDescent="0.3">
      <c r="B4594" s="249"/>
    </row>
    <row r="4595" spans="2:2" x14ac:dyDescent="0.3">
      <c r="B4595" s="249"/>
    </row>
    <row r="4596" spans="2:2" x14ac:dyDescent="0.3">
      <c r="B4596" s="249"/>
    </row>
    <row r="4597" spans="2:2" x14ac:dyDescent="0.3">
      <c r="B4597" s="249"/>
    </row>
    <row r="4598" spans="2:2" x14ac:dyDescent="0.3">
      <c r="B4598" s="249"/>
    </row>
    <row r="4599" spans="2:2" x14ac:dyDescent="0.3">
      <c r="B4599" s="249"/>
    </row>
    <row r="4600" spans="2:2" x14ac:dyDescent="0.3">
      <c r="B4600" s="249"/>
    </row>
    <row r="4601" spans="2:2" x14ac:dyDescent="0.3">
      <c r="B4601" s="249"/>
    </row>
    <row r="4602" spans="2:2" x14ac:dyDescent="0.3">
      <c r="B4602" s="249"/>
    </row>
    <row r="4603" spans="2:2" x14ac:dyDescent="0.3">
      <c r="B4603" s="249"/>
    </row>
    <row r="4604" spans="2:2" x14ac:dyDescent="0.3">
      <c r="B4604" s="249"/>
    </row>
    <row r="4605" spans="2:2" x14ac:dyDescent="0.3">
      <c r="B4605" s="249"/>
    </row>
    <row r="4606" spans="2:2" x14ac:dyDescent="0.3">
      <c r="B4606" s="249"/>
    </row>
    <row r="4607" spans="2:2" x14ac:dyDescent="0.3">
      <c r="B4607" s="249"/>
    </row>
    <row r="4608" spans="2:2" x14ac:dyDescent="0.3">
      <c r="B4608" s="249"/>
    </row>
    <row r="4609" spans="2:2" x14ac:dyDescent="0.3">
      <c r="B4609" s="249"/>
    </row>
    <row r="4610" spans="2:2" x14ac:dyDescent="0.3">
      <c r="B4610" s="249"/>
    </row>
    <row r="4611" spans="2:2" x14ac:dyDescent="0.3">
      <c r="B4611" s="249"/>
    </row>
    <row r="4612" spans="2:2" x14ac:dyDescent="0.3">
      <c r="B4612" s="249"/>
    </row>
    <row r="4613" spans="2:2" x14ac:dyDescent="0.3">
      <c r="B4613" s="249"/>
    </row>
    <row r="4614" spans="2:2" x14ac:dyDescent="0.3">
      <c r="B4614" s="249"/>
    </row>
    <row r="4615" spans="2:2" x14ac:dyDescent="0.3">
      <c r="B4615" s="249"/>
    </row>
    <row r="4616" spans="2:2" x14ac:dyDescent="0.3">
      <c r="B4616" s="249"/>
    </row>
    <row r="4617" spans="2:2" x14ac:dyDescent="0.3">
      <c r="B4617" s="249"/>
    </row>
    <row r="4618" spans="2:2" x14ac:dyDescent="0.3">
      <c r="B4618" s="249"/>
    </row>
    <row r="4619" spans="2:2" x14ac:dyDescent="0.3">
      <c r="B4619" s="249"/>
    </row>
    <row r="4620" spans="2:2" x14ac:dyDescent="0.3">
      <c r="B4620" s="249"/>
    </row>
    <row r="4621" spans="2:2" x14ac:dyDescent="0.3">
      <c r="B4621" s="249"/>
    </row>
    <row r="4622" spans="2:2" x14ac:dyDescent="0.3">
      <c r="B4622" s="249"/>
    </row>
    <row r="4623" spans="2:2" x14ac:dyDescent="0.3">
      <c r="B4623" s="249"/>
    </row>
    <row r="4624" spans="2:2" x14ac:dyDescent="0.3">
      <c r="B4624" s="249"/>
    </row>
    <row r="4625" spans="2:2" x14ac:dyDescent="0.3">
      <c r="B4625" s="249"/>
    </row>
    <row r="4626" spans="2:2" x14ac:dyDescent="0.3">
      <c r="B4626" s="249"/>
    </row>
    <row r="4627" spans="2:2" x14ac:dyDescent="0.3">
      <c r="B4627" s="249"/>
    </row>
    <row r="4628" spans="2:2" x14ac:dyDescent="0.3">
      <c r="B4628" s="249"/>
    </row>
    <row r="4629" spans="2:2" x14ac:dyDescent="0.3">
      <c r="B4629" s="249"/>
    </row>
    <row r="4630" spans="2:2" x14ac:dyDescent="0.3">
      <c r="B4630" s="249"/>
    </row>
    <row r="4631" spans="2:2" x14ac:dyDescent="0.3">
      <c r="B4631" s="249"/>
    </row>
    <row r="4632" spans="2:2" x14ac:dyDescent="0.3">
      <c r="B4632" s="249"/>
    </row>
    <row r="4633" spans="2:2" x14ac:dyDescent="0.3">
      <c r="B4633" s="249"/>
    </row>
    <row r="4634" spans="2:2" x14ac:dyDescent="0.3">
      <c r="B4634" s="249"/>
    </row>
    <row r="4635" spans="2:2" x14ac:dyDescent="0.3">
      <c r="B4635" s="249"/>
    </row>
    <row r="4636" spans="2:2" x14ac:dyDescent="0.3">
      <c r="B4636" s="249"/>
    </row>
    <row r="4637" spans="2:2" x14ac:dyDescent="0.3">
      <c r="B4637" s="249"/>
    </row>
    <row r="4638" spans="2:2" x14ac:dyDescent="0.3">
      <c r="B4638" s="249"/>
    </row>
    <row r="4639" spans="2:2" x14ac:dyDescent="0.3">
      <c r="B4639" s="249"/>
    </row>
    <row r="4640" spans="2:2" x14ac:dyDescent="0.3">
      <c r="B4640" s="249"/>
    </row>
    <row r="4641" spans="2:2" x14ac:dyDescent="0.3">
      <c r="B4641" s="249"/>
    </row>
    <row r="4642" spans="2:2" x14ac:dyDescent="0.3">
      <c r="B4642" s="249"/>
    </row>
    <row r="4643" spans="2:2" x14ac:dyDescent="0.3">
      <c r="B4643" s="249"/>
    </row>
    <row r="4644" spans="2:2" x14ac:dyDescent="0.3">
      <c r="B4644" s="249"/>
    </row>
    <row r="4645" spans="2:2" x14ac:dyDescent="0.3">
      <c r="B4645" s="249"/>
    </row>
    <row r="4646" spans="2:2" x14ac:dyDescent="0.3">
      <c r="B4646" s="249"/>
    </row>
    <row r="4647" spans="2:2" x14ac:dyDescent="0.3">
      <c r="B4647" s="249"/>
    </row>
    <row r="4648" spans="2:2" x14ac:dyDescent="0.3">
      <c r="B4648" s="249"/>
    </row>
    <row r="4649" spans="2:2" x14ac:dyDescent="0.3">
      <c r="B4649" s="249"/>
    </row>
    <row r="4650" spans="2:2" x14ac:dyDescent="0.3">
      <c r="B4650" s="249"/>
    </row>
    <row r="4651" spans="2:2" x14ac:dyDescent="0.3">
      <c r="B4651" s="249"/>
    </row>
    <row r="4652" spans="2:2" x14ac:dyDescent="0.3">
      <c r="B4652" s="249"/>
    </row>
    <row r="4653" spans="2:2" x14ac:dyDescent="0.3">
      <c r="B4653" s="249"/>
    </row>
    <row r="4654" spans="2:2" x14ac:dyDescent="0.3">
      <c r="B4654" s="249"/>
    </row>
    <row r="4655" spans="2:2" x14ac:dyDescent="0.3">
      <c r="B4655" s="249"/>
    </row>
    <row r="4656" spans="2:2" x14ac:dyDescent="0.3">
      <c r="B4656" s="249"/>
    </row>
    <row r="4657" spans="2:2" x14ac:dyDescent="0.3">
      <c r="B4657" s="249"/>
    </row>
    <row r="4658" spans="2:2" x14ac:dyDescent="0.3">
      <c r="B4658" s="249"/>
    </row>
    <row r="4659" spans="2:2" x14ac:dyDescent="0.3">
      <c r="B4659" s="249"/>
    </row>
    <row r="4660" spans="2:2" x14ac:dyDescent="0.3">
      <c r="B4660" s="249"/>
    </row>
    <row r="4661" spans="2:2" x14ac:dyDescent="0.3">
      <c r="B4661" s="249"/>
    </row>
    <row r="4662" spans="2:2" x14ac:dyDescent="0.3">
      <c r="B4662" s="249"/>
    </row>
    <row r="4663" spans="2:2" x14ac:dyDescent="0.3">
      <c r="B4663" s="249"/>
    </row>
    <row r="4664" spans="2:2" x14ac:dyDescent="0.3">
      <c r="B4664" s="249"/>
    </row>
    <row r="4665" spans="2:2" x14ac:dyDescent="0.3">
      <c r="B4665" s="249"/>
    </row>
    <row r="4666" spans="2:2" x14ac:dyDescent="0.3">
      <c r="B4666" s="249"/>
    </row>
    <row r="4667" spans="2:2" x14ac:dyDescent="0.3">
      <c r="B4667" s="249"/>
    </row>
    <row r="4668" spans="2:2" x14ac:dyDescent="0.3">
      <c r="B4668" s="249"/>
    </row>
    <row r="4669" spans="2:2" x14ac:dyDescent="0.3">
      <c r="B4669" s="249"/>
    </row>
    <row r="4670" spans="2:2" x14ac:dyDescent="0.3">
      <c r="B4670" s="249"/>
    </row>
    <row r="4671" spans="2:2" x14ac:dyDescent="0.3">
      <c r="B4671" s="249"/>
    </row>
    <row r="4672" spans="2:2" x14ac:dyDescent="0.3">
      <c r="B4672" s="249"/>
    </row>
    <row r="4673" spans="2:2" x14ac:dyDescent="0.3">
      <c r="B4673" s="249"/>
    </row>
    <row r="4674" spans="2:2" x14ac:dyDescent="0.3">
      <c r="B4674" s="249"/>
    </row>
    <row r="4675" spans="2:2" x14ac:dyDescent="0.3">
      <c r="B4675" s="249"/>
    </row>
    <row r="4676" spans="2:2" x14ac:dyDescent="0.3">
      <c r="B4676" s="249"/>
    </row>
    <row r="4677" spans="2:2" x14ac:dyDescent="0.3">
      <c r="B4677" s="249"/>
    </row>
    <row r="4678" spans="2:2" x14ac:dyDescent="0.3">
      <c r="B4678" s="249"/>
    </row>
    <row r="4679" spans="2:2" x14ac:dyDescent="0.3">
      <c r="B4679" s="249"/>
    </row>
    <row r="4680" spans="2:2" x14ac:dyDescent="0.3">
      <c r="B4680" s="249"/>
    </row>
    <row r="4681" spans="2:2" x14ac:dyDescent="0.3">
      <c r="B4681" s="249"/>
    </row>
    <row r="4682" spans="2:2" x14ac:dyDescent="0.3">
      <c r="B4682" s="249"/>
    </row>
    <row r="4683" spans="2:2" x14ac:dyDescent="0.3">
      <c r="B4683" s="249"/>
    </row>
    <row r="4684" spans="2:2" x14ac:dyDescent="0.3">
      <c r="B4684" s="249"/>
    </row>
    <row r="4685" spans="2:2" x14ac:dyDescent="0.3">
      <c r="B4685" s="249"/>
    </row>
    <row r="4686" spans="2:2" x14ac:dyDescent="0.3">
      <c r="B4686" s="249"/>
    </row>
    <row r="4687" spans="2:2" x14ac:dyDescent="0.3">
      <c r="B4687" s="249"/>
    </row>
    <row r="4688" spans="2:2" x14ac:dyDescent="0.3">
      <c r="B4688" s="249"/>
    </row>
    <row r="4689" spans="2:2" x14ac:dyDescent="0.3">
      <c r="B4689" s="249"/>
    </row>
    <row r="4690" spans="2:2" x14ac:dyDescent="0.3">
      <c r="B4690" s="249"/>
    </row>
    <row r="4691" spans="2:2" x14ac:dyDescent="0.3">
      <c r="B4691" s="249"/>
    </row>
    <row r="4692" spans="2:2" x14ac:dyDescent="0.3">
      <c r="B4692" s="249"/>
    </row>
    <row r="4693" spans="2:2" x14ac:dyDescent="0.3">
      <c r="B4693" s="249"/>
    </row>
    <row r="4694" spans="2:2" x14ac:dyDescent="0.3">
      <c r="B4694" s="249"/>
    </row>
    <row r="4695" spans="2:2" x14ac:dyDescent="0.3">
      <c r="B4695" s="249"/>
    </row>
    <row r="4696" spans="2:2" x14ac:dyDescent="0.3">
      <c r="B4696" s="249"/>
    </row>
    <row r="4697" spans="2:2" x14ac:dyDescent="0.3">
      <c r="B4697" s="249"/>
    </row>
    <row r="4698" spans="2:2" x14ac:dyDescent="0.3">
      <c r="B4698" s="249"/>
    </row>
    <row r="4699" spans="2:2" x14ac:dyDescent="0.3">
      <c r="B4699" s="249"/>
    </row>
    <row r="4700" spans="2:2" x14ac:dyDescent="0.3">
      <c r="B4700" s="249"/>
    </row>
    <row r="4701" spans="2:2" x14ac:dyDescent="0.3">
      <c r="B4701" s="249"/>
    </row>
    <row r="4702" spans="2:2" x14ac:dyDescent="0.3">
      <c r="B4702" s="249"/>
    </row>
    <row r="4703" spans="2:2" x14ac:dyDescent="0.3">
      <c r="B4703" s="249"/>
    </row>
    <row r="4704" spans="2:2" x14ac:dyDescent="0.3">
      <c r="B4704" s="249"/>
    </row>
    <row r="4705" spans="2:2" x14ac:dyDescent="0.3">
      <c r="B4705" s="249"/>
    </row>
    <row r="4706" spans="2:2" x14ac:dyDescent="0.3">
      <c r="B4706" s="249"/>
    </row>
    <row r="4707" spans="2:2" x14ac:dyDescent="0.3">
      <c r="B4707" s="249"/>
    </row>
    <row r="4708" spans="2:2" x14ac:dyDescent="0.3">
      <c r="B4708" s="249"/>
    </row>
    <row r="4709" spans="2:2" x14ac:dyDescent="0.3">
      <c r="B4709" s="249"/>
    </row>
    <row r="4710" spans="2:2" x14ac:dyDescent="0.3">
      <c r="B4710" s="249"/>
    </row>
    <row r="4711" spans="2:2" x14ac:dyDescent="0.3">
      <c r="B4711" s="249"/>
    </row>
    <row r="4712" spans="2:2" x14ac:dyDescent="0.3">
      <c r="B4712" s="249"/>
    </row>
    <row r="4713" spans="2:2" x14ac:dyDescent="0.3">
      <c r="B4713" s="249"/>
    </row>
    <row r="4714" spans="2:2" x14ac:dyDescent="0.3">
      <c r="B4714" s="249"/>
    </row>
    <row r="4715" spans="2:2" x14ac:dyDescent="0.3">
      <c r="B4715" s="249"/>
    </row>
    <row r="4716" spans="2:2" x14ac:dyDescent="0.3">
      <c r="B4716" s="249"/>
    </row>
    <row r="4717" spans="2:2" x14ac:dyDescent="0.3">
      <c r="B4717" s="249"/>
    </row>
    <row r="4718" spans="2:2" x14ac:dyDescent="0.3">
      <c r="B4718" s="249"/>
    </row>
    <row r="4719" spans="2:2" x14ac:dyDescent="0.3">
      <c r="B4719" s="249"/>
    </row>
    <row r="4720" spans="2:2" x14ac:dyDescent="0.3">
      <c r="B4720" s="249"/>
    </row>
    <row r="4721" spans="2:2" x14ac:dyDescent="0.3">
      <c r="B4721" s="249"/>
    </row>
    <row r="4722" spans="2:2" x14ac:dyDescent="0.3">
      <c r="B4722" s="249"/>
    </row>
    <row r="4723" spans="2:2" x14ac:dyDescent="0.3">
      <c r="B4723" s="249"/>
    </row>
    <row r="4724" spans="2:2" x14ac:dyDescent="0.3">
      <c r="B4724" s="249"/>
    </row>
    <row r="4725" spans="2:2" x14ac:dyDescent="0.3">
      <c r="B4725" s="249"/>
    </row>
    <row r="4726" spans="2:2" x14ac:dyDescent="0.3">
      <c r="B4726" s="249"/>
    </row>
    <row r="4727" spans="2:2" x14ac:dyDescent="0.3">
      <c r="B4727" s="249"/>
    </row>
    <row r="4728" spans="2:2" x14ac:dyDescent="0.3">
      <c r="B4728" s="249"/>
    </row>
    <row r="4729" spans="2:2" x14ac:dyDescent="0.3">
      <c r="B4729" s="249"/>
    </row>
    <row r="4730" spans="2:2" x14ac:dyDescent="0.3">
      <c r="B4730" s="249"/>
    </row>
    <row r="4731" spans="2:2" x14ac:dyDescent="0.3">
      <c r="B4731" s="249"/>
    </row>
    <row r="4732" spans="2:2" x14ac:dyDescent="0.3">
      <c r="B4732" s="249"/>
    </row>
    <row r="4733" spans="2:2" x14ac:dyDescent="0.3">
      <c r="B4733" s="249"/>
    </row>
    <row r="4734" spans="2:2" x14ac:dyDescent="0.3">
      <c r="B4734" s="249"/>
    </row>
    <row r="4735" spans="2:2" x14ac:dyDescent="0.3">
      <c r="B4735" s="249"/>
    </row>
    <row r="4736" spans="2:2" x14ac:dyDescent="0.3">
      <c r="B4736" s="249"/>
    </row>
    <row r="4737" spans="2:2" x14ac:dyDescent="0.3">
      <c r="B4737" s="249"/>
    </row>
    <row r="4738" spans="2:2" x14ac:dyDescent="0.3">
      <c r="B4738" s="249"/>
    </row>
    <row r="4739" spans="2:2" x14ac:dyDescent="0.3">
      <c r="B4739" s="249"/>
    </row>
    <row r="4740" spans="2:2" x14ac:dyDescent="0.3">
      <c r="B4740" s="249"/>
    </row>
    <row r="4741" spans="2:2" x14ac:dyDescent="0.3">
      <c r="B4741" s="249"/>
    </row>
    <row r="4742" spans="2:2" x14ac:dyDescent="0.3">
      <c r="B4742" s="249"/>
    </row>
    <row r="4743" spans="2:2" x14ac:dyDescent="0.3">
      <c r="B4743" s="249"/>
    </row>
    <row r="4744" spans="2:2" x14ac:dyDescent="0.3">
      <c r="B4744" s="249"/>
    </row>
    <row r="4745" spans="2:2" x14ac:dyDescent="0.3">
      <c r="B4745" s="249"/>
    </row>
    <row r="4746" spans="2:2" x14ac:dyDescent="0.3">
      <c r="B4746" s="249"/>
    </row>
    <row r="4747" spans="2:2" x14ac:dyDescent="0.3">
      <c r="B4747" s="249"/>
    </row>
    <row r="4748" spans="2:2" x14ac:dyDescent="0.3">
      <c r="B4748" s="249"/>
    </row>
    <row r="4749" spans="2:2" x14ac:dyDescent="0.3">
      <c r="B4749" s="249"/>
    </row>
    <row r="4750" spans="2:2" x14ac:dyDescent="0.3">
      <c r="B4750" s="249"/>
    </row>
    <row r="4751" spans="2:2" x14ac:dyDescent="0.3">
      <c r="B4751" s="249"/>
    </row>
    <row r="4752" spans="2:2" x14ac:dyDescent="0.3">
      <c r="B4752" s="249"/>
    </row>
    <row r="4753" spans="2:2" x14ac:dyDescent="0.3">
      <c r="B4753" s="249"/>
    </row>
    <row r="4754" spans="2:2" x14ac:dyDescent="0.3">
      <c r="B4754" s="249"/>
    </row>
    <row r="4755" spans="2:2" x14ac:dyDescent="0.3">
      <c r="B4755" s="249"/>
    </row>
    <row r="4756" spans="2:2" x14ac:dyDescent="0.3">
      <c r="B4756" s="249"/>
    </row>
    <row r="4757" spans="2:2" x14ac:dyDescent="0.3">
      <c r="B4757" s="249"/>
    </row>
    <row r="4758" spans="2:2" x14ac:dyDescent="0.3">
      <c r="B4758" s="249"/>
    </row>
    <row r="4759" spans="2:2" x14ac:dyDescent="0.3">
      <c r="B4759" s="249"/>
    </row>
    <row r="4760" spans="2:2" x14ac:dyDescent="0.3">
      <c r="B4760" s="249"/>
    </row>
    <row r="4761" spans="2:2" x14ac:dyDescent="0.3">
      <c r="B4761" s="249"/>
    </row>
    <row r="4762" spans="2:2" x14ac:dyDescent="0.3">
      <c r="B4762" s="249"/>
    </row>
    <row r="4763" spans="2:2" x14ac:dyDescent="0.3">
      <c r="B4763" s="249"/>
    </row>
    <row r="4764" spans="2:2" x14ac:dyDescent="0.3">
      <c r="B4764" s="249"/>
    </row>
    <row r="4765" spans="2:2" x14ac:dyDescent="0.3">
      <c r="B4765" s="249"/>
    </row>
    <row r="4766" spans="2:2" x14ac:dyDescent="0.3">
      <c r="B4766" s="249"/>
    </row>
    <row r="4767" spans="2:2" x14ac:dyDescent="0.3">
      <c r="B4767" s="249"/>
    </row>
    <row r="4768" spans="2:2" x14ac:dyDescent="0.3">
      <c r="B4768" s="249"/>
    </row>
    <row r="4769" spans="2:2" x14ac:dyDescent="0.3">
      <c r="B4769" s="249"/>
    </row>
    <row r="4770" spans="2:2" x14ac:dyDescent="0.3">
      <c r="B4770" s="249"/>
    </row>
    <row r="4771" spans="2:2" x14ac:dyDescent="0.3">
      <c r="B4771" s="249"/>
    </row>
    <row r="4772" spans="2:2" x14ac:dyDescent="0.3">
      <c r="B4772" s="249"/>
    </row>
    <row r="4773" spans="2:2" x14ac:dyDescent="0.3">
      <c r="B4773" s="249"/>
    </row>
    <row r="4774" spans="2:2" x14ac:dyDescent="0.3">
      <c r="B4774" s="249"/>
    </row>
    <row r="4775" spans="2:2" x14ac:dyDescent="0.3">
      <c r="B4775" s="249"/>
    </row>
    <row r="4776" spans="2:2" x14ac:dyDescent="0.3">
      <c r="B4776" s="249"/>
    </row>
    <row r="4777" spans="2:2" x14ac:dyDescent="0.3">
      <c r="B4777" s="249"/>
    </row>
    <row r="4778" spans="2:2" x14ac:dyDescent="0.3">
      <c r="B4778" s="249"/>
    </row>
    <row r="4779" spans="2:2" x14ac:dyDescent="0.3">
      <c r="B4779" s="249"/>
    </row>
    <row r="4780" spans="2:2" x14ac:dyDescent="0.3">
      <c r="B4780" s="249"/>
    </row>
    <row r="4781" spans="2:2" x14ac:dyDescent="0.3">
      <c r="B4781" s="249"/>
    </row>
    <row r="4782" spans="2:2" x14ac:dyDescent="0.3">
      <c r="B4782" s="249"/>
    </row>
    <row r="4783" spans="2:2" x14ac:dyDescent="0.3">
      <c r="B4783" s="249"/>
    </row>
    <row r="4784" spans="2:2" x14ac:dyDescent="0.3">
      <c r="B4784" s="249"/>
    </row>
    <row r="4785" spans="2:2" x14ac:dyDescent="0.3">
      <c r="B4785" s="249"/>
    </row>
    <row r="4786" spans="2:2" x14ac:dyDescent="0.3">
      <c r="B4786" s="249"/>
    </row>
    <row r="4787" spans="2:2" x14ac:dyDescent="0.3">
      <c r="B4787" s="249"/>
    </row>
    <row r="4788" spans="2:2" x14ac:dyDescent="0.3">
      <c r="B4788" s="249"/>
    </row>
    <row r="4789" spans="2:2" x14ac:dyDescent="0.3">
      <c r="B4789" s="249"/>
    </row>
    <row r="4790" spans="2:2" x14ac:dyDescent="0.3">
      <c r="B4790" s="249"/>
    </row>
    <row r="4791" spans="2:2" x14ac:dyDescent="0.3">
      <c r="B4791" s="249"/>
    </row>
    <row r="4792" spans="2:2" x14ac:dyDescent="0.3">
      <c r="B4792" s="249"/>
    </row>
    <row r="4793" spans="2:2" x14ac:dyDescent="0.3">
      <c r="B4793" s="249"/>
    </row>
    <row r="4794" spans="2:2" x14ac:dyDescent="0.3">
      <c r="B4794" s="249"/>
    </row>
    <row r="4795" spans="2:2" x14ac:dyDescent="0.3">
      <c r="B4795" s="249"/>
    </row>
    <row r="4796" spans="2:2" x14ac:dyDescent="0.3">
      <c r="B4796" s="249"/>
    </row>
    <row r="4797" spans="2:2" x14ac:dyDescent="0.3">
      <c r="B4797" s="249"/>
    </row>
    <row r="4798" spans="2:2" x14ac:dyDescent="0.3">
      <c r="B4798" s="249"/>
    </row>
    <row r="4799" spans="2:2" x14ac:dyDescent="0.3">
      <c r="B4799" s="249"/>
    </row>
    <row r="4800" spans="2:2" x14ac:dyDescent="0.3">
      <c r="B4800" s="249"/>
    </row>
    <row r="4801" spans="2:2" x14ac:dyDescent="0.3">
      <c r="B4801" s="249"/>
    </row>
    <row r="4802" spans="2:2" x14ac:dyDescent="0.3">
      <c r="B4802" s="249"/>
    </row>
    <row r="4803" spans="2:2" x14ac:dyDescent="0.3">
      <c r="B4803" s="249"/>
    </row>
    <row r="4804" spans="2:2" x14ac:dyDescent="0.3">
      <c r="B4804" s="249"/>
    </row>
    <row r="4805" spans="2:2" x14ac:dyDescent="0.3">
      <c r="B4805" s="249"/>
    </row>
    <row r="4806" spans="2:2" x14ac:dyDescent="0.3">
      <c r="B4806" s="249"/>
    </row>
    <row r="4807" spans="2:2" x14ac:dyDescent="0.3">
      <c r="B4807" s="249"/>
    </row>
    <row r="4808" spans="2:2" x14ac:dyDescent="0.3">
      <c r="B4808" s="249"/>
    </row>
    <row r="4809" spans="2:2" x14ac:dyDescent="0.3">
      <c r="B4809" s="249"/>
    </row>
    <row r="4810" spans="2:2" x14ac:dyDescent="0.3">
      <c r="B4810" s="249"/>
    </row>
    <row r="4811" spans="2:2" x14ac:dyDescent="0.3">
      <c r="B4811" s="249"/>
    </row>
    <row r="4812" spans="2:2" x14ac:dyDescent="0.3">
      <c r="B4812" s="249"/>
    </row>
    <row r="4813" spans="2:2" x14ac:dyDescent="0.3">
      <c r="B4813" s="249"/>
    </row>
    <row r="4814" spans="2:2" x14ac:dyDescent="0.3">
      <c r="B4814" s="249"/>
    </row>
    <row r="4815" spans="2:2" x14ac:dyDescent="0.3">
      <c r="B4815" s="249"/>
    </row>
    <row r="4816" spans="2:2" x14ac:dyDescent="0.3">
      <c r="B4816" s="249"/>
    </row>
    <row r="4817" spans="2:2" x14ac:dyDescent="0.3">
      <c r="B4817" s="249"/>
    </row>
    <row r="4818" spans="2:2" x14ac:dyDescent="0.3">
      <c r="B4818" s="249"/>
    </row>
    <row r="4819" spans="2:2" x14ac:dyDescent="0.3">
      <c r="B4819" s="249"/>
    </row>
    <row r="4820" spans="2:2" x14ac:dyDescent="0.3">
      <c r="B4820" s="249"/>
    </row>
    <row r="4821" spans="2:2" x14ac:dyDescent="0.3">
      <c r="B4821" s="249"/>
    </row>
    <row r="4822" spans="2:2" x14ac:dyDescent="0.3">
      <c r="B4822" s="249"/>
    </row>
    <row r="4823" spans="2:2" x14ac:dyDescent="0.3">
      <c r="B4823" s="249"/>
    </row>
    <row r="4824" spans="2:2" x14ac:dyDescent="0.3">
      <c r="B4824" s="249"/>
    </row>
    <row r="4825" spans="2:2" x14ac:dyDescent="0.3">
      <c r="B4825" s="249"/>
    </row>
    <row r="4826" spans="2:2" x14ac:dyDescent="0.3">
      <c r="B4826" s="249"/>
    </row>
    <row r="4827" spans="2:2" x14ac:dyDescent="0.3">
      <c r="B4827" s="249"/>
    </row>
    <row r="4828" spans="2:2" x14ac:dyDescent="0.3">
      <c r="B4828" s="249"/>
    </row>
    <row r="4829" spans="2:2" x14ac:dyDescent="0.3">
      <c r="B4829" s="249"/>
    </row>
    <row r="4830" spans="2:2" x14ac:dyDescent="0.3">
      <c r="B4830" s="249"/>
    </row>
    <row r="4831" spans="2:2" x14ac:dyDescent="0.3">
      <c r="B4831" s="249"/>
    </row>
    <row r="4832" spans="2:2" x14ac:dyDescent="0.3">
      <c r="B4832" s="249"/>
    </row>
    <row r="4833" spans="2:2" x14ac:dyDescent="0.3">
      <c r="B4833" s="249"/>
    </row>
    <row r="4834" spans="2:2" x14ac:dyDescent="0.3">
      <c r="B4834" s="249"/>
    </row>
    <row r="4835" spans="2:2" x14ac:dyDescent="0.3">
      <c r="B4835" s="249"/>
    </row>
    <row r="4836" spans="2:2" x14ac:dyDescent="0.3">
      <c r="B4836" s="249"/>
    </row>
    <row r="4837" spans="2:2" x14ac:dyDescent="0.3">
      <c r="B4837" s="249"/>
    </row>
    <row r="4838" spans="2:2" x14ac:dyDescent="0.3">
      <c r="B4838" s="249"/>
    </row>
    <row r="4839" spans="2:2" x14ac:dyDescent="0.3">
      <c r="B4839" s="249"/>
    </row>
    <row r="4840" spans="2:2" x14ac:dyDescent="0.3">
      <c r="B4840" s="249"/>
    </row>
    <row r="4841" spans="2:2" x14ac:dyDescent="0.3">
      <c r="B4841" s="249"/>
    </row>
    <row r="4842" spans="2:2" x14ac:dyDescent="0.3">
      <c r="B4842" s="249"/>
    </row>
    <row r="4843" spans="2:2" x14ac:dyDescent="0.3">
      <c r="B4843" s="249"/>
    </row>
    <row r="4844" spans="2:2" x14ac:dyDescent="0.3">
      <c r="B4844" s="249"/>
    </row>
    <row r="4845" spans="2:2" x14ac:dyDescent="0.3">
      <c r="B4845" s="249"/>
    </row>
    <row r="4846" spans="2:2" x14ac:dyDescent="0.3">
      <c r="B4846" s="249"/>
    </row>
    <row r="4847" spans="2:2" x14ac:dyDescent="0.3">
      <c r="B4847" s="249"/>
    </row>
    <row r="4848" spans="2:2" x14ac:dyDescent="0.3">
      <c r="B4848" s="249"/>
    </row>
    <row r="4849" spans="2:2" x14ac:dyDescent="0.3">
      <c r="B4849" s="249"/>
    </row>
    <row r="4850" spans="2:2" x14ac:dyDescent="0.3">
      <c r="B4850" s="249"/>
    </row>
    <row r="4851" spans="2:2" x14ac:dyDescent="0.3">
      <c r="B4851" s="249"/>
    </row>
    <row r="4852" spans="2:2" x14ac:dyDescent="0.3">
      <c r="B4852" s="249"/>
    </row>
    <row r="4853" spans="2:2" x14ac:dyDescent="0.3">
      <c r="B4853" s="249"/>
    </row>
    <row r="4854" spans="2:2" x14ac:dyDescent="0.3">
      <c r="B4854" s="249"/>
    </row>
    <row r="4855" spans="2:2" x14ac:dyDescent="0.3">
      <c r="B4855" s="249"/>
    </row>
    <row r="4856" spans="2:2" x14ac:dyDescent="0.3">
      <c r="B4856" s="249"/>
    </row>
    <row r="4857" spans="2:2" x14ac:dyDescent="0.3">
      <c r="B4857" s="249"/>
    </row>
    <row r="4858" spans="2:2" x14ac:dyDescent="0.3">
      <c r="B4858" s="249"/>
    </row>
    <row r="4859" spans="2:2" x14ac:dyDescent="0.3">
      <c r="B4859" s="249"/>
    </row>
    <row r="4860" spans="2:2" x14ac:dyDescent="0.3">
      <c r="B4860" s="249"/>
    </row>
    <row r="4861" spans="2:2" x14ac:dyDescent="0.3">
      <c r="B4861" s="249"/>
    </row>
    <row r="4862" spans="2:2" x14ac:dyDescent="0.3">
      <c r="B4862" s="249"/>
    </row>
    <row r="4863" spans="2:2" x14ac:dyDescent="0.3">
      <c r="B4863" s="249"/>
    </row>
    <row r="4864" spans="2:2" x14ac:dyDescent="0.3">
      <c r="B4864" s="249"/>
    </row>
    <row r="4865" spans="2:2" x14ac:dyDescent="0.3">
      <c r="B4865" s="249"/>
    </row>
    <row r="4866" spans="2:2" x14ac:dyDescent="0.3">
      <c r="B4866" s="249"/>
    </row>
    <row r="4867" spans="2:2" x14ac:dyDescent="0.3">
      <c r="B4867" s="249"/>
    </row>
    <row r="4868" spans="2:2" x14ac:dyDescent="0.3">
      <c r="B4868" s="249"/>
    </row>
    <row r="4869" spans="2:2" x14ac:dyDescent="0.3">
      <c r="B4869" s="249"/>
    </row>
    <row r="4870" spans="2:2" x14ac:dyDescent="0.3">
      <c r="B4870" s="249"/>
    </row>
    <row r="4871" spans="2:2" x14ac:dyDescent="0.3">
      <c r="B4871" s="249"/>
    </row>
    <row r="4872" spans="2:2" x14ac:dyDescent="0.3">
      <c r="B4872" s="249"/>
    </row>
    <row r="4873" spans="2:2" x14ac:dyDescent="0.3">
      <c r="B4873" s="249"/>
    </row>
    <row r="4874" spans="2:2" x14ac:dyDescent="0.3">
      <c r="B4874" s="249"/>
    </row>
    <row r="4875" spans="2:2" x14ac:dyDescent="0.3">
      <c r="B4875" s="249"/>
    </row>
    <row r="4876" spans="2:2" x14ac:dyDescent="0.3">
      <c r="B4876" s="249"/>
    </row>
    <row r="4877" spans="2:2" x14ac:dyDescent="0.3">
      <c r="B4877" s="249"/>
    </row>
    <row r="4878" spans="2:2" x14ac:dyDescent="0.3">
      <c r="B4878" s="249"/>
    </row>
    <row r="4879" spans="2:2" x14ac:dyDescent="0.3">
      <c r="B4879" s="249"/>
    </row>
    <row r="4880" spans="2:2" x14ac:dyDescent="0.3">
      <c r="B4880" s="249"/>
    </row>
    <row r="4881" spans="2:2" x14ac:dyDescent="0.3">
      <c r="B4881" s="249"/>
    </row>
    <row r="4882" spans="2:2" x14ac:dyDescent="0.3">
      <c r="B4882" s="249"/>
    </row>
    <row r="4883" spans="2:2" x14ac:dyDescent="0.3">
      <c r="B4883" s="249"/>
    </row>
    <row r="4884" spans="2:2" x14ac:dyDescent="0.3">
      <c r="B4884" s="249"/>
    </row>
    <row r="4885" spans="2:2" x14ac:dyDescent="0.3">
      <c r="B4885" s="249"/>
    </row>
    <row r="4886" spans="2:2" x14ac:dyDescent="0.3">
      <c r="B4886" s="249"/>
    </row>
    <row r="4887" spans="2:2" x14ac:dyDescent="0.3">
      <c r="B4887" s="249"/>
    </row>
    <row r="4888" spans="2:2" x14ac:dyDescent="0.3">
      <c r="B4888" s="249"/>
    </row>
    <row r="4889" spans="2:2" x14ac:dyDescent="0.3">
      <c r="B4889" s="249"/>
    </row>
    <row r="4890" spans="2:2" x14ac:dyDescent="0.3">
      <c r="B4890" s="249"/>
    </row>
    <row r="4891" spans="2:2" x14ac:dyDescent="0.3">
      <c r="B4891" s="249"/>
    </row>
    <row r="4892" spans="2:2" x14ac:dyDescent="0.3">
      <c r="B4892" s="249"/>
    </row>
    <row r="4893" spans="2:2" x14ac:dyDescent="0.3">
      <c r="B4893" s="249"/>
    </row>
    <row r="4894" spans="2:2" x14ac:dyDescent="0.3">
      <c r="B4894" s="249"/>
    </row>
    <row r="4895" spans="2:2" x14ac:dyDescent="0.3">
      <c r="B4895" s="249"/>
    </row>
    <row r="4896" spans="2:2" x14ac:dyDescent="0.3">
      <c r="B4896" s="249"/>
    </row>
    <row r="4897" spans="2:2" x14ac:dyDescent="0.3">
      <c r="B4897" s="249"/>
    </row>
    <row r="4898" spans="2:2" x14ac:dyDescent="0.3">
      <c r="B4898" s="249"/>
    </row>
    <row r="4899" spans="2:2" x14ac:dyDescent="0.3">
      <c r="B4899" s="249"/>
    </row>
    <row r="4900" spans="2:2" x14ac:dyDescent="0.3">
      <c r="B4900" s="249"/>
    </row>
    <row r="4901" spans="2:2" x14ac:dyDescent="0.3">
      <c r="B4901" s="249"/>
    </row>
    <row r="4902" spans="2:2" x14ac:dyDescent="0.3">
      <c r="B4902" s="249"/>
    </row>
    <row r="4903" spans="2:2" x14ac:dyDescent="0.3">
      <c r="B4903" s="249"/>
    </row>
    <row r="4904" spans="2:2" x14ac:dyDescent="0.3">
      <c r="B4904" s="249"/>
    </row>
    <row r="4905" spans="2:2" x14ac:dyDescent="0.3">
      <c r="B4905" s="249"/>
    </row>
    <row r="4906" spans="2:2" x14ac:dyDescent="0.3">
      <c r="B4906" s="249"/>
    </row>
    <row r="4907" spans="2:2" x14ac:dyDescent="0.3">
      <c r="B4907" s="249"/>
    </row>
    <row r="4908" spans="2:2" x14ac:dyDescent="0.3">
      <c r="B4908" s="249"/>
    </row>
    <row r="4909" spans="2:2" x14ac:dyDescent="0.3">
      <c r="B4909" s="249"/>
    </row>
    <row r="4910" spans="2:2" x14ac:dyDescent="0.3">
      <c r="B4910" s="249"/>
    </row>
    <row r="4911" spans="2:2" x14ac:dyDescent="0.3">
      <c r="B4911" s="249"/>
    </row>
    <row r="4912" spans="2:2" x14ac:dyDescent="0.3">
      <c r="B4912" s="249"/>
    </row>
    <row r="4913" spans="2:2" x14ac:dyDescent="0.3">
      <c r="B4913" s="249"/>
    </row>
    <row r="4914" spans="2:2" x14ac:dyDescent="0.3">
      <c r="B4914" s="249"/>
    </row>
    <row r="4915" spans="2:2" x14ac:dyDescent="0.3">
      <c r="B4915" s="249"/>
    </row>
    <row r="4916" spans="2:2" x14ac:dyDescent="0.3">
      <c r="B4916" s="249"/>
    </row>
    <row r="4917" spans="2:2" x14ac:dyDescent="0.3">
      <c r="B4917" s="249"/>
    </row>
    <row r="4918" spans="2:2" x14ac:dyDescent="0.3">
      <c r="B4918" s="249"/>
    </row>
    <row r="4919" spans="2:2" x14ac:dyDescent="0.3">
      <c r="B4919" s="249"/>
    </row>
    <row r="4920" spans="2:2" x14ac:dyDescent="0.3">
      <c r="B4920" s="249"/>
    </row>
    <row r="4921" spans="2:2" x14ac:dyDescent="0.3">
      <c r="B4921" s="249"/>
    </row>
    <row r="4922" spans="2:2" x14ac:dyDescent="0.3">
      <c r="B4922" s="249"/>
    </row>
    <row r="4923" spans="2:2" x14ac:dyDescent="0.3">
      <c r="B4923" s="249"/>
    </row>
    <row r="4924" spans="2:2" x14ac:dyDescent="0.3">
      <c r="B4924" s="249"/>
    </row>
    <row r="4925" spans="2:2" x14ac:dyDescent="0.3">
      <c r="B4925" s="249"/>
    </row>
    <row r="4926" spans="2:2" x14ac:dyDescent="0.3">
      <c r="B4926" s="249"/>
    </row>
    <row r="4927" spans="2:2" x14ac:dyDescent="0.3">
      <c r="B4927" s="249"/>
    </row>
    <row r="4928" spans="2:2" x14ac:dyDescent="0.3">
      <c r="B4928" s="249"/>
    </row>
    <row r="4929" spans="2:2" x14ac:dyDescent="0.3">
      <c r="B4929" s="249"/>
    </row>
    <row r="4930" spans="2:2" x14ac:dyDescent="0.3">
      <c r="B4930" s="249"/>
    </row>
    <row r="4931" spans="2:2" x14ac:dyDescent="0.3">
      <c r="B4931" s="249"/>
    </row>
    <row r="4932" spans="2:2" x14ac:dyDescent="0.3">
      <c r="B4932" s="249"/>
    </row>
    <row r="4933" spans="2:2" x14ac:dyDescent="0.3">
      <c r="B4933" s="249"/>
    </row>
    <row r="4934" spans="2:2" x14ac:dyDescent="0.3">
      <c r="B4934" s="249"/>
    </row>
    <row r="4935" spans="2:2" x14ac:dyDescent="0.3">
      <c r="B4935" s="249"/>
    </row>
    <row r="4936" spans="2:2" x14ac:dyDescent="0.3">
      <c r="B4936" s="249"/>
    </row>
    <row r="4937" spans="2:2" x14ac:dyDescent="0.3">
      <c r="B4937" s="249"/>
    </row>
    <row r="4938" spans="2:2" x14ac:dyDescent="0.3">
      <c r="B4938" s="249"/>
    </row>
    <row r="4939" spans="2:2" x14ac:dyDescent="0.3">
      <c r="B4939" s="249"/>
    </row>
    <row r="4940" spans="2:2" x14ac:dyDescent="0.3">
      <c r="B4940" s="249"/>
    </row>
    <row r="4941" spans="2:2" x14ac:dyDescent="0.3">
      <c r="B4941" s="249"/>
    </row>
    <row r="4942" spans="2:2" x14ac:dyDescent="0.3">
      <c r="B4942" s="249"/>
    </row>
    <row r="4943" spans="2:2" x14ac:dyDescent="0.3">
      <c r="B4943" s="249"/>
    </row>
    <row r="4944" spans="2:2" x14ac:dyDescent="0.3">
      <c r="B4944" s="249"/>
    </row>
    <row r="4945" spans="2:2" x14ac:dyDescent="0.3">
      <c r="B4945" s="249"/>
    </row>
    <row r="4946" spans="2:2" x14ac:dyDescent="0.3">
      <c r="B4946" s="249"/>
    </row>
    <row r="4947" spans="2:2" x14ac:dyDescent="0.3">
      <c r="B4947" s="249"/>
    </row>
    <row r="4948" spans="2:2" x14ac:dyDescent="0.3">
      <c r="B4948" s="249"/>
    </row>
    <row r="4949" spans="2:2" x14ac:dyDescent="0.3">
      <c r="B4949" s="249"/>
    </row>
    <row r="4950" spans="2:2" x14ac:dyDescent="0.3">
      <c r="B4950" s="249"/>
    </row>
    <row r="4951" spans="2:2" x14ac:dyDescent="0.3">
      <c r="B4951" s="249"/>
    </row>
    <row r="4952" spans="2:2" x14ac:dyDescent="0.3">
      <c r="B4952" s="249"/>
    </row>
    <row r="4953" spans="2:2" x14ac:dyDescent="0.3">
      <c r="B4953" s="249"/>
    </row>
    <row r="4954" spans="2:2" x14ac:dyDescent="0.3">
      <c r="B4954" s="249"/>
    </row>
    <row r="4955" spans="2:2" x14ac:dyDescent="0.3">
      <c r="B4955" s="249"/>
    </row>
    <row r="4956" spans="2:2" x14ac:dyDescent="0.3">
      <c r="B4956" s="249"/>
    </row>
    <row r="4957" spans="2:2" x14ac:dyDescent="0.3">
      <c r="B4957" s="249"/>
    </row>
    <row r="4958" spans="2:2" x14ac:dyDescent="0.3">
      <c r="B4958" s="249"/>
    </row>
    <row r="4959" spans="2:2" x14ac:dyDescent="0.3">
      <c r="B4959" s="249"/>
    </row>
    <row r="4960" spans="2:2" x14ac:dyDescent="0.3">
      <c r="B4960" s="249"/>
    </row>
    <row r="4961" spans="2:2" x14ac:dyDescent="0.3">
      <c r="B4961" s="249"/>
    </row>
    <row r="4962" spans="2:2" x14ac:dyDescent="0.3">
      <c r="B4962" s="249"/>
    </row>
    <row r="4963" spans="2:2" x14ac:dyDescent="0.3">
      <c r="B4963" s="249"/>
    </row>
    <row r="4964" spans="2:2" x14ac:dyDescent="0.3">
      <c r="B4964" s="249"/>
    </row>
    <row r="4965" spans="2:2" x14ac:dyDescent="0.3">
      <c r="B4965" s="249"/>
    </row>
    <row r="4966" spans="2:2" x14ac:dyDescent="0.3">
      <c r="B4966" s="249"/>
    </row>
    <row r="4967" spans="2:2" x14ac:dyDescent="0.3">
      <c r="B4967" s="249"/>
    </row>
    <row r="4968" spans="2:2" x14ac:dyDescent="0.3">
      <c r="B4968" s="249"/>
    </row>
    <row r="4969" spans="2:2" x14ac:dyDescent="0.3">
      <c r="B4969" s="249"/>
    </row>
    <row r="4970" spans="2:2" x14ac:dyDescent="0.3">
      <c r="B4970" s="249"/>
    </row>
    <row r="4971" spans="2:2" x14ac:dyDescent="0.3">
      <c r="B4971" s="249"/>
    </row>
    <row r="4972" spans="2:2" x14ac:dyDescent="0.3">
      <c r="B4972" s="249"/>
    </row>
    <row r="4973" spans="2:2" x14ac:dyDescent="0.3">
      <c r="B4973" s="249"/>
    </row>
    <row r="4974" spans="2:2" x14ac:dyDescent="0.3">
      <c r="B4974" s="249"/>
    </row>
    <row r="4975" spans="2:2" x14ac:dyDescent="0.3">
      <c r="B4975" s="249"/>
    </row>
    <row r="4976" spans="2:2" x14ac:dyDescent="0.3">
      <c r="B4976" s="249"/>
    </row>
    <row r="4977" spans="2:2" x14ac:dyDescent="0.3">
      <c r="B4977" s="249"/>
    </row>
    <row r="4978" spans="2:2" x14ac:dyDescent="0.3">
      <c r="B4978" s="249"/>
    </row>
    <row r="4979" spans="2:2" x14ac:dyDescent="0.3">
      <c r="B4979" s="249"/>
    </row>
    <row r="4980" spans="2:2" x14ac:dyDescent="0.3">
      <c r="B4980" s="249"/>
    </row>
    <row r="4981" spans="2:2" x14ac:dyDescent="0.3">
      <c r="B4981" s="249"/>
    </row>
    <row r="4982" spans="2:2" x14ac:dyDescent="0.3">
      <c r="B4982" s="249"/>
    </row>
    <row r="4983" spans="2:2" x14ac:dyDescent="0.3">
      <c r="B4983" s="249"/>
    </row>
    <row r="4984" spans="2:2" x14ac:dyDescent="0.3">
      <c r="B4984" s="249"/>
    </row>
    <row r="4985" spans="2:2" x14ac:dyDescent="0.3">
      <c r="B4985" s="249"/>
    </row>
    <row r="4986" spans="2:2" x14ac:dyDescent="0.3">
      <c r="B4986" s="249"/>
    </row>
    <row r="4987" spans="2:2" x14ac:dyDescent="0.3">
      <c r="B4987" s="249"/>
    </row>
    <row r="4988" spans="2:2" x14ac:dyDescent="0.3">
      <c r="B4988" s="249"/>
    </row>
    <row r="4989" spans="2:2" x14ac:dyDescent="0.3">
      <c r="B4989" s="249"/>
    </row>
    <row r="4990" spans="2:2" x14ac:dyDescent="0.3">
      <c r="B4990" s="249"/>
    </row>
    <row r="4991" spans="2:2" x14ac:dyDescent="0.3">
      <c r="B4991" s="249"/>
    </row>
    <row r="4992" spans="2:2" x14ac:dyDescent="0.3">
      <c r="B4992" s="249"/>
    </row>
    <row r="4993" spans="2:2" x14ac:dyDescent="0.3">
      <c r="B4993" s="249"/>
    </row>
    <row r="4994" spans="2:2" x14ac:dyDescent="0.3">
      <c r="B4994" s="249"/>
    </row>
    <row r="4995" spans="2:2" x14ac:dyDescent="0.3">
      <c r="B4995" s="249"/>
    </row>
    <row r="4996" spans="2:2" x14ac:dyDescent="0.3">
      <c r="B4996" s="249"/>
    </row>
    <row r="4997" spans="2:2" x14ac:dyDescent="0.3">
      <c r="B4997" s="249"/>
    </row>
    <row r="4998" spans="2:2" x14ac:dyDescent="0.3">
      <c r="B4998" s="249"/>
    </row>
    <row r="4999" spans="2:2" x14ac:dyDescent="0.3">
      <c r="B4999" s="249"/>
    </row>
    <row r="5000" spans="2:2" x14ac:dyDescent="0.3">
      <c r="B5000" s="249"/>
    </row>
    <row r="5001" spans="2:2" x14ac:dyDescent="0.3">
      <c r="B5001" s="249"/>
    </row>
    <row r="5002" spans="2:2" x14ac:dyDescent="0.3">
      <c r="B5002" s="249"/>
    </row>
    <row r="5003" spans="2:2" x14ac:dyDescent="0.3">
      <c r="B5003" s="249"/>
    </row>
    <row r="5004" spans="2:2" x14ac:dyDescent="0.3">
      <c r="B5004" s="249"/>
    </row>
    <row r="5005" spans="2:2" x14ac:dyDescent="0.3">
      <c r="B5005" s="249"/>
    </row>
    <row r="5006" spans="2:2" x14ac:dyDescent="0.3">
      <c r="B5006" s="249"/>
    </row>
    <row r="5007" spans="2:2" x14ac:dyDescent="0.3">
      <c r="B5007" s="249"/>
    </row>
    <row r="5008" spans="2:2" x14ac:dyDescent="0.3">
      <c r="B5008" s="249"/>
    </row>
    <row r="5009" spans="2:2" x14ac:dyDescent="0.3">
      <c r="B5009" s="249"/>
    </row>
    <row r="5010" spans="2:2" x14ac:dyDescent="0.3">
      <c r="B5010" s="249"/>
    </row>
    <row r="5011" spans="2:2" x14ac:dyDescent="0.3">
      <c r="B5011" s="249"/>
    </row>
    <row r="5012" spans="2:2" x14ac:dyDescent="0.3">
      <c r="B5012" s="249"/>
    </row>
    <row r="5013" spans="2:2" x14ac:dyDescent="0.3">
      <c r="B5013" s="249"/>
    </row>
    <row r="5014" spans="2:2" x14ac:dyDescent="0.3">
      <c r="B5014" s="249"/>
    </row>
    <row r="5015" spans="2:2" x14ac:dyDescent="0.3">
      <c r="B5015" s="249"/>
    </row>
    <row r="5016" spans="2:2" x14ac:dyDescent="0.3">
      <c r="B5016" s="249"/>
    </row>
    <row r="5017" spans="2:2" x14ac:dyDescent="0.3">
      <c r="B5017" s="249"/>
    </row>
    <row r="5018" spans="2:2" x14ac:dyDescent="0.3">
      <c r="B5018" s="249"/>
    </row>
    <row r="5019" spans="2:2" x14ac:dyDescent="0.3">
      <c r="B5019" s="249"/>
    </row>
    <row r="5020" spans="2:2" x14ac:dyDescent="0.3">
      <c r="B5020" s="249"/>
    </row>
    <row r="5021" spans="2:2" x14ac:dyDescent="0.3">
      <c r="B5021" s="249"/>
    </row>
    <row r="5022" spans="2:2" x14ac:dyDescent="0.3">
      <c r="B5022" s="249"/>
    </row>
    <row r="5023" spans="2:2" x14ac:dyDescent="0.3">
      <c r="B5023" s="249"/>
    </row>
    <row r="5024" spans="2:2" x14ac:dyDescent="0.3">
      <c r="B5024" s="249"/>
    </row>
    <row r="5025" spans="2:2" x14ac:dyDescent="0.3">
      <c r="B5025" s="249"/>
    </row>
    <row r="5026" spans="2:2" x14ac:dyDescent="0.3">
      <c r="B5026" s="249"/>
    </row>
    <row r="5027" spans="2:2" x14ac:dyDescent="0.3">
      <c r="B5027" s="249"/>
    </row>
    <row r="5028" spans="2:2" x14ac:dyDescent="0.3">
      <c r="B5028" s="249"/>
    </row>
    <row r="5029" spans="2:2" x14ac:dyDescent="0.3">
      <c r="B5029" s="249"/>
    </row>
    <row r="5030" spans="2:2" x14ac:dyDescent="0.3">
      <c r="B5030" s="249"/>
    </row>
    <row r="5031" spans="2:2" x14ac:dyDescent="0.3">
      <c r="B5031" s="249"/>
    </row>
    <row r="5032" spans="2:2" x14ac:dyDescent="0.3">
      <c r="B5032" s="249"/>
    </row>
    <row r="5033" spans="2:2" x14ac:dyDescent="0.3">
      <c r="B5033" s="249"/>
    </row>
    <row r="5034" spans="2:2" x14ac:dyDescent="0.3">
      <c r="B5034" s="249"/>
    </row>
    <row r="5035" spans="2:2" x14ac:dyDescent="0.3">
      <c r="B5035" s="249"/>
    </row>
    <row r="5036" spans="2:2" x14ac:dyDescent="0.3">
      <c r="B5036" s="249"/>
    </row>
    <row r="5037" spans="2:2" x14ac:dyDescent="0.3">
      <c r="B5037" s="249"/>
    </row>
    <row r="5038" spans="2:2" x14ac:dyDescent="0.3">
      <c r="B5038" s="249"/>
    </row>
    <row r="5039" spans="2:2" x14ac:dyDescent="0.3">
      <c r="B5039" s="249"/>
    </row>
    <row r="5040" spans="2:2" x14ac:dyDescent="0.3">
      <c r="B5040" s="249"/>
    </row>
    <row r="5041" spans="2:2" x14ac:dyDescent="0.3">
      <c r="B5041" s="249"/>
    </row>
    <row r="5042" spans="2:2" x14ac:dyDescent="0.3">
      <c r="B5042" s="249"/>
    </row>
    <row r="5043" spans="2:2" x14ac:dyDescent="0.3">
      <c r="B5043" s="249"/>
    </row>
    <row r="5044" spans="2:2" x14ac:dyDescent="0.3">
      <c r="B5044" s="249"/>
    </row>
    <row r="5045" spans="2:2" x14ac:dyDescent="0.3">
      <c r="B5045" s="249"/>
    </row>
    <row r="5046" spans="2:2" x14ac:dyDescent="0.3">
      <c r="B5046" s="249"/>
    </row>
    <row r="5047" spans="2:2" x14ac:dyDescent="0.3">
      <c r="B5047" s="249"/>
    </row>
    <row r="5048" spans="2:2" x14ac:dyDescent="0.3">
      <c r="B5048" s="249"/>
    </row>
    <row r="5049" spans="2:2" x14ac:dyDescent="0.3">
      <c r="B5049" s="249"/>
    </row>
    <row r="5050" spans="2:2" x14ac:dyDescent="0.3">
      <c r="B5050" s="249"/>
    </row>
    <row r="5051" spans="2:2" x14ac:dyDescent="0.3">
      <c r="B5051" s="249"/>
    </row>
    <row r="5052" spans="2:2" x14ac:dyDescent="0.3">
      <c r="B5052" s="249"/>
    </row>
    <row r="5053" spans="2:2" x14ac:dyDescent="0.3">
      <c r="B5053" s="249"/>
    </row>
    <row r="5054" spans="2:2" x14ac:dyDescent="0.3">
      <c r="B5054" s="249"/>
    </row>
    <row r="5055" spans="2:2" x14ac:dyDescent="0.3">
      <c r="B5055" s="249"/>
    </row>
    <row r="5056" spans="2:2" x14ac:dyDescent="0.3">
      <c r="B5056" s="249"/>
    </row>
    <row r="5057" spans="2:2" x14ac:dyDescent="0.3">
      <c r="B5057" s="249"/>
    </row>
    <row r="5058" spans="2:2" x14ac:dyDescent="0.3">
      <c r="B5058" s="249"/>
    </row>
    <row r="5059" spans="2:2" x14ac:dyDescent="0.3">
      <c r="B5059" s="249"/>
    </row>
    <row r="5060" spans="2:2" x14ac:dyDescent="0.3">
      <c r="B5060" s="249"/>
    </row>
    <row r="5061" spans="2:2" x14ac:dyDescent="0.3">
      <c r="B5061" s="249"/>
    </row>
    <row r="5062" spans="2:2" x14ac:dyDescent="0.3">
      <c r="B5062" s="249"/>
    </row>
    <row r="5063" spans="2:2" x14ac:dyDescent="0.3">
      <c r="B5063" s="249"/>
    </row>
    <row r="5064" spans="2:2" x14ac:dyDescent="0.3">
      <c r="B5064" s="249"/>
    </row>
    <row r="5065" spans="2:2" x14ac:dyDescent="0.3">
      <c r="B5065" s="249"/>
    </row>
    <row r="5066" spans="2:2" x14ac:dyDescent="0.3">
      <c r="B5066" s="249"/>
    </row>
    <row r="5067" spans="2:2" x14ac:dyDescent="0.3">
      <c r="B5067" s="249"/>
    </row>
    <row r="5068" spans="2:2" x14ac:dyDescent="0.3">
      <c r="B5068" s="249"/>
    </row>
    <row r="5069" spans="2:2" x14ac:dyDescent="0.3">
      <c r="B5069" s="249"/>
    </row>
    <row r="5070" spans="2:2" x14ac:dyDescent="0.3">
      <c r="B5070" s="249"/>
    </row>
    <row r="5071" spans="2:2" x14ac:dyDescent="0.3">
      <c r="B5071" s="249"/>
    </row>
    <row r="5072" spans="2:2" x14ac:dyDescent="0.3">
      <c r="B5072" s="249"/>
    </row>
    <row r="5073" spans="2:2" x14ac:dyDescent="0.3">
      <c r="B5073" s="249"/>
    </row>
    <row r="5074" spans="2:2" x14ac:dyDescent="0.3">
      <c r="B5074" s="249"/>
    </row>
    <row r="5075" spans="2:2" x14ac:dyDescent="0.3">
      <c r="B5075" s="249"/>
    </row>
    <row r="5076" spans="2:2" x14ac:dyDescent="0.3">
      <c r="B5076" s="249"/>
    </row>
    <row r="5077" spans="2:2" x14ac:dyDescent="0.3">
      <c r="B5077" s="249"/>
    </row>
    <row r="5078" spans="2:2" x14ac:dyDescent="0.3">
      <c r="B5078" s="249"/>
    </row>
    <row r="5079" spans="2:2" x14ac:dyDescent="0.3">
      <c r="B5079" s="249"/>
    </row>
    <row r="5080" spans="2:2" x14ac:dyDescent="0.3">
      <c r="B5080" s="249"/>
    </row>
    <row r="5081" spans="2:2" x14ac:dyDescent="0.3">
      <c r="B5081" s="249"/>
    </row>
    <row r="5082" spans="2:2" x14ac:dyDescent="0.3">
      <c r="B5082" s="249"/>
    </row>
    <row r="5083" spans="2:2" x14ac:dyDescent="0.3">
      <c r="B5083" s="249"/>
    </row>
    <row r="5084" spans="2:2" x14ac:dyDescent="0.3">
      <c r="B5084" s="249"/>
    </row>
    <row r="5085" spans="2:2" x14ac:dyDescent="0.3">
      <c r="B5085" s="249"/>
    </row>
    <row r="5086" spans="2:2" x14ac:dyDescent="0.3">
      <c r="B5086" s="249"/>
    </row>
    <row r="5087" spans="2:2" x14ac:dyDescent="0.3">
      <c r="B5087" s="249"/>
    </row>
    <row r="5088" spans="2:2" x14ac:dyDescent="0.3">
      <c r="B5088" s="249"/>
    </row>
    <row r="5089" spans="2:2" x14ac:dyDescent="0.3">
      <c r="B5089" s="249"/>
    </row>
    <row r="5090" spans="2:2" x14ac:dyDescent="0.3">
      <c r="B5090" s="249"/>
    </row>
    <row r="5091" spans="2:2" x14ac:dyDescent="0.3">
      <c r="B5091" s="249"/>
    </row>
    <row r="5092" spans="2:2" x14ac:dyDescent="0.3">
      <c r="B5092" s="249"/>
    </row>
    <row r="5093" spans="2:2" x14ac:dyDescent="0.3">
      <c r="B5093" s="249"/>
    </row>
    <row r="5094" spans="2:2" x14ac:dyDescent="0.3">
      <c r="B5094" s="249"/>
    </row>
    <row r="5095" spans="2:2" x14ac:dyDescent="0.3">
      <c r="B5095" s="249"/>
    </row>
    <row r="5096" spans="2:2" x14ac:dyDescent="0.3">
      <c r="B5096" s="249"/>
    </row>
    <row r="5097" spans="2:2" x14ac:dyDescent="0.3">
      <c r="B5097" s="249"/>
    </row>
    <row r="5098" spans="2:2" x14ac:dyDescent="0.3">
      <c r="B5098" s="249"/>
    </row>
    <row r="5099" spans="2:2" x14ac:dyDescent="0.3">
      <c r="B5099" s="249"/>
    </row>
    <row r="5100" spans="2:2" x14ac:dyDescent="0.3">
      <c r="B5100" s="249"/>
    </row>
    <row r="5101" spans="2:2" x14ac:dyDescent="0.3">
      <c r="B5101" s="249"/>
    </row>
    <row r="5102" spans="2:2" x14ac:dyDescent="0.3">
      <c r="B5102" s="249"/>
    </row>
    <row r="5103" spans="2:2" x14ac:dyDescent="0.3">
      <c r="B5103" s="249"/>
    </row>
    <row r="5104" spans="2:2" x14ac:dyDescent="0.3">
      <c r="B5104" s="249"/>
    </row>
    <row r="5105" spans="2:2" x14ac:dyDescent="0.3">
      <c r="B5105" s="249"/>
    </row>
    <row r="5106" spans="2:2" x14ac:dyDescent="0.3">
      <c r="B5106" s="249"/>
    </row>
    <row r="5107" spans="2:2" x14ac:dyDescent="0.3">
      <c r="B5107" s="249"/>
    </row>
    <row r="5108" spans="2:2" x14ac:dyDescent="0.3">
      <c r="B5108" s="249"/>
    </row>
    <row r="5109" spans="2:2" x14ac:dyDescent="0.3">
      <c r="B5109" s="249"/>
    </row>
    <row r="5110" spans="2:2" x14ac:dyDescent="0.3">
      <c r="B5110" s="249"/>
    </row>
    <row r="5111" spans="2:2" x14ac:dyDescent="0.3">
      <c r="B5111" s="249"/>
    </row>
    <row r="5112" spans="2:2" x14ac:dyDescent="0.3">
      <c r="B5112" s="249"/>
    </row>
    <row r="5113" spans="2:2" x14ac:dyDescent="0.3">
      <c r="B5113" s="249"/>
    </row>
    <row r="5114" spans="2:2" x14ac:dyDescent="0.3">
      <c r="B5114" s="249"/>
    </row>
    <row r="5115" spans="2:2" x14ac:dyDescent="0.3">
      <c r="B5115" s="249"/>
    </row>
    <row r="5116" spans="2:2" x14ac:dyDescent="0.3">
      <c r="B5116" s="249"/>
    </row>
    <row r="5117" spans="2:2" x14ac:dyDescent="0.3">
      <c r="B5117" s="249"/>
    </row>
    <row r="5118" spans="2:2" x14ac:dyDescent="0.3">
      <c r="B5118" s="249"/>
    </row>
    <row r="5119" spans="2:2" x14ac:dyDescent="0.3">
      <c r="B5119" s="249"/>
    </row>
    <row r="5120" spans="2:2" x14ac:dyDescent="0.3">
      <c r="B5120" s="249"/>
    </row>
    <row r="5121" spans="2:2" x14ac:dyDescent="0.3">
      <c r="B5121" s="249"/>
    </row>
    <row r="5122" spans="2:2" x14ac:dyDescent="0.3">
      <c r="B5122" s="249"/>
    </row>
    <row r="5123" spans="2:2" x14ac:dyDescent="0.3">
      <c r="B5123" s="249"/>
    </row>
    <row r="5124" spans="2:2" x14ac:dyDescent="0.3">
      <c r="B5124" s="249"/>
    </row>
    <row r="5125" spans="2:2" x14ac:dyDescent="0.3">
      <c r="B5125" s="249"/>
    </row>
    <row r="5126" spans="2:2" x14ac:dyDescent="0.3">
      <c r="B5126" s="249"/>
    </row>
    <row r="5127" spans="2:2" x14ac:dyDescent="0.3">
      <c r="B5127" s="249"/>
    </row>
    <row r="5128" spans="2:2" x14ac:dyDescent="0.3">
      <c r="B5128" s="249"/>
    </row>
    <row r="5129" spans="2:2" x14ac:dyDescent="0.3">
      <c r="B5129" s="249"/>
    </row>
    <row r="5130" spans="2:2" x14ac:dyDescent="0.3">
      <c r="B5130" s="249"/>
    </row>
    <row r="5131" spans="2:2" x14ac:dyDescent="0.3">
      <c r="B5131" s="249"/>
    </row>
    <row r="5132" spans="2:2" x14ac:dyDescent="0.3">
      <c r="B5132" s="249"/>
    </row>
    <row r="5133" spans="2:2" x14ac:dyDescent="0.3">
      <c r="B5133" s="249"/>
    </row>
    <row r="5134" spans="2:2" x14ac:dyDescent="0.3">
      <c r="B5134" s="249"/>
    </row>
    <row r="5135" spans="2:2" x14ac:dyDescent="0.3">
      <c r="B5135" s="249"/>
    </row>
    <row r="5136" spans="2:2" x14ac:dyDescent="0.3">
      <c r="B5136" s="249"/>
    </row>
    <row r="5137" spans="2:2" x14ac:dyDescent="0.3">
      <c r="B5137" s="249"/>
    </row>
    <row r="5138" spans="2:2" x14ac:dyDescent="0.3">
      <c r="B5138" s="249"/>
    </row>
    <row r="5139" spans="2:2" x14ac:dyDescent="0.3">
      <c r="B5139" s="249"/>
    </row>
    <row r="5140" spans="2:2" x14ac:dyDescent="0.3">
      <c r="B5140" s="249"/>
    </row>
    <row r="5141" spans="2:2" x14ac:dyDescent="0.3">
      <c r="B5141" s="249"/>
    </row>
    <row r="5142" spans="2:2" x14ac:dyDescent="0.3">
      <c r="B5142" s="249"/>
    </row>
    <row r="5143" spans="2:2" x14ac:dyDescent="0.3">
      <c r="B5143" s="249"/>
    </row>
    <row r="5144" spans="2:2" x14ac:dyDescent="0.3">
      <c r="B5144" s="249"/>
    </row>
    <row r="5145" spans="2:2" x14ac:dyDescent="0.3">
      <c r="B5145" s="249"/>
    </row>
    <row r="5146" spans="2:2" x14ac:dyDescent="0.3">
      <c r="B5146" s="249"/>
    </row>
    <row r="5147" spans="2:2" x14ac:dyDescent="0.3">
      <c r="B5147" s="249"/>
    </row>
    <row r="5148" spans="2:2" x14ac:dyDescent="0.3">
      <c r="B5148" s="249"/>
    </row>
    <row r="5149" spans="2:2" x14ac:dyDescent="0.3">
      <c r="B5149" s="249"/>
    </row>
    <row r="5150" spans="2:2" x14ac:dyDescent="0.3">
      <c r="B5150" s="249"/>
    </row>
    <row r="5151" spans="2:2" x14ac:dyDescent="0.3">
      <c r="B5151" s="249"/>
    </row>
    <row r="5152" spans="2:2" x14ac:dyDescent="0.3">
      <c r="B5152" s="249"/>
    </row>
    <row r="5153" spans="2:2" x14ac:dyDescent="0.3">
      <c r="B5153" s="249"/>
    </row>
    <row r="5154" spans="2:2" x14ac:dyDescent="0.3">
      <c r="B5154" s="249"/>
    </row>
    <row r="5155" spans="2:2" x14ac:dyDescent="0.3">
      <c r="B5155" s="249"/>
    </row>
    <row r="5156" spans="2:2" x14ac:dyDescent="0.3">
      <c r="B5156" s="249"/>
    </row>
    <row r="5157" spans="2:2" x14ac:dyDescent="0.3">
      <c r="B5157" s="249"/>
    </row>
    <row r="5158" spans="2:2" x14ac:dyDescent="0.3">
      <c r="B5158" s="249"/>
    </row>
    <row r="5159" spans="2:2" x14ac:dyDescent="0.3">
      <c r="B5159" s="249"/>
    </row>
    <row r="5160" spans="2:2" x14ac:dyDescent="0.3">
      <c r="B5160" s="249"/>
    </row>
    <row r="5161" spans="2:2" x14ac:dyDescent="0.3">
      <c r="B5161" s="249"/>
    </row>
    <row r="5162" spans="2:2" x14ac:dyDescent="0.3">
      <c r="B5162" s="249"/>
    </row>
    <row r="5163" spans="2:2" x14ac:dyDescent="0.3">
      <c r="B5163" s="249"/>
    </row>
    <row r="5164" spans="2:2" x14ac:dyDescent="0.3">
      <c r="B5164" s="249"/>
    </row>
    <row r="5165" spans="2:2" x14ac:dyDescent="0.3">
      <c r="B5165" s="249"/>
    </row>
    <row r="5166" spans="2:2" x14ac:dyDescent="0.3">
      <c r="B5166" s="249"/>
    </row>
    <row r="5167" spans="2:2" x14ac:dyDescent="0.3">
      <c r="B5167" s="249"/>
    </row>
    <row r="5168" spans="2:2" x14ac:dyDescent="0.3">
      <c r="B5168" s="249"/>
    </row>
    <row r="5169" spans="2:2" x14ac:dyDescent="0.3">
      <c r="B5169" s="249"/>
    </row>
    <row r="5170" spans="2:2" x14ac:dyDescent="0.3">
      <c r="B5170" s="249"/>
    </row>
    <row r="5171" spans="2:2" x14ac:dyDescent="0.3">
      <c r="B5171" s="249"/>
    </row>
    <row r="5172" spans="2:2" x14ac:dyDescent="0.3">
      <c r="B5172" s="249"/>
    </row>
    <row r="5173" spans="2:2" x14ac:dyDescent="0.3">
      <c r="B5173" s="249"/>
    </row>
    <row r="5174" spans="2:2" x14ac:dyDescent="0.3">
      <c r="B5174" s="249"/>
    </row>
    <row r="5175" spans="2:2" x14ac:dyDescent="0.3">
      <c r="B5175" s="249"/>
    </row>
    <row r="5176" spans="2:2" x14ac:dyDescent="0.3">
      <c r="B5176" s="249"/>
    </row>
    <row r="5177" spans="2:2" x14ac:dyDescent="0.3">
      <c r="B5177" s="249"/>
    </row>
    <row r="5178" spans="2:2" x14ac:dyDescent="0.3">
      <c r="B5178" s="249"/>
    </row>
    <row r="5179" spans="2:2" x14ac:dyDescent="0.3">
      <c r="B5179" s="249"/>
    </row>
    <row r="5180" spans="2:2" x14ac:dyDescent="0.3">
      <c r="B5180" s="249"/>
    </row>
    <row r="5181" spans="2:2" x14ac:dyDescent="0.3">
      <c r="B5181" s="249"/>
    </row>
    <row r="5182" spans="2:2" x14ac:dyDescent="0.3">
      <c r="B5182" s="249"/>
    </row>
    <row r="5183" spans="2:2" x14ac:dyDescent="0.3">
      <c r="B5183" s="249"/>
    </row>
    <row r="5184" spans="2:2" x14ac:dyDescent="0.3">
      <c r="B5184" s="249"/>
    </row>
    <row r="5185" spans="2:2" x14ac:dyDescent="0.3">
      <c r="B5185" s="249"/>
    </row>
    <row r="5186" spans="2:2" x14ac:dyDescent="0.3">
      <c r="B5186" s="249"/>
    </row>
    <row r="5187" spans="2:2" x14ac:dyDescent="0.3">
      <c r="B5187" s="249"/>
    </row>
    <row r="5188" spans="2:2" x14ac:dyDescent="0.3">
      <c r="B5188" s="249"/>
    </row>
    <row r="5189" spans="2:2" x14ac:dyDescent="0.3">
      <c r="B5189" s="249"/>
    </row>
    <row r="5190" spans="2:2" x14ac:dyDescent="0.3">
      <c r="B5190" s="249"/>
    </row>
    <row r="5191" spans="2:2" x14ac:dyDescent="0.3">
      <c r="B5191" s="249"/>
    </row>
    <row r="5192" spans="2:2" x14ac:dyDescent="0.3">
      <c r="B5192" s="249"/>
    </row>
    <row r="5193" spans="2:2" x14ac:dyDescent="0.3">
      <c r="B5193" s="249"/>
    </row>
    <row r="5194" spans="2:2" x14ac:dyDescent="0.3">
      <c r="B5194" s="249"/>
    </row>
    <row r="5195" spans="2:2" x14ac:dyDescent="0.3">
      <c r="B5195" s="249"/>
    </row>
    <row r="5196" spans="2:2" x14ac:dyDescent="0.3">
      <c r="B5196" s="249"/>
    </row>
    <row r="5197" spans="2:2" x14ac:dyDescent="0.3">
      <c r="B5197" s="249"/>
    </row>
    <row r="5198" spans="2:2" x14ac:dyDescent="0.3">
      <c r="B5198" s="249"/>
    </row>
    <row r="5199" spans="2:2" x14ac:dyDescent="0.3">
      <c r="B5199" s="249"/>
    </row>
    <row r="5200" spans="2:2" x14ac:dyDescent="0.3">
      <c r="B5200" s="249"/>
    </row>
    <row r="5201" spans="2:2" x14ac:dyDescent="0.3">
      <c r="B5201" s="249"/>
    </row>
    <row r="5202" spans="2:2" x14ac:dyDescent="0.3">
      <c r="B5202" s="249"/>
    </row>
    <row r="5203" spans="2:2" x14ac:dyDescent="0.3">
      <c r="B5203" s="249"/>
    </row>
    <row r="5204" spans="2:2" x14ac:dyDescent="0.3">
      <c r="B5204" s="249"/>
    </row>
    <row r="5205" spans="2:2" x14ac:dyDescent="0.3">
      <c r="B5205" s="249"/>
    </row>
    <row r="5206" spans="2:2" x14ac:dyDescent="0.3">
      <c r="B5206" s="249"/>
    </row>
    <row r="5207" spans="2:2" x14ac:dyDescent="0.3">
      <c r="B5207" s="249"/>
    </row>
    <row r="5208" spans="2:2" x14ac:dyDescent="0.3">
      <c r="B5208" s="249"/>
    </row>
    <row r="5209" spans="2:2" x14ac:dyDescent="0.3">
      <c r="B5209" s="249"/>
    </row>
    <row r="5210" spans="2:2" x14ac:dyDescent="0.3">
      <c r="B5210" s="249"/>
    </row>
    <row r="5211" spans="2:2" x14ac:dyDescent="0.3">
      <c r="B5211" s="249"/>
    </row>
    <row r="5212" spans="2:2" x14ac:dyDescent="0.3">
      <c r="B5212" s="249"/>
    </row>
    <row r="5213" spans="2:2" x14ac:dyDescent="0.3">
      <c r="B5213" s="249"/>
    </row>
    <row r="5214" spans="2:2" x14ac:dyDescent="0.3">
      <c r="B5214" s="249"/>
    </row>
    <row r="5215" spans="2:2" x14ac:dyDescent="0.3">
      <c r="B5215" s="249"/>
    </row>
    <row r="5216" spans="2:2" x14ac:dyDescent="0.3">
      <c r="B5216" s="249"/>
    </row>
    <row r="5217" spans="2:2" x14ac:dyDescent="0.3">
      <c r="B5217" s="249"/>
    </row>
    <row r="5218" spans="2:2" x14ac:dyDescent="0.3">
      <c r="B5218" s="249"/>
    </row>
    <row r="5219" spans="2:2" x14ac:dyDescent="0.3">
      <c r="B5219" s="249"/>
    </row>
    <row r="5220" spans="2:2" x14ac:dyDescent="0.3">
      <c r="B5220" s="249"/>
    </row>
    <row r="5221" spans="2:2" x14ac:dyDescent="0.3">
      <c r="B5221" s="249"/>
    </row>
    <row r="5222" spans="2:2" x14ac:dyDescent="0.3">
      <c r="B5222" s="249"/>
    </row>
    <row r="5223" spans="2:2" x14ac:dyDescent="0.3">
      <c r="B5223" s="249"/>
    </row>
    <row r="5224" spans="2:2" x14ac:dyDescent="0.3">
      <c r="B5224" s="249"/>
    </row>
    <row r="5225" spans="2:2" x14ac:dyDescent="0.3">
      <c r="B5225" s="249"/>
    </row>
    <row r="5226" spans="2:2" x14ac:dyDescent="0.3">
      <c r="B5226" s="249"/>
    </row>
    <row r="5227" spans="2:2" x14ac:dyDescent="0.3">
      <c r="B5227" s="249"/>
    </row>
    <row r="5228" spans="2:2" x14ac:dyDescent="0.3">
      <c r="B5228" s="249"/>
    </row>
    <row r="5229" spans="2:2" x14ac:dyDescent="0.3">
      <c r="B5229" s="249"/>
    </row>
    <row r="5230" spans="2:2" x14ac:dyDescent="0.3">
      <c r="B5230" s="249"/>
    </row>
    <row r="5231" spans="2:2" x14ac:dyDescent="0.3">
      <c r="B5231" s="249"/>
    </row>
    <row r="5232" spans="2:2" x14ac:dyDescent="0.3">
      <c r="B5232" s="249"/>
    </row>
    <row r="5233" spans="2:2" x14ac:dyDescent="0.3">
      <c r="B5233" s="249"/>
    </row>
    <row r="5234" spans="2:2" x14ac:dyDescent="0.3">
      <c r="B5234" s="249"/>
    </row>
    <row r="5235" spans="2:2" x14ac:dyDescent="0.3">
      <c r="B5235" s="249"/>
    </row>
    <row r="5236" spans="2:2" x14ac:dyDescent="0.3">
      <c r="B5236" s="249"/>
    </row>
    <row r="5237" spans="2:2" x14ac:dyDescent="0.3">
      <c r="B5237" s="249"/>
    </row>
    <row r="5238" spans="2:2" x14ac:dyDescent="0.3">
      <c r="B5238" s="249"/>
    </row>
    <row r="5239" spans="2:2" x14ac:dyDescent="0.3">
      <c r="B5239" s="249"/>
    </row>
    <row r="5240" spans="2:2" x14ac:dyDescent="0.3">
      <c r="B5240" s="249"/>
    </row>
    <row r="5241" spans="2:2" x14ac:dyDescent="0.3">
      <c r="B5241" s="249"/>
    </row>
    <row r="5242" spans="2:2" x14ac:dyDescent="0.3">
      <c r="B5242" s="249"/>
    </row>
    <row r="5243" spans="2:2" x14ac:dyDescent="0.3">
      <c r="B5243" s="249"/>
    </row>
    <row r="5244" spans="2:2" x14ac:dyDescent="0.3">
      <c r="B5244" s="249"/>
    </row>
    <row r="5245" spans="2:2" x14ac:dyDescent="0.3">
      <c r="B5245" s="249"/>
    </row>
    <row r="5246" spans="2:2" x14ac:dyDescent="0.3">
      <c r="B5246" s="249"/>
    </row>
    <row r="5247" spans="2:2" x14ac:dyDescent="0.3">
      <c r="B5247" s="249"/>
    </row>
    <row r="5248" spans="2:2" x14ac:dyDescent="0.3">
      <c r="B5248" s="249"/>
    </row>
    <row r="5249" spans="2:2" x14ac:dyDescent="0.3">
      <c r="B5249" s="249"/>
    </row>
    <row r="5250" spans="2:2" x14ac:dyDescent="0.3">
      <c r="B5250" s="249"/>
    </row>
    <row r="5251" spans="2:2" x14ac:dyDescent="0.3">
      <c r="B5251" s="249"/>
    </row>
    <row r="5252" spans="2:2" x14ac:dyDescent="0.3">
      <c r="B5252" s="249"/>
    </row>
    <row r="5253" spans="2:2" x14ac:dyDescent="0.3">
      <c r="B5253" s="249"/>
    </row>
    <row r="5254" spans="2:2" x14ac:dyDescent="0.3">
      <c r="B5254" s="249"/>
    </row>
    <row r="5255" spans="2:2" x14ac:dyDescent="0.3">
      <c r="B5255" s="249"/>
    </row>
    <row r="5256" spans="2:2" x14ac:dyDescent="0.3">
      <c r="B5256" s="249"/>
    </row>
    <row r="5257" spans="2:2" x14ac:dyDescent="0.3">
      <c r="B5257" s="249"/>
    </row>
    <row r="5258" spans="2:2" x14ac:dyDescent="0.3">
      <c r="B5258" s="249"/>
    </row>
    <row r="5259" spans="2:2" x14ac:dyDescent="0.3">
      <c r="B5259" s="249"/>
    </row>
    <row r="5260" spans="2:2" x14ac:dyDescent="0.3">
      <c r="B5260" s="249"/>
    </row>
    <row r="5261" spans="2:2" x14ac:dyDescent="0.3">
      <c r="B5261" s="249"/>
    </row>
    <row r="5262" spans="2:2" x14ac:dyDescent="0.3">
      <c r="B5262" s="249"/>
    </row>
    <row r="5263" spans="2:2" x14ac:dyDescent="0.3">
      <c r="B5263" s="249"/>
    </row>
    <row r="5264" spans="2:2" x14ac:dyDescent="0.3">
      <c r="B5264" s="249"/>
    </row>
    <row r="5265" spans="2:2" x14ac:dyDescent="0.3">
      <c r="B5265" s="249"/>
    </row>
    <row r="5266" spans="2:2" x14ac:dyDescent="0.3">
      <c r="B5266" s="249"/>
    </row>
    <row r="5267" spans="2:2" x14ac:dyDescent="0.3">
      <c r="B5267" s="249"/>
    </row>
    <row r="5268" spans="2:2" x14ac:dyDescent="0.3">
      <c r="B5268" s="249"/>
    </row>
    <row r="5269" spans="2:2" x14ac:dyDescent="0.3">
      <c r="B5269" s="249"/>
    </row>
    <row r="5270" spans="2:2" x14ac:dyDescent="0.3">
      <c r="B5270" s="249"/>
    </row>
    <row r="5271" spans="2:2" x14ac:dyDescent="0.3">
      <c r="B5271" s="249"/>
    </row>
    <row r="5272" spans="2:2" x14ac:dyDescent="0.3">
      <c r="B5272" s="249"/>
    </row>
    <row r="5273" spans="2:2" x14ac:dyDescent="0.3">
      <c r="B5273" s="249"/>
    </row>
    <row r="5274" spans="2:2" x14ac:dyDescent="0.3">
      <c r="B5274" s="249"/>
    </row>
    <row r="5275" spans="2:2" x14ac:dyDescent="0.3">
      <c r="B5275" s="249"/>
    </row>
    <row r="5276" spans="2:2" x14ac:dyDescent="0.3">
      <c r="B5276" s="249"/>
    </row>
    <row r="5277" spans="2:2" x14ac:dyDescent="0.3">
      <c r="B5277" s="249"/>
    </row>
    <row r="5278" spans="2:2" x14ac:dyDescent="0.3">
      <c r="B5278" s="249"/>
    </row>
    <row r="5279" spans="2:2" x14ac:dyDescent="0.3">
      <c r="B5279" s="249"/>
    </row>
    <row r="5280" spans="2:2" x14ac:dyDescent="0.3">
      <c r="B5280" s="249"/>
    </row>
    <row r="5281" spans="2:2" x14ac:dyDescent="0.3">
      <c r="B5281" s="249"/>
    </row>
    <row r="5282" spans="2:2" x14ac:dyDescent="0.3">
      <c r="B5282" s="249"/>
    </row>
    <row r="5283" spans="2:2" x14ac:dyDescent="0.3">
      <c r="B5283" s="249"/>
    </row>
    <row r="5284" spans="2:2" x14ac:dyDescent="0.3">
      <c r="B5284" s="249"/>
    </row>
    <row r="5285" spans="2:2" x14ac:dyDescent="0.3">
      <c r="B5285" s="249"/>
    </row>
    <row r="5286" spans="2:2" x14ac:dyDescent="0.3">
      <c r="B5286" s="249"/>
    </row>
    <row r="5287" spans="2:2" x14ac:dyDescent="0.3">
      <c r="B5287" s="249"/>
    </row>
    <row r="5288" spans="2:2" x14ac:dyDescent="0.3">
      <c r="B5288" s="249"/>
    </row>
    <row r="5289" spans="2:2" x14ac:dyDescent="0.3">
      <c r="B5289" s="249"/>
    </row>
    <row r="5290" spans="2:2" x14ac:dyDescent="0.3">
      <c r="B5290" s="249"/>
    </row>
    <row r="5291" spans="2:2" x14ac:dyDescent="0.3">
      <c r="B5291" s="249"/>
    </row>
    <row r="5292" spans="2:2" x14ac:dyDescent="0.3">
      <c r="B5292" s="249"/>
    </row>
    <row r="5293" spans="2:2" x14ac:dyDescent="0.3">
      <c r="B5293" s="249"/>
    </row>
    <row r="5294" spans="2:2" x14ac:dyDescent="0.3">
      <c r="B5294" s="249"/>
    </row>
    <row r="5295" spans="2:2" x14ac:dyDescent="0.3">
      <c r="B5295" s="249"/>
    </row>
    <row r="5296" spans="2:2" x14ac:dyDescent="0.3">
      <c r="B5296" s="249"/>
    </row>
    <row r="5297" spans="2:2" x14ac:dyDescent="0.3">
      <c r="B5297" s="249"/>
    </row>
    <row r="5298" spans="2:2" x14ac:dyDescent="0.3">
      <c r="B5298" s="249"/>
    </row>
    <row r="5299" spans="2:2" x14ac:dyDescent="0.3">
      <c r="B5299" s="249"/>
    </row>
    <row r="5300" spans="2:2" x14ac:dyDescent="0.3">
      <c r="B5300" s="249"/>
    </row>
    <row r="5301" spans="2:2" x14ac:dyDescent="0.3">
      <c r="B5301" s="249"/>
    </row>
    <row r="5302" spans="2:2" x14ac:dyDescent="0.3">
      <c r="B5302" s="249"/>
    </row>
    <row r="5303" spans="2:2" x14ac:dyDescent="0.3">
      <c r="B5303" s="249"/>
    </row>
    <row r="5304" spans="2:2" x14ac:dyDescent="0.3">
      <c r="B5304" s="249"/>
    </row>
    <row r="5305" spans="2:2" x14ac:dyDescent="0.3">
      <c r="B5305" s="249"/>
    </row>
    <row r="5306" spans="2:2" x14ac:dyDescent="0.3">
      <c r="B5306" s="249"/>
    </row>
    <row r="5307" spans="2:2" x14ac:dyDescent="0.3">
      <c r="B5307" s="249"/>
    </row>
    <row r="5308" spans="2:2" x14ac:dyDescent="0.3">
      <c r="B5308" s="249"/>
    </row>
    <row r="5309" spans="2:2" x14ac:dyDescent="0.3">
      <c r="B5309" s="249"/>
    </row>
    <row r="5310" spans="2:2" x14ac:dyDescent="0.3">
      <c r="B5310" s="249"/>
    </row>
    <row r="5311" spans="2:2" x14ac:dyDescent="0.3">
      <c r="B5311" s="249"/>
    </row>
    <row r="5312" spans="2:2" x14ac:dyDescent="0.3">
      <c r="B5312" s="249"/>
    </row>
    <row r="5313" spans="2:2" x14ac:dyDescent="0.3">
      <c r="B5313" s="249"/>
    </row>
    <row r="5314" spans="2:2" x14ac:dyDescent="0.3">
      <c r="B5314" s="249"/>
    </row>
    <row r="5315" spans="2:2" x14ac:dyDescent="0.3">
      <c r="B5315" s="249"/>
    </row>
    <row r="5316" spans="2:2" x14ac:dyDescent="0.3">
      <c r="B5316" s="249"/>
    </row>
    <row r="5317" spans="2:2" x14ac:dyDescent="0.3">
      <c r="B5317" s="249"/>
    </row>
    <row r="5318" spans="2:2" x14ac:dyDescent="0.3">
      <c r="B5318" s="249"/>
    </row>
    <row r="5319" spans="2:2" x14ac:dyDescent="0.3">
      <c r="B5319" s="249"/>
    </row>
    <row r="5320" spans="2:2" x14ac:dyDescent="0.3">
      <c r="B5320" s="249"/>
    </row>
    <row r="5321" spans="2:2" x14ac:dyDescent="0.3">
      <c r="B5321" s="249"/>
    </row>
    <row r="5322" spans="2:2" x14ac:dyDescent="0.3">
      <c r="B5322" s="249"/>
    </row>
    <row r="5323" spans="2:2" x14ac:dyDescent="0.3">
      <c r="B5323" s="249"/>
    </row>
    <row r="5324" spans="2:2" x14ac:dyDescent="0.3">
      <c r="B5324" s="249"/>
    </row>
    <row r="5325" spans="2:2" x14ac:dyDescent="0.3">
      <c r="B5325" s="249"/>
    </row>
    <row r="5326" spans="2:2" x14ac:dyDescent="0.3">
      <c r="B5326" s="249"/>
    </row>
    <row r="5327" spans="2:2" x14ac:dyDescent="0.3">
      <c r="B5327" s="249"/>
    </row>
    <row r="5328" spans="2:2" x14ac:dyDescent="0.3">
      <c r="B5328" s="249"/>
    </row>
    <row r="5329" spans="2:2" x14ac:dyDescent="0.3">
      <c r="B5329" s="249"/>
    </row>
    <row r="5330" spans="2:2" x14ac:dyDescent="0.3">
      <c r="B5330" s="249"/>
    </row>
    <row r="5331" spans="2:2" x14ac:dyDescent="0.3">
      <c r="B5331" s="249"/>
    </row>
    <row r="5332" spans="2:2" x14ac:dyDescent="0.3">
      <c r="B5332" s="249"/>
    </row>
    <row r="5333" spans="2:2" x14ac:dyDescent="0.3">
      <c r="B5333" s="249"/>
    </row>
    <row r="5334" spans="2:2" x14ac:dyDescent="0.3">
      <c r="B5334" s="249"/>
    </row>
    <row r="5335" spans="2:2" x14ac:dyDescent="0.3">
      <c r="B5335" s="249"/>
    </row>
    <row r="5336" spans="2:2" x14ac:dyDescent="0.3">
      <c r="B5336" s="249"/>
    </row>
    <row r="5337" spans="2:2" x14ac:dyDescent="0.3">
      <c r="B5337" s="249"/>
    </row>
    <row r="5338" spans="2:2" x14ac:dyDescent="0.3">
      <c r="B5338" s="249"/>
    </row>
    <row r="5339" spans="2:2" x14ac:dyDescent="0.3">
      <c r="B5339" s="249"/>
    </row>
    <row r="5340" spans="2:2" x14ac:dyDescent="0.3">
      <c r="B5340" s="249"/>
    </row>
    <row r="5341" spans="2:2" x14ac:dyDescent="0.3">
      <c r="B5341" s="249"/>
    </row>
    <row r="5342" spans="2:2" x14ac:dyDescent="0.3">
      <c r="B5342" s="249"/>
    </row>
    <row r="5343" spans="2:2" x14ac:dyDescent="0.3">
      <c r="B5343" s="249"/>
    </row>
    <row r="5344" spans="2:2" x14ac:dyDescent="0.3">
      <c r="B5344" s="249"/>
    </row>
    <row r="5345" spans="2:2" x14ac:dyDescent="0.3">
      <c r="B5345" s="249"/>
    </row>
    <row r="5346" spans="2:2" x14ac:dyDescent="0.3">
      <c r="B5346" s="249"/>
    </row>
    <row r="5347" spans="2:2" x14ac:dyDescent="0.3">
      <c r="B5347" s="249"/>
    </row>
    <row r="5348" spans="2:2" x14ac:dyDescent="0.3">
      <c r="B5348" s="249"/>
    </row>
    <row r="5349" spans="2:2" x14ac:dyDescent="0.3">
      <c r="B5349" s="249"/>
    </row>
    <row r="5350" spans="2:2" x14ac:dyDescent="0.3">
      <c r="B5350" s="249"/>
    </row>
    <row r="5351" spans="2:2" x14ac:dyDescent="0.3">
      <c r="B5351" s="249"/>
    </row>
    <row r="5352" spans="2:2" x14ac:dyDescent="0.3">
      <c r="B5352" s="249"/>
    </row>
    <row r="5353" spans="2:2" x14ac:dyDescent="0.3">
      <c r="B5353" s="249"/>
    </row>
    <row r="5354" spans="2:2" x14ac:dyDescent="0.3">
      <c r="B5354" s="249"/>
    </row>
    <row r="5355" spans="2:2" x14ac:dyDescent="0.3">
      <c r="B5355" s="249"/>
    </row>
    <row r="5356" spans="2:2" x14ac:dyDescent="0.3">
      <c r="B5356" s="249"/>
    </row>
    <row r="5357" spans="2:2" x14ac:dyDescent="0.3">
      <c r="B5357" s="249"/>
    </row>
    <row r="5358" spans="2:2" x14ac:dyDescent="0.3">
      <c r="B5358" s="249"/>
    </row>
    <row r="5359" spans="2:2" x14ac:dyDescent="0.3">
      <c r="B5359" s="249"/>
    </row>
    <row r="5360" spans="2:2" x14ac:dyDescent="0.3">
      <c r="B5360" s="249"/>
    </row>
    <row r="5361" spans="2:2" x14ac:dyDescent="0.3">
      <c r="B5361" s="249"/>
    </row>
    <row r="5362" spans="2:2" x14ac:dyDescent="0.3">
      <c r="B5362" s="249"/>
    </row>
    <row r="5363" spans="2:2" x14ac:dyDescent="0.3">
      <c r="B5363" s="249"/>
    </row>
    <row r="5364" spans="2:2" x14ac:dyDescent="0.3">
      <c r="B5364" s="249"/>
    </row>
    <row r="5365" spans="2:2" x14ac:dyDescent="0.3">
      <c r="B5365" s="249"/>
    </row>
    <row r="5366" spans="2:2" x14ac:dyDescent="0.3">
      <c r="B5366" s="249"/>
    </row>
    <row r="5367" spans="2:2" x14ac:dyDescent="0.3">
      <c r="B5367" s="249"/>
    </row>
    <row r="5368" spans="2:2" x14ac:dyDescent="0.3">
      <c r="B5368" s="249"/>
    </row>
    <row r="5369" spans="2:2" x14ac:dyDescent="0.3">
      <c r="B5369" s="249"/>
    </row>
    <row r="5370" spans="2:2" x14ac:dyDescent="0.3">
      <c r="B5370" s="249"/>
    </row>
    <row r="5371" spans="2:2" x14ac:dyDescent="0.3">
      <c r="B5371" s="249"/>
    </row>
    <row r="5372" spans="2:2" x14ac:dyDescent="0.3">
      <c r="B5372" s="249"/>
    </row>
    <row r="5373" spans="2:2" x14ac:dyDescent="0.3">
      <c r="B5373" s="249"/>
    </row>
    <row r="5374" spans="2:2" x14ac:dyDescent="0.3">
      <c r="B5374" s="249"/>
    </row>
    <row r="5375" spans="2:2" x14ac:dyDescent="0.3">
      <c r="B5375" s="249"/>
    </row>
    <row r="5376" spans="2:2" x14ac:dyDescent="0.3">
      <c r="B5376" s="249"/>
    </row>
    <row r="5377" spans="2:2" x14ac:dyDescent="0.3">
      <c r="B5377" s="249"/>
    </row>
    <row r="5378" spans="2:2" x14ac:dyDescent="0.3">
      <c r="B5378" s="249"/>
    </row>
    <row r="5379" spans="2:2" x14ac:dyDescent="0.3">
      <c r="B5379" s="249"/>
    </row>
    <row r="5380" spans="2:2" x14ac:dyDescent="0.3">
      <c r="B5380" s="249"/>
    </row>
    <row r="5381" spans="2:2" x14ac:dyDescent="0.3">
      <c r="B5381" s="249"/>
    </row>
    <row r="5382" spans="2:2" x14ac:dyDescent="0.3">
      <c r="B5382" s="249"/>
    </row>
    <row r="5383" spans="2:2" x14ac:dyDescent="0.3">
      <c r="B5383" s="249"/>
    </row>
    <row r="5384" spans="2:2" x14ac:dyDescent="0.3">
      <c r="B5384" s="249"/>
    </row>
    <row r="5385" spans="2:2" x14ac:dyDescent="0.3">
      <c r="B5385" s="249"/>
    </row>
    <row r="5386" spans="2:2" x14ac:dyDescent="0.3">
      <c r="B5386" s="249"/>
    </row>
    <row r="5387" spans="2:2" x14ac:dyDescent="0.3">
      <c r="B5387" s="249"/>
    </row>
    <row r="5388" spans="2:2" x14ac:dyDescent="0.3">
      <c r="B5388" s="249"/>
    </row>
    <row r="5389" spans="2:2" x14ac:dyDescent="0.3">
      <c r="B5389" s="249"/>
    </row>
    <row r="5390" spans="2:2" x14ac:dyDescent="0.3">
      <c r="B5390" s="249"/>
    </row>
    <row r="5391" spans="2:2" x14ac:dyDescent="0.3">
      <c r="B5391" s="249"/>
    </row>
    <row r="5392" spans="2:2" x14ac:dyDescent="0.3">
      <c r="B5392" s="249"/>
    </row>
    <row r="5393" spans="2:2" x14ac:dyDescent="0.3">
      <c r="B5393" s="249"/>
    </row>
    <row r="5394" spans="2:2" x14ac:dyDescent="0.3">
      <c r="B5394" s="249"/>
    </row>
    <row r="5395" spans="2:2" x14ac:dyDescent="0.3">
      <c r="B5395" s="249"/>
    </row>
    <row r="5396" spans="2:2" x14ac:dyDescent="0.3">
      <c r="B5396" s="249"/>
    </row>
    <row r="5397" spans="2:2" x14ac:dyDescent="0.3">
      <c r="B5397" s="249"/>
    </row>
    <row r="5398" spans="2:2" x14ac:dyDescent="0.3">
      <c r="B5398" s="249"/>
    </row>
    <row r="5399" spans="2:2" x14ac:dyDescent="0.3">
      <c r="B5399" s="249"/>
    </row>
    <row r="5400" spans="2:2" x14ac:dyDescent="0.3">
      <c r="B5400" s="249"/>
    </row>
    <row r="5401" spans="2:2" x14ac:dyDescent="0.3">
      <c r="B5401" s="249"/>
    </row>
    <row r="5402" spans="2:2" x14ac:dyDescent="0.3">
      <c r="B5402" s="249"/>
    </row>
    <row r="5403" spans="2:2" x14ac:dyDescent="0.3">
      <c r="B5403" s="249"/>
    </row>
    <row r="5404" spans="2:2" x14ac:dyDescent="0.3">
      <c r="B5404" s="249"/>
    </row>
    <row r="5405" spans="2:2" x14ac:dyDescent="0.3">
      <c r="B5405" s="249"/>
    </row>
    <row r="5406" spans="2:2" x14ac:dyDescent="0.3">
      <c r="B5406" s="249"/>
    </row>
    <row r="5407" spans="2:2" x14ac:dyDescent="0.3">
      <c r="B5407" s="249"/>
    </row>
    <row r="5408" spans="2:2" x14ac:dyDescent="0.3">
      <c r="B5408" s="249"/>
    </row>
    <row r="5409" spans="2:2" x14ac:dyDescent="0.3">
      <c r="B5409" s="249"/>
    </row>
    <row r="5410" spans="2:2" x14ac:dyDescent="0.3">
      <c r="B5410" s="249"/>
    </row>
    <row r="5411" spans="2:2" x14ac:dyDescent="0.3">
      <c r="B5411" s="249"/>
    </row>
    <row r="5412" spans="2:2" x14ac:dyDescent="0.3">
      <c r="B5412" s="249"/>
    </row>
    <row r="5413" spans="2:2" x14ac:dyDescent="0.3">
      <c r="B5413" s="249"/>
    </row>
    <row r="5414" spans="2:2" x14ac:dyDescent="0.3">
      <c r="B5414" s="249"/>
    </row>
    <row r="5415" spans="2:2" x14ac:dyDescent="0.3">
      <c r="B5415" s="249"/>
    </row>
    <row r="5416" spans="2:2" x14ac:dyDescent="0.3">
      <c r="B5416" s="249"/>
    </row>
    <row r="5417" spans="2:2" x14ac:dyDescent="0.3">
      <c r="B5417" s="249"/>
    </row>
    <row r="5418" spans="2:2" x14ac:dyDescent="0.3">
      <c r="B5418" s="249"/>
    </row>
    <row r="5419" spans="2:2" x14ac:dyDescent="0.3">
      <c r="B5419" s="249"/>
    </row>
    <row r="5420" spans="2:2" x14ac:dyDescent="0.3">
      <c r="B5420" s="249"/>
    </row>
    <row r="5421" spans="2:2" x14ac:dyDescent="0.3">
      <c r="B5421" s="249"/>
    </row>
    <row r="5422" spans="2:2" x14ac:dyDescent="0.3">
      <c r="B5422" s="249"/>
    </row>
    <row r="5423" spans="2:2" x14ac:dyDescent="0.3">
      <c r="B5423" s="249"/>
    </row>
    <row r="5424" spans="2:2" x14ac:dyDescent="0.3">
      <c r="B5424" s="249"/>
    </row>
    <row r="5425" spans="2:2" x14ac:dyDescent="0.3">
      <c r="B5425" s="249"/>
    </row>
    <row r="5426" spans="2:2" x14ac:dyDescent="0.3">
      <c r="B5426" s="249"/>
    </row>
    <row r="5427" spans="2:2" x14ac:dyDescent="0.3">
      <c r="B5427" s="249"/>
    </row>
    <row r="5428" spans="2:2" x14ac:dyDescent="0.3">
      <c r="B5428" s="249"/>
    </row>
    <row r="5429" spans="2:2" x14ac:dyDescent="0.3">
      <c r="B5429" s="249"/>
    </row>
    <row r="5430" spans="2:2" x14ac:dyDescent="0.3">
      <c r="B5430" s="249"/>
    </row>
    <row r="5431" spans="2:2" x14ac:dyDescent="0.3">
      <c r="B5431" s="249"/>
    </row>
    <row r="5432" spans="2:2" x14ac:dyDescent="0.3">
      <c r="B5432" s="249"/>
    </row>
    <row r="5433" spans="2:2" x14ac:dyDescent="0.3">
      <c r="B5433" s="249"/>
    </row>
    <row r="5434" spans="2:2" x14ac:dyDescent="0.3">
      <c r="B5434" s="249"/>
    </row>
    <row r="5435" spans="2:2" x14ac:dyDescent="0.3">
      <c r="B5435" s="249"/>
    </row>
    <row r="5436" spans="2:2" x14ac:dyDescent="0.3">
      <c r="B5436" s="249"/>
    </row>
    <row r="5437" spans="2:2" x14ac:dyDescent="0.3">
      <c r="B5437" s="249"/>
    </row>
    <row r="5438" spans="2:2" x14ac:dyDescent="0.3">
      <c r="B5438" s="249"/>
    </row>
    <row r="5439" spans="2:2" x14ac:dyDescent="0.3">
      <c r="B5439" s="249"/>
    </row>
    <row r="5440" spans="2:2" x14ac:dyDescent="0.3">
      <c r="B5440" s="249"/>
    </row>
    <row r="5441" spans="2:2" x14ac:dyDescent="0.3">
      <c r="B5441" s="249"/>
    </row>
    <row r="5442" spans="2:2" x14ac:dyDescent="0.3">
      <c r="B5442" s="249"/>
    </row>
    <row r="5443" spans="2:2" x14ac:dyDescent="0.3">
      <c r="B5443" s="249"/>
    </row>
    <row r="5444" spans="2:2" x14ac:dyDescent="0.3">
      <c r="B5444" s="249"/>
    </row>
    <row r="5445" spans="2:2" x14ac:dyDescent="0.3">
      <c r="B5445" s="249"/>
    </row>
    <row r="5446" spans="2:2" x14ac:dyDescent="0.3">
      <c r="B5446" s="249"/>
    </row>
    <row r="5447" spans="2:2" x14ac:dyDescent="0.3">
      <c r="B5447" s="249"/>
    </row>
    <row r="5448" spans="2:2" x14ac:dyDescent="0.3">
      <c r="B5448" s="249"/>
    </row>
    <row r="5449" spans="2:2" x14ac:dyDescent="0.3">
      <c r="B5449" s="249"/>
    </row>
    <row r="5450" spans="2:2" x14ac:dyDescent="0.3">
      <c r="B5450" s="249"/>
    </row>
    <row r="5451" spans="2:2" x14ac:dyDescent="0.3">
      <c r="B5451" s="249"/>
    </row>
    <row r="5452" spans="2:2" x14ac:dyDescent="0.3">
      <c r="B5452" s="249"/>
    </row>
    <row r="5453" spans="2:2" x14ac:dyDescent="0.3">
      <c r="B5453" s="249"/>
    </row>
    <row r="5454" spans="2:2" x14ac:dyDescent="0.3">
      <c r="B5454" s="249"/>
    </row>
    <row r="5455" spans="2:2" x14ac:dyDescent="0.3">
      <c r="B5455" s="249"/>
    </row>
    <row r="5456" spans="2:2" x14ac:dyDescent="0.3">
      <c r="B5456" s="249"/>
    </row>
    <row r="5457" spans="2:2" x14ac:dyDescent="0.3">
      <c r="B5457" s="249"/>
    </row>
    <row r="5458" spans="2:2" x14ac:dyDescent="0.3">
      <c r="B5458" s="249"/>
    </row>
    <row r="5459" spans="2:2" x14ac:dyDescent="0.3">
      <c r="B5459" s="249"/>
    </row>
    <row r="5460" spans="2:2" x14ac:dyDescent="0.3">
      <c r="B5460" s="249"/>
    </row>
    <row r="5461" spans="2:2" x14ac:dyDescent="0.3">
      <c r="B5461" s="249"/>
    </row>
    <row r="5462" spans="2:2" x14ac:dyDescent="0.3">
      <c r="B5462" s="249"/>
    </row>
    <row r="5463" spans="2:2" x14ac:dyDescent="0.3">
      <c r="B5463" s="249"/>
    </row>
    <row r="5464" spans="2:2" x14ac:dyDescent="0.3">
      <c r="B5464" s="249"/>
    </row>
    <row r="5465" spans="2:2" x14ac:dyDescent="0.3">
      <c r="B5465" s="249"/>
    </row>
    <row r="5466" spans="2:2" x14ac:dyDescent="0.3">
      <c r="B5466" s="249"/>
    </row>
    <row r="5467" spans="2:2" x14ac:dyDescent="0.3">
      <c r="B5467" s="249"/>
    </row>
    <row r="5468" spans="2:2" x14ac:dyDescent="0.3">
      <c r="B5468" s="249"/>
    </row>
    <row r="5469" spans="2:2" x14ac:dyDescent="0.3">
      <c r="B5469" s="249"/>
    </row>
    <row r="5470" spans="2:2" x14ac:dyDescent="0.3">
      <c r="B5470" s="249"/>
    </row>
    <row r="5471" spans="2:2" x14ac:dyDescent="0.3">
      <c r="B5471" s="249"/>
    </row>
    <row r="5472" spans="2:2" x14ac:dyDescent="0.3">
      <c r="B5472" s="249"/>
    </row>
    <row r="5473" spans="2:2" x14ac:dyDescent="0.3">
      <c r="B5473" s="249"/>
    </row>
    <row r="5474" spans="2:2" x14ac:dyDescent="0.3">
      <c r="B5474" s="249"/>
    </row>
    <row r="5475" spans="2:2" x14ac:dyDescent="0.3">
      <c r="B5475" s="249"/>
    </row>
    <row r="5476" spans="2:2" x14ac:dyDescent="0.3">
      <c r="B5476" s="249"/>
    </row>
    <row r="5477" spans="2:2" x14ac:dyDescent="0.3">
      <c r="B5477" s="249"/>
    </row>
    <row r="5478" spans="2:2" x14ac:dyDescent="0.3">
      <c r="B5478" s="249"/>
    </row>
    <row r="5479" spans="2:2" x14ac:dyDescent="0.3">
      <c r="B5479" s="249"/>
    </row>
    <row r="5480" spans="2:2" x14ac:dyDescent="0.3">
      <c r="B5480" s="249"/>
    </row>
    <row r="5481" spans="2:2" x14ac:dyDescent="0.3">
      <c r="B5481" s="249"/>
    </row>
    <row r="5482" spans="2:2" x14ac:dyDescent="0.3">
      <c r="B5482" s="249"/>
    </row>
    <row r="5483" spans="2:2" x14ac:dyDescent="0.3">
      <c r="B5483" s="249"/>
    </row>
    <row r="5484" spans="2:2" x14ac:dyDescent="0.3">
      <c r="B5484" s="249"/>
    </row>
    <row r="5485" spans="2:2" x14ac:dyDescent="0.3">
      <c r="B5485" s="249"/>
    </row>
    <row r="5486" spans="2:2" x14ac:dyDescent="0.3">
      <c r="B5486" s="249"/>
    </row>
    <row r="5487" spans="2:2" x14ac:dyDescent="0.3">
      <c r="B5487" s="249"/>
    </row>
    <row r="5488" spans="2:2" x14ac:dyDescent="0.3">
      <c r="B5488" s="249"/>
    </row>
    <row r="5489" spans="2:2" x14ac:dyDescent="0.3">
      <c r="B5489" s="249"/>
    </row>
    <row r="5490" spans="2:2" x14ac:dyDescent="0.3">
      <c r="B5490" s="249"/>
    </row>
    <row r="5491" spans="2:2" x14ac:dyDescent="0.3">
      <c r="B5491" s="249"/>
    </row>
    <row r="5492" spans="2:2" x14ac:dyDescent="0.3">
      <c r="B5492" s="249"/>
    </row>
    <row r="5493" spans="2:2" x14ac:dyDescent="0.3">
      <c r="B5493" s="249"/>
    </row>
    <row r="5494" spans="2:2" x14ac:dyDescent="0.3">
      <c r="B5494" s="249"/>
    </row>
    <row r="5495" spans="2:2" x14ac:dyDescent="0.3">
      <c r="B5495" s="249"/>
    </row>
    <row r="5496" spans="2:2" x14ac:dyDescent="0.3">
      <c r="B5496" s="249"/>
    </row>
    <row r="5497" spans="2:2" x14ac:dyDescent="0.3">
      <c r="B5497" s="249"/>
    </row>
    <row r="5498" spans="2:2" x14ac:dyDescent="0.3">
      <c r="B5498" s="249"/>
    </row>
    <row r="5499" spans="2:2" x14ac:dyDescent="0.3">
      <c r="B5499" s="249"/>
    </row>
    <row r="5500" spans="2:2" x14ac:dyDescent="0.3">
      <c r="B5500" s="249"/>
    </row>
    <row r="5501" spans="2:2" x14ac:dyDescent="0.3">
      <c r="B5501" s="249"/>
    </row>
    <row r="5502" spans="2:2" x14ac:dyDescent="0.3">
      <c r="B5502" s="249"/>
    </row>
    <row r="5503" spans="2:2" x14ac:dyDescent="0.3">
      <c r="B5503" s="249"/>
    </row>
    <row r="5504" spans="2:2" x14ac:dyDescent="0.3">
      <c r="B5504" s="249"/>
    </row>
    <row r="5505" spans="2:2" x14ac:dyDescent="0.3">
      <c r="B5505" s="249"/>
    </row>
    <row r="5506" spans="2:2" x14ac:dyDescent="0.3">
      <c r="B5506" s="249"/>
    </row>
    <row r="5507" spans="2:2" x14ac:dyDescent="0.3">
      <c r="B5507" s="249"/>
    </row>
    <row r="5508" spans="2:2" x14ac:dyDescent="0.3">
      <c r="B5508" s="249"/>
    </row>
    <row r="5509" spans="2:2" x14ac:dyDescent="0.3">
      <c r="B5509" s="249"/>
    </row>
    <row r="5510" spans="2:2" x14ac:dyDescent="0.3">
      <c r="B5510" s="249"/>
    </row>
    <row r="5511" spans="2:2" x14ac:dyDescent="0.3">
      <c r="B5511" s="249"/>
    </row>
    <row r="5512" spans="2:2" x14ac:dyDescent="0.3">
      <c r="B5512" s="249"/>
    </row>
    <row r="5513" spans="2:2" x14ac:dyDescent="0.3">
      <c r="B5513" s="249"/>
    </row>
    <row r="5514" spans="2:2" x14ac:dyDescent="0.3">
      <c r="B5514" s="249"/>
    </row>
    <row r="5515" spans="2:2" x14ac:dyDescent="0.3">
      <c r="B5515" s="249"/>
    </row>
    <row r="5516" spans="2:2" x14ac:dyDescent="0.3">
      <c r="B5516" s="249"/>
    </row>
    <row r="5517" spans="2:2" x14ac:dyDescent="0.3">
      <c r="B5517" s="249"/>
    </row>
    <row r="5518" spans="2:2" x14ac:dyDescent="0.3">
      <c r="B5518" s="249"/>
    </row>
    <row r="5519" spans="2:2" x14ac:dyDescent="0.3">
      <c r="B5519" s="249"/>
    </row>
    <row r="5520" spans="2:2" x14ac:dyDescent="0.3">
      <c r="B5520" s="249"/>
    </row>
    <row r="5521" spans="2:2" x14ac:dyDescent="0.3">
      <c r="B5521" s="249"/>
    </row>
    <row r="5522" spans="2:2" x14ac:dyDescent="0.3">
      <c r="B5522" s="249"/>
    </row>
    <row r="5523" spans="2:2" x14ac:dyDescent="0.3">
      <c r="B5523" s="249"/>
    </row>
    <row r="5524" spans="2:2" x14ac:dyDescent="0.3">
      <c r="B5524" s="249"/>
    </row>
    <row r="5525" spans="2:2" x14ac:dyDescent="0.3">
      <c r="B5525" s="249"/>
    </row>
    <row r="5526" spans="2:2" x14ac:dyDescent="0.3">
      <c r="B5526" s="249"/>
    </row>
    <row r="5527" spans="2:2" x14ac:dyDescent="0.3">
      <c r="B5527" s="249"/>
    </row>
    <row r="5528" spans="2:2" x14ac:dyDescent="0.3">
      <c r="B5528" s="249"/>
    </row>
    <row r="5529" spans="2:2" x14ac:dyDescent="0.3">
      <c r="B5529" s="249"/>
    </row>
    <row r="5530" spans="2:2" x14ac:dyDescent="0.3">
      <c r="B5530" s="249"/>
    </row>
    <row r="5531" spans="2:2" x14ac:dyDescent="0.3">
      <c r="B5531" s="249"/>
    </row>
    <row r="5532" spans="2:2" x14ac:dyDescent="0.3">
      <c r="B5532" s="249"/>
    </row>
    <row r="5533" spans="2:2" x14ac:dyDescent="0.3">
      <c r="B5533" s="249"/>
    </row>
    <row r="5534" spans="2:2" x14ac:dyDescent="0.3">
      <c r="B5534" s="249"/>
    </row>
    <row r="5535" spans="2:2" x14ac:dyDescent="0.3">
      <c r="B5535" s="249"/>
    </row>
    <row r="5536" spans="2:2" x14ac:dyDescent="0.3">
      <c r="B5536" s="249"/>
    </row>
    <row r="5537" spans="2:2" x14ac:dyDescent="0.3">
      <c r="B5537" s="249"/>
    </row>
    <row r="5538" spans="2:2" x14ac:dyDescent="0.3">
      <c r="B5538" s="249"/>
    </row>
    <row r="5539" spans="2:2" x14ac:dyDescent="0.3">
      <c r="B5539" s="249"/>
    </row>
    <row r="5540" spans="2:2" x14ac:dyDescent="0.3">
      <c r="B5540" s="249"/>
    </row>
    <row r="5541" spans="2:2" x14ac:dyDescent="0.3">
      <c r="B5541" s="249"/>
    </row>
    <row r="5542" spans="2:2" x14ac:dyDescent="0.3">
      <c r="B5542" s="249"/>
    </row>
    <row r="5543" spans="2:2" x14ac:dyDescent="0.3">
      <c r="B5543" s="249"/>
    </row>
    <row r="5544" spans="2:2" x14ac:dyDescent="0.3">
      <c r="B5544" s="249"/>
    </row>
    <row r="5545" spans="2:2" x14ac:dyDescent="0.3">
      <c r="B5545" s="249"/>
    </row>
    <row r="5546" spans="2:2" x14ac:dyDescent="0.3">
      <c r="B5546" s="249"/>
    </row>
    <row r="5547" spans="2:2" x14ac:dyDescent="0.3">
      <c r="B5547" s="249"/>
    </row>
    <row r="5548" spans="2:2" x14ac:dyDescent="0.3">
      <c r="B5548" s="249"/>
    </row>
    <row r="5549" spans="2:2" x14ac:dyDescent="0.3">
      <c r="B5549" s="249"/>
    </row>
    <row r="5550" spans="2:2" x14ac:dyDescent="0.3">
      <c r="B5550" s="249"/>
    </row>
    <row r="5551" spans="2:2" x14ac:dyDescent="0.3">
      <c r="B5551" s="249"/>
    </row>
    <row r="5552" spans="2:2" x14ac:dyDescent="0.3">
      <c r="B5552" s="249"/>
    </row>
    <row r="5553" spans="2:2" x14ac:dyDescent="0.3">
      <c r="B5553" s="249"/>
    </row>
    <row r="5554" spans="2:2" x14ac:dyDescent="0.3">
      <c r="B5554" s="249"/>
    </row>
    <row r="5555" spans="2:2" x14ac:dyDescent="0.3">
      <c r="B5555" s="249"/>
    </row>
    <row r="5556" spans="2:2" x14ac:dyDescent="0.3">
      <c r="B5556" s="249"/>
    </row>
    <row r="5557" spans="2:2" x14ac:dyDescent="0.3">
      <c r="B5557" s="249"/>
    </row>
    <row r="5558" spans="2:2" x14ac:dyDescent="0.3">
      <c r="B5558" s="249"/>
    </row>
    <row r="5559" spans="2:2" x14ac:dyDescent="0.3">
      <c r="B5559" s="249"/>
    </row>
    <row r="5560" spans="2:2" x14ac:dyDescent="0.3">
      <c r="B5560" s="249"/>
    </row>
    <row r="5561" spans="2:2" x14ac:dyDescent="0.3">
      <c r="B5561" s="249"/>
    </row>
    <row r="5562" spans="2:2" x14ac:dyDescent="0.3">
      <c r="B5562" s="249"/>
    </row>
    <row r="5563" spans="2:2" x14ac:dyDescent="0.3">
      <c r="B5563" s="249"/>
    </row>
    <row r="5564" spans="2:2" x14ac:dyDescent="0.3">
      <c r="B5564" s="249"/>
    </row>
    <row r="5565" spans="2:2" x14ac:dyDescent="0.3">
      <c r="B5565" s="249"/>
    </row>
    <row r="5566" spans="2:2" x14ac:dyDescent="0.3">
      <c r="B5566" s="249"/>
    </row>
    <row r="5567" spans="2:2" x14ac:dyDescent="0.3">
      <c r="B5567" s="249"/>
    </row>
    <row r="5568" spans="2:2" x14ac:dyDescent="0.3">
      <c r="B5568" s="249"/>
    </row>
    <row r="5569" spans="2:2" x14ac:dyDescent="0.3">
      <c r="B5569" s="249"/>
    </row>
    <row r="5570" spans="2:2" x14ac:dyDescent="0.3">
      <c r="B5570" s="249"/>
    </row>
    <row r="5571" spans="2:2" x14ac:dyDescent="0.3">
      <c r="B5571" s="249"/>
    </row>
    <row r="5572" spans="2:2" x14ac:dyDescent="0.3">
      <c r="B5572" s="249"/>
    </row>
    <row r="5573" spans="2:2" x14ac:dyDescent="0.3">
      <c r="B5573" s="249"/>
    </row>
    <row r="5574" spans="2:2" x14ac:dyDescent="0.3">
      <c r="B5574" s="249"/>
    </row>
    <row r="5575" spans="2:2" x14ac:dyDescent="0.3">
      <c r="B5575" s="249"/>
    </row>
    <row r="5576" spans="2:2" x14ac:dyDescent="0.3">
      <c r="B5576" s="249"/>
    </row>
    <row r="5577" spans="2:2" x14ac:dyDescent="0.3">
      <c r="B5577" s="249"/>
    </row>
    <row r="5578" spans="2:2" x14ac:dyDescent="0.3">
      <c r="B5578" s="249"/>
    </row>
    <row r="5579" spans="2:2" x14ac:dyDescent="0.3">
      <c r="B5579" s="249"/>
    </row>
    <row r="5580" spans="2:2" x14ac:dyDescent="0.3">
      <c r="B5580" s="249"/>
    </row>
    <row r="5581" spans="2:2" x14ac:dyDescent="0.3">
      <c r="B5581" s="249"/>
    </row>
    <row r="5582" spans="2:2" x14ac:dyDescent="0.3">
      <c r="B5582" s="249"/>
    </row>
    <row r="5583" spans="2:2" x14ac:dyDescent="0.3">
      <c r="B5583" s="249"/>
    </row>
    <row r="5584" spans="2:2" x14ac:dyDescent="0.3">
      <c r="B5584" s="249"/>
    </row>
    <row r="5585" spans="2:2" x14ac:dyDescent="0.3">
      <c r="B5585" s="249"/>
    </row>
    <row r="5586" spans="2:2" x14ac:dyDescent="0.3">
      <c r="B5586" s="249"/>
    </row>
    <row r="5587" spans="2:2" x14ac:dyDescent="0.3">
      <c r="B5587" s="249"/>
    </row>
    <row r="5588" spans="2:2" x14ac:dyDescent="0.3">
      <c r="B5588" s="249"/>
    </row>
    <row r="5589" spans="2:2" x14ac:dyDescent="0.3">
      <c r="B5589" s="249"/>
    </row>
    <row r="5590" spans="2:2" x14ac:dyDescent="0.3">
      <c r="B5590" s="249"/>
    </row>
    <row r="5591" spans="2:2" x14ac:dyDescent="0.3">
      <c r="B5591" s="249"/>
    </row>
    <row r="5592" spans="2:2" x14ac:dyDescent="0.3">
      <c r="B5592" s="249"/>
    </row>
    <row r="5593" spans="2:2" x14ac:dyDescent="0.3">
      <c r="B5593" s="249"/>
    </row>
    <row r="5594" spans="2:2" x14ac:dyDescent="0.3">
      <c r="B5594" s="249"/>
    </row>
    <row r="5595" spans="2:2" x14ac:dyDescent="0.3">
      <c r="B5595" s="249"/>
    </row>
    <row r="5596" spans="2:2" x14ac:dyDescent="0.3">
      <c r="B5596" s="249"/>
    </row>
    <row r="5597" spans="2:2" x14ac:dyDescent="0.3">
      <c r="B5597" s="249"/>
    </row>
    <row r="5598" spans="2:2" x14ac:dyDescent="0.3">
      <c r="B5598" s="249"/>
    </row>
    <row r="5599" spans="2:2" x14ac:dyDescent="0.3">
      <c r="B5599" s="249"/>
    </row>
    <row r="5600" spans="2:2" x14ac:dyDescent="0.3">
      <c r="B5600" s="249"/>
    </row>
    <row r="5601" spans="2:2" x14ac:dyDescent="0.3">
      <c r="B5601" s="249"/>
    </row>
    <row r="5602" spans="2:2" x14ac:dyDescent="0.3">
      <c r="B5602" s="249"/>
    </row>
    <row r="5603" spans="2:2" x14ac:dyDescent="0.3">
      <c r="B5603" s="249"/>
    </row>
    <row r="5604" spans="2:2" x14ac:dyDescent="0.3">
      <c r="B5604" s="249"/>
    </row>
    <row r="5605" spans="2:2" x14ac:dyDescent="0.3">
      <c r="B5605" s="249"/>
    </row>
    <row r="5606" spans="2:2" x14ac:dyDescent="0.3">
      <c r="B5606" s="249"/>
    </row>
    <row r="5607" spans="2:2" x14ac:dyDescent="0.3">
      <c r="B5607" s="249"/>
    </row>
    <row r="5608" spans="2:2" x14ac:dyDescent="0.3">
      <c r="B5608" s="249"/>
    </row>
    <row r="5609" spans="2:2" x14ac:dyDescent="0.3">
      <c r="B5609" s="249"/>
    </row>
    <row r="5610" spans="2:2" x14ac:dyDescent="0.3">
      <c r="B5610" s="249"/>
    </row>
    <row r="5611" spans="2:2" x14ac:dyDescent="0.3">
      <c r="B5611" s="249"/>
    </row>
    <row r="5612" spans="2:2" x14ac:dyDescent="0.3">
      <c r="B5612" s="249"/>
    </row>
    <row r="5613" spans="2:2" x14ac:dyDescent="0.3">
      <c r="B5613" s="249"/>
    </row>
    <row r="5614" spans="2:2" x14ac:dyDescent="0.3">
      <c r="B5614" s="249"/>
    </row>
    <row r="5615" spans="2:2" x14ac:dyDescent="0.3">
      <c r="B5615" s="249"/>
    </row>
    <row r="5616" spans="2:2" x14ac:dyDescent="0.3">
      <c r="B5616" s="249"/>
    </row>
    <row r="5617" spans="2:2" x14ac:dyDescent="0.3">
      <c r="B5617" s="249"/>
    </row>
    <row r="5618" spans="2:2" x14ac:dyDescent="0.3">
      <c r="B5618" s="249"/>
    </row>
    <row r="5619" spans="2:2" x14ac:dyDescent="0.3">
      <c r="B5619" s="249"/>
    </row>
    <row r="5620" spans="2:2" x14ac:dyDescent="0.3">
      <c r="B5620" s="249"/>
    </row>
    <row r="5621" spans="2:2" x14ac:dyDescent="0.3">
      <c r="B5621" s="249"/>
    </row>
    <row r="5622" spans="2:2" x14ac:dyDescent="0.3">
      <c r="B5622" s="249"/>
    </row>
    <row r="5623" spans="2:2" x14ac:dyDescent="0.3">
      <c r="B5623" s="249"/>
    </row>
    <row r="5624" spans="2:2" x14ac:dyDescent="0.3">
      <c r="B5624" s="249"/>
    </row>
    <row r="5625" spans="2:2" x14ac:dyDescent="0.3">
      <c r="B5625" s="249"/>
    </row>
    <row r="5626" spans="2:2" x14ac:dyDescent="0.3">
      <c r="B5626" s="249"/>
    </row>
    <row r="5627" spans="2:2" x14ac:dyDescent="0.3">
      <c r="B5627" s="249"/>
    </row>
    <row r="5628" spans="2:2" x14ac:dyDescent="0.3">
      <c r="B5628" s="249"/>
    </row>
    <row r="5629" spans="2:2" x14ac:dyDescent="0.3">
      <c r="B5629" s="249"/>
    </row>
    <row r="5630" spans="2:2" x14ac:dyDescent="0.3">
      <c r="B5630" s="249"/>
    </row>
    <row r="5631" spans="2:2" x14ac:dyDescent="0.3">
      <c r="B5631" s="249"/>
    </row>
    <row r="5632" spans="2:2" x14ac:dyDescent="0.3">
      <c r="B5632" s="249"/>
    </row>
    <row r="5633" spans="2:2" x14ac:dyDescent="0.3">
      <c r="B5633" s="249"/>
    </row>
    <row r="5634" spans="2:2" x14ac:dyDescent="0.3">
      <c r="B5634" s="249"/>
    </row>
    <row r="5635" spans="2:2" x14ac:dyDescent="0.3">
      <c r="B5635" s="249"/>
    </row>
    <row r="5636" spans="2:2" x14ac:dyDescent="0.3">
      <c r="B5636" s="249"/>
    </row>
    <row r="5637" spans="2:2" x14ac:dyDescent="0.3">
      <c r="B5637" s="249"/>
    </row>
    <row r="5638" spans="2:2" x14ac:dyDescent="0.3">
      <c r="B5638" s="249"/>
    </row>
    <row r="5639" spans="2:2" x14ac:dyDescent="0.3">
      <c r="B5639" s="249"/>
    </row>
    <row r="5640" spans="2:2" x14ac:dyDescent="0.3">
      <c r="B5640" s="249"/>
    </row>
    <row r="5641" spans="2:2" x14ac:dyDescent="0.3">
      <c r="B5641" s="249"/>
    </row>
    <row r="5642" spans="2:2" x14ac:dyDescent="0.3">
      <c r="B5642" s="249"/>
    </row>
    <row r="5643" spans="2:2" x14ac:dyDescent="0.3">
      <c r="B5643" s="249"/>
    </row>
    <row r="5644" spans="2:2" x14ac:dyDescent="0.3">
      <c r="B5644" s="249"/>
    </row>
    <row r="5645" spans="2:2" x14ac:dyDescent="0.3">
      <c r="B5645" s="249"/>
    </row>
    <row r="5646" spans="2:2" x14ac:dyDescent="0.3">
      <c r="B5646" s="249"/>
    </row>
    <row r="5647" spans="2:2" x14ac:dyDescent="0.3">
      <c r="B5647" s="249"/>
    </row>
    <row r="5648" spans="2:2" x14ac:dyDescent="0.3">
      <c r="B5648" s="249"/>
    </row>
    <row r="5649" spans="2:2" x14ac:dyDescent="0.3">
      <c r="B5649" s="249"/>
    </row>
    <row r="5650" spans="2:2" x14ac:dyDescent="0.3">
      <c r="B5650" s="249"/>
    </row>
    <row r="5651" spans="2:2" x14ac:dyDescent="0.3">
      <c r="B5651" s="249"/>
    </row>
    <row r="5652" spans="2:2" x14ac:dyDescent="0.3">
      <c r="B5652" s="249"/>
    </row>
    <row r="5653" spans="2:2" x14ac:dyDescent="0.3">
      <c r="B5653" s="249"/>
    </row>
    <row r="5654" spans="2:2" x14ac:dyDescent="0.3">
      <c r="B5654" s="249"/>
    </row>
    <row r="5655" spans="2:2" x14ac:dyDescent="0.3">
      <c r="B5655" s="249"/>
    </row>
    <row r="5656" spans="2:2" x14ac:dyDescent="0.3">
      <c r="B5656" s="249"/>
    </row>
    <row r="5657" spans="2:2" x14ac:dyDescent="0.3">
      <c r="B5657" s="249"/>
    </row>
    <row r="5658" spans="2:2" x14ac:dyDescent="0.3">
      <c r="B5658" s="249"/>
    </row>
    <row r="5659" spans="2:2" x14ac:dyDescent="0.3">
      <c r="B5659" s="249"/>
    </row>
    <row r="5660" spans="2:2" x14ac:dyDescent="0.3">
      <c r="B5660" s="249"/>
    </row>
    <row r="5661" spans="2:2" x14ac:dyDescent="0.3">
      <c r="B5661" s="249"/>
    </row>
    <row r="5662" spans="2:2" x14ac:dyDescent="0.3">
      <c r="B5662" s="249"/>
    </row>
    <row r="5663" spans="2:2" x14ac:dyDescent="0.3">
      <c r="B5663" s="249"/>
    </row>
    <row r="5664" spans="2:2" x14ac:dyDescent="0.3">
      <c r="B5664" s="249"/>
    </row>
    <row r="5665" spans="2:2" x14ac:dyDescent="0.3">
      <c r="B5665" s="249"/>
    </row>
    <row r="5666" spans="2:2" x14ac:dyDescent="0.3">
      <c r="B5666" s="249"/>
    </row>
    <row r="5667" spans="2:2" x14ac:dyDescent="0.3">
      <c r="B5667" s="249"/>
    </row>
    <row r="5668" spans="2:2" x14ac:dyDescent="0.3">
      <c r="B5668" s="249"/>
    </row>
    <row r="5669" spans="2:2" x14ac:dyDescent="0.3">
      <c r="B5669" s="249"/>
    </row>
    <row r="5670" spans="2:2" x14ac:dyDescent="0.3">
      <c r="B5670" s="249"/>
    </row>
    <row r="5671" spans="2:2" x14ac:dyDescent="0.3">
      <c r="B5671" s="249"/>
    </row>
    <row r="5672" spans="2:2" x14ac:dyDescent="0.3">
      <c r="B5672" s="249"/>
    </row>
    <row r="5673" spans="2:2" x14ac:dyDescent="0.3">
      <c r="B5673" s="249"/>
    </row>
    <row r="5674" spans="2:2" x14ac:dyDescent="0.3">
      <c r="B5674" s="249"/>
    </row>
    <row r="5675" spans="2:2" x14ac:dyDescent="0.3">
      <c r="B5675" s="249"/>
    </row>
    <row r="5676" spans="2:2" x14ac:dyDescent="0.3">
      <c r="B5676" s="249"/>
    </row>
    <row r="5677" spans="2:2" x14ac:dyDescent="0.3">
      <c r="B5677" s="249"/>
    </row>
    <row r="5678" spans="2:2" x14ac:dyDescent="0.3">
      <c r="B5678" s="249"/>
    </row>
    <row r="5679" spans="2:2" x14ac:dyDescent="0.3">
      <c r="B5679" s="249"/>
    </row>
    <row r="5680" spans="2:2" x14ac:dyDescent="0.3">
      <c r="B5680" s="249"/>
    </row>
    <row r="5681" spans="2:2" x14ac:dyDescent="0.3">
      <c r="B5681" s="249"/>
    </row>
    <row r="5682" spans="2:2" x14ac:dyDescent="0.3">
      <c r="B5682" s="249"/>
    </row>
    <row r="5683" spans="2:2" x14ac:dyDescent="0.3">
      <c r="B5683" s="249"/>
    </row>
    <row r="5684" spans="2:2" x14ac:dyDescent="0.3">
      <c r="B5684" s="249"/>
    </row>
    <row r="5685" spans="2:2" x14ac:dyDescent="0.3">
      <c r="B5685" s="249"/>
    </row>
    <row r="5686" spans="2:2" x14ac:dyDescent="0.3">
      <c r="B5686" s="249"/>
    </row>
    <row r="5687" spans="2:2" x14ac:dyDescent="0.3">
      <c r="B5687" s="249"/>
    </row>
    <row r="5688" spans="2:2" x14ac:dyDescent="0.3">
      <c r="B5688" s="249"/>
    </row>
    <row r="5689" spans="2:2" x14ac:dyDescent="0.3">
      <c r="B5689" s="249"/>
    </row>
    <row r="5690" spans="2:2" x14ac:dyDescent="0.3">
      <c r="B5690" s="249"/>
    </row>
    <row r="5691" spans="2:2" x14ac:dyDescent="0.3">
      <c r="B5691" s="249"/>
    </row>
    <row r="5692" spans="2:2" x14ac:dyDescent="0.3">
      <c r="B5692" s="249"/>
    </row>
    <row r="5693" spans="2:2" x14ac:dyDescent="0.3">
      <c r="B5693" s="249"/>
    </row>
    <row r="5694" spans="2:2" x14ac:dyDescent="0.3">
      <c r="B5694" s="249"/>
    </row>
    <row r="5695" spans="2:2" x14ac:dyDescent="0.3">
      <c r="B5695" s="249"/>
    </row>
    <row r="5696" spans="2:2" x14ac:dyDescent="0.3">
      <c r="B5696" s="249"/>
    </row>
    <row r="5697" spans="2:2" x14ac:dyDescent="0.3">
      <c r="B5697" s="249"/>
    </row>
    <row r="5698" spans="2:2" x14ac:dyDescent="0.3">
      <c r="B5698" s="249"/>
    </row>
    <row r="5699" spans="2:2" x14ac:dyDescent="0.3">
      <c r="B5699" s="249"/>
    </row>
    <row r="5700" spans="2:2" x14ac:dyDescent="0.3">
      <c r="B5700" s="249"/>
    </row>
    <row r="5701" spans="2:2" x14ac:dyDescent="0.3">
      <c r="B5701" s="249"/>
    </row>
    <row r="5702" spans="2:2" x14ac:dyDescent="0.3">
      <c r="B5702" s="249"/>
    </row>
    <row r="5703" spans="2:2" x14ac:dyDescent="0.3">
      <c r="B5703" s="249"/>
    </row>
    <row r="5704" spans="2:2" x14ac:dyDescent="0.3">
      <c r="B5704" s="249"/>
    </row>
    <row r="5705" spans="2:2" x14ac:dyDescent="0.3">
      <c r="B5705" s="249"/>
    </row>
    <row r="5706" spans="2:2" x14ac:dyDescent="0.3">
      <c r="B5706" s="249"/>
    </row>
    <row r="5707" spans="2:2" x14ac:dyDescent="0.3">
      <c r="B5707" s="249"/>
    </row>
    <row r="5708" spans="2:2" x14ac:dyDescent="0.3">
      <c r="B5708" s="249"/>
    </row>
    <row r="5709" spans="2:2" x14ac:dyDescent="0.3">
      <c r="B5709" s="249"/>
    </row>
    <row r="5710" spans="2:2" x14ac:dyDescent="0.3">
      <c r="B5710" s="249"/>
    </row>
    <row r="5711" spans="2:2" x14ac:dyDescent="0.3">
      <c r="B5711" s="249"/>
    </row>
    <row r="5712" spans="2:2" x14ac:dyDescent="0.3">
      <c r="B5712" s="249"/>
    </row>
    <row r="5713" spans="2:2" x14ac:dyDescent="0.3">
      <c r="B5713" s="249"/>
    </row>
    <row r="5714" spans="2:2" x14ac:dyDescent="0.3">
      <c r="B5714" s="249"/>
    </row>
    <row r="5715" spans="2:2" x14ac:dyDescent="0.3">
      <c r="B5715" s="249"/>
    </row>
    <row r="5716" spans="2:2" x14ac:dyDescent="0.3">
      <c r="B5716" s="249"/>
    </row>
    <row r="5717" spans="2:2" x14ac:dyDescent="0.3">
      <c r="B5717" s="249"/>
    </row>
    <row r="5718" spans="2:2" x14ac:dyDescent="0.3">
      <c r="B5718" s="249"/>
    </row>
    <row r="5719" spans="2:2" x14ac:dyDescent="0.3">
      <c r="B5719" s="249"/>
    </row>
    <row r="5720" spans="2:2" x14ac:dyDescent="0.3">
      <c r="B5720" s="249"/>
    </row>
    <row r="5721" spans="2:2" x14ac:dyDescent="0.3">
      <c r="B5721" s="249"/>
    </row>
    <row r="5722" spans="2:2" x14ac:dyDescent="0.3">
      <c r="B5722" s="249"/>
    </row>
    <row r="5723" spans="2:2" x14ac:dyDescent="0.3">
      <c r="B5723" s="249"/>
    </row>
    <row r="5724" spans="2:2" x14ac:dyDescent="0.3">
      <c r="B5724" s="249"/>
    </row>
    <row r="5725" spans="2:2" x14ac:dyDescent="0.3">
      <c r="B5725" s="249"/>
    </row>
    <row r="5726" spans="2:2" x14ac:dyDescent="0.3">
      <c r="B5726" s="249"/>
    </row>
    <row r="5727" spans="2:2" x14ac:dyDescent="0.3">
      <c r="B5727" s="249"/>
    </row>
    <row r="5728" spans="2:2" x14ac:dyDescent="0.3">
      <c r="B5728" s="249"/>
    </row>
    <row r="5729" spans="2:2" x14ac:dyDescent="0.3">
      <c r="B5729" s="249"/>
    </row>
    <row r="5730" spans="2:2" x14ac:dyDescent="0.3">
      <c r="B5730" s="249"/>
    </row>
    <row r="5731" spans="2:2" x14ac:dyDescent="0.3">
      <c r="B5731" s="249"/>
    </row>
    <row r="5732" spans="2:2" x14ac:dyDescent="0.3">
      <c r="B5732" s="249"/>
    </row>
    <row r="5733" spans="2:2" x14ac:dyDescent="0.3">
      <c r="B5733" s="249"/>
    </row>
    <row r="5734" spans="2:2" x14ac:dyDescent="0.3">
      <c r="B5734" s="249"/>
    </row>
    <row r="5735" spans="2:2" x14ac:dyDescent="0.3">
      <c r="B5735" s="249"/>
    </row>
    <row r="5736" spans="2:2" x14ac:dyDescent="0.3">
      <c r="B5736" s="249"/>
    </row>
    <row r="5737" spans="2:2" x14ac:dyDescent="0.3">
      <c r="B5737" s="249"/>
    </row>
    <row r="5738" spans="2:2" x14ac:dyDescent="0.3">
      <c r="B5738" s="249"/>
    </row>
    <row r="5739" spans="2:2" x14ac:dyDescent="0.3">
      <c r="B5739" s="249"/>
    </row>
    <row r="5740" spans="2:2" x14ac:dyDescent="0.3">
      <c r="B5740" s="249"/>
    </row>
    <row r="5741" spans="2:2" x14ac:dyDescent="0.3">
      <c r="B5741" s="249"/>
    </row>
    <row r="5742" spans="2:2" x14ac:dyDescent="0.3">
      <c r="B5742" s="249"/>
    </row>
    <row r="5743" spans="2:2" x14ac:dyDescent="0.3">
      <c r="B5743" s="249"/>
    </row>
    <row r="5744" spans="2:2" x14ac:dyDescent="0.3">
      <c r="B5744" s="249"/>
    </row>
    <row r="5745" spans="2:2" x14ac:dyDescent="0.3">
      <c r="B5745" s="249"/>
    </row>
    <row r="5746" spans="2:2" x14ac:dyDescent="0.3">
      <c r="B5746" s="249"/>
    </row>
    <row r="5747" spans="2:2" x14ac:dyDescent="0.3">
      <c r="B5747" s="249"/>
    </row>
    <row r="5748" spans="2:2" x14ac:dyDescent="0.3">
      <c r="B5748" s="249"/>
    </row>
    <row r="5749" spans="2:2" x14ac:dyDescent="0.3">
      <c r="B5749" s="249"/>
    </row>
    <row r="5750" spans="2:2" x14ac:dyDescent="0.3">
      <c r="B5750" s="249"/>
    </row>
    <row r="5751" spans="2:2" x14ac:dyDescent="0.3">
      <c r="B5751" s="249"/>
    </row>
    <row r="5752" spans="2:2" x14ac:dyDescent="0.3">
      <c r="B5752" s="249"/>
    </row>
    <row r="5753" spans="2:2" x14ac:dyDescent="0.3">
      <c r="B5753" s="249"/>
    </row>
    <row r="5754" spans="2:2" x14ac:dyDescent="0.3">
      <c r="B5754" s="249"/>
    </row>
    <row r="5755" spans="2:2" x14ac:dyDescent="0.3">
      <c r="B5755" s="249"/>
    </row>
    <row r="5756" spans="2:2" x14ac:dyDescent="0.3">
      <c r="B5756" s="249"/>
    </row>
    <row r="5757" spans="2:2" x14ac:dyDescent="0.3">
      <c r="B5757" s="249"/>
    </row>
    <row r="5758" spans="2:2" x14ac:dyDescent="0.3">
      <c r="B5758" s="249"/>
    </row>
    <row r="5759" spans="2:2" x14ac:dyDescent="0.3">
      <c r="B5759" s="249"/>
    </row>
    <row r="5760" spans="2:2" x14ac:dyDescent="0.3">
      <c r="B5760" s="249"/>
    </row>
    <row r="5761" spans="2:2" x14ac:dyDescent="0.3">
      <c r="B5761" s="249"/>
    </row>
    <row r="5762" spans="2:2" x14ac:dyDescent="0.3">
      <c r="B5762" s="249"/>
    </row>
    <row r="5763" spans="2:2" x14ac:dyDescent="0.3">
      <c r="B5763" s="249"/>
    </row>
    <row r="5764" spans="2:2" x14ac:dyDescent="0.3">
      <c r="B5764" s="249"/>
    </row>
    <row r="5765" spans="2:2" x14ac:dyDescent="0.3">
      <c r="B5765" s="249"/>
    </row>
    <row r="5766" spans="2:2" x14ac:dyDescent="0.3">
      <c r="B5766" s="249"/>
    </row>
    <row r="5767" spans="2:2" x14ac:dyDescent="0.3">
      <c r="B5767" s="249"/>
    </row>
    <row r="5768" spans="2:2" x14ac:dyDescent="0.3">
      <c r="B5768" s="249"/>
    </row>
    <row r="5769" spans="2:2" x14ac:dyDescent="0.3">
      <c r="B5769" s="249"/>
    </row>
    <row r="5770" spans="2:2" x14ac:dyDescent="0.3">
      <c r="B5770" s="249"/>
    </row>
    <row r="5771" spans="2:2" x14ac:dyDescent="0.3">
      <c r="B5771" s="249"/>
    </row>
    <row r="5772" spans="2:2" x14ac:dyDescent="0.3">
      <c r="B5772" s="249"/>
    </row>
    <row r="5773" spans="2:2" x14ac:dyDescent="0.3">
      <c r="B5773" s="249"/>
    </row>
    <row r="5774" spans="2:2" x14ac:dyDescent="0.3">
      <c r="B5774" s="249"/>
    </row>
    <row r="5775" spans="2:2" x14ac:dyDescent="0.3">
      <c r="B5775" s="249"/>
    </row>
    <row r="5776" spans="2:2" x14ac:dyDescent="0.3">
      <c r="B5776" s="249"/>
    </row>
    <row r="5777" spans="2:2" x14ac:dyDescent="0.3">
      <c r="B5777" s="249"/>
    </row>
    <row r="5778" spans="2:2" x14ac:dyDescent="0.3">
      <c r="B5778" s="249"/>
    </row>
    <row r="5779" spans="2:2" x14ac:dyDescent="0.3">
      <c r="B5779" s="249"/>
    </row>
    <row r="5780" spans="2:2" x14ac:dyDescent="0.3">
      <c r="B5780" s="249"/>
    </row>
    <row r="5781" spans="2:2" x14ac:dyDescent="0.3">
      <c r="B5781" s="249"/>
    </row>
    <row r="5782" spans="2:2" x14ac:dyDescent="0.3">
      <c r="B5782" s="249"/>
    </row>
    <row r="5783" spans="2:2" x14ac:dyDescent="0.3">
      <c r="B5783" s="249"/>
    </row>
    <row r="5784" spans="2:2" x14ac:dyDescent="0.3">
      <c r="B5784" s="249"/>
    </row>
    <row r="5785" spans="2:2" x14ac:dyDescent="0.3">
      <c r="B5785" s="249"/>
    </row>
    <row r="5786" spans="2:2" x14ac:dyDescent="0.3">
      <c r="B5786" s="249"/>
    </row>
    <row r="5787" spans="2:2" x14ac:dyDescent="0.3">
      <c r="B5787" s="249"/>
    </row>
    <row r="5788" spans="2:2" x14ac:dyDescent="0.3">
      <c r="B5788" s="249"/>
    </row>
    <row r="5789" spans="2:2" x14ac:dyDescent="0.3">
      <c r="B5789" s="249"/>
    </row>
    <row r="5790" spans="2:2" x14ac:dyDescent="0.3">
      <c r="B5790" s="249"/>
    </row>
    <row r="5791" spans="2:2" x14ac:dyDescent="0.3">
      <c r="B5791" s="249"/>
    </row>
    <row r="5792" spans="2:2" x14ac:dyDescent="0.3">
      <c r="B5792" s="249"/>
    </row>
    <row r="5793" spans="2:2" x14ac:dyDescent="0.3">
      <c r="B5793" s="249"/>
    </row>
    <row r="5794" spans="2:2" x14ac:dyDescent="0.3">
      <c r="B5794" s="249"/>
    </row>
    <row r="5795" spans="2:2" x14ac:dyDescent="0.3">
      <c r="B5795" s="249"/>
    </row>
    <row r="5796" spans="2:2" x14ac:dyDescent="0.3">
      <c r="B5796" s="249"/>
    </row>
    <row r="5797" spans="2:2" x14ac:dyDescent="0.3">
      <c r="B5797" s="249"/>
    </row>
    <row r="5798" spans="2:2" x14ac:dyDescent="0.3">
      <c r="B5798" s="249"/>
    </row>
    <row r="5799" spans="2:2" x14ac:dyDescent="0.3">
      <c r="B5799" s="249"/>
    </row>
    <row r="5800" spans="2:2" x14ac:dyDescent="0.3">
      <c r="B5800" s="249"/>
    </row>
    <row r="5801" spans="2:2" x14ac:dyDescent="0.3">
      <c r="B5801" s="249"/>
    </row>
    <row r="5802" spans="2:2" x14ac:dyDescent="0.3">
      <c r="B5802" s="249"/>
    </row>
    <row r="5803" spans="2:2" x14ac:dyDescent="0.3">
      <c r="B5803" s="249"/>
    </row>
    <row r="5804" spans="2:2" x14ac:dyDescent="0.3">
      <c r="B5804" s="249"/>
    </row>
    <row r="5805" spans="2:2" x14ac:dyDescent="0.3">
      <c r="B5805" s="249"/>
    </row>
    <row r="5806" spans="2:2" x14ac:dyDescent="0.3">
      <c r="B5806" s="249"/>
    </row>
    <row r="5807" spans="2:2" x14ac:dyDescent="0.3">
      <c r="B5807" s="249"/>
    </row>
    <row r="5808" spans="2:2" x14ac:dyDescent="0.3">
      <c r="B5808" s="249"/>
    </row>
    <row r="5809" spans="2:2" x14ac:dyDescent="0.3">
      <c r="B5809" s="249"/>
    </row>
    <row r="5810" spans="2:2" x14ac:dyDescent="0.3">
      <c r="B5810" s="249"/>
    </row>
    <row r="5811" spans="2:2" x14ac:dyDescent="0.3">
      <c r="B5811" s="249"/>
    </row>
    <row r="5812" spans="2:2" x14ac:dyDescent="0.3">
      <c r="B5812" s="249"/>
    </row>
    <row r="5813" spans="2:2" x14ac:dyDescent="0.3">
      <c r="B5813" s="249"/>
    </row>
    <row r="5814" spans="2:2" x14ac:dyDescent="0.3">
      <c r="B5814" s="249"/>
    </row>
    <row r="5815" spans="2:2" x14ac:dyDescent="0.3">
      <c r="B5815" s="249"/>
    </row>
    <row r="5816" spans="2:2" x14ac:dyDescent="0.3">
      <c r="B5816" s="249"/>
    </row>
    <row r="5817" spans="2:2" x14ac:dyDescent="0.3">
      <c r="B5817" s="249"/>
    </row>
    <row r="5818" spans="2:2" x14ac:dyDescent="0.3">
      <c r="B5818" s="249"/>
    </row>
    <row r="5819" spans="2:2" x14ac:dyDescent="0.3">
      <c r="B5819" s="249"/>
    </row>
    <row r="5820" spans="2:2" x14ac:dyDescent="0.3">
      <c r="B5820" s="249"/>
    </row>
    <row r="5821" spans="2:2" x14ac:dyDescent="0.3">
      <c r="B5821" s="249"/>
    </row>
    <row r="5822" spans="2:2" x14ac:dyDescent="0.3">
      <c r="B5822" s="249"/>
    </row>
    <row r="5823" spans="2:2" x14ac:dyDescent="0.3">
      <c r="B5823" s="249"/>
    </row>
    <row r="5824" spans="2:2" x14ac:dyDescent="0.3">
      <c r="B5824" s="249"/>
    </row>
    <row r="5825" spans="2:2" x14ac:dyDescent="0.3">
      <c r="B5825" s="249"/>
    </row>
    <row r="5826" spans="2:2" x14ac:dyDescent="0.3">
      <c r="B5826" s="249"/>
    </row>
    <row r="5827" spans="2:2" x14ac:dyDescent="0.3">
      <c r="B5827" s="249"/>
    </row>
    <row r="5828" spans="2:2" x14ac:dyDescent="0.3">
      <c r="B5828" s="249"/>
    </row>
    <row r="5829" spans="2:2" x14ac:dyDescent="0.3">
      <c r="B5829" s="249"/>
    </row>
    <row r="5830" spans="2:2" x14ac:dyDescent="0.3">
      <c r="B5830" s="249"/>
    </row>
    <row r="5831" spans="2:2" x14ac:dyDescent="0.3">
      <c r="B5831" s="249"/>
    </row>
    <row r="5832" spans="2:2" x14ac:dyDescent="0.3">
      <c r="B5832" s="249"/>
    </row>
    <row r="5833" spans="2:2" x14ac:dyDescent="0.3">
      <c r="B5833" s="249"/>
    </row>
    <row r="5834" spans="2:2" x14ac:dyDescent="0.3">
      <c r="B5834" s="249"/>
    </row>
    <row r="5835" spans="2:2" x14ac:dyDescent="0.3">
      <c r="B5835" s="249"/>
    </row>
    <row r="5836" spans="2:2" x14ac:dyDescent="0.3">
      <c r="B5836" s="249"/>
    </row>
    <row r="5837" spans="2:2" x14ac:dyDescent="0.3">
      <c r="B5837" s="249"/>
    </row>
    <row r="5838" spans="2:2" x14ac:dyDescent="0.3">
      <c r="B5838" s="249"/>
    </row>
    <row r="5839" spans="2:2" x14ac:dyDescent="0.3">
      <c r="B5839" s="249"/>
    </row>
    <row r="5840" spans="2:2" x14ac:dyDescent="0.3">
      <c r="B5840" s="249"/>
    </row>
    <row r="5841" spans="2:2" x14ac:dyDescent="0.3">
      <c r="B5841" s="249"/>
    </row>
    <row r="5842" spans="2:2" x14ac:dyDescent="0.3">
      <c r="B5842" s="249"/>
    </row>
    <row r="5843" spans="2:2" x14ac:dyDescent="0.3">
      <c r="B5843" s="249"/>
    </row>
    <row r="5844" spans="2:2" x14ac:dyDescent="0.3">
      <c r="B5844" s="249"/>
    </row>
    <row r="5845" spans="2:2" x14ac:dyDescent="0.3">
      <c r="B5845" s="249"/>
    </row>
    <row r="5846" spans="2:2" x14ac:dyDescent="0.3">
      <c r="B5846" s="249"/>
    </row>
    <row r="5847" spans="2:2" x14ac:dyDescent="0.3">
      <c r="B5847" s="249"/>
    </row>
    <row r="5848" spans="2:2" x14ac:dyDescent="0.3">
      <c r="B5848" s="249"/>
    </row>
    <row r="5849" spans="2:2" x14ac:dyDescent="0.3">
      <c r="B5849" s="249"/>
    </row>
    <row r="5850" spans="2:2" x14ac:dyDescent="0.3">
      <c r="B5850" s="249"/>
    </row>
    <row r="5851" spans="2:2" x14ac:dyDescent="0.3">
      <c r="B5851" s="249"/>
    </row>
    <row r="5852" spans="2:2" x14ac:dyDescent="0.3">
      <c r="B5852" s="249"/>
    </row>
    <row r="5853" spans="2:2" x14ac:dyDescent="0.3">
      <c r="B5853" s="249"/>
    </row>
    <row r="5854" spans="2:2" x14ac:dyDescent="0.3">
      <c r="B5854" s="249"/>
    </row>
    <row r="5855" spans="2:2" x14ac:dyDescent="0.3">
      <c r="B5855" s="249"/>
    </row>
    <row r="5856" spans="2:2" x14ac:dyDescent="0.3">
      <c r="B5856" s="249"/>
    </row>
    <row r="5857" spans="2:2" x14ac:dyDescent="0.3">
      <c r="B5857" s="249"/>
    </row>
    <row r="5858" spans="2:2" x14ac:dyDescent="0.3">
      <c r="B5858" s="249"/>
    </row>
    <row r="5859" spans="2:2" x14ac:dyDescent="0.3">
      <c r="B5859" s="249"/>
    </row>
    <row r="5860" spans="2:2" x14ac:dyDescent="0.3">
      <c r="B5860" s="249"/>
    </row>
    <row r="5861" spans="2:2" x14ac:dyDescent="0.3">
      <c r="B5861" s="249"/>
    </row>
    <row r="5862" spans="2:2" x14ac:dyDescent="0.3">
      <c r="B5862" s="249"/>
    </row>
    <row r="5863" spans="2:2" x14ac:dyDescent="0.3">
      <c r="B5863" s="249"/>
    </row>
    <row r="5864" spans="2:2" x14ac:dyDescent="0.3">
      <c r="B5864" s="249"/>
    </row>
    <row r="5865" spans="2:2" x14ac:dyDescent="0.3">
      <c r="B5865" s="249"/>
    </row>
    <row r="5866" spans="2:2" x14ac:dyDescent="0.3">
      <c r="B5866" s="249"/>
    </row>
    <row r="5867" spans="2:2" x14ac:dyDescent="0.3">
      <c r="B5867" s="249"/>
    </row>
    <row r="5868" spans="2:2" x14ac:dyDescent="0.3">
      <c r="B5868" s="249"/>
    </row>
    <row r="5869" spans="2:2" x14ac:dyDescent="0.3">
      <c r="B5869" s="249"/>
    </row>
    <row r="5870" spans="2:2" x14ac:dyDescent="0.3">
      <c r="B5870" s="249"/>
    </row>
    <row r="5871" spans="2:2" x14ac:dyDescent="0.3">
      <c r="B5871" s="249"/>
    </row>
    <row r="5872" spans="2:2" x14ac:dyDescent="0.3">
      <c r="B5872" s="249"/>
    </row>
    <row r="5873" spans="2:2" x14ac:dyDescent="0.3">
      <c r="B5873" s="249"/>
    </row>
    <row r="5874" spans="2:2" x14ac:dyDescent="0.3">
      <c r="B5874" s="249"/>
    </row>
    <row r="5875" spans="2:2" x14ac:dyDescent="0.3">
      <c r="B5875" s="249"/>
    </row>
    <row r="5876" spans="2:2" x14ac:dyDescent="0.3">
      <c r="B5876" s="249"/>
    </row>
    <row r="5877" spans="2:2" x14ac:dyDescent="0.3">
      <c r="B5877" s="249"/>
    </row>
    <row r="5878" spans="2:2" x14ac:dyDescent="0.3">
      <c r="B5878" s="249"/>
    </row>
    <row r="5879" spans="2:2" x14ac:dyDescent="0.3">
      <c r="B5879" s="249"/>
    </row>
    <row r="5880" spans="2:2" x14ac:dyDescent="0.3">
      <c r="B5880" s="249"/>
    </row>
    <row r="5881" spans="2:2" x14ac:dyDescent="0.3">
      <c r="B5881" s="249"/>
    </row>
    <row r="5882" spans="2:2" x14ac:dyDescent="0.3">
      <c r="B5882" s="249"/>
    </row>
    <row r="5883" spans="2:2" x14ac:dyDescent="0.3">
      <c r="B5883" s="249"/>
    </row>
    <row r="5884" spans="2:2" x14ac:dyDescent="0.3">
      <c r="B5884" s="249"/>
    </row>
    <row r="5885" spans="2:2" x14ac:dyDescent="0.3">
      <c r="B5885" s="249"/>
    </row>
    <row r="5886" spans="2:2" x14ac:dyDescent="0.3">
      <c r="B5886" s="249"/>
    </row>
    <row r="5887" spans="2:2" x14ac:dyDescent="0.3">
      <c r="B5887" s="249"/>
    </row>
    <row r="5888" spans="2:2" x14ac:dyDescent="0.3">
      <c r="B5888" s="249"/>
    </row>
    <row r="5889" spans="2:2" x14ac:dyDescent="0.3">
      <c r="B5889" s="249"/>
    </row>
    <row r="5890" spans="2:2" x14ac:dyDescent="0.3">
      <c r="B5890" s="249"/>
    </row>
    <row r="5891" spans="2:2" x14ac:dyDescent="0.3">
      <c r="B5891" s="249"/>
    </row>
    <row r="5892" spans="2:2" x14ac:dyDescent="0.3">
      <c r="B5892" s="249"/>
    </row>
    <row r="5893" spans="2:2" x14ac:dyDescent="0.3">
      <c r="B5893" s="249"/>
    </row>
    <row r="5894" spans="2:2" x14ac:dyDescent="0.3">
      <c r="B5894" s="249"/>
    </row>
    <row r="5895" spans="2:2" x14ac:dyDescent="0.3">
      <c r="B5895" s="249"/>
    </row>
    <row r="5896" spans="2:2" x14ac:dyDescent="0.3">
      <c r="B5896" s="249"/>
    </row>
    <row r="5897" spans="2:2" x14ac:dyDescent="0.3">
      <c r="B5897" s="249"/>
    </row>
    <row r="5898" spans="2:2" x14ac:dyDescent="0.3">
      <c r="B5898" s="249"/>
    </row>
    <row r="5899" spans="2:2" x14ac:dyDescent="0.3">
      <c r="B5899" s="249"/>
    </row>
    <row r="5900" spans="2:2" x14ac:dyDescent="0.3">
      <c r="B5900" s="249"/>
    </row>
    <row r="5901" spans="2:2" x14ac:dyDescent="0.3">
      <c r="B5901" s="249"/>
    </row>
    <row r="5902" spans="2:2" x14ac:dyDescent="0.3">
      <c r="B5902" s="249"/>
    </row>
    <row r="5903" spans="2:2" x14ac:dyDescent="0.3">
      <c r="B5903" s="249"/>
    </row>
    <row r="5904" spans="2:2" x14ac:dyDescent="0.3">
      <c r="B5904" s="249"/>
    </row>
    <row r="5905" spans="2:2" x14ac:dyDescent="0.3">
      <c r="B5905" s="249"/>
    </row>
    <row r="5906" spans="2:2" x14ac:dyDescent="0.3">
      <c r="B5906" s="249"/>
    </row>
    <row r="5907" spans="2:2" x14ac:dyDescent="0.3">
      <c r="B5907" s="249"/>
    </row>
    <row r="5908" spans="2:2" x14ac:dyDescent="0.3">
      <c r="B5908" s="249"/>
    </row>
    <row r="5909" spans="2:2" x14ac:dyDescent="0.3">
      <c r="B5909" s="249"/>
    </row>
    <row r="5910" spans="2:2" x14ac:dyDescent="0.3">
      <c r="B5910" s="249"/>
    </row>
    <row r="5911" spans="2:2" x14ac:dyDescent="0.3">
      <c r="B5911" s="249"/>
    </row>
    <row r="5912" spans="2:2" x14ac:dyDescent="0.3">
      <c r="B5912" s="249"/>
    </row>
    <row r="5913" spans="2:2" x14ac:dyDescent="0.3">
      <c r="B5913" s="249"/>
    </row>
    <row r="5914" spans="2:2" x14ac:dyDescent="0.3">
      <c r="B5914" s="249"/>
    </row>
    <row r="5915" spans="2:2" x14ac:dyDescent="0.3">
      <c r="B5915" s="249"/>
    </row>
    <row r="5916" spans="2:2" x14ac:dyDescent="0.3">
      <c r="B5916" s="249"/>
    </row>
    <row r="5917" spans="2:2" x14ac:dyDescent="0.3">
      <c r="B5917" s="249"/>
    </row>
    <row r="5918" spans="2:2" x14ac:dyDescent="0.3">
      <c r="B5918" s="249"/>
    </row>
    <row r="5919" spans="2:2" x14ac:dyDescent="0.3">
      <c r="B5919" s="249"/>
    </row>
    <row r="5920" spans="2:2" x14ac:dyDescent="0.3">
      <c r="B5920" s="249"/>
    </row>
    <row r="5921" spans="2:2" x14ac:dyDescent="0.3">
      <c r="B5921" s="249"/>
    </row>
    <row r="5922" spans="2:2" x14ac:dyDescent="0.3">
      <c r="B5922" s="249"/>
    </row>
    <row r="5923" spans="2:2" x14ac:dyDescent="0.3">
      <c r="B5923" s="249"/>
    </row>
    <row r="5924" spans="2:2" x14ac:dyDescent="0.3">
      <c r="B5924" s="249"/>
    </row>
    <row r="5925" spans="2:2" x14ac:dyDescent="0.3">
      <c r="B5925" s="249"/>
    </row>
    <row r="5926" spans="2:2" x14ac:dyDescent="0.3">
      <c r="B5926" s="249"/>
    </row>
    <row r="5927" spans="2:2" x14ac:dyDescent="0.3">
      <c r="B5927" s="249"/>
    </row>
    <row r="5928" spans="2:2" x14ac:dyDescent="0.3">
      <c r="B5928" s="249"/>
    </row>
    <row r="5929" spans="2:2" x14ac:dyDescent="0.3">
      <c r="B5929" s="249"/>
    </row>
    <row r="5930" spans="2:2" x14ac:dyDescent="0.3">
      <c r="B5930" s="249"/>
    </row>
    <row r="5931" spans="2:2" x14ac:dyDescent="0.3">
      <c r="B5931" s="249"/>
    </row>
    <row r="5932" spans="2:2" x14ac:dyDescent="0.3">
      <c r="B5932" s="249"/>
    </row>
    <row r="5933" spans="2:2" x14ac:dyDescent="0.3">
      <c r="B5933" s="249"/>
    </row>
    <row r="5934" spans="2:2" x14ac:dyDescent="0.3">
      <c r="B5934" s="249"/>
    </row>
    <row r="5935" spans="2:2" x14ac:dyDescent="0.3">
      <c r="B5935" s="249"/>
    </row>
    <row r="5936" spans="2:2" x14ac:dyDescent="0.3">
      <c r="B5936" s="249"/>
    </row>
    <row r="5937" spans="2:2" x14ac:dyDescent="0.3">
      <c r="B5937" s="249"/>
    </row>
    <row r="5938" spans="2:2" x14ac:dyDescent="0.3">
      <c r="B5938" s="249"/>
    </row>
    <row r="5939" spans="2:2" x14ac:dyDescent="0.3">
      <c r="B5939" s="249"/>
    </row>
    <row r="5940" spans="2:2" x14ac:dyDescent="0.3">
      <c r="B5940" s="249"/>
    </row>
    <row r="5941" spans="2:2" x14ac:dyDescent="0.3">
      <c r="B5941" s="249"/>
    </row>
    <row r="5942" spans="2:2" x14ac:dyDescent="0.3">
      <c r="B5942" s="249"/>
    </row>
    <row r="5943" spans="2:2" x14ac:dyDescent="0.3">
      <c r="B5943" s="249"/>
    </row>
    <row r="5944" spans="2:2" x14ac:dyDescent="0.3">
      <c r="B5944" s="249"/>
    </row>
    <row r="5945" spans="2:2" x14ac:dyDescent="0.3">
      <c r="B5945" s="249"/>
    </row>
    <row r="5946" spans="2:2" x14ac:dyDescent="0.3">
      <c r="B5946" s="249"/>
    </row>
    <row r="5947" spans="2:2" x14ac:dyDescent="0.3">
      <c r="B5947" s="249"/>
    </row>
    <row r="5948" spans="2:2" x14ac:dyDescent="0.3">
      <c r="B5948" s="249"/>
    </row>
    <row r="5949" spans="2:2" x14ac:dyDescent="0.3">
      <c r="B5949" s="249"/>
    </row>
    <row r="5950" spans="2:2" x14ac:dyDescent="0.3">
      <c r="B5950" s="249"/>
    </row>
    <row r="5951" spans="2:2" x14ac:dyDescent="0.3">
      <c r="B5951" s="249"/>
    </row>
    <row r="5952" spans="2:2" x14ac:dyDescent="0.3">
      <c r="B5952" s="249"/>
    </row>
    <row r="5953" spans="2:2" x14ac:dyDescent="0.3">
      <c r="B5953" s="249"/>
    </row>
    <row r="5954" spans="2:2" x14ac:dyDescent="0.3">
      <c r="B5954" s="249"/>
    </row>
    <row r="5955" spans="2:2" x14ac:dyDescent="0.3">
      <c r="B5955" s="249"/>
    </row>
    <row r="5956" spans="2:2" x14ac:dyDescent="0.3">
      <c r="B5956" s="249"/>
    </row>
    <row r="5957" spans="2:2" x14ac:dyDescent="0.3">
      <c r="B5957" s="249"/>
    </row>
    <row r="5958" spans="2:2" x14ac:dyDescent="0.3">
      <c r="B5958" s="249"/>
    </row>
    <row r="5959" spans="2:2" x14ac:dyDescent="0.3">
      <c r="B5959" s="249"/>
    </row>
    <row r="5960" spans="2:2" x14ac:dyDescent="0.3">
      <c r="B5960" s="249"/>
    </row>
    <row r="5961" spans="2:2" x14ac:dyDescent="0.3">
      <c r="B5961" s="249"/>
    </row>
    <row r="5962" spans="2:2" x14ac:dyDescent="0.3">
      <c r="B5962" s="249"/>
    </row>
    <row r="5963" spans="2:2" x14ac:dyDescent="0.3">
      <c r="B5963" s="249"/>
    </row>
    <row r="5964" spans="2:2" x14ac:dyDescent="0.3">
      <c r="B5964" s="249"/>
    </row>
    <row r="5965" spans="2:2" x14ac:dyDescent="0.3">
      <c r="B5965" s="249"/>
    </row>
    <row r="5966" spans="2:2" x14ac:dyDescent="0.3">
      <c r="B5966" s="249"/>
    </row>
    <row r="5967" spans="2:2" x14ac:dyDescent="0.3">
      <c r="B5967" s="249"/>
    </row>
    <row r="5968" spans="2:2" x14ac:dyDescent="0.3">
      <c r="B5968" s="249"/>
    </row>
    <row r="5969" spans="2:2" x14ac:dyDescent="0.3">
      <c r="B5969" s="249"/>
    </row>
    <row r="5970" spans="2:2" x14ac:dyDescent="0.3">
      <c r="B5970" s="249"/>
    </row>
    <row r="5971" spans="2:2" x14ac:dyDescent="0.3">
      <c r="B5971" s="249"/>
    </row>
    <row r="5972" spans="2:2" x14ac:dyDescent="0.3">
      <c r="B5972" s="249"/>
    </row>
    <row r="5973" spans="2:2" x14ac:dyDescent="0.3">
      <c r="B5973" s="249"/>
    </row>
    <row r="5974" spans="2:2" x14ac:dyDescent="0.3">
      <c r="B5974" s="249"/>
    </row>
    <row r="5975" spans="2:2" x14ac:dyDescent="0.3">
      <c r="B5975" s="249"/>
    </row>
    <row r="5976" spans="2:2" x14ac:dyDescent="0.3">
      <c r="B5976" s="249"/>
    </row>
    <row r="5977" spans="2:2" x14ac:dyDescent="0.3">
      <c r="B5977" s="249"/>
    </row>
    <row r="5978" spans="2:2" x14ac:dyDescent="0.3">
      <c r="B5978" s="249"/>
    </row>
    <row r="5979" spans="2:2" x14ac:dyDescent="0.3">
      <c r="B5979" s="249"/>
    </row>
    <row r="5980" spans="2:2" x14ac:dyDescent="0.3">
      <c r="B5980" s="249"/>
    </row>
    <row r="5981" spans="2:2" x14ac:dyDescent="0.3">
      <c r="B5981" s="249"/>
    </row>
    <row r="5982" spans="2:2" x14ac:dyDescent="0.3">
      <c r="B5982" s="249"/>
    </row>
    <row r="5983" spans="2:2" x14ac:dyDescent="0.3">
      <c r="B5983" s="249"/>
    </row>
    <row r="5984" spans="2:2" x14ac:dyDescent="0.3">
      <c r="B5984" s="249"/>
    </row>
    <row r="5985" spans="2:2" x14ac:dyDescent="0.3">
      <c r="B5985" s="249"/>
    </row>
    <row r="5986" spans="2:2" x14ac:dyDescent="0.3">
      <c r="B5986" s="249"/>
    </row>
    <row r="5987" spans="2:2" x14ac:dyDescent="0.3">
      <c r="B5987" s="249"/>
    </row>
    <row r="5988" spans="2:2" x14ac:dyDescent="0.3">
      <c r="B5988" s="249"/>
    </row>
    <row r="5989" spans="2:2" x14ac:dyDescent="0.3">
      <c r="B5989" s="249"/>
    </row>
    <row r="5990" spans="2:2" x14ac:dyDescent="0.3">
      <c r="B5990" s="249"/>
    </row>
    <row r="5991" spans="2:2" x14ac:dyDescent="0.3">
      <c r="B5991" s="249"/>
    </row>
    <row r="5992" spans="2:2" x14ac:dyDescent="0.3">
      <c r="B5992" s="249"/>
    </row>
    <row r="5993" spans="2:2" x14ac:dyDescent="0.3">
      <c r="B5993" s="249"/>
    </row>
    <row r="5994" spans="2:2" x14ac:dyDescent="0.3">
      <c r="B5994" s="249"/>
    </row>
    <row r="5995" spans="2:2" x14ac:dyDescent="0.3">
      <c r="B5995" s="249"/>
    </row>
    <row r="5996" spans="2:2" x14ac:dyDescent="0.3">
      <c r="B5996" s="249"/>
    </row>
    <row r="5997" spans="2:2" x14ac:dyDescent="0.3">
      <c r="B5997" s="249"/>
    </row>
    <row r="5998" spans="2:2" x14ac:dyDescent="0.3">
      <c r="B5998" s="249"/>
    </row>
    <row r="5999" spans="2:2" x14ac:dyDescent="0.3">
      <c r="B5999" s="249"/>
    </row>
    <row r="6000" spans="2:2" x14ac:dyDescent="0.3">
      <c r="B6000" s="249"/>
    </row>
    <row r="6001" spans="2:2" x14ac:dyDescent="0.3">
      <c r="B6001" s="249"/>
    </row>
    <row r="6002" spans="2:2" x14ac:dyDescent="0.3">
      <c r="B6002" s="249"/>
    </row>
    <row r="6003" spans="2:2" x14ac:dyDescent="0.3">
      <c r="B6003" s="249"/>
    </row>
    <row r="6004" spans="2:2" x14ac:dyDescent="0.3">
      <c r="B6004" s="249"/>
    </row>
    <row r="6005" spans="2:2" x14ac:dyDescent="0.3">
      <c r="B6005" s="249"/>
    </row>
    <row r="6006" spans="2:2" x14ac:dyDescent="0.3">
      <c r="B6006" s="249"/>
    </row>
    <row r="6007" spans="2:2" x14ac:dyDescent="0.3">
      <c r="B6007" s="249"/>
    </row>
    <row r="6008" spans="2:2" x14ac:dyDescent="0.3">
      <c r="B6008" s="249"/>
    </row>
    <row r="6009" spans="2:2" x14ac:dyDescent="0.3">
      <c r="B6009" s="249"/>
    </row>
    <row r="6010" spans="2:2" x14ac:dyDescent="0.3">
      <c r="B6010" s="249"/>
    </row>
    <row r="6011" spans="2:2" x14ac:dyDescent="0.3">
      <c r="B6011" s="249"/>
    </row>
    <row r="6012" spans="2:2" x14ac:dyDescent="0.3">
      <c r="B6012" s="249"/>
    </row>
    <row r="6013" spans="2:2" x14ac:dyDescent="0.3">
      <c r="B6013" s="249"/>
    </row>
    <row r="6014" spans="2:2" x14ac:dyDescent="0.3">
      <c r="B6014" s="249"/>
    </row>
    <row r="6015" spans="2:2" x14ac:dyDescent="0.3">
      <c r="B6015" s="249"/>
    </row>
    <row r="6016" spans="2:2" x14ac:dyDescent="0.3">
      <c r="B6016" s="249"/>
    </row>
    <row r="6017" spans="2:2" x14ac:dyDescent="0.3">
      <c r="B6017" s="249"/>
    </row>
    <row r="6018" spans="2:2" x14ac:dyDescent="0.3">
      <c r="B6018" s="249"/>
    </row>
    <row r="6019" spans="2:2" x14ac:dyDescent="0.3">
      <c r="B6019" s="249"/>
    </row>
    <row r="6020" spans="2:2" x14ac:dyDescent="0.3">
      <c r="B6020" s="249"/>
    </row>
    <row r="6021" spans="2:2" x14ac:dyDescent="0.3">
      <c r="B6021" s="249"/>
    </row>
    <row r="6022" spans="2:2" x14ac:dyDescent="0.3">
      <c r="B6022" s="249"/>
    </row>
    <row r="6023" spans="2:2" x14ac:dyDescent="0.3">
      <c r="B6023" s="249"/>
    </row>
    <row r="6024" spans="2:2" x14ac:dyDescent="0.3">
      <c r="B6024" s="249"/>
    </row>
    <row r="6025" spans="2:2" x14ac:dyDescent="0.3">
      <c r="B6025" s="249"/>
    </row>
    <row r="6026" spans="2:2" x14ac:dyDescent="0.3">
      <c r="B6026" s="249"/>
    </row>
    <row r="6027" spans="2:2" x14ac:dyDescent="0.3">
      <c r="B6027" s="249"/>
    </row>
    <row r="6028" spans="2:2" x14ac:dyDescent="0.3">
      <c r="B6028" s="249"/>
    </row>
    <row r="6029" spans="2:2" x14ac:dyDescent="0.3">
      <c r="B6029" s="249"/>
    </row>
    <row r="6030" spans="2:2" x14ac:dyDescent="0.3">
      <c r="B6030" s="249"/>
    </row>
    <row r="6031" spans="2:2" x14ac:dyDescent="0.3">
      <c r="B6031" s="249"/>
    </row>
    <row r="6032" spans="2:2" x14ac:dyDescent="0.3">
      <c r="B6032" s="249"/>
    </row>
    <row r="6033" spans="2:2" x14ac:dyDescent="0.3">
      <c r="B6033" s="249"/>
    </row>
    <row r="6034" spans="2:2" x14ac:dyDescent="0.3">
      <c r="B6034" s="249"/>
    </row>
    <row r="6035" spans="2:2" x14ac:dyDescent="0.3">
      <c r="B6035" s="249"/>
    </row>
    <row r="6036" spans="2:2" x14ac:dyDescent="0.3">
      <c r="B6036" s="249"/>
    </row>
    <row r="6037" spans="2:2" x14ac:dyDescent="0.3">
      <c r="B6037" s="249"/>
    </row>
    <row r="6038" spans="2:2" x14ac:dyDescent="0.3">
      <c r="B6038" s="249"/>
    </row>
    <row r="6039" spans="2:2" x14ac:dyDescent="0.3">
      <c r="B6039" s="249"/>
    </row>
    <row r="6040" spans="2:2" x14ac:dyDescent="0.3">
      <c r="B6040" s="249"/>
    </row>
    <row r="6041" spans="2:2" x14ac:dyDescent="0.3">
      <c r="B6041" s="249"/>
    </row>
    <row r="6042" spans="2:2" x14ac:dyDescent="0.3">
      <c r="B6042" s="249"/>
    </row>
    <row r="6043" spans="2:2" x14ac:dyDescent="0.3">
      <c r="B6043" s="249"/>
    </row>
    <row r="6044" spans="2:2" x14ac:dyDescent="0.3">
      <c r="B6044" s="249"/>
    </row>
    <row r="6045" spans="2:2" x14ac:dyDescent="0.3">
      <c r="B6045" s="249"/>
    </row>
    <row r="6046" spans="2:2" x14ac:dyDescent="0.3">
      <c r="B6046" s="249"/>
    </row>
    <row r="6047" spans="2:2" x14ac:dyDescent="0.3">
      <c r="B6047" s="249"/>
    </row>
    <row r="6048" spans="2:2" x14ac:dyDescent="0.3">
      <c r="B6048" s="249"/>
    </row>
    <row r="6049" spans="2:2" x14ac:dyDescent="0.3">
      <c r="B6049" s="249"/>
    </row>
    <row r="6050" spans="2:2" x14ac:dyDescent="0.3">
      <c r="B6050" s="249"/>
    </row>
    <row r="6051" spans="2:2" x14ac:dyDescent="0.3">
      <c r="B6051" s="249"/>
    </row>
    <row r="6052" spans="2:2" x14ac:dyDescent="0.3">
      <c r="B6052" s="249"/>
    </row>
    <row r="6053" spans="2:2" x14ac:dyDescent="0.3">
      <c r="B6053" s="249"/>
    </row>
    <row r="6054" spans="2:2" x14ac:dyDescent="0.3">
      <c r="B6054" s="249"/>
    </row>
    <row r="6055" spans="2:2" x14ac:dyDescent="0.3">
      <c r="B6055" s="249"/>
    </row>
    <row r="6056" spans="2:2" x14ac:dyDescent="0.3">
      <c r="B6056" s="249"/>
    </row>
    <row r="6057" spans="2:2" x14ac:dyDescent="0.3">
      <c r="B6057" s="249"/>
    </row>
    <row r="6058" spans="2:2" x14ac:dyDescent="0.3">
      <c r="B6058" s="249"/>
    </row>
    <row r="6059" spans="2:2" x14ac:dyDescent="0.3">
      <c r="B6059" s="249"/>
    </row>
    <row r="6060" spans="2:2" x14ac:dyDescent="0.3">
      <c r="B6060" s="249"/>
    </row>
    <row r="6061" spans="2:2" x14ac:dyDescent="0.3">
      <c r="B6061" s="249"/>
    </row>
    <row r="6062" spans="2:2" x14ac:dyDescent="0.3">
      <c r="B6062" s="249"/>
    </row>
    <row r="6063" spans="2:2" x14ac:dyDescent="0.3">
      <c r="B6063" s="249"/>
    </row>
    <row r="6064" spans="2:2" x14ac:dyDescent="0.3">
      <c r="B6064" s="249"/>
    </row>
    <row r="6065" spans="2:2" x14ac:dyDescent="0.3">
      <c r="B6065" s="249"/>
    </row>
    <row r="6066" spans="2:2" x14ac:dyDescent="0.3">
      <c r="B6066" s="249"/>
    </row>
    <row r="6067" spans="2:2" x14ac:dyDescent="0.3">
      <c r="B6067" s="249"/>
    </row>
    <row r="6068" spans="2:2" x14ac:dyDescent="0.3">
      <c r="B6068" s="249"/>
    </row>
    <row r="6069" spans="2:2" x14ac:dyDescent="0.3">
      <c r="B6069" s="249"/>
    </row>
    <row r="6070" spans="2:2" x14ac:dyDescent="0.3">
      <c r="B6070" s="249"/>
    </row>
    <row r="6071" spans="2:2" x14ac:dyDescent="0.3">
      <c r="B6071" s="249"/>
    </row>
    <row r="6072" spans="2:2" x14ac:dyDescent="0.3">
      <c r="B6072" s="249"/>
    </row>
    <row r="6073" spans="2:2" x14ac:dyDescent="0.3">
      <c r="B6073" s="249"/>
    </row>
    <row r="6074" spans="2:2" x14ac:dyDescent="0.3">
      <c r="B6074" s="249"/>
    </row>
    <row r="6075" spans="2:2" x14ac:dyDescent="0.3">
      <c r="B6075" s="249"/>
    </row>
    <row r="6076" spans="2:2" x14ac:dyDescent="0.3">
      <c r="B6076" s="249"/>
    </row>
    <row r="6077" spans="2:2" x14ac:dyDescent="0.3">
      <c r="B6077" s="249"/>
    </row>
    <row r="6078" spans="2:2" x14ac:dyDescent="0.3">
      <c r="B6078" s="249"/>
    </row>
    <row r="6079" spans="2:2" x14ac:dyDescent="0.3">
      <c r="B6079" s="249"/>
    </row>
    <row r="6080" spans="2:2" x14ac:dyDescent="0.3">
      <c r="B6080" s="249"/>
    </row>
    <row r="6081" spans="2:2" x14ac:dyDescent="0.3">
      <c r="B6081" s="249"/>
    </row>
    <row r="6082" spans="2:2" x14ac:dyDescent="0.3">
      <c r="B6082" s="249"/>
    </row>
    <row r="6083" spans="2:2" x14ac:dyDescent="0.3">
      <c r="B6083" s="249"/>
    </row>
    <row r="6084" spans="2:2" x14ac:dyDescent="0.3">
      <c r="B6084" s="249"/>
    </row>
    <row r="6085" spans="2:2" x14ac:dyDescent="0.3">
      <c r="B6085" s="249"/>
    </row>
    <row r="6086" spans="2:2" x14ac:dyDescent="0.3">
      <c r="B6086" s="249"/>
    </row>
    <row r="6087" spans="2:2" x14ac:dyDescent="0.3">
      <c r="B6087" s="249"/>
    </row>
    <row r="6088" spans="2:2" x14ac:dyDescent="0.3">
      <c r="B6088" s="249"/>
    </row>
    <row r="6089" spans="2:2" x14ac:dyDescent="0.3">
      <c r="B6089" s="249"/>
    </row>
    <row r="6090" spans="2:2" x14ac:dyDescent="0.3">
      <c r="B6090" s="249"/>
    </row>
    <row r="6091" spans="2:2" x14ac:dyDescent="0.3">
      <c r="B6091" s="249"/>
    </row>
    <row r="6092" spans="2:2" x14ac:dyDescent="0.3">
      <c r="B6092" s="249"/>
    </row>
    <row r="6093" spans="2:2" x14ac:dyDescent="0.3">
      <c r="B6093" s="249"/>
    </row>
    <row r="6094" spans="2:2" x14ac:dyDescent="0.3">
      <c r="B6094" s="249"/>
    </row>
    <row r="6095" spans="2:2" x14ac:dyDescent="0.3">
      <c r="B6095" s="249"/>
    </row>
    <row r="6096" spans="2:2" x14ac:dyDescent="0.3">
      <c r="B6096" s="249"/>
    </row>
    <row r="6097" spans="2:2" x14ac:dyDescent="0.3">
      <c r="B6097" s="249"/>
    </row>
    <row r="6098" spans="2:2" x14ac:dyDescent="0.3">
      <c r="B6098" s="249"/>
    </row>
    <row r="6099" spans="2:2" x14ac:dyDescent="0.3">
      <c r="B6099" s="249"/>
    </row>
    <row r="6100" spans="2:2" x14ac:dyDescent="0.3">
      <c r="B6100" s="249"/>
    </row>
    <row r="6101" spans="2:2" x14ac:dyDescent="0.3">
      <c r="B6101" s="249"/>
    </row>
    <row r="6102" spans="2:2" x14ac:dyDescent="0.3">
      <c r="B6102" s="249"/>
    </row>
    <row r="6103" spans="2:2" x14ac:dyDescent="0.3">
      <c r="B6103" s="249"/>
    </row>
    <row r="6104" spans="2:2" x14ac:dyDescent="0.3">
      <c r="B6104" s="249"/>
    </row>
    <row r="6105" spans="2:2" x14ac:dyDescent="0.3">
      <c r="B6105" s="249"/>
    </row>
    <row r="6106" spans="2:2" x14ac:dyDescent="0.3">
      <c r="B6106" s="249"/>
    </row>
    <row r="6107" spans="2:2" x14ac:dyDescent="0.3">
      <c r="B6107" s="249"/>
    </row>
    <row r="6108" spans="2:2" x14ac:dyDescent="0.3">
      <c r="B6108" s="249"/>
    </row>
    <row r="6109" spans="2:2" x14ac:dyDescent="0.3">
      <c r="B6109" s="249"/>
    </row>
    <row r="6110" spans="2:2" x14ac:dyDescent="0.3">
      <c r="B6110" s="249"/>
    </row>
    <row r="6111" spans="2:2" x14ac:dyDescent="0.3">
      <c r="B6111" s="249"/>
    </row>
    <row r="6112" spans="2:2" x14ac:dyDescent="0.3">
      <c r="B6112" s="249"/>
    </row>
    <row r="6113" spans="2:2" x14ac:dyDescent="0.3">
      <c r="B6113" s="249"/>
    </row>
    <row r="6114" spans="2:2" x14ac:dyDescent="0.3">
      <c r="B6114" s="249"/>
    </row>
    <row r="6115" spans="2:2" x14ac:dyDescent="0.3">
      <c r="B6115" s="249"/>
    </row>
    <row r="6116" spans="2:2" x14ac:dyDescent="0.3">
      <c r="B6116" s="249"/>
    </row>
    <row r="6117" spans="2:2" x14ac:dyDescent="0.3">
      <c r="B6117" s="249"/>
    </row>
    <row r="6118" spans="2:2" x14ac:dyDescent="0.3">
      <c r="B6118" s="249"/>
    </row>
    <row r="6119" spans="2:2" x14ac:dyDescent="0.3">
      <c r="B6119" s="249"/>
    </row>
    <row r="6120" spans="2:2" x14ac:dyDescent="0.3">
      <c r="B6120" s="249"/>
    </row>
    <row r="6121" spans="2:2" x14ac:dyDescent="0.3">
      <c r="B6121" s="249"/>
    </row>
    <row r="6122" spans="2:2" x14ac:dyDescent="0.3">
      <c r="B6122" s="249"/>
    </row>
    <row r="6123" spans="2:2" x14ac:dyDescent="0.3">
      <c r="B6123" s="249"/>
    </row>
    <row r="6124" spans="2:2" x14ac:dyDescent="0.3">
      <c r="B6124" s="249"/>
    </row>
    <row r="6125" spans="2:2" x14ac:dyDescent="0.3">
      <c r="B6125" s="249"/>
    </row>
    <row r="6126" spans="2:2" x14ac:dyDescent="0.3">
      <c r="B6126" s="249"/>
    </row>
    <row r="6127" spans="2:2" x14ac:dyDescent="0.3">
      <c r="B6127" s="249"/>
    </row>
    <row r="6128" spans="2:2" x14ac:dyDescent="0.3">
      <c r="B6128" s="249"/>
    </row>
    <row r="6129" spans="2:2" x14ac:dyDescent="0.3">
      <c r="B6129" s="249"/>
    </row>
    <row r="6130" spans="2:2" x14ac:dyDescent="0.3">
      <c r="B6130" s="249"/>
    </row>
    <row r="6131" spans="2:2" x14ac:dyDescent="0.3">
      <c r="B6131" s="249"/>
    </row>
    <row r="6132" spans="2:2" x14ac:dyDescent="0.3">
      <c r="B6132" s="249"/>
    </row>
    <row r="6133" spans="2:2" x14ac:dyDescent="0.3">
      <c r="B6133" s="249"/>
    </row>
    <row r="6134" spans="2:2" x14ac:dyDescent="0.3">
      <c r="B6134" s="249"/>
    </row>
    <row r="6135" spans="2:2" x14ac:dyDescent="0.3">
      <c r="B6135" s="249"/>
    </row>
    <row r="6136" spans="2:2" x14ac:dyDescent="0.3">
      <c r="B6136" s="249"/>
    </row>
    <row r="6137" spans="2:2" x14ac:dyDescent="0.3">
      <c r="B6137" s="249"/>
    </row>
    <row r="6138" spans="2:2" x14ac:dyDescent="0.3">
      <c r="B6138" s="249"/>
    </row>
    <row r="6139" spans="2:2" x14ac:dyDescent="0.3">
      <c r="B6139" s="249"/>
    </row>
    <row r="6140" spans="2:2" x14ac:dyDescent="0.3">
      <c r="B6140" s="249"/>
    </row>
    <row r="6141" spans="2:2" x14ac:dyDescent="0.3">
      <c r="B6141" s="249"/>
    </row>
    <row r="6142" spans="2:2" x14ac:dyDescent="0.3">
      <c r="B6142" s="249"/>
    </row>
    <row r="6143" spans="2:2" x14ac:dyDescent="0.3">
      <c r="B6143" s="249"/>
    </row>
    <row r="6144" spans="2:2" x14ac:dyDescent="0.3">
      <c r="B6144" s="249"/>
    </row>
    <row r="6145" spans="2:2" x14ac:dyDescent="0.3">
      <c r="B6145" s="249"/>
    </row>
    <row r="6146" spans="2:2" x14ac:dyDescent="0.3">
      <c r="B6146" s="249"/>
    </row>
    <row r="6147" spans="2:2" x14ac:dyDescent="0.3">
      <c r="B6147" s="249"/>
    </row>
    <row r="6148" spans="2:2" x14ac:dyDescent="0.3">
      <c r="B6148" s="249"/>
    </row>
    <row r="6149" spans="2:2" x14ac:dyDescent="0.3">
      <c r="B6149" s="249"/>
    </row>
    <row r="6150" spans="2:2" x14ac:dyDescent="0.3">
      <c r="B6150" s="249"/>
    </row>
    <row r="6151" spans="2:2" x14ac:dyDescent="0.3">
      <c r="B6151" s="249"/>
    </row>
    <row r="6152" spans="2:2" x14ac:dyDescent="0.3">
      <c r="B6152" s="249"/>
    </row>
    <row r="6153" spans="2:2" x14ac:dyDescent="0.3">
      <c r="B6153" s="249"/>
    </row>
    <row r="6154" spans="2:2" x14ac:dyDescent="0.3">
      <c r="B6154" s="249"/>
    </row>
    <row r="6155" spans="2:2" x14ac:dyDescent="0.3">
      <c r="B6155" s="249"/>
    </row>
    <row r="6156" spans="2:2" x14ac:dyDescent="0.3">
      <c r="B6156" s="249"/>
    </row>
    <row r="6157" spans="2:2" x14ac:dyDescent="0.3">
      <c r="B6157" s="249"/>
    </row>
    <row r="6158" spans="2:2" x14ac:dyDescent="0.3">
      <c r="B6158" s="249"/>
    </row>
    <row r="6159" spans="2:2" x14ac:dyDescent="0.3">
      <c r="B6159" s="249"/>
    </row>
    <row r="6160" spans="2:2" x14ac:dyDescent="0.3">
      <c r="B6160" s="249"/>
    </row>
    <row r="6161" spans="2:2" x14ac:dyDescent="0.3">
      <c r="B6161" s="249"/>
    </row>
    <row r="6162" spans="2:2" x14ac:dyDescent="0.3">
      <c r="B6162" s="249"/>
    </row>
    <row r="6163" spans="2:2" x14ac:dyDescent="0.3">
      <c r="B6163" s="249"/>
    </row>
    <row r="6164" spans="2:2" x14ac:dyDescent="0.3">
      <c r="B6164" s="249"/>
    </row>
    <row r="6165" spans="2:2" x14ac:dyDescent="0.3">
      <c r="B6165" s="249"/>
    </row>
    <row r="6166" spans="2:2" x14ac:dyDescent="0.3">
      <c r="B6166" s="249"/>
    </row>
    <row r="6167" spans="2:2" x14ac:dyDescent="0.3">
      <c r="B6167" s="249"/>
    </row>
    <row r="6168" spans="2:2" x14ac:dyDescent="0.3">
      <c r="B6168" s="249"/>
    </row>
    <row r="6169" spans="2:2" x14ac:dyDescent="0.3">
      <c r="B6169" s="249"/>
    </row>
    <row r="6170" spans="2:2" x14ac:dyDescent="0.3">
      <c r="B6170" s="249"/>
    </row>
    <row r="6171" spans="2:2" x14ac:dyDescent="0.3">
      <c r="B6171" s="249"/>
    </row>
    <row r="6172" spans="2:2" x14ac:dyDescent="0.3">
      <c r="B6172" s="249"/>
    </row>
    <row r="6173" spans="2:2" x14ac:dyDescent="0.3">
      <c r="B6173" s="249"/>
    </row>
    <row r="6174" spans="2:2" x14ac:dyDescent="0.3">
      <c r="B6174" s="249"/>
    </row>
    <row r="6175" spans="2:2" x14ac:dyDescent="0.3">
      <c r="B6175" s="249"/>
    </row>
    <row r="6176" spans="2:2" x14ac:dyDescent="0.3">
      <c r="B6176" s="249"/>
    </row>
    <row r="6177" spans="2:2" x14ac:dyDescent="0.3">
      <c r="B6177" s="249"/>
    </row>
    <row r="6178" spans="2:2" x14ac:dyDescent="0.3">
      <c r="B6178" s="249"/>
    </row>
    <row r="6179" spans="2:2" x14ac:dyDescent="0.3">
      <c r="B6179" s="249"/>
    </row>
    <row r="6180" spans="2:2" x14ac:dyDescent="0.3">
      <c r="B6180" s="249"/>
    </row>
    <row r="6181" spans="2:2" x14ac:dyDescent="0.3">
      <c r="B6181" s="249"/>
    </row>
    <row r="6182" spans="2:2" x14ac:dyDescent="0.3">
      <c r="B6182" s="249"/>
    </row>
    <row r="6183" spans="2:2" x14ac:dyDescent="0.3">
      <c r="B6183" s="249"/>
    </row>
    <row r="6184" spans="2:2" x14ac:dyDescent="0.3">
      <c r="B6184" s="249"/>
    </row>
    <row r="6185" spans="2:2" x14ac:dyDescent="0.3">
      <c r="B6185" s="249"/>
    </row>
    <row r="6186" spans="2:2" x14ac:dyDescent="0.3">
      <c r="B6186" s="249"/>
    </row>
    <row r="6187" spans="2:2" x14ac:dyDescent="0.3">
      <c r="B6187" s="249"/>
    </row>
    <row r="6188" spans="2:2" x14ac:dyDescent="0.3">
      <c r="B6188" s="249"/>
    </row>
    <row r="6189" spans="2:2" x14ac:dyDescent="0.3">
      <c r="B6189" s="249"/>
    </row>
    <row r="6190" spans="2:2" x14ac:dyDescent="0.3">
      <c r="B6190" s="249"/>
    </row>
    <row r="6191" spans="2:2" x14ac:dyDescent="0.3">
      <c r="B6191" s="249"/>
    </row>
    <row r="6192" spans="2:2" x14ac:dyDescent="0.3">
      <c r="B6192" s="249"/>
    </row>
    <row r="6193" spans="2:2" x14ac:dyDescent="0.3">
      <c r="B6193" s="249"/>
    </row>
    <row r="6194" spans="2:2" x14ac:dyDescent="0.3">
      <c r="B6194" s="249"/>
    </row>
    <row r="6195" spans="2:2" x14ac:dyDescent="0.3">
      <c r="B6195" s="249"/>
    </row>
    <row r="6196" spans="2:2" x14ac:dyDescent="0.3">
      <c r="B6196" s="249"/>
    </row>
    <row r="6197" spans="2:2" x14ac:dyDescent="0.3">
      <c r="B6197" s="249"/>
    </row>
    <row r="6198" spans="2:2" x14ac:dyDescent="0.3">
      <c r="B6198" s="249"/>
    </row>
    <row r="6199" spans="2:2" x14ac:dyDescent="0.3">
      <c r="B6199" s="249"/>
    </row>
    <row r="6200" spans="2:2" x14ac:dyDescent="0.3">
      <c r="B6200" s="249"/>
    </row>
    <row r="6201" spans="2:2" x14ac:dyDescent="0.3">
      <c r="B6201" s="249"/>
    </row>
    <row r="6202" spans="2:2" x14ac:dyDescent="0.3">
      <c r="B6202" s="249"/>
    </row>
    <row r="6203" spans="2:2" x14ac:dyDescent="0.3">
      <c r="B6203" s="249"/>
    </row>
    <row r="6204" spans="2:2" x14ac:dyDescent="0.3">
      <c r="B6204" s="249"/>
    </row>
    <row r="6205" spans="2:2" x14ac:dyDescent="0.3">
      <c r="B6205" s="249"/>
    </row>
    <row r="6206" spans="2:2" x14ac:dyDescent="0.3">
      <c r="B6206" s="249"/>
    </row>
    <row r="6207" spans="2:2" x14ac:dyDescent="0.3">
      <c r="B6207" s="249"/>
    </row>
    <row r="6208" spans="2:2" x14ac:dyDescent="0.3">
      <c r="B6208" s="249"/>
    </row>
    <row r="6209" spans="2:2" x14ac:dyDescent="0.3">
      <c r="B6209" s="249"/>
    </row>
    <row r="6210" spans="2:2" x14ac:dyDescent="0.3">
      <c r="B6210" s="249"/>
    </row>
    <row r="6211" spans="2:2" x14ac:dyDescent="0.3">
      <c r="B6211" s="249"/>
    </row>
    <row r="6212" spans="2:2" x14ac:dyDescent="0.3">
      <c r="B6212" s="249"/>
    </row>
    <row r="6213" spans="2:2" x14ac:dyDescent="0.3">
      <c r="B6213" s="249"/>
    </row>
    <row r="6214" spans="2:2" x14ac:dyDescent="0.3">
      <c r="B6214" s="249"/>
    </row>
    <row r="6215" spans="2:2" x14ac:dyDescent="0.3">
      <c r="B6215" s="249"/>
    </row>
    <row r="6216" spans="2:2" x14ac:dyDescent="0.3">
      <c r="B6216" s="249"/>
    </row>
    <row r="6217" spans="2:2" x14ac:dyDescent="0.3">
      <c r="B6217" s="249"/>
    </row>
    <row r="6218" spans="2:2" x14ac:dyDescent="0.3">
      <c r="B6218" s="249"/>
    </row>
    <row r="6219" spans="2:2" x14ac:dyDescent="0.3">
      <c r="B6219" s="249"/>
    </row>
    <row r="6220" spans="2:2" x14ac:dyDescent="0.3">
      <c r="B6220" s="249"/>
    </row>
    <row r="6221" spans="2:2" x14ac:dyDescent="0.3">
      <c r="B6221" s="249"/>
    </row>
    <row r="6222" spans="2:2" x14ac:dyDescent="0.3">
      <c r="B6222" s="249"/>
    </row>
    <row r="6223" spans="2:2" x14ac:dyDescent="0.3">
      <c r="B6223" s="249"/>
    </row>
    <row r="6224" spans="2:2" x14ac:dyDescent="0.3">
      <c r="B6224" s="249"/>
    </row>
    <row r="6225" spans="2:2" x14ac:dyDescent="0.3">
      <c r="B6225" s="249"/>
    </row>
    <row r="6226" spans="2:2" x14ac:dyDescent="0.3">
      <c r="B6226" s="249"/>
    </row>
    <row r="6227" spans="2:2" x14ac:dyDescent="0.3">
      <c r="B6227" s="249"/>
    </row>
    <row r="6228" spans="2:2" x14ac:dyDescent="0.3">
      <c r="B6228" s="249"/>
    </row>
    <row r="6229" spans="2:2" x14ac:dyDescent="0.3">
      <c r="B6229" s="249"/>
    </row>
    <row r="6230" spans="2:2" x14ac:dyDescent="0.3">
      <c r="B6230" s="249"/>
    </row>
    <row r="6231" spans="2:2" x14ac:dyDescent="0.3">
      <c r="B6231" s="249"/>
    </row>
    <row r="6232" spans="2:2" x14ac:dyDescent="0.3">
      <c r="B6232" s="249"/>
    </row>
    <row r="6233" spans="2:2" x14ac:dyDescent="0.3">
      <c r="B6233" s="249"/>
    </row>
    <row r="6234" spans="2:2" x14ac:dyDescent="0.3">
      <c r="B6234" s="249"/>
    </row>
    <row r="6235" spans="2:2" x14ac:dyDescent="0.3">
      <c r="B6235" s="249"/>
    </row>
    <row r="6236" spans="2:2" x14ac:dyDescent="0.3">
      <c r="B6236" s="249"/>
    </row>
    <row r="6237" spans="2:2" x14ac:dyDescent="0.3">
      <c r="B6237" s="249"/>
    </row>
    <row r="6238" spans="2:2" x14ac:dyDescent="0.3">
      <c r="B6238" s="249"/>
    </row>
    <row r="6239" spans="2:2" x14ac:dyDescent="0.3">
      <c r="B6239" s="249"/>
    </row>
    <row r="6240" spans="2:2" x14ac:dyDescent="0.3">
      <c r="B6240" s="249"/>
    </row>
    <row r="6241" spans="2:2" x14ac:dyDescent="0.3">
      <c r="B6241" s="249"/>
    </row>
    <row r="6242" spans="2:2" x14ac:dyDescent="0.3">
      <c r="B6242" s="249"/>
    </row>
    <row r="6243" spans="2:2" x14ac:dyDescent="0.3">
      <c r="B6243" s="249"/>
    </row>
    <row r="6244" spans="2:2" x14ac:dyDescent="0.3">
      <c r="B6244" s="249"/>
    </row>
    <row r="6245" spans="2:2" x14ac:dyDescent="0.3">
      <c r="B6245" s="249"/>
    </row>
    <row r="6246" spans="2:2" x14ac:dyDescent="0.3">
      <c r="B6246" s="249"/>
    </row>
    <row r="6247" spans="2:2" x14ac:dyDescent="0.3">
      <c r="B6247" s="249"/>
    </row>
    <row r="6248" spans="2:2" x14ac:dyDescent="0.3">
      <c r="B6248" s="249"/>
    </row>
    <row r="6249" spans="2:2" x14ac:dyDescent="0.3">
      <c r="B6249" s="249"/>
    </row>
    <row r="6250" spans="2:2" x14ac:dyDescent="0.3">
      <c r="B6250" s="249"/>
    </row>
    <row r="6251" spans="2:2" x14ac:dyDescent="0.3">
      <c r="B6251" s="249"/>
    </row>
    <row r="6252" spans="2:2" x14ac:dyDescent="0.3">
      <c r="B6252" s="249"/>
    </row>
    <row r="6253" spans="2:2" x14ac:dyDescent="0.3">
      <c r="B6253" s="249"/>
    </row>
    <row r="6254" spans="2:2" x14ac:dyDescent="0.3">
      <c r="B6254" s="249"/>
    </row>
    <row r="6255" spans="2:2" x14ac:dyDescent="0.3">
      <c r="B6255" s="249"/>
    </row>
    <row r="6256" spans="2:2" x14ac:dyDescent="0.3">
      <c r="B6256" s="249"/>
    </row>
    <row r="6257" spans="2:2" x14ac:dyDescent="0.3">
      <c r="B6257" s="249"/>
    </row>
    <row r="6258" spans="2:2" x14ac:dyDescent="0.3">
      <c r="B6258" s="249"/>
    </row>
    <row r="6259" spans="2:2" x14ac:dyDescent="0.3">
      <c r="B6259" s="249"/>
    </row>
    <row r="6260" spans="2:2" x14ac:dyDescent="0.3">
      <c r="B6260" s="249"/>
    </row>
    <row r="6261" spans="2:2" x14ac:dyDescent="0.3">
      <c r="B6261" s="249"/>
    </row>
    <row r="6262" spans="2:2" x14ac:dyDescent="0.3">
      <c r="B6262" s="249"/>
    </row>
    <row r="6263" spans="2:2" x14ac:dyDescent="0.3">
      <c r="B6263" s="249"/>
    </row>
    <row r="6264" spans="2:2" x14ac:dyDescent="0.3">
      <c r="B6264" s="249"/>
    </row>
    <row r="6265" spans="2:2" x14ac:dyDescent="0.3">
      <c r="B6265" s="249"/>
    </row>
    <row r="6266" spans="2:2" x14ac:dyDescent="0.3">
      <c r="B6266" s="249"/>
    </row>
    <row r="6267" spans="2:2" x14ac:dyDescent="0.3">
      <c r="B6267" s="249"/>
    </row>
    <row r="6268" spans="2:2" x14ac:dyDescent="0.3">
      <c r="B6268" s="249"/>
    </row>
    <row r="6269" spans="2:2" x14ac:dyDescent="0.3">
      <c r="B6269" s="249"/>
    </row>
    <row r="6270" spans="2:2" x14ac:dyDescent="0.3">
      <c r="B6270" s="249"/>
    </row>
    <row r="6271" spans="2:2" x14ac:dyDescent="0.3">
      <c r="B6271" s="249"/>
    </row>
    <row r="6272" spans="2:2" x14ac:dyDescent="0.3">
      <c r="B6272" s="249"/>
    </row>
    <row r="6273" spans="2:2" x14ac:dyDescent="0.3">
      <c r="B6273" s="249"/>
    </row>
    <row r="6274" spans="2:2" x14ac:dyDescent="0.3">
      <c r="B6274" s="249"/>
    </row>
    <row r="6275" spans="2:2" x14ac:dyDescent="0.3">
      <c r="B6275" s="249"/>
    </row>
    <row r="6276" spans="2:2" x14ac:dyDescent="0.3">
      <c r="B6276" s="249"/>
    </row>
    <row r="6277" spans="2:2" x14ac:dyDescent="0.3">
      <c r="B6277" s="249"/>
    </row>
    <row r="6278" spans="2:2" x14ac:dyDescent="0.3">
      <c r="B6278" s="249"/>
    </row>
    <row r="6279" spans="2:2" x14ac:dyDescent="0.3">
      <c r="B6279" s="249"/>
    </row>
    <row r="6280" spans="2:2" x14ac:dyDescent="0.3">
      <c r="B6280" s="249"/>
    </row>
    <row r="6281" spans="2:2" x14ac:dyDescent="0.3">
      <c r="B6281" s="249"/>
    </row>
    <row r="6282" spans="2:2" x14ac:dyDescent="0.3">
      <c r="B6282" s="249"/>
    </row>
    <row r="6283" spans="2:2" x14ac:dyDescent="0.3">
      <c r="B6283" s="249"/>
    </row>
    <row r="6284" spans="2:2" x14ac:dyDescent="0.3">
      <c r="B6284" s="249"/>
    </row>
    <row r="6285" spans="2:2" x14ac:dyDescent="0.3">
      <c r="B6285" s="249"/>
    </row>
    <row r="6286" spans="2:2" x14ac:dyDescent="0.3">
      <c r="B6286" s="249"/>
    </row>
    <row r="6287" spans="2:2" x14ac:dyDescent="0.3">
      <c r="B6287" s="249"/>
    </row>
    <row r="6288" spans="2:2" x14ac:dyDescent="0.3">
      <c r="B6288" s="249"/>
    </row>
    <row r="6289" spans="2:2" x14ac:dyDescent="0.3">
      <c r="B6289" s="249"/>
    </row>
    <row r="6290" spans="2:2" x14ac:dyDescent="0.3">
      <c r="B6290" s="249"/>
    </row>
    <row r="6291" spans="2:2" x14ac:dyDescent="0.3">
      <c r="B6291" s="249"/>
    </row>
    <row r="6292" spans="2:2" x14ac:dyDescent="0.3">
      <c r="B6292" s="249"/>
    </row>
    <row r="6293" spans="2:2" x14ac:dyDescent="0.3">
      <c r="B6293" s="249"/>
    </row>
    <row r="6294" spans="2:2" x14ac:dyDescent="0.3">
      <c r="B6294" s="249"/>
    </row>
    <row r="6295" spans="2:2" x14ac:dyDescent="0.3">
      <c r="B6295" s="249"/>
    </row>
    <row r="6296" spans="2:2" x14ac:dyDescent="0.3">
      <c r="B6296" s="249"/>
    </row>
    <row r="6297" spans="2:2" x14ac:dyDescent="0.3">
      <c r="B6297" s="249"/>
    </row>
    <row r="6298" spans="2:2" x14ac:dyDescent="0.3">
      <c r="B6298" s="249"/>
    </row>
    <row r="6299" spans="2:2" x14ac:dyDescent="0.3">
      <c r="B6299" s="249"/>
    </row>
    <row r="6300" spans="2:2" x14ac:dyDescent="0.3">
      <c r="B6300" s="249"/>
    </row>
    <row r="6301" spans="2:2" x14ac:dyDescent="0.3">
      <c r="B6301" s="249"/>
    </row>
    <row r="6302" spans="2:2" x14ac:dyDescent="0.3">
      <c r="B6302" s="249"/>
    </row>
    <row r="6303" spans="2:2" x14ac:dyDescent="0.3">
      <c r="B6303" s="249"/>
    </row>
    <row r="6304" spans="2:2" x14ac:dyDescent="0.3">
      <c r="B6304" s="249"/>
    </row>
    <row r="6305" spans="2:2" x14ac:dyDescent="0.3">
      <c r="B6305" s="249"/>
    </row>
    <row r="6306" spans="2:2" x14ac:dyDescent="0.3">
      <c r="B6306" s="249"/>
    </row>
    <row r="6307" spans="2:2" x14ac:dyDescent="0.3">
      <c r="B6307" s="249"/>
    </row>
    <row r="6308" spans="2:2" x14ac:dyDescent="0.3">
      <c r="B6308" s="249"/>
    </row>
    <row r="6309" spans="2:2" x14ac:dyDescent="0.3">
      <c r="B6309" s="249"/>
    </row>
    <row r="6310" spans="2:2" x14ac:dyDescent="0.3">
      <c r="B6310" s="249"/>
    </row>
    <row r="6311" spans="2:2" x14ac:dyDescent="0.3">
      <c r="B6311" s="249"/>
    </row>
    <row r="6312" spans="2:2" x14ac:dyDescent="0.3">
      <c r="B6312" s="249"/>
    </row>
    <row r="6313" spans="2:2" x14ac:dyDescent="0.3">
      <c r="B6313" s="249"/>
    </row>
    <row r="6314" spans="2:2" x14ac:dyDescent="0.3">
      <c r="B6314" s="249"/>
    </row>
    <row r="6315" spans="2:2" x14ac:dyDescent="0.3">
      <c r="B6315" s="249"/>
    </row>
    <row r="6316" spans="2:2" x14ac:dyDescent="0.3">
      <c r="B6316" s="249"/>
    </row>
    <row r="6317" spans="2:2" x14ac:dyDescent="0.3">
      <c r="B6317" s="249"/>
    </row>
    <row r="6318" spans="2:2" x14ac:dyDescent="0.3">
      <c r="B6318" s="249"/>
    </row>
    <row r="6319" spans="2:2" x14ac:dyDescent="0.3">
      <c r="B6319" s="249"/>
    </row>
    <row r="6320" spans="2:2" x14ac:dyDescent="0.3">
      <c r="B6320" s="249"/>
    </row>
    <row r="6321" spans="2:2" x14ac:dyDescent="0.3">
      <c r="B6321" s="249"/>
    </row>
    <row r="6322" spans="2:2" x14ac:dyDescent="0.3">
      <c r="B6322" s="249"/>
    </row>
    <row r="6323" spans="2:2" x14ac:dyDescent="0.3">
      <c r="B6323" s="249"/>
    </row>
    <row r="6324" spans="2:2" x14ac:dyDescent="0.3">
      <c r="B6324" s="249"/>
    </row>
    <row r="6325" spans="2:2" x14ac:dyDescent="0.3">
      <c r="B6325" s="249"/>
    </row>
    <row r="6326" spans="2:2" x14ac:dyDescent="0.3">
      <c r="B6326" s="249"/>
    </row>
    <row r="6327" spans="2:2" x14ac:dyDescent="0.3">
      <c r="B6327" s="249"/>
    </row>
    <row r="6328" spans="2:2" x14ac:dyDescent="0.3">
      <c r="B6328" s="249"/>
    </row>
    <row r="6329" spans="2:2" x14ac:dyDescent="0.3">
      <c r="B6329" s="249"/>
    </row>
    <row r="6330" spans="2:2" x14ac:dyDescent="0.3">
      <c r="B6330" s="249"/>
    </row>
    <row r="6331" spans="2:2" x14ac:dyDescent="0.3">
      <c r="B6331" s="249"/>
    </row>
    <row r="6332" spans="2:2" x14ac:dyDescent="0.3">
      <c r="B6332" s="249"/>
    </row>
    <row r="6333" spans="2:2" x14ac:dyDescent="0.3">
      <c r="B6333" s="249"/>
    </row>
    <row r="6334" spans="2:2" x14ac:dyDescent="0.3">
      <c r="B6334" s="249"/>
    </row>
    <row r="6335" spans="2:2" x14ac:dyDescent="0.3">
      <c r="B6335" s="249"/>
    </row>
    <row r="6336" spans="2:2" x14ac:dyDescent="0.3">
      <c r="B6336" s="249"/>
    </row>
    <row r="6337" spans="2:2" x14ac:dyDescent="0.3">
      <c r="B6337" s="249"/>
    </row>
    <row r="6338" spans="2:2" x14ac:dyDescent="0.3">
      <c r="B6338" s="249"/>
    </row>
    <row r="6339" spans="2:2" x14ac:dyDescent="0.3">
      <c r="B6339" s="249"/>
    </row>
    <row r="6340" spans="2:2" x14ac:dyDescent="0.3">
      <c r="B6340" s="249"/>
    </row>
    <row r="6341" spans="2:2" x14ac:dyDescent="0.3">
      <c r="B6341" s="249"/>
    </row>
    <row r="6342" spans="2:2" x14ac:dyDescent="0.3">
      <c r="B6342" s="249"/>
    </row>
    <row r="6343" spans="2:2" x14ac:dyDescent="0.3">
      <c r="B6343" s="249"/>
    </row>
    <row r="6344" spans="2:2" x14ac:dyDescent="0.3">
      <c r="B6344" s="249"/>
    </row>
    <row r="6345" spans="2:2" x14ac:dyDescent="0.3">
      <c r="B6345" s="249"/>
    </row>
    <row r="6346" spans="2:2" x14ac:dyDescent="0.3">
      <c r="B6346" s="249"/>
    </row>
    <row r="6347" spans="2:2" x14ac:dyDescent="0.3">
      <c r="B6347" s="249"/>
    </row>
    <row r="6348" spans="2:2" x14ac:dyDescent="0.3">
      <c r="B6348" s="249"/>
    </row>
    <row r="6349" spans="2:2" x14ac:dyDescent="0.3">
      <c r="B6349" s="249"/>
    </row>
    <row r="6350" spans="2:2" x14ac:dyDescent="0.3">
      <c r="B6350" s="249"/>
    </row>
    <row r="6351" spans="2:2" x14ac:dyDescent="0.3">
      <c r="B6351" s="249"/>
    </row>
    <row r="6352" spans="2:2" x14ac:dyDescent="0.3">
      <c r="B6352" s="249"/>
    </row>
    <row r="6353" spans="2:2" x14ac:dyDescent="0.3">
      <c r="B6353" s="249"/>
    </row>
    <row r="6354" spans="2:2" x14ac:dyDescent="0.3">
      <c r="B6354" s="249"/>
    </row>
    <row r="6355" spans="2:2" x14ac:dyDescent="0.3">
      <c r="B6355" s="249"/>
    </row>
    <row r="6356" spans="2:2" x14ac:dyDescent="0.3">
      <c r="B6356" s="249"/>
    </row>
    <row r="6357" spans="2:2" x14ac:dyDescent="0.3">
      <c r="B6357" s="249"/>
    </row>
    <row r="6358" spans="2:2" x14ac:dyDescent="0.3">
      <c r="B6358" s="249"/>
    </row>
    <row r="6359" spans="2:2" x14ac:dyDescent="0.3">
      <c r="B6359" s="249"/>
    </row>
    <row r="6360" spans="2:2" x14ac:dyDescent="0.3">
      <c r="B6360" s="249"/>
    </row>
    <row r="6361" spans="2:2" x14ac:dyDescent="0.3">
      <c r="B6361" s="249"/>
    </row>
    <row r="6362" spans="2:2" x14ac:dyDescent="0.3">
      <c r="B6362" s="249"/>
    </row>
    <row r="6363" spans="2:2" x14ac:dyDescent="0.3">
      <c r="B6363" s="249"/>
    </row>
    <row r="6364" spans="2:2" x14ac:dyDescent="0.3">
      <c r="B6364" s="249"/>
    </row>
    <row r="6365" spans="2:2" x14ac:dyDescent="0.3">
      <c r="B6365" s="249"/>
    </row>
    <row r="6366" spans="2:2" x14ac:dyDescent="0.3">
      <c r="B6366" s="249"/>
    </row>
    <row r="6367" spans="2:2" x14ac:dyDescent="0.3">
      <c r="B6367" s="249"/>
    </row>
    <row r="6368" spans="2:2" x14ac:dyDescent="0.3">
      <c r="B6368" s="249"/>
    </row>
    <row r="6369" spans="2:2" x14ac:dyDescent="0.3">
      <c r="B6369" s="249"/>
    </row>
    <row r="6370" spans="2:2" x14ac:dyDescent="0.3">
      <c r="B6370" s="249"/>
    </row>
    <row r="6371" spans="2:2" x14ac:dyDescent="0.3">
      <c r="B6371" s="249"/>
    </row>
    <row r="6372" spans="2:2" x14ac:dyDescent="0.3">
      <c r="B6372" s="249"/>
    </row>
    <row r="6373" spans="2:2" x14ac:dyDescent="0.3">
      <c r="B6373" s="249"/>
    </row>
    <row r="6374" spans="2:2" x14ac:dyDescent="0.3">
      <c r="B6374" s="249"/>
    </row>
    <row r="6375" spans="2:2" x14ac:dyDescent="0.3">
      <c r="B6375" s="249"/>
    </row>
    <row r="6376" spans="2:2" x14ac:dyDescent="0.3">
      <c r="B6376" s="249"/>
    </row>
    <row r="6377" spans="2:2" x14ac:dyDescent="0.3">
      <c r="B6377" s="249"/>
    </row>
    <row r="6378" spans="2:2" x14ac:dyDescent="0.3">
      <c r="B6378" s="249"/>
    </row>
    <row r="6379" spans="2:2" x14ac:dyDescent="0.3">
      <c r="B6379" s="249"/>
    </row>
    <row r="6380" spans="2:2" x14ac:dyDescent="0.3">
      <c r="B6380" s="249"/>
    </row>
    <row r="6381" spans="2:2" x14ac:dyDescent="0.3">
      <c r="B6381" s="249"/>
    </row>
    <row r="6382" spans="2:2" x14ac:dyDescent="0.3">
      <c r="B6382" s="249"/>
    </row>
    <row r="6383" spans="2:2" x14ac:dyDescent="0.3">
      <c r="B6383" s="249"/>
    </row>
    <row r="6384" spans="2:2" x14ac:dyDescent="0.3">
      <c r="B6384" s="249"/>
    </row>
    <row r="6385" spans="2:2" x14ac:dyDescent="0.3">
      <c r="B6385" s="249"/>
    </row>
    <row r="6386" spans="2:2" x14ac:dyDescent="0.3">
      <c r="B6386" s="249"/>
    </row>
    <row r="6387" spans="2:2" x14ac:dyDescent="0.3">
      <c r="B6387" s="249"/>
    </row>
    <row r="6388" spans="2:2" x14ac:dyDescent="0.3">
      <c r="B6388" s="249"/>
    </row>
    <row r="6389" spans="2:2" x14ac:dyDescent="0.3">
      <c r="B6389" s="249"/>
    </row>
    <row r="6390" spans="2:2" x14ac:dyDescent="0.3">
      <c r="B6390" s="249"/>
    </row>
    <row r="6391" spans="2:2" x14ac:dyDescent="0.3">
      <c r="B6391" s="249"/>
    </row>
    <row r="6392" spans="2:2" x14ac:dyDescent="0.3">
      <c r="B6392" s="249"/>
    </row>
    <row r="6393" spans="2:2" x14ac:dyDescent="0.3">
      <c r="B6393" s="249"/>
    </row>
    <row r="6394" spans="2:2" x14ac:dyDescent="0.3">
      <c r="B6394" s="249"/>
    </row>
    <row r="6395" spans="2:2" x14ac:dyDescent="0.3">
      <c r="B6395" s="249"/>
    </row>
    <row r="6396" spans="2:2" x14ac:dyDescent="0.3">
      <c r="B6396" s="249"/>
    </row>
    <row r="6397" spans="2:2" x14ac:dyDescent="0.3">
      <c r="B6397" s="249"/>
    </row>
    <row r="6398" spans="2:2" x14ac:dyDescent="0.3">
      <c r="B6398" s="249"/>
    </row>
    <row r="6399" spans="2:2" x14ac:dyDescent="0.3">
      <c r="B6399" s="249"/>
    </row>
    <row r="6400" spans="2:2" x14ac:dyDescent="0.3">
      <c r="B6400" s="249"/>
    </row>
    <row r="6401" spans="2:2" x14ac:dyDescent="0.3">
      <c r="B6401" s="249"/>
    </row>
    <row r="6402" spans="2:2" x14ac:dyDescent="0.3">
      <c r="B6402" s="249"/>
    </row>
    <row r="6403" spans="2:2" x14ac:dyDescent="0.3">
      <c r="B6403" s="249"/>
    </row>
    <row r="6404" spans="2:2" x14ac:dyDescent="0.3">
      <c r="B6404" s="249"/>
    </row>
    <row r="6405" spans="2:2" x14ac:dyDescent="0.3">
      <c r="B6405" s="249"/>
    </row>
    <row r="6406" spans="2:2" x14ac:dyDescent="0.3">
      <c r="B6406" s="249"/>
    </row>
    <row r="6407" spans="2:2" x14ac:dyDescent="0.3">
      <c r="B6407" s="249"/>
    </row>
    <row r="6408" spans="2:2" x14ac:dyDescent="0.3">
      <c r="B6408" s="249"/>
    </row>
    <row r="6409" spans="2:2" x14ac:dyDescent="0.3">
      <c r="B6409" s="249"/>
    </row>
    <row r="6410" spans="2:2" x14ac:dyDescent="0.3">
      <c r="B6410" s="249"/>
    </row>
    <row r="6411" spans="2:2" x14ac:dyDescent="0.3">
      <c r="B6411" s="249"/>
    </row>
    <row r="6412" spans="2:2" x14ac:dyDescent="0.3">
      <c r="B6412" s="249"/>
    </row>
    <row r="6413" spans="2:2" x14ac:dyDescent="0.3">
      <c r="B6413" s="249"/>
    </row>
    <row r="6414" spans="2:2" x14ac:dyDescent="0.3">
      <c r="B6414" s="249"/>
    </row>
    <row r="6415" spans="2:2" x14ac:dyDescent="0.3">
      <c r="B6415" s="249"/>
    </row>
    <row r="6416" spans="2:2" x14ac:dyDescent="0.3">
      <c r="B6416" s="249"/>
    </row>
    <row r="6417" spans="2:2" x14ac:dyDescent="0.3">
      <c r="B6417" s="249"/>
    </row>
    <row r="6418" spans="2:2" x14ac:dyDescent="0.3">
      <c r="B6418" s="249"/>
    </row>
    <row r="6419" spans="2:2" x14ac:dyDescent="0.3">
      <c r="B6419" s="249"/>
    </row>
    <row r="6420" spans="2:2" x14ac:dyDescent="0.3">
      <c r="B6420" s="249"/>
    </row>
    <row r="6421" spans="2:2" x14ac:dyDescent="0.3">
      <c r="B6421" s="249"/>
    </row>
    <row r="6422" spans="2:2" x14ac:dyDescent="0.3">
      <c r="B6422" s="249"/>
    </row>
    <row r="6423" spans="2:2" x14ac:dyDescent="0.3">
      <c r="B6423" s="249"/>
    </row>
    <row r="6424" spans="2:2" x14ac:dyDescent="0.3">
      <c r="B6424" s="249"/>
    </row>
    <row r="6425" spans="2:2" x14ac:dyDescent="0.3">
      <c r="B6425" s="249"/>
    </row>
    <row r="6426" spans="2:2" x14ac:dyDescent="0.3">
      <c r="B6426" s="249"/>
    </row>
    <row r="6427" spans="2:2" x14ac:dyDescent="0.3">
      <c r="B6427" s="249"/>
    </row>
    <row r="6428" spans="2:2" x14ac:dyDescent="0.3">
      <c r="B6428" s="249"/>
    </row>
    <row r="6429" spans="2:2" x14ac:dyDescent="0.3">
      <c r="B6429" s="249"/>
    </row>
    <row r="6430" spans="2:2" x14ac:dyDescent="0.3">
      <c r="B6430" s="249"/>
    </row>
    <row r="6431" spans="2:2" x14ac:dyDescent="0.3">
      <c r="B6431" s="249"/>
    </row>
    <row r="6432" spans="2:2" x14ac:dyDescent="0.3">
      <c r="B6432" s="249"/>
    </row>
    <row r="6433" spans="2:2" x14ac:dyDescent="0.3">
      <c r="B6433" s="249"/>
    </row>
    <row r="6434" spans="2:2" x14ac:dyDescent="0.3">
      <c r="B6434" s="249"/>
    </row>
    <row r="6435" spans="2:2" x14ac:dyDescent="0.3">
      <c r="B6435" s="249"/>
    </row>
    <row r="6436" spans="2:2" x14ac:dyDescent="0.3">
      <c r="B6436" s="249"/>
    </row>
    <row r="6437" spans="2:2" x14ac:dyDescent="0.3">
      <c r="B6437" s="249"/>
    </row>
    <row r="6438" spans="2:2" x14ac:dyDescent="0.3">
      <c r="B6438" s="249"/>
    </row>
    <row r="6439" spans="2:2" x14ac:dyDescent="0.3">
      <c r="B6439" s="249"/>
    </row>
    <row r="6440" spans="2:2" x14ac:dyDescent="0.3">
      <c r="B6440" s="249"/>
    </row>
    <row r="6441" spans="2:2" x14ac:dyDescent="0.3">
      <c r="B6441" s="249"/>
    </row>
    <row r="6442" spans="2:2" x14ac:dyDescent="0.3">
      <c r="B6442" s="249"/>
    </row>
    <row r="6443" spans="2:2" x14ac:dyDescent="0.3">
      <c r="B6443" s="249"/>
    </row>
    <row r="6444" spans="2:2" x14ac:dyDescent="0.3">
      <c r="B6444" s="249"/>
    </row>
    <row r="6445" spans="2:2" x14ac:dyDescent="0.3">
      <c r="B6445" s="249"/>
    </row>
    <row r="6446" spans="2:2" x14ac:dyDescent="0.3">
      <c r="B6446" s="249"/>
    </row>
    <row r="6447" spans="2:2" x14ac:dyDescent="0.3">
      <c r="B6447" s="249"/>
    </row>
    <row r="6448" spans="2:2" x14ac:dyDescent="0.3">
      <c r="B6448" s="249"/>
    </row>
    <row r="6449" spans="2:2" x14ac:dyDescent="0.3">
      <c r="B6449" s="249"/>
    </row>
    <row r="6450" spans="2:2" x14ac:dyDescent="0.3">
      <c r="B6450" s="249"/>
    </row>
    <row r="6451" spans="2:2" x14ac:dyDescent="0.3">
      <c r="B6451" s="249"/>
    </row>
    <row r="6452" spans="2:2" x14ac:dyDescent="0.3">
      <c r="B6452" s="249"/>
    </row>
    <row r="6453" spans="2:2" x14ac:dyDescent="0.3">
      <c r="B6453" s="249"/>
    </row>
    <row r="6454" spans="2:2" x14ac:dyDescent="0.3">
      <c r="B6454" s="249"/>
    </row>
    <row r="6455" spans="2:2" x14ac:dyDescent="0.3">
      <c r="B6455" s="249"/>
    </row>
    <row r="6456" spans="2:2" x14ac:dyDescent="0.3">
      <c r="B6456" s="249"/>
    </row>
    <row r="6457" spans="2:2" x14ac:dyDescent="0.3">
      <c r="B6457" s="249"/>
    </row>
    <row r="6458" spans="2:2" x14ac:dyDescent="0.3">
      <c r="B6458" s="249"/>
    </row>
    <row r="6459" spans="2:2" x14ac:dyDescent="0.3">
      <c r="B6459" s="249"/>
    </row>
    <row r="6460" spans="2:2" x14ac:dyDescent="0.3">
      <c r="B6460" s="249"/>
    </row>
    <row r="6461" spans="2:2" x14ac:dyDescent="0.3">
      <c r="B6461" s="249"/>
    </row>
    <row r="6462" spans="2:2" x14ac:dyDescent="0.3">
      <c r="B6462" s="249"/>
    </row>
    <row r="6463" spans="2:2" x14ac:dyDescent="0.3">
      <c r="B6463" s="249"/>
    </row>
    <row r="6464" spans="2:2" x14ac:dyDescent="0.3">
      <c r="B6464" s="249"/>
    </row>
    <row r="6465" spans="2:2" x14ac:dyDescent="0.3">
      <c r="B6465" s="249"/>
    </row>
    <row r="6466" spans="2:2" x14ac:dyDescent="0.3">
      <c r="B6466" s="249"/>
    </row>
    <row r="6467" spans="2:2" x14ac:dyDescent="0.3">
      <c r="B6467" s="249"/>
    </row>
    <row r="6468" spans="2:2" x14ac:dyDescent="0.3">
      <c r="B6468" s="249"/>
    </row>
    <row r="6469" spans="2:2" x14ac:dyDescent="0.3">
      <c r="B6469" s="249"/>
    </row>
    <row r="6470" spans="2:2" x14ac:dyDescent="0.3">
      <c r="B6470" s="249"/>
    </row>
    <row r="6471" spans="2:2" x14ac:dyDescent="0.3">
      <c r="B6471" s="249"/>
    </row>
    <row r="6472" spans="2:2" x14ac:dyDescent="0.3">
      <c r="B6472" s="249"/>
    </row>
    <row r="6473" spans="2:2" x14ac:dyDescent="0.3">
      <c r="B6473" s="249"/>
    </row>
    <row r="6474" spans="2:2" x14ac:dyDescent="0.3">
      <c r="B6474" s="249"/>
    </row>
    <row r="6475" spans="2:2" x14ac:dyDescent="0.3">
      <c r="B6475" s="249"/>
    </row>
    <row r="6476" spans="2:2" x14ac:dyDescent="0.3">
      <c r="B6476" s="249"/>
    </row>
    <row r="6477" spans="2:2" x14ac:dyDescent="0.3">
      <c r="B6477" s="249"/>
    </row>
    <row r="6478" spans="2:2" x14ac:dyDescent="0.3">
      <c r="B6478" s="249"/>
    </row>
    <row r="6479" spans="2:2" x14ac:dyDescent="0.3">
      <c r="B6479" s="249"/>
    </row>
    <row r="6480" spans="2:2" x14ac:dyDescent="0.3">
      <c r="B6480" s="249"/>
    </row>
    <row r="6481" spans="2:2" x14ac:dyDescent="0.3">
      <c r="B6481" s="249"/>
    </row>
    <row r="6482" spans="2:2" x14ac:dyDescent="0.3">
      <c r="B6482" s="249"/>
    </row>
    <row r="6483" spans="2:2" x14ac:dyDescent="0.3">
      <c r="B6483" s="249"/>
    </row>
    <row r="6484" spans="2:2" x14ac:dyDescent="0.3">
      <c r="B6484" s="249"/>
    </row>
    <row r="6485" spans="2:2" x14ac:dyDescent="0.3">
      <c r="B6485" s="249"/>
    </row>
    <row r="6486" spans="2:2" x14ac:dyDescent="0.3">
      <c r="B6486" s="249"/>
    </row>
    <row r="6487" spans="2:2" x14ac:dyDescent="0.3">
      <c r="B6487" s="249"/>
    </row>
    <row r="6488" spans="2:2" x14ac:dyDescent="0.3">
      <c r="B6488" s="249"/>
    </row>
    <row r="6489" spans="2:2" x14ac:dyDescent="0.3">
      <c r="B6489" s="249"/>
    </row>
    <row r="6490" spans="2:2" x14ac:dyDescent="0.3">
      <c r="B6490" s="249"/>
    </row>
    <row r="6491" spans="2:2" x14ac:dyDescent="0.3">
      <c r="B6491" s="249"/>
    </row>
    <row r="6492" spans="2:2" x14ac:dyDescent="0.3">
      <c r="B6492" s="249"/>
    </row>
    <row r="6493" spans="2:2" x14ac:dyDescent="0.3">
      <c r="B6493" s="249"/>
    </row>
    <row r="6494" spans="2:2" x14ac:dyDescent="0.3">
      <c r="B6494" s="249"/>
    </row>
    <row r="6495" spans="2:2" x14ac:dyDescent="0.3">
      <c r="B6495" s="249"/>
    </row>
    <row r="6496" spans="2:2" x14ac:dyDescent="0.3">
      <c r="B6496" s="249"/>
    </row>
    <row r="6497" spans="2:2" x14ac:dyDescent="0.3">
      <c r="B6497" s="249"/>
    </row>
    <row r="6498" spans="2:2" x14ac:dyDescent="0.3">
      <c r="B6498" s="249"/>
    </row>
    <row r="6499" spans="2:2" x14ac:dyDescent="0.3">
      <c r="B6499" s="249"/>
    </row>
    <row r="6500" spans="2:2" x14ac:dyDescent="0.3">
      <c r="B6500" s="249"/>
    </row>
    <row r="6501" spans="2:2" x14ac:dyDescent="0.3">
      <c r="B6501" s="249"/>
    </row>
    <row r="6502" spans="2:2" x14ac:dyDescent="0.3">
      <c r="B6502" s="249"/>
    </row>
    <row r="6503" spans="2:2" x14ac:dyDescent="0.3">
      <c r="B6503" s="249"/>
    </row>
    <row r="6504" spans="2:2" x14ac:dyDescent="0.3">
      <c r="B6504" s="249"/>
    </row>
    <row r="6505" spans="2:2" x14ac:dyDescent="0.3">
      <c r="B6505" s="249"/>
    </row>
    <row r="6506" spans="2:2" x14ac:dyDescent="0.3">
      <c r="B6506" s="249"/>
    </row>
    <row r="6507" spans="2:2" x14ac:dyDescent="0.3">
      <c r="B6507" s="249"/>
    </row>
    <row r="6508" spans="2:2" x14ac:dyDescent="0.3">
      <c r="B6508" s="249"/>
    </row>
    <row r="6509" spans="2:2" x14ac:dyDescent="0.3">
      <c r="B6509" s="249"/>
    </row>
    <row r="6510" spans="2:2" x14ac:dyDescent="0.3">
      <c r="B6510" s="249"/>
    </row>
    <row r="6511" spans="2:2" x14ac:dyDescent="0.3">
      <c r="B6511" s="249"/>
    </row>
    <row r="6512" spans="2:2" x14ac:dyDescent="0.3">
      <c r="B6512" s="249"/>
    </row>
    <row r="6513" spans="2:2" x14ac:dyDescent="0.3">
      <c r="B6513" s="249"/>
    </row>
    <row r="6514" spans="2:2" x14ac:dyDescent="0.3">
      <c r="B6514" s="249"/>
    </row>
    <row r="6515" spans="2:2" x14ac:dyDescent="0.3">
      <c r="B6515" s="249"/>
    </row>
    <row r="6516" spans="2:2" x14ac:dyDescent="0.3">
      <c r="B6516" s="249"/>
    </row>
    <row r="6517" spans="2:2" x14ac:dyDescent="0.3">
      <c r="B6517" s="249"/>
    </row>
    <row r="6518" spans="2:2" x14ac:dyDescent="0.3">
      <c r="B6518" s="249"/>
    </row>
    <row r="6519" spans="2:2" x14ac:dyDescent="0.3">
      <c r="B6519" s="249"/>
    </row>
    <row r="6520" spans="2:2" x14ac:dyDescent="0.3">
      <c r="B6520" s="249"/>
    </row>
    <row r="6521" spans="2:2" x14ac:dyDescent="0.3">
      <c r="B6521" s="249"/>
    </row>
    <row r="6522" spans="2:2" x14ac:dyDescent="0.3">
      <c r="B6522" s="249"/>
    </row>
    <row r="6523" spans="2:2" x14ac:dyDescent="0.3">
      <c r="B6523" s="249"/>
    </row>
    <row r="6524" spans="2:2" x14ac:dyDescent="0.3">
      <c r="B6524" s="249"/>
    </row>
    <row r="6525" spans="2:2" x14ac:dyDescent="0.3">
      <c r="B6525" s="249"/>
    </row>
    <row r="6526" spans="2:2" x14ac:dyDescent="0.3">
      <c r="B6526" s="249"/>
    </row>
    <row r="6527" spans="2:2" x14ac:dyDescent="0.3">
      <c r="B6527" s="249"/>
    </row>
    <row r="6528" spans="2:2" x14ac:dyDescent="0.3">
      <c r="B6528" s="249"/>
    </row>
    <row r="6529" spans="2:2" x14ac:dyDescent="0.3">
      <c r="B6529" s="249"/>
    </row>
    <row r="6530" spans="2:2" x14ac:dyDescent="0.3">
      <c r="B6530" s="249"/>
    </row>
    <row r="6531" spans="2:2" x14ac:dyDescent="0.3">
      <c r="B6531" s="249"/>
    </row>
    <row r="6532" spans="2:2" x14ac:dyDescent="0.3">
      <c r="B6532" s="249"/>
    </row>
    <row r="6533" spans="2:2" x14ac:dyDescent="0.3">
      <c r="B6533" s="249"/>
    </row>
    <row r="6534" spans="2:2" x14ac:dyDescent="0.3">
      <c r="B6534" s="249"/>
    </row>
    <row r="6535" spans="2:2" x14ac:dyDescent="0.3">
      <c r="B6535" s="249"/>
    </row>
    <row r="6536" spans="2:2" x14ac:dyDescent="0.3">
      <c r="B6536" s="249"/>
    </row>
    <row r="6537" spans="2:2" x14ac:dyDescent="0.3">
      <c r="B6537" s="249"/>
    </row>
    <row r="6538" spans="2:2" x14ac:dyDescent="0.3">
      <c r="B6538" s="249"/>
    </row>
    <row r="6539" spans="2:2" x14ac:dyDescent="0.3">
      <c r="B6539" s="249"/>
    </row>
    <row r="6540" spans="2:2" x14ac:dyDescent="0.3">
      <c r="B6540" s="249"/>
    </row>
    <row r="6541" spans="2:2" x14ac:dyDescent="0.3">
      <c r="B6541" s="249"/>
    </row>
    <row r="6542" spans="2:2" x14ac:dyDescent="0.3">
      <c r="B6542" s="249"/>
    </row>
    <row r="6543" spans="2:2" x14ac:dyDescent="0.3">
      <c r="B6543" s="249"/>
    </row>
    <row r="6544" spans="2:2" x14ac:dyDescent="0.3">
      <c r="B6544" s="249"/>
    </row>
    <row r="6545" spans="2:2" x14ac:dyDescent="0.3">
      <c r="B6545" s="249"/>
    </row>
    <row r="6546" spans="2:2" x14ac:dyDescent="0.3">
      <c r="B6546" s="249"/>
    </row>
    <row r="6547" spans="2:2" x14ac:dyDescent="0.3">
      <c r="B6547" s="249"/>
    </row>
    <row r="6548" spans="2:2" x14ac:dyDescent="0.3">
      <c r="B6548" s="249"/>
    </row>
    <row r="6549" spans="2:2" x14ac:dyDescent="0.3">
      <c r="B6549" s="249"/>
    </row>
    <row r="6550" spans="2:2" x14ac:dyDescent="0.3">
      <c r="B6550" s="249"/>
    </row>
    <row r="6551" spans="2:2" x14ac:dyDescent="0.3">
      <c r="B6551" s="249"/>
    </row>
    <row r="6552" spans="2:2" x14ac:dyDescent="0.3">
      <c r="B6552" s="249"/>
    </row>
    <row r="6553" spans="2:2" x14ac:dyDescent="0.3">
      <c r="B6553" s="249"/>
    </row>
    <row r="6554" spans="2:2" x14ac:dyDescent="0.3">
      <c r="B6554" s="249"/>
    </row>
    <row r="6555" spans="2:2" x14ac:dyDescent="0.3">
      <c r="B6555" s="249"/>
    </row>
    <row r="6556" spans="2:2" x14ac:dyDescent="0.3">
      <c r="B6556" s="249"/>
    </row>
    <row r="6557" spans="2:2" x14ac:dyDescent="0.3">
      <c r="B6557" s="249"/>
    </row>
    <row r="6558" spans="2:2" x14ac:dyDescent="0.3">
      <c r="B6558" s="249"/>
    </row>
    <row r="6559" spans="2:2" x14ac:dyDescent="0.3">
      <c r="B6559" s="249"/>
    </row>
    <row r="6560" spans="2:2" x14ac:dyDescent="0.3">
      <c r="B6560" s="249"/>
    </row>
    <row r="6561" spans="2:2" x14ac:dyDescent="0.3">
      <c r="B6561" s="249"/>
    </row>
    <row r="6562" spans="2:2" x14ac:dyDescent="0.3">
      <c r="B6562" s="249"/>
    </row>
    <row r="6563" spans="2:2" x14ac:dyDescent="0.3">
      <c r="B6563" s="249"/>
    </row>
    <row r="6564" spans="2:2" x14ac:dyDescent="0.3">
      <c r="B6564" s="249"/>
    </row>
    <row r="6565" spans="2:2" x14ac:dyDescent="0.3">
      <c r="B6565" s="249"/>
    </row>
    <row r="6566" spans="2:2" x14ac:dyDescent="0.3">
      <c r="B6566" s="249"/>
    </row>
    <row r="6567" spans="2:2" x14ac:dyDescent="0.3">
      <c r="B6567" s="249"/>
    </row>
    <row r="6568" spans="2:2" x14ac:dyDescent="0.3">
      <c r="B6568" s="249"/>
    </row>
    <row r="6569" spans="2:2" x14ac:dyDescent="0.3">
      <c r="B6569" s="249"/>
    </row>
    <row r="6570" spans="2:2" x14ac:dyDescent="0.3">
      <c r="B6570" s="249"/>
    </row>
    <row r="6571" spans="2:2" x14ac:dyDescent="0.3">
      <c r="B6571" s="249"/>
    </row>
    <row r="6572" spans="2:2" x14ac:dyDescent="0.3">
      <c r="B6572" s="249"/>
    </row>
    <row r="6573" spans="2:2" x14ac:dyDescent="0.3">
      <c r="B6573" s="249"/>
    </row>
    <row r="6574" spans="2:2" x14ac:dyDescent="0.3">
      <c r="B6574" s="249"/>
    </row>
    <row r="6575" spans="2:2" x14ac:dyDescent="0.3">
      <c r="B6575" s="249"/>
    </row>
    <row r="6576" spans="2:2" x14ac:dyDescent="0.3">
      <c r="B6576" s="249"/>
    </row>
    <row r="6577" spans="2:2" x14ac:dyDescent="0.3">
      <c r="B6577" s="249"/>
    </row>
    <row r="6578" spans="2:2" x14ac:dyDescent="0.3">
      <c r="B6578" s="249"/>
    </row>
    <row r="6579" spans="2:2" x14ac:dyDescent="0.3">
      <c r="B6579" s="249"/>
    </row>
    <row r="6580" spans="2:2" x14ac:dyDescent="0.3">
      <c r="B6580" s="249"/>
    </row>
    <row r="6581" spans="2:2" x14ac:dyDescent="0.3">
      <c r="B6581" s="249"/>
    </row>
    <row r="6582" spans="2:2" x14ac:dyDescent="0.3">
      <c r="B6582" s="249"/>
    </row>
    <row r="6583" spans="2:2" x14ac:dyDescent="0.3">
      <c r="B6583" s="249"/>
    </row>
    <row r="6584" spans="2:2" x14ac:dyDescent="0.3">
      <c r="B6584" s="249"/>
    </row>
    <row r="6585" spans="2:2" x14ac:dyDescent="0.3">
      <c r="B6585" s="249"/>
    </row>
    <row r="6586" spans="2:2" x14ac:dyDescent="0.3">
      <c r="B6586" s="249"/>
    </row>
    <row r="6587" spans="2:2" x14ac:dyDescent="0.3">
      <c r="B6587" s="249"/>
    </row>
    <row r="6588" spans="2:2" x14ac:dyDescent="0.3">
      <c r="B6588" s="249"/>
    </row>
    <row r="6589" spans="2:2" x14ac:dyDescent="0.3">
      <c r="B6589" s="249"/>
    </row>
    <row r="6590" spans="2:2" x14ac:dyDescent="0.3">
      <c r="B6590" s="249"/>
    </row>
    <row r="6591" spans="2:2" x14ac:dyDescent="0.3">
      <c r="B6591" s="249"/>
    </row>
    <row r="6592" spans="2:2" x14ac:dyDescent="0.3">
      <c r="B6592" s="249"/>
    </row>
    <row r="6593" spans="2:2" x14ac:dyDescent="0.3">
      <c r="B6593" s="249"/>
    </row>
    <row r="6594" spans="2:2" x14ac:dyDescent="0.3">
      <c r="B6594" s="249"/>
    </row>
    <row r="6595" spans="2:2" x14ac:dyDescent="0.3">
      <c r="B6595" s="249"/>
    </row>
    <row r="6596" spans="2:2" x14ac:dyDescent="0.3">
      <c r="B6596" s="249"/>
    </row>
    <row r="6597" spans="2:2" x14ac:dyDescent="0.3">
      <c r="B6597" s="249"/>
    </row>
    <row r="6598" spans="2:2" x14ac:dyDescent="0.3">
      <c r="B6598" s="249"/>
    </row>
    <row r="6599" spans="2:2" x14ac:dyDescent="0.3">
      <c r="B6599" s="249"/>
    </row>
    <row r="6600" spans="2:2" x14ac:dyDescent="0.3">
      <c r="B6600" s="249"/>
    </row>
    <row r="6601" spans="2:2" x14ac:dyDescent="0.3">
      <c r="B6601" s="249"/>
    </row>
    <row r="6602" spans="2:2" x14ac:dyDescent="0.3">
      <c r="B6602" s="249"/>
    </row>
    <row r="6603" spans="2:2" x14ac:dyDescent="0.3">
      <c r="B6603" s="249"/>
    </row>
    <row r="6604" spans="2:2" x14ac:dyDescent="0.3">
      <c r="B6604" s="249"/>
    </row>
    <row r="6605" spans="2:2" x14ac:dyDescent="0.3">
      <c r="B6605" s="249"/>
    </row>
    <row r="6606" spans="2:2" x14ac:dyDescent="0.3">
      <c r="B6606" s="249"/>
    </row>
    <row r="6607" spans="2:2" x14ac:dyDescent="0.3">
      <c r="B6607" s="249"/>
    </row>
    <row r="6608" spans="2:2" x14ac:dyDescent="0.3">
      <c r="B6608" s="249"/>
    </row>
    <row r="6609" spans="2:2" x14ac:dyDescent="0.3">
      <c r="B6609" s="249"/>
    </row>
    <row r="6610" spans="2:2" x14ac:dyDescent="0.3">
      <c r="B6610" s="249"/>
    </row>
    <row r="6611" spans="2:2" x14ac:dyDescent="0.3">
      <c r="B6611" s="249"/>
    </row>
    <row r="6612" spans="2:2" x14ac:dyDescent="0.3">
      <c r="B6612" s="249"/>
    </row>
    <row r="6613" spans="2:2" x14ac:dyDescent="0.3">
      <c r="B6613" s="249"/>
    </row>
    <row r="6614" spans="2:2" x14ac:dyDescent="0.3">
      <c r="B6614" s="249"/>
    </row>
    <row r="6615" spans="2:2" x14ac:dyDescent="0.3">
      <c r="B6615" s="249"/>
    </row>
    <row r="6616" spans="2:2" x14ac:dyDescent="0.3">
      <c r="B6616" s="249"/>
    </row>
    <row r="6617" spans="2:2" x14ac:dyDescent="0.3">
      <c r="B6617" s="249"/>
    </row>
    <row r="6618" spans="2:2" x14ac:dyDescent="0.3">
      <c r="B6618" s="249"/>
    </row>
    <row r="6619" spans="2:2" x14ac:dyDescent="0.3">
      <c r="B6619" s="249"/>
    </row>
    <row r="6620" spans="2:2" x14ac:dyDescent="0.3">
      <c r="B6620" s="249"/>
    </row>
    <row r="6621" spans="2:2" x14ac:dyDescent="0.3">
      <c r="B6621" s="249"/>
    </row>
    <row r="6622" spans="2:2" x14ac:dyDescent="0.3">
      <c r="B6622" s="249"/>
    </row>
    <row r="6623" spans="2:2" x14ac:dyDescent="0.3">
      <c r="B6623" s="249"/>
    </row>
    <row r="6624" spans="2:2" x14ac:dyDescent="0.3">
      <c r="B6624" s="249"/>
    </row>
    <row r="6625" spans="2:2" x14ac:dyDescent="0.3">
      <c r="B6625" s="249"/>
    </row>
    <row r="6626" spans="2:2" x14ac:dyDescent="0.3">
      <c r="B6626" s="249"/>
    </row>
    <row r="6627" spans="2:2" x14ac:dyDescent="0.3">
      <c r="B6627" s="249"/>
    </row>
    <row r="6628" spans="2:2" x14ac:dyDescent="0.3">
      <c r="B6628" s="249"/>
    </row>
    <row r="6629" spans="2:2" x14ac:dyDescent="0.3">
      <c r="B6629" s="249"/>
    </row>
    <row r="6630" spans="2:2" x14ac:dyDescent="0.3">
      <c r="B6630" s="249"/>
    </row>
    <row r="6631" spans="2:2" x14ac:dyDescent="0.3">
      <c r="B6631" s="249"/>
    </row>
    <row r="6632" spans="2:2" x14ac:dyDescent="0.3">
      <c r="B6632" s="249"/>
    </row>
    <row r="6633" spans="2:2" x14ac:dyDescent="0.3">
      <c r="B6633" s="249"/>
    </row>
    <row r="6634" spans="2:2" x14ac:dyDescent="0.3">
      <c r="B6634" s="249"/>
    </row>
    <row r="6635" spans="2:2" x14ac:dyDescent="0.3">
      <c r="B6635" s="249"/>
    </row>
    <row r="6636" spans="2:2" x14ac:dyDescent="0.3">
      <c r="B6636" s="249"/>
    </row>
    <row r="6637" spans="2:2" x14ac:dyDescent="0.3">
      <c r="B6637" s="249"/>
    </row>
    <row r="6638" spans="2:2" x14ac:dyDescent="0.3">
      <c r="B6638" s="249"/>
    </row>
    <row r="6639" spans="2:2" x14ac:dyDescent="0.3">
      <c r="B6639" s="249"/>
    </row>
    <row r="6640" spans="2:2" x14ac:dyDescent="0.3">
      <c r="B6640" s="249"/>
    </row>
    <row r="6641" spans="2:2" x14ac:dyDescent="0.3">
      <c r="B6641" s="249"/>
    </row>
    <row r="6642" spans="2:2" x14ac:dyDescent="0.3">
      <c r="B6642" s="249"/>
    </row>
    <row r="6643" spans="2:2" x14ac:dyDescent="0.3">
      <c r="B6643" s="249"/>
    </row>
    <row r="6644" spans="2:2" x14ac:dyDescent="0.3">
      <c r="B6644" s="249"/>
    </row>
    <row r="6645" spans="2:2" x14ac:dyDescent="0.3">
      <c r="B6645" s="249"/>
    </row>
    <row r="6646" spans="2:2" x14ac:dyDescent="0.3">
      <c r="B6646" s="249"/>
    </row>
    <row r="6647" spans="2:2" x14ac:dyDescent="0.3">
      <c r="B6647" s="249"/>
    </row>
    <row r="6648" spans="2:2" x14ac:dyDescent="0.3">
      <c r="B6648" s="249"/>
    </row>
    <row r="6649" spans="2:2" x14ac:dyDescent="0.3">
      <c r="B6649" s="249"/>
    </row>
    <row r="6650" spans="2:2" x14ac:dyDescent="0.3">
      <c r="B6650" s="249"/>
    </row>
    <row r="6651" spans="2:2" x14ac:dyDescent="0.3">
      <c r="B6651" s="249"/>
    </row>
    <row r="6652" spans="2:2" x14ac:dyDescent="0.3">
      <c r="B6652" s="249"/>
    </row>
    <row r="6653" spans="2:2" x14ac:dyDescent="0.3">
      <c r="B6653" s="249"/>
    </row>
    <row r="6654" spans="2:2" x14ac:dyDescent="0.3">
      <c r="B6654" s="249"/>
    </row>
    <row r="6655" spans="2:2" x14ac:dyDescent="0.3">
      <c r="B6655" s="249"/>
    </row>
    <row r="6656" spans="2:2" x14ac:dyDescent="0.3">
      <c r="B6656" s="249"/>
    </row>
    <row r="6657" spans="2:2" x14ac:dyDescent="0.3">
      <c r="B6657" s="249"/>
    </row>
    <row r="6658" spans="2:2" x14ac:dyDescent="0.3">
      <c r="B6658" s="249"/>
    </row>
    <row r="6659" spans="2:2" x14ac:dyDescent="0.3">
      <c r="B6659" s="249"/>
    </row>
    <row r="6660" spans="2:2" x14ac:dyDescent="0.3">
      <c r="B6660" s="249"/>
    </row>
    <row r="6661" spans="2:2" x14ac:dyDescent="0.3">
      <c r="B6661" s="249"/>
    </row>
    <row r="6662" spans="2:2" x14ac:dyDescent="0.3">
      <c r="B6662" s="249"/>
    </row>
    <row r="6663" spans="2:2" x14ac:dyDescent="0.3">
      <c r="B6663" s="249"/>
    </row>
    <row r="6664" spans="2:2" x14ac:dyDescent="0.3">
      <c r="B6664" s="249"/>
    </row>
    <row r="6665" spans="2:2" x14ac:dyDescent="0.3">
      <c r="B6665" s="249"/>
    </row>
    <row r="6666" spans="2:2" x14ac:dyDescent="0.3">
      <c r="B6666" s="249"/>
    </row>
    <row r="6667" spans="2:2" x14ac:dyDescent="0.3">
      <c r="B6667" s="249"/>
    </row>
    <row r="6668" spans="2:2" x14ac:dyDescent="0.3">
      <c r="B6668" s="249"/>
    </row>
    <row r="6669" spans="2:2" x14ac:dyDescent="0.3">
      <c r="B6669" s="249"/>
    </row>
    <row r="6670" spans="2:2" x14ac:dyDescent="0.3">
      <c r="B6670" s="249"/>
    </row>
    <row r="6671" spans="2:2" x14ac:dyDescent="0.3">
      <c r="B6671" s="249"/>
    </row>
    <row r="6672" spans="2:2" x14ac:dyDescent="0.3">
      <c r="B6672" s="249"/>
    </row>
    <row r="6673" spans="2:2" x14ac:dyDescent="0.3">
      <c r="B6673" s="249"/>
    </row>
    <row r="6674" spans="2:2" x14ac:dyDescent="0.3">
      <c r="B6674" s="249"/>
    </row>
    <row r="6675" spans="2:2" x14ac:dyDescent="0.3">
      <c r="B6675" s="249"/>
    </row>
    <row r="6676" spans="2:2" x14ac:dyDescent="0.3">
      <c r="B6676" s="249"/>
    </row>
    <row r="6677" spans="2:2" x14ac:dyDescent="0.3">
      <c r="B6677" s="249"/>
    </row>
    <row r="6678" spans="2:2" x14ac:dyDescent="0.3">
      <c r="B6678" s="249"/>
    </row>
    <row r="6679" spans="2:2" x14ac:dyDescent="0.3">
      <c r="B6679" s="249"/>
    </row>
    <row r="6680" spans="2:2" x14ac:dyDescent="0.3">
      <c r="B6680" s="249"/>
    </row>
    <row r="6681" spans="2:2" x14ac:dyDescent="0.3">
      <c r="B6681" s="249"/>
    </row>
    <row r="6682" spans="2:2" x14ac:dyDescent="0.3">
      <c r="B6682" s="249"/>
    </row>
    <row r="6683" spans="2:2" x14ac:dyDescent="0.3">
      <c r="B6683" s="249"/>
    </row>
    <row r="6684" spans="2:2" x14ac:dyDescent="0.3">
      <c r="B6684" s="249"/>
    </row>
    <row r="6685" spans="2:2" x14ac:dyDescent="0.3">
      <c r="B6685" s="249"/>
    </row>
    <row r="6686" spans="2:2" x14ac:dyDescent="0.3">
      <c r="B6686" s="249"/>
    </row>
    <row r="6687" spans="2:2" x14ac:dyDescent="0.3">
      <c r="B6687" s="249"/>
    </row>
    <row r="6688" spans="2:2" x14ac:dyDescent="0.3">
      <c r="B6688" s="249"/>
    </row>
    <row r="6689" spans="2:2" x14ac:dyDescent="0.3">
      <c r="B6689" s="249"/>
    </row>
    <row r="6690" spans="2:2" x14ac:dyDescent="0.3">
      <c r="B6690" s="249"/>
    </row>
    <row r="6691" spans="2:2" x14ac:dyDescent="0.3">
      <c r="B6691" s="249"/>
    </row>
    <row r="6692" spans="2:2" x14ac:dyDescent="0.3">
      <c r="B6692" s="249"/>
    </row>
    <row r="6693" spans="2:2" x14ac:dyDescent="0.3">
      <c r="B6693" s="249"/>
    </row>
    <row r="6694" spans="2:2" x14ac:dyDescent="0.3">
      <c r="B6694" s="249"/>
    </row>
    <row r="6695" spans="2:2" x14ac:dyDescent="0.3">
      <c r="B6695" s="249"/>
    </row>
    <row r="6696" spans="2:2" x14ac:dyDescent="0.3">
      <c r="B6696" s="249"/>
    </row>
    <row r="6697" spans="2:2" x14ac:dyDescent="0.3">
      <c r="B6697" s="249"/>
    </row>
    <row r="6698" spans="2:2" x14ac:dyDescent="0.3">
      <c r="B6698" s="249"/>
    </row>
    <row r="6699" spans="2:2" x14ac:dyDescent="0.3">
      <c r="B6699" s="249"/>
    </row>
    <row r="6700" spans="2:2" x14ac:dyDescent="0.3">
      <c r="B6700" s="249"/>
    </row>
    <row r="6701" spans="2:2" x14ac:dyDescent="0.3">
      <c r="B6701" s="249"/>
    </row>
    <row r="6702" spans="2:2" x14ac:dyDescent="0.3">
      <c r="B6702" s="249"/>
    </row>
    <row r="6703" spans="2:2" x14ac:dyDescent="0.3">
      <c r="B6703" s="249"/>
    </row>
    <row r="6704" spans="2:2" x14ac:dyDescent="0.3">
      <c r="B6704" s="249"/>
    </row>
    <row r="6705" spans="2:2" x14ac:dyDescent="0.3">
      <c r="B6705" s="249"/>
    </row>
    <row r="6706" spans="2:2" x14ac:dyDescent="0.3">
      <c r="B6706" s="249"/>
    </row>
    <row r="6707" spans="2:2" x14ac:dyDescent="0.3">
      <c r="B6707" s="249"/>
    </row>
    <row r="6708" spans="2:2" x14ac:dyDescent="0.3">
      <c r="B6708" s="249"/>
    </row>
    <row r="6709" spans="2:2" x14ac:dyDescent="0.3">
      <c r="B6709" s="249"/>
    </row>
    <row r="6710" spans="2:2" x14ac:dyDescent="0.3">
      <c r="B6710" s="249"/>
    </row>
    <row r="6711" spans="2:2" x14ac:dyDescent="0.3">
      <c r="B6711" s="249"/>
    </row>
    <row r="6712" spans="2:2" x14ac:dyDescent="0.3">
      <c r="B6712" s="249"/>
    </row>
    <row r="6713" spans="2:2" x14ac:dyDescent="0.3">
      <c r="B6713" s="249"/>
    </row>
    <row r="6714" spans="2:2" x14ac:dyDescent="0.3">
      <c r="B6714" s="249"/>
    </row>
    <row r="6715" spans="2:2" x14ac:dyDescent="0.3">
      <c r="B6715" s="249"/>
    </row>
    <row r="6716" spans="2:2" x14ac:dyDescent="0.3">
      <c r="B6716" s="249"/>
    </row>
    <row r="6717" spans="2:2" x14ac:dyDescent="0.3">
      <c r="B6717" s="249"/>
    </row>
    <row r="6718" spans="2:2" x14ac:dyDescent="0.3">
      <c r="B6718" s="249"/>
    </row>
    <row r="6719" spans="2:2" x14ac:dyDescent="0.3">
      <c r="B6719" s="249"/>
    </row>
    <row r="6720" spans="2:2" x14ac:dyDescent="0.3">
      <c r="B6720" s="249"/>
    </row>
    <row r="6721" spans="2:2" x14ac:dyDescent="0.3">
      <c r="B6721" s="249"/>
    </row>
    <row r="6722" spans="2:2" x14ac:dyDescent="0.3">
      <c r="B6722" s="249"/>
    </row>
    <row r="6723" spans="2:2" x14ac:dyDescent="0.3">
      <c r="B6723" s="249"/>
    </row>
    <row r="6724" spans="2:2" x14ac:dyDescent="0.3">
      <c r="B6724" s="249"/>
    </row>
    <row r="6725" spans="2:2" x14ac:dyDescent="0.3">
      <c r="B6725" s="249"/>
    </row>
    <row r="6726" spans="2:2" x14ac:dyDescent="0.3">
      <c r="B6726" s="249"/>
    </row>
    <row r="6727" spans="2:2" x14ac:dyDescent="0.3">
      <c r="B6727" s="249"/>
    </row>
    <row r="6728" spans="2:2" x14ac:dyDescent="0.3">
      <c r="B6728" s="249"/>
    </row>
    <row r="6729" spans="2:2" x14ac:dyDescent="0.3">
      <c r="B6729" s="249"/>
    </row>
    <row r="6730" spans="2:2" x14ac:dyDescent="0.3">
      <c r="B6730" s="249"/>
    </row>
    <row r="6731" spans="2:2" x14ac:dyDescent="0.3">
      <c r="B6731" s="249"/>
    </row>
    <row r="6732" spans="2:2" x14ac:dyDescent="0.3">
      <c r="B6732" s="249"/>
    </row>
    <row r="6733" spans="2:2" x14ac:dyDescent="0.3">
      <c r="B6733" s="249"/>
    </row>
    <row r="6734" spans="2:2" x14ac:dyDescent="0.3">
      <c r="B6734" s="249"/>
    </row>
    <row r="6735" spans="2:2" x14ac:dyDescent="0.3">
      <c r="B6735" s="249"/>
    </row>
    <row r="6736" spans="2:2" x14ac:dyDescent="0.3">
      <c r="B6736" s="249"/>
    </row>
    <row r="6737" spans="2:2" x14ac:dyDescent="0.3">
      <c r="B6737" s="249"/>
    </row>
    <row r="6738" spans="2:2" x14ac:dyDescent="0.3">
      <c r="B6738" s="249"/>
    </row>
    <row r="6739" spans="2:2" x14ac:dyDescent="0.3">
      <c r="B6739" s="249"/>
    </row>
    <row r="6740" spans="2:2" x14ac:dyDescent="0.3">
      <c r="B6740" s="249"/>
    </row>
    <row r="6741" spans="2:2" x14ac:dyDescent="0.3">
      <c r="B6741" s="249"/>
    </row>
    <row r="6742" spans="2:2" x14ac:dyDescent="0.3">
      <c r="B6742" s="249"/>
    </row>
    <row r="6743" spans="2:2" x14ac:dyDescent="0.3">
      <c r="B6743" s="249"/>
    </row>
    <row r="6744" spans="2:2" x14ac:dyDescent="0.3">
      <c r="B6744" s="249"/>
    </row>
    <row r="6745" spans="2:2" x14ac:dyDescent="0.3">
      <c r="B6745" s="249"/>
    </row>
    <row r="6746" spans="2:2" x14ac:dyDescent="0.3">
      <c r="B6746" s="249"/>
    </row>
    <row r="6747" spans="2:2" x14ac:dyDescent="0.3">
      <c r="B6747" s="249"/>
    </row>
    <row r="6748" spans="2:2" x14ac:dyDescent="0.3">
      <c r="B6748" s="249"/>
    </row>
    <row r="6749" spans="2:2" x14ac:dyDescent="0.3">
      <c r="B6749" s="249"/>
    </row>
    <row r="6750" spans="2:2" x14ac:dyDescent="0.3">
      <c r="B6750" s="249"/>
    </row>
    <row r="6751" spans="2:2" x14ac:dyDescent="0.3">
      <c r="B6751" s="249"/>
    </row>
    <row r="6752" spans="2:2" x14ac:dyDescent="0.3">
      <c r="B6752" s="249"/>
    </row>
    <row r="6753" spans="2:2" x14ac:dyDescent="0.3">
      <c r="B6753" s="249"/>
    </row>
    <row r="6754" spans="2:2" x14ac:dyDescent="0.3">
      <c r="B6754" s="249"/>
    </row>
    <row r="6755" spans="2:2" x14ac:dyDescent="0.3">
      <c r="B6755" s="249"/>
    </row>
    <row r="6756" spans="2:2" x14ac:dyDescent="0.3">
      <c r="B6756" s="249"/>
    </row>
    <row r="6757" spans="2:2" x14ac:dyDescent="0.3">
      <c r="B6757" s="249"/>
    </row>
    <row r="6758" spans="2:2" x14ac:dyDescent="0.3">
      <c r="B6758" s="249"/>
    </row>
    <row r="6759" spans="2:2" x14ac:dyDescent="0.3">
      <c r="B6759" s="249"/>
    </row>
    <row r="6760" spans="2:2" x14ac:dyDescent="0.3">
      <c r="B6760" s="249"/>
    </row>
    <row r="6761" spans="2:2" x14ac:dyDescent="0.3">
      <c r="B6761" s="249"/>
    </row>
    <row r="6762" spans="2:2" x14ac:dyDescent="0.3">
      <c r="B6762" s="249"/>
    </row>
    <row r="6763" spans="2:2" x14ac:dyDescent="0.3">
      <c r="B6763" s="249"/>
    </row>
    <row r="6764" spans="2:2" x14ac:dyDescent="0.3">
      <c r="B6764" s="249"/>
    </row>
    <row r="6765" spans="2:2" x14ac:dyDescent="0.3">
      <c r="B6765" s="249"/>
    </row>
    <row r="6766" spans="2:2" x14ac:dyDescent="0.3">
      <c r="B6766" s="249"/>
    </row>
    <row r="6767" spans="2:2" x14ac:dyDescent="0.3">
      <c r="B6767" s="249"/>
    </row>
    <row r="6768" spans="2:2" x14ac:dyDescent="0.3">
      <c r="B6768" s="249"/>
    </row>
    <row r="6769" spans="2:2" x14ac:dyDescent="0.3">
      <c r="B6769" s="249"/>
    </row>
    <row r="6770" spans="2:2" x14ac:dyDescent="0.3">
      <c r="B6770" s="249"/>
    </row>
    <row r="6771" spans="2:2" x14ac:dyDescent="0.3">
      <c r="B6771" s="249"/>
    </row>
    <row r="6772" spans="2:2" x14ac:dyDescent="0.3">
      <c r="B6772" s="249"/>
    </row>
    <row r="6773" spans="2:2" x14ac:dyDescent="0.3">
      <c r="B6773" s="249"/>
    </row>
    <row r="6774" spans="2:2" x14ac:dyDescent="0.3">
      <c r="B6774" s="249"/>
    </row>
    <row r="6775" spans="2:2" x14ac:dyDescent="0.3">
      <c r="B6775" s="249"/>
    </row>
    <row r="6776" spans="2:2" x14ac:dyDescent="0.3">
      <c r="B6776" s="249"/>
    </row>
    <row r="6777" spans="2:2" x14ac:dyDescent="0.3">
      <c r="B6777" s="249"/>
    </row>
    <row r="6778" spans="2:2" x14ac:dyDescent="0.3">
      <c r="B6778" s="249"/>
    </row>
    <row r="6779" spans="2:2" x14ac:dyDescent="0.3">
      <c r="B6779" s="249"/>
    </row>
    <row r="6780" spans="2:2" x14ac:dyDescent="0.3">
      <c r="B6780" s="249"/>
    </row>
    <row r="6781" spans="2:2" x14ac:dyDescent="0.3">
      <c r="B6781" s="249"/>
    </row>
    <row r="6782" spans="2:2" x14ac:dyDescent="0.3">
      <c r="B6782" s="249"/>
    </row>
    <row r="6783" spans="2:2" x14ac:dyDescent="0.3">
      <c r="B6783" s="249"/>
    </row>
    <row r="6784" spans="2:2" x14ac:dyDescent="0.3">
      <c r="B6784" s="249"/>
    </row>
    <row r="6785" spans="2:2" x14ac:dyDescent="0.3">
      <c r="B6785" s="249"/>
    </row>
    <row r="6786" spans="2:2" x14ac:dyDescent="0.3">
      <c r="B6786" s="249"/>
    </row>
    <row r="6787" spans="2:2" x14ac:dyDescent="0.3">
      <c r="B6787" s="249"/>
    </row>
    <row r="6788" spans="2:2" x14ac:dyDescent="0.3">
      <c r="B6788" s="249"/>
    </row>
    <row r="6789" spans="2:2" x14ac:dyDescent="0.3">
      <c r="B6789" s="249"/>
    </row>
    <row r="6790" spans="2:2" x14ac:dyDescent="0.3">
      <c r="B6790" s="249"/>
    </row>
    <row r="6791" spans="2:2" x14ac:dyDescent="0.3">
      <c r="B6791" s="249"/>
    </row>
    <row r="6792" spans="2:2" x14ac:dyDescent="0.3">
      <c r="B6792" s="249"/>
    </row>
    <row r="6793" spans="2:2" x14ac:dyDescent="0.3">
      <c r="B6793" s="249"/>
    </row>
    <row r="6794" spans="2:2" x14ac:dyDescent="0.3">
      <c r="B6794" s="249"/>
    </row>
    <row r="6795" spans="2:2" x14ac:dyDescent="0.3">
      <c r="B6795" s="249"/>
    </row>
    <row r="6796" spans="2:2" x14ac:dyDescent="0.3">
      <c r="B6796" s="249"/>
    </row>
    <row r="6797" spans="2:2" x14ac:dyDescent="0.3">
      <c r="B6797" s="249"/>
    </row>
    <row r="6798" spans="2:2" x14ac:dyDescent="0.3">
      <c r="B6798" s="249"/>
    </row>
    <row r="6799" spans="2:2" x14ac:dyDescent="0.3">
      <c r="B6799" s="249"/>
    </row>
    <row r="6800" spans="2:2" x14ac:dyDescent="0.3">
      <c r="B6800" s="249"/>
    </row>
    <row r="6801" spans="2:2" x14ac:dyDescent="0.3">
      <c r="B6801" s="249"/>
    </row>
    <row r="6802" spans="2:2" x14ac:dyDescent="0.3">
      <c r="B6802" s="249"/>
    </row>
    <row r="6803" spans="2:2" x14ac:dyDescent="0.3">
      <c r="B6803" s="249"/>
    </row>
    <row r="6804" spans="2:2" x14ac:dyDescent="0.3">
      <c r="B6804" s="249"/>
    </row>
    <row r="6805" spans="2:2" x14ac:dyDescent="0.3">
      <c r="B6805" s="249"/>
    </row>
    <row r="6806" spans="2:2" x14ac:dyDescent="0.3">
      <c r="B6806" s="249"/>
    </row>
    <row r="6807" spans="2:2" x14ac:dyDescent="0.3">
      <c r="B6807" s="249"/>
    </row>
    <row r="6808" spans="2:2" x14ac:dyDescent="0.3">
      <c r="B6808" s="249"/>
    </row>
    <row r="6809" spans="2:2" x14ac:dyDescent="0.3">
      <c r="B6809" s="249"/>
    </row>
    <row r="6810" spans="2:2" x14ac:dyDescent="0.3">
      <c r="B6810" s="249"/>
    </row>
    <row r="6811" spans="2:2" x14ac:dyDescent="0.3">
      <c r="B6811" s="249"/>
    </row>
    <row r="6812" spans="2:2" x14ac:dyDescent="0.3">
      <c r="B6812" s="249"/>
    </row>
    <row r="6813" spans="2:2" x14ac:dyDescent="0.3">
      <c r="B6813" s="249"/>
    </row>
    <row r="6814" spans="2:2" x14ac:dyDescent="0.3">
      <c r="B6814" s="249"/>
    </row>
    <row r="6815" spans="2:2" x14ac:dyDescent="0.3">
      <c r="B6815" s="249"/>
    </row>
    <row r="6816" spans="2:2" x14ac:dyDescent="0.3">
      <c r="B6816" s="249"/>
    </row>
    <row r="6817" spans="2:2" x14ac:dyDescent="0.3">
      <c r="B6817" s="249"/>
    </row>
    <row r="6818" spans="2:2" x14ac:dyDescent="0.3">
      <c r="B6818" s="249"/>
    </row>
    <row r="6819" spans="2:2" x14ac:dyDescent="0.3">
      <c r="B6819" s="249"/>
    </row>
    <row r="6820" spans="2:2" x14ac:dyDescent="0.3">
      <c r="B6820" s="249"/>
    </row>
    <row r="6821" spans="2:2" x14ac:dyDescent="0.3">
      <c r="B6821" s="249"/>
    </row>
    <row r="6822" spans="2:2" x14ac:dyDescent="0.3">
      <c r="B6822" s="249"/>
    </row>
    <row r="6823" spans="2:2" x14ac:dyDescent="0.3">
      <c r="B6823" s="249"/>
    </row>
    <row r="6824" spans="2:2" x14ac:dyDescent="0.3">
      <c r="B6824" s="249"/>
    </row>
    <row r="6825" spans="2:2" x14ac:dyDescent="0.3">
      <c r="B6825" s="249"/>
    </row>
    <row r="6826" spans="2:2" x14ac:dyDescent="0.3">
      <c r="B6826" s="249"/>
    </row>
    <row r="6827" spans="2:2" x14ac:dyDescent="0.3">
      <c r="B6827" s="249"/>
    </row>
    <row r="6828" spans="2:2" x14ac:dyDescent="0.3">
      <c r="B6828" s="249"/>
    </row>
    <row r="6829" spans="2:2" x14ac:dyDescent="0.3">
      <c r="B6829" s="249"/>
    </row>
    <row r="6830" spans="2:2" x14ac:dyDescent="0.3">
      <c r="B6830" s="249"/>
    </row>
    <row r="6831" spans="2:2" x14ac:dyDescent="0.3">
      <c r="B6831" s="249"/>
    </row>
    <row r="6832" spans="2:2" x14ac:dyDescent="0.3">
      <c r="B6832" s="249"/>
    </row>
    <row r="6833" spans="2:2" x14ac:dyDescent="0.3">
      <c r="B6833" s="249"/>
    </row>
    <row r="6834" spans="2:2" x14ac:dyDescent="0.3">
      <c r="B6834" s="249"/>
    </row>
    <row r="6835" spans="2:2" x14ac:dyDescent="0.3">
      <c r="B6835" s="249"/>
    </row>
    <row r="6836" spans="2:2" x14ac:dyDescent="0.3">
      <c r="B6836" s="249"/>
    </row>
    <row r="6837" spans="2:2" x14ac:dyDescent="0.3">
      <c r="B6837" s="249"/>
    </row>
    <row r="6838" spans="2:2" x14ac:dyDescent="0.3">
      <c r="B6838" s="249"/>
    </row>
    <row r="6839" spans="2:2" x14ac:dyDescent="0.3">
      <c r="B6839" s="249"/>
    </row>
    <row r="6840" spans="2:2" x14ac:dyDescent="0.3">
      <c r="B6840" s="249"/>
    </row>
    <row r="6841" spans="2:2" x14ac:dyDescent="0.3">
      <c r="B6841" s="249"/>
    </row>
    <row r="6842" spans="2:2" x14ac:dyDescent="0.3">
      <c r="B6842" s="249"/>
    </row>
    <row r="6843" spans="2:2" x14ac:dyDescent="0.3">
      <c r="B6843" s="249"/>
    </row>
    <row r="6844" spans="2:2" x14ac:dyDescent="0.3">
      <c r="B6844" s="249"/>
    </row>
    <row r="6845" spans="2:2" x14ac:dyDescent="0.3">
      <c r="B6845" s="249"/>
    </row>
    <row r="6846" spans="2:2" x14ac:dyDescent="0.3">
      <c r="B6846" s="249"/>
    </row>
    <row r="6847" spans="2:2" x14ac:dyDescent="0.3">
      <c r="B6847" s="249"/>
    </row>
    <row r="6848" spans="2:2" x14ac:dyDescent="0.3">
      <c r="B6848" s="249"/>
    </row>
    <row r="6849" spans="2:2" x14ac:dyDescent="0.3">
      <c r="B6849" s="249"/>
    </row>
    <row r="6850" spans="2:2" x14ac:dyDescent="0.3">
      <c r="B6850" s="249"/>
    </row>
    <row r="6851" spans="2:2" x14ac:dyDescent="0.3">
      <c r="B6851" s="249"/>
    </row>
    <row r="6852" spans="2:2" x14ac:dyDescent="0.3">
      <c r="B6852" s="249"/>
    </row>
    <row r="6853" spans="2:2" x14ac:dyDescent="0.3">
      <c r="B6853" s="249"/>
    </row>
    <row r="6854" spans="2:2" x14ac:dyDescent="0.3">
      <c r="B6854" s="249"/>
    </row>
    <row r="6855" spans="2:2" x14ac:dyDescent="0.3">
      <c r="B6855" s="249"/>
    </row>
    <row r="6856" spans="2:2" x14ac:dyDescent="0.3">
      <c r="B6856" s="249"/>
    </row>
    <row r="6857" spans="2:2" x14ac:dyDescent="0.3">
      <c r="B6857" s="249"/>
    </row>
    <row r="6858" spans="2:2" x14ac:dyDescent="0.3">
      <c r="B6858" s="249"/>
    </row>
    <row r="6859" spans="2:2" x14ac:dyDescent="0.3">
      <c r="B6859" s="249"/>
    </row>
    <row r="6860" spans="2:2" x14ac:dyDescent="0.3">
      <c r="B6860" s="249"/>
    </row>
    <row r="6861" spans="2:2" x14ac:dyDescent="0.3">
      <c r="B6861" s="249"/>
    </row>
    <row r="6862" spans="2:2" x14ac:dyDescent="0.3">
      <c r="B6862" s="249"/>
    </row>
    <row r="6863" spans="2:2" x14ac:dyDescent="0.3">
      <c r="B6863" s="249"/>
    </row>
    <row r="6864" spans="2:2" x14ac:dyDescent="0.3">
      <c r="B6864" s="249"/>
    </row>
    <row r="6865" spans="2:2" x14ac:dyDescent="0.3">
      <c r="B6865" s="249"/>
    </row>
    <row r="6866" spans="2:2" x14ac:dyDescent="0.3">
      <c r="B6866" s="249"/>
    </row>
    <row r="6867" spans="2:2" x14ac:dyDescent="0.3">
      <c r="B6867" s="249"/>
    </row>
    <row r="6868" spans="2:2" x14ac:dyDescent="0.3">
      <c r="B6868" s="249"/>
    </row>
    <row r="6869" spans="2:2" x14ac:dyDescent="0.3">
      <c r="B6869" s="249"/>
    </row>
    <row r="6870" spans="2:2" x14ac:dyDescent="0.3">
      <c r="B6870" s="249"/>
    </row>
    <row r="6871" spans="2:2" x14ac:dyDescent="0.3">
      <c r="B6871" s="249"/>
    </row>
    <row r="6872" spans="2:2" x14ac:dyDescent="0.3">
      <c r="B6872" s="249"/>
    </row>
    <row r="6873" spans="2:2" x14ac:dyDescent="0.3">
      <c r="B6873" s="249"/>
    </row>
    <row r="6874" spans="2:2" x14ac:dyDescent="0.3">
      <c r="B6874" s="249"/>
    </row>
    <row r="6875" spans="2:2" x14ac:dyDescent="0.3">
      <c r="B6875" s="249"/>
    </row>
    <row r="6876" spans="2:2" x14ac:dyDescent="0.3">
      <c r="B6876" s="249"/>
    </row>
    <row r="6877" spans="2:2" x14ac:dyDescent="0.3">
      <c r="B6877" s="249"/>
    </row>
    <row r="6878" spans="2:2" x14ac:dyDescent="0.3">
      <c r="B6878" s="249"/>
    </row>
    <row r="6879" spans="2:2" x14ac:dyDescent="0.3">
      <c r="B6879" s="249"/>
    </row>
    <row r="6880" spans="2:2" x14ac:dyDescent="0.3">
      <c r="B6880" s="249"/>
    </row>
    <row r="6881" spans="2:2" x14ac:dyDescent="0.3">
      <c r="B6881" s="249"/>
    </row>
    <row r="6882" spans="2:2" x14ac:dyDescent="0.3">
      <c r="B6882" s="249"/>
    </row>
    <row r="6883" spans="2:2" x14ac:dyDescent="0.3">
      <c r="B6883" s="249"/>
    </row>
    <row r="6884" spans="2:2" x14ac:dyDescent="0.3">
      <c r="B6884" s="249"/>
    </row>
    <row r="6885" spans="2:2" x14ac:dyDescent="0.3">
      <c r="B6885" s="249"/>
    </row>
    <row r="6886" spans="2:2" x14ac:dyDescent="0.3">
      <c r="B6886" s="249"/>
    </row>
    <row r="6887" spans="2:2" x14ac:dyDescent="0.3">
      <c r="B6887" s="249"/>
    </row>
    <row r="6888" spans="2:2" x14ac:dyDescent="0.3">
      <c r="B6888" s="249"/>
    </row>
    <row r="6889" spans="2:2" x14ac:dyDescent="0.3">
      <c r="B6889" s="249"/>
    </row>
    <row r="6890" spans="2:2" x14ac:dyDescent="0.3">
      <c r="B6890" s="249"/>
    </row>
    <row r="6891" spans="2:2" x14ac:dyDescent="0.3">
      <c r="B6891" s="249"/>
    </row>
    <row r="6892" spans="2:2" x14ac:dyDescent="0.3">
      <c r="B6892" s="249"/>
    </row>
    <row r="6893" spans="2:2" x14ac:dyDescent="0.3">
      <c r="B6893" s="249"/>
    </row>
    <row r="6894" spans="2:2" x14ac:dyDescent="0.3">
      <c r="B6894" s="249"/>
    </row>
    <row r="6895" spans="2:2" x14ac:dyDescent="0.3">
      <c r="B6895" s="249"/>
    </row>
    <row r="6896" spans="2:2" x14ac:dyDescent="0.3">
      <c r="B6896" s="249"/>
    </row>
    <row r="6897" spans="2:2" x14ac:dyDescent="0.3">
      <c r="B6897" s="249"/>
    </row>
    <row r="6898" spans="2:2" x14ac:dyDescent="0.3">
      <c r="B6898" s="249"/>
    </row>
    <row r="6899" spans="2:2" x14ac:dyDescent="0.3">
      <c r="B6899" s="249"/>
    </row>
    <row r="6900" spans="2:2" x14ac:dyDescent="0.3">
      <c r="B6900" s="249"/>
    </row>
    <row r="6901" spans="2:2" x14ac:dyDescent="0.3">
      <c r="B6901" s="249"/>
    </row>
    <row r="6902" spans="2:2" x14ac:dyDescent="0.3">
      <c r="B6902" s="249"/>
    </row>
    <row r="6903" spans="2:2" x14ac:dyDescent="0.3">
      <c r="B6903" s="249"/>
    </row>
    <row r="6904" spans="2:2" x14ac:dyDescent="0.3">
      <c r="B6904" s="249"/>
    </row>
    <row r="6905" spans="2:2" x14ac:dyDescent="0.3">
      <c r="B6905" s="249"/>
    </row>
    <row r="6906" spans="2:2" x14ac:dyDescent="0.3">
      <c r="B6906" s="249"/>
    </row>
    <row r="6907" spans="2:2" x14ac:dyDescent="0.3">
      <c r="B6907" s="249"/>
    </row>
    <row r="6908" spans="2:2" x14ac:dyDescent="0.3">
      <c r="B6908" s="249"/>
    </row>
    <row r="6909" spans="2:2" x14ac:dyDescent="0.3">
      <c r="B6909" s="249"/>
    </row>
    <row r="6910" spans="2:2" x14ac:dyDescent="0.3">
      <c r="B6910" s="249"/>
    </row>
    <row r="6911" spans="2:2" x14ac:dyDescent="0.3">
      <c r="B6911" s="249"/>
    </row>
    <row r="6912" spans="2:2" x14ac:dyDescent="0.3">
      <c r="B6912" s="249"/>
    </row>
    <row r="6913" spans="2:2" x14ac:dyDescent="0.3">
      <c r="B6913" s="249"/>
    </row>
    <row r="6914" spans="2:2" x14ac:dyDescent="0.3">
      <c r="B6914" s="249"/>
    </row>
    <row r="6915" spans="2:2" x14ac:dyDescent="0.3">
      <c r="B6915" s="249"/>
    </row>
    <row r="6916" spans="2:2" x14ac:dyDescent="0.3">
      <c r="B6916" s="249"/>
    </row>
    <row r="6917" spans="2:2" x14ac:dyDescent="0.3">
      <c r="B6917" s="249"/>
    </row>
    <row r="6918" spans="2:2" x14ac:dyDescent="0.3">
      <c r="B6918" s="249"/>
    </row>
    <row r="6919" spans="2:2" x14ac:dyDescent="0.3">
      <c r="B6919" s="249"/>
    </row>
    <row r="6920" spans="2:2" x14ac:dyDescent="0.3">
      <c r="B6920" s="249"/>
    </row>
    <row r="6921" spans="2:2" x14ac:dyDescent="0.3">
      <c r="B6921" s="249"/>
    </row>
    <row r="6922" spans="2:2" x14ac:dyDescent="0.3">
      <c r="B6922" s="249"/>
    </row>
    <row r="6923" spans="2:2" x14ac:dyDescent="0.3">
      <c r="B6923" s="249"/>
    </row>
    <row r="6924" spans="2:2" x14ac:dyDescent="0.3">
      <c r="B6924" s="249"/>
    </row>
    <row r="6925" spans="2:2" x14ac:dyDescent="0.3">
      <c r="B6925" s="249"/>
    </row>
    <row r="6926" spans="2:2" x14ac:dyDescent="0.3">
      <c r="B6926" s="249"/>
    </row>
    <row r="6927" spans="2:2" x14ac:dyDescent="0.3">
      <c r="B6927" s="249"/>
    </row>
    <row r="6928" spans="2:2" x14ac:dyDescent="0.3">
      <c r="B6928" s="249"/>
    </row>
    <row r="6929" spans="2:2" x14ac:dyDescent="0.3">
      <c r="B6929" s="249"/>
    </row>
    <row r="6930" spans="2:2" x14ac:dyDescent="0.3">
      <c r="B6930" s="249"/>
    </row>
    <row r="6931" spans="2:2" x14ac:dyDescent="0.3">
      <c r="B6931" s="249"/>
    </row>
    <row r="6932" spans="2:2" x14ac:dyDescent="0.3">
      <c r="B6932" s="249"/>
    </row>
    <row r="6933" spans="2:2" x14ac:dyDescent="0.3">
      <c r="B6933" s="249"/>
    </row>
    <row r="6934" spans="2:2" x14ac:dyDescent="0.3">
      <c r="B6934" s="249"/>
    </row>
    <row r="6935" spans="2:2" x14ac:dyDescent="0.3">
      <c r="B6935" s="249"/>
    </row>
    <row r="6936" spans="2:2" x14ac:dyDescent="0.3">
      <c r="B6936" s="249"/>
    </row>
    <row r="6937" spans="2:2" x14ac:dyDescent="0.3">
      <c r="B6937" s="249"/>
    </row>
    <row r="6938" spans="2:2" x14ac:dyDescent="0.3">
      <c r="B6938" s="249"/>
    </row>
    <row r="6939" spans="2:2" x14ac:dyDescent="0.3">
      <c r="B6939" s="249"/>
    </row>
    <row r="6940" spans="2:2" x14ac:dyDescent="0.3">
      <c r="B6940" s="249"/>
    </row>
    <row r="6941" spans="2:2" x14ac:dyDescent="0.3">
      <c r="B6941" s="249"/>
    </row>
    <row r="6942" spans="2:2" x14ac:dyDescent="0.3">
      <c r="B6942" s="249"/>
    </row>
    <row r="6943" spans="2:2" x14ac:dyDescent="0.3">
      <c r="B6943" s="249"/>
    </row>
    <row r="6944" spans="2:2" x14ac:dyDescent="0.3">
      <c r="B6944" s="249"/>
    </row>
    <row r="6945" spans="2:2" x14ac:dyDescent="0.3">
      <c r="B6945" s="249"/>
    </row>
    <row r="6946" spans="2:2" x14ac:dyDescent="0.3">
      <c r="B6946" s="249"/>
    </row>
    <row r="6947" spans="2:2" x14ac:dyDescent="0.3">
      <c r="B6947" s="249"/>
    </row>
    <row r="6948" spans="2:2" x14ac:dyDescent="0.3">
      <c r="B6948" s="249"/>
    </row>
    <row r="6949" spans="2:2" x14ac:dyDescent="0.3">
      <c r="B6949" s="249"/>
    </row>
    <row r="6950" spans="2:2" x14ac:dyDescent="0.3">
      <c r="B6950" s="249"/>
    </row>
    <row r="6951" spans="2:2" x14ac:dyDescent="0.3">
      <c r="B6951" s="249"/>
    </row>
    <row r="6952" spans="2:2" x14ac:dyDescent="0.3">
      <c r="B6952" s="249"/>
    </row>
    <row r="6953" spans="2:2" x14ac:dyDescent="0.3">
      <c r="B6953" s="249"/>
    </row>
    <row r="6954" spans="2:2" x14ac:dyDescent="0.3">
      <c r="B6954" s="249"/>
    </row>
    <row r="6955" spans="2:2" x14ac:dyDescent="0.3">
      <c r="B6955" s="249"/>
    </row>
    <row r="6956" spans="2:2" x14ac:dyDescent="0.3">
      <c r="B6956" s="249"/>
    </row>
    <row r="6957" spans="2:2" x14ac:dyDescent="0.3">
      <c r="B6957" s="249"/>
    </row>
    <row r="6958" spans="2:2" x14ac:dyDescent="0.3">
      <c r="B6958" s="249"/>
    </row>
    <row r="6959" spans="2:2" x14ac:dyDescent="0.3">
      <c r="B6959" s="249"/>
    </row>
    <row r="6960" spans="2:2" x14ac:dyDescent="0.3">
      <c r="B6960" s="249"/>
    </row>
    <row r="6961" spans="2:2" x14ac:dyDescent="0.3">
      <c r="B6961" s="249"/>
    </row>
    <row r="6962" spans="2:2" x14ac:dyDescent="0.3">
      <c r="B6962" s="249"/>
    </row>
    <row r="6963" spans="2:2" x14ac:dyDescent="0.3">
      <c r="B6963" s="249"/>
    </row>
    <row r="6964" spans="2:2" x14ac:dyDescent="0.3">
      <c r="B6964" s="249"/>
    </row>
    <row r="6965" spans="2:2" x14ac:dyDescent="0.3">
      <c r="B6965" s="249"/>
    </row>
    <row r="6966" spans="2:2" x14ac:dyDescent="0.3">
      <c r="B6966" s="249"/>
    </row>
    <row r="6967" spans="2:2" x14ac:dyDescent="0.3">
      <c r="B6967" s="249"/>
    </row>
    <row r="6968" spans="2:2" x14ac:dyDescent="0.3">
      <c r="B6968" s="249"/>
    </row>
    <row r="6969" spans="2:2" x14ac:dyDescent="0.3">
      <c r="B6969" s="249"/>
    </row>
    <row r="6970" spans="2:2" x14ac:dyDescent="0.3">
      <c r="B6970" s="249"/>
    </row>
    <row r="6971" spans="2:2" x14ac:dyDescent="0.3">
      <c r="B6971" s="249"/>
    </row>
    <row r="6972" spans="2:2" x14ac:dyDescent="0.3">
      <c r="B6972" s="249"/>
    </row>
    <row r="6973" spans="2:2" x14ac:dyDescent="0.3">
      <c r="B6973" s="249"/>
    </row>
    <row r="6974" spans="2:2" x14ac:dyDescent="0.3">
      <c r="B6974" s="249"/>
    </row>
    <row r="6975" spans="2:2" x14ac:dyDescent="0.3">
      <c r="B6975" s="249"/>
    </row>
    <row r="6976" spans="2:2" x14ac:dyDescent="0.3">
      <c r="B6976" s="249"/>
    </row>
    <row r="6977" spans="2:2" x14ac:dyDescent="0.3">
      <c r="B6977" s="249"/>
    </row>
    <row r="6978" spans="2:2" x14ac:dyDescent="0.3">
      <c r="B6978" s="249"/>
    </row>
    <row r="6979" spans="2:2" x14ac:dyDescent="0.3">
      <c r="B6979" s="249"/>
    </row>
    <row r="6980" spans="2:2" x14ac:dyDescent="0.3">
      <c r="B6980" s="249"/>
    </row>
    <row r="6981" spans="2:2" x14ac:dyDescent="0.3">
      <c r="B6981" s="249"/>
    </row>
    <row r="6982" spans="2:2" x14ac:dyDescent="0.3">
      <c r="B6982" s="249"/>
    </row>
    <row r="6983" spans="2:2" x14ac:dyDescent="0.3">
      <c r="B6983" s="249"/>
    </row>
    <row r="6984" spans="2:2" x14ac:dyDescent="0.3">
      <c r="B6984" s="249"/>
    </row>
    <row r="6985" spans="2:2" x14ac:dyDescent="0.3">
      <c r="B6985" s="249"/>
    </row>
    <row r="6986" spans="2:2" x14ac:dyDescent="0.3">
      <c r="B6986" s="249"/>
    </row>
    <row r="6987" spans="2:2" x14ac:dyDescent="0.3">
      <c r="B6987" s="249"/>
    </row>
    <row r="6988" spans="2:2" x14ac:dyDescent="0.3">
      <c r="B6988" s="249"/>
    </row>
    <row r="6989" spans="2:2" x14ac:dyDescent="0.3">
      <c r="B6989" s="249"/>
    </row>
    <row r="6990" spans="2:2" x14ac:dyDescent="0.3">
      <c r="B6990" s="249"/>
    </row>
    <row r="6991" spans="2:2" x14ac:dyDescent="0.3">
      <c r="B6991" s="249"/>
    </row>
    <row r="6992" spans="2:2" x14ac:dyDescent="0.3">
      <c r="B6992" s="249"/>
    </row>
    <row r="6993" spans="2:2" x14ac:dyDescent="0.3">
      <c r="B6993" s="249"/>
    </row>
    <row r="6994" spans="2:2" x14ac:dyDescent="0.3">
      <c r="B6994" s="249"/>
    </row>
    <row r="6995" spans="2:2" x14ac:dyDescent="0.3">
      <c r="B6995" s="249"/>
    </row>
    <row r="6996" spans="2:2" x14ac:dyDescent="0.3">
      <c r="B6996" s="249"/>
    </row>
    <row r="6997" spans="2:2" x14ac:dyDescent="0.3">
      <c r="B6997" s="249"/>
    </row>
    <row r="6998" spans="2:2" x14ac:dyDescent="0.3">
      <c r="B6998" s="249"/>
    </row>
    <row r="6999" spans="2:2" x14ac:dyDescent="0.3">
      <c r="B6999" s="249"/>
    </row>
    <row r="7000" spans="2:2" x14ac:dyDescent="0.3">
      <c r="B7000" s="249"/>
    </row>
    <row r="7001" spans="2:2" x14ac:dyDescent="0.3">
      <c r="B7001" s="249"/>
    </row>
    <row r="7002" spans="2:2" x14ac:dyDescent="0.3">
      <c r="B7002" s="249"/>
    </row>
    <row r="7003" spans="2:2" x14ac:dyDescent="0.3">
      <c r="B7003" s="249"/>
    </row>
    <row r="7004" spans="2:2" x14ac:dyDescent="0.3">
      <c r="B7004" s="249"/>
    </row>
    <row r="7005" spans="2:2" x14ac:dyDescent="0.3">
      <c r="B7005" s="249"/>
    </row>
    <row r="7006" spans="2:2" x14ac:dyDescent="0.3">
      <c r="B7006" s="249"/>
    </row>
    <row r="7007" spans="2:2" x14ac:dyDescent="0.3">
      <c r="B7007" s="249"/>
    </row>
    <row r="7008" spans="2:2" x14ac:dyDescent="0.3">
      <c r="B7008" s="249"/>
    </row>
    <row r="7009" spans="2:2" x14ac:dyDescent="0.3">
      <c r="B7009" s="249"/>
    </row>
    <row r="7010" spans="2:2" x14ac:dyDescent="0.3">
      <c r="B7010" s="249"/>
    </row>
    <row r="7011" spans="2:2" x14ac:dyDescent="0.3">
      <c r="B7011" s="249"/>
    </row>
    <row r="7012" spans="2:2" x14ac:dyDescent="0.3">
      <c r="B7012" s="249"/>
    </row>
    <row r="7013" spans="2:2" x14ac:dyDescent="0.3">
      <c r="B7013" s="249"/>
    </row>
    <row r="7014" spans="2:2" x14ac:dyDescent="0.3">
      <c r="B7014" s="249"/>
    </row>
    <row r="7015" spans="2:2" x14ac:dyDescent="0.3">
      <c r="B7015" s="249"/>
    </row>
    <row r="7016" spans="2:2" x14ac:dyDescent="0.3">
      <c r="B7016" s="249"/>
    </row>
    <row r="7017" spans="2:2" x14ac:dyDescent="0.3">
      <c r="B7017" s="249"/>
    </row>
    <row r="7018" spans="2:2" x14ac:dyDescent="0.3">
      <c r="B7018" s="249"/>
    </row>
    <row r="7019" spans="2:2" x14ac:dyDescent="0.3">
      <c r="B7019" s="249"/>
    </row>
    <row r="7020" spans="2:2" x14ac:dyDescent="0.3">
      <c r="B7020" s="249"/>
    </row>
    <row r="7021" spans="2:2" x14ac:dyDescent="0.3">
      <c r="B7021" s="249"/>
    </row>
    <row r="7022" spans="2:2" x14ac:dyDescent="0.3">
      <c r="B7022" s="249"/>
    </row>
    <row r="7023" spans="2:2" x14ac:dyDescent="0.3">
      <c r="B7023" s="249"/>
    </row>
    <row r="7024" spans="2:2" x14ac:dyDescent="0.3">
      <c r="B7024" s="249"/>
    </row>
    <row r="7025" spans="2:2" x14ac:dyDescent="0.3">
      <c r="B7025" s="249"/>
    </row>
    <row r="7026" spans="2:2" x14ac:dyDescent="0.3">
      <c r="B7026" s="249"/>
    </row>
    <row r="7027" spans="2:2" x14ac:dyDescent="0.3">
      <c r="B7027" s="249"/>
    </row>
    <row r="7028" spans="2:2" x14ac:dyDescent="0.3">
      <c r="B7028" s="249"/>
    </row>
    <row r="7029" spans="2:2" x14ac:dyDescent="0.3">
      <c r="B7029" s="249"/>
    </row>
    <row r="7030" spans="2:2" x14ac:dyDescent="0.3">
      <c r="B7030" s="249"/>
    </row>
    <row r="7031" spans="2:2" x14ac:dyDescent="0.3">
      <c r="B7031" s="249"/>
    </row>
    <row r="7032" spans="2:2" x14ac:dyDescent="0.3">
      <c r="B7032" s="249"/>
    </row>
    <row r="7033" spans="2:2" x14ac:dyDescent="0.3">
      <c r="B7033" s="249"/>
    </row>
    <row r="7034" spans="2:2" x14ac:dyDescent="0.3">
      <c r="B7034" s="249"/>
    </row>
    <row r="7035" spans="2:2" x14ac:dyDescent="0.3">
      <c r="B7035" s="249"/>
    </row>
    <row r="7036" spans="2:2" x14ac:dyDescent="0.3">
      <c r="B7036" s="249"/>
    </row>
    <row r="7037" spans="2:2" x14ac:dyDescent="0.3">
      <c r="B7037" s="249"/>
    </row>
    <row r="7038" spans="2:2" x14ac:dyDescent="0.3">
      <c r="B7038" s="249"/>
    </row>
    <row r="7039" spans="2:2" x14ac:dyDescent="0.3">
      <c r="B7039" s="249"/>
    </row>
    <row r="7040" spans="2:2" x14ac:dyDescent="0.3">
      <c r="B7040" s="249"/>
    </row>
    <row r="7041" spans="2:2" x14ac:dyDescent="0.3">
      <c r="B7041" s="249"/>
    </row>
    <row r="7042" spans="2:2" x14ac:dyDescent="0.3">
      <c r="B7042" s="249"/>
    </row>
    <row r="7043" spans="2:2" x14ac:dyDescent="0.3">
      <c r="B7043" s="249"/>
    </row>
    <row r="7044" spans="2:2" x14ac:dyDescent="0.3">
      <c r="B7044" s="249"/>
    </row>
    <row r="7045" spans="2:2" x14ac:dyDescent="0.3">
      <c r="B7045" s="249"/>
    </row>
    <row r="7046" spans="2:2" x14ac:dyDescent="0.3">
      <c r="B7046" s="249"/>
    </row>
    <row r="7047" spans="2:2" x14ac:dyDescent="0.3">
      <c r="B7047" s="249"/>
    </row>
    <row r="7048" spans="2:2" x14ac:dyDescent="0.3">
      <c r="B7048" s="249"/>
    </row>
    <row r="7049" spans="2:2" x14ac:dyDescent="0.3">
      <c r="B7049" s="249"/>
    </row>
    <row r="7050" spans="2:2" x14ac:dyDescent="0.3">
      <c r="B7050" s="249"/>
    </row>
    <row r="7051" spans="2:2" x14ac:dyDescent="0.3">
      <c r="B7051" s="249"/>
    </row>
    <row r="7052" spans="2:2" x14ac:dyDescent="0.3">
      <c r="B7052" s="249"/>
    </row>
    <row r="7053" spans="2:2" x14ac:dyDescent="0.3">
      <c r="B7053" s="249"/>
    </row>
    <row r="7054" spans="2:2" x14ac:dyDescent="0.3">
      <c r="B7054" s="249"/>
    </row>
    <row r="7055" spans="2:2" x14ac:dyDescent="0.3">
      <c r="B7055" s="249"/>
    </row>
    <row r="7056" spans="2:2" x14ac:dyDescent="0.3">
      <c r="B7056" s="249"/>
    </row>
    <row r="7057" spans="2:2" x14ac:dyDescent="0.3">
      <c r="B7057" s="249"/>
    </row>
    <row r="7058" spans="2:2" x14ac:dyDescent="0.3">
      <c r="B7058" s="249"/>
    </row>
    <row r="7059" spans="2:2" x14ac:dyDescent="0.3">
      <c r="B7059" s="249"/>
    </row>
    <row r="7060" spans="2:2" x14ac:dyDescent="0.3">
      <c r="B7060" s="249"/>
    </row>
    <row r="7061" spans="2:2" x14ac:dyDescent="0.3">
      <c r="B7061" s="249"/>
    </row>
    <row r="7062" spans="2:2" x14ac:dyDescent="0.3">
      <c r="B7062" s="249"/>
    </row>
    <row r="7063" spans="2:2" x14ac:dyDescent="0.3">
      <c r="B7063" s="249"/>
    </row>
    <row r="7064" spans="2:2" x14ac:dyDescent="0.3">
      <c r="B7064" s="249"/>
    </row>
    <row r="7065" spans="2:2" x14ac:dyDescent="0.3">
      <c r="B7065" s="249"/>
    </row>
    <row r="7066" spans="2:2" x14ac:dyDescent="0.3">
      <c r="B7066" s="249"/>
    </row>
    <row r="7067" spans="2:2" x14ac:dyDescent="0.3">
      <c r="B7067" s="249"/>
    </row>
    <row r="7068" spans="2:2" x14ac:dyDescent="0.3">
      <c r="B7068" s="249"/>
    </row>
    <row r="7069" spans="2:2" x14ac:dyDescent="0.3">
      <c r="B7069" s="249"/>
    </row>
    <row r="7070" spans="2:2" x14ac:dyDescent="0.3">
      <c r="B7070" s="249"/>
    </row>
    <row r="7071" spans="2:2" x14ac:dyDescent="0.3">
      <c r="B7071" s="249"/>
    </row>
    <row r="7072" spans="2:2" x14ac:dyDescent="0.3">
      <c r="B7072" s="249"/>
    </row>
    <row r="7073" spans="2:2" x14ac:dyDescent="0.3">
      <c r="B7073" s="249"/>
    </row>
    <row r="7074" spans="2:2" x14ac:dyDescent="0.3">
      <c r="B7074" s="249"/>
    </row>
    <row r="7075" spans="2:2" x14ac:dyDescent="0.3">
      <c r="B7075" s="249"/>
    </row>
    <row r="7076" spans="2:2" x14ac:dyDescent="0.3">
      <c r="B7076" s="249"/>
    </row>
    <row r="7077" spans="2:2" x14ac:dyDescent="0.3">
      <c r="B7077" s="249"/>
    </row>
    <row r="7078" spans="2:2" x14ac:dyDescent="0.3">
      <c r="B7078" s="249"/>
    </row>
    <row r="7079" spans="2:2" x14ac:dyDescent="0.3">
      <c r="B7079" s="249"/>
    </row>
    <row r="7080" spans="2:2" x14ac:dyDescent="0.3">
      <c r="B7080" s="249"/>
    </row>
    <row r="7081" spans="2:2" x14ac:dyDescent="0.3">
      <c r="B7081" s="249"/>
    </row>
    <row r="7082" spans="2:2" x14ac:dyDescent="0.3">
      <c r="B7082" s="249"/>
    </row>
    <row r="7083" spans="2:2" x14ac:dyDescent="0.3">
      <c r="B7083" s="249"/>
    </row>
    <row r="7084" spans="2:2" x14ac:dyDescent="0.3">
      <c r="B7084" s="249"/>
    </row>
    <row r="7085" spans="2:2" x14ac:dyDescent="0.3">
      <c r="B7085" s="249"/>
    </row>
    <row r="7086" spans="2:2" x14ac:dyDescent="0.3">
      <c r="B7086" s="249"/>
    </row>
    <row r="7087" spans="2:2" x14ac:dyDescent="0.3">
      <c r="B7087" s="249"/>
    </row>
    <row r="7088" spans="2:2" x14ac:dyDescent="0.3">
      <c r="B7088" s="249"/>
    </row>
    <row r="7089" spans="2:2" x14ac:dyDescent="0.3">
      <c r="B7089" s="249"/>
    </row>
    <row r="7090" spans="2:2" x14ac:dyDescent="0.3">
      <c r="B7090" s="249"/>
    </row>
    <row r="7091" spans="2:2" x14ac:dyDescent="0.3">
      <c r="B7091" s="249"/>
    </row>
    <row r="7092" spans="2:2" x14ac:dyDescent="0.3">
      <c r="B7092" s="249"/>
    </row>
    <row r="7093" spans="2:2" x14ac:dyDescent="0.3">
      <c r="B7093" s="249"/>
    </row>
    <row r="7094" spans="2:2" x14ac:dyDescent="0.3">
      <c r="B7094" s="249"/>
    </row>
    <row r="7095" spans="2:2" x14ac:dyDescent="0.3">
      <c r="B7095" s="249"/>
    </row>
    <row r="7096" spans="2:2" x14ac:dyDescent="0.3">
      <c r="B7096" s="249"/>
    </row>
    <row r="7097" spans="2:2" x14ac:dyDescent="0.3">
      <c r="B7097" s="249"/>
    </row>
    <row r="7098" spans="2:2" x14ac:dyDescent="0.3">
      <c r="B7098" s="249"/>
    </row>
    <row r="7099" spans="2:2" x14ac:dyDescent="0.3">
      <c r="B7099" s="249"/>
    </row>
    <row r="7100" spans="2:2" x14ac:dyDescent="0.3">
      <c r="B7100" s="249"/>
    </row>
    <row r="7101" spans="2:2" x14ac:dyDescent="0.3">
      <c r="B7101" s="249"/>
    </row>
    <row r="7102" spans="2:2" x14ac:dyDescent="0.3">
      <c r="B7102" s="249"/>
    </row>
    <row r="7103" spans="2:2" x14ac:dyDescent="0.3">
      <c r="B7103" s="249"/>
    </row>
    <row r="7104" spans="2:2" x14ac:dyDescent="0.3">
      <c r="B7104" s="249"/>
    </row>
    <row r="7105" spans="2:2" x14ac:dyDescent="0.3">
      <c r="B7105" s="249"/>
    </row>
    <row r="7106" spans="2:2" x14ac:dyDescent="0.3">
      <c r="B7106" s="249"/>
    </row>
    <row r="7107" spans="2:2" x14ac:dyDescent="0.3">
      <c r="B7107" s="249"/>
    </row>
    <row r="7108" spans="2:2" x14ac:dyDescent="0.3">
      <c r="B7108" s="249"/>
    </row>
    <row r="7109" spans="2:2" x14ac:dyDescent="0.3">
      <c r="B7109" s="249"/>
    </row>
    <row r="7110" spans="2:2" x14ac:dyDescent="0.3">
      <c r="B7110" s="249"/>
    </row>
    <row r="7111" spans="2:2" x14ac:dyDescent="0.3">
      <c r="B7111" s="249"/>
    </row>
    <row r="7112" spans="2:2" x14ac:dyDescent="0.3">
      <c r="B7112" s="249"/>
    </row>
    <row r="7113" spans="2:2" x14ac:dyDescent="0.3">
      <c r="B7113" s="249"/>
    </row>
    <row r="7114" spans="2:2" x14ac:dyDescent="0.3">
      <c r="B7114" s="249"/>
    </row>
    <row r="7115" spans="2:2" x14ac:dyDescent="0.3">
      <c r="B7115" s="249"/>
    </row>
    <row r="7116" spans="2:2" x14ac:dyDescent="0.3">
      <c r="B7116" s="249"/>
    </row>
    <row r="7117" spans="2:2" x14ac:dyDescent="0.3">
      <c r="B7117" s="249"/>
    </row>
    <row r="7118" spans="2:2" x14ac:dyDescent="0.3">
      <c r="B7118" s="249"/>
    </row>
    <row r="7119" spans="2:2" x14ac:dyDescent="0.3">
      <c r="B7119" s="249"/>
    </row>
    <row r="7120" spans="2:2" x14ac:dyDescent="0.3">
      <c r="B7120" s="249"/>
    </row>
    <row r="7121" spans="2:2" x14ac:dyDescent="0.3">
      <c r="B7121" s="249"/>
    </row>
    <row r="7122" spans="2:2" x14ac:dyDescent="0.3">
      <c r="B7122" s="249"/>
    </row>
    <row r="7123" spans="2:2" x14ac:dyDescent="0.3">
      <c r="B7123" s="249"/>
    </row>
    <row r="7124" spans="2:2" x14ac:dyDescent="0.3">
      <c r="B7124" s="249"/>
    </row>
    <row r="7125" spans="2:2" x14ac:dyDescent="0.3">
      <c r="B7125" s="249"/>
    </row>
    <row r="7126" spans="2:2" x14ac:dyDescent="0.3">
      <c r="B7126" s="249"/>
    </row>
    <row r="7127" spans="2:2" x14ac:dyDescent="0.3">
      <c r="B7127" s="249"/>
    </row>
    <row r="7128" spans="2:2" x14ac:dyDescent="0.3">
      <c r="B7128" s="249"/>
    </row>
    <row r="7129" spans="2:2" x14ac:dyDescent="0.3">
      <c r="B7129" s="249"/>
    </row>
    <row r="7130" spans="2:2" x14ac:dyDescent="0.3">
      <c r="B7130" s="249"/>
    </row>
    <row r="7131" spans="2:2" x14ac:dyDescent="0.3">
      <c r="B7131" s="249"/>
    </row>
    <row r="7132" spans="2:2" x14ac:dyDescent="0.3">
      <c r="B7132" s="249"/>
    </row>
    <row r="7133" spans="2:2" x14ac:dyDescent="0.3">
      <c r="B7133" s="249"/>
    </row>
    <row r="7134" spans="2:2" x14ac:dyDescent="0.3">
      <c r="B7134" s="249"/>
    </row>
    <row r="7135" spans="2:2" x14ac:dyDescent="0.3">
      <c r="B7135" s="249"/>
    </row>
    <row r="7136" spans="2:2" x14ac:dyDescent="0.3">
      <c r="B7136" s="249"/>
    </row>
    <row r="7137" spans="2:2" x14ac:dyDescent="0.3">
      <c r="B7137" s="249"/>
    </row>
    <row r="7138" spans="2:2" x14ac:dyDescent="0.3">
      <c r="B7138" s="249"/>
    </row>
    <row r="7139" spans="2:2" x14ac:dyDescent="0.3">
      <c r="B7139" s="249"/>
    </row>
    <row r="7140" spans="2:2" x14ac:dyDescent="0.3">
      <c r="B7140" s="249"/>
    </row>
    <row r="7141" spans="2:2" x14ac:dyDescent="0.3">
      <c r="B7141" s="249"/>
    </row>
    <row r="7142" spans="2:2" x14ac:dyDescent="0.3">
      <c r="B7142" s="249"/>
    </row>
    <row r="7143" spans="2:2" x14ac:dyDescent="0.3">
      <c r="B7143" s="249"/>
    </row>
    <row r="7144" spans="2:2" x14ac:dyDescent="0.3">
      <c r="B7144" s="249"/>
    </row>
    <row r="7145" spans="2:2" x14ac:dyDescent="0.3">
      <c r="B7145" s="249"/>
    </row>
    <row r="7146" spans="2:2" x14ac:dyDescent="0.3">
      <c r="B7146" s="249"/>
    </row>
    <row r="7147" spans="2:2" x14ac:dyDescent="0.3">
      <c r="B7147" s="249"/>
    </row>
    <row r="7148" spans="2:2" x14ac:dyDescent="0.3">
      <c r="B7148" s="249"/>
    </row>
    <row r="7149" spans="2:2" x14ac:dyDescent="0.3">
      <c r="B7149" s="249"/>
    </row>
    <row r="7150" spans="2:2" x14ac:dyDescent="0.3">
      <c r="B7150" s="249"/>
    </row>
    <row r="7151" spans="2:2" x14ac:dyDescent="0.3">
      <c r="B7151" s="249"/>
    </row>
    <row r="7152" spans="2:2" x14ac:dyDescent="0.3">
      <c r="B7152" s="249"/>
    </row>
    <row r="7153" spans="2:2" x14ac:dyDescent="0.3">
      <c r="B7153" s="249"/>
    </row>
    <row r="7154" spans="2:2" x14ac:dyDescent="0.3">
      <c r="B7154" s="249"/>
    </row>
    <row r="7155" spans="2:2" x14ac:dyDescent="0.3">
      <c r="B7155" s="249"/>
    </row>
    <row r="7156" spans="2:2" x14ac:dyDescent="0.3">
      <c r="B7156" s="249"/>
    </row>
    <row r="7157" spans="2:2" x14ac:dyDescent="0.3">
      <c r="B7157" s="249"/>
    </row>
    <row r="7158" spans="2:2" x14ac:dyDescent="0.3">
      <c r="B7158" s="249"/>
    </row>
    <row r="7159" spans="2:2" x14ac:dyDescent="0.3">
      <c r="B7159" s="249"/>
    </row>
    <row r="7160" spans="2:2" x14ac:dyDescent="0.3">
      <c r="B7160" s="249"/>
    </row>
    <row r="7161" spans="2:2" x14ac:dyDescent="0.3">
      <c r="B7161" s="249"/>
    </row>
    <row r="7162" spans="2:2" x14ac:dyDescent="0.3">
      <c r="B7162" s="249"/>
    </row>
    <row r="7163" spans="2:2" x14ac:dyDescent="0.3">
      <c r="B7163" s="249"/>
    </row>
    <row r="7164" spans="2:2" x14ac:dyDescent="0.3">
      <c r="B7164" s="249"/>
    </row>
    <row r="7165" spans="2:2" x14ac:dyDescent="0.3">
      <c r="B7165" s="249"/>
    </row>
    <row r="7166" spans="2:2" x14ac:dyDescent="0.3">
      <c r="B7166" s="249"/>
    </row>
    <row r="7167" spans="2:2" x14ac:dyDescent="0.3">
      <c r="B7167" s="249"/>
    </row>
    <row r="7168" spans="2:2" x14ac:dyDescent="0.3">
      <c r="B7168" s="249"/>
    </row>
    <row r="7169" spans="2:2" x14ac:dyDescent="0.3">
      <c r="B7169" s="249"/>
    </row>
    <row r="7170" spans="2:2" x14ac:dyDescent="0.3">
      <c r="B7170" s="249"/>
    </row>
    <row r="7171" spans="2:2" x14ac:dyDescent="0.3">
      <c r="B7171" s="249"/>
    </row>
    <row r="7172" spans="2:2" x14ac:dyDescent="0.3">
      <c r="B7172" s="249"/>
    </row>
    <row r="7173" spans="2:2" x14ac:dyDescent="0.3">
      <c r="B7173" s="249"/>
    </row>
    <row r="7174" spans="2:2" x14ac:dyDescent="0.3">
      <c r="B7174" s="249"/>
    </row>
    <row r="7175" spans="2:2" x14ac:dyDescent="0.3">
      <c r="B7175" s="249"/>
    </row>
    <row r="7176" spans="2:2" x14ac:dyDescent="0.3">
      <c r="B7176" s="249"/>
    </row>
    <row r="7177" spans="2:2" x14ac:dyDescent="0.3">
      <c r="B7177" s="249"/>
    </row>
    <row r="7178" spans="2:2" x14ac:dyDescent="0.3">
      <c r="B7178" s="249"/>
    </row>
    <row r="7179" spans="2:2" x14ac:dyDescent="0.3">
      <c r="B7179" s="249"/>
    </row>
    <row r="7180" spans="2:2" x14ac:dyDescent="0.3">
      <c r="B7180" s="249"/>
    </row>
    <row r="7181" spans="2:2" x14ac:dyDescent="0.3">
      <c r="B7181" s="249"/>
    </row>
    <row r="7182" spans="2:2" x14ac:dyDescent="0.3">
      <c r="B7182" s="249"/>
    </row>
    <row r="7183" spans="2:2" x14ac:dyDescent="0.3">
      <c r="B7183" s="249"/>
    </row>
    <row r="7184" spans="2:2" x14ac:dyDescent="0.3">
      <c r="B7184" s="249"/>
    </row>
    <row r="7185" spans="2:2" x14ac:dyDescent="0.3">
      <c r="B7185" s="249"/>
    </row>
    <row r="7186" spans="2:2" x14ac:dyDescent="0.3">
      <c r="B7186" s="249"/>
    </row>
    <row r="7187" spans="2:2" x14ac:dyDescent="0.3">
      <c r="B7187" s="249"/>
    </row>
    <row r="7188" spans="2:2" x14ac:dyDescent="0.3">
      <c r="B7188" s="249"/>
    </row>
    <row r="7189" spans="2:2" x14ac:dyDescent="0.3">
      <c r="B7189" s="249"/>
    </row>
    <row r="7190" spans="2:2" x14ac:dyDescent="0.3">
      <c r="B7190" s="249"/>
    </row>
    <row r="7191" spans="2:2" x14ac:dyDescent="0.3">
      <c r="B7191" s="249"/>
    </row>
    <row r="7192" spans="2:2" x14ac:dyDescent="0.3">
      <c r="B7192" s="249"/>
    </row>
    <row r="7193" spans="2:2" x14ac:dyDescent="0.3">
      <c r="B7193" s="249"/>
    </row>
    <row r="7194" spans="2:2" x14ac:dyDescent="0.3">
      <c r="B7194" s="249"/>
    </row>
    <row r="7195" spans="2:2" x14ac:dyDescent="0.3">
      <c r="B7195" s="249"/>
    </row>
    <row r="7196" spans="2:2" x14ac:dyDescent="0.3">
      <c r="B7196" s="249"/>
    </row>
    <row r="7197" spans="2:2" x14ac:dyDescent="0.3">
      <c r="B7197" s="249"/>
    </row>
    <row r="7198" spans="2:2" x14ac:dyDescent="0.3">
      <c r="B7198" s="249"/>
    </row>
    <row r="7199" spans="2:2" x14ac:dyDescent="0.3">
      <c r="B7199" s="249"/>
    </row>
    <row r="7200" spans="2:2" x14ac:dyDescent="0.3">
      <c r="B7200" s="249"/>
    </row>
    <row r="7201" spans="2:2" x14ac:dyDescent="0.3">
      <c r="B7201" s="249"/>
    </row>
    <row r="7202" spans="2:2" x14ac:dyDescent="0.3">
      <c r="B7202" s="249"/>
    </row>
    <row r="7203" spans="2:2" x14ac:dyDescent="0.3">
      <c r="B7203" s="249"/>
    </row>
    <row r="7204" spans="2:2" x14ac:dyDescent="0.3">
      <c r="B7204" s="249"/>
    </row>
    <row r="7205" spans="2:2" x14ac:dyDescent="0.3">
      <c r="B7205" s="249"/>
    </row>
    <row r="7206" spans="2:2" x14ac:dyDescent="0.3">
      <c r="B7206" s="249"/>
    </row>
    <row r="7207" spans="2:2" x14ac:dyDescent="0.3">
      <c r="B7207" s="249"/>
    </row>
    <row r="7208" spans="2:2" x14ac:dyDescent="0.3">
      <c r="B7208" s="249"/>
    </row>
    <row r="7209" spans="2:2" x14ac:dyDescent="0.3">
      <c r="B7209" s="249"/>
    </row>
    <row r="7210" spans="2:2" x14ac:dyDescent="0.3">
      <c r="B7210" s="249"/>
    </row>
    <row r="7211" spans="2:2" x14ac:dyDescent="0.3">
      <c r="B7211" s="249"/>
    </row>
    <row r="7212" spans="2:2" x14ac:dyDescent="0.3">
      <c r="B7212" s="249"/>
    </row>
    <row r="7213" spans="2:2" x14ac:dyDescent="0.3">
      <c r="B7213" s="249"/>
    </row>
    <row r="7214" spans="2:2" x14ac:dyDescent="0.3">
      <c r="B7214" s="249"/>
    </row>
    <row r="7215" spans="2:2" x14ac:dyDescent="0.3">
      <c r="B7215" s="249"/>
    </row>
    <row r="7216" spans="2:2" x14ac:dyDescent="0.3">
      <c r="B7216" s="249"/>
    </row>
    <row r="7217" spans="2:2" x14ac:dyDescent="0.3">
      <c r="B7217" s="249"/>
    </row>
    <row r="7218" spans="2:2" x14ac:dyDescent="0.3">
      <c r="B7218" s="249"/>
    </row>
    <row r="7219" spans="2:2" x14ac:dyDescent="0.3">
      <c r="B7219" s="249"/>
    </row>
    <row r="7220" spans="2:2" x14ac:dyDescent="0.3">
      <c r="B7220" s="249"/>
    </row>
    <row r="7221" spans="2:2" x14ac:dyDescent="0.3">
      <c r="B7221" s="249"/>
    </row>
    <row r="7222" spans="2:2" x14ac:dyDescent="0.3">
      <c r="B7222" s="249"/>
    </row>
    <row r="7223" spans="2:2" x14ac:dyDescent="0.3">
      <c r="B7223" s="249"/>
    </row>
    <row r="7224" spans="2:2" x14ac:dyDescent="0.3">
      <c r="B7224" s="249"/>
    </row>
    <row r="7225" spans="2:2" x14ac:dyDescent="0.3">
      <c r="B7225" s="249"/>
    </row>
    <row r="7226" spans="2:2" x14ac:dyDescent="0.3">
      <c r="B7226" s="249"/>
    </row>
    <row r="7227" spans="2:2" x14ac:dyDescent="0.3">
      <c r="B7227" s="249"/>
    </row>
    <row r="7228" spans="2:2" x14ac:dyDescent="0.3">
      <c r="B7228" s="249"/>
    </row>
    <row r="7229" spans="2:2" x14ac:dyDescent="0.3">
      <c r="B7229" s="249"/>
    </row>
    <row r="7230" spans="2:2" x14ac:dyDescent="0.3">
      <c r="B7230" s="249"/>
    </row>
    <row r="7231" spans="2:2" x14ac:dyDescent="0.3">
      <c r="B7231" s="249"/>
    </row>
    <row r="7232" spans="2:2" x14ac:dyDescent="0.3">
      <c r="B7232" s="249"/>
    </row>
    <row r="7233" spans="2:2" x14ac:dyDescent="0.3">
      <c r="B7233" s="249"/>
    </row>
    <row r="7234" spans="2:2" x14ac:dyDescent="0.3">
      <c r="B7234" s="249"/>
    </row>
    <row r="7235" spans="2:2" x14ac:dyDescent="0.3">
      <c r="B7235" s="249"/>
    </row>
    <row r="7236" spans="2:2" x14ac:dyDescent="0.3">
      <c r="B7236" s="249"/>
    </row>
    <row r="7237" spans="2:2" x14ac:dyDescent="0.3">
      <c r="B7237" s="249"/>
    </row>
    <row r="7238" spans="2:2" x14ac:dyDescent="0.3">
      <c r="B7238" s="249"/>
    </row>
    <row r="7239" spans="2:2" x14ac:dyDescent="0.3">
      <c r="B7239" s="249"/>
    </row>
    <row r="7240" spans="2:2" x14ac:dyDescent="0.3">
      <c r="B7240" s="249"/>
    </row>
    <row r="7241" spans="2:2" x14ac:dyDescent="0.3">
      <c r="B7241" s="249"/>
    </row>
    <row r="7242" spans="2:2" x14ac:dyDescent="0.3">
      <c r="B7242" s="249"/>
    </row>
    <row r="7243" spans="2:2" x14ac:dyDescent="0.3">
      <c r="B7243" s="249"/>
    </row>
    <row r="7244" spans="2:2" x14ac:dyDescent="0.3">
      <c r="B7244" s="249"/>
    </row>
    <row r="7245" spans="2:2" x14ac:dyDescent="0.3">
      <c r="B7245" s="249"/>
    </row>
    <row r="7246" spans="2:2" x14ac:dyDescent="0.3">
      <c r="B7246" s="249"/>
    </row>
    <row r="7247" spans="2:2" x14ac:dyDescent="0.3">
      <c r="B7247" s="249"/>
    </row>
    <row r="7248" spans="2:2" x14ac:dyDescent="0.3">
      <c r="B7248" s="249"/>
    </row>
    <row r="7249" spans="2:2" x14ac:dyDescent="0.3">
      <c r="B7249" s="249"/>
    </row>
    <row r="7250" spans="2:2" x14ac:dyDescent="0.3">
      <c r="B7250" s="249"/>
    </row>
    <row r="7251" spans="2:2" x14ac:dyDescent="0.3">
      <c r="B7251" s="249"/>
    </row>
    <row r="7252" spans="2:2" x14ac:dyDescent="0.3">
      <c r="B7252" s="249"/>
    </row>
    <row r="7253" spans="2:2" x14ac:dyDescent="0.3">
      <c r="B7253" s="249"/>
    </row>
    <row r="7254" spans="2:2" x14ac:dyDescent="0.3">
      <c r="B7254" s="249"/>
    </row>
    <row r="7255" spans="2:2" x14ac:dyDescent="0.3">
      <c r="B7255" s="249"/>
    </row>
    <row r="7256" spans="2:2" x14ac:dyDescent="0.3">
      <c r="B7256" s="249"/>
    </row>
    <row r="7257" spans="2:2" x14ac:dyDescent="0.3">
      <c r="B7257" s="249"/>
    </row>
    <row r="7258" spans="2:2" x14ac:dyDescent="0.3">
      <c r="B7258" s="249"/>
    </row>
    <row r="7259" spans="2:2" x14ac:dyDescent="0.3">
      <c r="B7259" s="249"/>
    </row>
    <row r="7260" spans="2:2" x14ac:dyDescent="0.3">
      <c r="B7260" s="249"/>
    </row>
    <row r="7261" spans="2:2" x14ac:dyDescent="0.3">
      <c r="B7261" s="249"/>
    </row>
    <row r="7262" spans="2:2" x14ac:dyDescent="0.3">
      <c r="B7262" s="249"/>
    </row>
    <row r="7263" spans="2:2" x14ac:dyDescent="0.3">
      <c r="B7263" s="249"/>
    </row>
    <row r="7264" spans="2:2" x14ac:dyDescent="0.3">
      <c r="B7264" s="249"/>
    </row>
    <row r="7265" spans="2:2" x14ac:dyDescent="0.3">
      <c r="B7265" s="249"/>
    </row>
    <row r="7266" spans="2:2" x14ac:dyDescent="0.3">
      <c r="B7266" s="249"/>
    </row>
    <row r="7267" spans="2:2" x14ac:dyDescent="0.3">
      <c r="B7267" s="249"/>
    </row>
    <row r="7268" spans="2:2" x14ac:dyDescent="0.3">
      <c r="B7268" s="249"/>
    </row>
    <row r="7269" spans="2:2" x14ac:dyDescent="0.3">
      <c r="B7269" s="249"/>
    </row>
    <row r="7270" spans="2:2" x14ac:dyDescent="0.3">
      <c r="B7270" s="249"/>
    </row>
    <row r="7271" spans="2:2" x14ac:dyDescent="0.3">
      <c r="B7271" s="249"/>
    </row>
    <row r="7272" spans="2:2" x14ac:dyDescent="0.3">
      <c r="B7272" s="249"/>
    </row>
    <row r="7273" spans="2:2" x14ac:dyDescent="0.3">
      <c r="B7273" s="249"/>
    </row>
    <row r="7274" spans="2:2" x14ac:dyDescent="0.3">
      <c r="B7274" s="249"/>
    </row>
    <row r="7275" spans="2:2" x14ac:dyDescent="0.3">
      <c r="B7275" s="249"/>
    </row>
    <row r="7276" spans="2:2" x14ac:dyDescent="0.3">
      <c r="B7276" s="249"/>
    </row>
    <row r="7277" spans="2:2" x14ac:dyDescent="0.3">
      <c r="B7277" s="249"/>
    </row>
    <row r="7278" spans="2:2" x14ac:dyDescent="0.3">
      <c r="B7278" s="249"/>
    </row>
    <row r="7279" spans="2:2" x14ac:dyDescent="0.3">
      <c r="B7279" s="249"/>
    </row>
    <row r="7280" spans="2:2" x14ac:dyDescent="0.3">
      <c r="B7280" s="249"/>
    </row>
    <row r="7281" spans="2:2" x14ac:dyDescent="0.3">
      <c r="B7281" s="249"/>
    </row>
    <row r="7282" spans="2:2" x14ac:dyDescent="0.3">
      <c r="B7282" s="249"/>
    </row>
    <row r="7283" spans="2:2" x14ac:dyDescent="0.3">
      <c r="B7283" s="249"/>
    </row>
    <row r="7284" spans="2:2" x14ac:dyDescent="0.3">
      <c r="B7284" s="249"/>
    </row>
    <row r="7285" spans="2:2" x14ac:dyDescent="0.3">
      <c r="B7285" s="249"/>
    </row>
    <row r="7286" spans="2:2" x14ac:dyDescent="0.3">
      <c r="B7286" s="249"/>
    </row>
    <row r="7287" spans="2:2" x14ac:dyDescent="0.3">
      <c r="B7287" s="249"/>
    </row>
    <row r="7288" spans="2:2" x14ac:dyDescent="0.3">
      <c r="B7288" s="249"/>
    </row>
    <row r="7289" spans="2:2" x14ac:dyDescent="0.3">
      <c r="B7289" s="249"/>
    </row>
    <row r="7290" spans="2:2" x14ac:dyDescent="0.3">
      <c r="B7290" s="249"/>
    </row>
    <row r="7291" spans="2:2" x14ac:dyDescent="0.3">
      <c r="B7291" s="249"/>
    </row>
    <row r="7292" spans="2:2" x14ac:dyDescent="0.3">
      <c r="B7292" s="249"/>
    </row>
    <row r="7293" spans="2:2" x14ac:dyDescent="0.3">
      <c r="B7293" s="249"/>
    </row>
    <row r="7294" spans="2:2" x14ac:dyDescent="0.3">
      <c r="B7294" s="249"/>
    </row>
    <row r="7295" spans="2:2" x14ac:dyDescent="0.3">
      <c r="B7295" s="249"/>
    </row>
    <row r="7296" spans="2:2" x14ac:dyDescent="0.3">
      <c r="B7296" s="249"/>
    </row>
    <row r="7297" spans="2:2" x14ac:dyDescent="0.3">
      <c r="B7297" s="249"/>
    </row>
    <row r="7298" spans="2:2" x14ac:dyDescent="0.3">
      <c r="B7298" s="249"/>
    </row>
    <row r="7299" spans="2:2" x14ac:dyDescent="0.3">
      <c r="B7299" s="249"/>
    </row>
    <row r="7300" spans="2:2" x14ac:dyDescent="0.3">
      <c r="B7300" s="249"/>
    </row>
    <row r="7301" spans="2:2" x14ac:dyDescent="0.3">
      <c r="B7301" s="249"/>
    </row>
    <row r="7302" spans="2:2" x14ac:dyDescent="0.3">
      <c r="B7302" s="249"/>
    </row>
    <row r="7303" spans="2:2" x14ac:dyDescent="0.3">
      <c r="B7303" s="249"/>
    </row>
    <row r="7304" spans="2:2" x14ac:dyDescent="0.3">
      <c r="B7304" s="249"/>
    </row>
    <row r="7305" spans="2:2" x14ac:dyDescent="0.3">
      <c r="B7305" s="249"/>
    </row>
    <row r="7306" spans="2:2" x14ac:dyDescent="0.3">
      <c r="B7306" s="249"/>
    </row>
    <row r="7307" spans="2:2" x14ac:dyDescent="0.3">
      <c r="B7307" s="249"/>
    </row>
    <row r="7308" spans="2:2" x14ac:dyDescent="0.3">
      <c r="B7308" s="249"/>
    </row>
    <row r="7309" spans="2:2" x14ac:dyDescent="0.3">
      <c r="B7309" s="249"/>
    </row>
    <row r="7310" spans="2:2" x14ac:dyDescent="0.3">
      <c r="B7310" s="249"/>
    </row>
    <row r="7311" spans="2:2" x14ac:dyDescent="0.3">
      <c r="B7311" s="249"/>
    </row>
    <row r="7312" spans="2:2" x14ac:dyDescent="0.3">
      <c r="B7312" s="249"/>
    </row>
    <row r="7313" spans="2:2" x14ac:dyDescent="0.3">
      <c r="B7313" s="249"/>
    </row>
    <row r="7314" spans="2:2" x14ac:dyDescent="0.3">
      <c r="B7314" s="249"/>
    </row>
    <row r="7315" spans="2:2" x14ac:dyDescent="0.3">
      <c r="B7315" s="249"/>
    </row>
    <row r="7316" spans="2:2" x14ac:dyDescent="0.3">
      <c r="B7316" s="249"/>
    </row>
    <row r="7317" spans="2:2" x14ac:dyDescent="0.3">
      <c r="B7317" s="249"/>
    </row>
    <row r="7318" spans="2:2" x14ac:dyDescent="0.3">
      <c r="B7318" s="249"/>
    </row>
    <row r="7319" spans="2:2" x14ac:dyDescent="0.3">
      <c r="B7319" s="249"/>
    </row>
    <row r="7320" spans="2:2" x14ac:dyDescent="0.3">
      <c r="B7320" s="249"/>
    </row>
    <row r="7321" spans="2:2" x14ac:dyDescent="0.3">
      <c r="B7321" s="249"/>
    </row>
    <row r="7322" spans="2:2" x14ac:dyDescent="0.3">
      <c r="B7322" s="249"/>
    </row>
    <row r="7323" spans="2:2" x14ac:dyDescent="0.3">
      <c r="B7323" s="249"/>
    </row>
    <row r="7324" spans="2:2" x14ac:dyDescent="0.3">
      <c r="B7324" s="249"/>
    </row>
    <row r="7325" spans="2:2" x14ac:dyDescent="0.3">
      <c r="B7325" s="249"/>
    </row>
    <row r="7326" spans="2:2" x14ac:dyDescent="0.3">
      <c r="B7326" s="249"/>
    </row>
    <row r="7327" spans="2:2" x14ac:dyDescent="0.3">
      <c r="B7327" s="249"/>
    </row>
    <row r="7328" spans="2:2" x14ac:dyDescent="0.3">
      <c r="B7328" s="249"/>
    </row>
    <row r="7329" spans="2:2" x14ac:dyDescent="0.3">
      <c r="B7329" s="249"/>
    </row>
    <row r="7330" spans="2:2" x14ac:dyDescent="0.3">
      <c r="B7330" s="249"/>
    </row>
    <row r="7331" spans="2:2" x14ac:dyDescent="0.3">
      <c r="B7331" s="249"/>
    </row>
    <row r="7332" spans="2:2" x14ac:dyDescent="0.3">
      <c r="B7332" s="249"/>
    </row>
    <row r="7333" spans="2:2" x14ac:dyDescent="0.3">
      <c r="B7333" s="249"/>
    </row>
    <row r="7334" spans="2:2" x14ac:dyDescent="0.3">
      <c r="B7334" s="249"/>
    </row>
    <row r="7335" spans="2:2" x14ac:dyDescent="0.3">
      <c r="B7335" s="249"/>
    </row>
    <row r="7336" spans="2:2" x14ac:dyDescent="0.3">
      <c r="B7336" s="249"/>
    </row>
    <row r="7337" spans="2:2" x14ac:dyDescent="0.3">
      <c r="B7337" s="249"/>
    </row>
    <row r="7338" spans="2:2" x14ac:dyDescent="0.3">
      <c r="B7338" s="249"/>
    </row>
    <row r="7339" spans="2:2" x14ac:dyDescent="0.3">
      <c r="B7339" s="249"/>
    </row>
    <row r="7340" spans="2:2" x14ac:dyDescent="0.3">
      <c r="B7340" s="249"/>
    </row>
    <row r="7341" spans="2:2" x14ac:dyDescent="0.3">
      <c r="B7341" s="249"/>
    </row>
    <row r="7342" spans="2:2" x14ac:dyDescent="0.3">
      <c r="B7342" s="249"/>
    </row>
    <row r="7343" spans="2:2" x14ac:dyDescent="0.3">
      <c r="B7343" s="249"/>
    </row>
    <row r="7344" spans="2:2" x14ac:dyDescent="0.3">
      <c r="B7344" s="249"/>
    </row>
    <row r="7345" spans="2:2" x14ac:dyDescent="0.3">
      <c r="B7345" s="249"/>
    </row>
    <row r="7346" spans="2:2" x14ac:dyDescent="0.3">
      <c r="B7346" s="249"/>
    </row>
    <row r="7347" spans="2:2" x14ac:dyDescent="0.3">
      <c r="B7347" s="249"/>
    </row>
    <row r="7348" spans="2:2" x14ac:dyDescent="0.3">
      <c r="B7348" s="249"/>
    </row>
    <row r="7349" spans="2:2" x14ac:dyDescent="0.3">
      <c r="B7349" s="249"/>
    </row>
    <row r="7350" spans="2:2" x14ac:dyDescent="0.3">
      <c r="B7350" s="249"/>
    </row>
    <row r="7351" spans="2:2" x14ac:dyDescent="0.3">
      <c r="B7351" s="249"/>
    </row>
    <row r="7352" spans="2:2" x14ac:dyDescent="0.3">
      <c r="B7352" s="249"/>
    </row>
    <row r="7353" spans="2:2" x14ac:dyDescent="0.3">
      <c r="B7353" s="249"/>
    </row>
    <row r="7354" spans="2:2" x14ac:dyDescent="0.3">
      <c r="B7354" s="249"/>
    </row>
    <row r="7355" spans="2:2" x14ac:dyDescent="0.3">
      <c r="B7355" s="249"/>
    </row>
    <row r="7356" spans="2:2" x14ac:dyDescent="0.3">
      <c r="B7356" s="249"/>
    </row>
    <row r="7357" spans="2:2" x14ac:dyDescent="0.3">
      <c r="B7357" s="249"/>
    </row>
    <row r="7358" spans="2:2" x14ac:dyDescent="0.3">
      <c r="B7358" s="249"/>
    </row>
    <row r="7359" spans="2:2" x14ac:dyDescent="0.3">
      <c r="B7359" s="249"/>
    </row>
    <row r="7360" spans="2:2" x14ac:dyDescent="0.3">
      <c r="B7360" s="249"/>
    </row>
    <row r="7361" spans="2:2" x14ac:dyDescent="0.3">
      <c r="B7361" s="249"/>
    </row>
    <row r="7362" spans="2:2" x14ac:dyDescent="0.3">
      <c r="B7362" s="249"/>
    </row>
    <row r="7363" spans="2:2" x14ac:dyDescent="0.3">
      <c r="B7363" s="249"/>
    </row>
    <row r="7364" spans="2:2" x14ac:dyDescent="0.3">
      <c r="B7364" s="249"/>
    </row>
    <row r="7365" spans="2:2" x14ac:dyDescent="0.3">
      <c r="B7365" s="249"/>
    </row>
    <row r="7366" spans="2:2" x14ac:dyDescent="0.3">
      <c r="B7366" s="249"/>
    </row>
    <row r="7367" spans="2:2" x14ac:dyDescent="0.3">
      <c r="B7367" s="249"/>
    </row>
    <row r="7368" spans="2:2" x14ac:dyDescent="0.3">
      <c r="B7368" s="249"/>
    </row>
    <row r="7369" spans="2:2" x14ac:dyDescent="0.3">
      <c r="B7369" s="249"/>
    </row>
    <row r="7370" spans="2:2" x14ac:dyDescent="0.3">
      <c r="B7370" s="249"/>
    </row>
    <row r="7371" spans="2:2" x14ac:dyDescent="0.3">
      <c r="B7371" s="249"/>
    </row>
    <row r="7372" spans="2:2" x14ac:dyDescent="0.3">
      <c r="B7372" s="249"/>
    </row>
    <row r="7373" spans="2:2" x14ac:dyDescent="0.3">
      <c r="B7373" s="249"/>
    </row>
    <row r="7374" spans="2:2" x14ac:dyDescent="0.3">
      <c r="B7374" s="249"/>
    </row>
    <row r="7375" spans="2:2" x14ac:dyDescent="0.3">
      <c r="B7375" s="249"/>
    </row>
    <row r="7376" spans="2:2" x14ac:dyDescent="0.3">
      <c r="B7376" s="249"/>
    </row>
    <row r="7377" spans="2:2" x14ac:dyDescent="0.3">
      <c r="B7377" s="249"/>
    </row>
    <row r="7378" spans="2:2" x14ac:dyDescent="0.3">
      <c r="B7378" s="249"/>
    </row>
    <row r="7379" spans="2:2" x14ac:dyDescent="0.3">
      <c r="B7379" s="249"/>
    </row>
    <row r="7380" spans="2:2" x14ac:dyDescent="0.3">
      <c r="B7380" s="249"/>
    </row>
    <row r="7381" spans="2:2" x14ac:dyDescent="0.3">
      <c r="B7381" s="249"/>
    </row>
    <row r="7382" spans="2:2" x14ac:dyDescent="0.3">
      <c r="B7382" s="249"/>
    </row>
    <row r="7383" spans="2:2" x14ac:dyDescent="0.3">
      <c r="B7383" s="249"/>
    </row>
    <row r="7384" spans="2:2" x14ac:dyDescent="0.3">
      <c r="B7384" s="249"/>
    </row>
    <row r="7385" spans="2:2" x14ac:dyDescent="0.3">
      <c r="B7385" s="249"/>
    </row>
    <row r="7386" spans="2:2" x14ac:dyDescent="0.3">
      <c r="B7386" s="249"/>
    </row>
    <row r="7387" spans="2:2" x14ac:dyDescent="0.3">
      <c r="B7387" s="249"/>
    </row>
    <row r="7388" spans="2:2" x14ac:dyDescent="0.3">
      <c r="B7388" s="249"/>
    </row>
    <row r="7389" spans="2:2" x14ac:dyDescent="0.3">
      <c r="B7389" s="249"/>
    </row>
    <row r="7390" spans="2:2" x14ac:dyDescent="0.3">
      <c r="B7390" s="249"/>
    </row>
    <row r="7391" spans="2:2" x14ac:dyDescent="0.3">
      <c r="B7391" s="249"/>
    </row>
    <row r="7392" spans="2:2" x14ac:dyDescent="0.3">
      <c r="B7392" s="249"/>
    </row>
    <row r="7393" spans="2:2" x14ac:dyDescent="0.3">
      <c r="B7393" s="249"/>
    </row>
    <row r="7394" spans="2:2" x14ac:dyDescent="0.3">
      <c r="B7394" s="249"/>
    </row>
    <row r="7395" spans="2:2" x14ac:dyDescent="0.3">
      <c r="B7395" s="249"/>
    </row>
    <row r="7396" spans="2:2" x14ac:dyDescent="0.3">
      <c r="B7396" s="249"/>
    </row>
    <row r="7397" spans="2:2" x14ac:dyDescent="0.3">
      <c r="B7397" s="249"/>
    </row>
    <row r="7398" spans="2:2" x14ac:dyDescent="0.3">
      <c r="B7398" s="249"/>
    </row>
    <row r="7399" spans="2:2" x14ac:dyDescent="0.3">
      <c r="B7399" s="249"/>
    </row>
    <row r="7400" spans="2:2" x14ac:dyDescent="0.3">
      <c r="B7400" s="249"/>
    </row>
    <row r="7401" spans="2:2" x14ac:dyDescent="0.3">
      <c r="B7401" s="249"/>
    </row>
    <row r="7402" spans="2:2" x14ac:dyDescent="0.3">
      <c r="B7402" s="249"/>
    </row>
    <row r="7403" spans="2:2" x14ac:dyDescent="0.3">
      <c r="B7403" s="249"/>
    </row>
    <row r="7404" spans="2:2" x14ac:dyDescent="0.3">
      <c r="B7404" s="249"/>
    </row>
    <row r="7405" spans="2:2" x14ac:dyDescent="0.3">
      <c r="B7405" s="249"/>
    </row>
    <row r="7406" spans="2:2" x14ac:dyDescent="0.3">
      <c r="B7406" s="249"/>
    </row>
    <row r="7407" spans="2:2" x14ac:dyDescent="0.3">
      <c r="B7407" s="249"/>
    </row>
    <row r="7408" spans="2:2" x14ac:dyDescent="0.3">
      <c r="B7408" s="249"/>
    </row>
    <row r="7409" spans="2:2" x14ac:dyDescent="0.3">
      <c r="B7409" s="249"/>
    </row>
    <row r="7410" spans="2:2" x14ac:dyDescent="0.3">
      <c r="B7410" s="249"/>
    </row>
    <row r="7411" spans="2:2" x14ac:dyDescent="0.3">
      <c r="B7411" s="249"/>
    </row>
    <row r="7412" spans="2:2" x14ac:dyDescent="0.3">
      <c r="B7412" s="249"/>
    </row>
    <row r="7413" spans="2:2" x14ac:dyDescent="0.3">
      <c r="B7413" s="249"/>
    </row>
    <row r="7414" spans="2:2" x14ac:dyDescent="0.3">
      <c r="B7414" s="249"/>
    </row>
    <row r="7415" spans="2:2" x14ac:dyDescent="0.3">
      <c r="B7415" s="249"/>
    </row>
    <row r="7416" spans="2:2" x14ac:dyDescent="0.3">
      <c r="B7416" s="249"/>
    </row>
    <row r="7417" spans="2:2" x14ac:dyDescent="0.3">
      <c r="B7417" s="249"/>
    </row>
    <row r="7418" spans="2:2" x14ac:dyDescent="0.3">
      <c r="B7418" s="249"/>
    </row>
    <row r="7419" spans="2:2" x14ac:dyDescent="0.3">
      <c r="B7419" s="249"/>
    </row>
    <row r="7420" spans="2:2" x14ac:dyDescent="0.3">
      <c r="B7420" s="249"/>
    </row>
    <row r="7421" spans="2:2" x14ac:dyDescent="0.3">
      <c r="B7421" s="249"/>
    </row>
    <row r="7422" spans="2:2" x14ac:dyDescent="0.3">
      <c r="B7422" s="249"/>
    </row>
    <row r="7423" spans="2:2" x14ac:dyDescent="0.3">
      <c r="B7423" s="249"/>
    </row>
    <row r="7424" spans="2:2" x14ac:dyDescent="0.3">
      <c r="B7424" s="249"/>
    </row>
    <row r="7425" spans="2:2" x14ac:dyDescent="0.3">
      <c r="B7425" s="249"/>
    </row>
    <row r="7426" spans="2:2" x14ac:dyDescent="0.3">
      <c r="B7426" s="249"/>
    </row>
    <row r="7427" spans="2:2" x14ac:dyDescent="0.3">
      <c r="B7427" s="249"/>
    </row>
    <row r="7428" spans="2:2" x14ac:dyDescent="0.3">
      <c r="B7428" s="249"/>
    </row>
    <row r="7429" spans="2:2" x14ac:dyDescent="0.3">
      <c r="B7429" s="249"/>
    </row>
    <row r="7430" spans="2:2" x14ac:dyDescent="0.3">
      <c r="B7430" s="249"/>
    </row>
    <row r="7431" spans="2:2" x14ac:dyDescent="0.3">
      <c r="B7431" s="249"/>
    </row>
    <row r="7432" spans="2:2" x14ac:dyDescent="0.3">
      <c r="B7432" s="249"/>
    </row>
    <row r="7433" spans="2:2" x14ac:dyDescent="0.3">
      <c r="B7433" s="249"/>
    </row>
    <row r="7434" spans="2:2" x14ac:dyDescent="0.3">
      <c r="B7434" s="249"/>
    </row>
    <row r="7435" spans="2:2" x14ac:dyDescent="0.3">
      <c r="B7435" s="249"/>
    </row>
    <row r="7436" spans="2:2" x14ac:dyDescent="0.3">
      <c r="B7436" s="249"/>
    </row>
    <row r="7437" spans="2:2" x14ac:dyDescent="0.3">
      <c r="B7437" s="249"/>
    </row>
    <row r="7438" spans="2:2" x14ac:dyDescent="0.3">
      <c r="B7438" s="249"/>
    </row>
    <row r="7439" spans="2:2" x14ac:dyDescent="0.3">
      <c r="B7439" s="249"/>
    </row>
    <row r="7440" spans="2:2" x14ac:dyDescent="0.3">
      <c r="B7440" s="249"/>
    </row>
    <row r="7441" spans="2:2" x14ac:dyDescent="0.3">
      <c r="B7441" s="249"/>
    </row>
    <row r="7442" spans="2:2" x14ac:dyDescent="0.3">
      <c r="B7442" s="249"/>
    </row>
    <row r="7443" spans="2:2" x14ac:dyDescent="0.3">
      <c r="B7443" s="249"/>
    </row>
    <row r="7444" spans="2:2" x14ac:dyDescent="0.3">
      <c r="B7444" s="249"/>
    </row>
    <row r="7445" spans="2:2" x14ac:dyDescent="0.3">
      <c r="B7445" s="249"/>
    </row>
    <row r="7446" spans="2:2" x14ac:dyDescent="0.3">
      <c r="B7446" s="249"/>
    </row>
    <row r="7447" spans="2:2" x14ac:dyDescent="0.3">
      <c r="B7447" s="249"/>
    </row>
    <row r="7448" spans="2:2" x14ac:dyDescent="0.3">
      <c r="B7448" s="249"/>
    </row>
    <row r="7449" spans="2:2" x14ac:dyDescent="0.3">
      <c r="B7449" s="249"/>
    </row>
    <row r="7450" spans="2:2" x14ac:dyDescent="0.3">
      <c r="B7450" s="249"/>
    </row>
    <row r="7451" spans="2:2" x14ac:dyDescent="0.3">
      <c r="B7451" s="249"/>
    </row>
    <row r="7452" spans="2:2" x14ac:dyDescent="0.3">
      <c r="B7452" s="249"/>
    </row>
    <row r="7453" spans="2:2" x14ac:dyDescent="0.3">
      <c r="B7453" s="249"/>
    </row>
    <row r="7454" spans="2:2" x14ac:dyDescent="0.3">
      <c r="B7454" s="249"/>
    </row>
    <row r="7455" spans="2:2" x14ac:dyDescent="0.3">
      <c r="B7455" s="249"/>
    </row>
    <row r="7456" spans="2:2" x14ac:dyDescent="0.3">
      <c r="B7456" s="249"/>
    </row>
    <row r="7457" spans="2:2" x14ac:dyDescent="0.3">
      <c r="B7457" s="249"/>
    </row>
    <row r="7458" spans="2:2" x14ac:dyDescent="0.3">
      <c r="B7458" s="249"/>
    </row>
    <row r="7459" spans="2:2" x14ac:dyDescent="0.3">
      <c r="B7459" s="249"/>
    </row>
    <row r="7460" spans="2:2" x14ac:dyDescent="0.3">
      <c r="B7460" s="249"/>
    </row>
    <row r="7461" spans="2:2" x14ac:dyDescent="0.3">
      <c r="B7461" s="249"/>
    </row>
    <row r="7462" spans="2:2" x14ac:dyDescent="0.3">
      <c r="B7462" s="249"/>
    </row>
    <row r="7463" spans="2:2" x14ac:dyDescent="0.3">
      <c r="B7463" s="249"/>
    </row>
    <row r="7464" spans="2:2" x14ac:dyDescent="0.3">
      <c r="B7464" s="249"/>
    </row>
    <row r="7465" spans="2:2" x14ac:dyDescent="0.3">
      <c r="B7465" s="249"/>
    </row>
    <row r="7466" spans="2:2" x14ac:dyDescent="0.3">
      <c r="B7466" s="249"/>
    </row>
    <row r="7467" spans="2:2" x14ac:dyDescent="0.3">
      <c r="B7467" s="249"/>
    </row>
    <row r="7468" spans="2:2" x14ac:dyDescent="0.3">
      <c r="B7468" s="249"/>
    </row>
    <row r="7469" spans="2:2" x14ac:dyDescent="0.3">
      <c r="B7469" s="249"/>
    </row>
    <row r="7470" spans="2:2" x14ac:dyDescent="0.3">
      <c r="B7470" s="249"/>
    </row>
    <row r="7471" spans="2:2" x14ac:dyDescent="0.3">
      <c r="B7471" s="249"/>
    </row>
    <row r="7472" spans="2:2" x14ac:dyDescent="0.3">
      <c r="B7472" s="249"/>
    </row>
    <row r="7473" spans="2:2" x14ac:dyDescent="0.3">
      <c r="B7473" s="249"/>
    </row>
    <row r="7474" spans="2:2" x14ac:dyDescent="0.3">
      <c r="B7474" s="249"/>
    </row>
    <row r="7475" spans="2:2" x14ac:dyDescent="0.3">
      <c r="B7475" s="249"/>
    </row>
    <row r="7476" spans="2:2" x14ac:dyDescent="0.3">
      <c r="B7476" s="249"/>
    </row>
    <row r="7477" spans="2:2" x14ac:dyDescent="0.3">
      <c r="B7477" s="249"/>
    </row>
    <row r="7478" spans="2:2" x14ac:dyDescent="0.3">
      <c r="B7478" s="249"/>
    </row>
    <row r="7479" spans="2:2" x14ac:dyDescent="0.3">
      <c r="B7479" s="249"/>
    </row>
    <row r="7480" spans="2:2" x14ac:dyDescent="0.3">
      <c r="B7480" s="249"/>
    </row>
    <row r="7481" spans="2:2" x14ac:dyDescent="0.3">
      <c r="B7481" s="249"/>
    </row>
    <row r="7482" spans="2:2" x14ac:dyDescent="0.3">
      <c r="B7482" s="249"/>
    </row>
    <row r="7483" spans="2:2" x14ac:dyDescent="0.3">
      <c r="B7483" s="249"/>
    </row>
    <row r="7484" spans="2:2" x14ac:dyDescent="0.3">
      <c r="B7484" s="249"/>
    </row>
    <row r="7485" spans="2:2" x14ac:dyDescent="0.3">
      <c r="B7485" s="249"/>
    </row>
    <row r="7486" spans="2:2" x14ac:dyDescent="0.3">
      <c r="B7486" s="249"/>
    </row>
    <row r="7487" spans="2:2" x14ac:dyDescent="0.3">
      <c r="B7487" s="249"/>
    </row>
    <row r="7488" spans="2:2" x14ac:dyDescent="0.3">
      <c r="B7488" s="249"/>
    </row>
    <row r="7489" spans="2:2" x14ac:dyDescent="0.3">
      <c r="B7489" s="249"/>
    </row>
    <row r="7490" spans="2:2" x14ac:dyDescent="0.3">
      <c r="B7490" s="249"/>
    </row>
    <row r="7491" spans="2:2" x14ac:dyDescent="0.3">
      <c r="B7491" s="249"/>
    </row>
    <row r="7492" spans="2:2" x14ac:dyDescent="0.3">
      <c r="B7492" s="249"/>
    </row>
    <row r="7493" spans="2:2" x14ac:dyDescent="0.3">
      <c r="B7493" s="249"/>
    </row>
    <row r="7494" spans="2:2" x14ac:dyDescent="0.3">
      <c r="B7494" s="249"/>
    </row>
    <row r="7495" spans="2:2" x14ac:dyDescent="0.3">
      <c r="B7495" s="249"/>
    </row>
    <row r="7496" spans="2:2" x14ac:dyDescent="0.3">
      <c r="B7496" s="249"/>
    </row>
    <row r="7497" spans="2:2" x14ac:dyDescent="0.3">
      <c r="B7497" s="249"/>
    </row>
    <row r="7498" spans="2:2" x14ac:dyDescent="0.3">
      <c r="B7498" s="249"/>
    </row>
    <row r="7499" spans="2:2" x14ac:dyDescent="0.3">
      <c r="B7499" s="249"/>
    </row>
    <row r="7500" spans="2:2" x14ac:dyDescent="0.3">
      <c r="B7500" s="249"/>
    </row>
    <row r="7501" spans="2:2" x14ac:dyDescent="0.3">
      <c r="B7501" s="249"/>
    </row>
    <row r="7502" spans="2:2" x14ac:dyDescent="0.3">
      <c r="B7502" s="249"/>
    </row>
    <row r="7503" spans="2:2" x14ac:dyDescent="0.3">
      <c r="B7503" s="249"/>
    </row>
    <row r="7504" spans="2:2" x14ac:dyDescent="0.3">
      <c r="B7504" s="249"/>
    </row>
    <row r="7505" spans="2:2" x14ac:dyDescent="0.3">
      <c r="B7505" s="249"/>
    </row>
    <row r="7506" spans="2:2" x14ac:dyDescent="0.3">
      <c r="B7506" s="249"/>
    </row>
    <row r="7507" spans="2:2" x14ac:dyDescent="0.3">
      <c r="B7507" s="249"/>
    </row>
    <row r="7508" spans="2:2" x14ac:dyDescent="0.3">
      <c r="B7508" s="249"/>
    </row>
    <row r="7509" spans="2:2" x14ac:dyDescent="0.3">
      <c r="B7509" s="249"/>
    </row>
    <row r="7510" spans="2:2" x14ac:dyDescent="0.3">
      <c r="B7510" s="249"/>
    </row>
    <row r="7511" spans="2:2" x14ac:dyDescent="0.3">
      <c r="B7511" s="249"/>
    </row>
    <row r="7512" spans="2:2" x14ac:dyDescent="0.3">
      <c r="B7512" s="249"/>
    </row>
    <row r="7513" spans="2:2" x14ac:dyDescent="0.3">
      <c r="B7513" s="249"/>
    </row>
    <row r="7514" spans="2:2" x14ac:dyDescent="0.3">
      <c r="B7514" s="249"/>
    </row>
    <row r="7515" spans="2:2" x14ac:dyDescent="0.3">
      <c r="B7515" s="249"/>
    </row>
    <row r="7516" spans="2:2" x14ac:dyDescent="0.3">
      <c r="B7516" s="249"/>
    </row>
    <row r="7517" spans="2:2" x14ac:dyDescent="0.3">
      <c r="B7517" s="249"/>
    </row>
    <row r="7518" spans="2:2" x14ac:dyDescent="0.3">
      <c r="B7518" s="249"/>
    </row>
    <row r="7519" spans="2:2" x14ac:dyDescent="0.3">
      <c r="B7519" s="249"/>
    </row>
    <row r="7520" spans="2:2" x14ac:dyDescent="0.3">
      <c r="B7520" s="249"/>
    </row>
    <row r="7521" spans="2:2" x14ac:dyDescent="0.3">
      <c r="B7521" s="249"/>
    </row>
    <row r="7522" spans="2:2" x14ac:dyDescent="0.3">
      <c r="B7522" s="249"/>
    </row>
    <row r="7523" spans="2:2" x14ac:dyDescent="0.3">
      <c r="B7523" s="249"/>
    </row>
    <row r="7524" spans="2:2" x14ac:dyDescent="0.3">
      <c r="B7524" s="249"/>
    </row>
    <row r="7525" spans="2:2" x14ac:dyDescent="0.3">
      <c r="B7525" s="249"/>
    </row>
    <row r="7526" spans="2:2" x14ac:dyDescent="0.3">
      <c r="B7526" s="249"/>
    </row>
    <row r="7527" spans="2:2" x14ac:dyDescent="0.3">
      <c r="B7527" s="249"/>
    </row>
    <row r="7528" spans="2:2" x14ac:dyDescent="0.3">
      <c r="B7528" s="249"/>
    </row>
    <row r="7529" spans="2:2" x14ac:dyDescent="0.3">
      <c r="B7529" s="249"/>
    </row>
    <row r="7530" spans="2:2" x14ac:dyDescent="0.3">
      <c r="B7530" s="249"/>
    </row>
    <row r="7531" spans="2:2" x14ac:dyDescent="0.3">
      <c r="B7531" s="249"/>
    </row>
    <row r="7532" spans="2:2" x14ac:dyDescent="0.3">
      <c r="B7532" s="249"/>
    </row>
    <row r="7533" spans="2:2" x14ac:dyDescent="0.3">
      <c r="B7533" s="249"/>
    </row>
    <row r="7534" spans="2:2" x14ac:dyDescent="0.3">
      <c r="B7534" s="249"/>
    </row>
    <row r="7535" spans="2:2" x14ac:dyDescent="0.3">
      <c r="B7535" s="249"/>
    </row>
    <row r="7536" spans="2:2" x14ac:dyDescent="0.3">
      <c r="B7536" s="249"/>
    </row>
    <row r="7537" spans="2:2" x14ac:dyDescent="0.3">
      <c r="B7537" s="249"/>
    </row>
    <row r="7538" spans="2:2" x14ac:dyDescent="0.3">
      <c r="B7538" s="249"/>
    </row>
    <row r="7539" spans="2:2" x14ac:dyDescent="0.3">
      <c r="B7539" s="249"/>
    </row>
    <row r="7540" spans="2:2" x14ac:dyDescent="0.3">
      <c r="B7540" s="249"/>
    </row>
    <row r="7541" spans="2:2" x14ac:dyDescent="0.3">
      <c r="B7541" s="249"/>
    </row>
    <row r="7542" spans="2:2" x14ac:dyDescent="0.3">
      <c r="B7542" s="249"/>
    </row>
    <row r="7543" spans="2:2" x14ac:dyDescent="0.3">
      <c r="B7543" s="249"/>
    </row>
    <row r="7544" spans="2:2" x14ac:dyDescent="0.3">
      <c r="B7544" s="249"/>
    </row>
    <row r="7545" spans="2:2" x14ac:dyDescent="0.3">
      <c r="B7545" s="249"/>
    </row>
    <row r="7546" spans="2:2" x14ac:dyDescent="0.3">
      <c r="B7546" s="249"/>
    </row>
    <row r="7547" spans="2:2" x14ac:dyDescent="0.3">
      <c r="B7547" s="249"/>
    </row>
    <row r="7548" spans="2:2" x14ac:dyDescent="0.3">
      <c r="B7548" s="249"/>
    </row>
    <row r="7549" spans="2:2" x14ac:dyDescent="0.3">
      <c r="B7549" s="249"/>
    </row>
    <row r="7550" spans="2:2" x14ac:dyDescent="0.3">
      <c r="B7550" s="249"/>
    </row>
    <row r="7551" spans="2:2" x14ac:dyDescent="0.3">
      <c r="B7551" s="249"/>
    </row>
    <row r="7552" spans="2:2" x14ac:dyDescent="0.3">
      <c r="B7552" s="249"/>
    </row>
    <row r="7553" spans="2:2" x14ac:dyDescent="0.3">
      <c r="B7553" s="249"/>
    </row>
    <row r="7554" spans="2:2" x14ac:dyDescent="0.3">
      <c r="B7554" s="249"/>
    </row>
    <row r="7555" spans="2:2" x14ac:dyDescent="0.3">
      <c r="B7555" s="249"/>
    </row>
    <row r="7556" spans="2:2" x14ac:dyDescent="0.3">
      <c r="B7556" s="249"/>
    </row>
    <row r="7557" spans="2:2" x14ac:dyDescent="0.3">
      <c r="B7557" s="249"/>
    </row>
    <row r="7558" spans="2:2" x14ac:dyDescent="0.3">
      <c r="B7558" s="249"/>
    </row>
    <row r="7559" spans="2:2" x14ac:dyDescent="0.3">
      <c r="B7559" s="249"/>
    </row>
    <row r="7560" spans="2:2" x14ac:dyDescent="0.3">
      <c r="B7560" s="249"/>
    </row>
    <row r="7561" spans="2:2" x14ac:dyDescent="0.3">
      <c r="B7561" s="249"/>
    </row>
    <row r="7562" spans="2:2" x14ac:dyDescent="0.3">
      <c r="B7562" s="249"/>
    </row>
    <row r="7563" spans="2:2" x14ac:dyDescent="0.3">
      <c r="B7563" s="249"/>
    </row>
    <row r="7564" spans="2:2" x14ac:dyDescent="0.3">
      <c r="B7564" s="249"/>
    </row>
    <row r="7565" spans="2:2" x14ac:dyDescent="0.3">
      <c r="B7565" s="249"/>
    </row>
    <row r="7566" spans="2:2" x14ac:dyDescent="0.3">
      <c r="B7566" s="249"/>
    </row>
    <row r="7567" spans="2:2" x14ac:dyDescent="0.3">
      <c r="B7567" s="249"/>
    </row>
    <row r="7568" spans="2:2" x14ac:dyDescent="0.3">
      <c r="B7568" s="249"/>
    </row>
    <row r="7569" spans="2:2" x14ac:dyDescent="0.3">
      <c r="B7569" s="249"/>
    </row>
    <row r="7570" spans="2:2" x14ac:dyDescent="0.3">
      <c r="B7570" s="249"/>
    </row>
    <row r="7571" spans="2:2" x14ac:dyDescent="0.3">
      <c r="B7571" s="249"/>
    </row>
    <row r="7572" spans="2:2" x14ac:dyDescent="0.3">
      <c r="B7572" s="249"/>
    </row>
    <row r="7573" spans="2:2" x14ac:dyDescent="0.3">
      <c r="B7573" s="249"/>
    </row>
    <row r="7574" spans="2:2" x14ac:dyDescent="0.3">
      <c r="B7574" s="249"/>
    </row>
    <row r="7575" spans="2:2" x14ac:dyDescent="0.3">
      <c r="B7575" s="249"/>
    </row>
    <row r="7576" spans="2:2" x14ac:dyDescent="0.3">
      <c r="B7576" s="249"/>
    </row>
    <row r="7577" spans="2:2" x14ac:dyDescent="0.3">
      <c r="B7577" s="249"/>
    </row>
    <row r="7578" spans="2:2" x14ac:dyDescent="0.3">
      <c r="B7578" s="249"/>
    </row>
    <row r="7579" spans="2:2" x14ac:dyDescent="0.3">
      <c r="B7579" s="249"/>
    </row>
    <row r="7580" spans="2:2" x14ac:dyDescent="0.3">
      <c r="B7580" s="249"/>
    </row>
    <row r="7581" spans="2:2" x14ac:dyDescent="0.3">
      <c r="B7581" s="249"/>
    </row>
    <row r="7582" spans="2:2" x14ac:dyDescent="0.3">
      <c r="B7582" s="249"/>
    </row>
    <row r="7583" spans="2:2" x14ac:dyDescent="0.3">
      <c r="B7583" s="249"/>
    </row>
    <row r="7584" spans="2:2" x14ac:dyDescent="0.3">
      <c r="B7584" s="249"/>
    </row>
    <row r="7585" spans="2:2" x14ac:dyDescent="0.3">
      <c r="B7585" s="249"/>
    </row>
    <row r="7586" spans="2:2" x14ac:dyDescent="0.3">
      <c r="B7586" s="249"/>
    </row>
    <row r="7587" spans="2:2" x14ac:dyDescent="0.3">
      <c r="B7587" s="249"/>
    </row>
    <row r="7588" spans="2:2" x14ac:dyDescent="0.3">
      <c r="B7588" s="249"/>
    </row>
    <row r="7589" spans="2:2" x14ac:dyDescent="0.3">
      <c r="B7589" s="249"/>
    </row>
    <row r="7590" spans="2:2" x14ac:dyDescent="0.3">
      <c r="B7590" s="249"/>
    </row>
    <row r="7591" spans="2:2" x14ac:dyDescent="0.3">
      <c r="B7591" s="249"/>
    </row>
    <row r="7592" spans="2:2" x14ac:dyDescent="0.3">
      <c r="B7592" s="249"/>
    </row>
    <row r="7593" spans="2:2" x14ac:dyDescent="0.3">
      <c r="B7593" s="249"/>
    </row>
    <row r="7594" spans="2:2" x14ac:dyDescent="0.3">
      <c r="B7594" s="249"/>
    </row>
    <row r="7595" spans="2:2" x14ac:dyDescent="0.3">
      <c r="B7595" s="249"/>
    </row>
    <row r="7596" spans="2:2" x14ac:dyDescent="0.3">
      <c r="B7596" s="249"/>
    </row>
    <row r="7597" spans="2:2" x14ac:dyDescent="0.3">
      <c r="B7597" s="249"/>
    </row>
    <row r="7598" spans="2:2" x14ac:dyDescent="0.3">
      <c r="B7598" s="249"/>
    </row>
    <row r="7599" spans="2:2" x14ac:dyDescent="0.3">
      <c r="B7599" s="249"/>
    </row>
    <row r="7600" spans="2:2" x14ac:dyDescent="0.3">
      <c r="B7600" s="249"/>
    </row>
    <row r="7601" spans="2:2" x14ac:dyDescent="0.3">
      <c r="B7601" s="249"/>
    </row>
    <row r="7602" spans="2:2" x14ac:dyDescent="0.3">
      <c r="B7602" s="249"/>
    </row>
    <row r="7603" spans="2:2" x14ac:dyDescent="0.3">
      <c r="B7603" s="249"/>
    </row>
    <row r="7604" spans="2:2" x14ac:dyDescent="0.3">
      <c r="B7604" s="249"/>
    </row>
    <row r="7605" spans="2:2" x14ac:dyDescent="0.3">
      <c r="B7605" s="249"/>
    </row>
    <row r="7606" spans="2:2" x14ac:dyDescent="0.3">
      <c r="B7606" s="249"/>
    </row>
    <row r="7607" spans="2:2" x14ac:dyDescent="0.3">
      <c r="B7607" s="249"/>
    </row>
    <row r="7608" spans="2:2" x14ac:dyDescent="0.3">
      <c r="B7608" s="249"/>
    </row>
    <row r="7609" spans="2:2" x14ac:dyDescent="0.3">
      <c r="B7609" s="249"/>
    </row>
    <row r="7610" spans="2:2" x14ac:dyDescent="0.3">
      <c r="B7610" s="249"/>
    </row>
    <row r="7611" spans="2:2" x14ac:dyDescent="0.3">
      <c r="B7611" s="249"/>
    </row>
    <row r="7612" spans="2:2" x14ac:dyDescent="0.3">
      <c r="B7612" s="249"/>
    </row>
    <row r="7613" spans="2:2" x14ac:dyDescent="0.3">
      <c r="B7613" s="249"/>
    </row>
    <row r="7614" spans="2:2" x14ac:dyDescent="0.3">
      <c r="B7614" s="249"/>
    </row>
    <row r="7615" spans="2:2" x14ac:dyDescent="0.3">
      <c r="B7615" s="249"/>
    </row>
    <row r="7616" spans="2:2" x14ac:dyDescent="0.3">
      <c r="B7616" s="249"/>
    </row>
    <row r="7617" spans="2:2" x14ac:dyDescent="0.3">
      <c r="B7617" s="249"/>
    </row>
    <row r="7618" spans="2:2" x14ac:dyDescent="0.3">
      <c r="B7618" s="249"/>
    </row>
    <row r="7619" spans="2:2" x14ac:dyDescent="0.3">
      <c r="B7619" s="249"/>
    </row>
    <row r="7620" spans="2:2" x14ac:dyDescent="0.3">
      <c r="B7620" s="249"/>
    </row>
    <row r="7621" spans="2:2" x14ac:dyDescent="0.3">
      <c r="B7621" s="249"/>
    </row>
    <row r="7622" spans="2:2" x14ac:dyDescent="0.3">
      <c r="B7622" s="249"/>
    </row>
    <row r="7623" spans="2:2" x14ac:dyDescent="0.3">
      <c r="B7623" s="249"/>
    </row>
    <row r="7624" spans="2:2" x14ac:dyDescent="0.3">
      <c r="B7624" s="249"/>
    </row>
    <row r="7625" spans="2:2" x14ac:dyDescent="0.3">
      <c r="B7625" s="249"/>
    </row>
    <row r="7626" spans="2:2" x14ac:dyDescent="0.3">
      <c r="B7626" s="249"/>
    </row>
    <row r="7627" spans="2:2" x14ac:dyDescent="0.3">
      <c r="B7627" s="249"/>
    </row>
    <row r="7628" spans="2:2" x14ac:dyDescent="0.3">
      <c r="B7628" s="249"/>
    </row>
    <row r="7629" spans="2:2" x14ac:dyDescent="0.3">
      <c r="B7629" s="249"/>
    </row>
    <row r="7630" spans="2:2" x14ac:dyDescent="0.3">
      <c r="B7630" s="249"/>
    </row>
    <row r="7631" spans="2:2" x14ac:dyDescent="0.3">
      <c r="B7631" s="249"/>
    </row>
    <row r="7632" spans="2:2" x14ac:dyDescent="0.3">
      <c r="B7632" s="249"/>
    </row>
    <row r="7633" spans="2:2" x14ac:dyDescent="0.3">
      <c r="B7633" s="249"/>
    </row>
    <row r="7634" spans="2:2" x14ac:dyDescent="0.3">
      <c r="B7634" s="249"/>
    </row>
    <row r="7635" spans="2:2" x14ac:dyDescent="0.3">
      <c r="B7635" s="249"/>
    </row>
    <row r="7636" spans="2:2" x14ac:dyDescent="0.3">
      <c r="B7636" s="249"/>
    </row>
    <row r="7637" spans="2:2" x14ac:dyDescent="0.3">
      <c r="B7637" s="249"/>
    </row>
    <row r="7638" spans="2:2" x14ac:dyDescent="0.3">
      <c r="B7638" s="249"/>
    </row>
    <row r="7639" spans="2:2" x14ac:dyDescent="0.3">
      <c r="B7639" s="249"/>
    </row>
    <row r="7640" spans="2:2" x14ac:dyDescent="0.3">
      <c r="B7640" s="249"/>
    </row>
    <row r="7641" spans="2:2" x14ac:dyDescent="0.3">
      <c r="B7641" s="249"/>
    </row>
    <row r="7642" spans="2:2" x14ac:dyDescent="0.3">
      <c r="B7642" s="249"/>
    </row>
    <row r="7643" spans="2:2" x14ac:dyDescent="0.3">
      <c r="B7643" s="249"/>
    </row>
    <row r="7644" spans="2:2" x14ac:dyDescent="0.3">
      <c r="B7644" s="249"/>
    </row>
    <row r="7645" spans="2:2" x14ac:dyDescent="0.3">
      <c r="B7645" s="249"/>
    </row>
    <row r="7646" spans="2:2" x14ac:dyDescent="0.3">
      <c r="B7646" s="249"/>
    </row>
    <row r="7647" spans="2:2" x14ac:dyDescent="0.3">
      <c r="B7647" s="249"/>
    </row>
    <row r="7648" spans="2:2" x14ac:dyDescent="0.3">
      <c r="B7648" s="249"/>
    </row>
    <row r="7649" spans="2:2" x14ac:dyDescent="0.3">
      <c r="B7649" s="249"/>
    </row>
    <row r="7650" spans="2:2" x14ac:dyDescent="0.3">
      <c r="B7650" s="249"/>
    </row>
    <row r="7651" spans="2:2" x14ac:dyDescent="0.3">
      <c r="B7651" s="249"/>
    </row>
    <row r="7652" spans="2:2" x14ac:dyDescent="0.3">
      <c r="B7652" s="249"/>
    </row>
    <row r="7653" spans="2:2" x14ac:dyDescent="0.3">
      <c r="B7653" s="249"/>
    </row>
    <row r="7654" spans="2:2" x14ac:dyDescent="0.3">
      <c r="B7654" s="249"/>
    </row>
    <row r="7655" spans="2:2" x14ac:dyDescent="0.3">
      <c r="B7655" s="249"/>
    </row>
    <row r="7656" spans="2:2" x14ac:dyDescent="0.3">
      <c r="B7656" s="249"/>
    </row>
    <row r="7657" spans="2:2" x14ac:dyDescent="0.3">
      <c r="B7657" s="249"/>
    </row>
    <row r="7658" spans="2:2" x14ac:dyDescent="0.3">
      <c r="B7658" s="249"/>
    </row>
    <row r="7659" spans="2:2" x14ac:dyDescent="0.3">
      <c r="B7659" s="249"/>
    </row>
    <row r="7660" spans="2:2" x14ac:dyDescent="0.3">
      <c r="B7660" s="249"/>
    </row>
    <row r="7661" spans="2:2" x14ac:dyDescent="0.3">
      <c r="B7661" s="249"/>
    </row>
    <row r="7662" spans="2:2" x14ac:dyDescent="0.3">
      <c r="B7662" s="249"/>
    </row>
    <row r="7663" spans="2:2" x14ac:dyDescent="0.3">
      <c r="B7663" s="249"/>
    </row>
    <row r="7664" spans="2:2" x14ac:dyDescent="0.3">
      <c r="B7664" s="249"/>
    </row>
    <row r="7665" spans="2:2" x14ac:dyDescent="0.3">
      <c r="B7665" s="249"/>
    </row>
    <row r="7666" spans="2:2" x14ac:dyDescent="0.3">
      <c r="B7666" s="249"/>
    </row>
    <row r="7667" spans="2:2" x14ac:dyDescent="0.3">
      <c r="B7667" s="249"/>
    </row>
    <row r="7668" spans="2:2" x14ac:dyDescent="0.3">
      <c r="B7668" s="249"/>
    </row>
    <row r="7669" spans="2:2" x14ac:dyDescent="0.3">
      <c r="B7669" s="249"/>
    </row>
    <row r="7670" spans="2:2" x14ac:dyDescent="0.3">
      <c r="B7670" s="249"/>
    </row>
    <row r="7671" spans="2:2" x14ac:dyDescent="0.3">
      <c r="B7671" s="249"/>
    </row>
    <row r="7672" spans="2:2" x14ac:dyDescent="0.3">
      <c r="B7672" s="249"/>
    </row>
    <row r="7673" spans="2:2" x14ac:dyDescent="0.3">
      <c r="B7673" s="249"/>
    </row>
    <row r="7674" spans="2:2" x14ac:dyDescent="0.3">
      <c r="B7674" s="249"/>
    </row>
    <row r="7675" spans="2:2" x14ac:dyDescent="0.3">
      <c r="B7675" s="249"/>
    </row>
    <row r="7676" spans="2:2" x14ac:dyDescent="0.3">
      <c r="B7676" s="249"/>
    </row>
    <row r="7677" spans="2:2" x14ac:dyDescent="0.3">
      <c r="B7677" s="249"/>
    </row>
    <row r="7678" spans="2:2" x14ac:dyDescent="0.3">
      <c r="B7678" s="249"/>
    </row>
    <row r="7679" spans="2:2" x14ac:dyDescent="0.3">
      <c r="B7679" s="249"/>
    </row>
    <row r="7680" spans="2:2" x14ac:dyDescent="0.3">
      <c r="B7680" s="249"/>
    </row>
    <row r="7681" spans="2:2" x14ac:dyDescent="0.3">
      <c r="B7681" s="249"/>
    </row>
    <row r="7682" spans="2:2" x14ac:dyDescent="0.3">
      <c r="B7682" s="249"/>
    </row>
    <row r="7683" spans="2:2" x14ac:dyDescent="0.3">
      <c r="B7683" s="249"/>
    </row>
    <row r="7684" spans="2:2" x14ac:dyDescent="0.3">
      <c r="B7684" s="249"/>
    </row>
    <row r="7685" spans="2:2" x14ac:dyDescent="0.3">
      <c r="B7685" s="249"/>
    </row>
    <row r="7686" spans="2:2" x14ac:dyDescent="0.3">
      <c r="B7686" s="249"/>
    </row>
    <row r="7687" spans="2:2" x14ac:dyDescent="0.3">
      <c r="B7687" s="249"/>
    </row>
    <row r="7688" spans="2:2" x14ac:dyDescent="0.3">
      <c r="B7688" s="249"/>
    </row>
    <row r="7689" spans="2:2" x14ac:dyDescent="0.3">
      <c r="B7689" s="249"/>
    </row>
    <row r="7690" spans="2:2" x14ac:dyDescent="0.3">
      <c r="B7690" s="249"/>
    </row>
    <row r="7691" spans="2:2" x14ac:dyDescent="0.3">
      <c r="B7691" s="249"/>
    </row>
    <row r="7692" spans="2:2" x14ac:dyDescent="0.3">
      <c r="B7692" s="249"/>
    </row>
    <row r="7693" spans="2:2" x14ac:dyDescent="0.3">
      <c r="B7693" s="249"/>
    </row>
    <row r="7694" spans="2:2" x14ac:dyDescent="0.3">
      <c r="B7694" s="249"/>
    </row>
    <row r="7695" spans="2:2" x14ac:dyDescent="0.3">
      <c r="B7695" s="249"/>
    </row>
    <row r="7696" spans="2:2" x14ac:dyDescent="0.3">
      <c r="B7696" s="249"/>
    </row>
    <row r="7697" spans="2:2" x14ac:dyDescent="0.3">
      <c r="B7697" s="249"/>
    </row>
    <row r="7698" spans="2:2" x14ac:dyDescent="0.3">
      <c r="B7698" s="249"/>
    </row>
    <row r="7699" spans="2:2" x14ac:dyDescent="0.3">
      <c r="B7699" s="249"/>
    </row>
    <row r="7700" spans="2:2" x14ac:dyDescent="0.3">
      <c r="B7700" s="249"/>
    </row>
    <row r="7701" spans="2:2" x14ac:dyDescent="0.3">
      <c r="B7701" s="249"/>
    </row>
    <row r="7702" spans="2:2" x14ac:dyDescent="0.3">
      <c r="B7702" s="249"/>
    </row>
    <row r="7703" spans="2:2" x14ac:dyDescent="0.3">
      <c r="B7703" s="249"/>
    </row>
    <row r="7704" spans="2:2" x14ac:dyDescent="0.3">
      <c r="B7704" s="249"/>
    </row>
    <row r="7705" spans="2:2" x14ac:dyDescent="0.3">
      <c r="B7705" s="249"/>
    </row>
    <row r="7706" spans="2:2" x14ac:dyDescent="0.3">
      <c r="B7706" s="249"/>
    </row>
    <row r="7707" spans="2:2" x14ac:dyDescent="0.3">
      <c r="B7707" s="249"/>
    </row>
    <row r="7708" spans="2:2" x14ac:dyDescent="0.3">
      <c r="B7708" s="249"/>
    </row>
    <row r="7709" spans="2:2" x14ac:dyDescent="0.3">
      <c r="B7709" s="249"/>
    </row>
    <row r="7710" spans="2:2" x14ac:dyDescent="0.3">
      <c r="B7710" s="249"/>
    </row>
    <row r="7711" spans="2:2" x14ac:dyDescent="0.3">
      <c r="B7711" s="249"/>
    </row>
    <row r="7712" spans="2:2" x14ac:dyDescent="0.3">
      <c r="B7712" s="249"/>
    </row>
    <row r="7713" spans="2:2" x14ac:dyDescent="0.3">
      <c r="B7713" s="249"/>
    </row>
    <row r="7714" spans="2:2" x14ac:dyDescent="0.3">
      <c r="B7714" s="249"/>
    </row>
    <row r="7715" spans="2:2" x14ac:dyDescent="0.3">
      <c r="B7715" s="249"/>
    </row>
    <row r="7716" spans="2:2" x14ac:dyDescent="0.3">
      <c r="B7716" s="249"/>
    </row>
    <row r="7717" spans="2:2" x14ac:dyDescent="0.3">
      <c r="B7717" s="249"/>
    </row>
    <row r="7718" spans="2:2" x14ac:dyDescent="0.3">
      <c r="B7718" s="249"/>
    </row>
    <row r="7719" spans="2:2" x14ac:dyDescent="0.3">
      <c r="B7719" s="249"/>
    </row>
    <row r="7720" spans="2:2" x14ac:dyDescent="0.3">
      <c r="B7720" s="249"/>
    </row>
    <row r="7721" spans="2:2" x14ac:dyDescent="0.3">
      <c r="B7721" s="249"/>
    </row>
    <row r="7722" spans="2:2" x14ac:dyDescent="0.3">
      <c r="B7722" s="249"/>
    </row>
    <row r="7723" spans="2:2" x14ac:dyDescent="0.3">
      <c r="B7723" s="249"/>
    </row>
    <row r="7724" spans="2:2" x14ac:dyDescent="0.3">
      <c r="B7724" s="249"/>
    </row>
    <row r="7725" spans="2:2" x14ac:dyDescent="0.3">
      <c r="B7725" s="249"/>
    </row>
    <row r="7726" spans="2:2" x14ac:dyDescent="0.3">
      <c r="B7726" s="249"/>
    </row>
    <row r="7727" spans="2:2" x14ac:dyDescent="0.3">
      <c r="B7727" s="249"/>
    </row>
    <row r="7728" spans="2:2" x14ac:dyDescent="0.3">
      <c r="B7728" s="249"/>
    </row>
    <row r="7729" spans="2:2" x14ac:dyDescent="0.3">
      <c r="B7729" s="249"/>
    </row>
    <row r="7730" spans="2:2" x14ac:dyDescent="0.3">
      <c r="B7730" s="249"/>
    </row>
    <row r="7731" spans="2:2" x14ac:dyDescent="0.3">
      <c r="B7731" s="249"/>
    </row>
    <row r="7732" spans="2:2" x14ac:dyDescent="0.3">
      <c r="B7732" s="249"/>
    </row>
    <row r="7733" spans="2:2" x14ac:dyDescent="0.3">
      <c r="B7733" s="249"/>
    </row>
    <row r="7734" spans="2:2" x14ac:dyDescent="0.3">
      <c r="B7734" s="249"/>
    </row>
    <row r="7735" spans="2:2" x14ac:dyDescent="0.3">
      <c r="B7735" s="249"/>
    </row>
    <row r="7736" spans="2:2" x14ac:dyDescent="0.3">
      <c r="B7736" s="249"/>
    </row>
    <row r="7737" spans="2:2" x14ac:dyDescent="0.3">
      <c r="B7737" s="249"/>
    </row>
    <row r="7738" spans="2:2" x14ac:dyDescent="0.3">
      <c r="B7738" s="249"/>
    </row>
    <row r="7739" spans="2:2" x14ac:dyDescent="0.3">
      <c r="B7739" s="249"/>
    </row>
    <row r="7740" spans="2:2" x14ac:dyDescent="0.3">
      <c r="B7740" s="249"/>
    </row>
    <row r="7741" spans="2:2" x14ac:dyDescent="0.3">
      <c r="B7741" s="249"/>
    </row>
    <row r="7742" spans="2:2" x14ac:dyDescent="0.3">
      <c r="B7742" s="249"/>
    </row>
    <row r="7743" spans="2:2" x14ac:dyDescent="0.3">
      <c r="B7743" s="249"/>
    </row>
    <row r="7744" spans="2:2" x14ac:dyDescent="0.3">
      <c r="B7744" s="249"/>
    </row>
    <row r="7745" spans="2:2" x14ac:dyDescent="0.3">
      <c r="B7745" s="249"/>
    </row>
    <row r="7746" spans="2:2" x14ac:dyDescent="0.3">
      <c r="B7746" s="249"/>
    </row>
    <row r="7747" spans="2:2" x14ac:dyDescent="0.3">
      <c r="B7747" s="249"/>
    </row>
    <row r="7748" spans="2:2" x14ac:dyDescent="0.3">
      <c r="B7748" s="249"/>
    </row>
    <row r="7749" spans="2:2" x14ac:dyDescent="0.3">
      <c r="B7749" s="249"/>
    </row>
    <row r="7750" spans="2:2" x14ac:dyDescent="0.3">
      <c r="B7750" s="249"/>
    </row>
    <row r="7751" spans="2:2" x14ac:dyDescent="0.3">
      <c r="B7751" s="249"/>
    </row>
    <row r="7752" spans="2:2" x14ac:dyDescent="0.3">
      <c r="B7752" s="249"/>
    </row>
    <row r="7753" spans="2:2" x14ac:dyDescent="0.3">
      <c r="B7753" s="249"/>
    </row>
    <row r="7754" spans="2:2" x14ac:dyDescent="0.3">
      <c r="B7754" s="249"/>
    </row>
    <row r="7755" spans="2:2" x14ac:dyDescent="0.3">
      <c r="B7755" s="249"/>
    </row>
    <row r="7756" spans="2:2" x14ac:dyDescent="0.3">
      <c r="B7756" s="249"/>
    </row>
    <row r="7757" spans="2:2" x14ac:dyDescent="0.3">
      <c r="B7757" s="249"/>
    </row>
    <row r="7758" spans="2:2" x14ac:dyDescent="0.3">
      <c r="B7758" s="249"/>
    </row>
    <row r="7759" spans="2:2" x14ac:dyDescent="0.3">
      <c r="B7759" s="249"/>
    </row>
    <row r="7760" spans="2:2" x14ac:dyDescent="0.3">
      <c r="B7760" s="249"/>
    </row>
    <row r="7761" spans="2:2" x14ac:dyDescent="0.3">
      <c r="B7761" s="249"/>
    </row>
    <row r="7762" spans="2:2" x14ac:dyDescent="0.3">
      <c r="B7762" s="249"/>
    </row>
    <row r="7763" spans="2:2" x14ac:dyDescent="0.3">
      <c r="B7763" s="249"/>
    </row>
    <row r="7764" spans="2:2" x14ac:dyDescent="0.3">
      <c r="B7764" s="249"/>
    </row>
    <row r="7765" spans="2:2" x14ac:dyDescent="0.3">
      <c r="B7765" s="249"/>
    </row>
    <row r="7766" spans="2:2" x14ac:dyDescent="0.3">
      <c r="B7766" s="249"/>
    </row>
    <row r="7767" spans="2:2" x14ac:dyDescent="0.3">
      <c r="B7767" s="249"/>
    </row>
    <row r="7768" spans="2:2" x14ac:dyDescent="0.3">
      <c r="B7768" s="249"/>
    </row>
    <row r="7769" spans="2:2" x14ac:dyDescent="0.3">
      <c r="B7769" s="249"/>
    </row>
    <row r="7770" spans="2:2" x14ac:dyDescent="0.3">
      <c r="B7770" s="249"/>
    </row>
    <row r="7771" spans="2:2" x14ac:dyDescent="0.3">
      <c r="B7771" s="249"/>
    </row>
    <row r="7772" spans="2:2" x14ac:dyDescent="0.3">
      <c r="B7772" s="249"/>
    </row>
    <row r="7773" spans="2:2" x14ac:dyDescent="0.3">
      <c r="B7773" s="249"/>
    </row>
    <row r="7774" spans="2:2" x14ac:dyDescent="0.3">
      <c r="B7774" s="249"/>
    </row>
    <row r="7775" spans="2:2" x14ac:dyDescent="0.3">
      <c r="B7775" s="249"/>
    </row>
    <row r="7776" spans="2:2" x14ac:dyDescent="0.3">
      <c r="B7776" s="249"/>
    </row>
    <row r="7777" spans="2:2" x14ac:dyDescent="0.3">
      <c r="B7777" s="249"/>
    </row>
    <row r="7778" spans="2:2" x14ac:dyDescent="0.3">
      <c r="B7778" s="249"/>
    </row>
    <row r="7779" spans="2:2" x14ac:dyDescent="0.3">
      <c r="B7779" s="249"/>
    </row>
    <row r="7780" spans="2:2" x14ac:dyDescent="0.3">
      <c r="B7780" s="249"/>
    </row>
    <row r="7781" spans="2:2" x14ac:dyDescent="0.3">
      <c r="B7781" s="249"/>
    </row>
    <row r="7782" spans="2:2" x14ac:dyDescent="0.3">
      <c r="B7782" s="249"/>
    </row>
    <row r="7783" spans="2:2" x14ac:dyDescent="0.3">
      <c r="B7783" s="249"/>
    </row>
    <row r="7784" spans="2:2" x14ac:dyDescent="0.3">
      <c r="B7784" s="249"/>
    </row>
    <row r="7785" spans="2:2" x14ac:dyDescent="0.3">
      <c r="B7785" s="249"/>
    </row>
    <row r="7786" spans="2:2" x14ac:dyDescent="0.3">
      <c r="B7786" s="249"/>
    </row>
    <row r="7787" spans="2:2" x14ac:dyDescent="0.3">
      <c r="B7787" s="249"/>
    </row>
    <row r="7788" spans="2:2" x14ac:dyDescent="0.3">
      <c r="B7788" s="249"/>
    </row>
    <row r="7789" spans="2:2" x14ac:dyDescent="0.3">
      <c r="B7789" s="249"/>
    </row>
    <row r="7790" spans="2:2" x14ac:dyDescent="0.3">
      <c r="B7790" s="249"/>
    </row>
    <row r="7791" spans="2:2" x14ac:dyDescent="0.3">
      <c r="B7791" s="249"/>
    </row>
    <row r="7792" spans="2:2" x14ac:dyDescent="0.3">
      <c r="B7792" s="249"/>
    </row>
    <row r="7793" spans="2:2" x14ac:dyDescent="0.3">
      <c r="B7793" s="249"/>
    </row>
    <row r="7794" spans="2:2" x14ac:dyDescent="0.3">
      <c r="B7794" s="249"/>
    </row>
    <row r="7795" spans="2:2" x14ac:dyDescent="0.3">
      <c r="B7795" s="249"/>
    </row>
    <row r="7796" spans="2:2" x14ac:dyDescent="0.3">
      <c r="B7796" s="249"/>
    </row>
    <row r="7797" spans="2:2" x14ac:dyDescent="0.3">
      <c r="B7797" s="249"/>
    </row>
    <row r="7798" spans="2:2" x14ac:dyDescent="0.3">
      <c r="B7798" s="249"/>
    </row>
    <row r="7799" spans="2:2" x14ac:dyDescent="0.3">
      <c r="B7799" s="249"/>
    </row>
    <row r="7800" spans="2:2" x14ac:dyDescent="0.3">
      <c r="B7800" s="249"/>
    </row>
    <row r="7801" spans="2:2" x14ac:dyDescent="0.3">
      <c r="B7801" s="249"/>
    </row>
    <row r="7802" spans="2:2" x14ac:dyDescent="0.3">
      <c r="B7802" s="249"/>
    </row>
    <row r="7803" spans="2:2" x14ac:dyDescent="0.3">
      <c r="B7803" s="249"/>
    </row>
    <row r="7804" spans="2:2" x14ac:dyDescent="0.3">
      <c r="B7804" s="249"/>
    </row>
    <row r="7805" spans="2:2" x14ac:dyDescent="0.3">
      <c r="B7805" s="249"/>
    </row>
    <row r="7806" spans="2:2" x14ac:dyDescent="0.3">
      <c r="B7806" s="249"/>
    </row>
    <row r="7807" spans="2:2" x14ac:dyDescent="0.3">
      <c r="B7807" s="249"/>
    </row>
    <row r="7808" spans="2:2" x14ac:dyDescent="0.3">
      <c r="B7808" s="249"/>
    </row>
    <row r="7809" spans="2:2" x14ac:dyDescent="0.3">
      <c r="B7809" s="249"/>
    </row>
    <row r="7810" spans="2:2" x14ac:dyDescent="0.3">
      <c r="B7810" s="249"/>
    </row>
    <row r="7811" spans="2:2" x14ac:dyDescent="0.3">
      <c r="B7811" s="249"/>
    </row>
    <row r="7812" spans="2:2" x14ac:dyDescent="0.3">
      <c r="B7812" s="249"/>
    </row>
    <row r="7813" spans="2:2" x14ac:dyDescent="0.3">
      <c r="B7813" s="249"/>
    </row>
    <row r="7814" spans="2:2" x14ac:dyDescent="0.3">
      <c r="B7814" s="249"/>
    </row>
    <row r="7815" spans="2:2" x14ac:dyDescent="0.3">
      <c r="B7815" s="249"/>
    </row>
    <row r="7816" spans="2:2" x14ac:dyDescent="0.3">
      <c r="B7816" s="249"/>
    </row>
    <row r="7817" spans="2:2" x14ac:dyDescent="0.3">
      <c r="B7817" s="249"/>
    </row>
    <row r="7818" spans="2:2" x14ac:dyDescent="0.3">
      <c r="B7818" s="249"/>
    </row>
    <row r="7819" spans="2:2" x14ac:dyDescent="0.3">
      <c r="B7819" s="249"/>
    </row>
    <row r="7820" spans="2:2" x14ac:dyDescent="0.3">
      <c r="B7820" s="249"/>
    </row>
    <row r="7821" spans="2:2" x14ac:dyDescent="0.3">
      <c r="B7821" s="249"/>
    </row>
    <row r="7822" spans="2:2" x14ac:dyDescent="0.3">
      <c r="B7822" s="249"/>
    </row>
    <row r="7823" spans="2:2" x14ac:dyDescent="0.3">
      <c r="B7823" s="249"/>
    </row>
    <row r="7824" spans="2:2" x14ac:dyDescent="0.3">
      <c r="B7824" s="249"/>
    </row>
    <row r="7825" spans="2:2" x14ac:dyDescent="0.3">
      <c r="B7825" s="249"/>
    </row>
    <row r="7826" spans="2:2" x14ac:dyDescent="0.3">
      <c r="B7826" s="249"/>
    </row>
    <row r="7827" spans="2:2" x14ac:dyDescent="0.3">
      <c r="B7827" s="249"/>
    </row>
    <row r="7828" spans="2:2" x14ac:dyDescent="0.3">
      <c r="B7828" s="249"/>
    </row>
    <row r="7829" spans="2:2" x14ac:dyDescent="0.3">
      <c r="B7829" s="249"/>
    </row>
    <row r="7830" spans="2:2" x14ac:dyDescent="0.3">
      <c r="B7830" s="249"/>
    </row>
    <row r="7831" spans="2:2" x14ac:dyDescent="0.3">
      <c r="B7831" s="249"/>
    </row>
    <row r="7832" spans="2:2" x14ac:dyDescent="0.3">
      <c r="B7832" s="249"/>
    </row>
    <row r="7833" spans="2:2" x14ac:dyDescent="0.3">
      <c r="B7833" s="249"/>
    </row>
    <row r="7834" spans="2:2" x14ac:dyDescent="0.3">
      <c r="B7834" s="249"/>
    </row>
    <row r="7835" spans="2:2" x14ac:dyDescent="0.3">
      <c r="B7835" s="249"/>
    </row>
    <row r="7836" spans="2:2" x14ac:dyDescent="0.3">
      <c r="B7836" s="249"/>
    </row>
    <row r="7837" spans="2:2" x14ac:dyDescent="0.3">
      <c r="B7837" s="249"/>
    </row>
    <row r="7838" spans="2:2" x14ac:dyDescent="0.3">
      <c r="B7838" s="249"/>
    </row>
    <row r="7839" spans="2:2" x14ac:dyDescent="0.3">
      <c r="B7839" s="249"/>
    </row>
    <row r="7840" spans="2:2" x14ac:dyDescent="0.3">
      <c r="B7840" s="249"/>
    </row>
    <row r="7841" spans="2:2" x14ac:dyDescent="0.3">
      <c r="B7841" s="249"/>
    </row>
    <row r="7842" spans="2:2" x14ac:dyDescent="0.3">
      <c r="B7842" s="249"/>
    </row>
    <row r="7843" spans="2:2" x14ac:dyDescent="0.3">
      <c r="B7843" s="249"/>
    </row>
    <row r="7844" spans="2:2" x14ac:dyDescent="0.3">
      <c r="B7844" s="249"/>
    </row>
    <row r="7845" spans="2:2" x14ac:dyDescent="0.3">
      <c r="B7845" s="249"/>
    </row>
    <row r="7846" spans="2:2" x14ac:dyDescent="0.3">
      <c r="B7846" s="249"/>
    </row>
    <row r="7847" spans="2:2" x14ac:dyDescent="0.3">
      <c r="B7847" s="249"/>
    </row>
    <row r="7848" spans="2:2" x14ac:dyDescent="0.3">
      <c r="B7848" s="249"/>
    </row>
    <row r="7849" spans="2:2" x14ac:dyDescent="0.3">
      <c r="B7849" s="249"/>
    </row>
    <row r="7850" spans="2:2" x14ac:dyDescent="0.3">
      <c r="B7850" s="249"/>
    </row>
    <row r="7851" spans="2:2" x14ac:dyDescent="0.3">
      <c r="B7851" s="249"/>
    </row>
    <row r="7852" spans="2:2" x14ac:dyDescent="0.3">
      <c r="B7852" s="249"/>
    </row>
    <row r="7853" spans="2:2" x14ac:dyDescent="0.3">
      <c r="B7853" s="249"/>
    </row>
    <row r="7854" spans="2:2" x14ac:dyDescent="0.3">
      <c r="B7854" s="249"/>
    </row>
    <row r="7855" spans="2:2" x14ac:dyDescent="0.3">
      <c r="B7855" s="249"/>
    </row>
    <row r="7856" spans="2:2" x14ac:dyDescent="0.3">
      <c r="B7856" s="249"/>
    </row>
    <row r="7857" spans="2:2" x14ac:dyDescent="0.3">
      <c r="B7857" s="249"/>
    </row>
    <row r="7858" spans="2:2" x14ac:dyDescent="0.3">
      <c r="B7858" s="249"/>
    </row>
    <row r="7859" spans="2:2" x14ac:dyDescent="0.3">
      <c r="B7859" s="249"/>
    </row>
    <row r="7860" spans="2:2" x14ac:dyDescent="0.3">
      <c r="B7860" s="249"/>
    </row>
    <row r="7861" spans="2:2" x14ac:dyDescent="0.3">
      <c r="B7861" s="249"/>
    </row>
    <row r="7862" spans="2:2" x14ac:dyDescent="0.3">
      <c r="B7862" s="249"/>
    </row>
    <row r="7863" spans="2:2" x14ac:dyDescent="0.3">
      <c r="B7863" s="249"/>
    </row>
    <row r="7864" spans="2:2" x14ac:dyDescent="0.3">
      <c r="B7864" s="249"/>
    </row>
    <row r="7865" spans="2:2" x14ac:dyDescent="0.3">
      <c r="B7865" s="249"/>
    </row>
    <row r="7866" spans="2:2" x14ac:dyDescent="0.3">
      <c r="B7866" s="249"/>
    </row>
    <row r="7867" spans="2:2" x14ac:dyDescent="0.3">
      <c r="B7867" s="249"/>
    </row>
    <row r="7868" spans="2:2" x14ac:dyDescent="0.3">
      <c r="B7868" s="249"/>
    </row>
    <row r="7869" spans="2:2" x14ac:dyDescent="0.3">
      <c r="B7869" s="249"/>
    </row>
    <row r="7870" spans="2:2" x14ac:dyDescent="0.3">
      <c r="B7870" s="249"/>
    </row>
    <row r="7871" spans="2:2" x14ac:dyDescent="0.3">
      <c r="B7871" s="249"/>
    </row>
    <row r="7872" spans="2:2" x14ac:dyDescent="0.3">
      <c r="B7872" s="249"/>
    </row>
    <row r="7873" spans="2:2" x14ac:dyDescent="0.3">
      <c r="B7873" s="249"/>
    </row>
    <row r="7874" spans="2:2" x14ac:dyDescent="0.3">
      <c r="B7874" s="249"/>
    </row>
    <row r="7875" spans="2:2" x14ac:dyDescent="0.3">
      <c r="B7875" s="249"/>
    </row>
    <row r="7876" spans="2:2" x14ac:dyDescent="0.3">
      <c r="B7876" s="249"/>
    </row>
    <row r="7877" spans="2:2" x14ac:dyDescent="0.3">
      <c r="B7877" s="249"/>
    </row>
    <row r="7878" spans="2:2" x14ac:dyDescent="0.3">
      <c r="B7878" s="249"/>
    </row>
    <row r="7879" spans="2:2" x14ac:dyDescent="0.3">
      <c r="B7879" s="249"/>
    </row>
    <row r="7880" spans="2:2" x14ac:dyDescent="0.3">
      <c r="B7880" s="249"/>
    </row>
    <row r="7881" spans="2:2" x14ac:dyDescent="0.3">
      <c r="B7881" s="249"/>
    </row>
    <row r="7882" spans="2:2" x14ac:dyDescent="0.3">
      <c r="B7882" s="249"/>
    </row>
    <row r="7883" spans="2:2" x14ac:dyDescent="0.3">
      <c r="B7883" s="249"/>
    </row>
    <row r="7884" spans="2:2" x14ac:dyDescent="0.3">
      <c r="B7884" s="249"/>
    </row>
    <row r="7885" spans="2:2" x14ac:dyDescent="0.3">
      <c r="B7885" s="249"/>
    </row>
    <row r="7886" spans="2:2" x14ac:dyDescent="0.3">
      <c r="B7886" s="249"/>
    </row>
    <row r="7887" spans="2:2" x14ac:dyDescent="0.3">
      <c r="B7887" s="249"/>
    </row>
    <row r="7888" spans="2:2" x14ac:dyDescent="0.3">
      <c r="B7888" s="249"/>
    </row>
    <row r="7889" spans="2:2" x14ac:dyDescent="0.3">
      <c r="B7889" s="249"/>
    </row>
    <row r="7890" spans="2:2" x14ac:dyDescent="0.3">
      <c r="B7890" s="249"/>
    </row>
    <row r="7891" spans="2:2" x14ac:dyDescent="0.3">
      <c r="B7891" s="249"/>
    </row>
    <row r="7892" spans="2:2" x14ac:dyDescent="0.3">
      <c r="B7892" s="249"/>
    </row>
    <row r="7893" spans="2:2" x14ac:dyDescent="0.3">
      <c r="B7893" s="249"/>
    </row>
    <row r="7894" spans="2:2" x14ac:dyDescent="0.3">
      <c r="B7894" s="249"/>
    </row>
    <row r="7895" spans="2:2" x14ac:dyDescent="0.3">
      <c r="B7895" s="249"/>
    </row>
    <row r="7896" spans="2:2" x14ac:dyDescent="0.3">
      <c r="B7896" s="249"/>
    </row>
    <row r="7897" spans="2:2" x14ac:dyDescent="0.3">
      <c r="B7897" s="249"/>
    </row>
    <row r="7898" spans="2:2" x14ac:dyDescent="0.3">
      <c r="B7898" s="249"/>
    </row>
    <row r="7899" spans="2:2" x14ac:dyDescent="0.3">
      <c r="B7899" s="249"/>
    </row>
    <row r="7900" spans="2:2" x14ac:dyDescent="0.3">
      <c r="B7900" s="249"/>
    </row>
    <row r="7901" spans="2:2" x14ac:dyDescent="0.3">
      <c r="B7901" s="249"/>
    </row>
    <row r="7902" spans="2:2" x14ac:dyDescent="0.3">
      <c r="B7902" s="249"/>
    </row>
    <row r="7903" spans="2:2" x14ac:dyDescent="0.3">
      <c r="B7903" s="249"/>
    </row>
    <row r="7904" spans="2:2" x14ac:dyDescent="0.3">
      <c r="B7904" s="249"/>
    </row>
    <row r="7905" spans="2:2" x14ac:dyDescent="0.3">
      <c r="B7905" s="249"/>
    </row>
    <row r="7906" spans="2:2" x14ac:dyDescent="0.3">
      <c r="B7906" s="249"/>
    </row>
    <row r="7907" spans="2:2" x14ac:dyDescent="0.3">
      <c r="B7907" s="249"/>
    </row>
    <row r="7908" spans="2:2" x14ac:dyDescent="0.3">
      <c r="B7908" s="249"/>
    </row>
    <row r="7909" spans="2:2" x14ac:dyDescent="0.3">
      <c r="B7909" s="249"/>
    </row>
    <row r="7910" spans="2:2" x14ac:dyDescent="0.3">
      <c r="B7910" s="249"/>
    </row>
    <row r="7911" spans="2:2" x14ac:dyDescent="0.3">
      <c r="B7911" s="249"/>
    </row>
    <row r="7912" spans="2:2" x14ac:dyDescent="0.3">
      <c r="B7912" s="249"/>
    </row>
    <row r="7913" spans="2:2" x14ac:dyDescent="0.3">
      <c r="B7913" s="249"/>
    </row>
    <row r="7914" spans="2:2" x14ac:dyDescent="0.3">
      <c r="B7914" s="249"/>
    </row>
    <row r="7915" spans="2:2" x14ac:dyDescent="0.3">
      <c r="B7915" s="249"/>
    </row>
    <row r="7916" spans="2:2" x14ac:dyDescent="0.3">
      <c r="B7916" s="249"/>
    </row>
    <row r="7917" spans="2:2" x14ac:dyDescent="0.3">
      <c r="B7917" s="249"/>
    </row>
    <row r="7918" spans="2:2" x14ac:dyDescent="0.3">
      <c r="B7918" s="249"/>
    </row>
    <row r="7919" spans="2:2" x14ac:dyDescent="0.3">
      <c r="B7919" s="249"/>
    </row>
    <row r="7920" spans="2:2" x14ac:dyDescent="0.3">
      <c r="B7920" s="249"/>
    </row>
    <row r="7921" spans="2:2" x14ac:dyDescent="0.3">
      <c r="B7921" s="249"/>
    </row>
    <row r="7922" spans="2:2" x14ac:dyDescent="0.3">
      <c r="B7922" s="249"/>
    </row>
    <row r="7923" spans="2:2" x14ac:dyDescent="0.3">
      <c r="B7923" s="249"/>
    </row>
    <row r="7924" spans="2:2" x14ac:dyDescent="0.3">
      <c r="B7924" s="249"/>
    </row>
    <row r="7925" spans="2:2" x14ac:dyDescent="0.3">
      <c r="B7925" s="249"/>
    </row>
    <row r="7926" spans="2:2" x14ac:dyDescent="0.3">
      <c r="B7926" s="249"/>
    </row>
    <row r="7927" spans="2:2" x14ac:dyDescent="0.3">
      <c r="B7927" s="249"/>
    </row>
    <row r="7928" spans="2:2" x14ac:dyDescent="0.3">
      <c r="B7928" s="249"/>
    </row>
    <row r="7929" spans="2:2" x14ac:dyDescent="0.3">
      <c r="B7929" s="249"/>
    </row>
    <row r="7930" spans="2:2" x14ac:dyDescent="0.3">
      <c r="B7930" s="249"/>
    </row>
    <row r="7931" spans="2:2" x14ac:dyDescent="0.3">
      <c r="B7931" s="249"/>
    </row>
    <row r="7932" spans="2:2" x14ac:dyDescent="0.3">
      <c r="B7932" s="249"/>
    </row>
    <row r="7933" spans="2:2" x14ac:dyDescent="0.3">
      <c r="B7933" s="249"/>
    </row>
    <row r="7934" spans="2:2" x14ac:dyDescent="0.3">
      <c r="B7934" s="249"/>
    </row>
    <row r="7935" spans="2:2" x14ac:dyDescent="0.3">
      <c r="B7935" s="249"/>
    </row>
    <row r="7936" spans="2:2" x14ac:dyDescent="0.3">
      <c r="B7936" s="249"/>
    </row>
    <row r="7937" spans="2:2" x14ac:dyDescent="0.3">
      <c r="B7937" s="249"/>
    </row>
    <row r="7938" spans="2:2" x14ac:dyDescent="0.3">
      <c r="B7938" s="249"/>
    </row>
    <row r="7939" spans="2:2" x14ac:dyDescent="0.3">
      <c r="B7939" s="249"/>
    </row>
    <row r="7940" spans="2:2" x14ac:dyDescent="0.3">
      <c r="B7940" s="249"/>
    </row>
    <row r="7941" spans="2:2" x14ac:dyDescent="0.3">
      <c r="B7941" s="249"/>
    </row>
    <row r="7942" spans="2:2" x14ac:dyDescent="0.3">
      <c r="B7942" s="249"/>
    </row>
    <row r="7943" spans="2:2" x14ac:dyDescent="0.3">
      <c r="B7943" s="249"/>
    </row>
    <row r="7944" spans="2:2" x14ac:dyDescent="0.3">
      <c r="B7944" s="249"/>
    </row>
    <row r="7945" spans="2:2" x14ac:dyDescent="0.3">
      <c r="B7945" s="249"/>
    </row>
    <row r="7946" spans="2:2" x14ac:dyDescent="0.3">
      <c r="B7946" s="249"/>
    </row>
    <row r="7947" spans="2:2" x14ac:dyDescent="0.3">
      <c r="B7947" s="249"/>
    </row>
    <row r="7948" spans="2:2" x14ac:dyDescent="0.3">
      <c r="B7948" s="249"/>
    </row>
    <row r="7949" spans="2:2" x14ac:dyDescent="0.3">
      <c r="B7949" s="249"/>
    </row>
    <row r="7950" spans="2:2" x14ac:dyDescent="0.3">
      <c r="B7950" s="249"/>
    </row>
    <row r="7951" spans="2:2" x14ac:dyDescent="0.3">
      <c r="B7951" s="249"/>
    </row>
    <row r="7952" spans="2:2" x14ac:dyDescent="0.3">
      <c r="B7952" s="249"/>
    </row>
    <row r="7953" spans="2:2" x14ac:dyDescent="0.3">
      <c r="B7953" s="249"/>
    </row>
    <row r="7954" spans="2:2" x14ac:dyDescent="0.3">
      <c r="B7954" s="249"/>
    </row>
    <row r="7955" spans="2:2" x14ac:dyDescent="0.3">
      <c r="B7955" s="249"/>
    </row>
    <row r="7956" spans="2:2" x14ac:dyDescent="0.3">
      <c r="B7956" s="249"/>
    </row>
    <row r="7957" spans="2:2" x14ac:dyDescent="0.3">
      <c r="B7957" s="249"/>
    </row>
    <row r="7958" spans="2:2" x14ac:dyDescent="0.3">
      <c r="B7958" s="249"/>
    </row>
    <row r="7959" spans="2:2" x14ac:dyDescent="0.3">
      <c r="B7959" s="249"/>
    </row>
    <row r="7960" spans="2:2" x14ac:dyDescent="0.3">
      <c r="B7960" s="249"/>
    </row>
    <row r="7961" spans="2:2" x14ac:dyDescent="0.3">
      <c r="B7961" s="249"/>
    </row>
    <row r="7962" spans="2:2" x14ac:dyDescent="0.3">
      <c r="B7962" s="249"/>
    </row>
    <row r="7963" spans="2:2" x14ac:dyDescent="0.3">
      <c r="B7963" s="249"/>
    </row>
    <row r="7964" spans="2:2" x14ac:dyDescent="0.3">
      <c r="B7964" s="249"/>
    </row>
    <row r="7965" spans="2:2" x14ac:dyDescent="0.3">
      <c r="B7965" s="249"/>
    </row>
    <row r="7966" spans="2:2" x14ac:dyDescent="0.3">
      <c r="B7966" s="249"/>
    </row>
    <row r="7967" spans="2:2" x14ac:dyDescent="0.3">
      <c r="B7967" s="249"/>
    </row>
    <row r="7968" spans="2:2" x14ac:dyDescent="0.3">
      <c r="B7968" s="249"/>
    </row>
    <row r="7969" spans="2:2" x14ac:dyDescent="0.3">
      <c r="B7969" s="249"/>
    </row>
    <row r="7970" spans="2:2" x14ac:dyDescent="0.3">
      <c r="B7970" s="249"/>
    </row>
    <row r="7971" spans="2:2" x14ac:dyDescent="0.3">
      <c r="B7971" s="249"/>
    </row>
    <row r="7972" spans="2:2" x14ac:dyDescent="0.3">
      <c r="B7972" s="249"/>
    </row>
    <row r="7973" spans="2:2" x14ac:dyDescent="0.3">
      <c r="B7973" s="249"/>
    </row>
    <row r="7974" spans="2:2" x14ac:dyDescent="0.3">
      <c r="B7974" s="249"/>
    </row>
    <row r="7975" spans="2:2" x14ac:dyDescent="0.3">
      <c r="B7975" s="249"/>
    </row>
    <row r="7976" spans="2:2" x14ac:dyDescent="0.3">
      <c r="B7976" s="249"/>
    </row>
    <row r="7977" spans="2:2" x14ac:dyDescent="0.3">
      <c r="B7977" s="249"/>
    </row>
    <row r="7978" spans="2:2" x14ac:dyDescent="0.3">
      <c r="B7978" s="249"/>
    </row>
    <row r="7979" spans="2:2" x14ac:dyDescent="0.3">
      <c r="B7979" s="249"/>
    </row>
    <row r="7980" spans="2:2" x14ac:dyDescent="0.3">
      <c r="B7980" s="249"/>
    </row>
    <row r="7981" spans="2:2" x14ac:dyDescent="0.3">
      <c r="B7981" s="249"/>
    </row>
    <row r="7982" spans="2:2" x14ac:dyDescent="0.3">
      <c r="B7982" s="249"/>
    </row>
    <row r="7983" spans="2:2" x14ac:dyDescent="0.3">
      <c r="B7983" s="249"/>
    </row>
    <row r="7984" spans="2:2" x14ac:dyDescent="0.3">
      <c r="B7984" s="249"/>
    </row>
    <row r="7985" spans="2:2" x14ac:dyDescent="0.3">
      <c r="B7985" s="249"/>
    </row>
    <row r="7986" spans="2:2" x14ac:dyDescent="0.3">
      <c r="B7986" s="249"/>
    </row>
    <row r="7987" spans="2:2" x14ac:dyDescent="0.3">
      <c r="B7987" s="249"/>
    </row>
    <row r="7988" spans="2:2" x14ac:dyDescent="0.3">
      <c r="B7988" s="249"/>
    </row>
    <row r="7989" spans="2:2" x14ac:dyDescent="0.3">
      <c r="B7989" s="249"/>
    </row>
    <row r="7990" spans="2:2" x14ac:dyDescent="0.3">
      <c r="B7990" s="249"/>
    </row>
    <row r="7991" spans="2:2" x14ac:dyDescent="0.3">
      <c r="B7991" s="249"/>
    </row>
    <row r="7992" spans="2:2" x14ac:dyDescent="0.3">
      <c r="B7992" s="249"/>
    </row>
    <row r="7993" spans="2:2" x14ac:dyDescent="0.3">
      <c r="B7993" s="249"/>
    </row>
    <row r="7994" spans="2:2" x14ac:dyDescent="0.3">
      <c r="B7994" s="249"/>
    </row>
    <row r="7995" spans="2:2" x14ac:dyDescent="0.3">
      <c r="B7995" s="249"/>
    </row>
    <row r="7996" spans="2:2" x14ac:dyDescent="0.3">
      <c r="B7996" s="249"/>
    </row>
    <row r="7997" spans="2:2" x14ac:dyDescent="0.3">
      <c r="B7997" s="249"/>
    </row>
    <row r="7998" spans="2:2" x14ac:dyDescent="0.3">
      <c r="B7998" s="249"/>
    </row>
    <row r="7999" spans="2:2" x14ac:dyDescent="0.3">
      <c r="B7999" s="249"/>
    </row>
    <row r="8000" spans="2:2" x14ac:dyDescent="0.3">
      <c r="B8000" s="249"/>
    </row>
    <row r="8001" spans="2:2" x14ac:dyDescent="0.3">
      <c r="B8001" s="249"/>
    </row>
    <row r="8002" spans="2:2" x14ac:dyDescent="0.3">
      <c r="B8002" s="249"/>
    </row>
    <row r="8003" spans="2:2" x14ac:dyDescent="0.3">
      <c r="B8003" s="249"/>
    </row>
    <row r="8004" spans="2:2" x14ac:dyDescent="0.3">
      <c r="B8004" s="249"/>
    </row>
    <row r="8005" spans="2:2" x14ac:dyDescent="0.3">
      <c r="B8005" s="249"/>
    </row>
    <row r="8006" spans="2:2" x14ac:dyDescent="0.3">
      <c r="B8006" s="249"/>
    </row>
    <row r="8007" spans="2:2" x14ac:dyDescent="0.3">
      <c r="B8007" s="249"/>
    </row>
    <row r="8008" spans="2:2" x14ac:dyDescent="0.3">
      <c r="B8008" s="249"/>
    </row>
    <row r="8009" spans="2:2" x14ac:dyDescent="0.3">
      <c r="B8009" s="249"/>
    </row>
    <row r="8010" spans="2:2" x14ac:dyDescent="0.3">
      <c r="B8010" s="249"/>
    </row>
    <row r="8011" spans="2:2" x14ac:dyDescent="0.3">
      <c r="B8011" s="249"/>
    </row>
    <row r="8012" spans="2:2" x14ac:dyDescent="0.3">
      <c r="B8012" s="249"/>
    </row>
    <row r="8013" spans="2:2" x14ac:dyDescent="0.3">
      <c r="B8013" s="249"/>
    </row>
    <row r="8014" spans="2:2" x14ac:dyDescent="0.3">
      <c r="B8014" s="249"/>
    </row>
    <row r="8015" spans="2:2" x14ac:dyDescent="0.3">
      <c r="B8015" s="249"/>
    </row>
    <row r="8016" spans="2:2" x14ac:dyDescent="0.3">
      <c r="B8016" s="249"/>
    </row>
    <row r="8017" spans="2:2" x14ac:dyDescent="0.3">
      <c r="B8017" s="249"/>
    </row>
    <row r="8018" spans="2:2" x14ac:dyDescent="0.3">
      <c r="B8018" s="249"/>
    </row>
    <row r="8019" spans="2:2" x14ac:dyDescent="0.3">
      <c r="B8019" s="249"/>
    </row>
    <row r="8020" spans="2:2" x14ac:dyDescent="0.3">
      <c r="B8020" s="249"/>
    </row>
    <row r="8021" spans="2:2" x14ac:dyDescent="0.3">
      <c r="B8021" s="249"/>
    </row>
    <row r="8022" spans="2:2" x14ac:dyDescent="0.3">
      <c r="B8022" s="249"/>
    </row>
    <row r="8023" spans="2:2" x14ac:dyDescent="0.3">
      <c r="B8023" s="249"/>
    </row>
    <row r="8024" spans="2:2" x14ac:dyDescent="0.3">
      <c r="B8024" s="249"/>
    </row>
    <row r="8025" spans="2:2" x14ac:dyDescent="0.3">
      <c r="B8025" s="249"/>
    </row>
    <row r="8026" spans="2:2" x14ac:dyDescent="0.3">
      <c r="B8026" s="249"/>
    </row>
    <row r="8027" spans="2:2" x14ac:dyDescent="0.3">
      <c r="B8027" s="249"/>
    </row>
    <row r="8028" spans="2:2" x14ac:dyDescent="0.3">
      <c r="B8028" s="249"/>
    </row>
    <row r="8029" spans="2:2" x14ac:dyDescent="0.3">
      <c r="B8029" s="249"/>
    </row>
    <row r="8030" spans="2:2" x14ac:dyDescent="0.3">
      <c r="B8030" s="249"/>
    </row>
    <row r="8031" spans="2:2" x14ac:dyDescent="0.3">
      <c r="B8031" s="249"/>
    </row>
    <row r="8032" spans="2:2" x14ac:dyDescent="0.3">
      <c r="B8032" s="249"/>
    </row>
    <row r="8033" spans="2:2" x14ac:dyDescent="0.3">
      <c r="B8033" s="249"/>
    </row>
    <row r="8034" spans="2:2" x14ac:dyDescent="0.3">
      <c r="B8034" s="249"/>
    </row>
    <row r="8035" spans="2:2" x14ac:dyDescent="0.3">
      <c r="B8035" s="249"/>
    </row>
    <row r="8036" spans="2:2" x14ac:dyDescent="0.3">
      <c r="B8036" s="249"/>
    </row>
    <row r="8037" spans="2:2" x14ac:dyDescent="0.3">
      <c r="B8037" s="249"/>
    </row>
    <row r="8038" spans="2:2" x14ac:dyDescent="0.3">
      <c r="B8038" s="249"/>
    </row>
    <row r="8039" spans="2:2" x14ac:dyDescent="0.3">
      <c r="B8039" s="249"/>
    </row>
    <row r="8040" spans="2:2" x14ac:dyDescent="0.3">
      <c r="B8040" s="249"/>
    </row>
    <row r="8041" spans="2:2" x14ac:dyDescent="0.3">
      <c r="B8041" s="249"/>
    </row>
    <row r="8042" spans="2:2" x14ac:dyDescent="0.3">
      <c r="B8042" s="249"/>
    </row>
    <row r="8043" spans="2:2" x14ac:dyDescent="0.3">
      <c r="B8043" s="249"/>
    </row>
    <row r="8044" spans="2:2" x14ac:dyDescent="0.3">
      <c r="B8044" s="249"/>
    </row>
    <row r="8045" spans="2:2" x14ac:dyDescent="0.3">
      <c r="B8045" s="249"/>
    </row>
    <row r="8046" spans="2:2" x14ac:dyDescent="0.3">
      <c r="B8046" s="249"/>
    </row>
    <row r="8047" spans="2:2" x14ac:dyDescent="0.3">
      <c r="B8047" s="249"/>
    </row>
    <row r="8048" spans="2:2" x14ac:dyDescent="0.3">
      <c r="B8048" s="249"/>
    </row>
    <row r="8049" spans="2:2" x14ac:dyDescent="0.3">
      <c r="B8049" s="249"/>
    </row>
    <row r="8050" spans="2:2" x14ac:dyDescent="0.3">
      <c r="B8050" s="249"/>
    </row>
    <row r="8051" spans="2:2" x14ac:dyDescent="0.3">
      <c r="B8051" s="249"/>
    </row>
    <row r="8052" spans="2:2" x14ac:dyDescent="0.3">
      <c r="B8052" s="249"/>
    </row>
    <row r="8053" spans="2:2" x14ac:dyDescent="0.3">
      <c r="B8053" s="249"/>
    </row>
    <row r="8054" spans="2:2" x14ac:dyDescent="0.3">
      <c r="B8054" s="249"/>
    </row>
    <row r="8055" spans="2:2" x14ac:dyDescent="0.3">
      <c r="B8055" s="249"/>
    </row>
    <row r="8056" spans="2:2" x14ac:dyDescent="0.3">
      <c r="B8056" s="249"/>
    </row>
    <row r="8057" spans="2:2" x14ac:dyDescent="0.3">
      <c r="B8057" s="249"/>
    </row>
    <row r="8058" spans="2:2" x14ac:dyDescent="0.3">
      <c r="B8058" s="249"/>
    </row>
    <row r="8059" spans="2:2" x14ac:dyDescent="0.3">
      <c r="B8059" s="249"/>
    </row>
    <row r="8060" spans="2:2" x14ac:dyDescent="0.3">
      <c r="B8060" s="249"/>
    </row>
    <row r="8061" spans="2:2" x14ac:dyDescent="0.3">
      <c r="B8061" s="249"/>
    </row>
    <row r="8062" spans="2:2" x14ac:dyDescent="0.3">
      <c r="B8062" s="249"/>
    </row>
    <row r="8063" spans="2:2" x14ac:dyDescent="0.3">
      <c r="B8063" s="249"/>
    </row>
    <row r="8064" spans="2:2" x14ac:dyDescent="0.3">
      <c r="B8064" s="249"/>
    </row>
    <row r="8065" spans="2:2" x14ac:dyDescent="0.3">
      <c r="B8065" s="249"/>
    </row>
    <row r="8066" spans="2:2" x14ac:dyDescent="0.3">
      <c r="B8066" s="249"/>
    </row>
    <row r="8067" spans="2:2" x14ac:dyDescent="0.3">
      <c r="B8067" s="249"/>
    </row>
    <row r="8068" spans="2:2" x14ac:dyDescent="0.3">
      <c r="B8068" s="249"/>
    </row>
    <row r="8069" spans="2:2" x14ac:dyDescent="0.3">
      <c r="B8069" s="249"/>
    </row>
    <row r="8070" spans="2:2" x14ac:dyDescent="0.3">
      <c r="B8070" s="249"/>
    </row>
    <row r="8071" spans="2:2" x14ac:dyDescent="0.3">
      <c r="B8071" s="249"/>
    </row>
    <row r="8072" spans="2:2" x14ac:dyDescent="0.3">
      <c r="B8072" s="249"/>
    </row>
    <row r="8073" spans="2:2" x14ac:dyDescent="0.3">
      <c r="B8073" s="249"/>
    </row>
    <row r="8074" spans="2:2" x14ac:dyDescent="0.3">
      <c r="B8074" s="249"/>
    </row>
    <row r="8075" spans="2:2" x14ac:dyDescent="0.3">
      <c r="B8075" s="249"/>
    </row>
    <row r="8076" spans="2:2" x14ac:dyDescent="0.3">
      <c r="B8076" s="249"/>
    </row>
    <row r="8077" spans="2:2" x14ac:dyDescent="0.3">
      <c r="B8077" s="249"/>
    </row>
    <row r="8078" spans="2:2" x14ac:dyDescent="0.3">
      <c r="B8078" s="249"/>
    </row>
    <row r="8079" spans="2:2" x14ac:dyDescent="0.3">
      <c r="B8079" s="249"/>
    </row>
    <row r="8080" spans="2:2" x14ac:dyDescent="0.3">
      <c r="B8080" s="249"/>
    </row>
    <row r="8081" spans="2:2" x14ac:dyDescent="0.3">
      <c r="B8081" s="249"/>
    </row>
    <row r="8082" spans="2:2" x14ac:dyDescent="0.3">
      <c r="B8082" s="249"/>
    </row>
    <row r="8083" spans="2:2" x14ac:dyDescent="0.3">
      <c r="B8083" s="249"/>
    </row>
    <row r="8084" spans="2:2" x14ac:dyDescent="0.3">
      <c r="B8084" s="249"/>
    </row>
    <row r="8085" spans="2:2" x14ac:dyDescent="0.3">
      <c r="B8085" s="249"/>
    </row>
    <row r="8086" spans="2:2" x14ac:dyDescent="0.3">
      <c r="B8086" s="249"/>
    </row>
    <row r="8087" spans="2:2" x14ac:dyDescent="0.3">
      <c r="B8087" s="249"/>
    </row>
    <row r="8088" spans="2:2" x14ac:dyDescent="0.3">
      <c r="B8088" s="249"/>
    </row>
    <row r="8089" spans="2:2" x14ac:dyDescent="0.3">
      <c r="B8089" s="249"/>
    </row>
    <row r="8090" spans="2:2" x14ac:dyDescent="0.3">
      <c r="B8090" s="249"/>
    </row>
    <row r="8091" spans="2:2" x14ac:dyDescent="0.3">
      <c r="B8091" s="249"/>
    </row>
    <row r="8092" spans="2:2" x14ac:dyDescent="0.3">
      <c r="B8092" s="249"/>
    </row>
    <row r="8093" spans="2:2" x14ac:dyDescent="0.3">
      <c r="B8093" s="249"/>
    </row>
    <row r="8094" spans="2:2" x14ac:dyDescent="0.3">
      <c r="B8094" s="249"/>
    </row>
    <row r="8095" spans="2:2" x14ac:dyDescent="0.3">
      <c r="B8095" s="249"/>
    </row>
    <row r="8096" spans="2:2" x14ac:dyDescent="0.3">
      <c r="B8096" s="249"/>
    </row>
    <row r="8097" spans="2:2" x14ac:dyDescent="0.3">
      <c r="B8097" s="249"/>
    </row>
    <row r="8098" spans="2:2" x14ac:dyDescent="0.3">
      <c r="B8098" s="249"/>
    </row>
    <row r="8099" spans="2:2" x14ac:dyDescent="0.3">
      <c r="B8099" s="249"/>
    </row>
    <row r="8100" spans="2:2" x14ac:dyDescent="0.3">
      <c r="B8100" s="249"/>
    </row>
    <row r="8101" spans="2:2" x14ac:dyDescent="0.3">
      <c r="B8101" s="249"/>
    </row>
    <row r="8102" spans="2:2" x14ac:dyDescent="0.3">
      <c r="B8102" s="249"/>
    </row>
    <row r="8103" spans="2:2" x14ac:dyDescent="0.3">
      <c r="B8103" s="249"/>
    </row>
    <row r="8104" spans="2:2" x14ac:dyDescent="0.3">
      <c r="B8104" s="249"/>
    </row>
    <row r="8105" spans="2:2" x14ac:dyDescent="0.3">
      <c r="B8105" s="249"/>
    </row>
    <row r="8106" spans="2:2" x14ac:dyDescent="0.3">
      <c r="B8106" s="249"/>
    </row>
    <row r="8107" spans="2:2" x14ac:dyDescent="0.3">
      <c r="B8107" s="249"/>
    </row>
    <row r="8108" spans="2:2" x14ac:dyDescent="0.3">
      <c r="B8108" s="249"/>
    </row>
    <row r="8109" spans="2:2" x14ac:dyDescent="0.3">
      <c r="B8109" s="249"/>
    </row>
    <row r="8110" spans="2:2" x14ac:dyDescent="0.3">
      <c r="B8110" s="249"/>
    </row>
    <row r="8111" spans="2:2" x14ac:dyDescent="0.3">
      <c r="B8111" s="249"/>
    </row>
    <row r="8112" spans="2:2" x14ac:dyDescent="0.3">
      <c r="B8112" s="249"/>
    </row>
    <row r="8113" spans="2:2" x14ac:dyDescent="0.3">
      <c r="B8113" s="249"/>
    </row>
    <row r="8114" spans="2:2" x14ac:dyDescent="0.3">
      <c r="B8114" s="249"/>
    </row>
    <row r="8115" spans="2:2" x14ac:dyDescent="0.3">
      <c r="B8115" s="249"/>
    </row>
    <row r="8116" spans="2:2" x14ac:dyDescent="0.3">
      <c r="B8116" s="249"/>
    </row>
    <row r="8117" spans="2:2" x14ac:dyDescent="0.3">
      <c r="B8117" s="249"/>
    </row>
    <row r="8118" spans="2:2" x14ac:dyDescent="0.3">
      <c r="B8118" s="249"/>
    </row>
    <row r="8119" spans="2:2" x14ac:dyDescent="0.3">
      <c r="B8119" s="249"/>
    </row>
    <row r="8120" spans="2:2" x14ac:dyDescent="0.3">
      <c r="B8120" s="249"/>
    </row>
    <row r="8121" spans="2:2" x14ac:dyDescent="0.3">
      <c r="B8121" s="249"/>
    </row>
    <row r="8122" spans="2:2" x14ac:dyDescent="0.3">
      <c r="B8122" s="249"/>
    </row>
    <row r="8123" spans="2:2" x14ac:dyDescent="0.3">
      <c r="B8123" s="249"/>
    </row>
    <row r="8124" spans="2:2" x14ac:dyDescent="0.3">
      <c r="B8124" s="249"/>
    </row>
    <row r="8125" spans="2:2" x14ac:dyDescent="0.3">
      <c r="B8125" s="249"/>
    </row>
    <row r="8126" spans="2:2" x14ac:dyDescent="0.3">
      <c r="B8126" s="249"/>
    </row>
    <row r="8127" spans="2:2" x14ac:dyDescent="0.3">
      <c r="B8127" s="249"/>
    </row>
    <row r="8128" spans="2:2" x14ac:dyDescent="0.3">
      <c r="B8128" s="249"/>
    </row>
    <row r="8129" spans="2:2" x14ac:dyDescent="0.3">
      <c r="B8129" s="249"/>
    </row>
    <row r="8130" spans="2:2" x14ac:dyDescent="0.3">
      <c r="B8130" s="249"/>
    </row>
    <row r="8131" spans="2:2" x14ac:dyDescent="0.3">
      <c r="B8131" s="249"/>
    </row>
    <row r="8132" spans="2:2" x14ac:dyDescent="0.3">
      <c r="B8132" s="249"/>
    </row>
    <row r="8133" spans="2:2" x14ac:dyDescent="0.3">
      <c r="B8133" s="249"/>
    </row>
    <row r="8134" spans="2:2" x14ac:dyDescent="0.3">
      <c r="B8134" s="249"/>
    </row>
    <row r="8135" spans="2:2" x14ac:dyDescent="0.3">
      <c r="B8135" s="249"/>
    </row>
    <row r="8136" spans="2:2" x14ac:dyDescent="0.3">
      <c r="B8136" s="249"/>
    </row>
    <row r="8137" spans="2:2" x14ac:dyDescent="0.3">
      <c r="B8137" s="249"/>
    </row>
    <row r="8138" spans="2:2" x14ac:dyDescent="0.3">
      <c r="B8138" s="249"/>
    </row>
    <row r="8139" spans="2:2" x14ac:dyDescent="0.3">
      <c r="B8139" s="249"/>
    </row>
    <row r="8140" spans="2:2" x14ac:dyDescent="0.3">
      <c r="B8140" s="249"/>
    </row>
    <row r="8141" spans="2:2" x14ac:dyDescent="0.3">
      <c r="B8141" s="249"/>
    </row>
    <row r="8142" spans="2:2" x14ac:dyDescent="0.3">
      <c r="B8142" s="249"/>
    </row>
    <row r="8143" spans="2:2" x14ac:dyDescent="0.3">
      <c r="B8143" s="249"/>
    </row>
    <row r="8144" spans="2:2" x14ac:dyDescent="0.3">
      <c r="B8144" s="249"/>
    </row>
    <row r="8145" spans="2:2" x14ac:dyDescent="0.3">
      <c r="B8145" s="249"/>
    </row>
    <row r="8146" spans="2:2" x14ac:dyDescent="0.3">
      <c r="B8146" s="249"/>
    </row>
    <row r="8147" spans="2:2" x14ac:dyDescent="0.3">
      <c r="B8147" s="249"/>
    </row>
    <row r="8148" spans="2:2" x14ac:dyDescent="0.3">
      <c r="B8148" s="249"/>
    </row>
    <row r="8149" spans="2:2" x14ac:dyDescent="0.3">
      <c r="B8149" s="249"/>
    </row>
    <row r="8150" spans="2:2" x14ac:dyDescent="0.3">
      <c r="B8150" s="249"/>
    </row>
    <row r="8151" spans="2:2" x14ac:dyDescent="0.3">
      <c r="B8151" s="249"/>
    </row>
    <row r="8152" spans="2:2" x14ac:dyDescent="0.3">
      <c r="B8152" s="249"/>
    </row>
    <row r="8153" spans="2:2" x14ac:dyDescent="0.3">
      <c r="B8153" s="249"/>
    </row>
    <row r="8154" spans="2:2" x14ac:dyDescent="0.3">
      <c r="B8154" s="249"/>
    </row>
    <row r="8155" spans="2:2" x14ac:dyDescent="0.3">
      <c r="B8155" s="249"/>
    </row>
    <row r="8156" spans="2:2" x14ac:dyDescent="0.3">
      <c r="B8156" s="249"/>
    </row>
    <row r="8157" spans="2:2" x14ac:dyDescent="0.3">
      <c r="B8157" s="249"/>
    </row>
    <row r="8158" spans="2:2" x14ac:dyDescent="0.3">
      <c r="B8158" s="249"/>
    </row>
    <row r="8159" spans="2:2" x14ac:dyDescent="0.3">
      <c r="B8159" s="249"/>
    </row>
    <row r="8160" spans="2:2" x14ac:dyDescent="0.3">
      <c r="B8160" s="249"/>
    </row>
    <row r="8161" spans="2:2" x14ac:dyDescent="0.3">
      <c r="B8161" s="249"/>
    </row>
    <row r="8162" spans="2:2" x14ac:dyDescent="0.3">
      <c r="B8162" s="249"/>
    </row>
    <row r="8163" spans="2:2" x14ac:dyDescent="0.3">
      <c r="B8163" s="249"/>
    </row>
    <row r="8164" spans="2:2" x14ac:dyDescent="0.3">
      <c r="B8164" s="249"/>
    </row>
    <row r="8165" spans="2:2" x14ac:dyDescent="0.3">
      <c r="B8165" s="249"/>
    </row>
    <row r="8166" spans="2:2" x14ac:dyDescent="0.3">
      <c r="B8166" s="249"/>
    </row>
    <row r="8167" spans="2:2" x14ac:dyDescent="0.3">
      <c r="B8167" s="249"/>
    </row>
    <row r="8168" spans="2:2" x14ac:dyDescent="0.3">
      <c r="B8168" s="249"/>
    </row>
    <row r="8169" spans="2:2" x14ac:dyDescent="0.3">
      <c r="B8169" s="249"/>
    </row>
    <row r="8170" spans="2:2" x14ac:dyDescent="0.3">
      <c r="B8170" s="249"/>
    </row>
    <row r="8171" spans="2:2" x14ac:dyDescent="0.3">
      <c r="B8171" s="249"/>
    </row>
    <row r="8172" spans="2:2" x14ac:dyDescent="0.3">
      <c r="B8172" s="249"/>
    </row>
    <row r="8173" spans="2:2" x14ac:dyDescent="0.3">
      <c r="B8173" s="249"/>
    </row>
    <row r="8174" spans="2:2" x14ac:dyDescent="0.3">
      <c r="B8174" s="249"/>
    </row>
    <row r="8175" spans="2:2" x14ac:dyDescent="0.3">
      <c r="B8175" s="249"/>
    </row>
    <row r="8176" spans="2:2" x14ac:dyDescent="0.3">
      <c r="B8176" s="249"/>
    </row>
    <row r="8177" spans="2:2" x14ac:dyDescent="0.3">
      <c r="B8177" s="249"/>
    </row>
    <row r="8178" spans="2:2" x14ac:dyDescent="0.3">
      <c r="B8178" s="249"/>
    </row>
    <row r="8179" spans="2:2" x14ac:dyDescent="0.3">
      <c r="B8179" s="249"/>
    </row>
    <row r="8180" spans="2:2" x14ac:dyDescent="0.3">
      <c r="B8180" s="249"/>
    </row>
    <row r="8181" spans="2:2" x14ac:dyDescent="0.3">
      <c r="B8181" s="249"/>
    </row>
    <row r="8182" spans="2:2" x14ac:dyDescent="0.3">
      <c r="B8182" s="249"/>
    </row>
    <row r="8183" spans="2:2" x14ac:dyDescent="0.3">
      <c r="B8183" s="249"/>
    </row>
    <row r="8184" spans="2:2" x14ac:dyDescent="0.3">
      <c r="B8184" s="249"/>
    </row>
    <row r="8185" spans="2:2" x14ac:dyDescent="0.3">
      <c r="B8185" s="249"/>
    </row>
    <row r="8186" spans="2:2" x14ac:dyDescent="0.3">
      <c r="B8186" s="249"/>
    </row>
    <row r="8187" spans="2:2" x14ac:dyDescent="0.3">
      <c r="B8187" s="249"/>
    </row>
    <row r="8188" spans="2:2" x14ac:dyDescent="0.3">
      <c r="B8188" s="249"/>
    </row>
    <row r="8189" spans="2:2" x14ac:dyDescent="0.3">
      <c r="B8189" s="249"/>
    </row>
    <row r="8190" spans="2:2" x14ac:dyDescent="0.3">
      <c r="B8190" s="249"/>
    </row>
    <row r="8191" spans="2:2" x14ac:dyDescent="0.3">
      <c r="B8191" s="249"/>
    </row>
    <row r="8192" spans="2:2" x14ac:dyDescent="0.3">
      <c r="B8192" s="249"/>
    </row>
    <row r="8193" spans="2:2" x14ac:dyDescent="0.3">
      <c r="B8193" s="249"/>
    </row>
    <row r="8194" spans="2:2" x14ac:dyDescent="0.3">
      <c r="B8194" s="249"/>
    </row>
    <row r="8195" spans="2:2" x14ac:dyDescent="0.3">
      <c r="B8195" s="249"/>
    </row>
    <row r="8196" spans="2:2" x14ac:dyDescent="0.3">
      <c r="B8196" s="249"/>
    </row>
    <row r="8197" spans="2:2" x14ac:dyDescent="0.3">
      <c r="B8197" s="249"/>
    </row>
    <row r="8198" spans="2:2" x14ac:dyDescent="0.3">
      <c r="B8198" s="249"/>
    </row>
    <row r="8199" spans="2:2" x14ac:dyDescent="0.3">
      <c r="B8199" s="249"/>
    </row>
    <row r="8200" spans="2:2" x14ac:dyDescent="0.3">
      <c r="B8200" s="249"/>
    </row>
    <row r="8201" spans="2:2" x14ac:dyDescent="0.3">
      <c r="B8201" s="249"/>
    </row>
    <row r="8202" spans="2:2" x14ac:dyDescent="0.3">
      <c r="B8202" s="249"/>
    </row>
    <row r="8203" spans="2:2" x14ac:dyDescent="0.3">
      <c r="B8203" s="249"/>
    </row>
    <row r="8204" spans="2:2" x14ac:dyDescent="0.3">
      <c r="B8204" s="249"/>
    </row>
    <row r="8205" spans="2:2" x14ac:dyDescent="0.3">
      <c r="B8205" s="249"/>
    </row>
    <row r="8206" spans="2:2" x14ac:dyDescent="0.3">
      <c r="B8206" s="249"/>
    </row>
    <row r="8207" spans="2:2" x14ac:dyDescent="0.3">
      <c r="B8207" s="249"/>
    </row>
    <row r="8208" spans="2:2" x14ac:dyDescent="0.3">
      <c r="B8208" s="249"/>
    </row>
    <row r="8209" spans="2:2" x14ac:dyDescent="0.3">
      <c r="B8209" s="249"/>
    </row>
    <row r="8210" spans="2:2" x14ac:dyDescent="0.3">
      <c r="B8210" s="249"/>
    </row>
    <row r="8211" spans="2:2" x14ac:dyDescent="0.3">
      <c r="B8211" s="249"/>
    </row>
    <row r="8212" spans="2:2" x14ac:dyDescent="0.3">
      <c r="B8212" s="249"/>
    </row>
    <row r="8213" spans="2:2" x14ac:dyDescent="0.3">
      <c r="B8213" s="249"/>
    </row>
    <row r="8214" spans="2:2" x14ac:dyDescent="0.3">
      <c r="B8214" s="249"/>
    </row>
    <row r="8215" spans="2:2" x14ac:dyDescent="0.3">
      <c r="B8215" s="249"/>
    </row>
    <row r="8216" spans="2:2" x14ac:dyDescent="0.3">
      <c r="B8216" s="249"/>
    </row>
    <row r="8217" spans="2:2" x14ac:dyDescent="0.3">
      <c r="B8217" s="249"/>
    </row>
    <row r="8218" spans="2:2" x14ac:dyDescent="0.3">
      <c r="B8218" s="249"/>
    </row>
    <row r="8219" spans="2:2" x14ac:dyDescent="0.3">
      <c r="B8219" s="249"/>
    </row>
    <row r="8220" spans="2:2" x14ac:dyDescent="0.3">
      <c r="B8220" s="249"/>
    </row>
    <row r="8221" spans="2:2" x14ac:dyDescent="0.3">
      <c r="B8221" s="249"/>
    </row>
    <row r="8222" spans="2:2" x14ac:dyDescent="0.3">
      <c r="B8222" s="249"/>
    </row>
    <row r="8223" spans="2:2" x14ac:dyDescent="0.3">
      <c r="B8223" s="249"/>
    </row>
    <row r="8224" spans="2:2" x14ac:dyDescent="0.3">
      <c r="B8224" s="249"/>
    </row>
    <row r="8225" spans="2:2" x14ac:dyDescent="0.3">
      <c r="B8225" s="249"/>
    </row>
    <row r="8226" spans="2:2" x14ac:dyDescent="0.3">
      <c r="B8226" s="249"/>
    </row>
    <row r="8227" spans="2:2" x14ac:dyDescent="0.3">
      <c r="B8227" s="249"/>
    </row>
    <row r="8228" spans="2:2" x14ac:dyDescent="0.3">
      <c r="B8228" s="249"/>
    </row>
    <row r="8229" spans="2:2" x14ac:dyDescent="0.3">
      <c r="B8229" s="249"/>
    </row>
    <row r="8230" spans="2:2" x14ac:dyDescent="0.3">
      <c r="B8230" s="249"/>
    </row>
    <row r="8231" spans="2:2" x14ac:dyDescent="0.3">
      <c r="B8231" s="249"/>
    </row>
    <row r="8232" spans="2:2" x14ac:dyDescent="0.3">
      <c r="B8232" s="249"/>
    </row>
    <row r="8233" spans="2:2" x14ac:dyDescent="0.3">
      <c r="B8233" s="249"/>
    </row>
    <row r="8234" spans="2:2" x14ac:dyDescent="0.3">
      <c r="B8234" s="249"/>
    </row>
    <row r="8235" spans="2:2" x14ac:dyDescent="0.3">
      <c r="B8235" s="249"/>
    </row>
    <row r="8236" spans="2:2" x14ac:dyDescent="0.3">
      <c r="B8236" s="249"/>
    </row>
    <row r="8237" spans="2:2" x14ac:dyDescent="0.3">
      <c r="B8237" s="249"/>
    </row>
    <row r="8238" spans="2:2" x14ac:dyDescent="0.3">
      <c r="B8238" s="249"/>
    </row>
    <row r="8239" spans="2:2" x14ac:dyDescent="0.3">
      <c r="B8239" s="249"/>
    </row>
    <row r="8240" spans="2:2" x14ac:dyDescent="0.3">
      <c r="B8240" s="249"/>
    </row>
    <row r="8241" spans="2:2" x14ac:dyDescent="0.3">
      <c r="B8241" s="249"/>
    </row>
    <row r="8242" spans="2:2" x14ac:dyDescent="0.3">
      <c r="B8242" s="249"/>
    </row>
    <row r="8243" spans="2:2" x14ac:dyDescent="0.3">
      <c r="B8243" s="249"/>
    </row>
    <row r="8244" spans="2:2" x14ac:dyDescent="0.3">
      <c r="B8244" s="249"/>
    </row>
    <row r="8245" spans="2:2" x14ac:dyDescent="0.3">
      <c r="B8245" s="249"/>
    </row>
    <row r="8246" spans="2:2" x14ac:dyDescent="0.3">
      <c r="B8246" s="249"/>
    </row>
    <row r="8247" spans="2:2" x14ac:dyDescent="0.3">
      <c r="B8247" s="249"/>
    </row>
    <row r="8248" spans="2:2" x14ac:dyDescent="0.3">
      <c r="B8248" s="249"/>
    </row>
    <row r="8249" spans="2:2" x14ac:dyDescent="0.3">
      <c r="B8249" s="249"/>
    </row>
    <row r="8250" spans="2:2" x14ac:dyDescent="0.3">
      <c r="B8250" s="249"/>
    </row>
    <row r="8251" spans="2:2" x14ac:dyDescent="0.3">
      <c r="B8251" s="249"/>
    </row>
    <row r="8252" spans="2:2" x14ac:dyDescent="0.3">
      <c r="B8252" s="249"/>
    </row>
    <row r="8253" spans="2:2" x14ac:dyDescent="0.3">
      <c r="B8253" s="249"/>
    </row>
    <row r="8254" spans="2:2" x14ac:dyDescent="0.3">
      <c r="B8254" s="249"/>
    </row>
    <row r="8255" spans="2:2" x14ac:dyDescent="0.3">
      <c r="B8255" s="249"/>
    </row>
    <row r="8256" spans="2:2" x14ac:dyDescent="0.3">
      <c r="B8256" s="249"/>
    </row>
    <row r="8257" spans="2:2" x14ac:dyDescent="0.3">
      <c r="B8257" s="249"/>
    </row>
    <row r="8258" spans="2:2" x14ac:dyDescent="0.3">
      <c r="B8258" s="249"/>
    </row>
    <row r="8259" spans="2:2" x14ac:dyDescent="0.3">
      <c r="B8259" s="249"/>
    </row>
    <row r="8260" spans="2:2" x14ac:dyDescent="0.3">
      <c r="B8260" s="249"/>
    </row>
    <row r="8261" spans="2:2" x14ac:dyDescent="0.3">
      <c r="B8261" s="249"/>
    </row>
    <row r="8262" spans="2:2" x14ac:dyDescent="0.3">
      <c r="B8262" s="249"/>
    </row>
    <row r="8263" spans="2:2" x14ac:dyDescent="0.3">
      <c r="B8263" s="249"/>
    </row>
    <row r="8264" spans="2:2" x14ac:dyDescent="0.3">
      <c r="B8264" s="249"/>
    </row>
    <row r="8265" spans="2:2" x14ac:dyDescent="0.3">
      <c r="B8265" s="249"/>
    </row>
    <row r="8266" spans="2:2" x14ac:dyDescent="0.3">
      <c r="B8266" s="249"/>
    </row>
    <row r="8267" spans="2:2" x14ac:dyDescent="0.3">
      <c r="B8267" s="249"/>
    </row>
    <row r="8268" spans="2:2" x14ac:dyDescent="0.3">
      <c r="B8268" s="249"/>
    </row>
    <row r="8269" spans="2:2" x14ac:dyDescent="0.3">
      <c r="B8269" s="249"/>
    </row>
    <row r="8270" spans="2:2" x14ac:dyDescent="0.3">
      <c r="B8270" s="249"/>
    </row>
    <row r="8271" spans="2:2" x14ac:dyDescent="0.3">
      <c r="B8271" s="249"/>
    </row>
    <row r="8272" spans="2:2" x14ac:dyDescent="0.3">
      <c r="B8272" s="249"/>
    </row>
    <row r="8273" spans="2:2" x14ac:dyDescent="0.3">
      <c r="B8273" s="249"/>
    </row>
    <row r="8274" spans="2:2" x14ac:dyDescent="0.3">
      <c r="B8274" s="249"/>
    </row>
    <row r="8275" spans="2:2" x14ac:dyDescent="0.3">
      <c r="B8275" s="249"/>
    </row>
    <row r="8276" spans="2:2" x14ac:dyDescent="0.3">
      <c r="B8276" s="249"/>
    </row>
    <row r="8277" spans="2:2" x14ac:dyDescent="0.3">
      <c r="B8277" s="249"/>
    </row>
    <row r="8278" spans="2:2" x14ac:dyDescent="0.3">
      <c r="B8278" s="249"/>
    </row>
    <row r="8279" spans="2:2" x14ac:dyDescent="0.3">
      <c r="B8279" s="249"/>
    </row>
    <row r="8280" spans="2:2" x14ac:dyDescent="0.3">
      <c r="B8280" s="249"/>
    </row>
    <row r="8281" spans="2:2" x14ac:dyDescent="0.3">
      <c r="B8281" s="249"/>
    </row>
    <row r="8282" spans="2:2" x14ac:dyDescent="0.3">
      <c r="B8282" s="249"/>
    </row>
    <row r="8283" spans="2:2" x14ac:dyDescent="0.3">
      <c r="B8283" s="249"/>
    </row>
    <row r="8284" spans="2:2" x14ac:dyDescent="0.3">
      <c r="B8284" s="249"/>
    </row>
    <row r="8285" spans="2:2" x14ac:dyDescent="0.3">
      <c r="B8285" s="249"/>
    </row>
    <row r="8286" spans="2:2" x14ac:dyDescent="0.3">
      <c r="B8286" s="249"/>
    </row>
    <row r="8287" spans="2:2" x14ac:dyDescent="0.3">
      <c r="B8287" s="249"/>
    </row>
    <row r="8288" spans="2:2" x14ac:dyDescent="0.3">
      <c r="B8288" s="249"/>
    </row>
    <row r="8289" spans="2:2" x14ac:dyDescent="0.3">
      <c r="B8289" s="249"/>
    </row>
    <row r="8290" spans="2:2" x14ac:dyDescent="0.3">
      <c r="B8290" s="249"/>
    </row>
    <row r="8291" spans="2:2" x14ac:dyDescent="0.3">
      <c r="B8291" s="249"/>
    </row>
    <row r="8292" spans="2:2" x14ac:dyDescent="0.3">
      <c r="B8292" s="249"/>
    </row>
    <row r="8293" spans="2:2" x14ac:dyDescent="0.3">
      <c r="B8293" s="249"/>
    </row>
    <row r="8294" spans="2:2" x14ac:dyDescent="0.3">
      <c r="B8294" s="249"/>
    </row>
    <row r="8295" spans="2:2" x14ac:dyDescent="0.3">
      <c r="B8295" s="249"/>
    </row>
    <row r="8296" spans="2:2" x14ac:dyDescent="0.3">
      <c r="B8296" s="249"/>
    </row>
    <row r="8297" spans="2:2" x14ac:dyDescent="0.3">
      <c r="B8297" s="249"/>
    </row>
    <row r="8298" spans="2:2" x14ac:dyDescent="0.3">
      <c r="B8298" s="249"/>
    </row>
    <row r="8299" spans="2:2" x14ac:dyDescent="0.3">
      <c r="B8299" s="249"/>
    </row>
    <row r="8300" spans="2:2" x14ac:dyDescent="0.3">
      <c r="B8300" s="249"/>
    </row>
    <row r="8301" spans="2:2" x14ac:dyDescent="0.3">
      <c r="B8301" s="249"/>
    </row>
    <row r="8302" spans="2:2" x14ac:dyDescent="0.3">
      <c r="B8302" s="249"/>
    </row>
    <row r="8303" spans="2:2" x14ac:dyDescent="0.3">
      <c r="B8303" s="249"/>
    </row>
    <row r="8304" spans="2:2" x14ac:dyDescent="0.3">
      <c r="B8304" s="249"/>
    </row>
    <row r="8305" spans="2:2" x14ac:dyDescent="0.3">
      <c r="B8305" s="249"/>
    </row>
    <row r="8306" spans="2:2" x14ac:dyDescent="0.3">
      <c r="B8306" s="249"/>
    </row>
    <row r="8307" spans="2:2" x14ac:dyDescent="0.3">
      <c r="B8307" s="249"/>
    </row>
    <row r="8308" spans="2:2" x14ac:dyDescent="0.3">
      <c r="B8308" s="249"/>
    </row>
    <row r="8309" spans="2:2" x14ac:dyDescent="0.3">
      <c r="B8309" s="249"/>
    </row>
    <row r="8310" spans="2:2" x14ac:dyDescent="0.3">
      <c r="B8310" s="249"/>
    </row>
    <row r="8311" spans="2:2" x14ac:dyDescent="0.3">
      <c r="B8311" s="249"/>
    </row>
    <row r="8312" spans="2:2" x14ac:dyDescent="0.3">
      <c r="B8312" s="249"/>
    </row>
    <row r="8313" spans="2:2" x14ac:dyDescent="0.3">
      <c r="B8313" s="249"/>
    </row>
    <row r="8314" spans="2:2" x14ac:dyDescent="0.3">
      <c r="B8314" s="249"/>
    </row>
    <row r="8315" spans="2:2" x14ac:dyDescent="0.3">
      <c r="B8315" s="249"/>
    </row>
    <row r="8316" spans="2:2" x14ac:dyDescent="0.3">
      <c r="B8316" s="249"/>
    </row>
    <row r="8317" spans="2:2" x14ac:dyDescent="0.3">
      <c r="B8317" s="249"/>
    </row>
    <row r="8318" spans="2:2" x14ac:dyDescent="0.3">
      <c r="B8318" s="249"/>
    </row>
    <row r="8319" spans="2:2" x14ac:dyDescent="0.3">
      <c r="B8319" s="249"/>
    </row>
    <row r="8320" spans="2:2" x14ac:dyDescent="0.3">
      <c r="B8320" s="249"/>
    </row>
    <row r="8321" spans="2:2" x14ac:dyDescent="0.3">
      <c r="B8321" s="249"/>
    </row>
    <row r="8322" spans="2:2" x14ac:dyDescent="0.3">
      <c r="B8322" s="249"/>
    </row>
    <row r="8323" spans="2:2" x14ac:dyDescent="0.3">
      <c r="B8323" s="249"/>
    </row>
    <row r="8324" spans="2:2" x14ac:dyDescent="0.3">
      <c r="B8324" s="249"/>
    </row>
    <row r="8325" spans="2:2" x14ac:dyDescent="0.3">
      <c r="B8325" s="249"/>
    </row>
    <row r="8326" spans="2:2" x14ac:dyDescent="0.3">
      <c r="B8326" s="249"/>
    </row>
    <row r="8327" spans="2:2" x14ac:dyDescent="0.3">
      <c r="B8327" s="249"/>
    </row>
    <row r="8328" spans="2:2" x14ac:dyDescent="0.3">
      <c r="B8328" s="249"/>
    </row>
    <row r="8329" spans="2:2" x14ac:dyDescent="0.3">
      <c r="B8329" s="249"/>
    </row>
    <row r="8330" spans="2:2" x14ac:dyDescent="0.3">
      <c r="B8330" s="249"/>
    </row>
    <row r="8331" spans="2:2" x14ac:dyDescent="0.3">
      <c r="B8331" s="249"/>
    </row>
    <row r="8332" spans="2:2" x14ac:dyDescent="0.3">
      <c r="B8332" s="249"/>
    </row>
    <row r="8333" spans="2:2" x14ac:dyDescent="0.3">
      <c r="B8333" s="249"/>
    </row>
    <row r="8334" spans="2:2" x14ac:dyDescent="0.3">
      <c r="B8334" s="249"/>
    </row>
    <row r="8335" spans="2:2" x14ac:dyDescent="0.3">
      <c r="B8335" s="249"/>
    </row>
    <row r="8336" spans="2:2" x14ac:dyDescent="0.3">
      <c r="B8336" s="249"/>
    </row>
    <row r="8337" spans="2:2" x14ac:dyDescent="0.3">
      <c r="B8337" s="249"/>
    </row>
    <row r="8338" spans="2:2" x14ac:dyDescent="0.3">
      <c r="B8338" s="249"/>
    </row>
    <row r="8339" spans="2:2" x14ac:dyDescent="0.3">
      <c r="B8339" s="249"/>
    </row>
    <row r="8340" spans="2:2" x14ac:dyDescent="0.3">
      <c r="B8340" s="249"/>
    </row>
    <row r="8341" spans="2:2" x14ac:dyDescent="0.3">
      <c r="B8341" s="249"/>
    </row>
    <row r="8342" spans="2:2" x14ac:dyDescent="0.3">
      <c r="B8342" s="249"/>
    </row>
    <row r="8343" spans="2:2" x14ac:dyDescent="0.3">
      <c r="B8343" s="249"/>
    </row>
    <row r="8344" spans="2:2" x14ac:dyDescent="0.3">
      <c r="B8344" s="249"/>
    </row>
    <row r="8345" spans="2:2" x14ac:dyDescent="0.3">
      <c r="B8345" s="249"/>
    </row>
    <row r="8346" spans="2:2" x14ac:dyDescent="0.3">
      <c r="B8346" s="249"/>
    </row>
    <row r="8347" spans="2:2" x14ac:dyDescent="0.3">
      <c r="B8347" s="249"/>
    </row>
    <row r="8348" spans="2:2" x14ac:dyDescent="0.3">
      <c r="B8348" s="249"/>
    </row>
    <row r="8349" spans="2:2" x14ac:dyDescent="0.3">
      <c r="B8349" s="249"/>
    </row>
    <row r="8350" spans="2:2" x14ac:dyDescent="0.3">
      <c r="B8350" s="249"/>
    </row>
    <row r="8351" spans="2:2" x14ac:dyDescent="0.3">
      <c r="B8351" s="249"/>
    </row>
    <row r="8352" spans="2:2" x14ac:dyDescent="0.3">
      <c r="B8352" s="249"/>
    </row>
    <row r="8353" spans="2:2" x14ac:dyDescent="0.3">
      <c r="B8353" s="249"/>
    </row>
    <row r="8354" spans="2:2" x14ac:dyDescent="0.3">
      <c r="B8354" s="249"/>
    </row>
    <row r="8355" spans="2:2" x14ac:dyDescent="0.3">
      <c r="B8355" s="249"/>
    </row>
    <row r="8356" spans="2:2" x14ac:dyDescent="0.3">
      <c r="B8356" s="249"/>
    </row>
    <row r="8357" spans="2:2" x14ac:dyDescent="0.3">
      <c r="B8357" s="249"/>
    </row>
    <row r="8358" spans="2:2" x14ac:dyDescent="0.3">
      <c r="B8358" s="249"/>
    </row>
    <row r="8359" spans="2:2" x14ac:dyDescent="0.3">
      <c r="B8359" s="249"/>
    </row>
    <row r="8360" spans="2:2" x14ac:dyDescent="0.3">
      <c r="B8360" s="249"/>
    </row>
    <row r="8361" spans="2:2" x14ac:dyDescent="0.3">
      <c r="B8361" s="249"/>
    </row>
    <row r="8362" spans="2:2" x14ac:dyDescent="0.3">
      <c r="B8362" s="249"/>
    </row>
    <row r="8363" spans="2:2" x14ac:dyDescent="0.3">
      <c r="B8363" s="249"/>
    </row>
    <row r="8364" spans="2:2" x14ac:dyDescent="0.3">
      <c r="B8364" s="249"/>
    </row>
    <row r="8365" spans="2:2" x14ac:dyDescent="0.3">
      <c r="B8365" s="249"/>
    </row>
    <row r="8366" spans="2:2" x14ac:dyDescent="0.3">
      <c r="B8366" s="249"/>
    </row>
    <row r="8367" spans="2:2" x14ac:dyDescent="0.3">
      <c r="B8367" s="249"/>
    </row>
    <row r="8368" spans="2:2" x14ac:dyDescent="0.3">
      <c r="B8368" s="249"/>
    </row>
    <row r="8369" spans="2:2" x14ac:dyDescent="0.3">
      <c r="B8369" s="249"/>
    </row>
    <row r="8370" spans="2:2" x14ac:dyDescent="0.3">
      <c r="B8370" s="249"/>
    </row>
    <row r="8371" spans="2:2" x14ac:dyDescent="0.3">
      <c r="B8371" s="249"/>
    </row>
    <row r="8372" spans="2:2" x14ac:dyDescent="0.3">
      <c r="B8372" s="249"/>
    </row>
    <row r="8373" spans="2:2" x14ac:dyDescent="0.3">
      <c r="B8373" s="249"/>
    </row>
    <row r="8374" spans="2:2" x14ac:dyDescent="0.3">
      <c r="B8374" s="249"/>
    </row>
    <row r="8375" spans="2:2" x14ac:dyDescent="0.3">
      <c r="B8375" s="249"/>
    </row>
    <row r="8376" spans="2:2" x14ac:dyDescent="0.3">
      <c r="B8376" s="249"/>
    </row>
    <row r="8377" spans="2:2" x14ac:dyDescent="0.3">
      <c r="B8377" s="249"/>
    </row>
    <row r="8378" spans="2:2" x14ac:dyDescent="0.3">
      <c r="B8378" s="249"/>
    </row>
    <row r="8379" spans="2:2" x14ac:dyDescent="0.3">
      <c r="B8379" s="249"/>
    </row>
    <row r="8380" spans="2:2" x14ac:dyDescent="0.3">
      <c r="B8380" s="249"/>
    </row>
    <row r="8381" spans="2:2" x14ac:dyDescent="0.3">
      <c r="B8381" s="249"/>
    </row>
    <row r="8382" spans="2:2" x14ac:dyDescent="0.3">
      <c r="B8382" s="249"/>
    </row>
    <row r="8383" spans="2:2" x14ac:dyDescent="0.3">
      <c r="B8383" s="249"/>
    </row>
    <row r="8384" spans="2:2" x14ac:dyDescent="0.3">
      <c r="B8384" s="249"/>
    </row>
    <row r="8385" spans="2:2" x14ac:dyDescent="0.3">
      <c r="B8385" s="249"/>
    </row>
    <row r="8386" spans="2:2" x14ac:dyDescent="0.3">
      <c r="B8386" s="249"/>
    </row>
    <row r="8387" spans="2:2" x14ac:dyDescent="0.3">
      <c r="B8387" s="249"/>
    </row>
    <row r="8388" spans="2:2" x14ac:dyDescent="0.3">
      <c r="B8388" s="249"/>
    </row>
    <row r="8389" spans="2:2" x14ac:dyDescent="0.3">
      <c r="B8389" s="249"/>
    </row>
    <row r="8390" spans="2:2" x14ac:dyDescent="0.3">
      <c r="B8390" s="249"/>
    </row>
    <row r="8391" spans="2:2" x14ac:dyDescent="0.3">
      <c r="B8391" s="249"/>
    </row>
    <row r="8392" spans="2:2" x14ac:dyDescent="0.3">
      <c r="B8392" s="249"/>
    </row>
    <row r="8393" spans="2:2" x14ac:dyDescent="0.3">
      <c r="B8393" s="249"/>
    </row>
    <row r="8394" spans="2:2" x14ac:dyDescent="0.3">
      <c r="B8394" s="249"/>
    </row>
    <row r="8395" spans="2:2" x14ac:dyDescent="0.3">
      <c r="B8395" s="249"/>
    </row>
    <row r="8396" spans="2:2" x14ac:dyDescent="0.3">
      <c r="B8396" s="249"/>
    </row>
    <row r="8397" spans="2:2" x14ac:dyDescent="0.3">
      <c r="B8397" s="249"/>
    </row>
    <row r="8398" spans="2:2" x14ac:dyDescent="0.3">
      <c r="B8398" s="249"/>
    </row>
    <row r="8399" spans="2:2" x14ac:dyDescent="0.3">
      <c r="B8399" s="249"/>
    </row>
    <row r="8400" spans="2:2" x14ac:dyDescent="0.3">
      <c r="B8400" s="249"/>
    </row>
    <row r="8401" spans="2:2" x14ac:dyDescent="0.3">
      <c r="B8401" s="249"/>
    </row>
    <row r="8402" spans="2:2" x14ac:dyDescent="0.3">
      <c r="B8402" s="249"/>
    </row>
    <row r="8403" spans="2:2" x14ac:dyDescent="0.3">
      <c r="B8403" s="249"/>
    </row>
    <row r="8404" spans="2:2" x14ac:dyDescent="0.3">
      <c r="B8404" s="249"/>
    </row>
    <row r="8405" spans="2:2" x14ac:dyDescent="0.3">
      <c r="B8405" s="249"/>
    </row>
    <row r="8406" spans="2:2" x14ac:dyDescent="0.3">
      <c r="B8406" s="249"/>
    </row>
    <row r="8407" spans="2:2" x14ac:dyDescent="0.3">
      <c r="B8407" s="249"/>
    </row>
    <row r="8408" spans="2:2" x14ac:dyDescent="0.3">
      <c r="B8408" s="249"/>
    </row>
    <row r="8409" spans="2:2" x14ac:dyDescent="0.3">
      <c r="B8409" s="249"/>
    </row>
    <row r="8410" spans="2:2" x14ac:dyDescent="0.3">
      <c r="B8410" s="249"/>
    </row>
    <row r="8411" spans="2:2" x14ac:dyDescent="0.3">
      <c r="B8411" s="249"/>
    </row>
    <row r="8412" spans="2:2" x14ac:dyDescent="0.3">
      <c r="B8412" s="249"/>
    </row>
    <row r="8413" spans="2:2" x14ac:dyDescent="0.3">
      <c r="B8413" s="249"/>
    </row>
    <row r="8414" spans="2:2" x14ac:dyDescent="0.3">
      <c r="B8414" s="249"/>
    </row>
    <row r="8415" spans="2:2" x14ac:dyDescent="0.3">
      <c r="B8415" s="249"/>
    </row>
    <row r="8416" spans="2:2" x14ac:dyDescent="0.3">
      <c r="B8416" s="249"/>
    </row>
    <row r="8417" spans="2:2" x14ac:dyDescent="0.3">
      <c r="B8417" s="249"/>
    </row>
    <row r="8418" spans="2:2" x14ac:dyDescent="0.3">
      <c r="B8418" s="249"/>
    </row>
    <row r="8419" spans="2:2" x14ac:dyDescent="0.3">
      <c r="B8419" s="249"/>
    </row>
    <row r="8420" spans="2:2" x14ac:dyDescent="0.3">
      <c r="B8420" s="249"/>
    </row>
    <row r="8421" spans="2:2" x14ac:dyDescent="0.3">
      <c r="B8421" s="249"/>
    </row>
    <row r="8422" spans="2:2" x14ac:dyDescent="0.3">
      <c r="B8422" s="249"/>
    </row>
    <row r="8423" spans="2:2" x14ac:dyDescent="0.3">
      <c r="B8423" s="249"/>
    </row>
    <row r="8424" spans="2:2" x14ac:dyDescent="0.3">
      <c r="B8424" s="249"/>
    </row>
    <row r="8425" spans="2:2" x14ac:dyDescent="0.3">
      <c r="B8425" s="249"/>
    </row>
    <row r="8426" spans="2:2" x14ac:dyDescent="0.3">
      <c r="B8426" s="249"/>
    </row>
    <row r="8427" spans="2:2" x14ac:dyDescent="0.3">
      <c r="B8427" s="249"/>
    </row>
    <row r="8428" spans="2:2" x14ac:dyDescent="0.3">
      <c r="B8428" s="249"/>
    </row>
    <row r="8429" spans="2:2" x14ac:dyDescent="0.3">
      <c r="B8429" s="249"/>
    </row>
    <row r="8430" spans="2:2" x14ac:dyDescent="0.3">
      <c r="B8430" s="249"/>
    </row>
    <row r="8431" spans="2:2" x14ac:dyDescent="0.3">
      <c r="B8431" s="249"/>
    </row>
    <row r="8432" spans="2:2" x14ac:dyDescent="0.3">
      <c r="B8432" s="249"/>
    </row>
    <row r="8433" spans="2:2" x14ac:dyDescent="0.3">
      <c r="B8433" s="249"/>
    </row>
    <row r="8434" spans="2:2" x14ac:dyDescent="0.3">
      <c r="B8434" s="249"/>
    </row>
    <row r="8435" spans="2:2" x14ac:dyDescent="0.3">
      <c r="B8435" s="249"/>
    </row>
    <row r="8436" spans="2:2" x14ac:dyDescent="0.3">
      <c r="B8436" s="249"/>
    </row>
    <row r="8437" spans="2:2" x14ac:dyDescent="0.3">
      <c r="B8437" s="249"/>
    </row>
    <row r="8438" spans="2:2" x14ac:dyDescent="0.3">
      <c r="B8438" s="249"/>
    </row>
    <row r="8439" spans="2:2" x14ac:dyDescent="0.3">
      <c r="B8439" s="249"/>
    </row>
    <row r="8440" spans="2:2" x14ac:dyDescent="0.3">
      <c r="B8440" s="249"/>
    </row>
    <row r="8441" spans="2:2" x14ac:dyDescent="0.3">
      <c r="B8441" s="249"/>
    </row>
    <row r="8442" spans="2:2" x14ac:dyDescent="0.3">
      <c r="B8442" s="249"/>
    </row>
    <row r="8443" spans="2:2" x14ac:dyDescent="0.3">
      <c r="B8443" s="249"/>
    </row>
    <row r="8444" spans="2:2" x14ac:dyDescent="0.3">
      <c r="B8444" s="249"/>
    </row>
    <row r="8445" spans="2:2" x14ac:dyDescent="0.3">
      <c r="B8445" s="249"/>
    </row>
    <row r="8446" spans="2:2" x14ac:dyDescent="0.3">
      <c r="B8446" s="249"/>
    </row>
    <row r="8447" spans="2:2" x14ac:dyDescent="0.3">
      <c r="B8447" s="249"/>
    </row>
    <row r="8448" spans="2:2" x14ac:dyDescent="0.3">
      <c r="B8448" s="249"/>
    </row>
    <row r="8449" spans="2:2" x14ac:dyDescent="0.3">
      <c r="B8449" s="249"/>
    </row>
    <row r="8450" spans="2:2" x14ac:dyDescent="0.3">
      <c r="B8450" s="249"/>
    </row>
    <row r="8451" spans="2:2" x14ac:dyDescent="0.3">
      <c r="B8451" s="249"/>
    </row>
    <row r="8452" spans="2:2" x14ac:dyDescent="0.3">
      <c r="B8452" s="249"/>
    </row>
    <row r="8453" spans="2:2" x14ac:dyDescent="0.3">
      <c r="B8453" s="249"/>
    </row>
    <row r="8454" spans="2:2" x14ac:dyDescent="0.3">
      <c r="B8454" s="249"/>
    </row>
    <row r="8455" spans="2:2" x14ac:dyDescent="0.3">
      <c r="B8455" s="249"/>
    </row>
    <row r="8456" spans="2:2" x14ac:dyDescent="0.3">
      <c r="B8456" s="249"/>
    </row>
    <row r="8457" spans="2:2" x14ac:dyDescent="0.3">
      <c r="B8457" s="249"/>
    </row>
    <row r="8458" spans="2:2" x14ac:dyDescent="0.3">
      <c r="B8458" s="249"/>
    </row>
    <row r="8459" spans="2:2" x14ac:dyDescent="0.3">
      <c r="B8459" s="249"/>
    </row>
    <row r="8460" spans="2:2" x14ac:dyDescent="0.3">
      <c r="B8460" s="249"/>
    </row>
    <row r="8461" spans="2:2" x14ac:dyDescent="0.3">
      <c r="B8461" s="249"/>
    </row>
    <row r="8462" spans="2:2" x14ac:dyDescent="0.3">
      <c r="B8462" s="249"/>
    </row>
    <row r="8463" spans="2:2" x14ac:dyDescent="0.3">
      <c r="B8463" s="249"/>
    </row>
    <row r="8464" spans="2:2" x14ac:dyDescent="0.3">
      <c r="B8464" s="249"/>
    </row>
    <row r="8465" spans="2:2" x14ac:dyDescent="0.3">
      <c r="B8465" s="249"/>
    </row>
    <row r="8466" spans="2:2" x14ac:dyDescent="0.3">
      <c r="B8466" s="249"/>
    </row>
    <row r="8467" spans="2:2" x14ac:dyDescent="0.3">
      <c r="B8467" s="249"/>
    </row>
    <row r="8468" spans="2:2" x14ac:dyDescent="0.3">
      <c r="B8468" s="249"/>
    </row>
    <row r="8469" spans="2:2" x14ac:dyDescent="0.3">
      <c r="B8469" s="249"/>
    </row>
    <row r="8470" spans="2:2" x14ac:dyDescent="0.3">
      <c r="B8470" s="249"/>
    </row>
    <row r="8471" spans="2:2" x14ac:dyDescent="0.3">
      <c r="B8471" s="249"/>
    </row>
    <row r="8472" spans="2:2" x14ac:dyDescent="0.3">
      <c r="B8472" s="249"/>
    </row>
    <row r="8473" spans="2:2" x14ac:dyDescent="0.3">
      <c r="B8473" s="249"/>
    </row>
    <row r="8474" spans="2:2" x14ac:dyDescent="0.3">
      <c r="B8474" s="249"/>
    </row>
    <row r="8475" spans="2:2" x14ac:dyDescent="0.3">
      <c r="B8475" s="249"/>
    </row>
    <row r="8476" spans="2:2" x14ac:dyDescent="0.3">
      <c r="B8476" s="249"/>
    </row>
    <row r="8477" spans="2:2" x14ac:dyDescent="0.3">
      <c r="B8477" s="249"/>
    </row>
    <row r="8478" spans="2:2" x14ac:dyDescent="0.3">
      <c r="B8478" s="249"/>
    </row>
    <row r="8479" spans="2:2" x14ac:dyDescent="0.3">
      <c r="B8479" s="249"/>
    </row>
    <row r="8480" spans="2:2" x14ac:dyDescent="0.3">
      <c r="B8480" s="249"/>
    </row>
    <row r="8481" spans="2:2" x14ac:dyDescent="0.3">
      <c r="B8481" s="249"/>
    </row>
    <row r="8482" spans="2:2" x14ac:dyDescent="0.3">
      <c r="B8482" s="249"/>
    </row>
    <row r="8483" spans="2:2" x14ac:dyDescent="0.3">
      <c r="B8483" s="249"/>
    </row>
    <row r="8484" spans="2:2" x14ac:dyDescent="0.3">
      <c r="B8484" s="249"/>
    </row>
    <row r="8485" spans="2:2" x14ac:dyDescent="0.3">
      <c r="B8485" s="249"/>
    </row>
    <row r="8486" spans="2:2" x14ac:dyDescent="0.3">
      <c r="B8486" s="249"/>
    </row>
    <row r="8487" spans="2:2" x14ac:dyDescent="0.3">
      <c r="B8487" s="249"/>
    </row>
    <row r="8488" spans="2:2" x14ac:dyDescent="0.3">
      <c r="B8488" s="249"/>
    </row>
    <row r="8489" spans="2:2" x14ac:dyDescent="0.3">
      <c r="B8489" s="249"/>
    </row>
    <row r="8490" spans="2:2" x14ac:dyDescent="0.3">
      <c r="B8490" s="249"/>
    </row>
    <row r="8491" spans="2:2" x14ac:dyDescent="0.3">
      <c r="B8491" s="249"/>
    </row>
    <row r="8492" spans="2:2" x14ac:dyDescent="0.3">
      <c r="B8492" s="249"/>
    </row>
    <row r="8493" spans="2:2" x14ac:dyDescent="0.3">
      <c r="B8493" s="249"/>
    </row>
    <row r="8494" spans="2:2" x14ac:dyDescent="0.3">
      <c r="B8494" s="249"/>
    </row>
    <row r="8495" spans="2:2" x14ac:dyDescent="0.3">
      <c r="B8495" s="249"/>
    </row>
    <row r="8496" spans="2:2" x14ac:dyDescent="0.3">
      <c r="B8496" s="249"/>
    </row>
    <row r="8497" spans="2:2" x14ac:dyDescent="0.3">
      <c r="B8497" s="249"/>
    </row>
    <row r="8498" spans="2:2" x14ac:dyDescent="0.3">
      <c r="B8498" s="249"/>
    </row>
    <row r="8499" spans="2:2" x14ac:dyDescent="0.3">
      <c r="B8499" s="249"/>
    </row>
    <row r="8500" spans="2:2" x14ac:dyDescent="0.3">
      <c r="B8500" s="249"/>
    </row>
    <row r="8501" spans="2:2" x14ac:dyDescent="0.3">
      <c r="B8501" s="249"/>
    </row>
    <row r="8502" spans="2:2" x14ac:dyDescent="0.3">
      <c r="B8502" s="249"/>
    </row>
    <row r="8503" spans="2:2" x14ac:dyDescent="0.3">
      <c r="B8503" s="249"/>
    </row>
    <row r="8504" spans="2:2" x14ac:dyDescent="0.3">
      <c r="B8504" s="249"/>
    </row>
    <row r="8505" spans="2:2" x14ac:dyDescent="0.3">
      <c r="B8505" s="249"/>
    </row>
    <row r="8506" spans="2:2" x14ac:dyDescent="0.3">
      <c r="B8506" s="249"/>
    </row>
    <row r="8507" spans="2:2" x14ac:dyDescent="0.3">
      <c r="B8507" s="249"/>
    </row>
    <row r="8508" spans="2:2" x14ac:dyDescent="0.3">
      <c r="B8508" s="249"/>
    </row>
    <row r="8509" spans="2:2" x14ac:dyDescent="0.3">
      <c r="B8509" s="249"/>
    </row>
    <row r="8510" spans="2:2" x14ac:dyDescent="0.3">
      <c r="B8510" s="249"/>
    </row>
    <row r="8511" spans="2:2" x14ac:dyDescent="0.3">
      <c r="B8511" s="249"/>
    </row>
    <row r="8512" spans="2:2" x14ac:dyDescent="0.3">
      <c r="B8512" s="249"/>
    </row>
    <row r="8513" spans="2:2" x14ac:dyDescent="0.3">
      <c r="B8513" s="249"/>
    </row>
    <row r="8514" spans="2:2" x14ac:dyDescent="0.3">
      <c r="B8514" s="249"/>
    </row>
    <row r="8515" spans="2:2" x14ac:dyDescent="0.3">
      <c r="B8515" s="249"/>
    </row>
    <row r="8516" spans="2:2" x14ac:dyDescent="0.3">
      <c r="B8516" s="249"/>
    </row>
    <row r="8517" spans="2:2" x14ac:dyDescent="0.3">
      <c r="B8517" s="249"/>
    </row>
    <row r="8518" spans="2:2" x14ac:dyDescent="0.3">
      <c r="B8518" s="249"/>
    </row>
    <row r="8519" spans="2:2" x14ac:dyDescent="0.3">
      <c r="B8519" s="249"/>
    </row>
    <row r="8520" spans="2:2" x14ac:dyDescent="0.3">
      <c r="B8520" s="249"/>
    </row>
    <row r="8521" spans="2:2" x14ac:dyDescent="0.3">
      <c r="B8521" s="249"/>
    </row>
    <row r="8522" spans="2:2" x14ac:dyDescent="0.3">
      <c r="B8522" s="249"/>
    </row>
    <row r="8523" spans="2:2" x14ac:dyDescent="0.3">
      <c r="B8523" s="249"/>
    </row>
    <row r="8524" spans="2:2" x14ac:dyDescent="0.3">
      <c r="B8524" s="249"/>
    </row>
    <row r="8525" spans="2:2" x14ac:dyDescent="0.3">
      <c r="B8525" s="249"/>
    </row>
    <row r="8526" spans="2:2" x14ac:dyDescent="0.3">
      <c r="B8526" s="249"/>
    </row>
    <row r="8527" spans="2:2" x14ac:dyDescent="0.3">
      <c r="B8527" s="249"/>
    </row>
    <row r="8528" spans="2:2" x14ac:dyDescent="0.3">
      <c r="B8528" s="249"/>
    </row>
    <row r="8529" spans="2:2" x14ac:dyDescent="0.3">
      <c r="B8529" s="249"/>
    </row>
    <row r="8530" spans="2:2" x14ac:dyDescent="0.3">
      <c r="B8530" s="249"/>
    </row>
    <row r="8531" spans="2:2" x14ac:dyDescent="0.3">
      <c r="B8531" s="249"/>
    </row>
    <row r="8532" spans="2:2" x14ac:dyDescent="0.3">
      <c r="B8532" s="249"/>
    </row>
    <row r="8533" spans="2:2" x14ac:dyDescent="0.3">
      <c r="B8533" s="249"/>
    </row>
    <row r="8534" spans="2:2" x14ac:dyDescent="0.3">
      <c r="B8534" s="249"/>
    </row>
    <row r="8535" spans="2:2" x14ac:dyDescent="0.3">
      <c r="B8535" s="249"/>
    </row>
    <row r="8536" spans="2:2" x14ac:dyDescent="0.3">
      <c r="B8536" s="249"/>
    </row>
    <row r="8537" spans="2:2" x14ac:dyDescent="0.3">
      <c r="B8537" s="249"/>
    </row>
    <row r="8538" spans="2:2" x14ac:dyDescent="0.3">
      <c r="B8538" s="249"/>
    </row>
    <row r="8539" spans="2:2" x14ac:dyDescent="0.3">
      <c r="B8539" s="249"/>
    </row>
    <row r="8540" spans="2:2" x14ac:dyDescent="0.3">
      <c r="B8540" s="249"/>
    </row>
    <row r="8541" spans="2:2" x14ac:dyDescent="0.3">
      <c r="B8541" s="249"/>
    </row>
    <row r="8542" spans="2:2" x14ac:dyDescent="0.3">
      <c r="B8542" s="249"/>
    </row>
    <row r="8543" spans="2:2" x14ac:dyDescent="0.3">
      <c r="B8543" s="249"/>
    </row>
    <row r="8544" spans="2:2" x14ac:dyDescent="0.3">
      <c r="B8544" s="249"/>
    </row>
    <row r="8545" spans="2:2" x14ac:dyDescent="0.3">
      <c r="B8545" s="249"/>
    </row>
    <row r="8546" spans="2:2" x14ac:dyDescent="0.3">
      <c r="B8546" s="249"/>
    </row>
    <row r="8547" spans="2:2" x14ac:dyDescent="0.3">
      <c r="B8547" s="249"/>
    </row>
    <row r="8548" spans="2:2" x14ac:dyDescent="0.3">
      <c r="B8548" s="249"/>
    </row>
    <row r="8549" spans="2:2" x14ac:dyDescent="0.3">
      <c r="B8549" s="249"/>
    </row>
    <row r="8550" spans="2:2" x14ac:dyDescent="0.3">
      <c r="B8550" s="249"/>
    </row>
    <row r="8551" spans="2:2" x14ac:dyDescent="0.3">
      <c r="B8551" s="249"/>
    </row>
    <row r="8552" spans="2:2" x14ac:dyDescent="0.3">
      <c r="B8552" s="249"/>
    </row>
    <row r="8553" spans="2:2" x14ac:dyDescent="0.3">
      <c r="B8553" s="249"/>
    </row>
    <row r="8554" spans="2:2" x14ac:dyDescent="0.3">
      <c r="B8554" s="249"/>
    </row>
    <row r="8555" spans="2:2" x14ac:dyDescent="0.3">
      <c r="B8555" s="249"/>
    </row>
    <row r="8556" spans="2:2" x14ac:dyDescent="0.3">
      <c r="B8556" s="249"/>
    </row>
    <row r="8557" spans="2:2" x14ac:dyDescent="0.3">
      <c r="B8557" s="249"/>
    </row>
    <row r="8558" spans="2:2" x14ac:dyDescent="0.3">
      <c r="B8558" s="249"/>
    </row>
    <row r="8559" spans="2:2" x14ac:dyDescent="0.3">
      <c r="B8559" s="249"/>
    </row>
    <row r="8560" spans="2:2" x14ac:dyDescent="0.3">
      <c r="B8560" s="249"/>
    </row>
    <row r="8561" spans="2:2" x14ac:dyDescent="0.3">
      <c r="B8561" s="249"/>
    </row>
    <row r="8562" spans="2:2" x14ac:dyDescent="0.3">
      <c r="B8562" s="249"/>
    </row>
    <row r="8563" spans="2:2" x14ac:dyDescent="0.3">
      <c r="B8563" s="249"/>
    </row>
    <row r="8564" spans="2:2" x14ac:dyDescent="0.3">
      <c r="B8564" s="249"/>
    </row>
    <row r="8565" spans="2:2" x14ac:dyDescent="0.3">
      <c r="B8565" s="249"/>
    </row>
    <row r="8566" spans="2:2" x14ac:dyDescent="0.3">
      <c r="B8566" s="249"/>
    </row>
    <row r="8567" spans="2:2" x14ac:dyDescent="0.3">
      <c r="B8567" s="249"/>
    </row>
    <row r="8568" spans="2:2" x14ac:dyDescent="0.3">
      <c r="B8568" s="249"/>
    </row>
    <row r="8569" spans="2:2" x14ac:dyDescent="0.3">
      <c r="B8569" s="249"/>
    </row>
    <row r="8570" spans="2:2" x14ac:dyDescent="0.3">
      <c r="B8570" s="249"/>
    </row>
    <row r="8571" spans="2:2" x14ac:dyDescent="0.3">
      <c r="B8571" s="249"/>
    </row>
    <row r="8572" spans="2:2" x14ac:dyDescent="0.3">
      <c r="B8572" s="249"/>
    </row>
    <row r="8573" spans="2:2" x14ac:dyDescent="0.3">
      <c r="B8573" s="249"/>
    </row>
    <row r="8574" spans="2:2" x14ac:dyDescent="0.3">
      <c r="B8574" s="249"/>
    </row>
    <row r="8575" spans="2:2" x14ac:dyDescent="0.3">
      <c r="B8575" s="249"/>
    </row>
    <row r="8576" spans="2:2" x14ac:dyDescent="0.3">
      <c r="B8576" s="249"/>
    </row>
    <row r="8577" spans="2:2" x14ac:dyDescent="0.3">
      <c r="B8577" s="249"/>
    </row>
    <row r="8578" spans="2:2" x14ac:dyDescent="0.3">
      <c r="B8578" s="249"/>
    </row>
    <row r="8579" spans="2:2" x14ac:dyDescent="0.3">
      <c r="B8579" s="249"/>
    </row>
    <row r="8580" spans="2:2" x14ac:dyDescent="0.3">
      <c r="B8580" s="249"/>
    </row>
    <row r="8581" spans="2:2" x14ac:dyDescent="0.3">
      <c r="B8581" s="249"/>
    </row>
    <row r="8582" spans="2:2" x14ac:dyDescent="0.3">
      <c r="B8582" s="249"/>
    </row>
    <row r="8583" spans="2:2" x14ac:dyDescent="0.3">
      <c r="B8583" s="249"/>
    </row>
    <row r="8584" spans="2:2" x14ac:dyDescent="0.3">
      <c r="B8584" s="249"/>
    </row>
    <row r="8585" spans="2:2" x14ac:dyDescent="0.3">
      <c r="B8585" s="249"/>
    </row>
    <row r="8586" spans="2:2" x14ac:dyDescent="0.3">
      <c r="B8586" s="249"/>
    </row>
    <row r="8587" spans="2:2" x14ac:dyDescent="0.3">
      <c r="B8587" s="249"/>
    </row>
    <row r="8588" spans="2:2" x14ac:dyDescent="0.3">
      <c r="B8588" s="249"/>
    </row>
    <row r="8589" spans="2:2" x14ac:dyDescent="0.3">
      <c r="B8589" s="249"/>
    </row>
    <row r="8590" spans="2:2" x14ac:dyDescent="0.3">
      <c r="B8590" s="249"/>
    </row>
    <row r="8591" spans="2:2" x14ac:dyDescent="0.3">
      <c r="B8591" s="249"/>
    </row>
    <row r="8592" spans="2:2" x14ac:dyDescent="0.3">
      <c r="B8592" s="249"/>
    </row>
    <row r="8593" spans="2:2" x14ac:dyDescent="0.3">
      <c r="B8593" s="249"/>
    </row>
    <row r="8594" spans="2:2" x14ac:dyDescent="0.3">
      <c r="B8594" s="249"/>
    </row>
    <row r="8595" spans="2:2" x14ac:dyDescent="0.3">
      <c r="B8595" s="249"/>
    </row>
    <row r="8596" spans="2:2" x14ac:dyDescent="0.3">
      <c r="B8596" s="249"/>
    </row>
    <row r="8597" spans="2:2" x14ac:dyDescent="0.3">
      <c r="B8597" s="249"/>
    </row>
    <row r="8598" spans="2:2" x14ac:dyDescent="0.3">
      <c r="B8598" s="249"/>
    </row>
    <row r="8599" spans="2:2" x14ac:dyDescent="0.3">
      <c r="B8599" s="249"/>
    </row>
    <row r="8600" spans="2:2" x14ac:dyDescent="0.3">
      <c r="B8600" s="249"/>
    </row>
    <row r="8601" spans="2:2" x14ac:dyDescent="0.3">
      <c r="B8601" s="249"/>
    </row>
    <row r="8602" spans="2:2" x14ac:dyDescent="0.3">
      <c r="B8602" s="249"/>
    </row>
    <row r="8603" spans="2:2" x14ac:dyDescent="0.3">
      <c r="B8603" s="249"/>
    </row>
    <row r="8604" spans="2:2" x14ac:dyDescent="0.3">
      <c r="B8604" s="249"/>
    </row>
    <row r="8605" spans="2:2" x14ac:dyDescent="0.3">
      <c r="B8605" s="249"/>
    </row>
    <row r="8606" spans="2:2" x14ac:dyDescent="0.3">
      <c r="B8606" s="249"/>
    </row>
    <row r="8607" spans="2:2" x14ac:dyDescent="0.3">
      <c r="B8607" s="249"/>
    </row>
    <row r="8608" spans="2:2" x14ac:dyDescent="0.3">
      <c r="B8608" s="249"/>
    </row>
    <row r="8609" spans="2:2" x14ac:dyDescent="0.3">
      <c r="B8609" s="249"/>
    </row>
    <row r="8610" spans="2:2" x14ac:dyDescent="0.3">
      <c r="B8610" s="249"/>
    </row>
    <row r="8611" spans="2:2" x14ac:dyDescent="0.3">
      <c r="B8611" s="249"/>
    </row>
    <row r="8612" spans="2:2" x14ac:dyDescent="0.3">
      <c r="B8612" s="249"/>
    </row>
    <row r="8613" spans="2:2" x14ac:dyDescent="0.3">
      <c r="B8613" s="249"/>
    </row>
    <row r="8614" spans="2:2" x14ac:dyDescent="0.3">
      <c r="B8614" s="249"/>
    </row>
    <row r="8615" spans="2:2" x14ac:dyDescent="0.3">
      <c r="B8615" s="249"/>
    </row>
    <row r="8616" spans="2:2" x14ac:dyDescent="0.3">
      <c r="B8616" s="249"/>
    </row>
    <row r="8617" spans="2:2" x14ac:dyDescent="0.3">
      <c r="B8617" s="249"/>
    </row>
    <row r="8618" spans="2:2" x14ac:dyDescent="0.3">
      <c r="B8618" s="249"/>
    </row>
    <row r="8619" spans="2:2" x14ac:dyDescent="0.3">
      <c r="B8619" s="249"/>
    </row>
    <row r="8620" spans="2:2" x14ac:dyDescent="0.3">
      <c r="B8620" s="249"/>
    </row>
    <row r="8621" spans="2:2" x14ac:dyDescent="0.3">
      <c r="B8621" s="249"/>
    </row>
    <row r="8622" spans="2:2" x14ac:dyDescent="0.3">
      <c r="B8622" s="249"/>
    </row>
    <row r="8623" spans="2:2" x14ac:dyDescent="0.3">
      <c r="B8623" s="249"/>
    </row>
    <row r="8624" spans="2:2" x14ac:dyDescent="0.3">
      <c r="B8624" s="249"/>
    </row>
    <row r="8625" spans="2:2" x14ac:dyDescent="0.3">
      <c r="B8625" s="249"/>
    </row>
    <row r="8626" spans="2:2" x14ac:dyDescent="0.3">
      <c r="B8626" s="249"/>
    </row>
    <row r="8627" spans="2:2" x14ac:dyDescent="0.3">
      <c r="B8627" s="249"/>
    </row>
    <row r="8628" spans="2:2" x14ac:dyDescent="0.3">
      <c r="B8628" s="249"/>
    </row>
    <row r="8629" spans="2:2" x14ac:dyDescent="0.3">
      <c r="B8629" s="249"/>
    </row>
    <row r="8630" spans="2:2" x14ac:dyDescent="0.3">
      <c r="B8630" s="249"/>
    </row>
    <row r="8631" spans="2:2" x14ac:dyDescent="0.3">
      <c r="B8631" s="249"/>
    </row>
    <row r="8632" spans="2:2" x14ac:dyDescent="0.3">
      <c r="B8632" s="249"/>
    </row>
    <row r="8633" spans="2:2" x14ac:dyDescent="0.3">
      <c r="B8633" s="249"/>
    </row>
    <row r="8634" spans="2:2" x14ac:dyDescent="0.3">
      <c r="B8634" s="249"/>
    </row>
    <row r="8635" spans="2:2" x14ac:dyDescent="0.3">
      <c r="B8635" s="249"/>
    </row>
    <row r="8636" spans="2:2" x14ac:dyDescent="0.3">
      <c r="B8636" s="249"/>
    </row>
    <row r="8637" spans="2:2" x14ac:dyDescent="0.3">
      <c r="B8637" s="249"/>
    </row>
    <row r="8638" spans="2:2" x14ac:dyDescent="0.3">
      <c r="B8638" s="249"/>
    </row>
    <row r="8639" spans="2:2" x14ac:dyDescent="0.3">
      <c r="B8639" s="249"/>
    </row>
    <row r="8640" spans="2:2" x14ac:dyDescent="0.3">
      <c r="B8640" s="249"/>
    </row>
    <row r="8641" spans="2:2" x14ac:dyDescent="0.3">
      <c r="B8641" s="249"/>
    </row>
    <row r="8642" spans="2:2" x14ac:dyDescent="0.3">
      <c r="B8642" s="249"/>
    </row>
    <row r="8643" spans="2:2" x14ac:dyDescent="0.3">
      <c r="B8643" s="249"/>
    </row>
    <row r="8644" spans="2:2" x14ac:dyDescent="0.3">
      <c r="B8644" s="249"/>
    </row>
    <row r="8645" spans="2:2" x14ac:dyDescent="0.3">
      <c r="B8645" s="249"/>
    </row>
    <row r="8646" spans="2:2" x14ac:dyDescent="0.3">
      <c r="B8646" s="249"/>
    </row>
    <row r="8647" spans="2:2" x14ac:dyDescent="0.3">
      <c r="B8647" s="249"/>
    </row>
    <row r="8648" spans="2:2" x14ac:dyDescent="0.3">
      <c r="B8648" s="249"/>
    </row>
    <row r="8649" spans="2:2" x14ac:dyDescent="0.3">
      <c r="B8649" s="249"/>
    </row>
    <row r="8650" spans="2:2" x14ac:dyDescent="0.3">
      <c r="B8650" s="249"/>
    </row>
    <row r="8651" spans="2:2" x14ac:dyDescent="0.3">
      <c r="B8651" s="249"/>
    </row>
    <row r="8652" spans="2:2" x14ac:dyDescent="0.3">
      <c r="B8652" s="249"/>
    </row>
    <row r="8653" spans="2:2" x14ac:dyDescent="0.3">
      <c r="B8653" s="249"/>
    </row>
    <row r="8654" spans="2:2" x14ac:dyDescent="0.3">
      <c r="B8654" s="249"/>
    </row>
    <row r="8655" spans="2:2" x14ac:dyDescent="0.3">
      <c r="B8655" s="249"/>
    </row>
    <row r="8656" spans="2:2" x14ac:dyDescent="0.3">
      <c r="B8656" s="249"/>
    </row>
    <row r="8657" spans="2:2" x14ac:dyDescent="0.3">
      <c r="B8657" s="249"/>
    </row>
    <row r="8658" spans="2:2" x14ac:dyDescent="0.3">
      <c r="B8658" s="249"/>
    </row>
    <row r="8659" spans="2:2" x14ac:dyDescent="0.3">
      <c r="B8659" s="249"/>
    </row>
    <row r="8660" spans="2:2" x14ac:dyDescent="0.3">
      <c r="B8660" s="249"/>
    </row>
    <row r="8661" spans="2:2" x14ac:dyDescent="0.3">
      <c r="B8661" s="249"/>
    </row>
    <row r="8662" spans="2:2" x14ac:dyDescent="0.3">
      <c r="B8662" s="249"/>
    </row>
    <row r="8663" spans="2:2" x14ac:dyDescent="0.3">
      <c r="B8663" s="249"/>
    </row>
    <row r="8664" spans="2:2" x14ac:dyDescent="0.3">
      <c r="B8664" s="249"/>
    </row>
    <row r="8665" spans="2:2" x14ac:dyDescent="0.3">
      <c r="B8665" s="249"/>
    </row>
    <row r="8666" spans="2:2" x14ac:dyDescent="0.3">
      <c r="B8666" s="249"/>
    </row>
    <row r="8667" spans="2:2" x14ac:dyDescent="0.3">
      <c r="B8667" s="249"/>
    </row>
    <row r="8668" spans="2:2" x14ac:dyDescent="0.3">
      <c r="B8668" s="249"/>
    </row>
    <row r="8669" spans="2:2" x14ac:dyDescent="0.3">
      <c r="B8669" s="249"/>
    </row>
    <row r="8670" spans="2:2" x14ac:dyDescent="0.3">
      <c r="B8670" s="249"/>
    </row>
    <row r="8671" spans="2:2" x14ac:dyDescent="0.3">
      <c r="B8671" s="249"/>
    </row>
    <row r="8672" spans="2:2" x14ac:dyDescent="0.3">
      <c r="B8672" s="249"/>
    </row>
    <row r="8673" spans="2:2" x14ac:dyDescent="0.3">
      <c r="B8673" s="249"/>
    </row>
    <row r="8674" spans="2:2" x14ac:dyDescent="0.3">
      <c r="B8674" s="249"/>
    </row>
    <row r="8675" spans="2:2" x14ac:dyDescent="0.3">
      <c r="B8675" s="249"/>
    </row>
    <row r="8676" spans="2:2" x14ac:dyDescent="0.3">
      <c r="B8676" s="249"/>
    </row>
    <row r="8677" spans="2:2" x14ac:dyDescent="0.3">
      <c r="B8677" s="249"/>
    </row>
    <row r="8678" spans="2:2" x14ac:dyDescent="0.3">
      <c r="B8678" s="249"/>
    </row>
    <row r="8679" spans="2:2" x14ac:dyDescent="0.3">
      <c r="B8679" s="249"/>
    </row>
    <row r="8680" spans="2:2" x14ac:dyDescent="0.3">
      <c r="B8680" s="249"/>
    </row>
    <row r="8681" spans="2:2" x14ac:dyDescent="0.3">
      <c r="B8681" s="249"/>
    </row>
    <row r="8682" spans="2:2" x14ac:dyDescent="0.3">
      <c r="B8682" s="249"/>
    </row>
    <row r="8683" spans="2:2" x14ac:dyDescent="0.3">
      <c r="B8683" s="249"/>
    </row>
    <row r="8684" spans="2:2" x14ac:dyDescent="0.3">
      <c r="B8684" s="249"/>
    </row>
    <row r="8685" spans="2:2" x14ac:dyDescent="0.3">
      <c r="B8685" s="249"/>
    </row>
    <row r="8686" spans="2:2" x14ac:dyDescent="0.3">
      <c r="B8686" s="249"/>
    </row>
    <row r="8687" spans="2:2" x14ac:dyDescent="0.3">
      <c r="B8687" s="249"/>
    </row>
    <row r="8688" spans="2:2" x14ac:dyDescent="0.3">
      <c r="B8688" s="249"/>
    </row>
    <row r="8689" spans="2:2" x14ac:dyDescent="0.3">
      <c r="B8689" s="249"/>
    </row>
    <row r="8690" spans="2:2" x14ac:dyDescent="0.3">
      <c r="B8690" s="249"/>
    </row>
    <row r="8691" spans="2:2" x14ac:dyDescent="0.3">
      <c r="B8691" s="249"/>
    </row>
    <row r="8692" spans="2:2" x14ac:dyDescent="0.3">
      <c r="B8692" s="249"/>
    </row>
    <row r="8693" spans="2:2" x14ac:dyDescent="0.3">
      <c r="B8693" s="249"/>
    </row>
    <row r="8694" spans="2:2" x14ac:dyDescent="0.3">
      <c r="B8694" s="249"/>
    </row>
    <row r="8695" spans="2:2" x14ac:dyDescent="0.3">
      <c r="B8695" s="249"/>
    </row>
    <row r="8696" spans="2:2" x14ac:dyDescent="0.3">
      <c r="B8696" s="249"/>
    </row>
    <row r="8697" spans="2:2" x14ac:dyDescent="0.3">
      <c r="B8697" s="249"/>
    </row>
    <row r="8698" spans="2:2" x14ac:dyDescent="0.3">
      <c r="B8698" s="249"/>
    </row>
    <row r="8699" spans="2:2" x14ac:dyDescent="0.3">
      <c r="B8699" s="249"/>
    </row>
    <row r="8700" spans="2:2" x14ac:dyDescent="0.3">
      <c r="B8700" s="249"/>
    </row>
    <row r="8701" spans="2:2" x14ac:dyDescent="0.3">
      <c r="B8701" s="249"/>
    </row>
    <row r="8702" spans="2:2" x14ac:dyDescent="0.3">
      <c r="B8702" s="249"/>
    </row>
    <row r="8703" spans="2:2" x14ac:dyDescent="0.3">
      <c r="B8703" s="249"/>
    </row>
    <row r="8704" spans="2:2" x14ac:dyDescent="0.3">
      <c r="B8704" s="249"/>
    </row>
    <row r="8705" spans="2:2" x14ac:dyDescent="0.3">
      <c r="B8705" s="249"/>
    </row>
    <row r="8706" spans="2:2" x14ac:dyDescent="0.3">
      <c r="B8706" s="249"/>
    </row>
    <row r="8707" spans="2:2" x14ac:dyDescent="0.3">
      <c r="B8707" s="249"/>
    </row>
    <row r="8708" spans="2:2" x14ac:dyDescent="0.3">
      <c r="B8708" s="249"/>
    </row>
    <row r="8709" spans="2:2" x14ac:dyDescent="0.3">
      <c r="B8709" s="249"/>
    </row>
    <row r="8710" spans="2:2" x14ac:dyDescent="0.3">
      <c r="B8710" s="249"/>
    </row>
    <row r="8711" spans="2:2" x14ac:dyDescent="0.3">
      <c r="B8711" s="249"/>
    </row>
    <row r="8712" spans="2:2" x14ac:dyDescent="0.3">
      <c r="B8712" s="249"/>
    </row>
    <row r="8713" spans="2:2" x14ac:dyDescent="0.3">
      <c r="B8713" s="249"/>
    </row>
    <row r="8714" spans="2:2" x14ac:dyDescent="0.3">
      <c r="B8714" s="249"/>
    </row>
    <row r="8715" spans="2:2" x14ac:dyDescent="0.3">
      <c r="B8715" s="249"/>
    </row>
    <row r="8716" spans="2:2" x14ac:dyDescent="0.3">
      <c r="B8716" s="249"/>
    </row>
    <row r="8717" spans="2:2" x14ac:dyDescent="0.3">
      <c r="B8717" s="249"/>
    </row>
    <row r="8718" spans="2:2" x14ac:dyDescent="0.3">
      <c r="B8718" s="249"/>
    </row>
    <row r="8719" spans="2:2" x14ac:dyDescent="0.3">
      <c r="B8719" s="249"/>
    </row>
    <row r="8720" spans="2:2" x14ac:dyDescent="0.3">
      <c r="B8720" s="249"/>
    </row>
    <row r="8721" spans="2:2" x14ac:dyDescent="0.3">
      <c r="B8721" s="249"/>
    </row>
    <row r="8722" spans="2:2" x14ac:dyDescent="0.3">
      <c r="B8722" s="249"/>
    </row>
    <row r="8723" spans="2:2" x14ac:dyDescent="0.3">
      <c r="B8723" s="249"/>
    </row>
    <row r="8724" spans="2:2" x14ac:dyDescent="0.3">
      <c r="B8724" s="249"/>
    </row>
    <row r="8725" spans="2:2" x14ac:dyDescent="0.3">
      <c r="B8725" s="249"/>
    </row>
    <row r="8726" spans="2:2" x14ac:dyDescent="0.3">
      <c r="B8726" s="249"/>
    </row>
    <row r="8727" spans="2:2" x14ac:dyDescent="0.3">
      <c r="B8727" s="249"/>
    </row>
    <row r="8728" spans="2:2" x14ac:dyDescent="0.3">
      <c r="B8728" s="249"/>
    </row>
    <row r="8729" spans="2:2" x14ac:dyDescent="0.3">
      <c r="B8729" s="249"/>
    </row>
    <row r="8730" spans="2:2" x14ac:dyDescent="0.3">
      <c r="B8730" s="249"/>
    </row>
    <row r="8731" spans="2:2" x14ac:dyDescent="0.3">
      <c r="B8731" s="249"/>
    </row>
    <row r="8732" spans="2:2" x14ac:dyDescent="0.3">
      <c r="B8732" s="249"/>
    </row>
    <row r="8733" spans="2:2" x14ac:dyDescent="0.3">
      <c r="B8733" s="249"/>
    </row>
    <row r="8734" spans="2:2" x14ac:dyDescent="0.3">
      <c r="B8734" s="249"/>
    </row>
    <row r="8735" spans="2:2" x14ac:dyDescent="0.3">
      <c r="B8735" s="249"/>
    </row>
    <row r="8736" spans="2:2" x14ac:dyDescent="0.3">
      <c r="B8736" s="249"/>
    </row>
    <row r="8737" spans="2:2" x14ac:dyDescent="0.3">
      <c r="B8737" s="249"/>
    </row>
    <row r="8738" spans="2:2" x14ac:dyDescent="0.3">
      <c r="B8738" s="249"/>
    </row>
    <row r="8739" spans="2:2" x14ac:dyDescent="0.3">
      <c r="B8739" s="249"/>
    </row>
    <row r="8740" spans="2:2" x14ac:dyDescent="0.3">
      <c r="B8740" s="249"/>
    </row>
    <row r="8741" spans="2:2" x14ac:dyDescent="0.3">
      <c r="B8741" s="249"/>
    </row>
    <row r="8742" spans="2:2" x14ac:dyDescent="0.3">
      <c r="B8742" s="249"/>
    </row>
    <row r="8743" spans="2:2" x14ac:dyDescent="0.3">
      <c r="B8743" s="249"/>
    </row>
    <row r="8744" spans="2:2" x14ac:dyDescent="0.3">
      <c r="B8744" s="249"/>
    </row>
    <row r="8745" spans="2:2" x14ac:dyDescent="0.3">
      <c r="B8745" s="249"/>
    </row>
    <row r="8746" spans="2:2" x14ac:dyDescent="0.3">
      <c r="B8746" s="249"/>
    </row>
    <row r="8747" spans="2:2" x14ac:dyDescent="0.3">
      <c r="B8747" s="249"/>
    </row>
    <row r="8748" spans="2:2" x14ac:dyDescent="0.3">
      <c r="B8748" s="249"/>
    </row>
    <row r="8749" spans="2:2" x14ac:dyDescent="0.3">
      <c r="B8749" s="249"/>
    </row>
    <row r="8750" spans="2:2" x14ac:dyDescent="0.3">
      <c r="B8750" s="249"/>
    </row>
    <row r="8751" spans="2:2" x14ac:dyDescent="0.3">
      <c r="B8751" s="249"/>
    </row>
    <row r="8752" spans="2:2" x14ac:dyDescent="0.3">
      <c r="B8752" s="249"/>
    </row>
    <row r="8753" spans="2:2" x14ac:dyDescent="0.3">
      <c r="B8753" s="249"/>
    </row>
    <row r="8754" spans="2:2" x14ac:dyDescent="0.3">
      <c r="B8754" s="249"/>
    </row>
    <row r="8755" spans="2:2" x14ac:dyDescent="0.3">
      <c r="B8755" s="249"/>
    </row>
    <row r="8756" spans="2:2" x14ac:dyDescent="0.3">
      <c r="B8756" s="249"/>
    </row>
    <row r="8757" spans="2:2" x14ac:dyDescent="0.3">
      <c r="B8757" s="249"/>
    </row>
    <row r="8758" spans="2:2" x14ac:dyDescent="0.3">
      <c r="B8758" s="249"/>
    </row>
    <row r="8759" spans="2:2" x14ac:dyDescent="0.3">
      <c r="B8759" s="249"/>
    </row>
    <row r="8760" spans="2:2" x14ac:dyDescent="0.3">
      <c r="B8760" s="249"/>
    </row>
    <row r="8761" spans="2:2" x14ac:dyDescent="0.3">
      <c r="B8761" s="249"/>
    </row>
    <row r="8762" spans="2:2" x14ac:dyDescent="0.3">
      <c r="B8762" s="249"/>
    </row>
    <row r="8763" spans="2:2" x14ac:dyDescent="0.3">
      <c r="B8763" s="249"/>
    </row>
    <row r="8764" spans="2:2" x14ac:dyDescent="0.3">
      <c r="B8764" s="249"/>
    </row>
    <row r="8765" spans="2:2" x14ac:dyDescent="0.3">
      <c r="B8765" s="249"/>
    </row>
    <row r="8766" spans="2:2" x14ac:dyDescent="0.3">
      <c r="B8766" s="249"/>
    </row>
    <row r="8767" spans="2:2" x14ac:dyDescent="0.3">
      <c r="B8767" s="249"/>
    </row>
    <row r="8768" spans="2:2" x14ac:dyDescent="0.3">
      <c r="B8768" s="249"/>
    </row>
    <row r="8769" spans="2:2" x14ac:dyDescent="0.3">
      <c r="B8769" s="249"/>
    </row>
    <row r="8770" spans="2:2" x14ac:dyDescent="0.3">
      <c r="B8770" s="249"/>
    </row>
    <row r="8771" spans="2:2" x14ac:dyDescent="0.3">
      <c r="B8771" s="249"/>
    </row>
    <row r="8772" spans="2:2" x14ac:dyDescent="0.3">
      <c r="B8772" s="249"/>
    </row>
    <row r="8773" spans="2:2" x14ac:dyDescent="0.3">
      <c r="B8773" s="249"/>
    </row>
    <row r="8774" spans="2:2" x14ac:dyDescent="0.3">
      <c r="B8774" s="249"/>
    </row>
    <row r="8775" spans="2:2" x14ac:dyDescent="0.3">
      <c r="B8775" s="249"/>
    </row>
    <row r="8776" spans="2:2" x14ac:dyDescent="0.3">
      <c r="B8776" s="249"/>
    </row>
    <row r="8777" spans="2:2" x14ac:dyDescent="0.3">
      <c r="B8777" s="249"/>
    </row>
    <row r="8778" spans="2:2" x14ac:dyDescent="0.3">
      <c r="B8778" s="249"/>
    </row>
    <row r="8779" spans="2:2" x14ac:dyDescent="0.3">
      <c r="B8779" s="249"/>
    </row>
    <row r="8780" spans="2:2" x14ac:dyDescent="0.3">
      <c r="B8780" s="249"/>
    </row>
    <row r="8781" spans="2:2" x14ac:dyDescent="0.3">
      <c r="B8781" s="249"/>
    </row>
    <row r="8782" spans="2:2" x14ac:dyDescent="0.3">
      <c r="B8782" s="249"/>
    </row>
    <row r="8783" spans="2:2" x14ac:dyDescent="0.3">
      <c r="B8783" s="249"/>
    </row>
    <row r="8784" spans="2:2" x14ac:dyDescent="0.3">
      <c r="B8784" s="249"/>
    </row>
    <row r="8785" spans="2:2" x14ac:dyDescent="0.3">
      <c r="B8785" s="249"/>
    </row>
    <row r="8786" spans="2:2" x14ac:dyDescent="0.3">
      <c r="B8786" s="249"/>
    </row>
    <row r="8787" spans="2:2" x14ac:dyDescent="0.3">
      <c r="B8787" s="249"/>
    </row>
    <row r="8788" spans="2:2" x14ac:dyDescent="0.3">
      <c r="B8788" s="249"/>
    </row>
    <row r="8789" spans="2:2" x14ac:dyDescent="0.3">
      <c r="B8789" s="249"/>
    </row>
    <row r="8790" spans="2:2" x14ac:dyDescent="0.3">
      <c r="B8790" s="249"/>
    </row>
    <row r="8791" spans="2:2" x14ac:dyDescent="0.3">
      <c r="B8791" s="249"/>
    </row>
    <row r="8792" spans="2:2" x14ac:dyDescent="0.3">
      <c r="B8792" s="249"/>
    </row>
    <row r="8793" spans="2:2" x14ac:dyDescent="0.3">
      <c r="B8793" s="249"/>
    </row>
    <row r="8794" spans="2:2" x14ac:dyDescent="0.3">
      <c r="B8794" s="249"/>
    </row>
    <row r="8795" spans="2:2" x14ac:dyDescent="0.3">
      <c r="B8795" s="249"/>
    </row>
    <row r="8796" spans="2:2" x14ac:dyDescent="0.3">
      <c r="B8796" s="249"/>
    </row>
    <row r="8797" spans="2:2" x14ac:dyDescent="0.3">
      <c r="B8797" s="249"/>
    </row>
    <row r="8798" spans="2:2" x14ac:dyDescent="0.3">
      <c r="B8798" s="249"/>
    </row>
    <row r="8799" spans="2:2" x14ac:dyDescent="0.3">
      <c r="B8799" s="249"/>
    </row>
    <row r="8800" spans="2:2" x14ac:dyDescent="0.3">
      <c r="B8800" s="249"/>
    </row>
    <row r="8801" spans="2:2" x14ac:dyDescent="0.3">
      <c r="B8801" s="249"/>
    </row>
    <row r="8802" spans="2:2" x14ac:dyDescent="0.3">
      <c r="B8802" s="249"/>
    </row>
    <row r="8803" spans="2:2" x14ac:dyDescent="0.3">
      <c r="B8803" s="249"/>
    </row>
    <row r="8804" spans="2:2" x14ac:dyDescent="0.3">
      <c r="B8804" s="249"/>
    </row>
    <row r="8805" spans="2:2" x14ac:dyDescent="0.3">
      <c r="B8805" s="249"/>
    </row>
    <row r="8806" spans="2:2" x14ac:dyDescent="0.3">
      <c r="B8806" s="249"/>
    </row>
    <row r="8807" spans="2:2" x14ac:dyDescent="0.3">
      <c r="B8807" s="249"/>
    </row>
    <row r="8808" spans="2:2" x14ac:dyDescent="0.3">
      <c r="B8808" s="249"/>
    </row>
    <row r="8809" spans="2:2" x14ac:dyDescent="0.3">
      <c r="B8809" s="249"/>
    </row>
    <row r="8810" spans="2:2" x14ac:dyDescent="0.3">
      <c r="B8810" s="249"/>
    </row>
    <row r="8811" spans="2:2" x14ac:dyDescent="0.3">
      <c r="B8811" s="249"/>
    </row>
    <row r="8812" spans="2:2" x14ac:dyDescent="0.3">
      <c r="B8812" s="249"/>
    </row>
    <row r="8813" spans="2:2" x14ac:dyDescent="0.3">
      <c r="B8813" s="249"/>
    </row>
    <row r="8814" spans="2:2" x14ac:dyDescent="0.3">
      <c r="B8814" s="249"/>
    </row>
    <row r="8815" spans="2:2" x14ac:dyDescent="0.3">
      <c r="B8815" s="249"/>
    </row>
    <row r="8816" spans="2:2" x14ac:dyDescent="0.3">
      <c r="B8816" s="249"/>
    </row>
    <row r="8817" spans="2:2" x14ac:dyDescent="0.3">
      <c r="B8817" s="249"/>
    </row>
    <row r="8818" spans="2:2" x14ac:dyDescent="0.3">
      <c r="B8818" s="249"/>
    </row>
    <row r="8819" spans="2:2" x14ac:dyDescent="0.3">
      <c r="B8819" s="249"/>
    </row>
    <row r="8820" spans="2:2" x14ac:dyDescent="0.3">
      <c r="B8820" s="249"/>
    </row>
    <row r="8821" spans="2:2" x14ac:dyDescent="0.3">
      <c r="B8821" s="249"/>
    </row>
    <row r="8822" spans="2:2" x14ac:dyDescent="0.3">
      <c r="B8822" s="249"/>
    </row>
    <row r="8823" spans="2:2" x14ac:dyDescent="0.3">
      <c r="B8823" s="249"/>
    </row>
    <row r="8824" spans="2:2" x14ac:dyDescent="0.3">
      <c r="B8824" s="249"/>
    </row>
    <row r="8825" spans="2:2" x14ac:dyDescent="0.3">
      <c r="B8825" s="249"/>
    </row>
    <row r="8826" spans="2:2" x14ac:dyDescent="0.3">
      <c r="B8826" s="249"/>
    </row>
    <row r="8827" spans="2:2" x14ac:dyDescent="0.3">
      <c r="B8827" s="249"/>
    </row>
    <row r="8828" spans="2:2" x14ac:dyDescent="0.3">
      <c r="B8828" s="249"/>
    </row>
    <row r="8829" spans="2:2" x14ac:dyDescent="0.3">
      <c r="B8829" s="249"/>
    </row>
    <row r="8830" spans="2:2" x14ac:dyDescent="0.3">
      <c r="B8830" s="249"/>
    </row>
    <row r="8831" spans="2:2" x14ac:dyDescent="0.3">
      <c r="B8831" s="249"/>
    </row>
    <row r="8832" spans="2:2" x14ac:dyDescent="0.3">
      <c r="B8832" s="249"/>
    </row>
    <row r="8833" spans="2:2" x14ac:dyDescent="0.3">
      <c r="B8833" s="249"/>
    </row>
    <row r="8834" spans="2:2" x14ac:dyDescent="0.3">
      <c r="B8834" s="249"/>
    </row>
    <row r="8835" spans="2:2" x14ac:dyDescent="0.3">
      <c r="B8835" s="249"/>
    </row>
    <row r="8836" spans="2:2" x14ac:dyDescent="0.3">
      <c r="B8836" s="249"/>
    </row>
    <row r="8837" spans="2:2" x14ac:dyDescent="0.3">
      <c r="B8837" s="249"/>
    </row>
    <row r="8838" spans="2:2" x14ac:dyDescent="0.3">
      <c r="B8838" s="249"/>
    </row>
    <row r="8839" spans="2:2" x14ac:dyDescent="0.3">
      <c r="B8839" s="249"/>
    </row>
    <row r="8840" spans="2:2" x14ac:dyDescent="0.3">
      <c r="B8840" s="249"/>
    </row>
    <row r="8841" spans="2:2" x14ac:dyDescent="0.3">
      <c r="B8841" s="249"/>
    </row>
    <row r="8842" spans="2:2" x14ac:dyDescent="0.3">
      <c r="B8842" s="249"/>
    </row>
    <row r="8843" spans="2:2" x14ac:dyDescent="0.3">
      <c r="B8843" s="249"/>
    </row>
    <row r="8844" spans="2:2" x14ac:dyDescent="0.3">
      <c r="B8844" s="249"/>
    </row>
    <row r="8845" spans="2:2" x14ac:dyDescent="0.3">
      <c r="B8845" s="249"/>
    </row>
    <row r="8846" spans="2:2" x14ac:dyDescent="0.3">
      <c r="B8846" s="249"/>
    </row>
    <row r="8847" spans="2:2" x14ac:dyDescent="0.3">
      <c r="B8847" s="249"/>
    </row>
    <row r="8848" spans="2:2" x14ac:dyDescent="0.3">
      <c r="B8848" s="249"/>
    </row>
    <row r="8849" spans="2:2" x14ac:dyDescent="0.3">
      <c r="B8849" s="249"/>
    </row>
    <row r="8850" spans="2:2" x14ac:dyDescent="0.3">
      <c r="B8850" s="249"/>
    </row>
    <row r="8851" spans="2:2" x14ac:dyDescent="0.3">
      <c r="B8851" s="249"/>
    </row>
    <row r="8852" spans="2:2" x14ac:dyDescent="0.3">
      <c r="B8852" s="249"/>
    </row>
    <row r="8853" spans="2:2" x14ac:dyDescent="0.3">
      <c r="B8853" s="249"/>
    </row>
    <row r="8854" spans="2:2" x14ac:dyDescent="0.3">
      <c r="B8854" s="249"/>
    </row>
    <row r="8855" spans="2:2" x14ac:dyDescent="0.3">
      <c r="B8855" s="249"/>
    </row>
    <row r="8856" spans="2:2" x14ac:dyDescent="0.3">
      <c r="B8856" s="249"/>
    </row>
    <row r="8857" spans="2:2" x14ac:dyDescent="0.3">
      <c r="B8857" s="249"/>
    </row>
    <row r="8858" spans="2:2" x14ac:dyDescent="0.3">
      <c r="B8858" s="249"/>
    </row>
    <row r="8859" spans="2:2" x14ac:dyDescent="0.3">
      <c r="B8859" s="249"/>
    </row>
    <row r="8860" spans="2:2" x14ac:dyDescent="0.3">
      <c r="B8860" s="249"/>
    </row>
    <row r="8861" spans="2:2" x14ac:dyDescent="0.3">
      <c r="B8861" s="249"/>
    </row>
    <row r="8862" spans="2:2" x14ac:dyDescent="0.3">
      <c r="B8862" s="249"/>
    </row>
    <row r="8863" spans="2:2" x14ac:dyDescent="0.3">
      <c r="B8863" s="249"/>
    </row>
    <row r="8864" spans="2:2" x14ac:dyDescent="0.3">
      <c r="B8864" s="249"/>
    </row>
    <row r="8865" spans="2:2" x14ac:dyDescent="0.3">
      <c r="B8865" s="249"/>
    </row>
    <row r="8866" spans="2:2" x14ac:dyDescent="0.3">
      <c r="B8866" s="249"/>
    </row>
    <row r="8867" spans="2:2" x14ac:dyDescent="0.3">
      <c r="B8867" s="249"/>
    </row>
    <row r="8868" spans="2:2" x14ac:dyDescent="0.3">
      <c r="B8868" s="249"/>
    </row>
    <row r="8869" spans="2:2" x14ac:dyDescent="0.3">
      <c r="B8869" s="249"/>
    </row>
    <row r="8870" spans="2:2" x14ac:dyDescent="0.3">
      <c r="B8870" s="249"/>
    </row>
    <row r="8871" spans="2:2" x14ac:dyDescent="0.3">
      <c r="B8871" s="249"/>
    </row>
    <row r="8872" spans="2:2" x14ac:dyDescent="0.3">
      <c r="B8872" s="249"/>
    </row>
    <row r="8873" spans="2:2" x14ac:dyDescent="0.3">
      <c r="B8873" s="249"/>
    </row>
    <row r="8874" spans="2:2" x14ac:dyDescent="0.3">
      <c r="B8874" s="249"/>
    </row>
    <row r="8875" spans="2:2" x14ac:dyDescent="0.3">
      <c r="B8875" s="249"/>
    </row>
    <row r="8876" spans="2:2" x14ac:dyDescent="0.3">
      <c r="B8876" s="249"/>
    </row>
    <row r="8877" spans="2:2" x14ac:dyDescent="0.3">
      <c r="B8877" s="249"/>
    </row>
    <row r="8878" spans="2:2" x14ac:dyDescent="0.3">
      <c r="B8878" s="249"/>
    </row>
    <row r="8879" spans="2:2" x14ac:dyDescent="0.3">
      <c r="B8879" s="249"/>
    </row>
    <row r="8880" spans="2:2" x14ac:dyDescent="0.3">
      <c r="B8880" s="249"/>
    </row>
    <row r="8881" spans="2:2" x14ac:dyDescent="0.3">
      <c r="B8881" s="249"/>
    </row>
    <row r="8882" spans="2:2" x14ac:dyDescent="0.3">
      <c r="B8882" s="249"/>
    </row>
    <row r="8883" spans="2:2" x14ac:dyDescent="0.3">
      <c r="B8883" s="249"/>
    </row>
    <row r="8884" spans="2:2" x14ac:dyDescent="0.3">
      <c r="B8884" s="249"/>
    </row>
    <row r="8885" spans="2:2" x14ac:dyDescent="0.3">
      <c r="B8885" s="249"/>
    </row>
    <row r="8886" spans="2:2" x14ac:dyDescent="0.3">
      <c r="B8886" s="249"/>
    </row>
    <row r="8887" spans="2:2" x14ac:dyDescent="0.3">
      <c r="B8887" s="249"/>
    </row>
    <row r="8888" spans="2:2" x14ac:dyDescent="0.3">
      <c r="B8888" s="249"/>
    </row>
    <row r="8889" spans="2:2" x14ac:dyDescent="0.3">
      <c r="B8889" s="249"/>
    </row>
    <row r="8890" spans="2:2" x14ac:dyDescent="0.3">
      <c r="B8890" s="249"/>
    </row>
    <row r="8891" spans="2:2" x14ac:dyDescent="0.3">
      <c r="B8891" s="249"/>
    </row>
    <row r="8892" spans="2:2" x14ac:dyDescent="0.3">
      <c r="B8892" s="249"/>
    </row>
    <row r="8893" spans="2:2" x14ac:dyDescent="0.3">
      <c r="B8893" s="249"/>
    </row>
    <row r="8894" spans="2:2" x14ac:dyDescent="0.3">
      <c r="B8894" s="249"/>
    </row>
    <row r="8895" spans="2:2" x14ac:dyDescent="0.3">
      <c r="B8895" s="249"/>
    </row>
    <row r="8896" spans="2:2" x14ac:dyDescent="0.3">
      <c r="B8896" s="249"/>
    </row>
    <row r="8897" spans="2:2" x14ac:dyDescent="0.3">
      <c r="B8897" s="249"/>
    </row>
    <row r="8898" spans="2:2" x14ac:dyDescent="0.3">
      <c r="B8898" s="249"/>
    </row>
    <row r="8899" spans="2:2" x14ac:dyDescent="0.3">
      <c r="B8899" s="249"/>
    </row>
    <row r="8900" spans="2:2" x14ac:dyDescent="0.3">
      <c r="B8900" s="249"/>
    </row>
    <row r="8901" spans="2:2" x14ac:dyDescent="0.3">
      <c r="B8901" s="249"/>
    </row>
    <row r="8902" spans="2:2" x14ac:dyDescent="0.3">
      <c r="B8902" s="249"/>
    </row>
    <row r="8903" spans="2:2" x14ac:dyDescent="0.3">
      <c r="B8903" s="249"/>
    </row>
    <row r="8904" spans="2:2" x14ac:dyDescent="0.3">
      <c r="B8904" s="249"/>
    </row>
    <row r="8905" spans="2:2" x14ac:dyDescent="0.3">
      <c r="B8905" s="249"/>
    </row>
    <row r="8906" spans="2:2" x14ac:dyDescent="0.3">
      <c r="B8906" s="249"/>
    </row>
    <row r="8907" spans="2:2" x14ac:dyDescent="0.3">
      <c r="B8907" s="249"/>
    </row>
    <row r="8908" spans="2:2" x14ac:dyDescent="0.3">
      <c r="B8908" s="249"/>
    </row>
    <row r="8909" spans="2:2" x14ac:dyDescent="0.3">
      <c r="B8909" s="249"/>
    </row>
    <row r="8910" spans="2:2" x14ac:dyDescent="0.3">
      <c r="B8910" s="249"/>
    </row>
    <row r="8911" spans="2:2" x14ac:dyDescent="0.3">
      <c r="B8911" s="249"/>
    </row>
    <row r="8912" spans="2:2" x14ac:dyDescent="0.3">
      <c r="B8912" s="249"/>
    </row>
    <row r="8913" spans="2:2" x14ac:dyDescent="0.3">
      <c r="B8913" s="249"/>
    </row>
    <row r="8914" spans="2:2" x14ac:dyDescent="0.3">
      <c r="B8914" s="249"/>
    </row>
    <row r="8915" spans="2:2" x14ac:dyDescent="0.3">
      <c r="B8915" s="249"/>
    </row>
    <row r="8916" spans="2:2" x14ac:dyDescent="0.3">
      <c r="B8916" s="249"/>
    </row>
    <row r="8917" spans="2:2" x14ac:dyDescent="0.3">
      <c r="B8917" s="249"/>
    </row>
    <row r="8918" spans="2:2" x14ac:dyDescent="0.3">
      <c r="B8918" s="249"/>
    </row>
    <row r="8919" spans="2:2" x14ac:dyDescent="0.3">
      <c r="B8919" s="249"/>
    </row>
    <row r="8920" spans="2:2" x14ac:dyDescent="0.3">
      <c r="B8920" s="249"/>
    </row>
    <row r="8921" spans="2:2" x14ac:dyDescent="0.3">
      <c r="B8921" s="249"/>
    </row>
    <row r="8922" spans="2:2" x14ac:dyDescent="0.3">
      <c r="B8922" s="249"/>
    </row>
    <row r="8923" spans="2:2" x14ac:dyDescent="0.3">
      <c r="B8923" s="249"/>
    </row>
    <row r="8924" spans="2:2" x14ac:dyDescent="0.3">
      <c r="B8924" s="249"/>
    </row>
    <row r="8925" spans="2:2" x14ac:dyDescent="0.3">
      <c r="B8925" s="249"/>
    </row>
    <row r="8926" spans="2:2" x14ac:dyDescent="0.3">
      <c r="B8926" s="249"/>
    </row>
    <row r="8927" spans="2:2" x14ac:dyDescent="0.3">
      <c r="B8927" s="249"/>
    </row>
    <row r="8928" spans="2:2" x14ac:dyDescent="0.3">
      <c r="B8928" s="249"/>
    </row>
    <row r="8929" spans="2:2" x14ac:dyDescent="0.3">
      <c r="B8929" s="249"/>
    </row>
    <row r="8930" spans="2:2" x14ac:dyDescent="0.3">
      <c r="B8930" s="249"/>
    </row>
    <row r="8931" spans="2:2" x14ac:dyDescent="0.3">
      <c r="B8931" s="249"/>
    </row>
    <row r="8932" spans="2:2" x14ac:dyDescent="0.3">
      <c r="B8932" s="249"/>
    </row>
    <row r="8933" spans="2:2" x14ac:dyDescent="0.3">
      <c r="B8933" s="249"/>
    </row>
    <row r="8934" spans="2:2" x14ac:dyDescent="0.3">
      <c r="B8934" s="249"/>
    </row>
    <row r="8935" spans="2:2" x14ac:dyDescent="0.3">
      <c r="B8935" s="249"/>
    </row>
    <row r="8936" spans="2:2" x14ac:dyDescent="0.3">
      <c r="B8936" s="249"/>
    </row>
    <row r="8937" spans="2:2" x14ac:dyDescent="0.3">
      <c r="B8937" s="249"/>
    </row>
    <row r="8938" spans="2:2" x14ac:dyDescent="0.3">
      <c r="B8938" s="249"/>
    </row>
    <row r="8939" spans="2:2" x14ac:dyDescent="0.3">
      <c r="B8939" s="249"/>
    </row>
    <row r="8940" spans="2:2" x14ac:dyDescent="0.3">
      <c r="B8940" s="249"/>
    </row>
    <row r="8941" spans="2:2" x14ac:dyDescent="0.3">
      <c r="B8941" s="249"/>
    </row>
    <row r="8942" spans="2:2" x14ac:dyDescent="0.3">
      <c r="B8942" s="249"/>
    </row>
    <row r="8943" spans="2:2" x14ac:dyDescent="0.3">
      <c r="B8943" s="249"/>
    </row>
    <row r="8944" spans="2:2" x14ac:dyDescent="0.3">
      <c r="B8944" s="249"/>
    </row>
    <row r="8945" spans="2:2" x14ac:dyDescent="0.3">
      <c r="B8945" s="249"/>
    </row>
    <row r="8946" spans="2:2" x14ac:dyDescent="0.3">
      <c r="B8946" s="249"/>
    </row>
    <row r="8947" spans="2:2" x14ac:dyDescent="0.3">
      <c r="B8947" s="249"/>
    </row>
    <row r="8948" spans="2:2" x14ac:dyDescent="0.3">
      <c r="B8948" s="249"/>
    </row>
    <row r="8949" spans="2:2" x14ac:dyDescent="0.3">
      <c r="B8949" s="249"/>
    </row>
    <row r="8950" spans="2:2" x14ac:dyDescent="0.3">
      <c r="B8950" s="249"/>
    </row>
    <row r="8951" spans="2:2" x14ac:dyDescent="0.3">
      <c r="B8951" s="249"/>
    </row>
    <row r="8952" spans="2:2" x14ac:dyDescent="0.3">
      <c r="B8952" s="249"/>
    </row>
    <row r="8953" spans="2:2" x14ac:dyDescent="0.3">
      <c r="B8953" s="249"/>
    </row>
    <row r="8954" spans="2:2" x14ac:dyDescent="0.3">
      <c r="B8954" s="249"/>
    </row>
    <row r="8955" spans="2:2" x14ac:dyDescent="0.3">
      <c r="B8955" s="249"/>
    </row>
    <row r="8956" spans="2:2" x14ac:dyDescent="0.3">
      <c r="B8956" s="249"/>
    </row>
    <row r="8957" spans="2:2" x14ac:dyDescent="0.3">
      <c r="B8957" s="249"/>
    </row>
    <row r="8958" spans="2:2" x14ac:dyDescent="0.3">
      <c r="B8958" s="249"/>
    </row>
    <row r="8959" spans="2:2" x14ac:dyDescent="0.3">
      <c r="B8959" s="249"/>
    </row>
    <row r="8960" spans="2:2" x14ac:dyDescent="0.3">
      <c r="B8960" s="249"/>
    </row>
    <row r="8961" spans="2:2" x14ac:dyDescent="0.3">
      <c r="B8961" s="249"/>
    </row>
    <row r="8962" spans="2:2" x14ac:dyDescent="0.3">
      <c r="B8962" s="249"/>
    </row>
    <row r="8963" spans="2:2" x14ac:dyDescent="0.3">
      <c r="B8963" s="249"/>
    </row>
    <row r="8964" spans="2:2" x14ac:dyDescent="0.3">
      <c r="B8964" s="249"/>
    </row>
    <row r="8965" spans="2:2" x14ac:dyDescent="0.3">
      <c r="B8965" s="249"/>
    </row>
    <row r="8966" spans="2:2" x14ac:dyDescent="0.3">
      <c r="B8966" s="249"/>
    </row>
    <row r="8967" spans="2:2" x14ac:dyDescent="0.3">
      <c r="B8967" s="249"/>
    </row>
    <row r="8968" spans="2:2" x14ac:dyDescent="0.3">
      <c r="B8968" s="249"/>
    </row>
    <row r="8969" spans="2:2" x14ac:dyDescent="0.3">
      <c r="B8969" s="249"/>
    </row>
    <row r="8970" spans="2:2" x14ac:dyDescent="0.3">
      <c r="B8970" s="249"/>
    </row>
    <row r="8971" spans="2:2" x14ac:dyDescent="0.3">
      <c r="B8971" s="249"/>
    </row>
    <row r="8972" spans="2:2" x14ac:dyDescent="0.3">
      <c r="B8972" s="249"/>
    </row>
    <row r="8973" spans="2:2" x14ac:dyDescent="0.3">
      <c r="B8973" s="249"/>
    </row>
    <row r="8974" spans="2:2" x14ac:dyDescent="0.3">
      <c r="B8974" s="249"/>
    </row>
    <row r="8975" spans="2:2" x14ac:dyDescent="0.3">
      <c r="B8975" s="249"/>
    </row>
    <row r="8976" spans="2:2" x14ac:dyDescent="0.3">
      <c r="B8976" s="249"/>
    </row>
    <row r="8977" spans="2:2" x14ac:dyDescent="0.3">
      <c r="B8977" s="249"/>
    </row>
    <row r="8978" spans="2:2" x14ac:dyDescent="0.3">
      <c r="B8978" s="249"/>
    </row>
    <row r="8979" spans="2:2" x14ac:dyDescent="0.3">
      <c r="B8979" s="249"/>
    </row>
    <row r="8980" spans="2:2" x14ac:dyDescent="0.3">
      <c r="B8980" s="249"/>
    </row>
    <row r="8981" spans="2:2" x14ac:dyDescent="0.3">
      <c r="B8981" s="249"/>
    </row>
    <row r="8982" spans="2:2" x14ac:dyDescent="0.3">
      <c r="B8982" s="249"/>
    </row>
    <row r="8983" spans="2:2" x14ac:dyDescent="0.3">
      <c r="B8983" s="249"/>
    </row>
    <row r="8984" spans="2:2" x14ac:dyDescent="0.3">
      <c r="B8984" s="249"/>
    </row>
    <row r="8985" spans="2:2" x14ac:dyDescent="0.3">
      <c r="B8985" s="249"/>
    </row>
    <row r="8986" spans="2:2" x14ac:dyDescent="0.3">
      <c r="B8986" s="249"/>
    </row>
    <row r="8987" spans="2:2" x14ac:dyDescent="0.3">
      <c r="B8987" s="249"/>
    </row>
    <row r="8988" spans="2:2" x14ac:dyDescent="0.3">
      <c r="B8988" s="249"/>
    </row>
    <row r="8989" spans="2:2" x14ac:dyDescent="0.3">
      <c r="B8989" s="249"/>
    </row>
    <row r="8990" spans="2:2" x14ac:dyDescent="0.3">
      <c r="B8990" s="249"/>
    </row>
    <row r="8991" spans="2:2" x14ac:dyDescent="0.3">
      <c r="B8991" s="249"/>
    </row>
    <row r="8992" spans="2:2" x14ac:dyDescent="0.3">
      <c r="B8992" s="249"/>
    </row>
    <row r="8993" spans="2:2" x14ac:dyDescent="0.3">
      <c r="B8993" s="249"/>
    </row>
    <row r="8994" spans="2:2" x14ac:dyDescent="0.3">
      <c r="B8994" s="249"/>
    </row>
    <row r="8995" spans="2:2" x14ac:dyDescent="0.3">
      <c r="B8995" s="249"/>
    </row>
    <row r="8996" spans="2:2" x14ac:dyDescent="0.3">
      <c r="B8996" s="249"/>
    </row>
    <row r="8997" spans="2:2" x14ac:dyDescent="0.3">
      <c r="B8997" s="249"/>
    </row>
    <row r="8998" spans="2:2" x14ac:dyDescent="0.3">
      <c r="B8998" s="249"/>
    </row>
    <row r="8999" spans="2:2" x14ac:dyDescent="0.3">
      <c r="B8999" s="249"/>
    </row>
    <row r="9000" spans="2:2" x14ac:dyDescent="0.3">
      <c r="B9000" s="249"/>
    </row>
    <row r="9001" spans="2:2" x14ac:dyDescent="0.3">
      <c r="B9001" s="249"/>
    </row>
    <row r="9002" spans="2:2" x14ac:dyDescent="0.3">
      <c r="B9002" s="249"/>
    </row>
    <row r="9003" spans="2:2" x14ac:dyDescent="0.3">
      <c r="B9003" s="249"/>
    </row>
    <row r="9004" spans="2:2" x14ac:dyDescent="0.3">
      <c r="B9004" s="249"/>
    </row>
    <row r="9005" spans="2:2" x14ac:dyDescent="0.3">
      <c r="B9005" s="249"/>
    </row>
    <row r="9006" spans="2:2" x14ac:dyDescent="0.3">
      <c r="B9006" s="249"/>
    </row>
    <row r="9007" spans="2:2" x14ac:dyDescent="0.3">
      <c r="B9007" s="249"/>
    </row>
    <row r="9008" spans="2:2" x14ac:dyDescent="0.3">
      <c r="B9008" s="249"/>
    </row>
    <row r="9009" spans="2:2" x14ac:dyDescent="0.3">
      <c r="B9009" s="249"/>
    </row>
    <row r="9010" spans="2:2" x14ac:dyDescent="0.3">
      <c r="B9010" s="249"/>
    </row>
    <row r="9011" spans="2:2" x14ac:dyDescent="0.3">
      <c r="B9011" s="249"/>
    </row>
    <row r="9012" spans="2:2" x14ac:dyDescent="0.3">
      <c r="B9012" s="249"/>
    </row>
    <row r="9013" spans="2:2" x14ac:dyDescent="0.3">
      <c r="B9013" s="249"/>
    </row>
    <row r="9014" spans="2:2" x14ac:dyDescent="0.3">
      <c r="B9014" s="249"/>
    </row>
    <row r="9015" spans="2:2" x14ac:dyDescent="0.3">
      <c r="B9015" s="249"/>
    </row>
    <row r="9016" spans="2:2" x14ac:dyDescent="0.3">
      <c r="B9016" s="249"/>
    </row>
    <row r="9017" spans="2:2" x14ac:dyDescent="0.3">
      <c r="B9017" s="249"/>
    </row>
    <row r="9018" spans="2:2" x14ac:dyDescent="0.3">
      <c r="B9018" s="249"/>
    </row>
    <row r="9019" spans="2:2" x14ac:dyDescent="0.3">
      <c r="B9019" s="249"/>
    </row>
    <row r="9020" spans="2:2" x14ac:dyDescent="0.3">
      <c r="B9020" s="249"/>
    </row>
    <row r="9021" spans="2:2" x14ac:dyDescent="0.3">
      <c r="B9021" s="249"/>
    </row>
    <row r="9022" spans="2:2" x14ac:dyDescent="0.3">
      <c r="B9022" s="249"/>
    </row>
    <row r="9023" spans="2:2" x14ac:dyDescent="0.3">
      <c r="B9023" s="249"/>
    </row>
    <row r="9024" spans="2:2" x14ac:dyDescent="0.3">
      <c r="B9024" s="249"/>
    </row>
    <row r="9025" spans="2:2" x14ac:dyDescent="0.3">
      <c r="B9025" s="249"/>
    </row>
    <row r="9026" spans="2:2" x14ac:dyDescent="0.3">
      <c r="B9026" s="249"/>
    </row>
    <row r="9027" spans="2:2" x14ac:dyDescent="0.3">
      <c r="B9027" s="249"/>
    </row>
    <row r="9028" spans="2:2" x14ac:dyDescent="0.3">
      <c r="B9028" s="249"/>
    </row>
    <row r="9029" spans="2:2" x14ac:dyDescent="0.3">
      <c r="B9029" s="249"/>
    </row>
    <row r="9030" spans="2:2" x14ac:dyDescent="0.3">
      <c r="B9030" s="249"/>
    </row>
    <row r="9031" spans="2:2" x14ac:dyDescent="0.3">
      <c r="B9031" s="249"/>
    </row>
    <row r="9032" spans="2:2" x14ac:dyDescent="0.3">
      <c r="B9032" s="249"/>
    </row>
    <row r="9033" spans="2:2" x14ac:dyDescent="0.3">
      <c r="B9033" s="249"/>
    </row>
    <row r="9034" spans="2:2" x14ac:dyDescent="0.3">
      <c r="B9034" s="249"/>
    </row>
    <row r="9035" spans="2:2" x14ac:dyDescent="0.3">
      <c r="B9035" s="249"/>
    </row>
    <row r="9036" spans="2:2" x14ac:dyDescent="0.3">
      <c r="B9036" s="249"/>
    </row>
    <row r="9037" spans="2:2" x14ac:dyDescent="0.3">
      <c r="B9037" s="249"/>
    </row>
    <row r="9038" spans="2:2" x14ac:dyDescent="0.3">
      <c r="B9038" s="249"/>
    </row>
    <row r="9039" spans="2:2" x14ac:dyDescent="0.3">
      <c r="B9039" s="249"/>
    </row>
    <row r="9040" spans="2:2" x14ac:dyDescent="0.3">
      <c r="B9040" s="249"/>
    </row>
    <row r="9041" spans="2:2" x14ac:dyDescent="0.3">
      <c r="B9041" s="249"/>
    </row>
    <row r="9042" spans="2:2" x14ac:dyDescent="0.3">
      <c r="B9042" s="249"/>
    </row>
    <row r="9043" spans="2:2" x14ac:dyDescent="0.3">
      <c r="B9043" s="249"/>
    </row>
    <row r="9044" spans="2:2" x14ac:dyDescent="0.3">
      <c r="B9044" s="249"/>
    </row>
    <row r="9045" spans="2:2" x14ac:dyDescent="0.3">
      <c r="B9045" s="249"/>
    </row>
    <row r="9046" spans="2:2" x14ac:dyDescent="0.3">
      <c r="B9046" s="249"/>
    </row>
    <row r="9047" spans="2:2" x14ac:dyDescent="0.3">
      <c r="B9047" s="249"/>
    </row>
    <row r="9048" spans="2:2" x14ac:dyDescent="0.3">
      <c r="B9048" s="249"/>
    </row>
    <row r="9049" spans="2:2" x14ac:dyDescent="0.3">
      <c r="B9049" s="249"/>
    </row>
    <row r="9050" spans="2:2" x14ac:dyDescent="0.3">
      <c r="B9050" s="249"/>
    </row>
    <row r="9051" spans="2:2" x14ac:dyDescent="0.3">
      <c r="B9051" s="249"/>
    </row>
    <row r="9052" spans="2:2" x14ac:dyDescent="0.3">
      <c r="B9052" s="249"/>
    </row>
    <row r="9053" spans="2:2" x14ac:dyDescent="0.3">
      <c r="B9053" s="249"/>
    </row>
    <row r="9054" spans="2:2" x14ac:dyDescent="0.3">
      <c r="B9054" s="249"/>
    </row>
    <row r="9055" spans="2:2" x14ac:dyDescent="0.3">
      <c r="B9055" s="249"/>
    </row>
    <row r="9056" spans="2:2" x14ac:dyDescent="0.3">
      <c r="B9056" s="249"/>
    </row>
    <row r="9057" spans="2:2" x14ac:dyDescent="0.3">
      <c r="B9057" s="249"/>
    </row>
    <row r="9058" spans="2:2" x14ac:dyDescent="0.3">
      <c r="B9058" s="249"/>
    </row>
    <row r="9059" spans="2:2" x14ac:dyDescent="0.3">
      <c r="B9059" s="249"/>
    </row>
    <row r="9060" spans="2:2" x14ac:dyDescent="0.3">
      <c r="B9060" s="249"/>
    </row>
    <row r="9061" spans="2:2" x14ac:dyDescent="0.3">
      <c r="B9061" s="249"/>
    </row>
    <row r="9062" spans="2:2" x14ac:dyDescent="0.3">
      <c r="B9062" s="249"/>
    </row>
    <row r="9063" spans="2:2" x14ac:dyDescent="0.3">
      <c r="B9063" s="249"/>
    </row>
    <row r="9064" spans="2:2" x14ac:dyDescent="0.3">
      <c r="B9064" s="249"/>
    </row>
    <row r="9065" spans="2:2" x14ac:dyDescent="0.3">
      <c r="B9065" s="249"/>
    </row>
    <row r="9066" spans="2:2" x14ac:dyDescent="0.3">
      <c r="B9066" s="249"/>
    </row>
    <row r="9067" spans="2:2" x14ac:dyDescent="0.3">
      <c r="B9067" s="249"/>
    </row>
    <row r="9068" spans="2:2" x14ac:dyDescent="0.3">
      <c r="B9068" s="249"/>
    </row>
    <row r="9069" spans="2:2" x14ac:dyDescent="0.3">
      <c r="B9069" s="249"/>
    </row>
    <row r="9070" spans="2:2" x14ac:dyDescent="0.3">
      <c r="B9070" s="249"/>
    </row>
    <row r="9071" spans="2:2" x14ac:dyDescent="0.3">
      <c r="B9071" s="249"/>
    </row>
    <row r="9072" spans="2:2" x14ac:dyDescent="0.3">
      <c r="B9072" s="249"/>
    </row>
    <row r="9073" spans="2:2" x14ac:dyDescent="0.3">
      <c r="B9073" s="249"/>
    </row>
    <row r="9074" spans="2:2" x14ac:dyDescent="0.3">
      <c r="B9074" s="249"/>
    </row>
    <row r="9075" spans="2:2" x14ac:dyDescent="0.3">
      <c r="B9075" s="249"/>
    </row>
    <row r="9076" spans="2:2" x14ac:dyDescent="0.3">
      <c r="B9076" s="249"/>
    </row>
    <row r="9077" spans="2:2" x14ac:dyDescent="0.3">
      <c r="B9077" s="249"/>
    </row>
    <row r="9078" spans="2:2" x14ac:dyDescent="0.3">
      <c r="B9078" s="249"/>
    </row>
    <row r="9079" spans="2:2" x14ac:dyDescent="0.3">
      <c r="B9079" s="249"/>
    </row>
    <row r="9080" spans="2:2" x14ac:dyDescent="0.3">
      <c r="B9080" s="249"/>
    </row>
    <row r="9081" spans="2:2" x14ac:dyDescent="0.3">
      <c r="B9081" s="249"/>
    </row>
    <row r="9082" spans="2:2" x14ac:dyDescent="0.3">
      <c r="B9082" s="249"/>
    </row>
    <row r="9083" spans="2:2" x14ac:dyDescent="0.3">
      <c r="B9083" s="249"/>
    </row>
    <row r="9084" spans="2:2" x14ac:dyDescent="0.3">
      <c r="B9084" s="249"/>
    </row>
    <row r="9085" spans="2:2" x14ac:dyDescent="0.3">
      <c r="B9085" s="249"/>
    </row>
    <row r="9086" spans="2:2" x14ac:dyDescent="0.3">
      <c r="B9086" s="249"/>
    </row>
    <row r="9087" spans="2:2" x14ac:dyDescent="0.3">
      <c r="B9087" s="249"/>
    </row>
    <row r="9088" spans="2:2" x14ac:dyDescent="0.3">
      <c r="B9088" s="249"/>
    </row>
    <row r="9089" spans="2:2" x14ac:dyDescent="0.3">
      <c r="B9089" s="249"/>
    </row>
    <row r="9090" spans="2:2" x14ac:dyDescent="0.3">
      <c r="B9090" s="249"/>
    </row>
    <row r="9091" spans="2:2" x14ac:dyDescent="0.3">
      <c r="B9091" s="249"/>
    </row>
    <row r="9092" spans="2:2" x14ac:dyDescent="0.3">
      <c r="B9092" s="249"/>
    </row>
    <row r="9093" spans="2:2" x14ac:dyDescent="0.3">
      <c r="B9093" s="249"/>
    </row>
    <row r="9094" spans="2:2" x14ac:dyDescent="0.3">
      <c r="B9094" s="249"/>
    </row>
    <row r="9095" spans="2:2" x14ac:dyDescent="0.3">
      <c r="B9095" s="249"/>
    </row>
    <row r="9096" spans="2:2" x14ac:dyDescent="0.3">
      <c r="B9096" s="249"/>
    </row>
    <row r="9097" spans="2:2" x14ac:dyDescent="0.3">
      <c r="B9097" s="249"/>
    </row>
    <row r="9098" spans="2:2" x14ac:dyDescent="0.3">
      <c r="B9098" s="249"/>
    </row>
    <row r="9099" spans="2:2" x14ac:dyDescent="0.3">
      <c r="B9099" s="249"/>
    </row>
    <row r="9100" spans="2:2" x14ac:dyDescent="0.3">
      <c r="B9100" s="249"/>
    </row>
    <row r="9101" spans="2:2" x14ac:dyDescent="0.3">
      <c r="B9101" s="249"/>
    </row>
    <row r="9102" spans="2:2" x14ac:dyDescent="0.3">
      <c r="B9102" s="249"/>
    </row>
    <row r="9103" spans="2:2" x14ac:dyDescent="0.3">
      <c r="B9103" s="249"/>
    </row>
    <row r="9104" spans="2:2" x14ac:dyDescent="0.3">
      <c r="B9104" s="249"/>
    </row>
    <row r="9105" spans="2:2" x14ac:dyDescent="0.3">
      <c r="B9105" s="249"/>
    </row>
    <row r="9106" spans="2:2" x14ac:dyDescent="0.3">
      <c r="B9106" s="249"/>
    </row>
    <row r="9107" spans="2:2" x14ac:dyDescent="0.3">
      <c r="B9107" s="249"/>
    </row>
    <row r="9108" spans="2:2" x14ac:dyDescent="0.3">
      <c r="B9108" s="249"/>
    </row>
    <row r="9109" spans="2:2" x14ac:dyDescent="0.3">
      <c r="B9109" s="249"/>
    </row>
    <row r="9110" spans="2:2" x14ac:dyDescent="0.3">
      <c r="B9110" s="249"/>
    </row>
    <row r="9111" spans="2:2" x14ac:dyDescent="0.3">
      <c r="B9111" s="249"/>
    </row>
    <row r="9112" spans="2:2" x14ac:dyDescent="0.3">
      <c r="B9112" s="249"/>
    </row>
    <row r="9113" spans="2:2" x14ac:dyDescent="0.3">
      <c r="B9113" s="249"/>
    </row>
    <row r="9114" spans="2:2" x14ac:dyDescent="0.3">
      <c r="B9114" s="249"/>
    </row>
    <row r="9115" spans="2:2" x14ac:dyDescent="0.3">
      <c r="B9115" s="249"/>
    </row>
    <row r="9116" spans="2:2" x14ac:dyDescent="0.3">
      <c r="B9116" s="249"/>
    </row>
    <row r="9117" spans="2:2" x14ac:dyDescent="0.3">
      <c r="B9117" s="249"/>
    </row>
    <row r="9118" spans="2:2" x14ac:dyDescent="0.3">
      <c r="B9118" s="249"/>
    </row>
    <row r="9119" spans="2:2" x14ac:dyDescent="0.3">
      <c r="B9119" s="249"/>
    </row>
    <row r="9120" spans="2:2" x14ac:dyDescent="0.3">
      <c r="B9120" s="249"/>
    </row>
    <row r="9121" spans="2:2" x14ac:dyDescent="0.3">
      <c r="B9121" s="249"/>
    </row>
    <row r="9122" spans="2:2" x14ac:dyDescent="0.3">
      <c r="B9122" s="249"/>
    </row>
    <row r="9123" spans="2:2" x14ac:dyDescent="0.3">
      <c r="B9123" s="249"/>
    </row>
    <row r="9124" spans="2:2" x14ac:dyDescent="0.3">
      <c r="B9124" s="249"/>
    </row>
    <row r="9125" spans="2:2" x14ac:dyDescent="0.3">
      <c r="B9125" s="249"/>
    </row>
    <row r="9126" spans="2:2" x14ac:dyDescent="0.3">
      <c r="B9126" s="249"/>
    </row>
    <row r="9127" spans="2:2" x14ac:dyDescent="0.3">
      <c r="B9127" s="249"/>
    </row>
    <row r="9128" spans="2:2" x14ac:dyDescent="0.3">
      <c r="B9128" s="249"/>
    </row>
    <row r="9129" spans="2:2" x14ac:dyDescent="0.3">
      <c r="B9129" s="249"/>
    </row>
    <row r="9130" spans="2:2" x14ac:dyDescent="0.3">
      <c r="B9130" s="249"/>
    </row>
    <row r="9131" spans="2:2" x14ac:dyDescent="0.3">
      <c r="B9131" s="249"/>
    </row>
    <row r="9132" spans="2:2" x14ac:dyDescent="0.3">
      <c r="B9132" s="249"/>
    </row>
    <row r="9133" spans="2:2" x14ac:dyDescent="0.3">
      <c r="B9133" s="249"/>
    </row>
    <row r="9134" spans="2:2" x14ac:dyDescent="0.3">
      <c r="B9134" s="249"/>
    </row>
    <row r="9135" spans="2:2" x14ac:dyDescent="0.3">
      <c r="B9135" s="249"/>
    </row>
    <row r="9136" spans="2:2" x14ac:dyDescent="0.3">
      <c r="B9136" s="249"/>
    </row>
    <row r="9137" spans="2:2" x14ac:dyDescent="0.3">
      <c r="B9137" s="249"/>
    </row>
    <row r="9138" spans="2:2" x14ac:dyDescent="0.3">
      <c r="B9138" s="249"/>
    </row>
    <row r="9139" spans="2:2" x14ac:dyDescent="0.3">
      <c r="B9139" s="249"/>
    </row>
    <row r="9140" spans="2:2" x14ac:dyDescent="0.3">
      <c r="B9140" s="249"/>
    </row>
    <row r="9141" spans="2:2" x14ac:dyDescent="0.3">
      <c r="B9141" s="249"/>
    </row>
    <row r="9142" spans="2:2" x14ac:dyDescent="0.3">
      <c r="B9142" s="249"/>
    </row>
    <row r="9143" spans="2:2" x14ac:dyDescent="0.3">
      <c r="B9143" s="249"/>
    </row>
    <row r="9144" spans="2:2" x14ac:dyDescent="0.3">
      <c r="B9144" s="249"/>
    </row>
    <row r="9145" spans="2:2" x14ac:dyDescent="0.3">
      <c r="B9145" s="249"/>
    </row>
    <row r="9146" spans="2:2" x14ac:dyDescent="0.3">
      <c r="B9146" s="249"/>
    </row>
    <row r="9147" spans="2:2" x14ac:dyDescent="0.3">
      <c r="B9147" s="249"/>
    </row>
    <row r="9148" spans="2:2" x14ac:dyDescent="0.3">
      <c r="B9148" s="249"/>
    </row>
    <row r="9149" spans="2:2" x14ac:dyDescent="0.3">
      <c r="B9149" s="249"/>
    </row>
    <row r="9150" spans="2:2" x14ac:dyDescent="0.3">
      <c r="B9150" s="249"/>
    </row>
    <row r="9151" spans="2:2" x14ac:dyDescent="0.3">
      <c r="B9151" s="249"/>
    </row>
    <row r="9152" spans="2:2" x14ac:dyDescent="0.3">
      <c r="B9152" s="249"/>
    </row>
    <row r="9153" spans="2:2" x14ac:dyDescent="0.3">
      <c r="B9153" s="249"/>
    </row>
    <row r="9154" spans="2:2" x14ac:dyDescent="0.3">
      <c r="B9154" s="249"/>
    </row>
    <row r="9155" spans="2:2" x14ac:dyDescent="0.3">
      <c r="B9155" s="249"/>
    </row>
    <row r="9156" spans="2:2" x14ac:dyDescent="0.3">
      <c r="B9156" s="249"/>
    </row>
    <row r="9157" spans="2:2" x14ac:dyDescent="0.3">
      <c r="B9157" s="249"/>
    </row>
    <row r="9158" spans="2:2" x14ac:dyDescent="0.3">
      <c r="B9158" s="249"/>
    </row>
    <row r="9159" spans="2:2" x14ac:dyDescent="0.3">
      <c r="B9159" s="249"/>
    </row>
    <row r="9160" spans="2:2" x14ac:dyDescent="0.3">
      <c r="B9160" s="249"/>
    </row>
    <row r="9161" spans="2:2" x14ac:dyDescent="0.3">
      <c r="B9161" s="249"/>
    </row>
    <row r="9162" spans="2:2" x14ac:dyDescent="0.3">
      <c r="B9162" s="249"/>
    </row>
    <row r="9163" spans="2:2" x14ac:dyDescent="0.3">
      <c r="B9163" s="249"/>
    </row>
    <row r="9164" spans="2:2" x14ac:dyDescent="0.3">
      <c r="B9164" s="249"/>
    </row>
    <row r="9165" spans="2:2" x14ac:dyDescent="0.3">
      <c r="B9165" s="249"/>
    </row>
    <row r="9166" spans="2:2" x14ac:dyDescent="0.3">
      <c r="B9166" s="249"/>
    </row>
    <row r="9167" spans="2:2" x14ac:dyDescent="0.3">
      <c r="B9167" s="249"/>
    </row>
    <row r="9168" spans="2:2" x14ac:dyDescent="0.3">
      <c r="B9168" s="249"/>
    </row>
    <row r="9169" spans="2:2" x14ac:dyDescent="0.3">
      <c r="B9169" s="249"/>
    </row>
    <row r="9170" spans="2:2" x14ac:dyDescent="0.3">
      <c r="B9170" s="249"/>
    </row>
    <row r="9171" spans="2:2" x14ac:dyDescent="0.3">
      <c r="B9171" s="249"/>
    </row>
    <row r="9172" spans="2:2" x14ac:dyDescent="0.3">
      <c r="B9172" s="249"/>
    </row>
    <row r="9173" spans="2:2" x14ac:dyDescent="0.3">
      <c r="B9173" s="249"/>
    </row>
    <row r="9174" spans="2:2" x14ac:dyDescent="0.3">
      <c r="B9174" s="249"/>
    </row>
    <row r="9175" spans="2:2" x14ac:dyDescent="0.3">
      <c r="B9175" s="249"/>
    </row>
    <row r="9176" spans="2:2" x14ac:dyDescent="0.3">
      <c r="B9176" s="249"/>
    </row>
    <row r="9177" spans="2:2" x14ac:dyDescent="0.3">
      <c r="B9177" s="249"/>
    </row>
    <row r="9178" spans="2:2" x14ac:dyDescent="0.3">
      <c r="B9178" s="249"/>
    </row>
    <row r="9179" spans="2:2" x14ac:dyDescent="0.3">
      <c r="B9179" s="249"/>
    </row>
    <row r="9180" spans="2:2" x14ac:dyDescent="0.3">
      <c r="B9180" s="249"/>
    </row>
    <row r="9181" spans="2:2" x14ac:dyDescent="0.3">
      <c r="B9181" s="249"/>
    </row>
    <row r="9182" spans="2:2" x14ac:dyDescent="0.3">
      <c r="B9182" s="249"/>
    </row>
    <row r="9183" spans="2:2" x14ac:dyDescent="0.3">
      <c r="B9183" s="249"/>
    </row>
    <row r="9184" spans="2:2" x14ac:dyDescent="0.3">
      <c r="B9184" s="249"/>
    </row>
    <row r="9185" spans="2:2" x14ac:dyDescent="0.3">
      <c r="B9185" s="249"/>
    </row>
    <row r="9186" spans="2:2" x14ac:dyDescent="0.3">
      <c r="B9186" s="249"/>
    </row>
    <row r="9187" spans="2:2" x14ac:dyDescent="0.3">
      <c r="B9187" s="249"/>
    </row>
    <row r="9188" spans="2:2" x14ac:dyDescent="0.3">
      <c r="B9188" s="249"/>
    </row>
    <row r="9189" spans="2:2" x14ac:dyDescent="0.3">
      <c r="B9189" s="249"/>
    </row>
    <row r="9190" spans="2:2" x14ac:dyDescent="0.3">
      <c r="B9190" s="249"/>
    </row>
    <row r="9191" spans="2:2" x14ac:dyDescent="0.3">
      <c r="B9191" s="249"/>
    </row>
    <row r="9192" spans="2:2" x14ac:dyDescent="0.3">
      <c r="B9192" s="249"/>
    </row>
    <row r="9193" spans="2:2" x14ac:dyDescent="0.3">
      <c r="B9193" s="249"/>
    </row>
    <row r="9194" spans="2:2" x14ac:dyDescent="0.3">
      <c r="B9194" s="249"/>
    </row>
    <row r="9195" spans="2:2" x14ac:dyDescent="0.3">
      <c r="B9195" s="249"/>
    </row>
    <row r="9196" spans="2:2" x14ac:dyDescent="0.3">
      <c r="B9196" s="249"/>
    </row>
    <row r="9197" spans="2:2" x14ac:dyDescent="0.3">
      <c r="B9197" s="249"/>
    </row>
    <row r="9198" spans="2:2" x14ac:dyDescent="0.3">
      <c r="B9198" s="249"/>
    </row>
    <row r="9199" spans="2:2" x14ac:dyDescent="0.3">
      <c r="B9199" s="249"/>
    </row>
    <row r="9200" spans="2:2" x14ac:dyDescent="0.3">
      <c r="B9200" s="249"/>
    </row>
    <row r="9201" spans="2:2" x14ac:dyDescent="0.3">
      <c r="B9201" s="249"/>
    </row>
    <row r="9202" spans="2:2" x14ac:dyDescent="0.3">
      <c r="B9202" s="249"/>
    </row>
    <row r="9203" spans="2:2" x14ac:dyDescent="0.3">
      <c r="B9203" s="249"/>
    </row>
    <row r="9204" spans="2:2" x14ac:dyDescent="0.3">
      <c r="B9204" s="249"/>
    </row>
    <row r="9205" spans="2:2" x14ac:dyDescent="0.3">
      <c r="B9205" s="249"/>
    </row>
    <row r="9206" spans="2:2" x14ac:dyDescent="0.3">
      <c r="B9206" s="249"/>
    </row>
    <row r="9207" spans="2:2" x14ac:dyDescent="0.3">
      <c r="B9207" s="249"/>
    </row>
    <row r="9208" spans="2:2" x14ac:dyDescent="0.3">
      <c r="B9208" s="249"/>
    </row>
    <row r="9209" spans="2:2" x14ac:dyDescent="0.3">
      <c r="B9209" s="249"/>
    </row>
    <row r="9210" spans="2:2" x14ac:dyDescent="0.3">
      <c r="B9210" s="249"/>
    </row>
    <row r="9211" spans="2:2" x14ac:dyDescent="0.3">
      <c r="B9211" s="249"/>
    </row>
    <row r="9212" spans="2:2" x14ac:dyDescent="0.3">
      <c r="B9212" s="249"/>
    </row>
    <row r="9213" spans="2:2" x14ac:dyDescent="0.3">
      <c r="B9213" s="249"/>
    </row>
    <row r="9214" spans="2:2" x14ac:dyDescent="0.3">
      <c r="B9214" s="249"/>
    </row>
    <row r="9215" spans="2:2" x14ac:dyDescent="0.3">
      <c r="B9215" s="249"/>
    </row>
    <row r="9216" spans="2:2" x14ac:dyDescent="0.3">
      <c r="B9216" s="249"/>
    </row>
    <row r="9217" spans="2:2" x14ac:dyDescent="0.3">
      <c r="B9217" s="249"/>
    </row>
    <row r="9218" spans="2:2" x14ac:dyDescent="0.3">
      <c r="B9218" s="249"/>
    </row>
    <row r="9219" spans="2:2" x14ac:dyDescent="0.3">
      <c r="B9219" s="249"/>
    </row>
    <row r="9220" spans="2:2" x14ac:dyDescent="0.3">
      <c r="B9220" s="249"/>
    </row>
    <row r="9221" spans="2:2" x14ac:dyDescent="0.3">
      <c r="B9221" s="249"/>
    </row>
    <row r="9222" spans="2:2" x14ac:dyDescent="0.3">
      <c r="B9222" s="249"/>
    </row>
    <row r="9223" spans="2:2" x14ac:dyDescent="0.3">
      <c r="B9223" s="249"/>
    </row>
    <row r="9224" spans="2:2" x14ac:dyDescent="0.3">
      <c r="B9224" s="249"/>
    </row>
    <row r="9225" spans="2:2" x14ac:dyDescent="0.3">
      <c r="B9225" s="249"/>
    </row>
    <row r="9226" spans="2:2" x14ac:dyDescent="0.3">
      <c r="B9226" s="249"/>
    </row>
    <row r="9227" spans="2:2" x14ac:dyDescent="0.3">
      <c r="B9227" s="249"/>
    </row>
    <row r="9228" spans="2:2" x14ac:dyDescent="0.3">
      <c r="B9228" s="249"/>
    </row>
    <row r="9229" spans="2:2" x14ac:dyDescent="0.3">
      <c r="B9229" s="249"/>
    </row>
    <row r="9230" spans="2:2" x14ac:dyDescent="0.3">
      <c r="B9230" s="249"/>
    </row>
    <row r="9231" spans="2:2" x14ac:dyDescent="0.3">
      <c r="B9231" s="249"/>
    </row>
    <row r="9232" spans="2:2" x14ac:dyDescent="0.3">
      <c r="B9232" s="249"/>
    </row>
    <row r="9233" spans="2:2" x14ac:dyDescent="0.3">
      <c r="B9233" s="249"/>
    </row>
    <row r="9234" spans="2:2" x14ac:dyDescent="0.3">
      <c r="B9234" s="249"/>
    </row>
    <row r="9235" spans="2:2" x14ac:dyDescent="0.3">
      <c r="B9235" s="249"/>
    </row>
    <row r="9236" spans="2:2" x14ac:dyDescent="0.3">
      <c r="B9236" s="249"/>
    </row>
    <row r="9237" spans="2:2" x14ac:dyDescent="0.3">
      <c r="B9237" s="249"/>
    </row>
    <row r="9238" spans="2:2" x14ac:dyDescent="0.3">
      <c r="B9238" s="249"/>
    </row>
    <row r="9239" spans="2:2" x14ac:dyDescent="0.3">
      <c r="B9239" s="249"/>
    </row>
    <row r="9240" spans="2:2" x14ac:dyDescent="0.3">
      <c r="B9240" s="249"/>
    </row>
    <row r="9241" spans="2:2" x14ac:dyDescent="0.3">
      <c r="B9241" s="249"/>
    </row>
    <row r="9242" spans="2:2" x14ac:dyDescent="0.3">
      <c r="B9242" s="249"/>
    </row>
    <row r="9243" spans="2:2" x14ac:dyDescent="0.3">
      <c r="B9243" s="249"/>
    </row>
    <row r="9244" spans="2:2" x14ac:dyDescent="0.3">
      <c r="B9244" s="249"/>
    </row>
    <row r="9245" spans="2:2" x14ac:dyDescent="0.3">
      <c r="B9245" s="249"/>
    </row>
    <row r="9246" spans="2:2" x14ac:dyDescent="0.3">
      <c r="B9246" s="249"/>
    </row>
    <row r="9247" spans="2:2" x14ac:dyDescent="0.3">
      <c r="B9247" s="249"/>
    </row>
    <row r="9248" spans="2:2" x14ac:dyDescent="0.3">
      <c r="B9248" s="249"/>
    </row>
    <row r="9249" spans="2:2" x14ac:dyDescent="0.3">
      <c r="B9249" s="249"/>
    </row>
    <row r="9250" spans="2:2" x14ac:dyDescent="0.3">
      <c r="B9250" s="249"/>
    </row>
    <row r="9251" spans="2:2" x14ac:dyDescent="0.3">
      <c r="B9251" s="249"/>
    </row>
    <row r="9252" spans="2:2" x14ac:dyDescent="0.3">
      <c r="B9252" s="249"/>
    </row>
    <row r="9253" spans="2:2" x14ac:dyDescent="0.3">
      <c r="B9253" s="249"/>
    </row>
    <row r="9254" spans="2:2" x14ac:dyDescent="0.3">
      <c r="B9254" s="249"/>
    </row>
    <row r="9255" spans="2:2" x14ac:dyDescent="0.3">
      <c r="B9255" s="249"/>
    </row>
    <row r="9256" spans="2:2" x14ac:dyDescent="0.3">
      <c r="B9256" s="249"/>
    </row>
    <row r="9257" spans="2:2" x14ac:dyDescent="0.3">
      <c r="B9257" s="249"/>
    </row>
    <row r="9258" spans="2:2" x14ac:dyDescent="0.3">
      <c r="B9258" s="249"/>
    </row>
    <row r="9259" spans="2:2" x14ac:dyDescent="0.3">
      <c r="B9259" s="249"/>
    </row>
    <row r="9260" spans="2:2" x14ac:dyDescent="0.3">
      <c r="B9260" s="249"/>
    </row>
    <row r="9261" spans="2:2" x14ac:dyDescent="0.3">
      <c r="B9261" s="249"/>
    </row>
    <row r="9262" spans="2:2" x14ac:dyDescent="0.3">
      <c r="B9262" s="249"/>
    </row>
    <row r="9263" spans="2:2" x14ac:dyDescent="0.3">
      <c r="B9263" s="249"/>
    </row>
    <row r="9264" spans="2:2" x14ac:dyDescent="0.3">
      <c r="B9264" s="249"/>
    </row>
    <row r="9265" spans="2:2" x14ac:dyDescent="0.3">
      <c r="B9265" s="249"/>
    </row>
    <row r="9266" spans="2:2" x14ac:dyDescent="0.3">
      <c r="B9266" s="249"/>
    </row>
    <row r="9267" spans="2:2" x14ac:dyDescent="0.3">
      <c r="B9267" s="249"/>
    </row>
    <row r="9268" spans="2:2" x14ac:dyDescent="0.3">
      <c r="B9268" s="249"/>
    </row>
    <row r="9269" spans="2:2" x14ac:dyDescent="0.3">
      <c r="B9269" s="249"/>
    </row>
    <row r="9270" spans="2:2" x14ac:dyDescent="0.3">
      <c r="B9270" s="249"/>
    </row>
    <row r="9271" spans="2:2" x14ac:dyDescent="0.3">
      <c r="B9271" s="249"/>
    </row>
    <row r="9272" spans="2:2" x14ac:dyDescent="0.3">
      <c r="B9272" s="249"/>
    </row>
    <row r="9273" spans="2:2" x14ac:dyDescent="0.3">
      <c r="B9273" s="249"/>
    </row>
    <row r="9274" spans="2:2" x14ac:dyDescent="0.3">
      <c r="B9274" s="249"/>
    </row>
    <row r="9275" spans="2:2" x14ac:dyDescent="0.3">
      <c r="B9275" s="249"/>
    </row>
    <row r="9276" spans="2:2" x14ac:dyDescent="0.3">
      <c r="B9276" s="249"/>
    </row>
    <row r="9277" spans="2:2" x14ac:dyDescent="0.3">
      <c r="B9277" s="249"/>
    </row>
    <row r="9278" spans="2:2" x14ac:dyDescent="0.3">
      <c r="B9278" s="249"/>
    </row>
    <row r="9279" spans="2:2" x14ac:dyDescent="0.3">
      <c r="B9279" s="249"/>
    </row>
    <row r="9280" spans="2:2" x14ac:dyDescent="0.3">
      <c r="B9280" s="249"/>
    </row>
    <row r="9281" spans="2:2" x14ac:dyDescent="0.3">
      <c r="B9281" s="249"/>
    </row>
    <row r="9282" spans="2:2" x14ac:dyDescent="0.3">
      <c r="B9282" s="249"/>
    </row>
    <row r="9283" spans="2:2" x14ac:dyDescent="0.3">
      <c r="B9283" s="249"/>
    </row>
    <row r="9284" spans="2:2" x14ac:dyDescent="0.3">
      <c r="B9284" s="249"/>
    </row>
    <row r="9285" spans="2:2" x14ac:dyDescent="0.3">
      <c r="B9285" s="249"/>
    </row>
    <row r="9286" spans="2:2" x14ac:dyDescent="0.3">
      <c r="B9286" s="249"/>
    </row>
    <row r="9287" spans="2:2" x14ac:dyDescent="0.3">
      <c r="B9287" s="249"/>
    </row>
    <row r="9288" spans="2:2" x14ac:dyDescent="0.3">
      <c r="B9288" s="249"/>
    </row>
    <row r="9289" spans="2:2" x14ac:dyDescent="0.3">
      <c r="B9289" s="249"/>
    </row>
    <row r="9290" spans="2:2" x14ac:dyDescent="0.3">
      <c r="B9290" s="249"/>
    </row>
    <row r="9291" spans="2:2" x14ac:dyDescent="0.3">
      <c r="B9291" s="249"/>
    </row>
    <row r="9292" spans="2:2" x14ac:dyDescent="0.3">
      <c r="B9292" s="249"/>
    </row>
    <row r="9293" spans="2:2" x14ac:dyDescent="0.3">
      <c r="B9293" s="249"/>
    </row>
    <row r="9294" spans="2:2" x14ac:dyDescent="0.3">
      <c r="B9294" s="249"/>
    </row>
    <row r="9295" spans="2:2" x14ac:dyDescent="0.3">
      <c r="B9295" s="249"/>
    </row>
    <row r="9296" spans="2:2" x14ac:dyDescent="0.3">
      <c r="B9296" s="249"/>
    </row>
    <row r="9297" spans="2:2" x14ac:dyDescent="0.3">
      <c r="B9297" s="249"/>
    </row>
    <row r="9298" spans="2:2" x14ac:dyDescent="0.3">
      <c r="B9298" s="249"/>
    </row>
    <row r="9299" spans="2:2" x14ac:dyDescent="0.3">
      <c r="B9299" s="249"/>
    </row>
    <row r="9300" spans="2:2" x14ac:dyDescent="0.3">
      <c r="B9300" s="249"/>
    </row>
    <row r="9301" spans="2:2" x14ac:dyDescent="0.3">
      <c r="B9301" s="249"/>
    </row>
    <row r="9302" spans="2:2" x14ac:dyDescent="0.3">
      <c r="B9302" s="249"/>
    </row>
    <row r="9303" spans="2:2" x14ac:dyDescent="0.3">
      <c r="B9303" s="249"/>
    </row>
    <row r="9304" spans="2:2" x14ac:dyDescent="0.3">
      <c r="B9304" s="249"/>
    </row>
    <row r="9305" spans="2:2" x14ac:dyDescent="0.3">
      <c r="B9305" s="249"/>
    </row>
    <row r="9306" spans="2:2" x14ac:dyDescent="0.3">
      <c r="B9306" s="249"/>
    </row>
    <row r="9307" spans="2:2" x14ac:dyDescent="0.3">
      <c r="B9307" s="249"/>
    </row>
    <row r="9308" spans="2:2" x14ac:dyDescent="0.3">
      <c r="B9308" s="249"/>
    </row>
    <row r="9309" spans="2:2" x14ac:dyDescent="0.3">
      <c r="B9309" s="249"/>
    </row>
    <row r="9310" spans="2:2" x14ac:dyDescent="0.3">
      <c r="B9310" s="249"/>
    </row>
    <row r="9311" spans="2:2" x14ac:dyDescent="0.3">
      <c r="B9311" s="249"/>
    </row>
    <row r="9312" spans="2:2" x14ac:dyDescent="0.3">
      <c r="B9312" s="249"/>
    </row>
    <row r="9313" spans="2:2" x14ac:dyDescent="0.3">
      <c r="B9313" s="249"/>
    </row>
    <row r="9314" spans="2:2" x14ac:dyDescent="0.3">
      <c r="B9314" s="249"/>
    </row>
    <row r="9315" spans="2:2" x14ac:dyDescent="0.3">
      <c r="B9315" s="249"/>
    </row>
    <row r="9316" spans="2:2" x14ac:dyDescent="0.3">
      <c r="B9316" s="249"/>
    </row>
    <row r="9317" spans="2:2" x14ac:dyDescent="0.3">
      <c r="B9317" s="249"/>
    </row>
    <row r="9318" spans="2:2" x14ac:dyDescent="0.3">
      <c r="B9318" s="249"/>
    </row>
    <row r="9319" spans="2:2" x14ac:dyDescent="0.3">
      <c r="B9319" s="249"/>
    </row>
    <row r="9320" spans="2:2" x14ac:dyDescent="0.3">
      <c r="B9320" s="249"/>
    </row>
    <row r="9321" spans="2:2" x14ac:dyDescent="0.3">
      <c r="B9321" s="249"/>
    </row>
    <row r="9322" spans="2:2" x14ac:dyDescent="0.3">
      <c r="B9322" s="249"/>
    </row>
    <row r="9323" spans="2:2" x14ac:dyDescent="0.3">
      <c r="B9323" s="249"/>
    </row>
    <row r="9324" spans="2:2" x14ac:dyDescent="0.3">
      <c r="B9324" s="249"/>
    </row>
    <row r="9325" spans="2:2" x14ac:dyDescent="0.3">
      <c r="B9325" s="249"/>
    </row>
    <row r="9326" spans="2:2" x14ac:dyDescent="0.3">
      <c r="B9326" s="249"/>
    </row>
    <row r="9327" spans="2:2" x14ac:dyDescent="0.3">
      <c r="B9327" s="249"/>
    </row>
    <row r="9328" spans="2:2" x14ac:dyDescent="0.3">
      <c r="B9328" s="249"/>
    </row>
    <row r="9329" spans="2:2" x14ac:dyDescent="0.3">
      <c r="B9329" s="249"/>
    </row>
    <row r="9330" spans="2:2" x14ac:dyDescent="0.3">
      <c r="B9330" s="249"/>
    </row>
    <row r="9331" spans="2:2" x14ac:dyDescent="0.3">
      <c r="B9331" s="249"/>
    </row>
    <row r="9332" spans="2:2" x14ac:dyDescent="0.3">
      <c r="B9332" s="249"/>
    </row>
    <row r="9333" spans="2:2" x14ac:dyDescent="0.3">
      <c r="B9333" s="249"/>
    </row>
    <row r="9334" spans="2:2" x14ac:dyDescent="0.3">
      <c r="B9334" s="249"/>
    </row>
    <row r="9335" spans="2:2" x14ac:dyDescent="0.3">
      <c r="B9335" s="249"/>
    </row>
    <row r="9336" spans="2:2" x14ac:dyDescent="0.3">
      <c r="B9336" s="249"/>
    </row>
    <row r="9337" spans="2:2" x14ac:dyDescent="0.3">
      <c r="B9337" s="249"/>
    </row>
    <row r="9338" spans="2:2" x14ac:dyDescent="0.3">
      <c r="B9338" s="249"/>
    </row>
    <row r="9339" spans="2:2" x14ac:dyDescent="0.3">
      <c r="B9339" s="249"/>
    </row>
    <row r="9340" spans="2:2" x14ac:dyDescent="0.3">
      <c r="B9340" s="249"/>
    </row>
    <row r="9341" spans="2:2" x14ac:dyDescent="0.3">
      <c r="B9341" s="249"/>
    </row>
    <row r="9342" spans="2:2" x14ac:dyDescent="0.3">
      <c r="B9342" s="249"/>
    </row>
    <row r="9343" spans="2:2" x14ac:dyDescent="0.3">
      <c r="B9343" s="249"/>
    </row>
    <row r="9344" spans="2:2" x14ac:dyDescent="0.3">
      <c r="B9344" s="249"/>
    </row>
    <row r="9345" spans="2:2" x14ac:dyDescent="0.3">
      <c r="B9345" s="249"/>
    </row>
    <row r="9346" spans="2:2" x14ac:dyDescent="0.3">
      <c r="B9346" s="249"/>
    </row>
    <row r="9347" spans="2:2" x14ac:dyDescent="0.3">
      <c r="B9347" s="249"/>
    </row>
    <row r="9348" spans="2:2" x14ac:dyDescent="0.3">
      <c r="B9348" s="249"/>
    </row>
    <row r="9349" spans="2:2" x14ac:dyDescent="0.3">
      <c r="B9349" s="249"/>
    </row>
    <row r="9350" spans="2:2" x14ac:dyDescent="0.3">
      <c r="B9350" s="249"/>
    </row>
    <row r="9351" spans="2:2" x14ac:dyDescent="0.3">
      <c r="B9351" s="249"/>
    </row>
    <row r="9352" spans="2:2" x14ac:dyDescent="0.3">
      <c r="B9352" s="249"/>
    </row>
    <row r="9353" spans="2:2" x14ac:dyDescent="0.3">
      <c r="B9353" s="249"/>
    </row>
    <row r="9354" spans="2:2" x14ac:dyDescent="0.3">
      <c r="B9354" s="249"/>
    </row>
    <row r="9355" spans="2:2" x14ac:dyDescent="0.3">
      <c r="B9355" s="249"/>
    </row>
    <row r="9356" spans="2:2" x14ac:dyDescent="0.3">
      <c r="B9356" s="249"/>
    </row>
    <row r="9357" spans="2:2" x14ac:dyDescent="0.3">
      <c r="B9357" s="249"/>
    </row>
    <row r="9358" spans="2:2" x14ac:dyDescent="0.3">
      <c r="B9358" s="249"/>
    </row>
    <row r="9359" spans="2:2" x14ac:dyDescent="0.3">
      <c r="B9359" s="249"/>
    </row>
    <row r="9360" spans="2:2" x14ac:dyDescent="0.3">
      <c r="B9360" s="249"/>
    </row>
    <row r="9361" spans="2:2" x14ac:dyDescent="0.3">
      <c r="B9361" s="249"/>
    </row>
    <row r="9362" spans="2:2" x14ac:dyDescent="0.3">
      <c r="B9362" s="249"/>
    </row>
    <row r="9363" spans="2:2" x14ac:dyDescent="0.3">
      <c r="B9363" s="249"/>
    </row>
    <row r="9364" spans="2:2" x14ac:dyDescent="0.3">
      <c r="B9364" s="249"/>
    </row>
    <row r="9365" spans="2:2" x14ac:dyDescent="0.3">
      <c r="B9365" s="249"/>
    </row>
    <row r="9366" spans="2:2" x14ac:dyDescent="0.3">
      <c r="B9366" s="249"/>
    </row>
    <row r="9367" spans="2:2" x14ac:dyDescent="0.3">
      <c r="B9367" s="249"/>
    </row>
    <row r="9368" spans="2:2" x14ac:dyDescent="0.3">
      <c r="B9368" s="249"/>
    </row>
    <row r="9369" spans="2:2" x14ac:dyDescent="0.3">
      <c r="B9369" s="249"/>
    </row>
    <row r="9370" spans="2:2" x14ac:dyDescent="0.3">
      <c r="B9370" s="249"/>
    </row>
    <row r="9371" spans="2:2" x14ac:dyDescent="0.3">
      <c r="B9371" s="249"/>
    </row>
    <row r="9372" spans="2:2" x14ac:dyDescent="0.3">
      <c r="B9372" s="249"/>
    </row>
    <row r="9373" spans="2:2" x14ac:dyDescent="0.3">
      <c r="B9373" s="249"/>
    </row>
    <row r="9374" spans="2:2" x14ac:dyDescent="0.3">
      <c r="B9374" s="249"/>
    </row>
    <row r="9375" spans="2:2" x14ac:dyDescent="0.3">
      <c r="B9375" s="249"/>
    </row>
    <row r="9376" spans="2:2" x14ac:dyDescent="0.3">
      <c r="B9376" s="249"/>
    </row>
    <row r="9377" spans="2:2" x14ac:dyDescent="0.3">
      <c r="B9377" s="249"/>
    </row>
    <row r="9378" spans="2:2" x14ac:dyDescent="0.3">
      <c r="B9378" s="249"/>
    </row>
    <row r="9379" spans="2:2" x14ac:dyDescent="0.3">
      <c r="B9379" s="249"/>
    </row>
    <row r="9380" spans="2:2" x14ac:dyDescent="0.3">
      <c r="B9380" s="249"/>
    </row>
    <row r="9381" spans="2:2" x14ac:dyDescent="0.3">
      <c r="B9381" s="249"/>
    </row>
    <row r="9382" spans="2:2" x14ac:dyDescent="0.3">
      <c r="B9382" s="249"/>
    </row>
    <row r="9383" spans="2:2" x14ac:dyDescent="0.3">
      <c r="B9383" s="249"/>
    </row>
    <row r="9384" spans="2:2" x14ac:dyDescent="0.3">
      <c r="B9384" s="249"/>
    </row>
    <row r="9385" spans="2:2" x14ac:dyDescent="0.3">
      <c r="B9385" s="249"/>
    </row>
    <row r="9386" spans="2:2" x14ac:dyDescent="0.3">
      <c r="B9386" s="249"/>
    </row>
    <row r="9387" spans="2:2" x14ac:dyDescent="0.3">
      <c r="B9387" s="249"/>
    </row>
    <row r="9388" spans="2:2" x14ac:dyDescent="0.3">
      <c r="B9388" s="249"/>
    </row>
    <row r="9389" spans="2:2" x14ac:dyDescent="0.3">
      <c r="B9389" s="249"/>
    </row>
    <row r="9390" spans="2:2" x14ac:dyDescent="0.3">
      <c r="B9390" s="249"/>
    </row>
    <row r="9391" spans="2:2" x14ac:dyDescent="0.3">
      <c r="B9391" s="249"/>
    </row>
    <row r="9392" spans="2:2" x14ac:dyDescent="0.3">
      <c r="B9392" s="249"/>
    </row>
    <row r="9393" spans="2:2" x14ac:dyDescent="0.3">
      <c r="B9393" s="249"/>
    </row>
    <row r="9394" spans="2:2" x14ac:dyDescent="0.3">
      <c r="B9394" s="249"/>
    </row>
    <row r="9395" spans="2:2" x14ac:dyDescent="0.3">
      <c r="B9395" s="249"/>
    </row>
    <row r="9396" spans="2:2" x14ac:dyDescent="0.3">
      <c r="B9396" s="249"/>
    </row>
    <row r="9397" spans="2:2" x14ac:dyDescent="0.3">
      <c r="B9397" s="249"/>
    </row>
    <row r="9398" spans="2:2" x14ac:dyDescent="0.3">
      <c r="B9398" s="249"/>
    </row>
    <row r="9399" spans="2:2" x14ac:dyDescent="0.3">
      <c r="B9399" s="249"/>
    </row>
    <row r="9400" spans="2:2" x14ac:dyDescent="0.3">
      <c r="B9400" s="249"/>
    </row>
    <row r="9401" spans="2:2" x14ac:dyDescent="0.3">
      <c r="B9401" s="249"/>
    </row>
    <row r="9402" spans="2:2" x14ac:dyDescent="0.3">
      <c r="B9402" s="249"/>
    </row>
    <row r="9403" spans="2:2" x14ac:dyDescent="0.3">
      <c r="B9403" s="249"/>
    </row>
    <row r="9404" spans="2:2" x14ac:dyDescent="0.3">
      <c r="B9404" s="249"/>
    </row>
    <row r="9405" spans="2:2" x14ac:dyDescent="0.3">
      <c r="B9405" s="249"/>
    </row>
    <row r="9406" spans="2:2" x14ac:dyDescent="0.3">
      <c r="B9406" s="249"/>
    </row>
    <row r="9407" spans="2:2" x14ac:dyDescent="0.3">
      <c r="B9407" s="249"/>
    </row>
    <row r="9408" spans="2:2" x14ac:dyDescent="0.3">
      <c r="B9408" s="249"/>
    </row>
    <row r="9409" spans="2:2" x14ac:dyDescent="0.3">
      <c r="B9409" s="249"/>
    </row>
    <row r="9410" spans="2:2" x14ac:dyDescent="0.3">
      <c r="B9410" s="249"/>
    </row>
    <row r="9411" spans="2:2" x14ac:dyDescent="0.3">
      <c r="B9411" s="249"/>
    </row>
    <row r="9412" spans="2:2" x14ac:dyDescent="0.3">
      <c r="B9412" s="249"/>
    </row>
    <row r="9413" spans="2:2" x14ac:dyDescent="0.3">
      <c r="B9413" s="249"/>
    </row>
    <row r="9414" spans="2:2" x14ac:dyDescent="0.3">
      <c r="B9414" s="249"/>
    </row>
    <row r="9415" spans="2:2" x14ac:dyDescent="0.3">
      <c r="B9415" s="249"/>
    </row>
    <row r="9416" spans="2:2" x14ac:dyDescent="0.3">
      <c r="B9416" s="249"/>
    </row>
    <row r="9417" spans="2:2" x14ac:dyDescent="0.3">
      <c r="B9417" s="249"/>
    </row>
    <row r="9418" spans="2:2" x14ac:dyDescent="0.3">
      <c r="B9418" s="249"/>
    </row>
    <row r="9419" spans="2:2" x14ac:dyDescent="0.3">
      <c r="B9419" s="249"/>
    </row>
    <row r="9420" spans="2:2" x14ac:dyDescent="0.3">
      <c r="B9420" s="249"/>
    </row>
    <row r="9421" spans="2:2" x14ac:dyDescent="0.3">
      <c r="B9421" s="249"/>
    </row>
    <row r="9422" spans="2:2" x14ac:dyDescent="0.3">
      <c r="B9422" s="249"/>
    </row>
    <row r="9423" spans="2:2" x14ac:dyDescent="0.3">
      <c r="B9423" s="249"/>
    </row>
    <row r="9424" spans="2:2" x14ac:dyDescent="0.3">
      <c r="B9424" s="249"/>
    </row>
    <row r="9425" spans="2:2" x14ac:dyDescent="0.3">
      <c r="B9425" s="249"/>
    </row>
    <row r="9426" spans="2:2" x14ac:dyDescent="0.3">
      <c r="B9426" s="249"/>
    </row>
    <row r="9427" spans="2:2" x14ac:dyDescent="0.3">
      <c r="B9427" s="249"/>
    </row>
    <row r="9428" spans="2:2" x14ac:dyDescent="0.3">
      <c r="B9428" s="249"/>
    </row>
    <row r="9429" spans="2:2" x14ac:dyDescent="0.3">
      <c r="B9429" s="249"/>
    </row>
    <row r="9430" spans="2:2" x14ac:dyDescent="0.3">
      <c r="B9430" s="249"/>
    </row>
    <row r="9431" spans="2:2" x14ac:dyDescent="0.3">
      <c r="B9431" s="249"/>
    </row>
    <row r="9432" spans="2:2" x14ac:dyDescent="0.3">
      <c r="B9432" s="249"/>
    </row>
    <row r="9433" spans="2:2" x14ac:dyDescent="0.3">
      <c r="B9433" s="249"/>
    </row>
    <row r="9434" spans="2:2" x14ac:dyDescent="0.3">
      <c r="B9434" s="249"/>
    </row>
    <row r="9435" spans="2:2" x14ac:dyDescent="0.3">
      <c r="B9435" s="249"/>
    </row>
    <row r="9436" spans="2:2" x14ac:dyDescent="0.3">
      <c r="B9436" s="249"/>
    </row>
    <row r="9437" spans="2:2" x14ac:dyDescent="0.3">
      <c r="B9437" s="249"/>
    </row>
    <row r="9438" spans="2:2" x14ac:dyDescent="0.3">
      <c r="B9438" s="249"/>
    </row>
    <row r="9439" spans="2:2" x14ac:dyDescent="0.3">
      <c r="B9439" s="249"/>
    </row>
    <row r="9440" spans="2:2" x14ac:dyDescent="0.3">
      <c r="B9440" s="249"/>
    </row>
    <row r="9441" spans="2:2" x14ac:dyDescent="0.3">
      <c r="B9441" s="249"/>
    </row>
    <row r="9442" spans="2:2" x14ac:dyDescent="0.3">
      <c r="B9442" s="249"/>
    </row>
    <row r="9443" spans="2:2" x14ac:dyDescent="0.3">
      <c r="B9443" s="249"/>
    </row>
    <row r="9444" spans="2:2" x14ac:dyDescent="0.3">
      <c r="B9444" s="249"/>
    </row>
    <row r="9445" spans="2:2" x14ac:dyDescent="0.3">
      <c r="B9445" s="249"/>
    </row>
    <row r="9446" spans="2:2" x14ac:dyDescent="0.3">
      <c r="B9446" s="249"/>
    </row>
    <row r="9447" spans="2:2" x14ac:dyDescent="0.3">
      <c r="B9447" s="249"/>
    </row>
    <row r="9448" spans="2:2" x14ac:dyDescent="0.3">
      <c r="B9448" s="249"/>
    </row>
    <row r="9449" spans="2:2" x14ac:dyDescent="0.3">
      <c r="B9449" s="249"/>
    </row>
    <row r="9450" spans="2:2" x14ac:dyDescent="0.3">
      <c r="B9450" s="249"/>
    </row>
    <row r="9451" spans="2:2" x14ac:dyDescent="0.3">
      <c r="B9451" s="249"/>
    </row>
    <row r="9452" spans="2:2" x14ac:dyDescent="0.3">
      <c r="B9452" s="249"/>
    </row>
    <row r="9453" spans="2:2" x14ac:dyDescent="0.3">
      <c r="B9453" s="249"/>
    </row>
    <row r="9454" spans="2:2" x14ac:dyDescent="0.3">
      <c r="B9454" s="249"/>
    </row>
    <row r="9455" spans="2:2" x14ac:dyDescent="0.3">
      <c r="B9455" s="249"/>
    </row>
    <row r="9456" spans="2:2" x14ac:dyDescent="0.3">
      <c r="B9456" s="249"/>
    </row>
    <row r="9457" spans="2:2" x14ac:dyDescent="0.3">
      <c r="B9457" s="249"/>
    </row>
    <row r="9458" spans="2:2" x14ac:dyDescent="0.3">
      <c r="B9458" s="249"/>
    </row>
    <row r="9459" spans="2:2" x14ac:dyDescent="0.3">
      <c r="B9459" s="249"/>
    </row>
    <row r="9460" spans="2:2" x14ac:dyDescent="0.3">
      <c r="B9460" s="249"/>
    </row>
    <row r="9461" spans="2:2" x14ac:dyDescent="0.3">
      <c r="B9461" s="249"/>
    </row>
    <row r="9462" spans="2:2" x14ac:dyDescent="0.3">
      <c r="B9462" s="249"/>
    </row>
    <row r="9463" spans="2:2" x14ac:dyDescent="0.3">
      <c r="B9463" s="249"/>
    </row>
    <row r="9464" spans="2:2" x14ac:dyDescent="0.3">
      <c r="B9464" s="249"/>
    </row>
    <row r="9465" spans="2:2" x14ac:dyDescent="0.3">
      <c r="B9465" s="249"/>
    </row>
    <row r="9466" spans="2:2" x14ac:dyDescent="0.3">
      <c r="B9466" s="249"/>
    </row>
    <row r="9467" spans="2:2" x14ac:dyDescent="0.3">
      <c r="B9467" s="249"/>
    </row>
    <row r="9468" spans="2:2" x14ac:dyDescent="0.3">
      <c r="B9468" s="249"/>
    </row>
    <row r="9469" spans="2:2" x14ac:dyDescent="0.3">
      <c r="B9469" s="249"/>
    </row>
    <row r="9470" spans="2:2" x14ac:dyDescent="0.3">
      <c r="B9470" s="249"/>
    </row>
    <row r="9471" spans="2:2" x14ac:dyDescent="0.3">
      <c r="B9471" s="249"/>
    </row>
    <row r="9472" spans="2:2" x14ac:dyDescent="0.3">
      <c r="B9472" s="249"/>
    </row>
    <row r="9473" spans="2:2" x14ac:dyDescent="0.3">
      <c r="B9473" s="249"/>
    </row>
    <row r="9474" spans="2:2" x14ac:dyDescent="0.3">
      <c r="B9474" s="249"/>
    </row>
    <row r="9475" spans="2:2" x14ac:dyDescent="0.3">
      <c r="B9475" s="249"/>
    </row>
    <row r="9476" spans="2:2" x14ac:dyDescent="0.3">
      <c r="B9476" s="249"/>
    </row>
    <row r="9477" spans="2:2" x14ac:dyDescent="0.3">
      <c r="B9477" s="249"/>
    </row>
    <row r="9478" spans="2:2" x14ac:dyDescent="0.3">
      <c r="B9478" s="249"/>
    </row>
    <row r="9479" spans="2:2" x14ac:dyDescent="0.3">
      <c r="B9479" s="249"/>
    </row>
    <row r="9480" spans="2:2" x14ac:dyDescent="0.3">
      <c r="B9480" s="249"/>
    </row>
    <row r="9481" spans="2:2" x14ac:dyDescent="0.3">
      <c r="B9481" s="249"/>
    </row>
    <row r="9482" spans="2:2" x14ac:dyDescent="0.3">
      <c r="B9482" s="249"/>
    </row>
    <row r="9483" spans="2:2" x14ac:dyDescent="0.3">
      <c r="B9483" s="249"/>
    </row>
    <row r="9484" spans="2:2" x14ac:dyDescent="0.3">
      <c r="B9484" s="249"/>
    </row>
    <row r="9485" spans="2:2" x14ac:dyDescent="0.3">
      <c r="B9485" s="249"/>
    </row>
    <row r="9486" spans="2:2" x14ac:dyDescent="0.3">
      <c r="B9486" s="249"/>
    </row>
    <row r="9487" spans="2:2" x14ac:dyDescent="0.3">
      <c r="B9487" s="249"/>
    </row>
    <row r="9488" spans="2:2" x14ac:dyDescent="0.3">
      <c r="B9488" s="249"/>
    </row>
    <row r="9489" spans="2:2" x14ac:dyDescent="0.3">
      <c r="B9489" s="249"/>
    </row>
    <row r="9490" spans="2:2" x14ac:dyDescent="0.3">
      <c r="B9490" s="249"/>
    </row>
    <row r="9491" spans="2:2" x14ac:dyDescent="0.3">
      <c r="B9491" s="249"/>
    </row>
    <row r="9492" spans="2:2" x14ac:dyDescent="0.3">
      <c r="B9492" s="249"/>
    </row>
    <row r="9493" spans="2:2" x14ac:dyDescent="0.3">
      <c r="B9493" s="249"/>
    </row>
    <row r="9494" spans="2:2" x14ac:dyDescent="0.3">
      <c r="B9494" s="249"/>
    </row>
    <row r="9495" spans="2:2" x14ac:dyDescent="0.3">
      <c r="B9495" s="249"/>
    </row>
    <row r="9496" spans="2:2" x14ac:dyDescent="0.3">
      <c r="B9496" s="249"/>
    </row>
    <row r="9497" spans="2:2" x14ac:dyDescent="0.3">
      <c r="B9497" s="249"/>
    </row>
    <row r="9498" spans="2:2" x14ac:dyDescent="0.3">
      <c r="B9498" s="249"/>
    </row>
    <row r="9499" spans="2:2" x14ac:dyDescent="0.3">
      <c r="B9499" s="249"/>
    </row>
    <row r="9500" spans="2:2" x14ac:dyDescent="0.3">
      <c r="B9500" s="249"/>
    </row>
    <row r="9501" spans="2:2" x14ac:dyDescent="0.3">
      <c r="B9501" s="249"/>
    </row>
    <row r="9502" spans="2:2" x14ac:dyDescent="0.3">
      <c r="B9502" s="249"/>
    </row>
    <row r="9503" spans="2:2" x14ac:dyDescent="0.3">
      <c r="B9503" s="249"/>
    </row>
    <row r="9504" spans="2:2" x14ac:dyDescent="0.3">
      <c r="B9504" s="249"/>
    </row>
    <row r="9505" spans="2:2" x14ac:dyDescent="0.3">
      <c r="B9505" s="249"/>
    </row>
    <row r="9506" spans="2:2" x14ac:dyDescent="0.3">
      <c r="B9506" s="249"/>
    </row>
    <row r="9507" spans="2:2" x14ac:dyDescent="0.3">
      <c r="B9507" s="249"/>
    </row>
    <row r="9508" spans="2:2" x14ac:dyDescent="0.3">
      <c r="B9508" s="249"/>
    </row>
    <row r="9509" spans="2:2" x14ac:dyDescent="0.3">
      <c r="B9509" s="249"/>
    </row>
    <row r="9510" spans="2:2" x14ac:dyDescent="0.3">
      <c r="B9510" s="249"/>
    </row>
    <row r="9511" spans="2:2" x14ac:dyDescent="0.3">
      <c r="B9511" s="249"/>
    </row>
    <row r="9512" spans="2:2" x14ac:dyDescent="0.3">
      <c r="B9512" s="249"/>
    </row>
    <row r="9513" spans="2:2" x14ac:dyDescent="0.3">
      <c r="B9513" s="249"/>
    </row>
    <row r="9514" spans="2:2" x14ac:dyDescent="0.3">
      <c r="B9514" s="249"/>
    </row>
    <row r="9515" spans="2:2" x14ac:dyDescent="0.3">
      <c r="B9515" s="249"/>
    </row>
    <row r="9516" spans="2:2" x14ac:dyDescent="0.3">
      <c r="B9516" s="249"/>
    </row>
    <row r="9517" spans="2:2" x14ac:dyDescent="0.3">
      <c r="B9517" s="249"/>
    </row>
    <row r="9518" spans="2:2" x14ac:dyDescent="0.3">
      <c r="B9518" s="249"/>
    </row>
    <row r="9519" spans="2:2" x14ac:dyDescent="0.3">
      <c r="B9519" s="249"/>
    </row>
    <row r="9520" spans="2:2" x14ac:dyDescent="0.3">
      <c r="B9520" s="249"/>
    </row>
    <row r="9521" spans="2:2" x14ac:dyDescent="0.3">
      <c r="B9521" s="249"/>
    </row>
    <row r="9522" spans="2:2" x14ac:dyDescent="0.3">
      <c r="B9522" s="249"/>
    </row>
    <row r="9523" spans="2:2" x14ac:dyDescent="0.3">
      <c r="B9523" s="249"/>
    </row>
    <row r="9524" spans="2:2" x14ac:dyDescent="0.3">
      <c r="B9524" s="249"/>
    </row>
    <row r="9525" spans="2:2" x14ac:dyDescent="0.3">
      <c r="B9525" s="249"/>
    </row>
    <row r="9526" spans="2:2" x14ac:dyDescent="0.3">
      <c r="B9526" s="249"/>
    </row>
    <row r="9527" spans="2:2" x14ac:dyDescent="0.3">
      <c r="B9527" s="249"/>
    </row>
    <row r="9528" spans="2:2" x14ac:dyDescent="0.3">
      <c r="B9528" s="249"/>
    </row>
    <row r="9529" spans="2:2" x14ac:dyDescent="0.3">
      <c r="B9529" s="249"/>
    </row>
    <row r="9530" spans="2:2" x14ac:dyDescent="0.3">
      <c r="B9530" s="249"/>
    </row>
    <row r="9531" spans="2:2" x14ac:dyDescent="0.3">
      <c r="B9531" s="249"/>
    </row>
    <row r="9532" spans="2:2" x14ac:dyDescent="0.3">
      <c r="B9532" s="249"/>
    </row>
    <row r="9533" spans="2:2" x14ac:dyDescent="0.3">
      <c r="B9533" s="249"/>
    </row>
    <row r="9534" spans="2:2" x14ac:dyDescent="0.3">
      <c r="B9534" s="249"/>
    </row>
    <row r="9535" spans="2:2" x14ac:dyDescent="0.3">
      <c r="B9535" s="249"/>
    </row>
    <row r="9536" spans="2:2" x14ac:dyDescent="0.3">
      <c r="B9536" s="249"/>
    </row>
    <row r="9537" spans="2:2" x14ac:dyDescent="0.3">
      <c r="B9537" s="249"/>
    </row>
    <row r="9538" spans="2:2" x14ac:dyDescent="0.3">
      <c r="B9538" s="249"/>
    </row>
    <row r="9539" spans="2:2" x14ac:dyDescent="0.3">
      <c r="B9539" s="249"/>
    </row>
    <row r="9540" spans="2:2" x14ac:dyDescent="0.3">
      <c r="B9540" s="249"/>
    </row>
    <row r="9541" spans="2:2" x14ac:dyDescent="0.3">
      <c r="B9541" s="249"/>
    </row>
    <row r="9542" spans="2:2" x14ac:dyDescent="0.3">
      <c r="B9542" s="249"/>
    </row>
    <row r="9543" spans="2:2" x14ac:dyDescent="0.3">
      <c r="B9543" s="249"/>
    </row>
    <row r="9544" spans="2:2" x14ac:dyDescent="0.3">
      <c r="B9544" s="249"/>
    </row>
    <row r="9545" spans="2:2" x14ac:dyDescent="0.3">
      <c r="B9545" s="249"/>
    </row>
    <row r="9546" spans="2:2" x14ac:dyDescent="0.3">
      <c r="B9546" s="249"/>
    </row>
    <row r="9547" spans="2:2" x14ac:dyDescent="0.3">
      <c r="B9547" s="249"/>
    </row>
    <row r="9548" spans="2:2" x14ac:dyDescent="0.3">
      <c r="B9548" s="249"/>
    </row>
    <row r="9549" spans="2:2" x14ac:dyDescent="0.3">
      <c r="B9549" s="249"/>
    </row>
    <row r="9550" spans="2:2" x14ac:dyDescent="0.3">
      <c r="B9550" s="249"/>
    </row>
    <row r="9551" spans="2:2" x14ac:dyDescent="0.3">
      <c r="B9551" s="249"/>
    </row>
    <row r="9552" spans="2:2" x14ac:dyDescent="0.3">
      <c r="B9552" s="249"/>
    </row>
    <row r="9553" spans="2:2" x14ac:dyDescent="0.3">
      <c r="B9553" s="249"/>
    </row>
    <row r="9554" spans="2:2" x14ac:dyDescent="0.3">
      <c r="B9554" s="249"/>
    </row>
    <row r="9555" spans="2:2" x14ac:dyDescent="0.3">
      <c r="B9555" s="249"/>
    </row>
    <row r="9556" spans="2:2" x14ac:dyDescent="0.3">
      <c r="B9556" s="249"/>
    </row>
    <row r="9557" spans="2:2" x14ac:dyDescent="0.3">
      <c r="B9557" s="249"/>
    </row>
    <row r="9558" spans="2:2" x14ac:dyDescent="0.3">
      <c r="B9558" s="249"/>
    </row>
    <row r="9559" spans="2:2" x14ac:dyDescent="0.3">
      <c r="B9559" s="249"/>
    </row>
    <row r="9560" spans="2:2" x14ac:dyDescent="0.3">
      <c r="B9560" s="249"/>
    </row>
    <row r="9561" spans="2:2" x14ac:dyDescent="0.3">
      <c r="B9561" s="249"/>
    </row>
    <row r="9562" spans="2:2" x14ac:dyDescent="0.3">
      <c r="B9562" s="249"/>
    </row>
    <row r="9563" spans="2:2" x14ac:dyDescent="0.3">
      <c r="B9563" s="249"/>
    </row>
    <row r="9564" spans="2:2" x14ac:dyDescent="0.3">
      <c r="B9564" s="249"/>
    </row>
    <row r="9565" spans="2:2" x14ac:dyDescent="0.3">
      <c r="B9565" s="249"/>
    </row>
    <row r="9566" spans="2:2" x14ac:dyDescent="0.3">
      <c r="B9566" s="249"/>
    </row>
    <row r="9567" spans="2:2" x14ac:dyDescent="0.3">
      <c r="B9567" s="249"/>
    </row>
    <row r="9568" spans="2:2" x14ac:dyDescent="0.3">
      <c r="B9568" s="249"/>
    </row>
    <row r="9569" spans="2:2" x14ac:dyDescent="0.3">
      <c r="B9569" s="249"/>
    </row>
    <row r="9570" spans="2:2" x14ac:dyDescent="0.3">
      <c r="B9570" s="249"/>
    </row>
    <row r="9571" spans="2:2" x14ac:dyDescent="0.3">
      <c r="B9571" s="249"/>
    </row>
    <row r="9572" spans="2:2" x14ac:dyDescent="0.3">
      <c r="B9572" s="249"/>
    </row>
    <row r="9573" spans="2:2" x14ac:dyDescent="0.3">
      <c r="B9573" s="249"/>
    </row>
    <row r="9574" spans="2:2" x14ac:dyDescent="0.3">
      <c r="B9574" s="249"/>
    </row>
    <row r="9575" spans="2:2" x14ac:dyDescent="0.3">
      <c r="B9575" s="249"/>
    </row>
    <row r="9576" spans="2:2" x14ac:dyDescent="0.3">
      <c r="B9576" s="249"/>
    </row>
    <row r="9577" spans="2:2" x14ac:dyDescent="0.3">
      <c r="B9577" s="249"/>
    </row>
    <row r="9578" spans="2:2" x14ac:dyDescent="0.3">
      <c r="B9578" s="249"/>
    </row>
    <row r="9579" spans="2:2" x14ac:dyDescent="0.3">
      <c r="B9579" s="249"/>
    </row>
    <row r="9580" spans="2:2" x14ac:dyDescent="0.3">
      <c r="B9580" s="249"/>
    </row>
    <row r="9581" spans="2:2" x14ac:dyDescent="0.3">
      <c r="B9581" s="249"/>
    </row>
    <row r="9582" spans="2:2" x14ac:dyDescent="0.3">
      <c r="B9582" s="249"/>
    </row>
    <row r="9583" spans="2:2" x14ac:dyDescent="0.3">
      <c r="B9583" s="249"/>
    </row>
    <row r="9584" spans="2:2" x14ac:dyDescent="0.3">
      <c r="B9584" s="249"/>
    </row>
    <row r="9585" spans="2:2" x14ac:dyDescent="0.3">
      <c r="B9585" s="249"/>
    </row>
    <row r="9586" spans="2:2" x14ac:dyDescent="0.3">
      <c r="B9586" s="249"/>
    </row>
    <row r="9587" spans="2:2" x14ac:dyDescent="0.3">
      <c r="B9587" s="249"/>
    </row>
    <row r="9588" spans="2:2" x14ac:dyDescent="0.3">
      <c r="B9588" s="249"/>
    </row>
    <row r="9589" spans="2:2" x14ac:dyDescent="0.3">
      <c r="B9589" s="249"/>
    </row>
    <row r="9590" spans="2:2" x14ac:dyDescent="0.3">
      <c r="B9590" s="249"/>
    </row>
    <row r="9591" spans="2:2" x14ac:dyDescent="0.3">
      <c r="B9591" s="249"/>
    </row>
    <row r="9592" spans="2:2" x14ac:dyDescent="0.3">
      <c r="B9592" s="249"/>
    </row>
    <row r="9593" spans="2:2" x14ac:dyDescent="0.3">
      <c r="B9593" s="249"/>
    </row>
    <row r="9594" spans="2:2" x14ac:dyDescent="0.3">
      <c r="B9594" s="249"/>
    </row>
    <row r="9595" spans="2:2" x14ac:dyDescent="0.3">
      <c r="B9595" s="249"/>
    </row>
    <row r="9596" spans="2:2" x14ac:dyDescent="0.3">
      <c r="B9596" s="249"/>
    </row>
    <row r="9597" spans="2:2" x14ac:dyDescent="0.3">
      <c r="B9597" s="249"/>
    </row>
    <row r="9598" spans="2:2" x14ac:dyDescent="0.3">
      <c r="B9598" s="249"/>
    </row>
    <row r="9599" spans="2:2" x14ac:dyDescent="0.3">
      <c r="B9599" s="249"/>
    </row>
    <row r="9600" spans="2:2" x14ac:dyDescent="0.3">
      <c r="B9600" s="249"/>
    </row>
    <row r="9601" spans="2:2" x14ac:dyDescent="0.3">
      <c r="B9601" s="249"/>
    </row>
    <row r="9602" spans="2:2" x14ac:dyDescent="0.3">
      <c r="B9602" s="249"/>
    </row>
    <row r="9603" spans="2:2" x14ac:dyDescent="0.3">
      <c r="B9603" s="249"/>
    </row>
    <row r="9604" spans="2:2" x14ac:dyDescent="0.3">
      <c r="B9604" s="249"/>
    </row>
    <row r="9605" spans="2:2" x14ac:dyDescent="0.3">
      <c r="B9605" s="249"/>
    </row>
    <row r="9606" spans="2:2" x14ac:dyDescent="0.3">
      <c r="B9606" s="249"/>
    </row>
    <row r="9607" spans="2:2" x14ac:dyDescent="0.3">
      <c r="B9607" s="249"/>
    </row>
    <row r="9608" spans="2:2" x14ac:dyDescent="0.3">
      <c r="B9608" s="249"/>
    </row>
    <row r="9609" spans="2:2" x14ac:dyDescent="0.3">
      <c r="B9609" s="249"/>
    </row>
    <row r="9610" spans="2:2" x14ac:dyDescent="0.3">
      <c r="B9610" s="249"/>
    </row>
    <row r="9611" spans="2:2" x14ac:dyDescent="0.3">
      <c r="B9611" s="249"/>
    </row>
    <row r="9612" spans="2:2" x14ac:dyDescent="0.3">
      <c r="B9612" s="249"/>
    </row>
    <row r="9613" spans="2:2" x14ac:dyDescent="0.3">
      <c r="B9613" s="249"/>
    </row>
    <row r="9614" spans="2:2" x14ac:dyDescent="0.3">
      <c r="B9614" s="249"/>
    </row>
    <row r="9615" spans="2:2" x14ac:dyDescent="0.3">
      <c r="B9615" s="249"/>
    </row>
    <row r="9616" spans="2:2" x14ac:dyDescent="0.3">
      <c r="B9616" s="249"/>
    </row>
    <row r="9617" spans="2:2" x14ac:dyDescent="0.3">
      <c r="B9617" s="249"/>
    </row>
    <row r="9618" spans="2:2" x14ac:dyDescent="0.3">
      <c r="B9618" s="249"/>
    </row>
    <row r="9619" spans="2:2" x14ac:dyDescent="0.3">
      <c r="B9619" s="249"/>
    </row>
    <row r="9620" spans="2:2" x14ac:dyDescent="0.3">
      <c r="B9620" s="249"/>
    </row>
    <row r="9621" spans="2:2" x14ac:dyDescent="0.3">
      <c r="B9621" s="249"/>
    </row>
    <row r="9622" spans="2:2" x14ac:dyDescent="0.3">
      <c r="B9622" s="249"/>
    </row>
    <row r="9623" spans="2:2" x14ac:dyDescent="0.3">
      <c r="B9623" s="249"/>
    </row>
    <row r="9624" spans="2:2" x14ac:dyDescent="0.3">
      <c r="B9624" s="249"/>
    </row>
    <row r="9625" spans="2:2" x14ac:dyDescent="0.3">
      <c r="B9625" s="249"/>
    </row>
    <row r="9626" spans="2:2" x14ac:dyDescent="0.3">
      <c r="B9626" s="249"/>
    </row>
    <row r="9627" spans="2:2" x14ac:dyDescent="0.3">
      <c r="B9627" s="249"/>
    </row>
    <row r="9628" spans="2:2" x14ac:dyDescent="0.3">
      <c r="B9628" s="249"/>
    </row>
    <row r="9629" spans="2:2" x14ac:dyDescent="0.3">
      <c r="B9629" s="249"/>
    </row>
    <row r="9630" spans="2:2" x14ac:dyDescent="0.3">
      <c r="B9630" s="249"/>
    </row>
    <row r="9631" spans="2:2" x14ac:dyDescent="0.3">
      <c r="B9631" s="249"/>
    </row>
    <row r="9632" spans="2:2" x14ac:dyDescent="0.3">
      <c r="B9632" s="249"/>
    </row>
    <row r="9633" spans="2:2" x14ac:dyDescent="0.3">
      <c r="B9633" s="249"/>
    </row>
    <row r="9634" spans="2:2" x14ac:dyDescent="0.3">
      <c r="B9634" s="249"/>
    </row>
    <row r="9635" spans="2:2" x14ac:dyDescent="0.3">
      <c r="B9635" s="249"/>
    </row>
    <row r="9636" spans="2:2" x14ac:dyDescent="0.3">
      <c r="B9636" s="249"/>
    </row>
    <row r="9637" spans="2:2" x14ac:dyDescent="0.3">
      <c r="B9637" s="249"/>
    </row>
    <row r="9638" spans="2:2" x14ac:dyDescent="0.3">
      <c r="B9638" s="249"/>
    </row>
    <row r="9639" spans="2:2" x14ac:dyDescent="0.3">
      <c r="B9639" s="249"/>
    </row>
    <row r="9640" spans="2:2" x14ac:dyDescent="0.3">
      <c r="B9640" s="249"/>
    </row>
    <row r="9641" spans="2:2" x14ac:dyDescent="0.3">
      <c r="B9641" s="249"/>
    </row>
    <row r="9642" spans="2:2" x14ac:dyDescent="0.3">
      <c r="B9642" s="249"/>
    </row>
    <row r="9643" spans="2:2" x14ac:dyDescent="0.3">
      <c r="B9643" s="249"/>
    </row>
    <row r="9644" spans="2:2" x14ac:dyDescent="0.3">
      <c r="B9644" s="249"/>
    </row>
    <row r="9645" spans="2:2" x14ac:dyDescent="0.3">
      <c r="B9645" s="249"/>
    </row>
    <row r="9646" spans="2:2" x14ac:dyDescent="0.3">
      <c r="B9646" s="249"/>
    </row>
    <row r="9647" spans="2:2" x14ac:dyDescent="0.3">
      <c r="B9647" s="249"/>
    </row>
    <row r="9648" spans="2:2" x14ac:dyDescent="0.3">
      <c r="B9648" s="249"/>
    </row>
    <row r="9649" spans="2:2" x14ac:dyDescent="0.3">
      <c r="B9649" s="249"/>
    </row>
    <row r="9650" spans="2:2" x14ac:dyDescent="0.3">
      <c r="B9650" s="249"/>
    </row>
    <row r="9651" spans="2:2" x14ac:dyDescent="0.3">
      <c r="B9651" s="249"/>
    </row>
    <row r="9652" spans="2:2" x14ac:dyDescent="0.3">
      <c r="B9652" s="249"/>
    </row>
    <row r="9653" spans="2:2" x14ac:dyDescent="0.3">
      <c r="B9653" s="249"/>
    </row>
    <row r="9654" spans="2:2" x14ac:dyDescent="0.3">
      <c r="B9654" s="249"/>
    </row>
    <row r="9655" spans="2:2" x14ac:dyDescent="0.3">
      <c r="B9655" s="249"/>
    </row>
    <row r="9656" spans="2:2" x14ac:dyDescent="0.3">
      <c r="B9656" s="249"/>
    </row>
    <row r="9657" spans="2:2" x14ac:dyDescent="0.3">
      <c r="B9657" s="249"/>
    </row>
    <row r="9658" spans="2:2" x14ac:dyDescent="0.3">
      <c r="B9658" s="249"/>
    </row>
    <row r="9659" spans="2:2" x14ac:dyDescent="0.3">
      <c r="B9659" s="249"/>
    </row>
    <row r="9660" spans="2:2" x14ac:dyDescent="0.3">
      <c r="B9660" s="249"/>
    </row>
    <row r="9661" spans="2:2" x14ac:dyDescent="0.3">
      <c r="B9661" s="249"/>
    </row>
    <row r="9662" spans="2:2" x14ac:dyDescent="0.3">
      <c r="B9662" s="249"/>
    </row>
    <row r="9663" spans="2:2" x14ac:dyDescent="0.3">
      <c r="B9663" s="249"/>
    </row>
    <row r="9664" spans="2:2" x14ac:dyDescent="0.3">
      <c r="B9664" s="249"/>
    </row>
    <row r="9665" spans="2:2" x14ac:dyDescent="0.3">
      <c r="B9665" s="249"/>
    </row>
    <row r="9666" spans="2:2" x14ac:dyDescent="0.3">
      <c r="B9666" s="249"/>
    </row>
    <row r="9667" spans="2:2" x14ac:dyDescent="0.3">
      <c r="B9667" s="249"/>
    </row>
    <row r="9668" spans="2:2" x14ac:dyDescent="0.3">
      <c r="B9668" s="249"/>
    </row>
    <row r="9669" spans="2:2" x14ac:dyDescent="0.3">
      <c r="B9669" s="249"/>
    </row>
    <row r="9670" spans="2:2" x14ac:dyDescent="0.3">
      <c r="B9670" s="249"/>
    </row>
    <row r="9671" spans="2:2" x14ac:dyDescent="0.3">
      <c r="B9671" s="249"/>
    </row>
    <row r="9672" spans="2:2" x14ac:dyDescent="0.3">
      <c r="B9672" s="249"/>
    </row>
    <row r="9673" spans="2:2" x14ac:dyDescent="0.3">
      <c r="B9673" s="249"/>
    </row>
    <row r="9674" spans="2:2" x14ac:dyDescent="0.3">
      <c r="B9674" s="249"/>
    </row>
    <row r="9675" spans="2:2" x14ac:dyDescent="0.3">
      <c r="B9675" s="249"/>
    </row>
    <row r="9676" spans="2:2" x14ac:dyDescent="0.3">
      <c r="B9676" s="249"/>
    </row>
    <row r="9677" spans="2:2" x14ac:dyDescent="0.3">
      <c r="B9677" s="249"/>
    </row>
    <row r="9678" spans="2:2" x14ac:dyDescent="0.3">
      <c r="B9678" s="249"/>
    </row>
    <row r="9679" spans="2:2" x14ac:dyDescent="0.3">
      <c r="B9679" s="249"/>
    </row>
    <row r="9680" spans="2:2" x14ac:dyDescent="0.3">
      <c r="B9680" s="249"/>
    </row>
    <row r="9681" spans="2:2" x14ac:dyDescent="0.3">
      <c r="B9681" s="249"/>
    </row>
    <row r="9682" spans="2:2" x14ac:dyDescent="0.3">
      <c r="B9682" s="249"/>
    </row>
    <row r="9683" spans="2:2" x14ac:dyDescent="0.3">
      <c r="B9683" s="249"/>
    </row>
    <row r="9684" spans="2:2" x14ac:dyDescent="0.3">
      <c r="B9684" s="249"/>
    </row>
    <row r="9685" spans="2:2" x14ac:dyDescent="0.3">
      <c r="B9685" s="249"/>
    </row>
    <row r="9686" spans="2:2" x14ac:dyDescent="0.3">
      <c r="B9686" s="249"/>
    </row>
    <row r="9687" spans="2:2" x14ac:dyDescent="0.3">
      <c r="B9687" s="249"/>
    </row>
    <row r="9688" spans="2:2" x14ac:dyDescent="0.3">
      <c r="B9688" s="249"/>
    </row>
    <row r="9689" spans="2:2" x14ac:dyDescent="0.3">
      <c r="B9689" s="249"/>
    </row>
    <row r="9690" spans="2:2" x14ac:dyDescent="0.3">
      <c r="B9690" s="249"/>
    </row>
    <row r="9691" spans="2:2" x14ac:dyDescent="0.3">
      <c r="B9691" s="249"/>
    </row>
    <row r="9692" spans="2:2" x14ac:dyDescent="0.3">
      <c r="B9692" s="249"/>
    </row>
    <row r="9693" spans="2:2" x14ac:dyDescent="0.3">
      <c r="B9693" s="249"/>
    </row>
    <row r="9694" spans="2:2" x14ac:dyDescent="0.3">
      <c r="B9694" s="249"/>
    </row>
    <row r="9695" spans="2:2" x14ac:dyDescent="0.3">
      <c r="B9695" s="249"/>
    </row>
    <row r="9696" spans="2:2" x14ac:dyDescent="0.3">
      <c r="B9696" s="249"/>
    </row>
    <row r="9697" spans="2:2" x14ac:dyDescent="0.3">
      <c r="B9697" s="249"/>
    </row>
    <row r="9698" spans="2:2" x14ac:dyDescent="0.3">
      <c r="B9698" s="249"/>
    </row>
    <row r="9699" spans="2:2" x14ac:dyDescent="0.3">
      <c r="B9699" s="249"/>
    </row>
    <row r="9700" spans="2:2" x14ac:dyDescent="0.3">
      <c r="B9700" s="249"/>
    </row>
    <row r="9701" spans="2:2" x14ac:dyDescent="0.3">
      <c r="B9701" s="249"/>
    </row>
    <row r="9702" spans="2:2" x14ac:dyDescent="0.3">
      <c r="B9702" s="249"/>
    </row>
    <row r="9703" spans="2:2" x14ac:dyDescent="0.3">
      <c r="B9703" s="249"/>
    </row>
    <row r="9704" spans="2:2" x14ac:dyDescent="0.3">
      <c r="B9704" s="249"/>
    </row>
    <row r="9705" spans="2:2" x14ac:dyDescent="0.3">
      <c r="B9705" s="249"/>
    </row>
    <row r="9706" spans="2:2" x14ac:dyDescent="0.3">
      <c r="B9706" s="249"/>
    </row>
    <row r="9707" spans="2:2" x14ac:dyDescent="0.3">
      <c r="B9707" s="249"/>
    </row>
    <row r="9708" spans="2:2" x14ac:dyDescent="0.3">
      <c r="B9708" s="249"/>
    </row>
    <row r="9709" spans="2:2" x14ac:dyDescent="0.3">
      <c r="B9709" s="249"/>
    </row>
    <row r="9710" spans="2:2" x14ac:dyDescent="0.3">
      <c r="B9710" s="249"/>
    </row>
    <row r="9711" spans="2:2" x14ac:dyDescent="0.3">
      <c r="B9711" s="249"/>
    </row>
    <row r="9712" spans="2:2" x14ac:dyDescent="0.3">
      <c r="B9712" s="249"/>
    </row>
    <row r="9713" spans="2:2" x14ac:dyDescent="0.3">
      <c r="B9713" s="249"/>
    </row>
    <row r="9714" spans="2:2" x14ac:dyDescent="0.3">
      <c r="B9714" s="249"/>
    </row>
    <row r="9715" spans="2:2" x14ac:dyDescent="0.3">
      <c r="B9715" s="249"/>
    </row>
    <row r="9716" spans="2:2" x14ac:dyDescent="0.3">
      <c r="B9716" s="249"/>
    </row>
    <row r="9717" spans="2:2" x14ac:dyDescent="0.3">
      <c r="B9717" s="249"/>
    </row>
    <row r="9718" spans="2:2" x14ac:dyDescent="0.3">
      <c r="B9718" s="249"/>
    </row>
    <row r="9719" spans="2:2" x14ac:dyDescent="0.3">
      <c r="B9719" s="249"/>
    </row>
    <row r="9720" spans="2:2" x14ac:dyDescent="0.3">
      <c r="B9720" s="249"/>
    </row>
    <row r="9721" spans="2:2" x14ac:dyDescent="0.3">
      <c r="B9721" s="249"/>
    </row>
    <row r="9722" spans="2:2" x14ac:dyDescent="0.3">
      <c r="B9722" s="249"/>
    </row>
    <row r="9723" spans="2:2" x14ac:dyDescent="0.3">
      <c r="B9723" s="249"/>
    </row>
    <row r="9724" spans="2:2" x14ac:dyDescent="0.3">
      <c r="B9724" s="249"/>
    </row>
    <row r="9725" spans="2:2" x14ac:dyDescent="0.3">
      <c r="B9725" s="249"/>
    </row>
    <row r="9726" spans="2:2" x14ac:dyDescent="0.3">
      <c r="B9726" s="249"/>
    </row>
    <row r="9727" spans="2:2" x14ac:dyDescent="0.3">
      <c r="B9727" s="249"/>
    </row>
    <row r="9728" spans="2:2" x14ac:dyDescent="0.3">
      <c r="B9728" s="249"/>
    </row>
    <row r="9729" spans="2:2" x14ac:dyDescent="0.3">
      <c r="B9729" s="249"/>
    </row>
    <row r="9730" spans="2:2" x14ac:dyDescent="0.3">
      <c r="B9730" s="249"/>
    </row>
    <row r="9731" spans="2:2" x14ac:dyDescent="0.3">
      <c r="B9731" s="249"/>
    </row>
    <row r="9732" spans="2:2" x14ac:dyDescent="0.3">
      <c r="B9732" s="249"/>
    </row>
    <row r="9733" spans="2:2" x14ac:dyDescent="0.3">
      <c r="B9733" s="249"/>
    </row>
    <row r="9734" spans="2:2" x14ac:dyDescent="0.3">
      <c r="B9734" s="249"/>
    </row>
    <row r="9735" spans="2:2" x14ac:dyDescent="0.3">
      <c r="B9735" s="249"/>
    </row>
    <row r="9736" spans="2:2" x14ac:dyDescent="0.3">
      <c r="B9736" s="249"/>
    </row>
    <row r="9737" spans="2:2" x14ac:dyDescent="0.3">
      <c r="B9737" s="249"/>
    </row>
    <row r="9738" spans="2:2" x14ac:dyDescent="0.3">
      <c r="B9738" s="249"/>
    </row>
    <row r="9739" spans="2:2" x14ac:dyDescent="0.3">
      <c r="B9739" s="249"/>
    </row>
    <row r="9740" spans="2:2" x14ac:dyDescent="0.3">
      <c r="B9740" s="249"/>
    </row>
    <row r="9741" spans="2:2" x14ac:dyDescent="0.3">
      <c r="B9741" s="249"/>
    </row>
    <row r="9742" spans="2:2" x14ac:dyDescent="0.3">
      <c r="B9742" s="249"/>
    </row>
    <row r="9743" spans="2:2" x14ac:dyDescent="0.3">
      <c r="B9743" s="249"/>
    </row>
    <row r="9744" spans="2:2" x14ac:dyDescent="0.3">
      <c r="B9744" s="249"/>
    </row>
    <row r="9745" spans="2:2" x14ac:dyDescent="0.3">
      <c r="B9745" s="249"/>
    </row>
    <row r="9746" spans="2:2" x14ac:dyDescent="0.3">
      <c r="B9746" s="249"/>
    </row>
    <row r="9747" spans="2:2" x14ac:dyDescent="0.3">
      <c r="B9747" s="249"/>
    </row>
    <row r="9748" spans="2:2" x14ac:dyDescent="0.3">
      <c r="B9748" s="249"/>
    </row>
    <row r="9749" spans="2:2" x14ac:dyDescent="0.3">
      <c r="B9749" s="249"/>
    </row>
    <row r="9750" spans="2:2" x14ac:dyDescent="0.3">
      <c r="B9750" s="249"/>
    </row>
    <row r="9751" spans="2:2" x14ac:dyDescent="0.3">
      <c r="B9751" s="249"/>
    </row>
    <row r="9752" spans="2:2" x14ac:dyDescent="0.3">
      <c r="B9752" s="249"/>
    </row>
    <row r="9753" spans="2:2" x14ac:dyDescent="0.3">
      <c r="B9753" s="249"/>
    </row>
    <row r="9754" spans="2:2" x14ac:dyDescent="0.3">
      <c r="B9754" s="249"/>
    </row>
    <row r="9755" spans="2:2" x14ac:dyDescent="0.3">
      <c r="B9755" s="249"/>
    </row>
    <row r="9756" spans="2:2" x14ac:dyDescent="0.3">
      <c r="B9756" s="249"/>
    </row>
    <row r="9757" spans="2:2" x14ac:dyDescent="0.3">
      <c r="B9757" s="249"/>
    </row>
    <row r="9758" spans="2:2" x14ac:dyDescent="0.3">
      <c r="B9758" s="249"/>
    </row>
    <row r="9759" spans="2:2" x14ac:dyDescent="0.3">
      <c r="B9759" s="249"/>
    </row>
    <row r="9760" spans="2:2" x14ac:dyDescent="0.3">
      <c r="B9760" s="249"/>
    </row>
    <row r="9761" spans="2:2" x14ac:dyDescent="0.3">
      <c r="B9761" s="249"/>
    </row>
    <row r="9762" spans="2:2" x14ac:dyDescent="0.3">
      <c r="B9762" s="249"/>
    </row>
    <row r="9763" spans="2:2" x14ac:dyDescent="0.3">
      <c r="B9763" s="249"/>
    </row>
    <row r="9764" spans="2:2" x14ac:dyDescent="0.3">
      <c r="B9764" s="249"/>
    </row>
    <row r="9765" spans="2:2" x14ac:dyDescent="0.3">
      <c r="B9765" s="249"/>
    </row>
    <row r="9766" spans="2:2" x14ac:dyDescent="0.3">
      <c r="B9766" s="249"/>
    </row>
    <row r="9767" spans="2:2" x14ac:dyDescent="0.3">
      <c r="B9767" s="249"/>
    </row>
    <row r="9768" spans="2:2" x14ac:dyDescent="0.3">
      <c r="B9768" s="249"/>
    </row>
    <row r="9769" spans="2:2" x14ac:dyDescent="0.3">
      <c r="B9769" s="249"/>
    </row>
    <row r="9770" spans="2:2" x14ac:dyDescent="0.3">
      <c r="B9770" s="249"/>
    </row>
    <row r="9771" spans="2:2" x14ac:dyDescent="0.3">
      <c r="B9771" s="249"/>
    </row>
    <row r="9772" spans="2:2" x14ac:dyDescent="0.3">
      <c r="B9772" s="249"/>
    </row>
    <row r="9773" spans="2:2" x14ac:dyDescent="0.3">
      <c r="B9773" s="249"/>
    </row>
    <row r="9774" spans="2:2" x14ac:dyDescent="0.3">
      <c r="B9774" s="249"/>
    </row>
    <row r="9775" spans="2:2" x14ac:dyDescent="0.3">
      <c r="B9775" s="249"/>
    </row>
    <row r="9776" spans="2:2" x14ac:dyDescent="0.3">
      <c r="B9776" s="249"/>
    </row>
    <row r="9777" spans="2:2" x14ac:dyDescent="0.3">
      <c r="B9777" s="249"/>
    </row>
    <row r="9778" spans="2:2" x14ac:dyDescent="0.3">
      <c r="B9778" s="249"/>
    </row>
    <row r="9779" spans="2:2" x14ac:dyDescent="0.3">
      <c r="B9779" s="249"/>
    </row>
    <row r="9780" spans="2:2" x14ac:dyDescent="0.3">
      <c r="B9780" s="249"/>
    </row>
    <row r="9781" spans="2:2" x14ac:dyDescent="0.3">
      <c r="B9781" s="249"/>
    </row>
    <row r="9782" spans="2:2" x14ac:dyDescent="0.3">
      <c r="B9782" s="249"/>
    </row>
    <row r="9783" spans="2:2" x14ac:dyDescent="0.3">
      <c r="B9783" s="249"/>
    </row>
    <row r="9784" spans="2:2" x14ac:dyDescent="0.3">
      <c r="B9784" s="249"/>
    </row>
    <row r="9785" spans="2:2" x14ac:dyDescent="0.3">
      <c r="B9785" s="249"/>
    </row>
    <row r="9786" spans="2:2" x14ac:dyDescent="0.3">
      <c r="B9786" s="249"/>
    </row>
    <row r="9787" spans="2:2" x14ac:dyDescent="0.3">
      <c r="B9787" s="249"/>
    </row>
    <row r="9788" spans="2:2" x14ac:dyDescent="0.3">
      <c r="B9788" s="249"/>
    </row>
    <row r="9789" spans="2:2" x14ac:dyDescent="0.3">
      <c r="B9789" s="249"/>
    </row>
    <row r="9790" spans="2:2" x14ac:dyDescent="0.3">
      <c r="B9790" s="249"/>
    </row>
    <row r="9791" spans="2:2" x14ac:dyDescent="0.3">
      <c r="B9791" s="249"/>
    </row>
    <row r="9792" spans="2:2" x14ac:dyDescent="0.3">
      <c r="B9792" s="249"/>
    </row>
    <row r="9793" spans="2:2" x14ac:dyDescent="0.3">
      <c r="B9793" s="249"/>
    </row>
    <row r="9794" spans="2:2" x14ac:dyDescent="0.3">
      <c r="B9794" s="249"/>
    </row>
    <row r="9795" spans="2:2" x14ac:dyDescent="0.3">
      <c r="B9795" s="249"/>
    </row>
    <row r="9796" spans="2:2" x14ac:dyDescent="0.3">
      <c r="B9796" s="249"/>
    </row>
    <row r="9797" spans="2:2" x14ac:dyDescent="0.3">
      <c r="B9797" s="249"/>
    </row>
    <row r="9798" spans="2:2" x14ac:dyDescent="0.3">
      <c r="B9798" s="249"/>
    </row>
    <row r="9799" spans="2:2" x14ac:dyDescent="0.3">
      <c r="B9799" s="249"/>
    </row>
    <row r="9800" spans="2:2" x14ac:dyDescent="0.3">
      <c r="B9800" s="249"/>
    </row>
    <row r="9801" spans="2:2" x14ac:dyDescent="0.3">
      <c r="B9801" s="249"/>
    </row>
    <row r="9802" spans="2:2" x14ac:dyDescent="0.3">
      <c r="B9802" s="249"/>
    </row>
    <row r="9803" spans="2:2" x14ac:dyDescent="0.3">
      <c r="B9803" s="249"/>
    </row>
    <row r="9804" spans="2:2" x14ac:dyDescent="0.3">
      <c r="B9804" s="249"/>
    </row>
    <row r="9805" spans="2:2" x14ac:dyDescent="0.3">
      <c r="B9805" s="249"/>
    </row>
    <row r="9806" spans="2:2" x14ac:dyDescent="0.3">
      <c r="B9806" s="249"/>
    </row>
    <row r="9807" spans="2:2" x14ac:dyDescent="0.3">
      <c r="B9807" s="249"/>
    </row>
    <row r="9808" spans="2:2" x14ac:dyDescent="0.3">
      <c r="B9808" s="249"/>
    </row>
    <row r="9809" spans="2:2" x14ac:dyDescent="0.3">
      <c r="B9809" s="249"/>
    </row>
    <row r="9810" spans="2:2" x14ac:dyDescent="0.3">
      <c r="B9810" s="249"/>
    </row>
    <row r="9811" spans="2:2" x14ac:dyDescent="0.3">
      <c r="B9811" s="249"/>
    </row>
    <row r="9812" spans="2:2" x14ac:dyDescent="0.3">
      <c r="B9812" s="249"/>
    </row>
    <row r="9813" spans="2:2" x14ac:dyDescent="0.3">
      <c r="B9813" s="249"/>
    </row>
    <row r="9814" spans="2:2" x14ac:dyDescent="0.3">
      <c r="B9814" s="249"/>
    </row>
    <row r="9815" spans="2:2" x14ac:dyDescent="0.3">
      <c r="B9815" s="249"/>
    </row>
    <row r="9816" spans="2:2" x14ac:dyDescent="0.3">
      <c r="B9816" s="249"/>
    </row>
    <row r="9817" spans="2:2" x14ac:dyDescent="0.3">
      <c r="B9817" s="249"/>
    </row>
    <row r="9818" spans="2:2" x14ac:dyDescent="0.3">
      <c r="B9818" s="249"/>
    </row>
    <row r="9819" spans="2:2" x14ac:dyDescent="0.3">
      <c r="B9819" s="249"/>
    </row>
    <row r="9820" spans="2:2" x14ac:dyDescent="0.3">
      <c r="B9820" s="249"/>
    </row>
    <row r="9821" spans="2:2" x14ac:dyDescent="0.3">
      <c r="B9821" s="249"/>
    </row>
    <row r="9822" spans="2:2" x14ac:dyDescent="0.3">
      <c r="B9822" s="249"/>
    </row>
    <row r="9823" spans="2:2" x14ac:dyDescent="0.3">
      <c r="B9823" s="249"/>
    </row>
    <row r="9824" spans="2:2" x14ac:dyDescent="0.3">
      <c r="B9824" s="249"/>
    </row>
    <row r="9825" spans="2:2" x14ac:dyDescent="0.3">
      <c r="B9825" s="249"/>
    </row>
    <row r="9826" spans="2:2" x14ac:dyDescent="0.3">
      <c r="B9826" s="249"/>
    </row>
    <row r="9827" spans="2:2" x14ac:dyDescent="0.3">
      <c r="B9827" s="249"/>
    </row>
    <row r="9828" spans="2:2" x14ac:dyDescent="0.3">
      <c r="B9828" s="249"/>
    </row>
    <row r="9829" spans="2:2" x14ac:dyDescent="0.3">
      <c r="B9829" s="249"/>
    </row>
    <row r="9830" spans="2:2" x14ac:dyDescent="0.3">
      <c r="B9830" s="249"/>
    </row>
    <row r="9831" spans="2:2" x14ac:dyDescent="0.3">
      <c r="B9831" s="249"/>
    </row>
    <row r="9832" spans="2:2" x14ac:dyDescent="0.3">
      <c r="B9832" s="249"/>
    </row>
    <row r="9833" spans="2:2" x14ac:dyDescent="0.3">
      <c r="B9833" s="249"/>
    </row>
    <row r="9834" spans="2:2" x14ac:dyDescent="0.3">
      <c r="B9834" s="249"/>
    </row>
    <row r="9835" spans="2:2" x14ac:dyDescent="0.3">
      <c r="B9835" s="249"/>
    </row>
    <row r="9836" spans="2:2" x14ac:dyDescent="0.3">
      <c r="B9836" s="249"/>
    </row>
    <row r="9837" spans="2:2" x14ac:dyDescent="0.3">
      <c r="B9837" s="249"/>
    </row>
    <row r="9838" spans="2:2" x14ac:dyDescent="0.3">
      <c r="B9838" s="249"/>
    </row>
    <row r="9839" spans="2:2" x14ac:dyDescent="0.3">
      <c r="B9839" s="249"/>
    </row>
    <row r="9840" spans="2:2" x14ac:dyDescent="0.3">
      <c r="B9840" s="249"/>
    </row>
    <row r="9841" spans="2:2" x14ac:dyDescent="0.3">
      <c r="B9841" s="249"/>
    </row>
    <row r="9842" spans="2:2" x14ac:dyDescent="0.3">
      <c r="B9842" s="249"/>
    </row>
    <row r="9843" spans="2:2" x14ac:dyDescent="0.3">
      <c r="B9843" s="249"/>
    </row>
    <row r="9844" spans="2:2" x14ac:dyDescent="0.3">
      <c r="B9844" s="249"/>
    </row>
    <row r="9845" spans="2:2" x14ac:dyDescent="0.3">
      <c r="B9845" s="249"/>
    </row>
    <row r="9846" spans="2:2" x14ac:dyDescent="0.3">
      <c r="B9846" s="249"/>
    </row>
    <row r="9847" spans="2:2" x14ac:dyDescent="0.3">
      <c r="B9847" s="249"/>
    </row>
    <row r="9848" spans="2:2" x14ac:dyDescent="0.3">
      <c r="B9848" s="249"/>
    </row>
    <row r="9849" spans="2:2" x14ac:dyDescent="0.3">
      <c r="B9849" s="249"/>
    </row>
    <row r="9850" spans="2:2" x14ac:dyDescent="0.3">
      <c r="B9850" s="249"/>
    </row>
    <row r="9851" spans="2:2" x14ac:dyDescent="0.3">
      <c r="B9851" s="249"/>
    </row>
    <row r="9852" spans="2:2" x14ac:dyDescent="0.3">
      <c r="B9852" s="249"/>
    </row>
    <row r="9853" spans="2:2" x14ac:dyDescent="0.3">
      <c r="B9853" s="249"/>
    </row>
    <row r="9854" spans="2:2" x14ac:dyDescent="0.3">
      <c r="B9854" s="249"/>
    </row>
    <row r="9855" spans="2:2" x14ac:dyDescent="0.3">
      <c r="B9855" s="249"/>
    </row>
    <row r="9856" spans="2:2" x14ac:dyDescent="0.3">
      <c r="B9856" s="249"/>
    </row>
    <row r="9857" spans="2:2" x14ac:dyDescent="0.3">
      <c r="B9857" s="249"/>
    </row>
    <row r="9858" spans="2:2" x14ac:dyDescent="0.3">
      <c r="B9858" s="249"/>
    </row>
    <row r="9859" spans="2:2" x14ac:dyDescent="0.3">
      <c r="B9859" s="249"/>
    </row>
    <row r="9860" spans="2:2" x14ac:dyDescent="0.3">
      <c r="B9860" s="249"/>
    </row>
    <row r="9861" spans="2:2" x14ac:dyDescent="0.3">
      <c r="B9861" s="249"/>
    </row>
    <row r="9862" spans="2:2" x14ac:dyDescent="0.3">
      <c r="B9862" s="249"/>
    </row>
    <row r="9863" spans="2:2" x14ac:dyDescent="0.3">
      <c r="B9863" s="249"/>
    </row>
    <row r="9864" spans="2:2" x14ac:dyDescent="0.3">
      <c r="B9864" s="249"/>
    </row>
    <row r="9865" spans="2:2" x14ac:dyDescent="0.3">
      <c r="B9865" s="249"/>
    </row>
    <row r="9866" spans="2:2" x14ac:dyDescent="0.3">
      <c r="B9866" s="249"/>
    </row>
    <row r="9867" spans="2:2" x14ac:dyDescent="0.3">
      <c r="B9867" s="249"/>
    </row>
    <row r="9868" spans="2:2" x14ac:dyDescent="0.3">
      <c r="B9868" s="249"/>
    </row>
    <row r="9869" spans="2:2" x14ac:dyDescent="0.3">
      <c r="B9869" s="249"/>
    </row>
    <row r="9870" spans="2:2" x14ac:dyDescent="0.3">
      <c r="B9870" s="249"/>
    </row>
    <row r="9871" spans="2:2" x14ac:dyDescent="0.3">
      <c r="B9871" s="249"/>
    </row>
    <row r="9872" spans="2:2" x14ac:dyDescent="0.3">
      <c r="B9872" s="249"/>
    </row>
    <row r="9873" spans="2:2" x14ac:dyDescent="0.3">
      <c r="B9873" s="249"/>
    </row>
    <row r="9874" spans="2:2" x14ac:dyDescent="0.3">
      <c r="B9874" s="249"/>
    </row>
    <row r="9875" spans="2:2" x14ac:dyDescent="0.3">
      <c r="B9875" s="249"/>
    </row>
    <row r="9876" spans="2:2" x14ac:dyDescent="0.3">
      <c r="B9876" s="249"/>
    </row>
    <row r="9877" spans="2:2" x14ac:dyDescent="0.3">
      <c r="B9877" s="249"/>
    </row>
    <row r="9878" spans="2:2" x14ac:dyDescent="0.3">
      <c r="B9878" s="249"/>
    </row>
    <row r="9879" spans="2:2" x14ac:dyDescent="0.3">
      <c r="B9879" s="249"/>
    </row>
    <row r="9880" spans="2:2" x14ac:dyDescent="0.3">
      <c r="B9880" s="249"/>
    </row>
    <row r="9881" spans="2:2" x14ac:dyDescent="0.3">
      <c r="B9881" s="249"/>
    </row>
    <row r="9882" spans="2:2" x14ac:dyDescent="0.3">
      <c r="B9882" s="249"/>
    </row>
    <row r="9883" spans="2:2" x14ac:dyDescent="0.3">
      <c r="B9883" s="249"/>
    </row>
    <row r="9884" spans="2:2" x14ac:dyDescent="0.3">
      <c r="B9884" s="249"/>
    </row>
    <row r="9885" spans="2:2" x14ac:dyDescent="0.3">
      <c r="B9885" s="249"/>
    </row>
    <row r="9886" spans="2:2" x14ac:dyDescent="0.3">
      <c r="B9886" s="249"/>
    </row>
    <row r="9887" spans="2:2" x14ac:dyDescent="0.3">
      <c r="B9887" s="249"/>
    </row>
    <row r="9888" spans="2:2" x14ac:dyDescent="0.3">
      <c r="B9888" s="249"/>
    </row>
    <row r="9889" spans="2:2" x14ac:dyDescent="0.3">
      <c r="B9889" s="249"/>
    </row>
    <row r="9890" spans="2:2" x14ac:dyDescent="0.3">
      <c r="B9890" s="249"/>
    </row>
    <row r="9891" spans="2:2" x14ac:dyDescent="0.3">
      <c r="B9891" s="249"/>
    </row>
    <row r="9892" spans="2:2" x14ac:dyDescent="0.3">
      <c r="B9892" s="249"/>
    </row>
    <row r="9893" spans="2:2" x14ac:dyDescent="0.3">
      <c r="B9893" s="249"/>
    </row>
    <row r="9894" spans="2:2" x14ac:dyDescent="0.3">
      <c r="B9894" s="249"/>
    </row>
    <row r="9895" spans="2:2" x14ac:dyDescent="0.3">
      <c r="B9895" s="249"/>
    </row>
    <row r="9896" spans="2:2" x14ac:dyDescent="0.3">
      <c r="B9896" s="249"/>
    </row>
    <row r="9897" spans="2:2" x14ac:dyDescent="0.3">
      <c r="B9897" s="249"/>
    </row>
    <row r="9898" spans="2:2" x14ac:dyDescent="0.3">
      <c r="B9898" s="249"/>
    </row>
    <row r="9899" spans="2:2" x14ac:dyDescent="0.3">
      <c r="B9899" s="249"/>
    </row>
    <row r="9900" spans="2:2" x14ac:dyDescent="0.3">
      <c r="B9900" s="249"/>
    </row>
    <row r="9901" spans="2:2" x14ac:dyDescent="0.3">
      <c r="B9901" s="249"/>
    </row>
    <row r="9902" spans="2:2" x14ac:dyDescent="0.3">
      <c r="B9902" s="249"/>
    </row>
    <row r="9903" spans="2:2" x14ac:dyDescent="0.3">
      <c r="B9903" s="249"/>
    </row>
    <row r="9904" spans="2:2" x14ac:dyDescent="0.3">
      <c r="B9904" s="249"/>
    </row>
    <row r="9905" spans="2:2" x14ac:dyDescent="0.3">
      <c r="B9905" s="249"/>
    </row>
    <row r="9906" spans="2:2" x14ac:dyDescent="0.3">
      <c r="B9906" s="249"/>
    </row>
    <row r="9907" spans="2:2" x14ac:dyDescent="0.3">
      <c r="B9907" s="249"/>
    </row>
    <row r="9908" spans="2:2" x14ac:dyDescent="0.3">
      <c r="B9908" s="249"/>
    </row>
    <row r="9909" spans="2:2" x14ac:dyDescent="0.3">
      <c r="B9909" s="249"/>
    </row>
    <row r="9910" spans="2:2" x14ac:dyDescent="0.3">
      <c r="B9910" s="249"/>
    </row>
    <row r="9911" spans="2:2" x14ac:dyDescent="0.3">
      <c r="B9911" s="249"/>
    </row>
    <row r="9912" spans="2:2" x14ac:dyDescent="0.3">
      <c r="B9912" s="249"/>
    </row>
    <row r="9913" spans="2:2" x14ac:dyDescent="0.3">
      <c r="B9913" s="249"/>
    </row>
    <row r="9914" spans="2:2" x14ac:dyDescent="0.3">
      <c r="B9914" s="249"/>
    </row>
    <row r="9915" spans="2:2" x14ac:dyDescent="0.3">
      <c r="B9915" s="249"/>
    </row>
    <row r="9916" spans="2:2" x14ac:dyDescent="0.3">
      <c r="B9916" s="249"/>
    </row>
    <row r="9917" spans="2:2" x14ac:dyDescent="0.3">
      <c r="B9917" s="249"/>
    </row>
    <row r="9918" spans="2:2" x14ac:dyDescent="0.3">
      <c r="B9918" s="249"/>
    </row>
    <row r="9919" spans="2:2" x14ac:dyDescent="0.3">
      <c r="B9919" s="249"/>
    </row>
    <row r="9920" spans="2:2" x14ac:dyDescent="0.3">
      <c r="B9920" s="249"/>
    </row>
    <row r="9921" spans="2:2" x14ac:dyDescent="0.3">
      <c r="B9921" s="249"/>
    </row>
    <row r="9922" spans="2:2" x14ac:dyDescent="0.3">
      <c r="B9922" s="249"/>
    </row>
    <row r="9923" spans="2:2" x14ac:dyDescent="0.3">
      <c r="B9923" s="249"/>
    </row>
    <row r="9924" spans="2:2" x14ac:dyDescent="0.3">
      <c r="B9924" s="249"/>
    </row>
    <row r="9925" spans="2:2" x14ac:dyDescent="0.3">
      <c r="B9925" s="249"/>
    </row>
    <row r="9926" spans="2:2" x14ac:dyDescent="0.3">
      <c r="B9926" s="249"/>
    </row>
    <row r="9927" spans="2:2" x14ac:dyDescent="0.3">
      <c r="B9927" s="249"/>
    </row>
    <row r="9928" spans="2:2" x14ac:dyDescent="0.3">
      <c r="B9928" s="249"/>
    </row>
    <row r="9929" spans="2:2" x14ac:dyDescent="0.3">
      <c r="B9929" s="249"/>
    </row>
    <row r="9930" spans="2:2" x14ac:dyDescent="0.3">
      <c r="B9930" s="249"/>
    </row>
    <row r="9931" spans="2:2" x14ac:dyDescent="0.3">
      <c r="B9931" s="249"/>
    </row>
    <row r="9932" spans="2:2" x14ac:dyDescent="0.3">
      <c r="B9932" s="249"/>
    </row>
    <row r="9933" spans="2:2" x14ac:dyDescent="0.3">
      <c r="B9933" s="249"/>
    </row>
    <row r="9934" spans="2:2" x14ac:dyDescent="0.3">
      <c r="B9934" s="249"/>
    </row>
    <row r="9935" spans="2:2" x14ac:dyDescent="0.3">
      <c r="B9935" s="249"/>
    </row>
    <row r="9936" spans="2:2" x14ac:dyDescent="0.3">
      <c r="B9936" s="249"/>
    </row>
    <row r="9937" spans="2:2" x14ac:dyDescent="0.3">
      <c r="B9937" s="249"/>
    </row>
    <row r="9938" spans="2:2" x14ac:dyDescent="0.3">
      <c r="B9938" s="249"/>
    </row>
    <row r="9939" spans="2:2" x14ac:dyDescent="0.3">
      <c r="B9939" s="249"/>
    </row>
    <row r="9940" spans="2:2" x14ac:dyDescent="0.3">
      <c r="B9940" s="249"/>
    </row>
    <row r="9941" spans="2:2" x14ac:dyDescent="0.3">
      <c r="B9941" s="249"/>
    </row>
    <row r="9942" spans="2:2" x14ac:dyDescent="0.3">
      <c r="B9942" s="249"/>
    </row>
    <row r="9943" spans="2:2" x14ac:dyDescent="0.3">
      <c r="B9943" s="249"/>
    </row>
    <row r="9944" spans="2:2" x14ac:dyDescent="0.3">
      <c r="B9944" s="249"/>
    </row>
    <row r="9945" spans="2:2" x14ac:dyDescent="0.3">
      <c r="B9945" s="249"/>
    </row>
    <row r="9946" spans="2:2" x14ac:dyDescent="0.3">
      <c r="B9946" s="249"/>
    </row>
    <row r="9947" spans="2:2" x14ac:dyDescent="0.3">
      <c r="B9947" s="249"/>
    </row>
    <row r="9948" spans="2:2" x14ac:dyDescent="0.3">
      <c r="B9948" s="249"/>
    </row>
    <row r="9949" spans="2:2" x14ac:dyDescent="0.3">
      <c r="B9949" s="249"/>
    </row>
    <row r="9950" spans="2:2" x14ac:dyDescent="0.3">
      <c r="B9950" s="249"/>
    </row>
    <row r="9951" spans="2:2" x14ac:dyDescent="0.3">
      <c r="B9951" s="249"/>
    </row>
    <row r="9952" spans="2:2" x14ac:dyDescent="0.3">
      <c r="B9952" s="249"/>
    </row>
    <row r="9953" spans="2:2" x14ac:dyDescent="0.3">
      <c r="B9953" s="249"/>
    </row>
    <row r="9954" spans="2:2" x14ac:dyDescent="0.3">
      <c r="B9954" s="249"/>
    </row>
    <row r="9955" spans="2:2" x14ac:dyDescent="0.3">
      <c r="B9955" s="249"/>
    </row>
    <row r="9956" spans="2:2" x14ac:dyDescent="0.3">
      <c r="B9956" s="249"/>
    </row>
    <row r="9957" spans="2:2" x14ac:dyDescent="0.3">
      <c r="B9957" s="249"/>
    </row>
    <row r="9958" spans="2:2" x14ac:dyDescent="0.3">
      <c r="B9958" s="249"/>
    </row>
    <row r="9959" spans="2:2" x14ac:dyDescent="0.3">
      <c r="B9959" s="249"/>
    </row>
    <row r="9960" spans="2:2" x14ac:dyDescent="0.3">
      <c r="B9960" s="249"/>
    </row>
    <row r="9961" spans="2:2" x14ac:dyDescent="0.3">
      <c r="B9961" s="249"/>
    </row>
    <row r="9962" spans="2:2" x14ac:dyDescent="0.3">
      <c r="B9962" s="249"/>
    </row>
    <row r="9963" spans="2:2" x14ac:dyDescent="0.3">
      <c r="B9963" s="249"/>
    </row>
    <row r="9964" spans="2:2" x14ac:dyDescent="0.3">
      <c r="B9964" s="249"/>
    </row>
    <row r="9965" spans="2:2" x14ac:dyDescent="0.3">
      <c r="B9965" s="249"/>
    </row>
    <row r="9966" spans="2:2" x14ac:dyDescent="0.3">
      <c r="B9966" s="249"/>
    </row>
    <row r="9967" spans="2:2" x14ac:dyDescent="0.3">
      <c r="B9967" s="249"/>
    </row>
    <row r="9968" spans="2:2" x14ac:dyDescent="0.3">
      <c r="B9968" s="249"/>
    </row>
    <row r="9969" spans="2:2" x14ac:dyDescent="0.3">
      <c r="B9969" s="249"/>
    </row>
    <row r="9970" spans="2:2" x14ac:dyDescent="0.3">
      <c r="B9970" s="249"/>
    </row>
    <row r="9971" spans="2:2" x14ac:dyDescent="0.3">
      <c r="B9971" s="249"/>
    </row>
    <row r="9972" spans="2:2" x14ac:dyDescent="0.3">
      <c r="B9972" s="249"/>
    </row>
    <row r="9973" spans="2:2" x14ac:dyDescent="0.3">
      <c r="B9973" s="249"/>
    </row>
    <row r="9974" spans="2:2" x14ac:dyDescent="0.3">
      <c r="B9974" s="249"/>
    </row>
    <row r="9975" spans="2:2" x14ac:dyDescent="0.3">
      <c r="B9975" s="249"/>
    </row>
    <row r="9976" spans="2:2" x14ac:dyDescent="0.3">
      <c r="B9976" s="249"/>
    </row>
    <row r="9977" spans="2:2" x14ac:dyDescent="0.3">
      <c r="B9977" s="249"/>
    </row>
    <row r="9978" spans="2:2" x14ac:dyDescent="0.3">
      <c r="B9978" s="249"/>
    </row>
    <row r="9979" spans="2:2" x14ac:dyDescent="0.3">
      <c r="B9979" s="249"/>
    </row>
    <row r="9980" spans="2:2" x14ac:dyDescent="0.3">
      <c r="B9980" s="249"/>
    </row>
    <row r="9981" spans="2:2" x14ac:dyDescent="0.3">
      <c r="B9981" s="249"/>
    </row>
    <row r="9982" spans="2:2" x14ac:dyDescent="0.3">
      <c r="B9982" s="249"/>
    </row>
    <row r="9983" spans="2:2" x14ac:dyDescent="0.3">
      <c r="B9983" s="249"/>
    </row>
    <row r="9984" spans="2:2" x14ac:dyDescent="0.3">
      <c r="B9984" s="249"/>
    </row>
    <row r="9985" spans="2:2" x14ac:dyDescent="0.3">
      <c r="B9985" s="249"/>
    </row>
    <row r="9986" spans="2:2" x14ac:dyDescent="0.3">
      <c r="B9986" s="249"/>
    </row>
    <row r="9987" spans="2:2" x14ac:dyDescent="0.3">
      <c r="B9987" s="249"/>
    </row>
    <row r="9988" spans="2:2" x14ac:dyDescent="0.3">
      <c r="B9988" s="249"/>
    </row>
    <row r="9989" spans="2:2" x14ac:dyDescent="0.3">
      <c r="B9989" s="249"/>
    </row>
    <row r="9990" spans="2:2" x14ac:dyDescent="0.3">
      <c r="B9990" s="249"/>
    </row>
    <row r="9991" spans="2:2" x14ac:dyDescent="0.3">
      <c r="B9991" s="249"/>
    </row>
    <row r="9992" spans="2:2" x14ac:dyDescent="0.3">
      <c r="B9992" s="249"/>
    </row>
    <row r="9993" spans="2:2" x14ac:dyDescent="0.3">
      <c r="B9993" s="249"/>
    </row>
    <row r="9994" spans="2:2" x14ac:dyDescent="0.3">
      <c r="B9994" s="249"/>
    </row>
    <row r="9995" spans="2:2" x14ac:dyDescent="0.3">
      <c r="B9995" s="249"/>
    </row>
    <row r="9996" spans="2:2" x14ac:dyDescent="0.3">
      <c r="B9996" s="249"/>
    </row>
    <row r="9997" spans="2:2" x14ac:dyDescent="0.3">
      <c r="B9997" s="249"/>
    </row>
    <row r="9998" spans="2:2" x14ac:dyDescent="0.3">
      <c r="B9998" s="249"/>
    </row>
    <row r="9999" spans="2:2" x14ac:dyDescent="0.3">
      <c r="B9999" s="249"/>
    </row>
    <row r="10000" spans="2:2" x14ac:dyDescent="0.3">
      <c r="B10000" s="249"/>
    </row>
    <row r="10001" spans="2:2" x14ac:dyDescent="0.3">
      <c r="B10001" s="249"/>
    </row>
    <row r="10002" spans="2:2" x14ac:dyDescent="0.3">
      <c r="B10002" s="249"/>
    </row>
    <row r="10003" spans="2:2" x14ac:dyDescent="0.3">
      <c r="B10003" s="249"/>
    </row>
    <row r="10004" spans="2:2" x14ac:dyDescent="0.3">
      <c r="B10004" s="249"/>
    </row>
    <row r="10005" spans="2:2" x14ac:dyDescent="0.3">
      <c r="B10005" s="249"/>
    </row>
    <row r="10006" spans="2:2" x14ac:dyDescent="0.3">
      <c r="B10006" s="249"/>
    </row>
    <row r="10007" spans="2:2" x14ac:dyDescent="0.3">
      <c r="B10007" s="249"/>
    </row>
    <row r="10008" spans="2:2" x14ac:dyDescent="0.3">
      <c r="B10008" s="249"/>
    </row>
    <row r="10009" spans="2:2" x14ac:dyDescent="0.3">
      <c r="B10009" s="249"/>
    </row>
    <row r="10010" spans="2:2" x14ac:dyDescent="0.3">
      <c r="B10010" s="249"/>
    </row>
    <row r="10011" spans="2:2" x14ac:dyDescent="0.3">
      <c r="B10011" s="249"/>
    </row>
    <row r="10012" spans="2:2" x14ac:dyDescent="0.3">
      <c r="B10012" s="249"/>
    </row>
    <row r="10013" spans="2:2" x14ac:dyDescent="0.3">
      <c r="B10013" s="249"/>
    </row>
    <row r="10014" spans="2:2" x14ac:dyDescent="0.3">
      <c r="B10014" s="249"/>
    </row>
    <row r="10015" spans="2:2" x14ac:dyDescent="0.3">
      <c r="B10015" s="249"/>
    </row>
    <row r="10016" spans="2:2" x14ac:dyDescent="0.3">
      <c r="B10016" s="249"/>
    </row>
    <row r="10017" spans="2:2" x14ac:dyDescent="0.3">
      <c r="B10017" s="249"/>
    </row>
    <row r="10018" spans="2:2" x14ac:dyDescent="0.3">
      <c r="B10018" s="249"/>
    </row>
    <row r="10019" spans="2:2" x14ac:dyDescent="0.3">
      <c r="B10019" s="249"/>
    </row>
    <row r="10020" spans="2:2" x14ac:dyDescent="0.3">
      <c r="B10020" s="249"/>
    </row>
    <row r="10021" spans="2:2" x14ac:dyDescent="0.3">
      <c r="B10021" s="249"/>
    </row>
    <row r="10022" spans="2:2" x14ac:dyDescent="0.3">
      <c r="B10022" s="249"/>
    </row>
    <row r="10023" spans="2:2" x14ac:dyDescent="0.3">
      <c r="B10023" s="249"/>
    </row>
    <row r="10024" spans="2:2" x14ac:dyDescent="0.3">
      <c r="B10024" s="249"/>
    </row>
    <row r="10025" spans="2:2" x14ac:dyDescent="0.3">
      <c r="B10025" s="249"/>
    </row>
    <row r="10026" spans="2:2" x14ac:dyDescent="0.3">
      <c r="B10026" s="249"/>
    </row>
    <row r="10027" spans="2:2" x14ac:dyDescent="0.3">
      <c r="B10027" s="249"/>
    </row>
    <row r="10028" spans="2:2" x14ac:dyDescent="0.3">
      <c r="B10028" s="249"/>
    </row>
    <row r="10029" spans="2:2" x14ac:dyDescent="0.3">
      <c r="B10029" s="249"/>
    </row>
    <row r="10030" spans="2:2" x14ac:dyDescent="0.3">
      <c r="B10030" s="249"/>
    </row>
    <row r="10031" spans="2:2" x14ac:dyDescent="0.3">
      <c r="B10031" s="249"/>
    </row>
    <row r="10032" spans="2:2" x14ac:dyDescent="0.3">
      <c r="B10032" s="249"/>
    </row>
    <row r="10033" spans="2:2" x14ac:dyDescent="0.3">
      <c r="B10033" s="249"/>
    </row>
    <row r="10034" spans="2:2" x14ac:dyDescent="0.3">
      <c r="B10034" s="249"/>
    </row>
    <row r="10035" spans="2:2" x14ac:dyDescent="0.3">
      <c r="B10035" s="249"/>
    </row>
    <row r="10036" spans="2:2" x14ac:dyDescent="0.3">
      <c r="B10036" s="249"/>
    </row>
    <row r="10037" spans="2:2" x14ac:dyDescent="0.3">
      <c r="B10037" s="249"/>
    </row>
    <row r="10038" spans="2:2" x14ac:dyDescent="0.3">
      <c r="B10038" s="249"/>
    </row>
    <row r="10039" spans="2:2" x14ac:dyDescent="0.3">
      <c r="B10039" s="249"/>
    </row>
    <row r="10040" spans="2:2" x14ac:dyDescent="0.3">
      <c r="B10040" s="249"/>
    </row>
    <row r="10041" spans="2:2" x14ac:dyDescent="0.3">
      <c r="B10041" s="249"/>
    </row>
    <row r="10042" spans="2:2" x14ac:dyDescent="0.3">
      <c r="B10042" s="249"/>
    </row>
    <row r="10043" spans="2:2" x14ac:dyDescent="0.3">
      <c r="B10043" s="249"/>
    </row>
    <row r="10044" spans="2:2" x14ac:dyDescent="0.3">
      <c r="B10044" s="249"/>
    </row>
    <row r="10045" spans="2:2" x14ac:dyDescent="0.3">
      <c r="B10045" s="249"/>
    </row>
    <row r="10046" spans="2:2" x14ac:dyDescent="0.3">
      <c r="B10046" s="249"/>
    </row>
    <row r="10047" spans="2:2" x14ac:dyDescent="0.3">
      <c r="B10047" s="249"/>
    </row>
    <row r="10048" spans="2:2" x14ac:dyDescent="0.3">
      <c r="B10048" s="249"/>
    </row>
    <row r="10049" spans="2:2" x14ac:dyDescent="0.3">
      <c r="B10049" s="249"/>
    </row>
    <row r="10050" spans="2:2" x14ac:dyDescent="0.3">
      <c r="B10050" s="249"/>
    </row>
    <row r="10051" spans="2:2" x14ac:dyDescent="0.3">
      <c r="B10051" s="249"/>
    </row>
    <row r="10052" spans="2:2" x14ac:dyDescent="0.3">
      <c r="B10052" s="249"/>
    </row>
    <row r="10053" spans="2:2" x14ac:dyDescent="0.3">
      <c r="B10053" s="249"/>
    </row>
    <row r="10054" spans="2:2" x14ac:dyDescent="0.3">
      <c r="B10054" s="249"/>
    </row>
    <row r="10055" spans="2:2" x14ac:dyDescent="0.3">
      <c r="B10055" s="249"/>
    </row>
    <row r="10056" spans="2:2" x14ac:dyDescent="0.3">
      <c r="B10056" s="249"/>
    </row>
    <row r="10057" spans="2:2" x14ac:dyDescent="0.3">
      <c r="B10057" s="249"/>
    </row>
    <row r="10058" spans="2:2" x14ac:dyDescent="0.3">
      <c r="B10058" s="249"/>
    </row>
    <row r="10059" spans="2:2" x14ac:dyDescent="0.3">
      <c r="B10059" s="249"/>
    </row>
    <row r="10060" spans="2:2" x14ac:dyDescent="0.3">
      <c r="B10060" s="249"/>
    </row>
    <row r="10061" spans="2:2" x14ac:dyDescent="0.3">
      <c r="B10061" s="249"/>
    </row>
    <row r="10062" spans="2:2" x14ac:dyDescent="0.3">
      <c r="B10062" s="249"/>
    </row>
    <row r="10063" spans="2:2" x14ac:dyDescent="0.3">
      <c r="B10063" s="249"/>
    </row>
    <row r="10064" spans="2:2" x14ac:dyDescent="0.3">
      <c r="B10064" s="249"/>
    </row>
    <row r="10065" spans="2:2" x14ac:dyDescent="0.3">
      <c r="B10065" s="249"/>
    </row>
    <row r="10066" spans="2:2" x14ac:dyDescent="0.3">
      <c r="B10066" s="249"/>
    </row>
    <row r="10067" spans="2:2" x14ac:dyDescent="0.3">
      <c r="B10067" s="249"/>
    </row>
    <row r="10068" spans="2:2" x14ac:dyDescent="0.3">
      <c r="B10068" s="249"/>
    </row>
    <row r="10069" spans="2:2" x14ac:dyDescent="0.3">
      <c r="B10069" s="249"/>
    </row>
    <row r="10070" spans="2:2" x14ac:dyDescent="0.3">
      <c r="B10070" s="249"/>
    </row>
    <row r="10071" spans="2:2" x14ac:dyDescent="0.3">
      <c r="B10071" s="249"/>
    </row>
    <row r="10072" spans="2:2" x14ac:dyDescent="0.3">
      <c r="B10072" s="249"/>
    </row>
    <row r="10073" spans="2:2" x14ac:dyDescent="0.3">
      <c r="B10073" s="249"/>
    </row>
    <row r="10074" spans="2:2" x14ac:dyDescent="0.3">
      <c r="B10074" s="249"/>
    </row>
    <row r="10075" spans="2:2" x14ac:dyDescent="0.3">
      <c r="B10075" s="249"/>
    </row>
    <row r="10076" spans="2:2" x14ac:dyDescent="0.3">
      <c r="B10076" s="249"/>
    </row>
    <row r="10077" spans="2:2" x14ac:dyDescent="0.3">
      <c r="B10077" s="249"/>
    </row>
    <row r="10078" spans="2:2" x14ac:dyDescent="0.3">
      <c r="B10078" s="249"/>
    </row>
    <row r="10079" spans="2:2" x14ac:dyDescent="0.3">
      <c r="B10079" s="249"/>
    </row>
    <row r="10080" spans="2:2" x14ac:dyDescent="0.3">
      <c r="B10080" s="249"/>
    </row>
    <row r="10081" spans="2:2" x14ac:dyDescent="0.3">
      <c r="B10081" s="249"/>
    </row>
    <row r="10082" spans="2:2" x14ac:dyDescent="0.3">
      <c r="B10082" s="249"/>
    </row>
    <row r="10083" spans="2:2" x14ac:dyDescent="0.3">
      <c r="B10083" s="249"/>
    </row>
    <row r="10084" spans="2:2" x14ac:dyDescent="0.3">
      <c r="B10084" s="249"/>
    </row>
    <row r="10085" spans="2:2" x14ac:dyDescent="0.3">
      <c r="B10085" s="249"/>
    </row>
    <row r="10086" spans="2:2" x14ac:dyDescent="0.3">
      <c r="B10086" s="249"/>
    </row>
    <row r="10087" spans="2:2" x14ac:dyDescent="0.3">
      <c r="B10087" s="249"/>
    </row>
    <row r="10088" spans="2:2" x14ac:dyDescent="0.3">
      <c r="B10088" s="249"/>
    </row>
    <row r="10089" spans="2:2" x14ac:dyDescent="0.3">
      <c r="B10089" s="249"/>
    </row>
    <row r="10090" spans="2:2" x14ac:dyDescent="0.3">
      <c r="B10090" s="249"/>
    </row>
    <row r="10091" spans="2:2" x14ac:dyDescent="0.3">
      <c r="B10091" s="249"/>
    </row>
    <row r="10092" spans="2:2" x14ac:dyDescent="0.3">
      <c r="B10092" s="249"/>
    </row>
    <row r="10093" spans="2:2" x14ac:dyDescent="0.3">
      <c r="B10093" s="249"/>
    </row>
    <row r="10094" spans="2:2" x14ac:dyDescent="0.3">
      <c r="B10094" s="249"/>
    </row>
    <row r="10095" spans="2:2" x14ac:dyDescent="0.3">
      <c r="B10095" s="249"/>
    </row>
    <row r="10096" spans="2:2" x14ac:dyDescent="0.3">
      <c r="B10096" s="249"/>
    </row>
    <row r="10097" spans="2:2" x14ac:dyDescent="0.3">
      <c r="B10097" s="249"/>
    </row>
    <row r="10098" spans="2:2" x14ac:dyDescent="0.3">
      <c r="B10098" s="249"/>
    </row>
    <row r="10099" spans="2:2" x14ac:dyDescent="0.3">
      <c r="B10099" s="249"/>
    </row>
    <row r="10100" spans="2:2" x14ac:dyDescent="0.3">
      <c r="B10100" s="249"/>
    </row>
    <row r="10101" spans="2:2" x14ac:dyDescent="0.3">
      <c r="B10101" s="249"/>
    </row>
    <row r="10102" spans="2:2" x14ac:dyDescent="0.3">
      <c r="B10102" s="249"/>
    </row>
    <row r="10103" spans="2:2" x14ac:dyDescent="0.3">
      <c r="B10103" s="249"/>
    </row>
    <row r="10104" spans="2:2" x14ac:dyDescent="0.3">
      <c r="B10104" s="249"/>
    </row>
    <row r="10105" spans="2:2" x14ac:dyDescent="0.3">
      <c r="B10105" s="249"/>
    </row>
    <row r="10106" spans="2:2" x14ac:dyDescent="0.3">
      <c r="B10106" s="249"/>
    </row>
    <row r="10107" spans="2:2" x14ac:dyDescent="0.3">
      <c r="B10107" s="249"/>
    </row>
    <row r="10108" spans="2:2" x14ac:dyDescent="0.3">
      <c r="B10108" s="249"/>
    </row>
    <row r="10109" spans="2:2" x14ac:dyDescent="0.3">
      <c r="B10109" s="249"/>
    </row>
    <row r="10110" spans="2:2" x14ac:dyDescent="0.3">
      <c r="B10110" s="249"/>
    </row>
    <row r="10111" spans="2:2" x14ac:dyDescent="0.3">
      <c r="B10111" s="249"/>
    </row>
    <row r="10112" spans="2:2" x14ac:dyDescent="0.3">
      <c r="B10112" s="249"/>
    </row>
    <row r="10113" spans="2:2" x14ac:dyDescent="0.3">
      <c r="B10113" s="249"/>
    </row>
    <row r="10114" spans="2:2" x14ac:dyDescent="0.3">
      <c r="B10114" s="249"/>
    </row>
    <row r="10115" spans="2:2" x14ac:dyDescent="0.3">
      <c r="B10115" s="249"/>
    </row>
    <row r="10116" spans="2:2" x14ac:dyDescent="0.3">
      <c r="B10116" s="249"/>
    </row>
    <row r="10117" spans="2:2" x14ac:dyDescent="0.3">
      <c r="B10117" s="249"/>
    </row>
    <row r="10118" spans="2:2" x14ac:dyDescent="0.3">
      <c r="B10118" s="249"/>
    </row>
    <row r="10119" spans="2:2" x14ac:dyDescent="0.3">
      <c r="B10119" s="249"/>
    </row>
    <row r="10120" spans="2:2" x14ac:dyDescent="0.3">
      <c r="B10120" s="249"/>
    </row>
    <row r="10121" spans="2:2" x14ac:dyDescent="0.3">
      <c r="B10121" s="249"/>
    </row>
    <row r="10122" spans="2:2" x14ac:dyDescent="0.3">
      <c r="B10122" s="249"/>
    </row>
    <row r="10123" spans="2:2" x14ac:dyDescent="0.3">
      <c r="B10123" s="249"/>
    </row>
    <row r="10124" spans="2:2" x14ac:dyDescent="0.3">
      <c r="B10124" s="249"/>
    </row>
    <row r="10125" spans="2:2" x14ac:dyDescent="0.3">
      <c r="B10125" s="249"/>
    </row>
    <row r="10126" spans="2:2" x14ac:dyDescent="0.3">
      <c r="B10126" s="249"/>
    </row>
    <row r="10127" spans="2:2" x14ac:dyDescent="0.3">
      <c r="B10127" s="249"/>
    </row>
    <row r="10128" spans="2:2" x14ac:dyDescent="0.3">
      <c r="B10128" s="249"/>
    </row>
    <row r="10129" spans="2:2" x14ac:dyDescent="0.3">
      <c r="B10129" s="249"/>
    </row>
    <row r="10130" spans="2:2" x14ac:dyDescent="0.3">
      <c r="B10130" s="249"/>
    </row>
    <row r="10131" spans="2:2" x14ac:dyDescent="0.3">
      <c r="B10131" s="249"/>
    </row>
    <row r="10132" spans="2:2" x14ac:dyDescent="0.3">
      <c r="B10132" s="249"/>
    </row>
    <row r="10133" spans="2:2" x14ac:dyDescent="0.3">
      <c r="B10133" s="249"/>
    </row>
    <row r="10134" spans="2:2" x14ac:dyDescent="0.3">
      <c r="B10134" s="249"/>
    </row>
    <row r="10135" spans="2:2" x14ac:dyDescent="0.3">
      <c r="B10135" s="249"/>
    </row>
    <row r="10136" spans="2:2" x14ac:dyDescent="0.3">
      <c r="B10136" s="249"/>
    </row>
    <row r="10137" spans="2:2" x14ac:dyDescent="0.3">
      <c r="B10137" s="249"/>
    </row>
    <row r="10138" spans="2:2" x14ac:dyDescent="0.3">
      <c r="B10138" s="249"/>
    </row>
    <row r="10139" spans="2:2" x14ac:dyDescent="0.3">
      <c r="B10139" s="249"/>
    </row>
    <row r="10140" spans="2:2" x14ac:dyDescent="0.3">
      <c r="B10140" s="249"/>
    </row>
    <row r="10141" spans="2:2" x14ac:dyDescent="0.3">
      <c r="B10141" s="249"/>
    </row>
    <row r="10142" spans="2:2" x14ac:dyDescent="0.3">
      <c r="B10142" s="249"/>
    </row>
    <row r="10143" spans="2:2" x14ac:dyDescent="0.3">
      <c r="B10143" s="249"/>
    </row>
    <row r="10144" spans="2:2" x14ac:dyDescent="0.3">
      <c r="B10144" s="249"/>
    </row>
    <row r="10145" spans="2:2" x14ac:dyDescent="0.3">
      <c r="B10145" s="249"/>
    </row>
    <row r="10146" spans="2:2" x14ac:dyDescent="0.3">
      <c r="B10146" s="249"/>
    </row>
    <row r="10147" spans="2:2" x14ac:dyDescent="0.3">
      <c r="B10147" s="249"/>
    </row>
    <row r="10148" spans="2:2" x14ac:dyDescent="0.3">
      <c r="B10148" s="249"/>
    </row>
    <row r="10149" spans="2:2" x14ac:dyDescent="0.3">
      <c r="B10149" s="249"/>
    </row>
    <row r="10150" spans="2:2" x14ac:dyDescent="0.3">
      <c r="B10150" s="249"/>
    </row>
    <row r="10151" spans="2:2" x14ac:dyDescent="0.3">
      <c r="B10151" s="249"/>
    </row>
    <row r="10152" spans="2:2" x14ac:dyDescent="0.3">
      <c r="B10152" s="249"/>
    </row>
    <row r="10153" spans="2:2" x14ac:dyDescent="0.3">
      <c r="B10153" s="249"/>
    </row>
    <row r="10154" spans="2:2" x14ac:dyDescent="0.3">
      <c r="B10154" s="249"/>
    </row>
    <row r="10155" spans="2:2" x14ac:dyDescent="0.3">
      <c r="B10155" s="249"/>
    </row>
    <row r="10156" spans="2:2" x14ac:dyDescent="0.3">
      <c r="B10156" s="249"/>
    </row>
    <row r="10157" spans="2:2" x14ac:dyDescent="0.3">
      <c r="B10157" s="249"/>
    </row>
    <row r="10158" spans="2:2" x14ac:dyDescent="0.3">
      <c r="B10158" s="249"/>
    </row>
    <row r="10159" spans="2:2" x14ac:dyDescent="0.3">
      <c r="B10159" s="249"/>
    </row>
    <row r="10160" spans="2:2" x14ac:dyDescent="0.3">
      <c r="B10160" s="249"/>
    </row>
    <row r="10161" spans="2:2" x14ac:dyDescent="0.3">
      <c r="B10161" s="249"/>
    </row>
    <row r="10162" spans="2:2" x14ac:dyDescent="0.3">
      <c r="B10162" s="249"/>
    </row>
    <row r="10163" spans="2:2" x14ac:dyDescent="0.3">
      <c r="B10163" s="249"/>
    </row>
    <row r="10164" spans="2:2" x14ac:dyDescent="0.3">
      <c r="B10164" s="249"/>
    </row>
    <row r="10165" spans="2:2" x14ac:dyDescent="0.3">
      <c r="B10165" s="249"/>
    </row>
    <row r="10166" spans="2:2" x14ac:dyDescent="0.3">
      <c r="B10166" s="249"/>
    </row>
    <row r="10167" spans="2:2" x14ac:dyDescent="0.3">
      <c r="B10167" s="249"/>
    </row>
    <row r="10168" spans="2:2" x14ac:dyDescent="0.3">
      <c r="B10168" s="249"/>
    </row>
    <row r="10169" spans="2:2" x14ac:dyDescent="0.3">
      <c r="B10169" s="249"/>
    </row>
    <row r="10170" spans="2:2" x14ac:dyDescent="0.3">
      <c r="B10170" s="249"/>
    </row>
    <row r="10171" spans="2:2" x14ac:dyDescent="0.3">
      <c r="B10171" s="249"/>
    </row>
    <row r="10172" spans="2:2" x14ac:dyDescent="0.3">
      <c r="B10172" s="249"/>
    </row>
    <row r="10173" spans="2:2" x14ac:dyDescent="0.3">
      <c r="B10173" s="249"/>
    </row>
    <row r="10174" spans="2:2" x14ac:dyDescent="0.3">
      <c r="B10174" s="249"/>
    </row>
    <row r="10175" spans="2:2" x14ac:dyDescent="0.3">
      <c r="B10175" s="249"/>
    </row>
    <row r="10176" spans="2:2" x14ac:dyDescent="0.3">
      <c r="B10176" s="249"/>
    </row>
    <row r="10177" spans="2:2" x14ac:dyDescent="0.3">
      <c r="B10177" s="249"/>
    </row>
    <row r="10178" spans="2:2" x14ac:dyDescent="0.3">
      <c r="B10178" s="249"/>
    </row>
    <row r="10179" spans="2:2" x14ac:dyDescent="0.3">
      <c r="B10179" s="249"/>
    </row>
    <row r="10180" spans="2:2" x14ac:dyDescent="0.3">
      <c r="B10180" s="249"/>
    </row>
    <row r="10181" spans="2:2" x14ac:dyDescent="0.3">
      <c r="B10181" s="249"/>
    </row>
    <row r="10182" spans="2:2" x14ac:dyDescent="0.3">
      <c r="B10182" s="249"/>
    </row>
    <row r="10183" spans="2:2" x14ac:dyDescent="0.3">
      <c r="B10183" s="249"/>
    </row>
    <row r="10184" spans="2:2" x14ac:dyDescent="0.3">
      <c r="B10184" s="249"/>
    </row>
    <row r="10185" spans="2:2" x14ac:dyDescent="0.3">
      <c r="B10185" s="249"/>
    </row>
    <row r="10186" spans="2:2" x14ac:dyDescent="0.3">
      <c r="B10186" s="249"/>
    </row>
    <row r="10187" spans="2:2" x14ac:dyDescent="0.3">
      <c r="B10187" s="249"/>
    </row>
    <row r="10188" spans="2:2" x14ac:dyDescent="0.3">
      <c r="B10188" s="249"/>
    </row>
    <row r="10189" spans="2:2" x14ac:dyDescent="0.3">
      <c r="B10189" s="249"/>
    </row>
    <row r="10190" spans="2:2" x14ac:dyDescent="0.3">
      <c r="B10190" s="249"/>
    </row>
    <row r="10191" spans="2:2" x14ac:dyDescent="0.3">
      <c r="B10191" s="249"/>
    </row>
    <row r="10192" spans="2:2" x14ac:dyDescent="0.3">
      <c r="B10192" s="249"/>
    </row>
    <row r="10193" spans="2:2" x14ac:dyDescent="0.3">
      <c r="B10193" s="249"/>
    </row>
    <row r="10194" spans="2:2" x14ac:dyDescent="0.3">
      <c r="B10194" s="249"/>
    </row>
    <row r="10195" spans="2:2" x14ac:dyDescent="0.3">
      <c r="B10195" s="249"/>
    </row>
    <row r="10196" spans="2:2" x14ac:dyDescent="0.3">
      <c r="B10196" s="249"/>
    </row>
    <row r="10197" spans="2:2" x14ac:dyDescent="0.3">
      <c r="B10197" s="249"/>
    </row>
    <row r="10198" spans="2:2" x14ac:dyDescent="0.3">
      <c r="B10198" s="249"/>
    </row>
    <row r="10199" spans="2:2" x14ac:dyDescent="0.3">
      <c r="B10199" s="249"/>
    </row>
    <row r="10200" spans="2:2" x14ac:dyDescent="0.3">
      <c r="B10200" s="249"/>
    </row>
    <row r="10201" spans="2:2" x14ac:dyDescent="0.3">
      <c r="B10201" s="249"/>
    </row>
    <row r="10202" spans="2:2" x14ac:dyDescent="0.3">
      <c r="B10202" s="249"/>
    </row>
    <row r="10203" spans="2:2" x14ac:dyDescent="0.3">
      <c r="B10203" s="249"/>
    </row>
    <row r="10204" spans="2:2" x14ac:dyDescent="0.3">
      <c r="B10204" s="249"/>
    </row>
    <row r="10205" spans="2:2" x14ac:dyDescent="0.3">
      <c r="B10205" s="249"/>
    </row>
    <row r="10206" spans="2:2" x14ac:dyDescent="0.3">
      <c r="B10206" s="249"/>
    </row>
    <row r="10207" spans="2:2" x14ac:dyDescent="0.3">
      <c r="B10207" s="249"/>
    </row>
    <row r="10208" spans="2:2" x14ac:dyDescent="0.3">
      <c r="B10208" s="249"/>
    </row>
    <row r="10209" spans="2:2" x14ac:dyDescent="0.3">
      <c r="B10209" s="249"/>
    </row>
    <row r="10210" spans="2:2" x14ac:dyDescent="0.3">
      <c r="B10210" s="249"/>
    </row>
    <row r="10211" spans="2:2" x14ac:dyDescent="0.3">
      <c r="B10211" s="249"/>
    </row>
    <row r="10212" spans="2:2" x14ac:dyDescent="0.3">
      <c r="B10212" s="249"/>
    </row>
    <row r="10213" spans="2:2" x14ac:dyDescent="0.3">
      <c r="B10213" s="249"/>
    </row>
    <row r="10214" spans="2:2" x14ac:dyDescent="0.3">
      <c r="B10214" s="249"/>
    </row>
    <row r="10215" spans="2:2" x14ac:dyDescent="0.3">
      <c r="B10215" s="249"/>
    </row>
    <row r="10216" spans="2:2" x14ac:dyDescent="0.3">
      <c r="B10216" s="249"/>
    </row>
    <row r="10217" spans="2:2" x14ac:dyDescent="0.3">
      <c r="B10217" s="249"/>
    </row>
    <row r="10218" spans="2:2" x14ac:dyDescent="0.3">
      <c r="B10218" s="249"/>
    </row>
    <row r="10219" spans="2:2" x14ac:dyDescent="0.3">
      <c r="B10219" s="249"/>
    </row>
    <row r="10220" spans="2:2" x14ac:dyDescent="0.3">
      <c r="B10220" s="249"/>
    </row>
    <row r="10221" spans="2:2" x14ac:dyDescent="0.3">
      <c r="B10221" s="249"/>
    </row>
    <row r="10222" spans="2:2" x14ac:dyDescent="0.3">
      <c r="B10222" s="249"/>
    </row>
    <row r="10223" spans="2:2" x14ac:dyDescent="0.3">
      <c r="B10223" s="249"/>
    </row>
    <row r="10224" spans="2:2" x14ac:dyDescent="0.3">
      <c r="B10224" s="249"/>
    </row>
    <row r="10225" spans="2:2" x14ac:dyDescent="0.3">
      <c r="B10225" s="249"/>
    </row>
    <row r="10226" spans="2:2" x14ac:dyDescent="0.3">
      <c r="B10226" s="249"/>
    </row>
    <row r="10227" spans="2:2" x14ac:dyDescent="0.3">
      <c r="B10227" s="249"/>
    </row>
    <row r="10228" spans="2:2" x14ac:dyDescent="0.3">
      <c r="B10228" s="249"/>
    </row>
    <row r="10229" spans="2:2" x14ac:dyDescent="0.3">
      <c r="B10229" s="249"/>
    </row>
    <row r="10230" spans="2:2" x14ac:dyDescent="0.3">
      <c r="B10230" s="249"/>
    </row>
    <row r="10231" spans="2:2" x14ac:dyDescent="0.3">
      <c r="B10231" s="249"/>
    </row>
    <row r="10232" spans="2:2" x14ac:dyDescent="0.3">
      <c r="B10232" s="249"/>
    </row>
    <row r="10233" spans="2:2" x14ac:dyDescent="0.3">
      <c r="B10233" s="249"/>
    </row>
    <row r="10234" spans="2:2" x14ac:dyDescent="0.3">
      <c r="B10234" s="249"/>
    </row>
    <row r="10235" spans="2:2" x14ac:dyDescent="0.3">
      <c r="B10235" s="249"/>
    </row>
    <row r="10236" spans="2:2" x14ac:dyDescent="0.3">
      <c r="B10236" s="249"/>
    </row>
    <row r="10237" spans="2:2" x14ac:dyDescent="0.3">
      <c r="B10237" s="249"/>
    </row>
    <row r="10238" spans="2:2" x14ac:dyDescent="0.3">
      <c r="B10238" s="249"/>
    </row>
    <row r="10239" spans="2:2" x14ac:dyDescent="0.3">
      <c r="B10239" s="249"/>
    </row>
    <row r="10240" spans="2:2" x14ac:dyDescent="0.3">
      <c r="B10240" s="249"/>
    </row>
    <row r="10241" spans="2:2" x14ac:dyDescent="0.3">
      <c r="B10241" s="249"/>
    </row>
    <row r="10242" spans="2:2" x14ac:dyDescent="0.3">
      <c r="B10242" s="249"/>
    </row>
    <row r="10243" spans="2:2" x14ac:dyDescent="0.3">
      <c r="B10243" s="249"/>
    </row>
    <row r="10244" spans="2:2" x14ac:dyDescent="0.3">
      <c r="B10244" s="249"/>
    </row>
    <row r="10245" spans="2:2" x14ac:dyDescent="0.3">
      <c r="B10245" s="249"/>
    </row>
    <row r="10246" spans="2:2" x14ac:dyDescent="0.3">
      <c r="B10246" s="249"/>
    </row>
    <row r="10247" spans="2:2" x14ac:dyDescent="0.3">
      <c r="B10247" s="249"/>
    </row>
    <row r="10248" spans="2:2" x14ac:dyDescent="0.3">
      <c r="B10248" s="249"/>
    </row>
    <row r="10249" spans="2:2" x14ac:dyDescent="0.3">
      <c r="B10249" s="249"/>
    </row>
    <row r="10250" spans="2:2" x14ac:dyDescent="0.3">
      <c r="B10250" s="249"/>
    </row>
    <row r="10251" spans="2:2" x14ac:dyDescent="0.3">
      <c r="B10251" s="249"/>
    </row>
    <row r="10252" spans="2:2" x14ac:dyDescent="0.3">
      <c r="B10252" s="249"/>
    </row>
    <row r="10253" spans="2:2" x14ac:dyDescent="0.3">
      <c r="B10253" s="249"/>
    </row>
    <row r="10254" spans="2:2" x14ac:dyDescent="0.3">
      <c r="B10254" s="249"/>
    </row>
    <row r="10255" spans="2:2" x14ac:dyDescent="0.3">
      <c r="B10255" s="249"/>
    </row>
    <row r="10256" spans="2:2" x14ac:dyDescent="0.3">
      <c r="B10256" s="249"/>
    </row>
    <row r="10257" spans="2:2" x14ac:dyDescent="0.3">
      <c r="B10257" s="249"/>
    </row>
    <row r="10258" spans="2:2" x14ac:dyDescent="0.3">
      <c r="B10258" s="249"/>
    </row>
    <row r="10259" spans="2:2" x14ac:dyDescent="0.3">
      <c r="B10259" s="249"/>
    </row>
    <row r="10260" spans="2:2" x14ac:dyDescent="0.3">
      <c r="B10260" s="249"/>
    </row>
    <row r="10261" spans="2:2" x14ac:dyDescent="0.3">
      <c r="B10261" s="249"/>
    </row>
    <row r="10262" spans="2:2" x14ac:dyDescent="0.3">
      <c r="B10262" s="249"/>
    </row>
    <row r="10263" spans="2:2" x14ac:dyDescent="0.3">
      <c r="B10263" s="249"/>
    </row>
    <row r="10264" spans="2:2" x14ac:dyDescent="0.3">
      <c r="B10264" s="249"/>
    </row>
    <row r="10265" spans="2:2" x14ac:dyDescent="0.3">
      <c r="B10265" s="249"/>
    </row>
    <row r="10266" spans="2:2" x14ac:dyDescent="0.3">
      <c r="B10266" s="249"/>
    </row>
    <row r="10267" spans="2:2" x14ac:dyDescent="0.3">
      <c r="B10267" s="249"/>
    </row>
    <row r="10268" spans="2:2" x14ac:dyDescent="0.3">
      <c r="B10268" s="249"/>
    </row>
    <row r="10269" spans="2:2" x14ac:dyDescent="0.3">
      <c r="B10269" s="249"/>
    </row>
    <row r="10270" spans="2:2" x14ac:dyDescent="0.3">
      <c r="B10270" s="249"/>
    </row>
    <row r="10271" spans="2:2" x14ac:dyDescent="0.3">
      <c r="B10271" s="249"/>
    </row>
    <row r="10272" spans="2:2" x14ac:dyDescent="0.3">
      <c r="B10272" s="249"/>
    </row>
    <row r="10273" spans="2:2" x14ac:dyDescent="0.3">
      <c r="B10273" s="249"/>
    </row>
    <row r="10274" spans="2:2" x14ac:dyDescent="0.3">
      <c r="B10274" s="249"/>
    </row>
    <row r="10275" spans="2:2" x14ac:dyDescent="0.3">
      <c r="B10275" s="249"/>
    </row>
    <row r="10276" spans="2:2" x14ac:dyDescent="0.3">
      <c r="B10276" s="249"/>
    </row>
    <row r="10277" spans="2:2" x14ac:dyDescent="0.3">
      <c r="B10277" s="249"/>
    </row>
    <row r="10278" spans="2:2" x14ac:dyDescent="0.3">
      <c r="B10278" s="249"/>
    </row>
    <row r="10279" spans="2:2" x14ac:dyDescent="0.3">
      <c r="B10279" s="249"/>
    </row>
    <row r="10280" spans="2:2" x14ac:dyDescent="0.3">
      <c r="B10280" s="249"/>
    </row>
    <row r="10281" spans="2:2" x14ac:dyDescent="0.3">
      <c r="B10281" s="249"/>
    </row>
    <row r="10282" spans="2:2" x14ac:dyDescent="0.3">
      <c r="B10282" s="249"/>
    </row>
    <row r="10283" spans="2:2" x14ac:dyDescent="0.3">
      <c r="B10283" s="249"/>
    </row>
    <row r="10284" spans="2:2" x14ac:dyDescent="0.3">
      <c r="B10284" s="249"/>
    </row>
    <row r="10285" spans="2:2" x14ac:dyDescent="0.3">
      <c r="B10285" s="249"/>
    </row>
    <row r="10286" spans="2:2" x14ac:dyDescent="0.3">
      <c r="B10286" s="249"/>
    </row>
    <row r="10287" spans="2:2" x14ac:dyDescent="0.3">
      <c r="B10287" s="249"/>
    </row>
    <row r="10288" spans="2:2" x14ac:dyDescent="0.3">
      <c r="B10288" s="249"/>
    </row>
    <row r="10289" spans="2:2" x14ac:dyDescent="0.3">
      <c r="B10289" s="249"/>
    </row>
    <row r="10290" spans="2:2" x14ac:dyDescent="0.3">
      <c r="B10290" s="249"/>
    </row>
    <row r="10291" spans="2:2" x14ac:dyDescent="0.3">
      <c r="B10291" s="249"/>
    </row>
    <row r="10292" spans="2:2" x14ac:dyDescent="0.3">
      <c r="B10292" s="249"/>
    </row>
    <row r="10293" spans="2:2" x14ac:dyDescent="0.3">
      <c r="B10293" s="249"/>
    </row>
    <row r="10294" spans="2:2" x14ac:dyDescent="0.3">
      <c r="B10294" s="249"/>
    </row>
    <row r="10295" spans="2:2" x14ac:dyDescent="0.3">
      <c r="B10295" s="249"/>
    </row>
    <row r="10296" spans="2:2" x14ac:dyDescent="0.3">
      <c r="B10296" s="249"/>
    </row>
    <row r="10297" spans="2:2" x14ac:dyDescent="0.3">
      <c r="B10297" s="249"/>
    </row>
    <row r="10298" spans="2:2" x14ac:dyDescent="0.3">
      <c r="B10298" s="249"/>
    </row>
    <row r="10299" spans="2:2" x14ac:dyDescent="0.3">
      <c r="B10299" s="249"/>
    </row>
    <row r="10300" spans="2:2" x14ac:dyDescent="0.3">
      <c r="B10300" s="249"/>
    </row>
    <row r="10301" spans="2:2" x14ac:dyDescent="0.3">
      <c r="B10301" s="249"/>
    </row>
    <row r="10302" spans="2:2" x14ac:dyDescent="0.3">
      <c r="B10302" s="249"/>
    </row>
    <row r="10303" spans="2:2" x14ac:dyDescent="0.3">
      <c r="B10303" s="249"/>
    </row>
    <row r="10304" spans="2:2" x14ac:dyDescent="0.3">
      <c r="B10304" s="249"/>
    </row>
    <row r="10305" spans="2:2" x14ac:dyDescent="0.3">
      <c r="B10305" s="249"/>
    </row>
    <row r="10306" spans="2:2" x14ac:dyDescent="0.3">
      <c r="B10306" s="249"/>
    </row>
    <row r="10307" spans="2:2" x14ac:dyDescent="0.3">
      <c r="B10307" s="249"/>
    </row>
    <row r="10308" spans="2:2" x14ac:dyDescent="0.3">
      <c r="B10308" s="249"/>
    </row>
    <row r="10309" spans="2:2" x14ac:dyDescent="0.3">
      <c r="B10309" s="249"/>
    </row>
    <row r="10310" spans="2:2" x14ac:dyDescent="0.3">
      <c r="B10310" s="249"/>
    </row>
    <row r="10311" spans="2:2" x14ac:dyDescent="0.3">
      <c r="B10311" s="249"/>
    </row>
    <row r="10312" spans="2:2" x14ac:dyDescent="0.3">
      <c r="B10312" s="249"/>
    </row>
    <row r="10313" spans="2:2" x14ac:dyDescent="0.3">
      <c r="B10313" s="249"/>
    </row>
    <row r="10314" spans="2:2" x14ac:dyDescent="0.3">
      <c r="B10314" s="249"/>
    </row>
    <row r="10315" spans="2:2" x14ac:dyDescent="0.3">
      <c r="B10315" s="249"/>
    </row>
    <row r="10316" spans="2:2" x14ac:dyDescent="0.3">
      <c r="B10316" s="249"/>
    </row>
    <row r="10317" spans="2:2" x14ac:dyDescent="0.3">
      <c r="B10317" s="249"/>
    </row>
    <row r="10318" spans="2:2" x14ac:dyDescent="0.3">
      <c r="B10318" s="249"/>
    </row>
    <row r="10319" spans="2:2" x14ac:dyDescent="0.3">
      <c r="B10319" s="249"/>
    </row>
    <row r="10320" spans="2:2" x14ac:dyDescent="0.3">
      <c r="B10320" s="249"/>
    </row>
    <row r="10321" spans="2:2" x14ac:dyDescent="0.3">
      <c r="B10321" s="249"/>
    </row>
    <row r="10322" spans="2:2" x14ac:dyDescent="0.3">
      <c r="B10322" s="249"/>
    </row>
    <row r="10323" spans="2:2" x14ac:dyDescent="0.3">
      <c r="B10323" s="249"/>
    </row>
    <row r="10324" spans="2:2" x14ac:dyDescent="0.3">
      <c r="B10324" s="249"/>
    </row>
    <row r="10325" spans="2:2" x14ac:dyDescent="0.3">
      <c r="B10325" s="249"/>
    </row>
    <row r="10326" spans="2:2" x14ac:dyDescent="0.3">
      <c r="B10326" s="249"/>
    </row>
    <row r="10327" spans="2:2" x14ac:dyDescent="0.3">
      <c r="B10327" s="249"/>
    </row>
    <row r="10328" spans="2:2" x14ac:dyDescent="0.3">
      <c r="B10328" s="249"/>
    </row>
    <row r="10329" spans="2:2" x14ac:dyDescent="0.3">
      <c r="B10329" s="249"/>
    </row>
    <row r="10330" spans="2:2" x14ac:dyDescent="0.3">
      <c r="B10330" s="249"/>
    </row>
    <row r="10331" spans="2:2" x14ac:dyDescent="0.3">
      <c r="B10331" s="249"/>
    </row>
    <row r="10332" spans="2:2" x14ac:dyDescent="0.3">
      <c r="B10332" s="249"/>
    </row>
    <row r="10333" spans="2:2" x14ac:dyDescent="0.3">
      <c r="B10333" s="249"/>
    </row>
    <row r="10334" spans="2:2" x14ac:dyDescent="0.3">
      <c r="B10334" s="249"/>
    </row>
    <row r="10335" spans="2:2" x14ac:dyDescent="0.3">
      <c r="B10335" s="249"/>
    </row>
    <row r="10336" spans="2:2" x14ac:dyDescent="0.3">
      <c r="B10336" s="249"/>
    </row>
    <row r="10337" spans="2:2" x14ac:dyDescent="0.3">
      <c r="B10337" s="249"/>
    </row>
    <row r="10338" spans="2:2" x14ac:dyDescent="0.3">
      <c r="B10338" s="249"/>
    </row>
    <row r="10339" spans="2:2" x14ac:dyDescent="0.3">
      <c r="B10339" s="249"/>
    </row>
    <row r="10340" spans="2:2" x14ac:dyDescent="0.3">
      <c r="B10340" s="249"/>
    </row>
    <row r="10341" spans="2:2" x14ac:dyDescent="0.3">
      <c r="B10341" s="249"/>
    </row>
    <row r="10342" spans="2:2" x14ac:dyDescent="0.3">
      <c r="B10342" s="249"/>
    </row>
    <row r="10343" spans="2:2" x14ac:dyDescent="0.3">
      <c r="B10343" s="249"/>
    </row>
    <row r="10344" spans="2:2" x14ac:dyDescent="0.3">
      <c r="B10344" s="249"/>
    </row>
    <row r="10345" spans="2:2" x14ac:dyDescent="0.3">
      <c r="B10345" s="249"/>
    </row>
    <row r="10346" spans="2:2" x14ac:dyDescent="0.3">
      <c r="B10346" s="249"/>
    </row>
    <row r="10347" spans="2:2" x14ac:dyDescent="0.3">
      <c r="B10347" s="249"/>
    </row>
    <row r="10348" spans="2:2" x14ac:dyDescent="0.3">
      <c r="B10348" s="249"/>
    </row>
    <row r="10349" spans="2:2" x14ac:dyDescent="0.3">
      <c r="B10349" s="249"/>
    </row>
    <row r="10350" spans="2:2" x14ac:dyDescent="0.3">
      <c r="B10350" s="249"/>
    </row>
    <row r="10351" spans="2:2" x14ac:dyDescent="0.3">
      <c r="B10351" s="249"/>
    </row>
    <row r="10352" spans="2:2" x14ac:dyDescent="0.3">
      <c r="B10352" s="249"/>
    </row>
    <row r="10353" spans="2:2" x14ac:dyDescent="0.3">
      <c r="B10353" s="249"/>
    </row>
    <row r="10354" spans="2:2" x14ac:dyDescent="0.3">
      <c r="B10354" s="249"/>
    </row>
    <row r="10355" spans="2:2" x14ac:dyDescent="0.3">
      <c r="B10355" s="249"/>
    </row>
    <row r="10356" spans="2:2" x14ac:dyDescent="0.3">
      <c r="B10356" s="249"/>
    </row>
    <row r="10357" spans="2:2" x14ac:dyDescent="0.3">
      <c r="B10357" s="249"/>
    </row>
    <row r="10358" spans="2:2" x14ac:dyDescent="0.3">
      <c r="B10358" s="249"/>
    </row>
    <row r="10359" spans="2:2" x14ac:dyDescent="0.3">
      <c r="B10359" s="249"/>
    </row>
    <row r="10360" spans="2:2" x14ac:dyDescent="0.3">
      <c r="B10360" s="249"/>
    </row>
    <row r="10361" spans="2:2" x14ac:dyDescent="0.3">
      <c r="B10361" s="249"/>
    </row>
    <row r="10362" spans="2:2" x14ac:dyDescent="0.3">
      <c r="B10362" s="249"/>
    </row>
    <row r="10363" spans="2:2" x14ac:dyDescent="0.3">
      <c r="B10363" s="249"/>
    </row>
    <row r="10364" spans="2:2" x14ac:dyDescent="0.3">
      <c r="B10364" s="249"/>
    </row>
    <row r="10365" spans="2:2" x14ac:dyDescent="0.3">
      <c r="B10365" s="249"/>
    </row>
    <row r="10366" spans="2:2" x14ac:dyDescent="0.3">
      <c r="B10366" s="249"/>
    </row>
    <row r="10367" spans="2:2" x14ac:dyDescent="0.3">
      <c r="B10367" s="249"/>
    </row>
    <row r="10368" spans="2:2" x14ac:dyDescent="0.3">
      <c r="B10368" s="249"/>
    </row>
    <row r="10369" spans="2:2" x14ac:dyDescent="0.3">
      <c r="B10369" s="249"/>
    </row>
    <row r="10370" spans="2:2" x14ac:dyDescent="0.3">
      <c r="B10370" s="249"/>
    </row>
    <row r="10371" spans="2:2" x14ac:dyDescent="0.3">
      <c r="B10371" s="249"/>
    </row>
    <row r="10372" spans="2:2" x14ac:dyDescent="0.3">
      <c r="B10372" s="249"/>
    </row>
    <row r="10373" spans="2:2" x14ac:dyDescent="0.3">
      <c r="B10373" s="249"/>
    </row>
    <row r="10374" spans="2:2" x14ac:dyDescent="0.3">
      <c r="B10374" s="249"/>
    </row>
    <row r="10375" spans="2:2" x14ac:dyDescent="0.3">
      <c r="B10375" s="249"/>
    </row>
    <row r="10376" spans="2:2" x14ac:dyDescent="0.3">
      <c r="B10376" s="249"/>
    </row>
    <row r="10377" spans="2:2" x14ac:dyDescent="0.3">
      <c r="B10377" s="249"/>
    </row>
    <row r="10378" spans="2:2" x14ac:dyDescent="0.3">
      <c r="B10378" s="249"/>
    </row>
    <row r="10379" spans="2:2" x14ac:dyDescent="0.3">
      <c r="B10379" s="249"/>
    </row>
    <row r="10380" spans="2:2" x14ac:dyDescent="0.3">
      <c r="B10380" s="249"/>
    </row>
    <row r="10381" spans="2:2" x14ac:dyDescent="0.3">
      <c r="B10381" s="249"/>
    </row>
    <row r="10382" spans="2:2" x14ac:dyDescent="0.3">
      <c r="B10382" s="249"/>
    </row>
    <row r="10383" spans="2:2" x14ac:dyDescent="0.3">
      <c r="B10383" s="249"/>
    </row>
    <row r="10384" spans="2:2" x14ac:dyDescent="0.3">
      <c r="B10384" s="249"/>
    </row>
    <row r="10385" spans="2:2" x14ac:dyDescent="0.3">
      <c r="B10385" s="249"/>
    </row>
    <row r="10386" spans="2:2" x14ac:dyDescent="0.3">
      <c r="B10386" s="249"/>
    </row>
    <row r="10387" spans="2:2" x14ac:dyDescent="0.3">
      <c r="B10387" s="249"/>
    </row>
    <row r="10388" spans="2:2" x14ac:dyDescent="0.3">
      <c r="B10388" s="249"/>
    </row>
    <row r="10389" spans="2:2" x14ac:dyDescent="0.3">
      <c r="B10389" s="249"/>
    </row>
    <row r="10390" spans="2:2" x14ac:dyDescent="0.3">
      <c r="B10390" s="249"/>
    </row>
    <row r="10391" spans="2:2" x14ac:dyDescent="0.3">
      <c r="B10391" s="249"/>
    </row>
    <row r="10392" spans="2:2" x14ac:dyDescent="0.3">
      <c r="B10392" s="249"/>
    </row>
    <row r="10393" spans="2:2" x14ac:dyDescent="0.3">
      <c r="B10393" s="249"/>
    </row>
    <row r="10394" spans="2:2" x14ac:dyDescent="0.3">
      <c r="B10394" s="249"/>
    </row>
    <row r="10395" spans="2:2" x14ac:dyDescent="0.3">
      <c r="B10395" s="249"/>
    </row>
    <row r="10396" spans="2:2" x14ac:dyDescent="0.3">
      <c r="B10396" s="249"/>
    </row>
    <row r="10397" spans="2:2" x14ac:dyDescent="0.3">
      <c r="B10397" s="249"/>
    </row>
    <row r="10398" spans="2:2" x14ac:dyDescent="0.3">
      <c r="B10398" s="249"/>
    </row>
    <row r="10399" spans="2:2" x14ac:dyDescent="0.3">
      <c r="B10399" s="249"/>
    </row>
    <row r="10400" spans="2:2" x14ac:dyDescent="0.3">
      <c r="B10400" s="249"/>
    </row>
    <row r="10401" spans="2:2" x14ac:dyDescent="0.3">
      <c r="B10401" s="249"/>
    </row>
    <row r="10402" spans="2:2" x14ac:dyDescent="0.3">
      <c r="B10402" s="249"/>
    </row>
    <row r="10403" spans="2:2" x14ac:dyDescent="0.3">
      <c r="B10403" s="249"/>
    </row>
    <row r="10404" spans="2:2" x14ac:dyDescent="0.3">
      <c r="B10404" s="249"/>
    </row>
    <row r="10405" spans="2:2" x14ac:dyDescent="0.3">
      <c r="B10405" s="249"/>
    </row>
    <row r="10406" spans="2:2" x14ac:dyDescent="0.3">
      <c r="B10406" s="249"/>
    </row>
    <row r="10407" spans="2:2" x14ac:dyDescent="0.3">
      <c r="B10407" s="249"/>
    </row>
    <row r="10408" spans="2:2" x14ac:dyDescent="0.3">
      <c r="B10408" s="249"/>
    </row>
    <row r="10409" spans="2:2" x14ac:dyDescent="0.3">
      <c r="B10409" s="249"/>
    </row>
    <row r="10410" spans="2:2" x14ac:dyDescent="0.3">
      <c r="B10410" s="249"/>
    </row>
    <row r="10411" spans="2:2" x14ac:dyDescent="0.3">
      <c r="B10411" s="249"/>
    </row>
    <row r="10412" spans="2:2" x14ac:dyDescent="0.3">
      <c r="B10412" s="249"/>
    </row>
    <row r="10413" spans="2:2" x14ac:dyDescent="0.3">
      <c r="B10413" s="249"/>
    </row>
    <row r="10414" spans="2:2" x14ac:dyDescent="0.3">
      <c r="B10414" s="249"/>
    </row>
    <row r="10415" spans="2:2" x14ac:dyDescent="0.3">
      <c r="B10415" s="249"/>
    </row>
    <row r="10416" spans="2:2" x14ac:dyDescent="0.3">
      <c r="B10416" s="249"/>
    </row>
    <row r="10417" spans="2:2" x14ac:dyDescent="0.3">
      <c r="B10417" s="249"/>
    </row>
    <row r="10418" spans="2:2" x14ac:dyDescent="0.3">
      <c r="B10418" s="249"/>
    </row>
    <row r="10419" spans="2:2" x14ac:dyDescent="0.3">
      <c r="B10419" s="249"/>
    </row>
    <row r="10420" spans="2:2" x14ac:dyDescent="0.3">
      <c r="B10420" s="249"/>
    </row>
    <row r="10421" spans="2:2" x14ac:dyDescent="0.3">
      <c r="B10421" s="249"/>
    </row>
    <row r="10422" spans="2:2" x14ac:dyDescent="0.3">
      <c r="B10422" s="249"/>
    </row>
    <row r="10423" spans="2:2" x14ac:dyDescent="0.3">
      <c r="B10423" s="249"/>
    </row>
    <row r="10424" spans="2:2" x14ac:dyDescent="0.3">
      <c r="B10424" s="249"/>
    </row>
    <row r="10425" spans="2:2" x14ac:dyDescent="0.3">
      <c r="B10425" s="249"/>
    </row>
    <row r="10426" spans="2:2" x14ac:dyDescent="0.3">
      <c r="B10426" s="249"/>
    </row>
    <row r="10427" spans="2:2" x14ac:dyDescent="0.3">
      <c r="B10427" s="249"/>
    </row>
    <row r="10428" spans="2:2" x14ac:dyDescent="0.3">
      <c r="B10428" s="249"/>
    </row>
    <row r="10429" spans="2:2" x14ac:dyDescent="0.3">
      <c r="B10429" s="249"/>
    </row>
    <row r="10430" spans="2:2" x14ac:dyDescent="0.3">
      <c r="B10430" s="249"/>
    </row>
    <row r="10431" spans="2:2" x14ac:dyDescent="0.3">
      <c r="B10431" s="249"/>
    </row>
    <row r="10432" spans="2:2" x14ac:dyDescent="0.3">
      <c r="B10432" s="249"/>
    </row>
    <row r="10433" spans="2:2" x14ac:dyDescent="0.3">
      <c r="B10433" s="249"/>
    </row>
    <row r="10434" spans="2:2" x14ac:dyDescent="0.3">
      <c r="B10434" s="249"/>
    </row>
    <row r="10435" spans="2:2" x14ac:dyDescent="0.3">
      <c r="B10435" s="249"/>
    </row>
    <row r="10436" spans="2:2" x14ac:dyDescent="0.3">
      <c r="B10436" s="249"/>
    </row>
    <row r="10437" spans="2:2" x14ac:dyDescent="0.3">
      <c r="B10437" s="249"/>
    </row>
    <row r="10438" spans="2:2" x14ac:dyDescent="0.3">
      <c r="B10438" s="249"/>
    </row>
    <row r="10439" spans="2:2" x14ac:dyDescent="0.3">
      <c r="B10439" s="249"/>
    </row>
    <row r="10440" spans="2:2" x14ac:dyDescent="0.3">
      <c r="B10440" s="249"/>
    </row>
    <row r="10441" spans="2:2" x14ac:dyDescent="0.3">
      <c r="B10441" s="249"/>
    </row>
    <row r="10442" spans="2:2" x14ac:dyDescent="0.3">
      <c r="B10442" s="249"/>
    </row>
    <row r="10443" spans="2:2" x14ac:dyDescent="0.3">
      <c r="B10443" s="249"/>
    </row>
    <row r="10444" spans="2:2" x14ac:dyDescent="0.3">
      <c r="B10444" s="249"/>
    </row>
    <row r="10445" spans="2:2" x14ac:dyDescent="0.3">
      <c r="B10445" s="249"/>
    </row>
    <row r="10446" spans="2:2" x14ac:dyDescent="0.3">
      <c r="B10446" s="249"/>
    </row>
    <row r="10447" spans="2:2" x14ac:dyDescent="0.3">
      <c r="B10447" s="249"/>
    </row>
    <row r="10448" spans="2:2" x14ac:dyDescent="0.3">
      <c r="B10448" s="249"/>
    </row>
    <row r="10449" spans="2:2" x14ac:dyDescent="0.3">
      <c r="B10449" s="249"/>
    </row>
    <row r="10450" spans="2:2" x14ac:dyDescent="0.3">
      <c r="B10450" s="249"/>
    </row>
    <row r="10451" spans="2:2" x14ac:dyDescent="0.3">
      <c r="B10451" s="249"/>
    </row>
    <row r="10452" spans="2:2" x14ac:dyDescent="0.3">
      <c r="B10452" s="249"/>
    </row>
    <row r="10453" spans="2:2" x14ac:dyDescent="0.3">
      <c r="B10453" s="249"/>
    </row>
    <row r="10454" spans="2:2" x14ac:dyDescent="0.3">
      <c r="B10454" s="249"/>
    </row>
    <row r="10455" spans="2:2" x14ac:dyDescent="0.3">
      <c r="B10455" s="249"/>
    </row>
    <row r="10456" spans="2:2" x14ac:dyDescent="0.3">
      <c r="B10456" s="249"/>
    </row>
    <row r="10457" spans="2:2" x14ac:dyDescent="0.3">
      <c r="B10457" s="249"/>
    </row>
    <row r="10458" spans="2:2" x14ac:dyDescent="0.3">
      <c r="B10458" s="249"/>
    </row>
    <row r="10459" spans="2:2" x14ac:dyDescent="0.3">
      <c r="B10459" s="249"/>
    </row>
    <row r="10460" spans="2:2" x14ac:dyDescent="0.3">
      <c r="B10460" s="249"/>
    </row>
    <row r="10461" spans="2:2" x14ac:dyDescent="0.3">
      <c r="B10461" s="249"/>
    </row>
    <row r="10462" spans="2:2" x14ac:dyDescent="0.3">
      <c r="B10462" s="249"/>
    </row>
    <row r="10463" spans="2:2" x14ac:dyDescent="0.3">
      <c r="B10463" s="249"/>
    </row>
    <row r="10464" spans="2:2" x14ac:dyDescent="0.3">
      <c r="B10464" s="249"/>
    </row>
    <row r="10465" spans="2:2" x14ac:dyDescent="0.3">
      <c r="B10465" s="249"/>
    </row>
    <row r="10466" spans="2:2" x14ac:dyDescent="0.3">
      <c r="B10466" s="249"/>
    </row>
    <row r="10467" spans="2:2" x14ac:dyDescent="0.3">
      <c r="B10467" s="249"/>
    </row>
    <row r="10468" spans="2:2" x14ac:dyDescent="0.3">
      <c r="B10468" s="249"/>
    </row>
    <row r="10469" spans="2:2" x14ac:dyDescent="0.3">
      <c r="B10469" s="249"/>
    </row>
    <row r="10470" spans="2:2" x14ac:dyDescent="0.3">
      <c r="B10470" s="249"/>
    </row>
    <row r="10471" spans="2:2" x14ac:dyDescent="0.3">
      <c r="B10471" s="249"/>
    </row>
    <row r="10472" spans="2:2" x14ac:dyDescent="0.3">
      <c r="B10472" s="249"/>
    </row>
    <row r="10473" spans="2:2" x14ac:dyDescent="0.3">
      <c r="B10473" s="249"/>
    </row>
    <row r="10474" spans="2:2" x14ac:dyDescent="0.3">
      <c r="B10474" s="249"/>
    </row>
    <row r="10475" spans="2:2" x14ac:dyDescent="0.3">
      <c r="B10475" s="249"/>
    </row>
    <row r="10476" spans="2:2" x14ac:dyDescent="0.3">
      <c r="B10476" s="249"/>
    </row>
    <row r="10477" spans="2:2" x14ac:dyDescent="0.3">
      <c r="B10477" s="249"/>
    </row>
    <row r="10478" spans="2:2" x14ac:dyDescent="0.3">
      <c r="B10478" s="249"/>
    </row>
    <row r="10479" spans="2:2" x14ac:dyDescent="0.3">
      <c r="B10479" s="249"/>
    </row>
    <row r="10480" spans="2:2" x14ac:dyDescent="0.3">
      <c r="B10480" s="249"/>
    </row>
    <row r="10481" spans="2:2" x14ac:dyDescent="0.3">
      <c r="B10481" s="249"/>
    </row>
    <row r="10482" spans="2:2" x14ac:dyDescent="0.3">
      <c r="B10482" s="249"/>
    </row>
    <row r="10483" spans="2:2" x14ac:dyDescent="0.3">
      <c r="B10483" s="249"/>
    </row>
    <row r="10484" spans="2:2" x14ac:dyDescent="0.3">
      <c r="B10484" s="249"/>
    </row>
    <row r="10485" spans="2:2" x14ac:dyDescent="0.3">
      <c r="B10485" s="249"/>
    </row>
    <row r="10486" spans="2:2" x14ac:dyDescent="0.3">
      <c r="B10486" s="249"/>
    </row>
    <row r="10487" spans="2:2" x14ac:dyDescent="0.3">
      <c r="B10487" s="249"/>
    </row>
    <row r="10488" spans="2:2" x14ac:dyDescent="0.3">
      <c r="B10488" s="249"/>
    </row>
    <row r="10489" spans="2:2" x14ac:dyDescent="0.3">
      <c r="B10489" s="249"/>
    </row>
    <row r="10490" spans="2:2" x14ac:dyDescent="0.3">
      <c r="B10490" s="249"/>
    </row>
    <row r="10491" spans="2:2" x14ac:dyDescent="0.3">
      <c r="B10491" s="249"/>
    </row>
    <row r="10492" spans="2:2" x14ac:dyDescent="0.3">
      <c r="B10492" s="249"/>
    </row>
    <row r="10493" spans="2:2" x14ac:dyDescent="0.3">
      <c r="B10493" s="249"/>
    </row>
    <row r="10494" spans="2:2" x14ac:dyDescent="0.3">
      <c r="B10494" s="249"/>
    </row>
    <row r="10495" spans="2:2" x14ac:dyDescent="0.3">
      <c r="B10495" s="249"/>
    </row>
    <row r="10496" spans="2:2" x14ac:dyDescent="0.3">
      <c r="B10496" s="249"/>
    </row>
    <row r="10497" spans="2:2" x14ac:dyDescent="0.3">
      <c r="B10497" s="249"/>
    </row>
    <row r="10498" spans="2:2" x14ac:dyDescent="0.3">
      <c r="B10498" s="249"/>
    </row>
    <row r="10499" spans="2:2" x14ac:dyDescent="0.3">
      <c r="B10499" s="249"/>
    </row>
    <row r="10500" spans="2:2" x14ac:dyDescent="0.3">
      <c r="B10500" s="249"/>
    </row>
    <row r="10501" spans="2:2" x14ac:dyDescent="0.3">
      <c r="B10501" s="249"/>
    </row>
    <row r="10502" spans="2:2" x14ac:dyDescent="0.3">
      <c r="B10502" s="249"/>
    </row>
    <row r="10503" spans="2:2" x14ac:dyDescent="0.3">
      <c r="B10503" s="249"/>
    </row>
    <row r="10504" spans="2:2" x14ac:dyDescent="0.3">
      <c r="B10504" s="249"/>
    </row>
    <row r="10505" spans="2:2" x14ac:dyDescent="0.3">
      <c r="B10505" s="249"/>
    </row>
    <row r="10506" spans="2:2" x14ac:dyDescent="0.3">
      <c r="B10506" s="249"/>
    </row>
    <row r="10507" spans="2:2" x14ac:dyDescent="0.3">
      <c r="B10507" s="249"/>
    </row>
    <row r="10508" spans="2:2" x14ac:dyDescent="0.3">
      <c r="B10508" s="249"/>
    </row>
    <row r="10509" spans="2:2" x14ac:dyDescent="0.3">
      <c r="B10509" s="249"/>
    </row>
    <row r="10510" spans="2:2" x14ac:dyDescent="0.3">
      <c r="B10510" s="249"/>
    </row>
    <row r="10511" spans="2:2" x14ac:dyDescent="0.3">
      <c r="B10511" s="249"/>
    </row>
    <row r="10512" spans="2:2" x14ac:dyDescent="0.3">
      <c r="B10512" s="249"/>
    </row>
    <row r="10513" spans="2:2" x14ac:dyDescent="0.3">
      <c r="B10513" s="249"/>
    </row>
    <row r="10514" spans="2:2" x14ac:dyDescent="0.3">
      <c r="B10514" s="249"/>
    </row>
    <row r="10515" spans="2:2" x14ac:dyDescent="0.3">
      <c r="B10515" s="249"/>
    </row>
    <row r="10516" spans="2:2" x14ac:dyDescent="0.3">
      <c r="B10516" s="249"/>
    </row>
    <row r="10517" spans="2:2" x14ac:dyDescent="0.3">
      <c r="B10517" s="249"/>
    </row>
    <row r="10518" spans="2:2" x14ac:dyDescent="0.3">
      <c r="B10518" s="249"/>
    </row>
    <row r="10519" spans="2:2" x14ac:dyDescent="0.3">
      <c r="B10519" s="249"/>
    </row>
    <row r="10520" spans="2:2" x14ac:dyDescent="0.3">
      <c r="B10520" s="249"/>
    </row>
    <row r="10521" spans="2:2" x14ac:dyDescent="0.3">
      <c r="B10521" s="249"/>
    </row>
    <row r="10522" spans="2:2" x14ac:dyDescent="0.3">
      <c r="B10522" s="249"/>
    </row>
    <row r="10523" spans="2:2" x14ac:dyDescent="0.3">
      <c r="B10523" s="249"/>
    </row>
    <row r="10524" spans="2:2" x14ac:dyDescent="0.3">
      <c r="B10524" s="249"/>
    </row>
    <row r="10525" spans="2:2" x14ac:dyDescent="0.3">
      <c r="B10525" s="249"/>
    </row>
    <row r="10526" spans="2:2" x14ac:dyDescent="0.3">
      <c r="B10526" s="249"/>
    </row>
    <row r="10527" spans="2:2" x14ac:dyDescent="0.3">
      <c r="B10527" s="249"/>
    </row>
    <row r="10528" spans="2:2" x14ac:dyDescent="0.3">
      <c r="B10528" s="249"/>
    </row>
    <row r="10529" spans="2:2" x14ac:dyDescent="0.3">
      <c r="B10529" s="249"/>
    </row>
    <row r="10530" spans="2:2" x14ac:dyDescent="0.3">
      <c r="B10530" s="249"/>
    </row>
    <row r="10531" spans="2:2" x14ac:dyDescent="0.3">
      <c r="B10531" s="249"/>
    </row>
    <row r="10532" spans="2:2" x14ac:dyDescent="0.3">
      <c r="B10532" s="249"/>
    </row>
    <row r="10533" spans="2:2" x14ac:dyDescent="0.3">
      <c r="B10533" s="249"/>
    </row>
    <row r="10534" spans="2:2" x14ac:dyDescent="0.3">
      <c r="B10534" s="249"/>
    </row>
    <row r="10535" spans="2:2" x14ac:dyDescent="0.3">
      <c r="B10535" s="249"/>
    </row>
    <row r="10536" spans="2:2" x14ac:dyDescent="0.3">
      <c r="B10536" s="249"/>
    </row>
    <row r="10537" spans="2:2" x14ac:dyDescent="0.3">
      <c r="B10537" s="249"/>
    </row>
    <row r="10538" spans="2:2" x14ac:dyDescent="0.3">
      <c r="B10538" s="249"/>
    </row>
    <row r="10539" spans="2:2" x14ac:dyDescent="0.3">
      <c r="B10539" s="249"/>
    </row>
    <row r="10540" spans="2:2" x14ac:dyDescent="0.3">
      <c r="B10540" s="249"/>
    </row>
    <row r="10541" spans="2:2" x14ac:dyDescent="0.3">
      <c r="B10541" s="249"/>
    </row>
    <row r="10542" spans="2:2" x14ac:dyDescent="0.3">
      <c r="B10542" s="249"/>
    </row>
    <row r="10543" spans="2:2" x14ac:dyDescent="0.3">
      <c r="B10543" s="249"/>
    </row>
    <row r="10544" spans="2:2" x14ac:dyDescent="0.3">
      <c r="B10544" s="249"/>
    </row>
    <row r="10545" spans="2:2" x14ac:dyDescent="0.3">
      <c r="B10545" s="249"/>
    </row>
    <row r="10546" spans="2:2" x14ac:dyDescent="0.3">
      <c r="B10546" s="249"/>
    </row>
    <row r="10547" spans="2:2" x14ac:dyDescent="0.3">
      <c r="B10547" s="249"/>
    </row>
    <row r="10548" spans="2:2" x14ac:dyDescent="0.3">
      <c r="B10548" s="249"/>
    </row>
    <row r="10549" spans="2:2" x14ac:dyDescent="0.3">
      <c r="B10549" s="249"/>
    </row>
    <row r="10550" spans="2:2" x14ac:dyDescent="0.3">
      <c r="B10550" s="249"/>
    </row>
    <row r="10551" spans="2:2" x14ac:dyDescent="0.3">
      <c r="B10551" s="249"/>
    </row>
    <row r="10552" spans="2:2" x14ac:dyDescent="0.3">
      <c r="B10552" s="249"/>
    </row>
    <row r="10553" spans="2:2" x14ac:dyDescent="0.3">
      <c r="B10553" s="249"/>
    </row>
    <row r="10554" spans="2:2" x14ac:dyDescent="0.3">
      <c r="B10554" s="249"/>
    </row>
    <row r="10555" spans="2:2" x14ac:dyDescent="0.3">
      <c r="B10555" s="249"/>
    </row>
    <row r="10556" spans="2:2" x14ac:dyDescent="0.3">
      <c r="B10556" s="249"/>
    </row>
    <row r="10557" spans="2:2" x14ac:dyDescent="0.3">
      <c r="B10557" s="249"/>
    </row>
    <row r="10558" spans="2:2" x14ac:dyDescent="0.3">
      <c r="B10558" s="249"/>
    </row>
    <row r="10559" spans="2:2" x14ac:dyDescent="0.3">
      <c r="B10559" s="249"/>
    </row>
    <row r="10560" spans="2:2" x14ac:dyDescent="0.3">
      <c r="B10560" s="249"/>
    </row>
    <row r="10561" spans="2:2" x14ac:dyDescent="0.3">
      <c r="B10561" s="249"/>
    </row>
    <row r="10562" spans="2:2" x14ac:dyDescent="0.3">
      <c r="B10562" s="249"/>
    </row>
    <row r="10563" spans="2:2" x14ac:dyDescent="0.3">
      <c r="B10563" s="249"/>
    </row>
    <row r="10564" spans="2:2" x14ac:dyDescent="0.3">
      <c r="B10564" s="249"/>
    </row>
    <row r="10565" spans="2:2" x14ac:dyDescent="0.3">
      <c r="B10565" s="249"/>
    </row>
    <row r="10566" spans="2:2" x14ac:dyDescent="0.3">
      <c r="B10566" s="249"/>
    </row>
    <row r="10567" spans="2:2" x14ac:dyDescent="0.3">
      <c r="B10567" s="249"/>
    </row>
    <row r="10568" spans="2:2" x14ac:dyDescent="0.3">
      <c r="B10568" s="249"/>
    </row>
    <row r="10569" spans="2:2" x14ac:dyDescent="0.3">
      <c r="B10569" s="249"/>
    </row>
    <row r="10570" spans="2:2" x14ac:dyDescent="0.3">
      <c r="B10570" s="249"/>
    </row>
    <row r="10571" spans="2:2" x14ac:dyDescent="0.3">
      <c r="B10571" s="249"/>
    </row>
    <row r="10572" spans="2:2" x14ac:dyDescent="0.3">
      <c r="B10572" s="249"/>
    </row>
    <row r="10573" spans="2:2" x14ac:dyDescent="0.3">
      <c r="B10573" s="249"/>
    </row>
    <row r="10574" spans="2:2" x14ac:dyDescent="0.3">
      <c r="B10574" s="249"/>
    </row>
    <row r="10575" spans="2:2" x14ac:dyDescent="0.3">
      <c r="B10575" s="249"/>
    </row>
    <row r="10576" spans="2:2" x14ac:dyDescent="0.3">
      <c r="B10576" s="249"/>
    </row>
    <row r="10577" spans="2:2" x14ac:dyDescent="0.3">
      <c r="B10577" s="249"/>
    </row>
    <row r="10578" spans="2:2" x14ac:dyDescent="0.3">
      <c r="B10578" s="249"/>
    </row>
    <row r="10579" spans="2:2" x14ac:dyDescent="0.3">
      <c r="B10579" s="249"/>
    </row>
    <row r="10580" spans="2:2" x14ac:dyDescent="0.3">
      <c r="B10580" s="249"/>
    </row>
    <row r="10581" spans="2:2" x14ac:dyDescent="0.3">
      <c r="B10581" s="249"/>
    </row>
    <row r="10582" spans="2:2" x14ac:dyDescent="0.3">
      <c r="B10582" s="249"/>
    </row>
    <row r="10583" spans="2:2" x14ac:dyDescent="0.3">
      <c r="B10583" s="249"/>
    </row>
    <row r="10584" spans="2:2" x14ac:dyDescent="0.3">
      <c r="B10584" s="249"/>
    </row>
    <row r="10585" spans="2:2" x14ac:dyDescent="0.3">
      <c r="B10585" s="249"/>
    </row>
    <row r="10586" spans="2:2" x14ac:dyDescent="0.3">
      <c r="B10586" s="249"/>
    </row>
    <row r="10587" spans="2:2" x14ac:dyDescent="0.3">
      <c r="B10587" s="249"/>
    </row>
    <row r="10588" spans="2:2" x14ac:dyDescent="0.3">
      <c r="B10588" s="249"/>
    </row>
    <row r="10589" spans="2:2" x14ac:dyDescent="0.3">
      <c r="B10589" s="249"/>
    </row>
    <row r="10590" spans="2:2" x14ac:dyDescent="0.3">
      <c r="B10590" s="249"/>
    </row>
    <row r="10591" spans="2:2" x14ac:dyDescent="0.3">
      <c r="B10591" s="249"/>
    </row>
    <row r="10592" spans="2:2" x14ac:dyDescent="0.3">
      <c r="B10592" s="249"/>
    </row>
    <row r="10593" spans="2:2" x14ac:dyDescent="0.3">
      <c r="B10593" s="249"/>
    </row>
    <row r="10594" spans="2:2" x14ac:dyDescent="0.3">
      <c r="B10594" s="249"/>
    </row>
    <row r="10595" spans="2:2" x14ac:dyDescent="0.3">
      <c r="B10595" s="249"/>
    </row>
    <row r="10596" spans="2:2" x14ac:dyDescent="0.3">
      <c r="B10596" s="249"/>
    </row>
    <row r="10597" spans="2:2" x14ac:dyDescent="0.3">
      <c r="B10597" s="249"/>
    </row>
    <row r="10598" spans="2:2" x14ac:dyDescent="0.3">
      <c r="B10598" s="249"/>
    </row>
    <row r="10599" spans="2:2" x14ac:dyDescent="0.3">
      <c r="B10599" s="249"/>
    </row>
    <row r="10600" spans="2:2" x14ac:dyDescent="0.3">
      <c r="B10600" s="249"/>
    </row>
    <row r="10601" spans="2:2" x14ac:dyDescent="0.3">
      <c r="B10601" s="249"/>
    </row>
    <row r="10602" spans="2:2" x14ac:dyDescent="0.3">
      <c r="B10602" s="249"/>
    </row>
    <row r="10603" spans="2:2" x14ac:dyDescent="0.3">
      <c r="B10603" s="249"/>
    </row>
    <row r="10604" spans="2:2" x14ac:dyDescent="0.3">
      <c r="B10604" s="249"/>
    </row>
    <row r="10605" spans="2:2" x14ac:dyDescent="0.3">
      <c r="B10605" s="249"/>
    </row>
    <row r="10606" spans="2:2" x14ac:dyDescent="0.3">
      <c r="B10606" s="249"/>
    </row>
    <row r="10607" spans="2:2" x14ac:dyDescent="0.3">
      <c r="B10607" s="249"/>
    </row>
    <row r="10608" spans="2:2" x14ac:dyDescent="0.3">
      <c r="B10608" s="249"/>
    </row>
    <row r="10609" spans="2:2" x14ac:dyDescent="0.3">
      <c r="B10609" s="249"/>
    </row>
    <row r="10610" spans="2:2" x14ac:dyDescent="0.3">
      <c r="B10610" s="249"/>
    </row>
    <row r="10611" spans="2:2" x14ac:dyDescent="0.3">
      <c r="B10611" s="249"/>
    </row>
    <row r="10612" spans="2:2" x14ac:dyDescent="0.3">
      <c r="B10612" s="249"/>
    </row>
    <row r="10613" spans="2:2" x14ac:dyDescent="0.3">
      <c r="B10613" s="249"/>
    </row>
    <row r="10614" spans="2:2" x14ac:dyDescent="0.3">
      <c r="B10614" s="249"/>
    </row>
    <row r="10615" spans="2:2" x14ac:dyDescent="0.3">
      <c r="B10615" s="249"/>
    </row>
    <row r="10616" spans="2:2" x14ac:dyDescent="0.3">
      <c r="B10616" s="249"/>
    </row>
    <row r="10617" spans="2:2" x14ac:dyDescent="0.3">
      <c r="B10617" s="249"/>
    </row>
    <row r="10618" spans="2:2" x14ac:dyDescent="0.3">
      <c r="B10618" s="249"/>
    </row>
    <row r="10619" spans="2:2" x14ac:dyDescent="0.3">
      <c r="B10619" s="249"/>
    </row>
    <row r="10620" spans="2:2" x14ac:dyDescent="0.3">
      <c r="B10620" s="249"/>
    </row>
    <row r="10621" spans="2:2" x14ac:dyDescent="0.3">
      <c r="B10621" s="249"/>
    </row>
    <row r="10622" spans="2:2" x14ac:dyDescent="0.3">
      <c r="B10622" s="249"/>
    </row>
    <row r="10623" spans="2:2" x14ac:dyDescent="0.3">
      <c r="B10623" s="249"/>
    </row>
    <row r="10624" spans="2:2" x14ac:dyDescent="0.3">
      <c r="B10624" s="249"/>
    </row>
    <row r="10625" spans="2:2" x14ac:dyDescent="0.3">
      <c r="B10625" s="249"/>
    </row>
    <row r="10626" spans="2:2" x14ac:dyDescent="0.3">
      <c r="B10626" s="249"/>
    </row>
    <row r="10627" spans="2:2" x14ac:dyDescent="0.3">
      <c r="B10627" s="249"/>
    </row>
    <row r="10628" spans="2:2" x14ac:dyDescent="0.3">
      <c r="B10628" s="249"/>
    </row>
    <row r="10629" spans="2:2" x14ac:dyDescent="0.3">
      <c r="B10629" s="249"/>
    </row>
    <row r="10630" spans="2:2" x14ac:dyDescent="0.3">
      <c r="B10630" s="249"/>
    </row>
    <row r="10631" spans="2:2" x14ac:dyDescent="0.3">
      <c r="B10631" s="249"/>
    </row>
    <row r="10632" spans="2:2" x14ac:dyDescent="0.3">
      <c r="B10632" s="249"/>
    </row>
    <row r="10633" spans="2:2" x14ac:dyDescent="0.3">
      <c r="B10633" s="249"/>
    </row>
    <row r="10634" spans="2:2" x14ac:dyDescent="0.3">
      <c r="B10634" s="249"/>
    </row>
    <row r="10635" spans="2:2" x14ac:dyDescent="0.3">
      <c r="B10635" s="249"/>
    </row>
    <row r="10636" spans="2:2" x14ac:dyDescent="0.3">
      <c r="B10636" s="249"/>
    </row>
    <row r="10637" spans="2:2" x14ac:dyDescent="0.3">
      <c r="B10637" s="249"/>
    </row>
    <row r="10638" spans="2:2" x14ac:dyDescent="0.3">
      <c r="B10638" s="249"/>
    </row>
    <row r="10639" spans="2:2" x14ac:dyDescent="0.3">
      <c r="B10639" s="249"/>
    </row>
    <row r="10640" spans="2:2" x14ac:dyDescent="0.3">
      <c r="B10640" s="249"/>
    </row>
    <row r="10641" spans="2:2" x14ac:dyDescent="0.3">
      <c r="B10641" s="249"/>
    </row>
    <row r="10642" spans="2:2" x14ac:dyDescent="0.3">
      <c r="B10642" s="249"/>
    </row>
    <row r="10643" spans="2:2" x14ac:dyDescent="0.3">
      <c r="B10643" s="249"/>
    </row>
    <row r="10644" spans="2:2" x14ac:dyDescent="0.3">
      <c r="B10644" s="249"/>
    </row>
    <row r="10645" spans="2:2" x14ac:dyDescent="0.3">
      <c r="B10645" s="249"/>
    </row>
    <row r="10646" spans="2:2" x14ac:dyDescent="0.3">
      <c r="B10646" s="249"/>
    </row>
    <row r="10647" spans="2:2" x14ac:dyDescent="0.3">
      <c r="B10647" s="249"/>
    </row>
    <row r="10648" spans="2:2" x14ac:dyDescent="0.3">
      <c r="B10648" s="249"/>
    </row>
    <row r="10649" spans="2:2" x14ac:dyDescent="0.3">
      <c r="B10649" s="249"/>
    </row>
    <row r="10650" spans="2:2" x14ac:dyDescent="0.3">
      <c r="B10650" s="249"/>
    </row>
    <row r="10651" spans="2:2" x14ac:dyDescent="0.3">
      <c r="B10651" s="249"/>
    </row>
    <row r="10652" spans="2:2" x14ac:dyDescent="0.3">
      <c r="B10652" s="249"/>
    </row>
    <row r="10653" spans="2:2" x14ac:dyDescent="0.3">
      <c r="B10653" s="249"/>
    </row>
    <row r="10654" spans="2:2" x14ac:dyDescent="0.3">
      <c r="B10654" s="249"/>
    </row>
    <row r="10655" spans="2:2" x14ac:dyDescent="0.3">
      <c r="B10655" s="249"/>
    </row>
    <row r="10656" spans="2:2" x14ac:dyDescent="0.3">
      <c r="B10656" s="249"/>
    </row>
    <row r="10657" spans="2:2" x14ac:dyDescent="0.3">
      <c r="B10657" s="249"/>
    </row>
    <row r="10658" spans="2:2" x14ac:dyDescent="0.3">
      <c r="B10658" s="249"/>
    </row>
    <row r="10659" spans="2:2" x14ac:dyDescent="0.3">
      <c r="B10659" s="249"/>
    </row>
    <row r="10660" spans="2:2" x14ac:dyDescent="0.3">
      <c r="B10660" s="249"/>
    </row>
    <row r="10661" spans="2:2" x14ac:dyDescent="0.3">
      <c r="B10661" s="249"/>
    </row>
    <row r="10662" spans="2:2" x14ac:dyDescent="0.3">
      <c r="B10662" s="249"/>
    </row>
    <row r="10663" spans="2:2" x14ac:dyDescent="0.3">
      <c r="B10663" s="249"/>
    </row>
    <row r="10664" spans="2:2" x14ac:dyDescent="0.3">
      <c r="B10664" s="249"/>
    </row>
    <row r="10665" spans="2:2" x14ac:dyDescent="0.3">
      <c r="B10665" s="249"/>
    </row>
    <row r="10666" spans="2:2" x14ac:dyDescent="0.3">
      <c r="B10666" s="249"/>
    </row>
    <row r="10667" spans="2:2" x14ac:dyDescent="0.3">
      <c r="B10667" s="249"/>
    </row>
    <row r="10668" spans="2:2" x14ac:dyDescent="0.3">
      <c r="B10668" s="249"/>
    </row>
    <row r="10669" spans="2:2" x14ac:dyDescent="0.3">
      <c r="B10669" s="249"/>
    </row>
    <row r="10670" spans="2:2" x14ac:dyDescent="0.3">
      <c r="B10670" s="249"/>
    </row>
    <row r="10671" spans="2:2" x14ac:dyDescent="0.3">
      <c r="B10671" s="249"/>
    </row>
    <row r="10672" spans="2:2" x14ac:dyDescent="0.3">
      <c r="B10672" s="249"/>
    </row>
    <row r="10673" spans="2:2" x14ac:dyDescent="0.3">
      <c r="B10673" s="249"/>
    </row>
    <row r="10674" spans="2:2" x14ac:dyDescent="0.3">
      <c r="B10674" s="249"/>
    </row>
    <row r="10675" spans="2:2" x14ac:dyDescent="0.3">
      <c r="B10675" s="249"/>
    </row>
    <row r="10676" spans="2:2" x14ac:dyDescent="0.3">
      <c r="B10676" s="249"/>
    </row>
    <row r="10677" spans="2:2" x14ac:dyDescent="0.3">
      <c r="B10677" s="249"/>
    </row>
    <row r="10678" spans="2:2" x14ac:dyDescent="0.3">
      <c r="B10678" s="249"/>
    </row>
    <row r="10679" spans="2:2" x14ac:dyDescent="0.3">
      <c r="B10679" s="249"/>
    </row>
    <row r="10680" spans="2:2" x14ac:dyDescent="0.3">
      <c r="B10680" s="249"/>
    </row>
    <row r="10681" spans="2:2" x14ac:dyDescent="0.3">
      <c r="B10681" s="249"/>
    </row>
    <row r="10682" spans="2:2" x14ac:dyDescent="0.3">
      <c r="B10682" s="249"/>
    </row>
    <row r="10683" spans="2:2" x14ac:dyDescent="0.3">
      <c r="B10683" s="249"/>
    </row>
    <row r="10684" spans="2:2" x14ac:dyDescent="0.3">
      <c r="B10684" s="249"/>
    </row>
    <row r="10685" spans="2:2" x14ac:dyDescent="0.3">
      <c r="B10685" s="249"/>
    </row>
    <row r="10686" spans="2:2" x14ac:dyDescent="0.3">
      <c r="B10686" s="249"/>
    </row>
    <row r="10687" spans="2:2" x14ac:dyDescent="0.3">
      <c r="B10687" s="249"/>
    </row>
    <row r="10688" spans="2:2" x14ac:dyDescent="0.3">
      <c r="B10688" s="249"/>
    </row>
    <row r="10689" spans="2:2" x14ac:dyDescent="0.3">
      <c r="B10689" s="249"/>
    </row>
    <row r="10690" spans="2:2" x14ac:dyDescent="0.3">
      <c r="B10690" s="249"/>
    </row>
    <row r="10691" spans="2:2" x14ac:dyDescent="0.3">
      <c r="B10691" s="249"/>
    </row>
    <row r="10692" spans="2:2" x14ac:dyDescent="0.3">
      <c r="B10692" s="249"/>
    </row>
    <row r="10693" spans="2:2" x14ac:dyDescent="0.3">
      <c r="B10693" s="249"/>
    </row>
    <row r="10694" spans="2:2" x14ac:dyDescent="0.3">
      <c r="B10694" s="249"/>
    </row>
    <row r="10695" spans="2:2" x14ac:dyDescent="0.3">
      <c r="B10695" s="249"/>
    </row>
    <row r="10696" spans="2:2" x14ac:dyDescent="0.3">
      <c r="B10696" s="249"/>
    </row>
    <row r="10697" spans="2:2" x14ac:dyDescent="0.3">
      <c r="B10697" s="249"/>
    </row>
    <row r="10698" spans="2:2" x14ac:dyDescent="0.3">
      <c r="B10698" s="249"/>
    </row>
    <row r="10699" spans="2:2" x14ac:dyDescent="0.3">
      <c r="B10699" s="249"/>
    </row>
    <row r="10700" spans="2:2" x14ac:dyDescent="0.3">
      <c r="B10700" s="249"/>
    </row>
    <row r="10701" spans="2:2" x14ac:dyDescent="0.3">
      <c r="B10701" s="249"/>
    </row>
    <row r="10702" spans="2:2" x14ac:dyDescent="0.3">
      <c r="B10702" s="249"/>
    </row>
    <row r="10703" spans="2:2" x14ac:dyDescent="0.3">
      <c r="B10703" s="249"/>
    </row>
    <row r="10704" spans="2:2" x14ac:dyDescent="0.3">
      <c r="B10704" s="249"/>
    </row>
    <row r="10705" spans="2:2" x14ac:dyDescent="0.3">
      <c r="B10705" s="249"/>
    </row>
    <row r="10706" spans="2:2" x14ac:dyDescent="0.3">
      <c r="B10706" s="249"/>
    </row>
    <row r="10707" spans="2:2" x14ac:dyDescent="0.3">
      <c r="B10707" s="249"/>
    </row>
    <row r="10708" spans="2:2" x14ac:dyDescent="0.3">
      <c r="B10708" s="249"/>
    </row>
    <row r="10709" spans="2:2" x14ac:dyDescent="0.3">
      <c r="B10709" s="249"/>
    </row>
    <row r="10710" spans="2:2" x14ac:dyDescent="0.3">
      <c r="B10710" s="249"/>
    </row>
    <row r="10711" spans="2:2" x14ac:dyDescent="0.3">
      <c r="B10711" s="249"/>
    </row>
    <row r="10712" spans="2:2" x14ac:dyDescent="0.3">
      <c r="B10712" s="249"/>
    </row>
    <row r="10713" spans="2:2" x14ac:dyDescent="0.3">
      <c r="B10713" s="249"/>
    </row>
    <row r="10714" spans="2:2" x14ac:dyDescent="0.3">
      <c r="B10714" s="249"/>
    </row>
    <row r="10715" spans="2:2" x14ac:dyDescent="0.3">
      <c r="B10715" s="249"/>
    </row>
    <row r="10716" spans="2:2" x14ac:dyDescent="0.3">
      <c r="B10716" s="249"/>
    </row>
    <row r="10717" spans="2:2" x14ac:dyDescent="0.3">
      <c r="B10717" s="249"/>
    </row>
    <row r="10718" spans="2:2" x14ac:dyDescent="0.3">
      <c r="B10718" s="249"/>
    </row>
    <row r="10719" spans="2:2" x14ac:dyDescent="0.3">
      <c r="B10719" s="249"/>
    </row>
    <row r="10720" spans="2:2" x14ac:dyDescent="0.3">
      <c r="B10720" s="249"/>
    </row>
    <row r="10721" spans="2:2" x14ac:dyDescent="0.3">
      <c r="B10721" s="249"/>
    </row>
    <row r="10722" spans="2:2" x14ac:dyDescent="0.3">
      <c r="B10722" s="249"/>
    </row>
    <row r="10723" spans="2:2" x14ac:dyDescent="0.3">
      <c r="B10723" s="249"/>
    </row>
    <row r="10724" spans="2:2" x14ac:dyDescent="0.3">
      <c r="B10724" s="249"/>
    </row>
    <row r="10725" spans="2:2" x14ac:dyDescent="0.3">
      <c r="B10725" s="249"/>
    </row>
    <row r="10726" spans="2:2" x14ac:dyDescent="0.3">
      <c r="B10726" s="249"/>
    </row>
    <row r="10727" spans="2:2" x14ac:dyDescent="0.3">
      <c r="B10727" s="249"/>
    </row>
    <row r="10728" spans="2:2" x14ac:dyDescent="0.3">
      <c r="B10728" s="249"/>
    </row>
    <row r="10729" spans="2:2" x14ac:dyDescent="0.3">
      <c r="B10729" s="249"/>
    </row>
    <row r="10730" spans="2:2" x14ac:dyDescent="0.3">
      <c r="B10730" s="249"/>
    </row>
    <row r="10731" spans="2:2" x14ac:dyDescent="0.3">
      <c r="B10731" s="249"/>
    </row>
    <row r="10732" spans="2:2" x14ac:dyDescent="0.3">
      <c r="B10732" s="249"/>
    </row>
    <row r="10733" spans="2:2" x14ac:dyDescent="0.3">
      <c r="B10733" s="249"/>
    </row>
    <row r="10734" spans="2:2" x14ac:dyDescent="0.3">
      <c r="B10734" s="249"/>
    </row>
    <row r="10735" spans="2:2" x14ac:dyDescent="0.3">
      <c r="B10735" s="249"/>
    </row>
    <row r="10736" spans="2:2" x14ac:dyDescent="0.3">
      <c r="B10736" s="249"/>
    </row>
    <row r="10737" spans="2:2" x14ac:dyDescent="0.3">
      <c r="B10737" s="249"/>
    </row>
    <row r="10738" spans="2:2" x14ac:dyDescent="0.3">
      <c r="B10738" s="249"/>
    </row>
    <row r="10739" spans="2:2" x14ac:dyDescent="0.3">
      <c r="B10739" s="249"/>
    </row>
    <row r="10740" spans="2:2" x14ac:dyDescent="0.3">
      <c r="B10740" s="249"/>
    </row>
    <row r="10741" spans="2:2" x14ac:dyDescent="0.3">
      <c r="B10741" s="249"/>
    </row>
    <row r="10742" spans="2:2" x14ac:dyDescent="0.3">
      <c r="B10742" s="249"/>
    </row>
    <row r="10743" spans="2:2" x14ac:dyDescent="0.3">
      <c r="B10743" s="249"/>
    </row>
    <row r="10744" spans="2:2" x14ac:dyDescent="0.3">
      <c r="B10744" s="249"/>
    </row>
    <row r="10745" spans="2:2" x14ac:dyDescent="0.3">
      <c r="B10745" s="249"/>
    </row>
    <row r="10746" spans="2:2" x14ac:dyDescent="0.3">
      <c r="B10746" s="249"/>
    </row>
    <row r="10747" spans="2:2" x14ac:dyDescent="0.3">
      <c r="B10747" s="249"/>
    </row>
    <row r="10748" spans="2:2" x14ac:dyDescent="0.3">
      <c r="B10748" s="249"/>
    </row>
    <row r="10749" spans="2:2" x14ac:dyDescent="0.3">
      <c r="B10749" s="249"/>
    </row>
    <row r="10750" spans="2:2" x14ac:dyDescent="0.3">
      <c r="B10750" s="249"/>
    </row>
    <row r="10751" spans="2:2" x14ac:dyDescent="0.3">
      <c r="B10751" s="249"/>
    </row>
    <row r="10752" spans="2:2" x14ac:dyDescent="0.3">
      <c r="B10752" s="249"/>
    </row>
    <row r="10753" spans="2:2" x14ac:dyDescent="0.3">
      <c r="B10753" s="249"/>
    </row>
    <row r="10754" spans="2:2" x14ac:dyDescent="0.3">
      <c r="B10754" s="249"/>
    </row>
    <row r="10755" spans="2:2" x14ac:dyDescent="0.3">
      <c r="B10755" s="249"/>
    </row>
    <row r="10756" spans="2:2" x14ac:dyDescent="0.3">
      <c r="B10756" s="249"/>
    </row>
    <row r="10757" spans="2:2" x14ac:dyDescent="0.3">
      <c r="B10757" s="249"/>
    </row>
    <row r="10758" spans="2:2" x14ac:dyDescent="0.3">
      <c r="B10758" s="249"/>
    </row>
    <row r="10759" spans="2:2" x14ac:dyDescent="0.3">
      <c r="B10759" s="249"/>
    </row>
    <row r="10760" spans="2:2" x14ac:dyDescent="0.3">
      <c r="B10760" s="249"/>
    </row>
    <row r="10761" spans="2:2" x14ac:dyDescent="0.3">
      <c r="B10761" s="249"/>
    </row>
    <row r="10762" spans="2:2" x14ac:dyDescent="0.3">
      <c r="B10762" s="249"/>
    </row>
    <row r="10763" spans="2:2" x14ac:dyDescent="0.3">
      <c r="B10763" s="249"/>
    </row>
    <row r="10764" spans="2:2" x14ac:dyDescent="0.3">
      <c r="B10764" s="249"/>
    </row>
    <row r="10765" spans="2:2" x14ac:dyDescent="0.3">
      <c r="B10765" s="249"/>
    </row>
    <row r="10766" spans="2:2" x14ac:dyDescent="0.3">
      <c r="B10766" s="249"/>
    </row>
    <row r="10767" spans="2:2" x14ac:dyDescent="0.3">
      <c r="B10767" s="249"/>
    </row>
    <row r="10768" spans="2:2" x14ac:dyDescent="0.3">
      <c r="B10768" s="249"/>
    </row>
    <row r="10769" spans="2:2" x14ac:dyDescent="0.3">
      <c r="B10769" s="249"/>
    </row>
    <row r="10770" spans="2:2" x14ac:dyDescent="0.3">
      <c r="B10770" s="249"/>
    </row>
    <row r="10771" spans="2:2" x14ac:dyDescent="0.3">
      <c r="B10771" s="249"/>
    </row>
    <row r="10772" spans="2:2" x14ac:dyDescent="0.3">
      <c r="B10772" s="249"/>
    </row>
    <row r="10773" spans="2:2" x14ac:dyDescent="0.3">
      <c r="B10773" s="249"/>
    </row>
    <row r="10774" spans="2:2" x14ac:dyDescent="0.3">
      <c r="B10774" s="249"/>
    </row>
    <row r="10775" spans="2:2" x14ac:dyDescent="0.3">
      <c r="B10775" s="249"/>
    </row>
    <row r="10776" spans="2:2" x14ac:dyDescent="0.3">
      <c r="B10776" s="249"/>
    </row>
    <row r="10777" spans="2:2" x14ac:dyDescent="0.3">
      <c r="B10777" s="249"/>
    </row>
    <row r="10778" spans="2:2" x14ac:dyDescent="0.3">
      <c r="B10778" s="249"/>
    </row>
    <row r="10779" spans="2:2" x14ac:dyDescent="0.3">
      <c r="B10779" s="249"/>
    </row>
    <row r="10780" spans="2:2" x14ac:dyDescent="0.3">
      <c r="B10780" s="249"/>
    </row>
    <row r="10781" spans="2:2" x14ac:dyDescent="0.3">
      <c r="B10781" s="249"/>
    </row>
    <row r="10782" spans="2:2" x14ac:dyDescent="0.3">
      <c r="B10782" s="249"/>
    </row>
    <row r="10783" spans="2:2" x14ac:dyDescent="0.3">
      <c r="B10783" s="249"/>
    </row>
    <row r="10784" spans="2:2" x14ac:dyDescent="0.3">
      <c r="B10784" s="249"/>
    </row>
    <row r="10785" spans="2:2" x14ac:dyDescent="0.3">
      <c r="B10785" s="249"/>
    </row>
    <row r="10786" spans="2:2" x14ac:dyDescent="0.3">
      <c r="B10786" s="249"/>
    </row>
    <row r="10787" spans="2:2" x14ac:dyDescent="0.3">
      <c r="B10787" s="249"/>
    </row>
    <row r="10788" spans="2:2" x14ac:dyDescent="0.3">
      <c r="B10788" s="249"/>
    </row>
    <row r="10789" spans="2:2" x14ac:dyDescent="0.3">
      <c r="B10789" s="249"/>
    </row>
    <row r="10790" spans="2:2" x14ac:dyDescent="0.3">
      <c r="B10790" s="249"/>
    </row>
    <row r="10791" spans="2:2" x14ac:dyDescent="0.3">
      <c r="B10791" s="249"/>
    </row>
    <row r="10792" spans="2:2" x14ac:dyDescent="0.3">
      <c r="B10792" s="249"/>
    </row>
    <row r="10793" spans="2:2" x14ac:dyDescent="0.3">
      <c r="B10793" s="249"/>
    </row>
    <row r="10794" spans="2:2" x14ac:dyDescent="0.3">
      <c r="B10794" s="249"/>
    </row>
    <row r="10795" spans="2:2" x14ac:dyDescent="0.3">
      <c r="B10795" s="249"/>
    </row>
    <row r="10796" spans="2:2" x14ac:dyDescent="0.3">
      <c r="B10796" s="249"/>
    </row>
    <row r="10797" spans="2:2" x14ac:dyDescent="0.3">
      <c r="B10797" s="249"/>
    </row>
    <row r="10798" spans="2:2" x14ac:dyDescent="0.3">
      <c r="B10798" s="249"/>
    </row>
    <row r="10799" spans="2:2" x14ac:dyDescent="0.3">
      <c r="B10799" s="249"/>
    </row>
    <row r="10800" spans="2:2" x14ac:dyDescent="0.3">
      <c r="B10800" s="249"/>
    </row>
    <row r="10801" spans="2:2" x14ac:dyDescent="0.3">
      <c r="B10801" s="249"/>
    </row>
    <row r="10802" spans="2:2" x14ac:dyDescent="0.3">
      <c r="B10802" s="249"/>
    </row>
    <row r="10803" spans="2:2" x14ac:dyDescent="0.3">
      <c r="B10803" s="249"/>
    </row>
    <row r="10804" spans="2:2" x14ac:dyDescent="0.3">
      <c r="B10804" s="249"/>
    </row>
    <row r="10805" spans="2:2" x14ac:dyDescent="0.3">
      <c r="B10805" s="249"/>
    </row>
    <row r="10806" spans="2:2" x14ac:dyDescent="0.3">
      <c r="B10806" s="249"/>
    </row>
    <row r="10807" spans="2:2" x14ac:dyDescent="0.3">
      <c r="B10807" s="249"/>
    </row>
    <row r="10808" spans="2:2" x14ac:dyDescent="0.3">
      <c r="B10808" s="249"/>
    </row>
    <row r="10809" spans="2:2" x14ac:dyDescent="0.3">
      <c r="B10809" s="249"/>
    </row>
    <row r="10810" spans="2:2" x14ac:dyDescent="0.3">
      <c r="B10810" s="249"/>
    </row>
    <row r="10811" spans="2:2" x14ac:dyDescent="0.3">
      <c r="B10811" s="249"/>
    </row>
    <row r="10812" spans="2:2" x14ac:dyDescent="0.3">
      <c r="B10812" s="249"/>
    </row>
    <row r="10813" spans="2:2" x14ac:dyDescent="0.3">
      <c r="B10813" s="249"/>
    </row>
    <row r="10814" spans="2:2" x14ac:dyDescent="0.3">
      <c r="B10814" s="249"/>
    </row>
    <row r="10815" spans="2:2" x14ac:dyDescent="0.3">
      <c r="B10815" s="249"/>
    </row>
    <row r="10816" spans="2:2" x14ac:dyDescent="0.3">
      <c r="B10816" s="249"/>
    </row>
    <row r="10817" spans="2:2" x14ac:dyDescent="0.3">
      <c r="B10817" s="249"/>
    </row>
    <row r="10818" spans="2:2" x14ac:dyDescent="0.3">
      <c r="B10818" s="249"/>
    </row>
    <row r="10819" spans="2:2" x14ac:dyDescent="0.3">
      <c r="B10819" s="249"/>
    </row>
    <row r="10820" spans="2:2" x14ac:dyDescent="0.3">
      <c r="B10820" s="249"/>
    </row>
    <row r="10821" spans="2:2" x14ac:dyDescent="0.3">
      <c r="B10821" s="249"/>
    </row>
    <row r="10822" spans="2:2" x14ac:dyDescent="0.3">
      <c r="B10822" s="249"/>
    </row>
    <row r="10823" spans="2:2" x14ac:dyDescent="0.3">
      <c r="B10823" s="249"/>
    </row>
    <row r="10824" spans="2:2" x14ac:dyDescent="0.3">
      <c r="B10824" s="249"/>
    </row>
    <row r="10825" spans="2:2" x14ac:dyDescent="0.3">
      <c r="B10825" s="249"/>
    </row>
    <row r="10826" spans="2:2" x14ac:dyDescent="0.3">
      <c r="B10826" s="249"/>
    </row>
    <row r="10827" spans="2:2" x14ac:dyDescent="0.3">
      <c r="B10827" s="249"/>
    </row>
    <row r="10828" spans="2:2" x14ac:dyDescent="0.3">
      <c r="B10828" s="249"/>
    </row>
    <row r="10829" spans="2:2" x14ac:dyDescent="0.3">
      <c r="B10829" s="249"/>
    </row>
    <row r="10830" spans="2:2" x14ac:dyDescent="0.3">
      <c r="B10830" s="249"/>
    </row>
    <row r="10831" spans="2:2" x14ac:dyDescent="0.3">
      <c r="B10831" s="249"/>
    </row>
    <row r="10832" spans="2:2" x14ac:dyDescent="0.3">
      <c r="B10832" s="249"/>
    </row>
    <row r="10833" spans="2:2" x14ac:dyDescent="0.3">
      <c r="B10833" s="249"/>
    </row>
    <row r="10834" spans="2:2" x14ac:dyDescent="0.3">
      <c r="B10834" s="249"/>
    </row>
    <row r="10835" spans="2:2" x14ac:dyDescent="0.3">
      <c r="B10835" s="249"/>
    </row>
    <row r="10836" spans="2:2" x14ac:dyDescent="0.3">
      <c r="B10836" s="249"/>
    </row>
    <row r="10837" spans="2:2" x14ac:dyDescent="0.3">
      <c r="B10837" s="249"/>
    </row>
    <row r="10838" spans="2:2" x14ac:dyDescent="0.3">
      <c r="B10838" s="249"/>
    </row>
    <row r="10839" spans="2:2" x14ac:dyDescent="0.3">
      <c r="B10839" s="249"/>
    </row>
    <row r="10840" spans="2:2" x14ac:dyDescent="0.3">
      <c r="B10840" s="249"/>
    </row>
    <row r="10841" spans="2:2" x14ac:dyDescent="0.3">
      <c r="B10841" s="249"/>
    </row>
    <row r="10842" spans="2:2" x14ac:dyDescent="0.3">
      <c r="B10842" s="249"/>
    </row>
    <row r="10843" spans="2:2" x14ac:dyDescent="0.3">
      <c r="B10843" s="249"/>
    </row>
    <row r="10844" spans="2:2" x14ac:dyDescent="0.3">
      <c r="B10844" s="249"/>
    </row>
    <row r="10845" spans="2:2" x14ac:dyDescent="0.3">
      <c r="B10845" s="249"/>
    </row>
    <row r="10846" spans="2:2" x14ac:dyDescent="0.3">
      <c r="B10846" s="249"/>
    </row>
    <row r="10847" spans="2:2" x14ac:dyDescent="0.3">
      <c r="B10847" s="249"/>
    </row>
    <row r="10848" spans="2:2" x14ac:dyDescent="0.3">
      <c r="B10848" s="249"/>
    </row>
    <row r="10849" spans="2:2" x14ac:dyDescent="0.3">
      <c r="B10849" s="249"/>
    </row>
    <row r="10850" spans="2:2" x14ac:dyDescent="0.3">
      <c r="B10850" s="249"/>
    </row>
    <row r="10851" spans="2:2" x14ac:dyDescent="0.3">
      <c r="B10851" s="249"/>
    </row>
    <row r="10852" spans="2:2" x14ac:dyDescent="0.3">
      <c r="B10852" s="249"/>
    </row>
    <row r="10853" spans="2:2" x14ac:dyDescent="0.3">
      <c r="B10853" s="249"/>
    </row>
    <row r="10854" spans="2:2" x14ac:dyDescent="0.3">
      <c r="B10854" s="249"/>
    </row>
    <row r="10855" spans="2:2" x14ac:dyDescent="0.3">
      <c r="B10855" s="249"/>
    </row>
    <row r="10856" spans="2:2" x14ac:dyDescent="0.3">
      <c r="B10856" s="249"/>
    </row>
    <row r="10857" spans="2:2" x14ac:dyDescent="0.3">
      <c r="B10857" s="249"/>
    </row>
    <row r="10858" spans="2:2" x14ac:dyDescent="0.3">
      <c r="B10858" s="249"/>
    </row>
    <row r="10859" spans="2:2" x14ac:dyDescent="0.3">
      <c r="B10859" s="249"/>
    </row>
    <row r="10860" spans="2:2" x14ac:dyDescent="0.3">
      <c r="B10860" s="249"/>
    </row>
    <row r="10861" spans="2:2" x14ac:dyDescent="0.3">
      <c r="B10861" s="249"/>
    </row>
    <row r="10862" spans="2:2" x14ac:dyDescent="0.3">
      <c r="B10862" s="249"/>
    </row>
    <row r="10863" spans="2:2" x14ac:dyDescent="0.3">
      <c r="B10863" s="249"/>
    </row>
    <row r="10864" spans="2:2" x14ac:dyDescent="0.3">
      <c r="B10864" s="249"/>
    </row>
    <row r="10865" spans="2:2" x14ac:dyDescent="0.3">
      <c r="B10865" s="249"/>
    </row>
    <row r="10866" spans="2:2" x14ac:dyDescent="0.3">
      <c r="B10866" s="249"/>
    </row>
    <row r="10867" spans="2:2" x14ac:dyDescent="0.3">
      <c r="B10867" s="249"/>
    </row>
    <row r="10868" spans="2:2" x14ac:dyDescent="0.3">
      <c r="B10868" s="249"/>
    </row>
    <row r="10869" spans="2:2" x14ac:dyDescent="0.3">
      <c r="B10869" s="249"/>
    </row>
    <row r="10870" spans="2:2" x14ac:dyDescent="0.3">
      <c r="B10870" s="249"/>
    </row>
    <row r="10871" spans="2:2" x14ac:dyDescent="0.3">
      <c r="B10871" s="249"/>
    </row>
    <row r="10872" spans="2:2" x14ac:dyDescent="0.3">
      <c r="B10872" s="249"/>
    </row>
    <row r="10873" spans="2:2" x14ac:dyDescent="0.3">
      <c r="B10873" s="249"/>
    </row>
    <row r="10874" spans="2:2" x14ac:dyDescent="0.3">
      <c r="B10874" s="249"/>
    </row>
    <row r="10875" spans="2:2" x14ac:dyDescent="0.3">
      <c r="B10875" s="249"/>
    </row>
    <row r="10876" spans="2:2" x14ac:dyDescent="0.3">
      <c r="B10876" s="249"/>
    </row>
    <row r="10877" spans="2:2" x14ac:dyDescent="0.3">
      <c r="B10877" s="249"/>
    </row>
    <row r="10878" spans="2:2" x14ac:dyDescent="0.3">
      <c r="B10878" s="249"/>
    </row>
    <row r="10879" spans="2:2" x14ac:dyDescent="0.3">
      <c r="B10879" s="249"/>
    </row>
    <row r="10880" spans="2:2" x14ac:dyDescent="0.3">
      <c r="B10880" s="249"/>
    </row>
    <row r="10881" spans="2:2" x14ac:dyDescent="0.3">
      <c r="B10881" s="249"/>
    </row>
    <row r="10882" spans="2:2" x14ac:dyDescent="0.3">
      <c r="B10882" s="249"/>
    </row>
    <row r="10883" spans="2:2" x14ac:dyDescent="0.3">
      <c r="B10883" s="249"/>
    </row>
    <row r="10884" spans="2:2" x14ac:dyDescent="0.3">
      <c r="B10884" s="249"/>
    </row>
    <row r="10885" spans="2:2" x14ac:dyDescent="0.3">
      <c r="B10885" s="249"/>
    </row>
    <row r="10886" spans="2:2" x14ac:dyDescent="0.3">
      <c r="B10886" s="249"/>
    </row>
    <row r="10887" spans="2:2" x14ac:dyDescent="0.3">
      <c r="B10887" s="249"/>
    </row>
    <row r="10888" spans="2:2" x14ac:dyDescent="0.3">
      <c r="B10888" s="249"/>
    </row>
    <row r="10889" spans="2:2" x14ac:dyDescent="0.3">
      <c r="B10889" s="249"/>
    </row>
    <row r="10890" spans="2:2" x14ac:dyDescent="0.3">
      <c r="B10890" s="249"/>
    </row>
    <row r="10891" spans="2:2" x14ac:dyDescent="0.3">
      <c r="B10891" s="249"/>
    </row>
    <row r="10892" spans="2:2" x14ac:dyDescent="0.3">
      <c r="B10892" s="249"/>
    </row>
    <row r="10893" spans="2:2" x14ac:dyDescent="0.3">
      <c r="B10893" s="249"/>
    </row>
    <row r="10894" spans="2:2" x14ac:dyDescent="0.3">
      <c r="B10894" s="249"/>
    </row>
    <row r="10895" spans="2:2" x14ac:dyDescent="0.3">
      <c r="B10895" s="249"/>
    </row>
    <row r="10896" spans="2:2" x14ac:dyDescent="0.3">
      <c r="B10896" s="249"/>
    </row>
    <row r="10897" spans="2:2" x14ac:dyDescent="0.3">
      <c r="B10897" s="249"/>
    </row>
    <row r="10898" spans="2:2" x14ac:dyDescent="0.3">
      <c r="B10898" s="249"/>
    </row>
    <row r="10899" spans="2:2" x14ac:dyDescent="0.3">
      <c r="B10899" s="249"/>
    </row>
    <row r="10900" spans="2:2" x14ac:dyDescent="0.3">
      <c r="B10900" s="249"/>
    </row>
    <row r="10901" spans="2:2" x14ac:dyDescent="0.3">
      <c r="B10901" s="249"/>
    </row>
    <row r="10902" spans="2:2" x14ac:dyDescent="0.3">
      <c r="B10902" s="249"/>
    </row>
    <row r="10903" spans="2:2" x14ac:dyDescent="0.3">
      <c r="B10903" s="249"/>
    </row>
    <row r="10904" spans="2:2" x14ac:dyDescent="0.3">
      <c r="B10904" s="249"/>
    </row>
    <row r="10905" spans="2:2" x14ac:dyDescent="0.3">
      <c r="B10905" s="249"/>
    </row>
    <row r="10906" spans="2:2" x14ac:dyDescent="0.3">
      <c r="B10906" s="249"/>
    </row>
    <row r="10907" spans="2:2" x14ac:dyDescent="0.3">
      <c r="B10907" s="249"/>
    </row>
    <row r="10908" spans="2:2" x14ac:dyDescent="0.3">
      <c r="B10908" s="249"/>
    </row>
    <row r="10909" spans="2:2" x14ac:dyDescent="0.3">
      <c r="B10909" s="249"/>
    </row>
    <row r="10910" spans="2:2" x14ac:dyDescent="0.3">
      <c r="B10910" s="249"/>
    </row>
    <row r="10911" spans="2:2" x14ac:dyDescent="0.3">
      <c r="B10911" s="249"/>
    </row>
    <row r="10912" spans="2:2" x14ac:dyDescent="0.3">
      <c r="B10912" s="249"/>
    </row>
    <row r="10913" spans="2:2" x14ac:dyDescent="0.3">
      <c r="B10913" s="249"/>
    </row>
    <row r="10914" spans="2:2" x14ac:dyDescent="0.3">
      <c r="B10914" s="249"/>
    </row>
    <row r="10915" spans="2:2" x14ac:dyDescent="0.3">
      <c r="B10915" s="249"/>
    </row>
    <row r="10916" spans="2:2" x14ac:dyDescent="0.3">
      <c r="B10916" s="249"/>
    </row>
    <row r="10917" spans="2:2" x14ac:dyDescent="0.3">
      <c r="B10917" s="249"/>
    </row>
    <row r="10918" spans="2:2" x14ac:dyDescent="0.3">
      <c r="B10918" s="249"/>
    </row>
    <row r="10919" spans="2:2" x14ac:dyDescent="0.3">
      <c r="B10919" s="249"/>
    </row>
    <row r="10920" spans="2:2" x14ac:dyDescent="0.3">
      <c r="B10920" s="249"/>
    </row>
    <row r="10921" spans="2:2" x14ac:dyDescent="0.3">
      <c r="B10921" s="249"/>
    </row>
    <row r="10922" spans="2:2" x14ac:dyDescent="0.3">
      <c r="B10922" s="249"/>
    </row>
    <row r="10923" spans="2:2" x14ac:dyDescent="0.3">
      <c r="B10923" s="249"/>
    </row>
    <row r="10924" spans="2:2" x14ac:dyDescent="0.3">
      <c r="B10924" s="249"/>
    </row>
    <row r="10925" spans="2:2" x14ac:dyDescent="0.3">
      <c r="B10925" s="249"/>
    </row>
    <row r="10926" spans="2:2" x14ac:dyDescent="0.3">
      <c r="B10926" s="249"/>
    </row>
    <row r="10927" spans="2:2" x14ac:dyDescent="0.3">
      <c r="B10927" s="249"/>
    </row>
    <row r="10928" spans="2:2" x14ac:dyDescent="0.3">
      <c r="B10928" s="249"/>
    </row>
    <row r="10929" spans="2:2" x14ac:dyDescent="0.3">
      <c r="B10929" s="249"/>
    </row>
    <row r="10930" spans="2:2" x14ac:dyDescent="0.3">
      <c r="B10930" s="249"/>
    </row>
    <row r="10931" spans="2:2" x14ac:dyDescent="0.3">
      <c r="B10931" s="249"/>
    </row>
    <row r="10932" spans="2:2" x14ac:dyDescent="0.3">
      <c r="B10932" s="249"/>
    </row>
    <row r="10933" spans="2:2" x14ac:dyDescent="0.3">
      <c r="B10933" s="249"/>
    </row>
    <row r="10934" spans="2:2" x14ac:dyDescent="0.3">
      <c r="B10934" s="249"/>
    </row>
    <row r="10935" spans="2:2" x14ac:dyDescent="0.3">
      <c r="B10935" s="249"/>
    </row>
    <row r="10936" spans="2:2" x14ac:dyDescent="0.3">
      <c r="B10936" s="249"/>
    </row>
    <row r="10937" spans="2:2" x14ac:dyDescent="0.3">
      <c r="B10937" s="249"/>
    </row>
    <row r="10938" spans="2:2" x14ac:dyDescent="0.3">
      <c r="B10938" s="249"/>
    </row>
    <row r="10939" spans="2:2" x14ac:dyDescent="0.3">
      <c r="B10939" s="249"/>
    </row>
    <row r="10940" spans="2:2" x14ac:dyDescent="0.3">
      <c r="B10940" s="249"/>
    </row>
    <row r="10941" spans="2:2" x14ac:dyDescent="0.3">
      <c r="B10941" s="249"/>
    </row>
    <row r="10942" spans="2:2" x14ac:dyDescent="0.3">
      <c r="B10942" s="249"/>
    </row>
    <row r="10943" spans="2:2" x14ac:dyDescent="0.3">
      <c r="B10943" s="249"/>
    </row>
    <row r="10944" spans="2:2" x14ac:dyDescent="0.3">
      <c r="B10944" s="249"/>
    </row>
    <row r="10945" spans="2:2" x14ac:dyDescent="0.3">
      <c r="B10945" s="249"/>
    </row>
    <row r="10946" spans="2:2" x14ac:dyDescent="0.3">
      <c r="B10946" s="249"/>
    </row>
    <row r="10947" spans="2:2" x14ac:dyDescent="0.3">
      <c r="B10947" s="249"/>
    </row>
    <row r="10948" spans="2:2" x14ac:dyDescent="0.3">
      <c r="B10948" s="249"/>
    </row>
    <row r="10949" spans="2:2" x14ac:dyDescent="0.3">
      <c r="B10949" s="249"/>
    </row>
    <row r="10950" spans="2:2" x14ac:dyDescent="0.3">
      <c r="B10950" s="249"/>
    </row>
    <row r="10951" spans="2:2" x14ac:dyDescent="0.3">
      <c r="B10951" s="249"/>
    </row>
    <row r="10952" spans="2:2" x14ac:dyDescent="0.3">
      <c r="B10952" s="249"/>
    </row>
    <row r="10953" spans="2:2" x14ac:dyDescent="0.3">
      <c r="B10953" s="249"/>
    </row>
    <row r="10954" spans="2:2" x14ac:dyDescent="0.3">
      <c r="B10954" s="249"/>
    </row>
    <row r="10955" spans="2:2" x14ac:dyDescent="0.3">
      <c r="B10955" s="249"/>
    </row>
    <row r="10956" spans="2:2" x14ac:dyDescent="0.3">
      <c r="B10956" s="249"/>
    </row>
    <row r="10957" spans="2:2" x14ac:dyDescent="0.3">
      <c r="B10957" s="249"/>
    </row>
    <row r="10958" spans="2:2" x14ac:dyDescent="0.3">
      <c r="B10958" s="249"/>
    </row>
    <row r="10959" spans="2:2" x14ac:dyDescent="0.3">
      <c r="B10959" s="249"/>
    </row>
    <row r="10960" spans="2:2" x14ac:dyDescent="0.3">
      <c r="B10960" s="249"/>
    </row>
    <row r="10961" spans="2:2" x14ac:dyDescent="0.3">
      <c r="B10961" s="249"/>
    </row>
    <row r="10962" spans="2:2" x14ac:dyDescent="0.3">
      <c r="B10962" s="249"/>
    </row>
    <row r="10963" spans="2:2" x14ac:dyDescent="0.3">
      <c r="B10963" s="249"/>
    </row>
    <row r="10964" spans="2:2" x14ac:dyDescent="0.3">
      <c r="B10964" s="249"/>
    </row>
    <row r="10965" spans="2:2" x14ac:dyDescent="0.3">
      <c r="B10965" s="249"/>
    </row>
    <row r="10966" spans="2:2" x14ac:dyDescent="0.3">
      <c r="B10966" s="249"/>
    </row>
    <row r="10967" spans="2:2" x14ac:dyDescent="0.3">
      <c r="B10967" s="249"/>
    </row>
    <row r="10968" spans="2:2" x14ac:dyDescent="0.3">
      <c r="B10968" s="249"/>
    </row>
    <row r="10969" spans="2:2" x14ac:dyDescent="0.3">
      <c r="B10969" s="249"/>
    </row>
    <row r="10970" spans="2:2" x14ac:dyDescent="0.3">
      <c r="B10970" s="249"/>
    </row>
    <row r="10971" spans="2:2" x14ac:dyDescent="0.3">
      <c r="B10971" s="249"/>
    </row>
    <row r="10972" spans="2:2" x14ac:dyDescent="0.3">
      <c r="B10972" s="249"/>
    </row>
    <row r="10973" spans="2:2" x14ac:dyDescent="0.3">
      <c r="B10973" s="249"/>
    </row>
    <row r="10974" spans="2:2" x14ac:dyDescent="0.3">
      <c r="B10974" s="249"/>
    </row>
    <row r="10975" spans="2:2" x14ac:dyDescent="0.3">
      <c r="B10975" s="249"/>
    </row>
    <row r="10976" spans="2:2" x14ac:dyDescent="0.3">
      <c r="B10976" s="249"/>
    </row>
    <row r="10977" spans="2:2" x14ac:dyDescent="0.3">
      <c r="B10977" s="249"/>
    </row>
    <row r="10978" spans="2:2" x14ac:dyDescent="0.3">
      <c r="B10978" s="249"/>
    </row>
    <row r="10979" spans="2:2" x14ac:dyDescent="0.3">
      <c r="B10979" s="249"/>
    </row>
    <row r="10980" spans="2:2" x14ac:dyDescent="0.3">
      <c r="B10980" s="249"/>
    </row>
    <row r="10981" spans="2:2" x14ac:dyDescent="0.3">
      <c r="B10981" s="249"/>
    </row>
    <row r="10982" spans="2:2" x14ac:dyDescent="0.3">
      <c r="B10982" s="249"/>
    </row>
    <row r="10983" spans="2:2" x14ac:dyDescent="0.3">
      <c r="B10983" s="249"/>
    </row>
    <row r="10984" spans="2:2" x14ac:dyDescent="0.3">
      <c r="B10984" s="249"/>
    </row>
    <row r="10985" spans="2:2" x14ac:dyDescent="0.3">
      <c r="B10985" s="249"/>
    </row>
    <row r="10986" spans="2:2" x14ac:dyDescent="0.3">
      <c r="B10986" s="249"/>
    </row>
    <row r="10987" spans="2:2" x14ac:dyDescent="0.3">
      <c r="B10987" s="249"/>
    </row>
    <row r="10988" spans="2:2" x14ac:dyDescent="0.3">
      <c r="B10988" s="249"/>
    </row>
    <row r="10989" spans="2:2" x14ac:dyDescent="0.3">
      <c r="B10989" s="249"/>
    </row>
    <row r="10990" spans="2:2" x14ac:dyDescent="0.3">
      <c r="B10990" s="249"/>
    </row>
    <row r="10991" spans="2:2" x14ac:dyDescent="0.3">
      <c r="B10991" s="249"/>
    </row>
    <row r="10992" spans="2:2" x14ac:dyDescent="0.3">
      <c r="B10992" s="249"/>
    </row>
    <row r="10993" spans="2:2" x14ac:dyDescent="0.3">
      <c r="B10993" s="249"/>
    </row>
    <row r="10994" spans="2:2" x14ac:dyDescent="0.3">
      <c r="B10994" s="249"/>
    </row>
    <row r="10995" spans="2:2" x14ac:dyDescent="0.3">
      <c r="B10995" s="249"/>
    </row>
    <row r="10996" spans="2:2" x14ac:dyDescent="0.3">
      <c r="B10996" s="249"/>
    </row>
    <row r="10997" spans="2:2" x14ac:dyDescent="0.3">
      <c r="B10997" s="249"/>
    </row>
    <row r="10998" spans="2:2" x14ac:dyDescent="0.3">
      <c r="B10998" s="249"/>
    </row>
    <row r="10999" spans="2:2" x14ac:dyDescent="0.3">
      <c r="B10999" s="249"/>
    </row>
    <row r="11000" spans="2:2" x14ac:dyDescent="0.3">
      <c r="B11000" s="249"/>
    </row>
    <row r="11001" spans="2:2" x14ac:dyDescent="0.3">
      <c r="B11001" s="249"/>
    </row>
    <row r="11002" spans="2:2" x14ac:dyDescent="0.3">
      <c r="B11002" s="249"/>
    </row>
    <row r="11003" spans="2:2" x14ac:dyDescent="0.3">
      <c r="B11003" s="249"/>
    </row>
    <row r="11004" spans="2:2" x14ac:dyDescent="0.3">
      <c r="B11004" s="249"/>
    </row>
    <row r="11005" spans="2:2" x14ac:dyDescent="0.3">
      <c r="B11005" s="249"/>
    </row>
    <row r="11006" spans="2:2" x14ac:dyDescent="0.3">
      <c r="B11006" s="249"/>
    </row>
    <row r="11007" spans="2:2" x14ac:dyDescent="0.3">
      <c r="B11007" s="249"/>
    </row>
    <row r="11008" spans="2:2" x14ac:dyDescent="0.3">
      <c r="B11008" s="249"/>
    </row>
    <row r="11009" spans="2:2" x14ac:dyDescent="0.3">
      <c r="B11009" s="249"/>
    </row>
    <row r="11010" spans="2:2" x14ac:dyDescent="0.3">
      <c r="B11010" s="249"/>
    </row>
    <row r="11011" spans="2:2" x14ac:dyDescent="0.3">
      <c r="B11011" s="249"/>
    </row>
    <row r="11012" spans="2:2" x14ac:dyDescent="0.3">
      <c r="B11012" s="249"/>
    </row>
    <row r="11013" spans="2:2" x14ac:dyDescent="0.3">
      <c r="B11013" s="249"/>
    </row>
    <row r="11014" spans="2:2" x14ac:dyDescent="0.3">
      <c r="B11014" s="249"/>
    </row>
    <row r="11015" spans="2:2" x14ac:dyDescent="0.3">
      <c r="B11015" s="249"/>
    </row>
    <row r="11016" spans="2:2" x14ac:dyDescent="0.3">
      <c r="B11016" s="249"/>
    </row>
    <row r="11017" spans="2:2" x14ac:dyDescent="0.3">
      <c r="B11017" s="249"/>
    </row>
    <row r="11018" spans="2:2" x14ac:dyDescent="0.3">
      <c r="B11018" s="249"/>
    </row>
    <row r="11019" spans="2:2" x14ac:dyDescent="0.3">
      <c r="B11019" s="249"/>
    </row>
    <row r="11020" spans="2:2" x14ac:dyDescent="0.3">
      <c r="B11020" s="249"/>
    </row>
    <row r="11021" spans="2:2" x14ac:dyDescent="0.3">
      <c r="B11021" s="249"/>
    </row>
    <row r="11022" spans="2:2" x14ac:dyDescent="0.3">
      <c r="B11022" s="249"/>
    </row>
    <row r="11023" spans="2:2" x14ac:dyDescent="0.3">
      <c r="B11023" s="249"/>
    </row>
    <row r="11024" spans="2:2" x14ac:dyDescent="0.3">
      <c r="B11024" s="249"/>
    </row>
    <row r="11025" spans="2:2" x14ac:dyDescent="0.3">
      <c r="B11025" s="249"/>
    </row>
    <row r="11026" spans="2:2" x14ac:dyDescent="0.3">
      <c r="B11026" s="249"/>
    </row>
    <row r="11027" spans="2:2" x14ac:dyDescent="0.3">
      <c r="B11027" s="249"/>
    </row>
    <row r="11028" spans="2:2" x14ac:dyDescent="0.3">
      <c r="B11028" s="249"/>
    </row>
    <row r="11029" spans="2:2" x14ac:dyDescent="0.3">
      <c r="B11029" s="249"/>
    </row>
    <row r="11030" spans="2:2" x14ac:dyDescent="0.3">
      <c r="B11030" s="249"/>
    </row>
    <row r="11031" spans="2:2" x14ac:dyDescent="0.3">
      <c r="B11031" s="249"/>
    </row>
    <row r="11032" spans="2:2" x14ac:dyDescent="0.3">
      <c r="B11032" s="249"/>
    </row>
    <row r="11033" spans="2:2" x14ac:dyDescent="0.3">
      <c r="B11033" s="249"/>
    </row>
    <row r="11034" spans="2:2" x14ac:dyDescent="0.3">
      <c r="B11034" s="249"/>
    </row>
    <row r="11035" spans="2:2" x14ac:dyDescent="0.3">
      <c r="B11035" s="249"/>
    </row>
    <row r="11036" spans="2:2" x14ac:dyDescent="0.3">
      <c r="B11036" s="249"/>
    </row>
    <row r="11037" spans="2:2" x14ac:dyDescent="0.3">
      <c r="B11037" s="249"/>
    </row>
    <row r="11038" spans="2:2" x14ac:dyDescent="0.3">
      <c r="B11038" s="249"/>
    </row>
    <row r="11039" spans="2:2" x14ac:dyDescent="0.3">
      <c r="B11039" s="249"/>
    </row>
    <row r="11040" spans="2:2" x14ac:dyDescent="0.3">
      <c r="B11040" s="249"/>
    </row>
    <row r="11041" spans="2:2" x14ac:dyDescent="0.3">
      <c r="B11041" s="249"/>
    </row>
    <row r="11042" spans="2:2" x14ac:dyDescent="0.3">
      <c r="B11042" s="249"/>
    </row>
    <row r="11043" spans="2:2" x14ac:dyDescent="0.3">
      <c r="B11043" s="249"/>
    </row>
    <row r="11044" spans="2:2" x14ac:dyDescent="0.3">
      <c r="B11044" s="249"/>
    </row>
    <row r="11045" spans="2:2" x14ac:dyDescent="0.3">
      <c r="B11045" s="249"/>
    </row>
    <row r="11046" spans="2:2" x14ac:dyDescent="0.3">
      <c r="B11046" s="249"/>
    </row>
    <row r="11047" spans="2:2" x14ac:dyDescent="0.3">
      <c r="B11047" s="249"/>
    </row>
    <row r="11048" spans="2:2" x14ac:dyDescent="0.3">
      <c r="B11048" s="249"/>
    </row>
    <row r="11049" spans="2:2" x14ac:dyDescent="0.3">
      <c r="B11049" s="249"/>
    </row>
    <row r="11050" spans="2:2" x14ac:dyDescent="0.3">
      <c r="B11050" s="249"/>
    </row>
    <row r="11051" spans="2:2" x14ac:dyDescent="0.3">
      <c r="B11051" s="249"/>
    </row>
    <row r="11052" spans="2:2" x14ac:dyDescent="0.3">
      <c r="B11052" s="249"/>
    </row>
    <row r="11053" spans="2:2" x14ac:dyDescent="0.3">
      <c r="B11053" s="249"/>
    </row>
    <row r="11054" spans="2:2" x14ac:dyDescent="0.3">
      <c r="B11054" s="249"/>
    </row>
    <row r="11055" spans="2:2" x14ac:dyDescent="0.3">
      <c r="B11055" s="249"/>
    </row>
    <row r="11056" spans="2:2" x14ac:dyDescent="0.3">
      <c r="B11056" s="249"/>
    </row>
    <row r="11057" spans="2:2" x14ac:dyDescent="0.3">
      <c r="B11057" s="249"/>
    </row>
    <row r="11058" spans="2:2" x14ac:dyDescent="0.3">
      <c r="B11058" s="249"/>
    </row>
    <row r="11059" spans="2:2" x14ac:dyDescent="0.3">
      <c r="B11059" s="249"/>
    </row>
    <row r="11060" spans="2:2" x14ac:dyDescent="0.3">
      <c r="B11060" s="249"/>
    </row>
    <row r="11061" spans="2:2" x14ac:dyDescent="0.3">
      <c r="B11061" s="249"/>
    </row>
    <row r="11062" spans="2:2" x14ac:dyDescent="0.3">
      <c r="B11062" s="249"/>
    </row>
    <row r="11063" spans="2:2" x14ac:dyDescent="0.3">
      <c r="B11063" s="249"/>
    </row>
    <row r="11064" spans="2:2" x14ac:dyDescent="0.3">
      <c r="B11064" s="249"/>
    </row>
    <row r="11065" spans="2:2" x14ac:dyDescent="0.3">
      <c r="B11065" s="249"/>
    </row>
    <row r="11066" spans="2:2" x14ac:dyDescent="0.3">
      <c r="B11066" s="249"/>
    </row>
    <row r="11067" spans="2:2" x14ac:dyDescent="0.3">
      <c r="B11067" s="249"/>
    </row>
    <row r="11068" spans="2:2" x14ac:dyDescent="0.3">
      <c r="B11068" s="249"/>
    </row>
    <row r="11069" spans="2:2" x14ac:dyDescent="0.3">
      <c r="B11069" s="249"/>
    </row>
    <row r="11070" spans="2:2" x14ac:dyDescent="0.3">
      <c r="B11070" s="249"/>
    </row>
    <row r="11071" spans="2:2" x14ac:dyDescent="0.3">
      <c r="B11071" s="249"/>
    </row>
    <row r="11072" spans="2:2" x14ac:dyDescent="0.3">
      <c r="B11072" s="249"/>
    </row>
    <row r="11073" spans="2:2" x14ac:dyDescent="0.3">
      <c r="B11073" s="249"/>
    </row>
    <row r="11074" spans="2:2" x14ac:dyDescent="0.3">
      <c r="B11074" s="249"/>
    </row>
    <row r="11075" spans="2:2" x14ac:dyDescent="0.3">
      <c r="B11075" s="249"/>
    </row>
    <row r="11076" spans="2:2" x14ac:dyDescent="0.3">
      <c r="B11076" s="249"/>
    </row>
    <row r="11077" spans="2:2" x14ac:dyDescent="0.3">
      <c r="B11077" s="249"/>
    </row>
    <row r="11078" spans="2:2" x14ac:dyDescent="0.3">
      <c r="B11078" s="249"/>
    </row>
    <row r="11079" spans="2:2" x14ac:dyDescent="0.3">
      <c r="B11079" s="249"/>
    </row>
    <row r="11080" spans="2:2" x14ac:dyDescent="0.3">
      <c r="B11080" s="249"/>
    </row>
    <row r="11081" spans="2:2" x14ac:dyDescent="0.3">
      <c r="B11081" s="249"/>
    </row>
    <row r="11082" spans="2:2" x14ac:dyDescent="0.3">
      <c r="B11082" s="249"/>
    </row>
    <row r="11083" spans="2:2" x14ac:dyDescent="0.3">
      <c r="B11083" s="249"/>
    </row>
    <row r="11084" spans="2:2" x14ac:dyDescent="0.3">
      <c r="B11084" s="249"/>
    </row>
    <row r="11085" spans="2:2" x14ac:dyDescent="0.3">
      <c r="B11085" s="249"/>
    </row>
    <row r="11086" spans="2:2" x14ac:dyDescent="0.3">
      <c r="B11086" s="249"/>
    </row>
    <row r="11087" spans="2:2" x14ac:dyDescent="0.3">
      <c r="B11087" s="249"/>
    </row>
    <row r="11088" spans="2:2" x14ac:dyDescent="0.3">
      <c r="B11088" s="249"/>
    </row>
    <row r="11089" spans="2:2" x14ac:dyDescent="0.3">
      <c r="B11089" s="249"/>
    </row>
    <row r="11090" spans="2:2" x14ac:dyDescent="0.3">
      <c r="B11090" s="249"/>
    </row>
    <row r="11091" spans="2:2" x14ac:dyDescent="0.3">
      <c r="B11091" s="249"/>
    </row>
    <row r="11092" spans="2:2" x14ac:dyDescent="0.3">
      <c r="B11092" s="249"/>
    </row>
    <row r="11093" spans="2:2" x14ac:dyDescent="0.3">
      <c r="B11093" s="249"/>
    </row>
    <row r="11094" spans="2:2" x14ac:dyDescent="0.3">
      <c r="B11094" s="249"/>
    </row>
    <row r="11095" spans="2:2" x14ac:dyDescent="0.3">
      <c r="B11095" s="249"/>
    </row>
    <row r="11096" spans="2:2" x14ac:dyDescent="0.3">
      <c r="B11096" s="249"/>
    </row>
    <row r="11097" spans="2:2" x14ac:dyDescent="0.3">
      <c r="B11097" s="249"/>
    </row>
    <row r="11098" spans="2:2" x14ac:dyDescent="0.3">
      <c r="B11098" s="249"/>
    </row>
    <row r="11099" spans="2:2" x14ac:dyDescent="0.3">
      <c r="B11099" s="249"/>
    </row>
    <row r="11100" spans="2:2" x14ac:dyDescent="0.3">
      <c r="B11100" s="249"/>
    </row>
    <row r="11101" spans="2:2" x14ac:dyDescent="0.3">
      <c r="B11101" s="249"/>
    </row>
    <row r="11102" spans="2:2" x14ac:dyDescent="0.3">
      <c r="B11102" s="249"/>
    </row>
    <row r="11103" spans="2:2" x14ac:dyDescent="0.3">
      <c r="B11103" s="249"/>
    </row>
    <row r="11104" spans="2:2" x14ac:dyDescent="0.3">
      <c r="B11104" s="249"/>
    </row>
    <row r="11105" spans="2:2" x14ac:dyDescent="0.3">
      <c r="B11105" s="249"/>
    </row>
    <row r="11106" spans="2:2" x14ac:dyDescent="0.3">
      <c r="B11106" s="249"/>
    </row>
    <row r="11107" spans="2:2" x14ac:dyDescent="0.3">
      <c r="B11107" s="249"/>
    </row>
    <row r="11108" spans="2:2" x14ac:dyDescent="0.3">
      <c r="B11108" s="249"/>
    </row>
    <row r="11109" spans="2:2" x14ac:dyDescent="0.3">
      <c r="B11109" s="249"/>
    </row>
    <row r="11110" spans="2:2" x14ac:dyDescent="0.3">
      <c r="B11110" s="249"/>
    </row>
    <row r="11111" spans="2:2" x14ac:dyDescent="0.3">
      <c r="B11111" s="249"/>
    </row>
    <row r="11112" spans="2:2" x14ac:dyDescent="0.3">
      <c r="B11112" s="249"/>
    </row>
    <row r="11113" spans="2:2" x14ac:dyDescent="0.3">
      <c r="B11113" s="249"/>
    </row>
    <row r="11114" spans="2:2" x14ac:dyDescent="0.3">
      <c r="B11114" s="249"/>
    </row>
    <row r="11115" spans="2:2" x14ac:dyDescent="0.3">
      <c r="B11115" s="249"/>
    </row>
    <row r="11116" spans="2:2" x14ac:dyDescent="0.3">
      <c r="B11116" s="249"/>
    </row>
    <row r="11117" spans="2:2" x14ac:dyDescent="0.3">
      <c r="B11117" s="249"/>
    </row>
    <row r="11118" spans="2:2" x14ac:dyDescent="0.3">
      <c r="B11118" s="249"/>
    </row>
    <row r="11119" spans="2:2" x14ac:dyDescent="0.3">
      <c r="B11119" s="249"/>
    </row>
    <row r="11120" spans="2:2" x14ac:dyDescent="0.3">
      <c r="B11120" s="249"/>
    </row>
    <row r="11121" spans="2:2" x14ac:dyDescent="0.3">
      <c r="B11121" s="249"/>
    </row>
    <row r="11122" spans="2:2" x14ac:dyDescent="0.3">
      <c r="B11122" s="249"/>
    </row>
    <row r="11123" spans="2:2" x14ac:dyDescent="0.3">
      <c r="B11123" s="249"/>
    </row>
    <row r="11124" spans="2:2" x14ac:dyDescent="0.3">
      <c r="B11124" s="249"/>
    </row>
    <row r="11125" spans="2:2" x14ac:dyDescent="0.3">
      <c r="B11125" s="249"/>
    </row>
    <row r="11126" spans="2:2" x14ac:dyDescent="0.3">
      <c r="B11126" s="249"/>
    </row>
    <row r="11127" spans="2:2" x14ac:dyDescent="0.3">
      <c r="B11127" s="249"/>
    </row>
    <row r="11128" spans="2:2" x14ac:dyDescent="0.3">
      <c r="B11128" s="249"/>
    </row>
    <row r="11129" spans="2:2" x14ac:dyDescent="0.3">
      <c r="B11129" s="249"/>
    </row>
    <row r="11130" spans="2:2" x14ac:dyDescent="0.3">
      <c r="B11130" s="249"/>
    </row>
    <row r="11131" spans="2:2" x14ac:dyDescent="0.3">
      <c r="B11131" s="249"/>
    </row>
    <row r="11132" spans="2:2" x14ac:dyDescent="0.3">
      <c r="B11132" s="249"/>
    </row>
    <row r="11133" spans="2:2" x14ac:dyDescent="0.3">
      <c r="B11133" s="249"/>
    </row>
    <row r="11134" spans="2:2" x14ac:dyDescent="0.3">
      <c r="B11134" s="249"/>
    </row>
    <row r="11135" spans="2:2" x14ac:dyDescent="0.3">
      <c r="B11135" s="249"/>
    </row>
    <row r="11136" spans="2:2" x14ac:dyDescent="0.3">
      <c r="B11136" s="249"/>
    </row>
    <row r="11137" spans="2:2" x14ac:dyDescent="0.3">
      <c r="B11137" s="249"/>
    </row>
    <row r="11138" spans="2:2" x14ac:dyDescent="0.3">
      <c r="B11138" s="249"/>
    </row>
    <row r="11139" spans="2:2" x14ac:dyDescent="0.3">
      <c r="B11139" s="249"/>
    </row>
    <row r="11140" spans="2:2" x14ac:dyDescent="0.3">
      <c r="B11140" s="249"/>
    </row>
    <row r="11141" spans="2:2" x14ac:dyDescent="0.3">
      <c r="B11141" s="249"/>
    </row>
    <row r="11142" spans="2:2" x14ac:dyDescent="0.3">
      <c r="B11142" s="249"/>
    </row>
    <row r="11143" spans="2:2" x14ac:dyDescent="0.3">
      <c r="B11143" s="249"/>
    </row>
    <row r="11144" spans="2:2" x14ac:dyDescent="0.3">
      <c r="B11144" s="249"/>
    </row>
    <row r="11145" spans="2:2" x14ac:dyDescent="0.3">
      <c r="B11145" s="249"/>
    </row>
    <row r="11146" spans="2:2" x14ac:dyDescent="0.3">
      <c r="B11146" s="249"/>
    </row>
    <row r="11147" spans="2:2" x14ac:dyDescent="0.3">
      <c r="B11147" s="249"/>
    </row>
    <row r="11148" spans="2:2" x14ac:dyDescent="0.3">
      <c r="B11148" s="249"/>
    </row>
    <row r="11149" spans="2:2" x14ac:dyDescent="0.3">
      <c r="B11149" s="249"/>
    </row>
    <row r="11150" spans="2:2" x14ac:dyDescent="0.3">
      <c r="B11150" s="249"/>
    </row>
    <row r="11151" spans="2:2" x14ac:dyDescent="0.3">
      <c r="B11151" s="249"/>
    </row>
    <row r="11152" spans="2:2" x14ac:dyDescent="0.3">
      <c r="B11152" s="249"/>
    </row>
    <row r="11153" spans="2:2" x14ac:dyDescent="0.3">
      <c r="B11153" s="249"/>
    </row>
    <row r="11154" spans="2:2" x14ac:dyDescent="0.3">
      <c r="B11154" s="249"/>
    </row>
    <row r="11155" spans="2:2" x14ac:dyDescent="0.3">
      <c r="B11155" s="249"/>
    </row>
    <row r="11156" spans="2:2" x14ac:dyDescent="0.3">
      <c r="B11156" s="249"/>
    </row>
    <row r="11157" spans="2:2" x14ac:dyDescent="0.3">
      <c r="B11157" s="249"/>
    </row>
    <row r="11158" spans="2:2" x14ac:dyDescent="0.3">
      <c r="B11158" s="249"/>
    </row>
    <row r="11159" spans="2:2" x14ac:dyDescent="0.3">
      <c r="B11159" s="249"/>
    </row>
    <row r="11160" spans="2:2" x14ac:dyDescent="0.3">
      <c r="B11160" s="249"/>
    </row>
    <row r="11161" spans="2:2" x14ac:dyDescent="0.3">
      <c r="B11161" s="249"/>
    </row>
    <row r="11162" spans="2:2" x14ac:dyDescent="0.3">
      <c r="B11162" s="249"/>
    </row>
    <row r="11163" spans="2:2" x14ac:dyDescent="0.3">
      <c r="B11163" s="249"/>
    </row>
    <row r="11164" spans="2:2" x14ac:dyDescent="0.3">
      <c r="B11164" s="249"/>
    </row>
    <row r="11165" spans="2:2" x14ac:dyDescent="0.3">
      <c r="B11165" s="249"/>
    </row>
    <row r="11166" spans="2:2" x14ac:dyDescent="0.3">
      <c r="B11166" s="249"/>
    </row>
    <row r="11167" spans="2:2" x14ac:dyDescent="0.3">
      <c r="B11167" s="249"/>
    </row>
    <row r="11168" spans="2:2" x14ac:dyDescent="0.3">
      <c r="B11168" s="249"/>
    </row>
    <row r="11169" spans="2:2" x14ac:dyDescent="0.3">
      <c r="B11169" s="249"/>
    </row>
    <row r="11170" spans="2:2" x14ac:dyDescent="0.3">
      <c r="B11170" s="249"/>
    </row>
    <row r="11171" spans="2:2" x14ac:dyDescent="0.3">
      <c r="B11171" s="249"/>
    </row>
    <row r="11172" spans="2:2" x14ac:dyDescent="0.3">
      <c r="B11172" s="249"/>
    </row>
    <row r="11173" spans="2:2" x14ac:dyDescent="0.3">
      <c r="B11173" s="249"/>
    </row>
    <row r="11174" spans="2:2" x14ac:dyDescent="0.3">
      <c r="B11174" s="249"/>
    </row>
    <row r="11175" spans="2:2" x14ac:dyDescent="0.3">
      <c r="B11175" s="249"/>
    </row>
    <row r="11176" spans="2:2" x14ac:dyDescent="0.3">
      <c r="B11176" s="249"/>
    </row>
    <row r="11177" spans="2:2" x14ac:dyDescent="0.3">
      <c r="B11177" s="249"/>
    </row>
    <row r="11178" spans="2:2" x14ac:dyDescent="0.3">
      <c r="B11178" s="249"/>
    </row>
    <row r="11179" spans="2:2" x14ac:dyDescent="0.3">
      <c r="B11179" s="249"/>
    </row>
    <row r="11180" spans="2:2" x14ac:dyDescent="0.3">
      <c r="B11180" s="249"/>
    </row>
    <row r="11181" spans="2:2" x14ac:dyDescent="0.3">
      <c r="B11181" s="249"/>
    </row>
    <row r="11182" spans="2:2" x14ac:dyDescent="0.3">
      <c r="B11182" s="249"/>
    </row>
    <row r="11183" spans="2:2" x14ac:dyDescent="0.3">
      <c r="B11183" s="249"/>
    </row>
    <row r="11184" spans="2:2" x14ac:dyDescent="0.3">
      <c r="B11184" s="249"/>
    </row>
    <row r="11185" spans="2:2" x14ac:dyDescent="0.3">
      <c r="B11185" s="249"/>
    </row>
    <row r="11186" spans="2:2" x14ac:dyDescent="0.3">
      <c r="B11186" s="249"/>
    </row>
    <row r="11187" spans="2:2" x14ac:dyDescent="0.3">
      <c r="B11187" s="249"/>
    </row>
    <row r="11188" spans="2:2" x14ac:dyDescent="0.3">
      <c r="B11188" s="249"/>
    </row>
    <row r="11189" spans="2:2" x14ac:dyDescent="0.3">
      <c r="B11189" s="249"/>
    </row>
    <row r="11190" spans="2:2" x14ac:dyDescent="0.3">
      <c r="B11190" s="249"/>
    </row>
    <row r="11191" spans="2:2" x14ac:dyDescent="0.3">
      <c r="B11191" s="249"/>
    </row>
    <row r="11192" spans="2:2" x14ac:dyDescent="0.3">
      <c r="B11192" s="249"/>
    </row>
    <row r="11193" spans="2:2" x14ac:dyDescent="0.3">
      <c r="B11193" s="249"/>
    </row>
    <row r="11194" spans="2:2" x14ac:dyDescent="0.3">
      <c r="B11194" s="249"/>
    </row>
    <row r="11195" spans="2:2" x14ac:dyDescent="0.3">
      <c r="B11195" s="249"/>
    </row>
    <row r="11196" spans="2:2" x14ac:dyDescent="0.3">
      <c r="B11196" s="249"/>
    </row>
    <row r="11197" spans="2:2" x14ac:dyDescent="0.3">
      <c r="B11197" s="249"/>
    </row>
    <row r="11198" spans="2:2" x14ac:dyDescent="0.3">
      <c r="B11198" s="249"/>
    </row>
    <row r="11199" spans="2:2" x14ac:dyDescent="0.3">
      <c r="B11199" s="249"/>
    </row>
    <row r="11200" spans="2:2" x14ac:dyDescent="0.3">
      <c r="B11200" s="249"/>
    </row>
    <row r="11201" spans="2:2" x14ac:dyDescent="0.3">
      <c r="B11201" s="249"/>
    </row>
    <row r="11202" spans="2:2" x14ac:dyDescent="0.3">
      <c r="B11202" s="249"/>
    </row>
    <row r="11203" spans="2:2" x14ac:dyDescent="0.3">
      <c r="B11203" s="249"/>
    </row>
    <row r="11204" spans="2:2" x14ac:dyDescent="0.3">
      <c r="B11204" s="249"/>
    </row>
    <row r="11205" spans="2:2" x14ac:dyDescent="0.3">
      <c r="B11205" s="249"/>
    </row>
    <row r="11206" spans="2:2" x14ac:dyDescent="0.3">
      <c r="B11206" s="249"/>
    </row>
    <row r="11207" spans="2:2" x14ac:dyDescent="0.3">
      <c r="B11207" s="249"/>
    </row>
    <row r="11208" spans="2:2" x14ac:dyDescent="0.3">
      <c r="B11208" s="249"/>
    </row>
    <row r="11209" spans="2:2" x14ac:dyDescent="0.3">
      <c r="B11209" s="249"/>
    </row>
    <row r="11210" spans="2:2" x14ac:dyDescent="0.3">
      <c r="B11210" s="249"/>
    </row>
    <row r="11211" spans="2:2" x14ac:dyDescent="0.3">
      <c r="B11211" s="249"/>
    </row>
    <row r="11212" spans="2:2" x14ac:dyDescent="0.3">
      <c r="B11212" s="249"/>
    </row>
    <row r="11213" spans="2:2" x14ac:dyDescent="0.3">
      <c r="B11213" s="249"/>
    </row>
    <row r="11214" spans="2:2" x14ac:dyDescent="0.3">
      <c r="B11214" s="249"/>
    </row>
    <row r="11215" spans="2:2" x14ac:dyDescent="0.3">
      <c r="B11215" s="249"/>
    </row>
    <row r="11216" spans="2:2" x14ac:dyDescent="0.3">
      <c r="B11216" s="249"/>
    </row>
    <row r="11217" spans="2:2" x14ac:dyDescent="0.3">
      <c r="B11217" s="249"/>
    </row>
    <row r="11218" spans="2:2" x14ac:dyDescent="0.3">
      <c r="B11218" s="249"/>
    </row>
    <row r="11219" spans="2:2" x14ac:dyDescent="0.3">
      <c r="B11219" s="249"/>
    </row>
    <row r="11220" spans="2:2" x14ac:dyDescent="0.3">
      <c r="B11220" s="249"/>
    </row>
    <row r="11221" spans="2:2" x14ac:dyDescent="0.3">
      <c r="B11221" s="249"/>
    </row>
    <row r="11222" spans="2:2" x14ac:dyDescent="0.3">
      <c r="B11222" s="249"/>
    </row>
    <row r="11223" spans="2:2" x14ac:dyDescent="0.3">
      <c r="B11223" s="249"/>
    </row>
    <row r="11224" spans="2:2" x14ac:dyDescent="0.3">
      <c r="B11224" s="249"/>
    </row>
    <row r="11225" spans="2:2" x14ac:dyDescent="0.3">
      <c r="B11225" s="249"/>
    </row>
    <row r="11226" spans="2:2" x14ac:dyDescent="0.3">
      <c r="B11226" s="249"/>
    </row>
    <row r="11227" spans="2:2" x14ac:dyDescent="0.3">
      <c r="B11227" s="249"/>
    </row>
    <row r="11228" spans="2:2" x14ac:dyDescent="0.3">
      <c r="B11228" s="249"/>
    </row>
    <row r="11229" spans="2:2" x14ac:dyDescent="0.3">
      <c r="B11229" s="249"/>
    </row>
    <row r="11230" spans="2:2" x14ac:dyDescent="0.3">
      <c r="B11230" s="249"/>
    </row>
    <row r="11231" spans="2:2" x14ac:dyDescent="0.3">
      <c r="B11231" s="249"/>
    </row>
    <row r="11232" spans="2:2" x14ac:dyDescent="0.3">
      <c r="B11232" s="249"/>
    </row>
    <row r="11233" spans="2:2" x14ac:dyDescent="0.3">
      <c r="B11233" s="249"/>
    </row>
    <row r="11234" spans="2:2" x14ac:dyDescent="0.3">
      <c r="B11234" s="249"/>
    </row>
    <row r="11235" spans="2:2" x14ac:dyDescent="0.3">
      <c r="B11235" s="249"/>
    </row>
    <row r="11236" spans="2:2" x14ac:dyDescent="0.3">
      <c r="B11236" s="249"/>
    </row>
    <row r="11237" spans="2:2" x14ac:dyDescent="0.3">
      <c r="B11237" s="249"/>
    </row>
    <row r="11238" spans="2:2" x14ac:dyDescent="0.3">
      <c r="B11238" s="249"/>
    </row>
    <row r="11239" spans="2:2" x14ac:dyDescent="0.3">
      <c r="B11239" s="249"/>
    </row>
    <row r="11240" spans="2:2" x14ac:dyDescent="0.3">
      <c r="B11240" s="249"/>
    </row>
    <row r="11241" spans="2:2" x14ac:dyDescent="0.3">
      <c r="B11241" s="249"/>
    </row>
    <row r="11242" spans="2:2" x14ac:dyDescent="0.3">
      <c r="B11242" s="249"/>
    </row>
    <row r="11243" spans="2:2" x14ac:dyDescent="0.3">
      <c r="B11243" s="249"/>
    </row>
    <row r="11244" spans="2:2" x14ac:dyDescent="0.3">
      <c r="B11244" s="249"/>
    </row>
    <row r="11245" spans="2:2" x14ac:dyDescent="0.3">
      <c r="B11245" s="249"/>
    </row>
    <row r="11246" spans="2:2" x14ac:dyDescent="0.3">
      <c r="B11246" s="249"/>
    </row>
    <row r="11247" spans="2:2" x14ac:dyDescent="0.3">
      <c r="B11247" s="249"/>
    </row>
    <row r="11248" spans="2:2" x14ac:dyDescent="0.3">
      <c r="B11248" s="249"/>
    </row>
    <row r="11249" spans="2:2" x14ac:dyDescent="0.3">
      <c r="B11249" s="249"/>
    </row>
    <row r="11250" spans="2:2" x14ac:dyDescent="0.3">
      <c r="B11250" s="249"/>
    </row>
    <row r="11251" spans="2:2" x14ac:dyDescent="0.3">
      <c r="B11251" s="249"/>
    </row>
    <row r="11252" spans="2:2" x14ac:dyDescent="0.3">
      <c r="B11252" s="249"/>
    </row>
    <row r="11253" spans="2:2" x14ac:dyDescent="0.3">
      <c r="B11253" s="249"/>
    </row>
    <row r="11254" spans="2:2" x14ac:dyDescent="0.3">
      <c r="B11254" s="249"/>
    </row>
    <row r="11255" spans="2:2" x14ac:dyDescent="0.3">
      <c r="B11255" s="249"/>
    </row>
    <row r="11256" spans="2:2" x14ac:dyDescent="0.3">
      <c r="B11256" s="249"/>
    </row>
    <row r="11257" spans="2:2" x14ac:dyDescent="0.3">
      <c r="B11257" s="249"/>
    </row>
    <row r="11258" spans="2:2" x14ac:dyDescent="0.3">
      <c r="B11258" s="249"/>
    </row>
    <row r="11259" spans="2:2" x14ac:dyDescent="0.3">
      <c r="B11259" s="249"/>
    </row>
    <row r="11260" spans="2:2" x14ac:dyDescent="0.3">
      <c r="B11260" s="249"/>
    </row>
    <row r="11261" spans="2:2" x14ac:dyDescent="0.3">
      <c r="B11261" s="249"/>
    </row>
    <row r="11262" spans="2:2" x14ac:dyDescent="0.3">
      <c r="B11262" s="249"/>
    </row>
    <row r="11263" spans="2:2" x14ac:dyDescent="0.3">
      <c r="B11263" s="249"/>
    </row>
    <row r="11264" spans="2:2" x14ac:dyDescent="0.3">
      <c r="B11264" s="249"/>
    </row>
    <row r="11265" spans="2:2" x14ac:dyDescent="0.3">
      <c r="B11265" s="249"/>
    </row>
    <row r="11266" spans="2:2" x14ac:dyDescent="0.3">
      <c r="B11266" s="249"/>
    </row>
    <row r="11267" spans="2:2" x14ac:dyDescent="0.3">
      <c r="B11267" s="249"/>
    </row>
    <row r="11268" spans="2:2" x14ac:dyDescent="0.3">
      <c r="B11268" s="249"/>
    </row>
    <row r="11269" spans="2:2" x14ac:dyDescent="0.3">
      <c r="B11269" s="249"/>
    </row>
    <row r="11270" spans="2:2" x14ac:dyDescent="0.3">
      <c r="B11270" s="249"/>
    </row>
    <row r="11271" spans="2:2" x14ac:dyDescent="0.3">
      <c r="B11271" s="249"/>
    </row>
    <row r="11272" spans="2:2" x14ac:dyDescent="0.3">
      <c r="B11272" s="249"/>
    </row>
    <row r="11273" spans="2:2" x14ac:dyDescent="0.3">
      <c r="B11273" s="249"/>
    </row>
    <row r="11274" spans="2:2" x14ac:dyDescent="0.3">
      <c r="B11274" s="249"/>
    </row>
    <row r="11275" spans="2:2" x14ac:dyDescent="0.3">
      <c r="B11275" s="249"/>
    </row>
    <row r="11276" spans="2:2" x14ac:dyDescent="0.3">
      <c r="B11276" s="249"/>
    </row>
    <row r="11277" spans="2:2" x14ac:dyDescent="0.3">
      <c r="B11277" s="249"/>
    </row>
    <row r="11278" spans="2:2" x14ac:dyDescent="0.3">
      <c r="B11278" s="249"/>
    </row>
    <row r="11279" spans="2:2" x14ac:dyDescent="0.3">
      <c r="B11279" s="249"/>
    </row>
    <row r="11280" spans="2:2" x14ac:dyDescent="0.3">
      <c r="B11280" s="249"/>
    </row>
    <row r="11281" spans="2:2" x14ac:dyDescent="0.3">
      <c r="B11281" s="249"/>
    </row>
    <row r="11282" spans="2:2" x14ac:dyDescent="0.3">
      <c r="B11282" s="249"/>
    </row>
    <row r="11283" spans="2:2" x14ac:dyDescent="0.3">
      <c r="B11283" s="249"/>
    </row>
    <row r="11284" spans="2:2" x14ac:dyDescent="0.3">
      <c r="B11284" s="249"/>
    </row>
    <row r="11285" spans="2:2" x14ac:dyDescent="0.3">
      <c r="B11285" s="249"/>
    </row>
    <row r="11286" spans="2:2" x14ac:dyDescent="0.3">
      <c r="B11286" s="249"/>
    </row>
    <row r="11287" spans="2:2" x14ac:dyDescent="0.3">
      <c r="B11287" s="249"/>
    </row>
    <row r="11288" spans="2:2" x14ac:dyDescent="0.3">
      <c r="B11288" s="249"/>
    </row>
    <row r="11289" spans="2:2" x14ac:dyDescent="0.3">
      <c r="B11289" s="249"/>
    </row>
    <row r="11290" spans="2:2" x14ac:dyDescent="0.3">
      <c r="B11290" s="249"/>
    </row>
    <row r="11291" spans="2:2" x14ac:dyDescent="0.3">
      <c r="B11291" s="249"/>
    </row>
    <row r="11292" spans="2:2" x14ac:dyDescent="0.3">
      <c r="B11292" s="249"/>
    </row>
    <row r="11293" spans="2:2" x14ac:dyDescent="0.3">
      <c r="B11293" s="249"/>
    </row>
    <row r="11294" spans="2:2" x14ac:dyDescent="0.3">
      <c r="B11294" s="249"/>
    </row>
    <row r="11295" spans="2:2" x14ac:dyDescent="0.3">
      <c r="B11295" s="249"/>
    </row>
    <row r="11296" spans="2:2" x14ac:dyDescent="0.3">
      <c r="B11296" s="249"/>
    </row>
    <row r="11297" spans="2:2" x14ac:dyDescent="0.3">
      <c r="B11297" s="249"/>
    </row>
    <row r="11298" spans="2:2" x14ac:dyDescent="0.3">
      <c r="B11298" s="249"/>
    </row>
    <row r="11299" spans="2:2" x14ac:dyDescent="0.3">
      <c r="B11299" s="249"/>
    </row>
    <row r="11300" spans="2:2" x14ac:dyDescent="0.3">
      <c r="B11300" s="249"/>
    </row>
    <row r="11301" spans="2:2" x14ac:dyDescent="0.3">
      <c r="B11301" s="249"/>
    </row>
    <row r="11302" spans="2:2" x14ac:dyDescent="0.3">
      <c r="B11302" s="249"/>
    </row>
    <row r="11303" spans="2:2" x14ac:dyDescent="0.3">
      <c r="B11303" s="249"/>
    </row>
    <row r="11304" spans="2:2" x14ac:dyDescent="0.3">
      <c r="B11304" s="249"/>
    </row>
    <row r="11305" spans="2:2" x14ac:dyDescent="0.3">
      <c r="B11305" s="249"/>
    </row>
    <row r="11306" spans="2:2" x14ac:dyDescent="0.3">
      <c r="B11306" s="249"/>
    </row>
    <row r="11307" spans="2:2" x14ac:dyDescent="0.3">
      <c r="B11307" s="249"/>
    </row>
    <row r="11308" spans="2:2" x14ac:dyDescent="0.3">
      <c r="B11308" s="249"/>
    </row>
    <row r="11309" spans="2:2" x14ac:dyDescent="0.3">
      <c r="B11309" s="249"/>
    </row>
    <row r="11310" spans="2:2" x14ac:dyDescent="0.3">
      <c r="B11310" s="249"/>
    </row>
    <row r="11311" spans="2:2" x14ac:dyDescent="0.3">
      <c r="B11311" s="249"/>
    </row>
    <row r="11312" spans="2:2" x14ac:dyDescent="0.3">
      <c r="B11312" s="249"/>
    </row>
    <row r="11313" spans="2:2" x14ac:dyDescent="0.3">
      <c r="B11313" s="249"/>
    </row>
    <row r="11314" spans="2:2" x14ac:dyDescent="0.3">
      <c r="B11314" s="249"/>
    </row>
    <row r="11315" spans="2:2" x14ac:dyDescent="0.3">
      <c r="B11315" s="249"/>
    </row>
    <row r="11316" spans="2:2" x14ac:dyDescent="0.3">
      <c r="B11316" s="249"/>
    </row>
    <row r="11317" spans="2:2" x14ac:dyDescent="0.3">
      <c r="B11317" s="249"/>
    </row>
    <row r="11318" spans="2:2" x14ac:dyDescent="0.3">
      <c r="B11318" s="249"/>
    </row>
    <row r="11319" spans="2:2" x14ac:dyDescent="0.3">
      <c r="B11319" s="249"/>
    </row>
    <row r="11320" spans="2:2" x14ac:dyDescent="0.3">
      <c r="B11320" s="249"/>
    </row>
    <row r="11321" spans="2:2" x14ac:dyDescent="0.3">
      <c r="B11321" s="249"/>
    </row>
    <row r="11322" spans="2:2" x14ac:dyDescent="0.3">
      <c r="B11322" s="249"/>
    </row>
    <row r="11323" spans="2:2" x14ac:dyDescent="0.3">
      <c r="B11323" s="249"/>
    </row>
    <row r="11324" spans="2:2" x14ac:dyDescent="0.3">
      <c r="B11324" s="249"/>
    </row>
    <row r="11325" spans="2:2" x14ac:dyDescent="0.3">
      <c r="B11325" s="249"/>
    </row>
    <row r="11326" spans="2:2" x14ac:dyDescent="0.3">
      <c r="B11326" s="249"/>
    </row>
    <row r="11327" spans="2:2" x14ac:dyDescent="0.3">
      <c r="B11327" s="249"/>
    </row>
    <row r="11328" spans="2:2" x14ac:dyDescent="0.3">
      <c r="B11328" s="249"/>
    </row>
    <row r="11329" spans="2:2" x14ac:dyDescent="0.3">
      <c r="B11329" s="249"/>
    </row>
    <row r="11330" spans="2:2" x14ac:dyDescent="0.3">
      <c r="B11330" s="249"/>
    </row>
    <row r="11331" spans="2:2" x14ac:dyDescent="0.3">
      <c r="B11331" s="249"/>
    </row>
    <row r="11332" spans="2:2" x14ac:dyDescent="0.3">
      <c r="B11332" s="249"/>
    </row>
    <row r="11333" spans="2:2" x14ac:dyDescent="0.3">
      <c r="B11333" s="249"/>
    </row>
    <row r="11334" spans="2:2" x14ac:dyDescent="0.3">
      <c r="B11334" s="249"/>
    </row>
    <row r="11335" spans="2:2" x14ac:dyDescent="0.3">
      <c r="B11335" s="249"/>
    </row>
    <row r="11336" spans="2:2" x14ac:dyDescent="0.3">
      <c r="B11336" s="249"/>
    </row>
    <row r="11337" spans="2:2" x14ac:dyDescent="0.3">
      <c r="B11337" s="249"/>
    </row>
    <row r="11338" spans="2:2" x14ac:dyDescent="0.3">
      <c r="B11338" s="249"/>
    </row>
    <row r="11339" spans="2:2" x14ac:dyDescent="0.3">
      <c r="B11339" s="249"/>
    </row>
    <row r="11340" spans="2:2" x14ac:dyDescent="0.3">
      <c r="B11340" s="249"/>
    </row>
    <row r="11341" spans="2:2" x14ac:dyDescent="0.3">
      <c r="B11341" s="249"/>
    </row>
    <row r="11342" spans="2:2" x14ac:dyDescent="0.3">
      <c r="B11342" s="249"/>
    </row>
    <row r="11343" spans="2:2" x14ac:dyDescent="0.3">
      <c r="B11343" s="249"/>
    </row>
    <row r="11344" spans="2:2" x14ac:dyDescent="0.3">
      <c r="B11344" s="249"/>
    </row>
    <row r="11345" spans="2:2" x14ac:dyDescent="0.3">
      <c r="B11345" s="249"/>
    </row>
    <row r="11346" spans="2:2" x14ac:dyDescent="0.3">
      <c r="B11346" s="249"/>
    </row>
    <row r="11347" spans="2:2" x14ac:dyDescent="0.3">
      <c r="B11347" s="249"/>
    </row>
    <row r="11348" spans="2:2" x14ac:dyDescent="0.3">
      <c r="B11348" s="249"/>
    </row>
    <row r="11349" spans="2:2" x14ac:dyDescent="0.3">
      <c r="B11349" s="249"/>
    </row>
    <row r="11350" spans="2:2" x14ac:dyDescent="0.3">
      <c r="B11350" s="249"/>
    </row>
    <row r="11351" spans="2:2" x14ac:dyDescent="0.3">
      <c r="B11351" s="249"/>
    </row>
    <row r="11352" spans="2:2" x14ac:dyDescent="0.3">
      <c r="B11352" s="249"/>
    </row>
    <row r="11353" spans="2:2" x14ac:dyDescent="0.3">
      <c r="B11353" s="249"/>
    </row>
    <row r="11354" spans="2:2" x14ac:dyDescent="0.3">
      <c r="B11354" s="249"/>
    </row>
    <row r="11355" spans="2:2" x14ac:dyDescent="0.3">
      <c r="B11355" s="249"/>
    </row>
    <row r="11356" spans="2:2" x14ac:dyDescent="0.3">
      <c r="B11356" s="249"/>
    </row>
    <row r="11357" spans="2:2" x14ac:dyDescent="0.3">
      <c r="B11357" s="249"/>
    </row>
    <row r="11358" spans="2:2" x14ac:dyDescent="0.3">
      <c r="B11358" s="249"/>
    </row>
    <row r="11359" spans="2:2" x14ac:dyDescent="0.3">
      <c r="B11359" s="249"/>
    </row>
    <row r="11360" spans="2:2" x14ac:dyDescent="0.3">
      <c r="B11360" s="249"/>
    </row>
    <row r="11361" spans="2:2" x14ac:dyDescent="0.3">
      <c r="B11361" s="249"/>
    </row>
    <row r="11362" spans="2:2" x14ac:dyDescent="0.3">
      <c r="B11362" s="249"/>
    </row>
    <row r="11363" spans="2:2" x14ac:dyDescent="0.3">
      <c r="B11363" s="249"/>
    </row>
    <row r="11364" spans="2:2" x14ac:dyDescent="0.3">
      <c r="B11364" s="249"/>
    </row>
    <row r="11365" spans="2:2" x14ac:dyDescent="0.3">
      <c r="B11365" s="249"/>
    </row>
    <row r="11366" spans="2:2" x14ac:dyDescent="0.3">
      <c r="B11366" s="249"/>
    </row>
    <row r="11367" spans="2:2" x14ac:dyDescent="0.3">
      <c r="B11367" s="249"/>
    </row>
    <row r="11368" spans="2:2" x14ac:dyDescent="0.3">
      <c r="B11368" s="249"/>
    </row>
    <row r="11369" spans="2:2" x14ac:dyDescent="0.3">
      <c r="B11369" s="249"/>
    </row>
    <row r="11370" spans="2:2" x14ac:dyDescent="0.3">
      <c r="B11370" s="249"/>
    </row>
    <row r="11371" spans="2:2" x14ac:dyDescent="0.3">
      <c r="B11371" s="249"/>
    </row>
    <row r="11372" spans="2:2" x14ac:dyDescent="0.3">
      <c r="B11372" s="249"/>
    </row>
    <row r="11373" spans="2:2" x14ac:dyDescent="0.3">
      <c r="B11373" s="249"/>
    </row>
    <row r="11374" spans="2:2" x14ac:dyDescent="0.3">
      <c r="B11374" s="249"/>
    </row>
    <row r="11375" spans="2:2" x14ac:dyDescent="0.3">
      <c r="B11375" s="249"/>
    </row>
    <row r="11376" spans="2:2" x14ac:dyDescent="0.3">
      <c r="B11376" s="249"/>
    </row>
    <row r="11377" spans="2:2" x14ac:dyDescent="0.3">
      <c r="B11377" s="249"/>
    </row>
    <row r="11378" spans="2:2" x14ac:dyDescent="0.3">
      <c r="B11378" s="249"/>
    </row>
    <row r="11379" spans="2:2" x14ac:dyDescent="0.3">
      <c r="B11379" s="249"/>
    </row>
    <row r="11380" spans="2:2" x14ac:dyDescent="0.3">
      <c r="B11380" s="249"/>
    </row>
    <row r="11381" spans="2:2" x14ac:dyDescent="0.3">
      <c r="B11381" s="249"/>
    </row>
    <row r="11382" spans="2:2" x14ac:dyDescent="0.3">
      <c r="B11382" s="249"/>
    </row>
    <row r="11383" spans="2:2" x14ac:dyDescent="0.3">
      <c r="B11383" s="249"/>
    </row>
    <row r="11384" spans="2:2" x14ac:dyDescent="0.3">
      <c r="B11384" s="249"/>
    </row>
    <row r="11385" spans="2:2" x14ac:dyDescent="0.3">
      <c r="B11385" s="249"/>
    </row>
    <row r="11386" spans="2:2" x14ac:dyDescent="0.3">
      <c r="B11386" s="249"/>
    </row>
    <row r="11387" spans="2:2" x14ac:dyDescent="0.3">
      <c r="B11387" s="249"/>
    </row>
    <row r="11388" spans="2:2" x14ac:dyDescent="0.3">
      <c r="B11388" s="249"/>
    </row>
    <row r="11389" spans="2:2" x14ac:dyDescent="0.3">
      <c r="B11389" s="249"/>
    </row>
    <row r="11390" spans="2:2" x14ac:dyDescent="0.3">
      <c r="B11390" s="249"/>
    </row>
    <row r="11391" spans="2:2" x14ac:dyDescent="0.3">
      <c r="B11391" s="249"/>
    </row>
    <row r="11392" spans="2:2" x14ac:dyDescent="0.3">
      <c r="B11392" s="249"/>
    </row>
    <row r="11393" spans="2:2" x14ac:dyDescent="0.3">
      <c r="B11393" s="249"/>
    </row>
    <row r="11394" spans="2:2" x14ac:dyDescent="0.3">
      <c r="B11394" s="249"/>
    </row>
    <row r="11395" spans="2:2" x14ac:dyDescent="0.3">
      <c r="B11395" s="249"/>
    </row>
    <row r="11396" spans="2:2" x14ac:dyDescent="0.3">
      <c r="B11396" s="249"/>
    </row>
    <row r="11397" spans="2:2" x14ac:dyDescent="0.3">
      <c r="B11397" s="249"/>
    </row>
    <row r="11398" spans="2:2" x14ac:dyDescent="0.3">
      <c r="B11398" s="249"/>
    </row>
    <row r="11399" spans="2:2" x14ac:dyDescent="0.3">
      <c r="B11399" s="249"/>
    </row>
    <row r="11400" spans="2:2" x14ac:dyDescent="0.3">
      <c r="B11400" s="249"/>
    </row>
    <row r="11401" spans="2:2" x14ac:dyDescent="0.3">
      <c r="B11401" s="249"/>
    </row>
    <row r="11402" spans="2:2" x14ac:dyDescent="0.3">
      <c r="B11402" s="249"/>
    </row>
    <row r="11403" spans="2:2" x14ac:dyDescent="0.3">
      <c r="B11403" s="249"/>
    </row>
    <row r="11404" spans="2:2" x14ac:dyDescent="0.3">
      <c r="B11404" s="249"/>
    </row>
    <row r="11405" spans="2:2" x14ac:dyDescent="0.3">
      <c r="B11405" s="249"/>
    </row>
    <row r="11406" spans="2:2" x14ac:dyDescent="0.3">
      <c r="B11406" s="249"/>
    </row>
    <row r="11407" spans="2:2" x14ac:dyDescent="0.3">
      <c r="B11407" s="249"/>
    </row>
    <row r="11408" spans="2:2" x14ac:dyDescent="0.3">
      <c r="B11408" s="249"/>
    </row>
    <row r="11409" spans="2:2" x14ac:dyDescent="0.3">
      <c r="B11409" s="249"/>
    </row>
    <row r="11410" spans="2:2" x14ac:dyDescent="0.3">
      <c r="B11410" s="249"/>
    </row>
    <row r="11411" spans="2:2" x14ac:dyDescent="0.3">
      <c r="B11411" s="249"/>
    </row>
    <row r="11412" spans="2:2" x14ac:dyDescent="0.3">
      <c r="B11412" s="249"/>
    </row>
    <row r="11413" spans="2:2" x14ac:dyDescent="0.3">
      <c r="B11413" s="249"/>
    </row>
    <row r="11414" spans="2:2" x14ac:dyDescent="0.3">
      <c r="B11414" s="249"/>
    </row>
    <row r="11415" spans="2:2" x14ac:dyDescent="0.3">
      <c r="B11415" s="249"/>
    </row>
    <row r="11416" spans="2:2" x14ac:dyDescent="0.3">
      <c r="B11416" s="249"/>
    </row>
    <row r="11417" spans="2:2" x14ac:dyDescent="0.3">
      <c r="B11417" s="249"/>
    </row>
    <row r="11418" spans="2:2" x14ac:dyDescent="0.3">
      <c r="B11418" s="249"/>
    </row>
    <row r="11419" spans="2:2" x14ac:dyDescent="0.3">
      <c r="B11419" s="249"/>
    </row>
    <row r="11420" spans="2:2" x14ac:dyDescent="0.3">
      <c r="B11420" s="249"/>
    </row>
    <row r="11421" spans="2:2" x14ac:dyDescent="0.3">
      <c r="B11421" s="249"/>
    </row>
    <row r="11422" spans="2:2" x14ac:dyDescent="0.3">
      <c r="B11422" s="249"/>
    </row>
    <row r="11423" spans="2:2" x14ac:dyDescent="0.3">
      <c r="B11423" s="249"/>
    </row>
    <row r="11424" spans="2:2" x14ac:dyDescent="0.3">
      <c r="B11424" s="249"/>
    </row>
    <row r="11425" spans="2:2" x14ac:dyDescent="0.3">
      <c r="B11425" s="249"/>
    </row>
    <row r="11426" spans="2:2" x14ac:dyDescent="0.3">
      <c r="B11426" s="249"/>
    </row>
    <row r="11427" spans="2:2" x14ac:dyDescent="0.3">
      <c r="B11427" s="249"/>
    </row>
    <row r="11428" spans="2:2" x14ac:dyDescent="0.3">
      <c r="B11428" s="249"/>
    </row>
    <row r="11429" spans="2:2" x14ac:dyDescent="0.3">
      <c r="B11429" s="249"/>
    </row>
    <row r="11430" spans="2:2" x14ac:dyDescent="0.3">
      <c r="B11430" s="249"/>
    </row>
    <row r="11431" spans="2:2" x14ac:dyDescent="0.3">
      <c r="B11431" s="249"/>
    </row>
    <row r="11432" spans="2:2" x14ac:dyDescent="0.3">
      <c r="B11432" s="249"/>
    </row>
    <row r="11433" spans="2:2" x14ac:dyDescent="0.3">
      <c r="B11433" s="249"/>
    </row>
    <row r="11434" spans="2:2" x14ac:dyDescent="0.3">
      <c r="B11434" s="249"/>
    </row>
    <row r="11435" spans="2:2" x14ac:dyDescent="0.3">
      <c r="B11435" s="249"/>
    </row>
    <row r="11436" spans="2:2" x14ac:dyDescent="0.3">
      <c r="B11436" s="249"/>
    </row>
    <row r="11437" spans="2:2" x14ac:dyDescent="0.3">
      <c r="B11437" s="249"/>
    </row>
    <row r="11438" spans="2:2" x14ac:dyDescent="0.3">
      <c r="B11438" s="249"/>
    </row>
    <row r="11439" spans="2:2" x14ac:dyDescent="0.3">
      <c r="B11439" s="249"/>
    </row>
    <row r="11440" spans="2:2" x14ac:dyDescent="0.3">
      <c r="B11440" s="249"/>
    </row>
    <row r="11441" spans="2:2" x14ac:dyDescent="0.3">
      <c r="B11441" s="249"/>
    </row>
    <row r="11442" spans="2:2" x14ac:dyDescent="0.3">
      <c r="B11442" s="249"/>
    </row>
    <row r="11443" spans="2:2" x14ac:dyDescent="0.3">
      <c r="B11443" s="249"/>
    </row>
    <row r="11444" spans="2:2" x14ac:dyDescent="0.3">
      <c r="B11444" s="249"/>
    </row>
    <row r="11445" spans="2:2" x14ac:dyDescent="0.3">
      <c r="B11445" s="249"/>
    </row>
    <row r="11446" spans="2:2" x14ac:dyDescent="0.3">
      <c r="B11446" s="249"/>
    </row>
    <row r="11447" spans="2:2" x14ac:dyDescent="0.3">
      <c r="B11447" s="249"/>
    </row>
    <row r="11448" spans="2:2" x14ac:dyDescent="0.3">
      <c r="B11448" s="249"/>
    </row>
    <row r="11449" spans="2:2" x14ac:dyDescent="0.3">
      <c r="B11449" s="249"/>
    </row>
    <row r="11450" spans="2:2" x14ac:dyDescent="0.3">
      <c r="B11450" s="249"/>
    </row>
    <row r="11451" spans="2:2" x14ac:dyDescent="0.3">
      <c r="B11451" s="249"/>
    </row>
    <row r="11452" spans="2:2" x14ac:dyDescent="0.3">
      <c r="B11452" s="249"/>
    </row>
    <row r="11453" spans="2:2" x14ac:dyDescent="0.3">
      <c r="B11453" s="249"/>
    </row>
    <row r="11454" spans="2:2" x14ac:dyDescent="0.3">
      <c r="B11454" s="249"/>
    </row>
    <row r="11455" spans="2:2" x14ac:dyDescent="0.3">
      <c r="B11455" s="249"/>
    </row>
    <row r="11456" spans="2:2" x14ac:dyDescent="0.3">
      <c r="B11456" s="249"/>
    </row>
    <row r="11457" spans="2:2" x14ac:dyDescent="0.3">
      <c r="B11457" s="249"/>
    </row>
    <row r="11458" spans="2:2" x14ac:dyDescent="0.3">
      <c r="B11458" s="249"/>
    </row>
    <row r="11459" spans="2:2" x14ac:dyDescent="0.3">
      <c r="B11459" s="249"/>
    </row>
    <row r="11460" spans="2:2" x14ac:dyDescent="0.3">
      <c r="B11460" s="249"/>
    </row>
    <row r="11461" spans="2:2" x14ac:dyDescent="0.3">
      <c r="B11461" s="249"/>
    </row>
    <row r="11462" spans="2:2" x14ac:dyDescent="0.3">
      <c r="B11462" s="249"/>
    </row>
    <row r="11463" spans="2:2" x14ac:dyDescent="0.3">
      <c r="B11463" s="249"/>
    </row>
    <row r="11464" spans="2:2" x14ac:dyDescent="0.3">
      <c r="B11464" s="249"/>
    </row>
    <row r="11465" spans="2:2" x14ac:dyDescent="0.3">
      <c r="B11465" s="249"/>
    </row>
    <row r="11466" spans="2:2" x14ac:dyDescent="0.3">
      <c r="B11466" s="249"/>
    </row>
    <row r="11467" spans="2:2" x14ac:dyDescent="0.3">
      <c r="B11467" s="249"/>
    </row>
    <row r="11468" spans="2:2" x14ac:dyDescent="0.3">
      <c r="B11468" s="249"/>
    </row>
    <row r="11469" spans="2:2" x14ac:dyDescent="0.3">
      <c r="B11469" s="249"/>
    </row>
    <row r="11470" spans="2:2" x14ac:dyDescent="0.3">
      <c r="B11470" s="249"/>
    </row>
    <row r="11471" spans="2:2" x14ac:dyDescent="0.3">
      <c r="B11471" s="249"/>
    </row>
    <row r="11472" spans="2:2" x14ac:dyDescent="0.3">
      <c r="B11472" s="249"/>
    </row>
    <row r="11473" spans="2:2" x14ac:dyDescent="0.3">
      <c r="B11473" s="249"/>
    </row>
    <row r="11474" spans="2:2" x14ac:dyDescent="0.3">
      <c r="B11474" s="249"/>
    </row>
    <row r="11475" spans="2:2" x14ac:dyDescent="0.3">
      <c r="B11475" s="249"/>
    </row>
    <row r="11476" spans="2:2" x14ac:dyDescent="0.3">
      <c r="B11476" s="249"/>
    </row>
    <row r="11477" spans="2:2" x14ac:dyDescent="0.3">
      <c r="B11477" s="249"/>
    </row>
    <row r="11478" spans="2:2" x14ac:dyDescent="0.3">
      <c r="B11478" s="249"/>
    </row>
    <row r="11479" spans="2:2" x14ac:dyDescent="0.3">
      <c r="B11479" s="249"/>
    </row>
    <row r="11480" spans="2:2" x14ac:dyDescent="0.3">
      <c r="B11480" s="249"/>
    </row>
    <row r="11481" spans="2:2" x14ac:dyDescent="0.3">
      <c r="B11481" s="249"/>
    </row>
    <row r="11482" spans="2:2" x14ac:dyDescent="0.3">
      <c r="B11482" s="249"/>
    </row>
    <row r="11483" spans="2:2" x14ac:dyDescent="0.3">
      <c r="B11483" s="249"/>
    </row>
    <row r="11484" spans="2:2" x14ac:dyDescent="0.3">
      <c r="B11484" s="249"/>
    </row>
    <row r="11485" spans="2:2" x14ac:dyDescent="0.3">
      <c r="B11485" s="249"/>
    </row>
    <row r="11486" spans="2:2" x14ac:dyDescent="0.3">
      <c r="B11486" s="249"/>
    </row>
    <row r="11487" spans="2:2" x14ac:dyDescent="0.3">
      <c r="B11487" s="249"/>
    </row>
    <row r="11488" spans="2:2" x14ac:dyDescent="0.3">
      <c r="B11488" s="249"/>
    </row>
    <row r="11489" spans="2:2" x14ac:dyDescent="0.3">
      <c r="B11489" s="249"/>
    </row>
    <row r="11490" spans="2:2" x14ac:dyDescent="0.3">
      <c r="B11490" s="249"/>
    </row>
    <row r="11491" spans="2:2" x14ac:dyDescent="0.3">
      <c r="B11491" s="249"/>
    </row>
    <row r="11492" spans="2:2" x14ac:dyDescent="0.3">
      <c r="B11492" s="249"/>
    </row>
    <row r="11493" spans="2:2" x14ac:dyDescent="0.3">
      <c r="B11493" s="249"/>
    </row>
    <row r="11494" spans="2:2" x14ac:dyDescent="0.3">
      <c r="B11494" s="249"/>
    </row>
    <row r="11495" spans="2:2" x14ac:dyDescent="0.3">
      <c r="B11495" s="249"/>
    </row>
    <row r="11496" spans="2:2" x14ac:dyDescent="0.3">
      <c r="B11496" s="249"/>
    </row>
    <row r="11497" spans="2:2" x14ac:dyDescent="0.3">
      <c r="B11497" s="249"/>
    </row>
    <row r="11498" spans="2:2" x14ac:dyDescent="0.3">
      <c r="B11498" s="249"/>
    </row>
    <row r="11499" spans="2:2" x14ac:dyDescent="0.3">
      <c r="B11499" s="249"/>
    </row>
    <row r="11500" spans="2:2" x14ac:dyDescent="0.3">
      <c r="B11500" s="249"/>
    </row>
    <row r="11501" spans="2:2" x14ac:dyDescent="0.3">
      <c r="B11501" s="249"/>
    </row>
    <row r="11502" spans="2:2" x14ac:dyDescent="0.3">
      <c r="B11502" s="249"/>
    </row>
    <row r="11503" spans="2:2" x14ac:dyDescent="0.3">
      <c r="B11503" s="249"/>
    </row>
    <row r="11504" spans="2:2" x14ac:dyDescent="0.3">
      <c r="B11504" s="249"/>
    </row>
    <row r="11505" spans="2:2" x14ac:dyDescent="0.3">
      <c r="B11505" s="249"/>
    </row>
    <row r="11506" spans="2:2" x14ac:dyDescent="0.3">
      <c r="B11506" s="249"/>
    </row>
    <row r="11507" spans="2:2" x14ac:dyDescent="0.3">
      <c r="B11507" s="249"/>
    </row>
    <row r="11508" spans="2:2" x14ac:dyDescent="0.3">
      <c r="B11508" s="249"/>
    </row>
    <row r="11509" spans="2:2" x14ac:dyDescent="0.3">
      <c r="B11509" s="249"/>
    </row>
    <row r="11510" spans="2:2" x14ac:dyDescent="0.3">
      <c r="B11510" s="249"/>
    </row>
    <row r="11511" spans="2:2" x14ac:dyDescent="0.3">
      <c r="B11511" s="249"/>
    </row>
    <row r="11512" spans="2:2" x14ac:dyDescent="0.3">
      <c r="B11512" s="249"/>
    </row>
    <row r="11513" spans="2:2" x14ac:dyDescent="0.3">
      <c r="B11513" s="249"/>
    </row>
    <row r="11514" spans="2:2" x14ac:dyDescent="0.3">
      <c r="B11514" s="249"/>
    </row>
    <row r="11515" spans="2:2" x14ac:dyDescent="0.3">
      <c r="B11515" s="249"/>
    </row>
    <row r="11516" spans="2:2" x14ac:dyDescent="0.3">
      <c r="B11516" s="249"/>
    </row>
    <row r="11517" spans="2:2" x14ac:dyDescent="0.3">
      <c r="B11517" s="249"/>
    </row>
    <row r="11518" spans="2:2" x14ac:dyDescent="0.3">
      <c r="B11518" s="249"/>
    </row>
    <row r="11519" spans="2:2" x14ac:dyDescent="0.3">
      <c r="B11519" s="249"/>
    </row>
    <row r="11520" spans="2:2" x14ac:dyDescent="0.3">
      <c r="B11520" s="249"/>
    </row>
    <row r="11521" spans="2:2" x14ac:dyDescent="0.3">
      <c r="B11521" s="249"/>
    </row>
    <row r="11522" spans="2:2" x14ac:dyDescent="0.3">
      <c r="B11522" s="249"/>
    </row>
    <row r="11523" spans="2:2" x14ac:dyDescent="0.3">
      <c r="B11523" s="249"/>
    </row>
    <row r="11524" spans="2:2" x14ac:dyDescent="0.3">
      <c r="B11524" s="249"/>
    </row>
    <row r="11525" spans="2:2" x14ac:dyDescent="0.3">
      <c r="B11525" s="249"/>
    </row>
    <row r="11526" spans="2:2" x14ac:dyDescent="0.3">
      <c r="B11526" s="249"/>
    </row>
    <row r="11527" spans="2:2" x14ac:dyDescent="0.3">
      <c r="B11527" s="249"/>
    </row>
    <row r="11528" spans="2:2" x14ac:dyDescent="0.3">
      <c r="B11528" s="249"/>
    </row>
    <row r="11529" spans="2:2" x14ac:dyDescent="0.3">
      <c r="B11529" s="249"/>
    </row>
    <row r="11530" spans="2:2" x14ac:dyDescent="0.3">
      <c r="B11530" s="249"/>
    </row>
    <row r="11531" spans="2:2" x14ac:dyDescent="0.3">
      <c r="B11531" s="249"/>
    </row>
    <row r="11532" spans="2:2" x14ac:dyDescent="0.3">
      <c r="B11532" s="249"/>
    </row>
    <row r="11533" spans="2:2" x14ac:dyDescent="0.3">
      <c r="B11533" s="249"/>
    </row>
    <row r="11534" spans="2:2" x14ac:dyDescent="0.3">
      <c r="B11534" s="249"/>
    </row>
    <row r="11535" spans="2:2" x14ac:dyDescent="0.3">
      <c r="B11535" s="249"/>
    </row>
    <row r="11536" spans="2:2" x14ac:dyDescent="0.3">
      <c r="B11536" s="249"/>
    </row>
    <row r="11537" spans="2:2" x14ac:dyDescent="0.3">
      <c r="B11537" s="249"/>
    </row>
    <row r="11538" spans="2:2" x14ac:dyDescent="0.3">
      <c r="B11538" s="249"/>
    </row>
    <row r="11539" spans="2:2" x14ac:dyDescent="0.3">
      <c r="B11539" s="249"/>
    </row>
    <row r="11540" spans="2:2" x14ac:dyDescent="0.3">
      <c r="B11540" s="249"/>
    </row>
    <row r="11541" spans="2:2" x14ac:dyDescent="0.3">
      <c r="B11541" s="249"/>
    </row>
    <row r="11542" spans="2:2" x14ac:dyDescent="0.3">
      <c r="B11542" s="249"/>
    </row>
    <row r="11543" spans="2:2" x14ac:dyDescent="0.3">
      <c r="B11543" s="249"/>
    </row>
    <row r="11544" spans="2:2" x14ac:dyDescent="0.3">
      <c r="B11544" s="249"/>
    </row>
    <row r="11545" spans="2:2" x14ac:dyDescent="0.3">
      <c r="B11545" s="249"/>
    </row>
    <row r="11546" spans="2:2" x14ac:dyDescent="0.3">
      <c r="B11546" s="249"/>
    </row>
    <row r="11547" spans="2:2" x14ac:dyDescent="0.3">
      <c r="B11547" s="249"/>
    </row>
    <row r="11548" spans="2:2" x14ac:dyDescent="0.3">
      <c r="B11548" s="249"/>
    </row>
    <row r="11549" spans="2:2" x14ac:dyDescent="0.3">
      <c r="B11549" s="249"/>
    </row>
    <row r="11550" spans="2:2" x14ac:dyDescent="0.3">
      <c r="B11550" s="249"/>
    </row>
    <row r="11551" spans="2:2" x14ac:dyDescent="0.3">
      <c r="B11551" s="249"/>
    </row>
    <row r="11552" spans="2:2" x14ac:dyDescent="0.3">
      <c r="B11552" s="249"/>
    </row>
    <row r="11553" spans="2:2" x14ac:dyDescent="0.3">
      <c r="B11553" s="249"/>
    </row>
    <row r="11554" spans="2:2" x14ac:dyDescent="0.3">
      <c r="B11554" s="249"/>
    </row>
    <row r="11555" spans="2:2" x14ac:dyDescent="0.3">
      <c r="B11555" s="249"/>
    </row>
    <row r="11556" spans="2:2" x14ac:dyDescent="0.3">
      <c r="B11556" s="249"/>
    </row>
    <row r="11557" spans="2:2" x14ac:dyDescent="0.3">
      <c r="B11557" s="249"/>
    </row>
    <row r="11558" spans="2:2" x14ac:dyDescent="0.3">
      <c r="B11558" s="249"/>
    </row>
    <row r="11559" spans="2:2" x14ac:dyDescent="0.3">
      <c r="B11559" s="249"/>
    </row>
    <row r="11560" spans="2:2" x14ac:dyDescent="0.3">
      <c r="B11560" s="249"/>
    </row>
    <row r="11561" spans="2:2" x14ac:dyDescent="0.3">
      <c r="B11561" s="249"/>
    </row>
    <row r="11562" spans="2:2" x14ac:dyDescent="0.3">
      <c r="B11562" s="249"/>
    </row>
    <row r="11563" spans="2:2" x14ac:dyDescent="0.3">
      <c r="B11563" s="249"/>
    </row>
    <row r="11564" spans="2:2" x14ac:dyDescent="0.3">
      <c r="B11564" s="249"/>
    </row>
    <row r="11565" spans="2:2" x14ac:dyDescent="0.3">
      <c r="B11565" s="249"/>
    </row>
    <row r="11566" spans="2:2" x14ac:dyDescent="0.3">
      <c r="B11566" s="249"/>
    </row>
    <row r="11567" spans="2:2" x14ac:dyDescent="0.3">
      <c r="B11567" s="249"/>
    </row>
    <row r="11568" spans="2:2" x14ac:dyDescent="0.3">
      <c r="B11568" s="249"/>
    </row>
    <row r="11569" spans="2:2" x14ac:dyDescent="0.3">
      <c r="B11569" s="249"/>
    </row>
    <row r="11570" spans="2:2" x14ac:dyDescent="0.3">
      <c r="B11570" s="249"/>
    </row>
    <row r="11571" spans="2:2" x14ac:dyDescent="0.3">
      <c r="B11571" s="249"/>
    </row>
    <row r="11572" spans="2:2" x14ac:dyDescent="0.3">
      <c r="B11572" s="249"/>
    </row>
    <row r="11573" spans="2:2" x14ac:dyDescent="0.3">
      <c r="B11573" s="249"/>
    </row>
    <row r="11574" spans="2:2" x14ac:dyDescent="0.3">
      <c r="B11574" s="249"/>
    </row>
    <row r="11575" spans="2:2" x14ac:dyDescent="0.3">
      <c r="B11575" s="249"/>
    </row>
    <row r="11576" spans="2:2" x14ac:dyDescent="0.3">
      <c r="B11576" s="249"/>
    </row>
    <row r="11577" spans="2:2" x14ac:dyDescent="0.3">
      <c r="B11577" s="249"/>
    </row>
    <row r="11578" spans="2:2" x14ac:dyDescent="0.3">
      <c r="B11578" s="249"/>
    </row>
    <row r="11579" spans="2:2" x14ac:dyDescent="0.3">
      <c r="B11579" s="249"/>
    </row>
    <row r="11580" spans="2:2" x14ac:dyDescent="0.3">
      <c r="B11580" s="249"/>
    </row>
    <row r="11581" spans="2:2" x14ac:dyDescent="0.3">
      <c r="B11581" s="249"/>
    </row>
    <row r="11582" spans="2:2" x14ac:dyDescent="0.3">
      <c r="B11582" s="249"/>
    </row>
    <row r="11583" spans="2:2" x14ac:dyDescent="0.3">
      <c r="B11583" s="249"/>
    </row>
    <row r="11584" spans="2:2" x14ac:dyDescent="0.3">
      <c r="B11584" s="249"/>
    </row>
    <row r="11585" spans="2:2" x14ac:dyDescent="0.3">
      <c r="B11585" s="249"/>
    </row>
    <row r="11586" spans="2:2" x14ac:dyDescent="0.3">
      <c r="B11586" s="249"/>
    </row>
    <row r="11587" spans="2:2" x14ac:dyDescent="0.3">
      <c r="B11587" s="249"/>
    </row>
    <row r="11588" spans="2:2" x14ac:dyDescent="0.3">
      <c r="B11588" s="249"/>
    </row>
    <row r="11589" spans="2:2" x14ac:dyDescent="0.3">
      <c r="B11589" s="249"/>
    </row>
    <row r="11590" spans="2:2" x14ac:dyDescent="0.3">
      <c r="B11590" s="249"/>
    </row>
    <row r="11591" spans="2:2" x14ac:dyDescent="0.3">
      <c r="B11591" s="249"/>
    </row>
    <row r="11592" spans="2:2" x14ac:dyDescent="0.3">
      <c r="B11592" s="249"/>
    </row>
    <row r="11593" spans="2:2" x14ac:dyDescent="0.3">
      <c r="B11593" s="249"/>
    </row>
    <row r="11594" spans="2:2" x14ac:dyDescent="0.3">
      <c r="B11594" s="249"/>
    </row>
    <row r="11595" spans="2:2" x14ac:dyDescent="0.3">
      <c r="B11595" s="249"/>
    </row>
    <row r="11596" spans="2:2" x14ac:dyDescent="0.3">
      <c r="B11596" s="249"/>
    </row>
    <row r="11597" spans="2:2" x14ac:dyDescent="0.3">
      <c r="B11597" s="249"/>
    </row>
    <row r="11598" spans="2:2" x14ac:dyDescent="0.3">
      <c r="B11598" s="249"/>
    </row>
    <row r="11599" spans="2:2" x14ac:dyDescent="0.3">
      <c r="B11599" s="249"/>
    </row>
    <row r="11600" spans="2:2" x14ac:dyDescent="0.3">
      <c r="B11600" s="249"/>
    </row>
    <row r="11601" spans="2:2" x14ac:dyDescent="0.3">
      <c r="B11601" s="249"/>
    </row>
    <row r="11602" spans="2:2" x14ac:dyDescent="0.3">
      <c r="B11602" s="249"/>
    </row>
    <row r="11603" spans="2:2" x14ac:dyDescent="0.3">
      <c r="B11603" s="249"/>
    </row>
    <row r="11604" spans="2:2" x14ac:dyDescent="0.3">
      <c r="B11604" s="249"/>
    </row>
    <row r="11605" spans="2:2" x14ac:dyDescent="0.3">
      <c r="B11605" s="249"/>
    </row>
    <row r="11606" spans="2:2" x14ac:dyDescent="0.3">
      <c r="B11606" s="249"/>
    </row>
    <row r="11607" spans="2:2" x14ac:dyDescent="0.3">
      <c r="B11607" s="249"/>
    </row>
    <row r="11608" spans="2:2" x14ac:dyDescent="0.3">
      <c r="B11608" s="249"/>
    </row>
    <row r="11609" spans="2:2" x14ac:dyDescent="0.3">
      <c r="B11609" s="249"/>
    </row>
    <row r="11610" spans="2:2" x14ac:dyDescent="0.3">
      <c r="B11610" s="249"/>
    </row>
    <row r="11611" spans="2:2" x14ac:dyDescent="0.3">
      <c r="B11611" s="249"/>
    </row>
    <row r="11612" spans="2:2" x14ac:dyDescent="0.3">
      <c r="B11612" s="249"/>
    </row>
    <row r="11613" spans="2:2" x14ac:dyDescent="0.3">
      <c r="B11613" s="249"/>
    </row>
    <row r="11614" spans="2:2" x14ac:dyDescent="0.3">
      <c r="B11614" s="249"/>
    </row>
    <row r="11615" spans="2:2" x14ac:dyDescent="0.3">
      <c r="B11615" s="249"/>
    </row>
    <row r="11616" spans="2:2" x14ac:dyDescent="0.3">
      <c r="B11616" s="249"/>
    </row>
    <row r="11617" spans="2:2" x14ac:dyDescent="0.3">
      <c r="B11617" s="249"/>
    </row>
    <row r="11618" spans="2:2" x14ac:dyDescent="0.3">
      <c r="B11618" s="249"/>
    </row>
    <row r="11619" spans="2:2" x14ac:dyDescent="0.3">
      <c r="B11619" s="249"/>
    </row>
    <row r="11620" spans="2:2" x14ac:dyDescent="0.3">
      <c r="B11620" s="249"/>
    </row>
    <row r="11621" spans="2:2" x14ac:dyDescent="0.3">
      <c r="B11621" s="249"/>
    </row>
    <row r="11622" spans="2:2" x14ac:dyDescent="0.3">
      <c r="B11622" s="249"/>
    </row>
    <row r="11623" spans="2:2" x14ac:dyDescent="0.3">
      <c r="B11623" s="249"/>
    </row>
    <row r="11624" spans="2:2" x14ac:dyDescent="0.3">
      <c r="B11624" s="249"/>
    </row>
    <row r="11625" spans="2:2" x14ac:dyDescent="0.3">
      <c r="B11625" s="249"/>
    </row>
    <row r="11626" spans="2:2" x14ac:dyDescent="0.3">
      <c r="B11626" s="249"/>
    </row>
    <row r="11627" spans="2:2" x14ac:dyDescent="0.3">
      <c r="B11627" s="249"/>
    </row>
    <row r="11628" spans="2:2" x14ac:dyDescent="0.3">
      <c r="B11628" s="249"/>
    </row>
    <row r="11629" spans="2:2" x14ac:dyDescent="0.3">
      <c r="B11629" s="249"/>
    </row>
    <row r="11630" spans="2:2" x14ac:dyDescent="0.3">
      <c r="B11630" s="249"/>
    </row>
    <row r="11631" spans="2:2" x14ac:dyDescent="0.3">
      <c r="B11631" s="249"/>
    </row>
    <row r="11632" spans="2:2" x14ac:dyDescent="0.3">
      <c r="B11632" s="249"/>
    </row>
    <row r="11633" spans="2:2" x14ac:dyDescent="0.3">
      <c r="B11633" s="249"/>
    </row>
    <row r="11634" spans="2:2" x14ac:dyDescent="0.3">
      <c r="B11634" s="249"/>
    </row>
    <row r="11635" spans="2:2" x14ac:dyDescent="0.3">
      <c r="B11635" s="249"/>
    </row>
    <row r="11636" spans="2:2" x14ac:dyDescent="0.3">
      <c r="B11636" s="249"/>
    </row>
    <row r="11637" spans="2:2" x14ac:dyDescent="0.3">
      <c r="B11637" s="249"/>
    </row>
    <row r="11638" spans="2:2" x14ac:dyDescent="0.3">
      <c r="B11638" s="249"/>
    </row>
    <row r="11639" spans="2:2" x14ac:dyDescent="0.3">
      <c r="B11639" s="249"/>
    </row>
    <row r="11640" spans="2:2" x14ac:dyDescent="0.3">
      <c r="B11640" s="249"/>
    </row>
    <row r="11641" spans="2:2" x14ac:dyDescent="0.3">
      <c r="B11641" s="249"/>
    </row>
    <row r="11642" spans="2:2" x14ac:dyDescent="0.3">
      <c r="B11642" s="249"/>
    </row>
    <row r="11643" spans="2:2" x14ac:dyDescent="0.3">
      <c r="B11643" s="249"/>
    </row>
    <row r="11644" spans="2:2" x14ac:dyDescent="0.3">
      <c r="B11644" s="249"/>
    </row>
    <row r="11645" spans="2:2" x14ac:dyDescent="0.3">
      <c r="B11645" s="249"/>
    </row>
    <row r="11646" spans="2:2" x14ac:dyDescent="0.3">
      <c r="B11646" s="249"/>
    </row>
    <row r="11647" spans="2:2" x14ac:dyDescent="0.3">
      <c r="B11647" s="249"/>
    </row>
    <row r="11648" spans="2:2" x14ac:dyDescent="0.3">
      <c r="B11648" s="249"/>
    </row>
    <row r="11649" spans="2:2" x14ac:dyDescent="0.3">
      <c r="B11649" s="249"/>
    </row>
    <row r="11650" spans="2:2" x14ac:dyDescent="0.3">
      <c r="B11650" s="249"/>
    </row>
    <row r="11651" spans="2:2" x14ac:dyDescent="0.3">
      <c r="B11651" s="249"/>
    </row>
    <row r="11652" spans="2:2" x14ac:dyDescent="0.3">
      <c r="B11652" s="249"/>
    </row>
    <row r="11653" spans="2:2" x14ac:dyDescent="0.3">
      <c r="B11653" s="249"/>
    </row>
    <row r="11654" spans="2:2" x14ac:dyDescent="0.3">
      <c r="B11654" s="249"/>
    </row>
    <row r="11655" spans="2:2" x14ac:dyDescent="0.3">
      <c r="B11655" s="249"/>
    </row>
    <row r="11656" spans="2:2" x14ac:dyDescent="0.3">
      <c r="B11656" s="249"/>
    </row>
    <row r="11657" spans="2:2" x14ac:dyDescent="0.3">
      <c r="B11657" s="249"/>
    </row>
    <row r="11658" spans="2:2" x14ac:dyDescent="0.3">
      <c r="B11658" s="249"/>
    </row>
    <row r="11659" spans="2:2" x14ac:dyDescent="0.3">
      <c r="B11659" s="249"/>
    </row>
    <row r="11660" spans="2:2" x14ac:dyDescent="0.3">
      <c r="B11660" s="249"/>
    </row>
    <row r="11661" spans="2:2" x14ac:dyDescent="0.3">
      <c r="B11661" s="249"/>
    </row>
    <row r="11662" spans="2:2" x14ac:dyDescent="0.3">
      <c r="B11662" s="249"/>
    </row>
    <row r="11663" spans="2:2" x14ac:dyDescent="0.3">
      <c r="B11663" s="249"/>
    </row>
    <row r="11664" spans="2:2" x14ac:dyDescent="0.3">
      <c r="B11664" s="249"/>
    </row>
    <row r="11665" spans="2:2" x14ac:dyDescent="0.3">
      <c r="B11665" s="249"/>
    </row>
    <row r="11666" spans="2:2" x14ac:dyDescent="0.3">
      <c r="B11666" s="249"/>
    </row>
    <row r="11667" spans="2:2" x14ac:dyDescent="0.3">
      <c r="B11667" s="249"/>
    </row>
    <row r="11668" spans="2:2" x14ac:dyDescent="0.3">
      <c r="B11668" s="249"/>
    </row>
    <row r="11669" spans="2:2" x14ac:dyDescent="0.3">
      <c r="B11669" s="249"/>
    </row>
    <row r="11670" spans="2:2" x14ac:dyDescent="0.3">
      <c r="B11670" s="249"/>
    </row>
    <row r="11671" spans="2:2" x14ac:dyDescent="0.3">
      <c r="B11671" s="249"/>
    </row>
    <row r="11672" spans="2:2" x14ac:dyDescent="0.3">
      <c r="B11672" s="249"/>
    </row>
    <row r="11673" spans="2:2" x14ac:dyDescent="0.3">
      <c r="B11673" s="249"/>
    </row>
    <row r="11674" spans="2:2" x14ac:dyDescent="0.3">
      <c r="B11674" s="249"/>
    </row>
    <row r="11675" spans="2:2" x14ac:dyDescent="0.3">
      <c r="B11675" s="249"/>
    </row>
    <row r="11676" spans="2:2" x14ac:dyDescent="0.3">
      <c r="B11676" s="249"/>
    </row>
    <row r="11677" spans="2:2" x14ac:dyDescent="0.3">
      <c r="B11677" s="249"/>
    </row>
    <row r="11678" spans="2:2" x14ac:dyDescent="0.3">
      <c r="B11678" s="249"/>
    </row>
    <row r="11679" spans="2:2" x14ac:dyDescent="0.3">
      <c r="B11679" s="249"/>
    </row>
    <row r="11680" spans="2:2" x14ac:dyDescent="0.3">
      <c r="B11680" s="249"/>
    </row>
    <row r="11681" spans="2:2" x14ac:dyDescent="0.3">
      <c r="B11681" s="249"/>
    </row>
    <row r="11682" spans="2:2" x14ac:dyDescent="0.3">
      <c r="B11682" s="249"/>
    </row>
    <row r="11683" spans="2:2" x14ac:dyDescent="0.3">
      <c r="B11683" s="249"/>
    </row>
    <row r="11684" spans="2:2" x14ac:dyDescent="0.3">
      <c r="B11684" s="249"/>
    </row>
    <row r="11685" spans="2:2" x14ac:dyDescent="0.3">
      <c r="B11685" s="249"/>
    </row>
    <row r="11686" spans="2:2" x14ac:dyDescent="0.3">
      <c r="B11686" s="249"/>
    </row>
    <row r="11687" spans="2:2" x14ac:dyDescent="0.3">
      <c r="B11687" s="249"/>
    </row>
    <row r="11688" spans="2:2" x14ac:dyDescent="0.3">
      <c r="B11688" s="249"/>
    </row>
    <row r="11689" spans="2:2" x14ac:dyDescent="0.3">
      <c r="B11689" s="249"/>
    </row>
    <row r="11690" spans="2:2" x14ac:dyDescent="0.3">
      <c r="B11690" s="249"/>
    </row>
    <row r="11691" spans="2:2" x14ac:dyDescent="0.3">
      <c r="B11691" s="249"/>
    </row>
    <row r="11692" spans="2:2" x14ac:dyDescent="0.3">
      <c r="B11692" s="249"/>
    </row>
    <row r="11693" spans="2:2" x14ac:dyDescent="0.3">
      <c r="B11693" s="249"/>
    </row>
    <row r="11694" spans="2:2" x14ac:dyDescent="0.3">
      <c r="B11694" s="249"/>
    </row>
    <row r="11695" spans="2:2" x14ac:dyDescent="0.3">
      <c r="B11695" s="249"/>
    </row>
    <row r="11696" spans="2:2" x14ac:dyDescent="0.3">
      <c r="B11696" s="249"/>
    </row>
    <row r="11697" spans="2:2" x14ac:dyDescent="0.3">
      <c r="B11697" s="249"/>
    </row>
    <row r="11698" spans="2:2" x14ac:dyDescent="0.3">
      <c r="B11698" s="249"/>
    </row>
    <row r="11699" spans="2:2" x14ac:dyDescent="0.3">
      <c r="B11699" s="249"/>
    </row>
    <row r="11700" spans="2:2" x14ac:dyDescent="0.3">
      <c r="B11700" s="249"/>
    </row>
    <row r="11701" spans="2:2" x14ac:dyDescent="0.3">
      <c r="B11701" s="249"/>
    </row>
    <row r="11702" spans="2:2" x14ac:dyDescent="0.3">
      <c r="B11702" s="249"/>
    </row>
    <row r="11703" spans="2:2" x14ac:dyDescent="0.3">
      <c r="B11703" s="249"/>
    </row>
    <row r="11704" spans="2:2" x14ac:dyDescent="0.3">
      <c r="B11704" s="249"/>
    </row>
    <row r="11705" spans="2:2" x14ac:dyDescent="0.3">
      <c r="B11705" s="249"/>
    </row>
    <row r="11706" spans="2:2" x14ac:dyDescent="0.3">
      <c r="B11706" s="249"/>
    </row>
    <row r="11707" spans="2:2" x14ac:dyDescent="0.3">
      <c r="B11707" s="249"/>
    </row>
    <row r="11708" spans="2:2" x14ac:dyDescent="0.3">
      <c r="B11708" s="249"/>
    </row>
    <row r="11709" spans="2:2" x14ac:dyDescent="0.3">
      <c r="B11709" s="249"/>
    </row>
    <row r="11710" spans="2:2" x14ac:dyDescent="0.3">
      <c r="B11710" s="249"/>
    </row>
    <row r="11711" spans="2:2" x14ac:dyDescent="0.3">
      <c r="B11711" s="249"/>
    </row>
    <row r="11712" spans="2:2" x14ac:dyDescent="0.3">
      <c r="B11712" s="249"/>
    </row>
    <row r="11713" spans="2:2" x14ac:dyDescent="0.3">
      <c r="B11713" s="249"/>
    </row>
    <row r="11714" spans="2:2" x14ac:dyDescent="0.3">
      <c r="B11714" s="249"/>
    </row>
    <row r="11715" spans="2:2" x14ac:dyDescent="0.3">
      <c r="B11715" s="249"/>
    </row>
    <row r="11716" spans="2:2" x14ac:dyDescent="0.3">
      <c r="B11716" s="249"/>
    </row>
    <row r="11717" spans="2:2" x14ac:dyDescent="0.3">
      <c r="B11717" s="249"/>
    </row>
    <row r="11718" spans="2:2" x14ac:dyDescent="0.3">
      <c r="B11718" s="249"/>
    </row>
    <row r="11719" spans="2:2" x14ac:dyDescent="0.3">
      <c r="B11719" s="249"/>
    </row>
    <row r="11720" spans="2:2" x14ac:dyDescent="0.3">
      <c r="B11720" s="249"/>
    </row>
    <row r="11721" spans="2:2" x14ac:dyDescent="0.3">
      <c r="B11721" s="249"/>
    </row>
    <row r="11722" spans="2:2" x14ac:dyDescent="0.3">
      <c r="B11722" s="249"/>
    </row>
    <row r="11723" spans="2:2" x14ac:dyDescent="0.3">
      <c r="B11723" s="249"/>
    </row>
    <row r="11724" spans="2:2" x14ac:dyDescent="0.3">
      <c r="B11724" s="249"/>
    </row>
    <row r="11725" spans="2:2" x14ac:dyDescent="0.3">
      <c r="B11725" s="249"/>
    </row>
    <row r="11726" spans="2:2" x14ac:dyDescent="0.3">
      <c r="B11726" s="249"/>
    </row>
    <row r="11727" spans="2:2" x14ac:dyDescent="0.3">
      <c r="B11727" s="249"/>
    </row>
    <row r="11728" spans="2:2" x14ac:dyDescent="0.3">
      <c r="B11728" s="249"/>
    </row>
    <row r="11729" spans="2:2" x14ac:dyDescent="0.3">
      <c r="B11729" s="249"/>
    </row>
    <row r="11730" spans="2:2" x14ac:dyDescent="0.3">
      <c r="B11730" s="249"/>
    </row>
    <row r="11731" spans="2:2" x14ac:dyDescent="0.3">
      <c r="B11731" s="249"/>
    </row>
    <row r="11732" spans="2:2" x14ac:dyDescent="0.3">
      <c r="B11732" s="249"/>
    </row>
    <row r="11733" spans="2:2" x14ac:dyDescent="0.3">
      <c r="B11733" s="249"/>
    </row>
    <row r="11734" spans="2:2" x14ac:dyDescent="0.3">
      <c r="B11734" s="249"/>
    </row>
    <row r="11735" spans="2:2" x14ac:dyDescent="0.3">
      <c r="B11735" s="249"/>
    </row>
    <row r="11736" spans="2:2" x14ac:dyDescent="0.3">
      <c r="B11736" s="249"/>
    </row>
    <row r="11737" spans="2:2" x14ac:dyDescent="0.3">
      <c r="B11737" s="249"/>
    </row>
    <row r="11738" spans="2:2" x14ac:dyDescent="0.3">
      <c r="B11738" s="249"/>
    </row>
    <row r="11739" spans="2:2" x14ac:dyDescent="0.3">
      <c r="B11739" s="249"/>
    </row>
    <row r="11740" spans="2:2" x14ac:dyDescent="0.3">
      <c r="B11740" s="249"/>
    </row>
    <row r="11741" spans="2:2" x14ac:dyDescent="0.3">
      <c r="B11741" s="249"/>
    </row>
    <row r="11742" spans="2:2" x14ac:dyDescent="0.3">
      <c r="B11742" s="249"/>
    </row>
    <row r="11743" spans="2:2" x14ac:dyDescent="0.3">
      <c r="B11743" s="249"/>
    </row>
    <row r="11744" spans="2:2" x14ac:dyDescent="0.3">
      <c r="B11744" s="249"/>
    </row>
    <row r="11745" spans="2:2" x14ac:dyDescent="0.3">
      <c r="B11745" s="249"/>
    </row>
    <row r="11746" spans="2:2" x14ac:dyDescent="0.3">
      <c r="B11746" s="249"/>
    </row>
    <row r="11747" spans="2:2" x14ac:dyDescent="0.3">
      <c r="B11747" s="249"/>
    </row>
    <row r="11748" spans="2:2" x14ac:dyDescent="0.3">
      <c r="B11748" s="249"/>
    </row>
    <row r="11749" spans="2:2" x14ac:dyDescent="0.3">
      <c r="B11749" s="249"/>
    </row>
    <row r="11750" spans="2:2" x14ac:dyDescent="0.3">
      <c r="B11750" s="249"/>
    </row>
    <row r="11751" spans="2:2" x14ac:dyDescent="0.3">
      <c r="B11751" s="249"/>
    </row>
    <row r="11752" spans="2:2" x14ac:dyDescent="0.3">
      <c r="B11752" s="249"/>
    </row>
    <row r="11753" spans="2:2" x14ac:dyDescent="0.3">
      <c r="B11753" s="249"/>
    </row>
    <row r="11754" spans="2:2" x14ac:dyDescent="0.3">
      <c r="B11754" s="249"/>
    </row>
    <row r="11755" spans="2:2" x14ac:dyDescent="0.3">
      <c r="B11755" s="249"/>
    </row>
    <row r="11756" spans="2:2" x14ac:dyDescent="0.3">
      <c r="B11756" s="249"/>
    </row>
    <row r="11757" spans="2:2" x14ac:dyDescent="0.3">
      <c r="B11757" s="249"/>
    </row>
    <row r="11758" spans="2:2" x14ac:dyDescent="0.3">
      <c r="B11758" s="249"/>
    </row>
    <row r="11759" spans="2:2" x14ac:dyDescent="0.3">
      <c r="B11759" s="249"/>
    </row>
    <row r="11760" spans="2:2" x14ac:dyDescent="0.3">
      <c r="B11760" s="249"/>
    </row>
    <row r="11761" spans="2:2" x14ac:dyDescent="0.3">
      <c r="B11761" s="249"/>
    </row>
    <row r="11762" spans="2:2" x14ac:dyDescent="0.3">
      <c r="B11762" s="249"/>
    </row>
    <row r="11763" spans="2:2" x14ac:dyDescent="0.3">
      <c r="B11763" s="249"/>
    </row>
    <row r="11764" spans="2:2" x14ac:dyDescent="0.3">
      <c r="B11764" s="249"/>
    </row>
    <row r="11765" spans="2:2" x14ac:dyDescent="0.3">
      <c r="B11765" s="249"/>
    </row>
    <row r="11766" spans="2:2" x14ac:dyDescent="0.3">
      <c r="B11766" s="249"/>
    </row>
    <row r="11767" spans="2:2" x14ac:dyDescent="0.3">
      <c r="B11767" s="249"/>
    </row>
    <row r="11768" spans="2:2" x14ac:dyDescent="0.3">
      <c r="B11768" s="249"/>
    </row>
    <row r="11769" spans="2:2" x14ac:dyDescent="0.3">
      <c r="B11769" s="249"/>
    </row>
    <row r="11770" spans="2:2" x14ac:dyDescent="0.3">
      <c r="B11770" s="249"/>
    </row>
    <row r="11771" spans="2:2" x14ac:dyDescent="0.3">
      <c r="B11771" s="249"/>
    </row>
    <row r="11772" spans="2:2" x14ac:dyDescent="0.3">
      <c r="B11772" s="249"/>
    </row>
    <row r="11773" spans="2:2" x14ac:dyDescent="0.3">
      <c r="B11773" s="249"/>
    </row>
    <row r="11774" spans="2:2" x14ac:dyDescent="0.3">
      <c r="B11774" s="249"/>
    </row>
    <row r="11775" spans="2:2" x14ac:dyDescent="0.3">
      <c r="B11775" s="249"/>
    </row>
    <row r="11776" spans="2:2" x14ac:dyDescent="0.3">
      <c r="B11776" s="249"/>
    </row>
    <row r="11777" spans="2:2" x14ac:dyDescent="0.3">
      <c r="B11777" s="249"/>
    </row>
    <row r="11778" spans="2:2" x14ac:dyDescent="0.3">
      <c r="B11778" s="249"/>
    </row>
    <row r="11779" spans="2:2" x14ac:dyDescent="0.3">
      <c r="B11779" s="249"/>
    </row>
    <row r="11780" spans="2:2" x14ac:dyDescent="0.3">
      <c r="B11780" s="249"/>
    </row>
    <row r="11781" spans="2:2" x14ac:dyDescent="0.3">
      <c r="B11781" s="249"/>
    </row>
    <row r="11782" spans="2:2" x14ac:dyDescent="0.3">
      <c r="B11782" s="249"/>
    </row>
    <row r="11783" spans="2:2" x14ac:dyDescent="0.3">
      <c r="B11783" s="249"/>
    </row>
    <row r="11784" spans="2:2" x14ac:dyDescent="0.3">
      <c r="B11784" s="249"/>
    </row>
    <row r="11785" spans="2:2" x14ac:dyDescent="0.3">
      <c r="B11785" s="249"/>
    </row>
    <row r="11786" spans="2:2" x14ac:dyDescent="0.3">
      <c r="B11786" s="249"/>
    </row>
    <row r="11787" spans="2:2" x14ac:dyDescent="0.3">
      <c r="B11787" s="249"/>
    </row>
    <row r="11788" spans="2:2" x14ac:dyDescent="0.3">
      <c r="B11788" s="249"/>
    </row>
    <row r="11789" spans="2:2" x14ac:dyDescent="0.3">
      <c r="B11789" s="249"/>
    </row>
    <row r="11790" spans="2:2" x14ac:dyDescent="0.3">
      <c r="B11790" s="249"/>
    </row>
    <row r="11791" spans="2:2" x14ac:dyDescent="0.3">
      <c r="B11791" s="249"/>
    </row>
    <row r="11792" spans="2:2" x14ac:dyDescent="0.3">
      <c r="B11792" s="249"/>
    </row>
    <row r="11793" spans="2:2" x14ac:dyDescent="0.3">
      <c r="B11793" s="249"/>
    </row>
    <row r="11794" spans="2:2" x14ac:dyDescent="0.3">
      <c r="B11794" s="249"/>
    </row>
    <row r="11795" spans="2:2" x14ac:dyDescent="0.3">
      <c r="B11795" s="249"/>
    </row>
    <row r="11796" spans="2:2" x14ac:dyDescent="0.3">
      <c r="B11796" s="249"/>
    </row>
    <row r="11797" spans="2:2" x14ac:dyDescent="0.3">
      <c r="B11797" s="249"/>
    </row>
    <row r="11798" spans="2:2" x14ac:dyDescent="0.3">
      <c r="B11798" s="249"/>
    </row>
    <row r="11799" spans="2:2" x14ac:dyDescent="0.3">
      <c r="B11799" s="249"/>
    </row>
    <row r="11800" spans="2:2" x14ac:dyDescent="0.3">
      <c r="B11800" s="249"/>
    </row>
    <row r="11801" spans="2:2" x14ac:dyDescent="0.3">
      <c r="B11801" s="249"/>
    </row>
    <row r="11802" spans="2:2" x14ac:dyDescent="0.3">
      <c r="B11802" s="249"/>
    </row>
    <row r="11803" spans="2:2" x14ac:dyDescent="0.3">
      <c r="B11803" s="249"/>
    </row>
    <row r="11804" spans="2:2" x14ac:dyDescent="0.3">
      <c r="B11804" s="249"/>
    </row>
    <row r="11805" spans="2:2" x14ac:dyDescent="0.3">
      <c r="B11805" s="249"/>
    </row>
    <row r="11806" spans="2:2" x14ac:dyDescent="0.3">
      <c r="B11806" s="249"/>
    </row>
    <row r="11807" spans="2:2" x14ac:dyDescent="0.3">
      <c r="B11807" s="249"/>
    </row>
    <row r="11808" spans="2:2" x14ac:dyDescent="0.3">
      <c r="B11808" s="249"/>
    </row>
    <row r="11809" spans="2:2" x14ac:dyDescent="0.3">
      <c r="B11809" s="249"/>
    </row>
    <row r="11810" spans="2:2" x14ac:dyDescent="0.3">
      <c r="B11810" s="249"/>
    </row>
    <row r="11811" spans="2:2" x14ac:dyDescent="0.3">
      <c r="B11811" s="249"/>
    </row>
    <row r="11812" spans="2:2" x14ac:dyDescent="0.3">
      <c r="B11812" s="249"/>
    </row>
    <row r="11813" spans="2:2" x14ac:dyDescent="0.3">
      <c r="B11813" s="249"/>
    </row>
    <row r="11814" spans="2:2" x14ac:dyDescent="0.3">
      <c r="B11814" s="249"/>
    </row>
    <row r="11815" spans="2:2" x14ac:dyDescent="0.3">
      <c r="B11815" s="249"/>
    </row>
    <row r="11816" spans="2:2" x14ac:dyDescent="0.3">
      <c r="B11816" s="249"/>
    </row>
    <row r="11817" spans="2:2" x14ac:dyDescent="0.3">
      <c r="B11817" s="249"/>
    </row>
    <row r="11818" spans="2:2" x14ac:dyDescent="0.3">
      <c r="B11818" s="249"/>
    </row>
    <row r="11819" spans="2:2" x14ac:dyDescent="0.3">
      <c r="B11819" s="249"/>
    </row>
    <row r="11820" spans="2:2" x14ac:dyDescent="0.3">
      <c r="B11820" s="249"/>
    </row>
    <row r="11821" spans="2:2" x14ac:dyDescent="0.3">
      <c r="B11821" s="249"/>
    </row>
    <row r="11822" spans="2:2" x14ac:dyDescent="0.3">
      <c r="B11822" s="249"/>
    </row>
    <row r="11823" spans="2:2" x14ac:dyDescent="0.3">
      <c r="B11823" s="249"/>
    </row>
    <row r="11824" spans="2:2" x14ac:dyDescent="0.3">
      <c r="B11824" s="249"/>
    </row>
    <row r="11825" spans="2:2" x14ac:dyDescent="0.3">
      <c r="B11825" s="249"/>
    </row>
    <row r="11826" spans="2:2" x14ac:dyDescent="0.3">
      <c r="B11826" s="249"/>
    </row>
    <row r="11827" spans="2:2" x14ac:dyDescent="0.3">
      <c r="B11827" s="249"/>
    </row>
    <row r="11828" spans="2:2" x14ac:dyDescent="0.3">
      <c r="B11828" s="249"/>
    </row>
    <row r="11829" spans="2:2" x14ac:dyDescent="0.3">
      <c r="B11829" s="249"/>
    </row>
    <row r="11830" spans="2:2" x14ac:dyDescent="0.3">
      <c r="B11830" s="249"/>
    </row>
    <row r="11831" spans="2:2" x14ac:dyDescent="0.3">
      <c r="B11831" s="249"/>
    </row>
    <row r="11832" spans="2:2" x14ac:dyDescent="0.3">
      <c r="B11832" s="249"/>
    </row>
    <row r="11833" spans="2:2" x14ac:dyDescent="0.3">
      <c r="B11833" s="249"/>
    </row>
    <row r="11834" spans="2:2" x14ac:dyDescent="0.3">
      <c r="B11834" s="249"/>
    </row>
    <row r="11835" spans="2:2" x14ac:dyDescent="0.3">
      <c r="B11835" s="249"/>
    </row>
    <row r="11836" spans="2:2" x14ac:dyDescent="0.3">
      <c r="B11836" s="249"/>
    </row>
    <row r="11837" spans="2:2" x14ac:dyDescent="0.3">
      <c r="B11837" s="249"/>
    </row>
    <row r="11838" spans="2:2" x14ac:dyDescent="0.3">
      <c r="B11838" s="249"/>
    </row>
    <row r="11839" spans="2:2" x14ac:dyDescent="0.3">
      <c r="B11839" s="249"/>
    </row>
    <row r="11840" spans="2:2" x14ac:dyDescent="0.3">
      <c r="B11840" s="249"/>
    </row>
    <row r="11841" spans="2:2" x14ac:dyDescent="0.3">
      <c r="B11841" s="249"/>
    </row>
    <row r="11842" spans="2:2" x14ac:dyDescent="0.3">
      <c r="B11842" s="249"/>
    </row>
    <row r="11843" spans="2:2" x14ac:dyDescent="0.3">
      <c r="B11843" s="249"/>
    </row>
    <row r="11844" spans="2:2" x14ac:dyDescent="0.3">
      <c r="B11844" s="249"/>
    </row>
    <row r="11845" spans="2:2" x14ac:dyDescent="0.3">
      <c r="B11845" s="249"/>
    </row>
    <row r="11846" spans="2:2" x14ac:dyDescent="0.3">
      <c r="B11846" s="249"/>
    </row>
    <row r="11847" spans="2:2" x14ac:dyDescent="0.3">
      <c r="B11847" s="249"/>
    </row>
    <row r="11848" spans="2:2" x14ac:dyDescent="0.3">
      <c r="B11848" s="249"/>
    </row>
    <row r="11849" spans="2:2" x14ac:dyDescent="0.3">
      <c r="B11849" s="249"/>
    </row>
    <row r="11850" spans="2:2" x14ac:dyDescent="0.3">
      <c r="B11850" s="249"/>
    </row>
    <row r="11851" spans="2:2" x14ac:dyDescent="0.3">
      <c r="B11851" s="249"/>
    </row>
    <row r="11852" spans="2:2" x14ac:dyDescent="0.3">
      <c r="B11852" s="249"/>
    </row>
    <row r="11853" spans="2:2" x14ac:dyDescent="0.3">
      <c r="B11853" s="249"/>
    </row>
    <row r="11854" spans="2:2" x14ac:dyDescent="0.3">
      <c r="B11854" s="249"/>
    </row>
    <row r="11855" spans="2:2" x14ac:dyDescent="0.3">
      <c r="B11855" s="249"/>
    </row>
    <row r="11856" spans="2:2" x14ac:dyDescent="0.3">
      <c r="B11856" s="249"/>
    </row>
    <row r="11857" spans="2:2" x14ac:dyDescent="0.3">
      <c r="B11857" s="249"/>
    </row>
    <row r="11858" spans="2:2" x14ac:dyDescent="0.3">
      <c r="B11858" s="249"/>
    </row>
    <row r="11859" spans="2:2" x14ac:dyDescent="0.3">
      <c r="B11859" s="249"/>
    </row>
    <row r="11860" spans="2:2" x14ac:dyDescent="0.3">
      <c r="B11860" s="249"/>
    </row>
    <row r="11861" spans="2:2" x14ac:dyDescent="0.3">
      <c r="B11861" s="249"/>
    </row>
    <row r="11862" spans="2:2" x14ac:dyDescent="0.3">
      <c r="B11862" s="249"/>
    </row>
    <row r="11863" spans="2:2" x14ac:dyDescent="0.3">
      <c r="B11863" s="249"/>
    </row>
    <row r="11864" spans="2:2" x14ac:dyDescent="0.3">
      <c r="B11864" s="249"/>
    </row>
    <row r="11865" spans="2:2" x14ac:dyDescent="0.3">
      <c r="B11865" s="249"/>
    </row>
    <row r="11866" spans="2:2" x14ac:dyDescent="0.3">
      <c r="B11866" s="249"/>
    </row>
    <row r="11867" spans="2:2" x14ac:dyDescent="0.3">
      <c r="B11867" s="249"/>
    </row>
    <row r="11868" spans="2:2" x14ac:dyDescent="0.3">
      <c r="B11868" s="249"/>
    </row>
    <row r="11869" spans="2:2" x14ac:dyDescent="0.3">
      <c r="B11869" s="249"/>
    </row>
    <row r="11870" spans="2:2" x14ac:dyDescent="0.3">
      <c r="B11870" s="249"/>
    </row>
    <row r="11871" spans="2:2" x14ac:dyDescent="0.3">
      <c r="B11871" s="249"/>
    </row>
    <row r="11872" spans="2:2" x14ac:dyDescent="0.3">
      <c r="B11872" s="249"/>
    </row>
    <row r="11873" spans="2:2" x14ac:dyDescent="0.3">
      <c r="B11873" s="249"/>
    </row>
    <row r="11874" spans="2:2" x14ac:dyDescent="0.3">
      <c r="B11874" s="249"/>
    </row>
    <row r="11875" spans="2:2" x14ac:dyDescent="0.3">
      <c r="B11875" s="249"/>
    </row>
    <row r="11876" spans="2:2" x14ac:dyDescent="0.3">
      <c r="B11876" s="249"/>
    </row>
    <row r="11877" spans="2:2" x14ac:dyDescent="0.3">
      <c r="B11877" s="249"/>
    </row>
    <row r="11878" spans="2:2" x14ac:dyDescent="0.3">
      <c r="B11878" s="249"/>
    </row>
    <row r="11879" spans="2:2" x14ac:dyDescent="0.3">
      <c r="B11879" s="249"/>
    </row>
    <row r="11880" spans="2:2" x14ac:dyDescent="0.3">
      <c r="B11880" s="249"/>
    </row>
    <row r="11881" spans="2:2" x14ac:dyDescent="0.3">
      <c r="B11881" s="249"/>
    </row>
    <row r="11882" spans="2:2" x14ac:dyDescent="0.3">
      <c r="B11882" s="249"/>
    </row>
    <row r="11883" spans="2:2" x14ac:dyDescent="0.3">
      <c r="B11883" s="249"/>
    </row>
    <row r="11884" spans="2:2" x14ac:dyDescent="0.3">
      <c r="B11884" s="249"/>
    </row>
    <row r="11885" spans="2:2" x14ac:dyDescent="0.3">
      <c r="B11885" s="249"/>
    </row>
    <row r="11886" spans="2:2" x14ac:dyDescent="0.3">
      <c r="B11886" s="249"/>
    </row>
    <row r="11887" spans="2:2" x14ac:dyDescent="0.3">
      <c r="B11887" s="249"/>
    </row>
    <row r="11888" spans="2:2" x14ac:dyDescent="0.3">
      <c r="B11888" s="249"/>
    </row>
    <row r="11889" spans="2:2" x14ac:dyDescent="0.3">
      <c r="B11889" s="249"/>
    </row>
    <row r="11890" spans="2:2" x14ac:dyDescent="0.3">
      <c r="B11890" s="249"/>
    </row>
    <row r="11891" spans="2:2" x14ac:dyDescent="0.3">
      <c r="B11891" s="249"/>
    </row>
    <row r="11892" spans="2:2" x14ac:dyDescent="0.3">
      <c r="B11892" s="249"/>
    </row>
    <row r="11893" spans="2:2" x14ac:dyDescent="0.3">
      <c r="B11893" s="249"/>
    </row>
    <row r="11894" spans="2:2" x14ac:dyDescent="0.3">
      <c r="B11894" s="249"/>
    </row>
    <row r="11895" spans="2:2" x14ac:dyDescent="0.3">
      <c r="B11895" s="249"/>
    </row>
    <row r="11896" spans="2:2" x14ac:dyDescent="0.3">
      <c r="B11896" s="249"/>
    </row>
    <row r="11897" spans="2:2" x14ac:dyDescent="0.3">
      <c r="B11897" s="249"/>
    </row>
    <row r="11898" spans="2:2" x14ac:dyDescent="0.3">
      <c r="B11898" s="249"/>
    </row>
    <row r="11899" spans="2:2" x14ac:dyDescent="0.3">
      <c r="B11899" s="249"/>
    </row>
    <row r="11900" spans="2:2" x14ac:dyDescent="0.3">
      <c r="B11900" s="249"/>
    </row>
    <row r="11901" spans="2:2" x14ac:dyDescent="0.3">
      <c r="B11901" s="249"/>
    </row>
    <row r="11902" spans="2:2" x14ac:dyDescent="0.3">
      <c r="B11902" s="249"/>
    </row>
    <row r="11903" spans="2:2" x14ac:dyDescent="0.3">
      <c r="B11903" s="249"/>
    </row>
    <row r="11904" spans="2:2" x14ac:dyDescent="0.3">
      <c r="B11904" s="249"/>
    </row>
    <row r="11905" spans="2:2" x14ac:dyDescent="0.3">
      <c r="B11905" s="249"/>
    </row>
    <row r="11906" spans="2:2" x14ac:dyDescent="0.3">
      <c r="B11906" s="249"/>
    </row>
    <row r="11907" spans="2:2" x14ac:dyDescent="0.3">
      <c r="B11907" s="249"/>
    </row>
    <row r="11908" spans="2:2" x14ac:dyDescent="0.3">
      <c r="B11908" s="249"/>
    </row>
    <row r="11909" spans="2:2" x14ac:dyDescent="0.3">
      <c r="B11909" s="249"/>
    </row>
    <row r="11910" spans="2:2" x14ac:dyDescent="0.3">
      <c r="B11910" s="249"/>
    </row>
    <row r="11911" spans="2:2" x14ac:dyDescent="0.3">
      <c r="B11911" s="249"/>
    </row>
    <row r="11912" spans="2:2" x14ac:dyDescent="0.3">
      <c r="B11912" s="249"/>
    </row>
    <row r="11913" spans="2:2" x14ac:dyDescent="0.3">
      <c r="B11913" s="249"/>
    </row>
    <row r="11914" spans="2:2" x14ac:dyDescent="0.3">
      <c r="B11914" s="249"/>
    </row>
    <row r="11915" spans="2:2" x14ac:dyDescent="0.3">
      <c r="B11915" s="249"/>
    </row>
    <row r="11916" spans="2:2" x14ac:dyDescent="0.3">
      <c r="B11916" s="249"/>
    </row>
    <row r="11917" spans="2:2" x14ac:dyDescent="0.3">
      <c r="B11917" s="249"/>
    </row>
    <row r="11918" spans="2:2" x14ac:dyDescent="0.3">
      <c r="B11918" s="249"/>
    </row>
    <row r="11919" spans="2:2" x14ac:dyDescent="0.3">
      <c r="B11919" s="249"/>
    </row>
    <row r="11920" spans="2:2" x14ac:dyDescent="0.3">
      <c r="B11920" s="249"/>
    </row>
    <row r="11921" spans="2:2" x14ac:dyDescent="0.3">
      <c r="B11921" s="249"/>
    </row>
    <row r="11922" spans="2:2" x14ac:dyDescent="0.3">
      <c r="B11922" s="249"/>
    </row>
    <row r="11923" spans="2:2" x14ac:dyDescent="0.3">
      <c r="B11923" s="249"/>
    </row>
    <row r="11924" spans="2:2" x14ac:dyDescent="0.3">
      <c r="B11924" s="249"/>
    </row>
    <row r="11925" spans="2:2" x14ac:dyDescent="0.3">
      <c r="B11925" s="249"/>
    </row>
    <row r="11926" spans="2:2" x14ac:dyDescent="0.3">
      <c r="B11926" s="249"/>
    </row>
    <row r="11927" spans="2:2" x14ac:dyDescent="0.3">
      <c r="B11927" s="249"/>
    </row>
    <row r="11928" spans="2:2" x14ac:dyDescent="0.3">
      <c r="B11928" s="249"/>
    </row>
    <row r="11929" spans="2:2" x14ac:dyDescent="0.3">
      <c r="B11929" s="249"/>
    </row>
    <row r="11930" spans="2:2" x14ac:dyDescent="0.3">
      <c r="B11930" s="249"/>
    </row>
    <row r="11931" spans="2:2" x14ac:dyDescent="0.3">
      <c r="B11931" s="249"/>
    </row>
    <row r="11932" spans="2:2" x14ac:dyDescent="0.3">
      <c r="B11932" s="249"/>
    </row>
    <row r="11933" spans="2:2" x14ac:dyDescent="0.3">
      <c r="B11933" s="249"/>
    </row>
    <row r="11934" spans="2:2" x14ac:dyDescent="0.3">
      <c r="B11934" s="249"/>
    </row>
    <row r="11935" spans="2:2" x14ac:dyDescent="0.3">
      <c r="B11935" s="249"/>
    </row>
    <row r="11936" spans="2:2" x14ac:dyDescent="0.3">
      <c r="B11936" s="249"/>
    </row>
    <row r="11937" spans="2:2" x14ac:dyDescent="0.3">
      <c r="B11937" s="249"/>
    </row>
    <row r="11938" spans="2:2" x14ac:dyDescent="0.3">
      <c r="B11938" s="249"/>
    </row>
    <row r="11939" spans="2:2" x14ac:dyDescent="0.3">
      <c r="B11939" s="249"/>
    </row>
    <row r="11940" spans="2:2" x14ac:dyDescent="0.3">
      <c r="B11940" s="249"/>
    </row>
    <row r="11941" spans="2:2" x14ac:dyDescent="0.3">
      <c r="B11941" s="249"/>
    </row>
    <row r="11942" spans="2:2" x14ac:dyDescent="0.3">
      <c r="B11942" s="249"/>
    </row>
    <row r="11943" spans="2:2" x14ac:dyDescent="0.3">
      <c r="B11943" s="249"/>
    </row>
    <row r="11944" spans="2:2" x14ac:dyDescent="0.3">
      <c r="B11944" s="249"/>
    </row>
    <row r="11945" spans="2:2" x14ac:dyDescent="0.3">
      <c r="B11945" s="249"/>
    </row>
    <row r="11946" spans="2:2" x14ac:dyDescent="0.3">
      <c r="B11946" s="249"/>
    </row>
    <row r="11947" spans="2:2" x14ac:dyDescent="0.3">
      <c r="B11947" s="249"/>
    </row>
    <row r="11948" spans="2:2" x14ac:dyDescent="0.3">
      <c r="B11948" s="249"/>
    </row>
    <row r="11949" spans="2:2" x14ac:dyDescent="0.3">
      <c r="B11949" s="249"/>
    </row>
    <row r="11950" spans="2:2" x14ac:dyDescent="0.3">
      <c r="B11950" s="249"/>
    </row>
    <row r="11951" spans="2:2" x14ac:dyDescent="0.3">
      <c r="B11951" s="249"/>
    </row>
    <row r="11952" spans="2:2" x14ac:dyDescent="0.3">
      <c r="B11952" s="249"/>
    </row>
    <row r="11953" spans="2:2" x14ac:dyDescent="0.3">
      <c r="B11953" s="249"/>
    </row>
    <row r="11954" spans="2:2" x14ac:dyDescent="0.3">
      <c r="B11954" s="249"/>
    </row>
    <row r="11955" spans="2:2" x14ac:dyDescent="0.3">
      <c r="B11955" s="249"/>
    </row>
    <row r="11956" spans="2:2" x14ac:dyDescent="0.3">
      <c r="B11956" s="249"/>
    </row>
    <row r="11957" spans="2:2" x14ac:dyDescent="0.3">
      <c r="B11957" s="249"/>
    </row>
    <row r="11958" spans="2:2" x14ac:dyDescent="0.3">
      <c r="B11958" s="249"/>
    </row>
    <row r="11959" spans="2:2" x14ac:dyDescent="0.3">
      <c r="B11959" s="249"/>
    </row>
    <row r="11960" spans="2:2" x14ac:dyDescent="0.3">
      <c r="B11960" s="249"/>
    </row>
    <row r="11961" spans="2:2" x14ac:dyDescent="0.3">
      <c r="B11961" s="249"/>
    </row>
    <row r="11962" spans="2:2" x14ac:dyDescent="0.3">
      <c r="B11962" s="249"/>
    </row>
    <row r="11963" spans="2:2" x14ac:dyDescent="0.3">
      <c r="B11963" s="249"/>
    </row>
    <row r="11964" spans="2:2" x14ac:dyDescent="0.3">
      <c r="B11964" s="249"/>
    </row>
    <row r="11965" spans="2:2" x14ac:dyDescent="0.3">
      <c r="B11965" s="249"/>
    </row>
    <row r="11966" spans="2:2" x14ac:dyDescent="0.3">
      <c r="B11966" s="249"/>
    </row>
    <row r="11967" spans="2:2" x14ac:dyDescent="0.3">
      <c r="B11967" s="249"/>
    </row>
    <row r="11968" spans="2:2" x14ac:dyDescent="0.3">
      <c r="B11968" s="249"/>
    </row>
    <row r="11969" spans="2:2" x14ac:dyDescent="0.3">
      <c r="B11969" s="249"/>
    </row>
    <row r="11970" spans="2:2" x14ac:dyDescent="0.3">
      <c r="B11970" s="249"/>
    </row>
    <row r="11971" spans="2:2" x14ac:dyDescent="0.3">
      <c r="B11971" s="249"/>
    </row>
    <row r="11972" spans="2:2" x14ac:dyDescent="0.3">
      <c r="B11972" s="249"/>
    </row>
    <row r="11973" spans="2:2" x14ac:dyDescent="0.3">
      <c r="B11973" s="249"/>
    </row>
    <row r="11974" spans="2:2" x14ac:dyDescent="0.3">
      <c r="B11974" s="249"/>
    </row>
    <row r="11975" spans="2:2" x14ac:dyDescent="0.3">
      <c r="B11975" s="249"/>
    </row>
    <row r="11976" spans="2:2" x14ac:dyDescent="0.3">
      <c r="B11976" s="249"/>
    </row>
    <row r="11977" spans="2:2" x14ac:dyDescent="0.3">
      <c r="B11977" s="249"/>
    </row>
    <row r="11978" spans="2:2" x14ac:dyDescent="0.3">
      <c r="B11978" s="249"/>
    </row>
    <row r="11979" spans="2:2" x14ac:dyDescent="0.3">
      <c r="B11979" s="249"/>
    </row>
    <row r="11980" spans="2:2" x14ac:dyDescent="0.3">
      <c r="B11980" s="249"/>
    </row>
    <row r="11981" spans="2:2" x14ac:dyDescent="0.3">
      <c r="B11981" s="249"/>
    </row>
    <row r="11982" spans="2:2" x14ac:dyDescent="0.3">
      <c r="B11982" s="249"/>
    </row>
    <row r="11983" spans="2:2" x14ac:dyDescent="0.3">
      <c r="B11983" s="249"/>
    </row>
    <row r="11984" spans="2:2" x14ac:dyDescent="0.3">
      <c r="B11984" s="249"/>
    </row>
    <row r="11985" spans="2:2" x14ac:dyDescent="0.3">
      <c r="B11985" s="249"/>
    </row>
    <row r="11986" spans="2:2" x14ac:dyDescent="0.3">
      <c r="B11986" s="249"/>
    </row>
    <row r="11987" spans="2:2" x14ac:dyDescent="0.3">
      <c r="B11987" s="249"/>
    </row>
    <row r="11988" spans="2:2" x14ac:dyDescent="0.3">
      <c r="B11988" s="249"/>
    </row>
    <row r="11989" spans="2:2" x14ac:dyDescent="0.3">
      <c r="B11989" s="249"/>
    </row>
    <row r="11990" spans="2:2" x14ac:dyDescent="0.3">
      <c r="B11990" s="249"/>
    </row>
    <row r="11991" spans="2:2" x14ac:dyDescent="0.3">
      <c r="B11991" s="249"/>
    </row>
    <row r="11992" spans="2:2" x14ac:dyDescent="0.3">
      <c r="B11992" s="249"/>
    </row>
    <row r="11993" spans="2:2" x14ac:dyDescent="0.3">
      <c r="B11993" s="249"/>
    </row>
    <row r="11994" spans="2:2" x14ac:dyDescent="0.3">
      <c r="B11994" s="249"/>
    </row>
    <row r="11995" spans="2:2" x14ac:dyDescent="0.3">
      <c r="B11995" s="249"/>
    </row>
    <row r="11996" spans="2:2" x14ac:dyDescent="0.3">
      <c r="B11996" s="249"/>
    </row>
    <row r="11997" spans="2:2" x14ac:dyDescent="0.3">
      <c r="B11997" s="249"/>
    </row>
    <row r="11998" spans="2:2" x14ac:dyDescent="0.3">
      <c r="B11998" s="249"/>
    </row>
    <row r="11999" spans="2:2" x14ac:dyDescent="0.3">
      <c r="B11999" s="249"/>
    </row>
    <row r="12000" spans="2:2" x14ac:dyDescent="0.3">
      <c r="B12000" s="249"/>
    </row>
    <row r="12001" spans="2:2" x14ac:dyDescent="0.3">
      <c r="B12001" s="249"/>
    </row>
    <row r="12002" spans="2:2" x14ac:dyDescent="0.3">
      <c r="B12002" s="249"/>
    </row>
    <row r="12003" spans="2:2" x14ac:dyDescent="0.3">
      <c r="B12003" s="249"/>
    </row>
    <row r="12004" spans="2:2" x14ac:dyDescent="0.3">
      <c r="B12004" s="249"/>
    </row>
    <row r="12005" spans="2:2" x14ac:dyDescent="0.3">
      <c r="B12005" s="249"/>
    </row>
    <row r="12006" spans="2:2" x14ac:dyDescent="0.3">
      <c r="B12006" s="249"/>
    </row>
    <row r="12007" spans="2:2" x14ac:dyDescent="0.3">
      <c r="B12007" s="249"/>
    </row>
    <row r="12008" spans="2:2" x14ac:dyDescent="0.3">
      <c r="B12008" s="249"/>
    </row>
    <row r="12009" spans="2:2" x14ac:dyDescent="0.3">
      <c r="B12009" s="249"/>
    </row>
    <row r="12010" spans="2:2" x14ac:dyDescent="0.3">
      <c r="B12010" s="249"/>
    </row>
    <row r="12011" spans="2:2" x14ac:dyDescent="0.3">
      <c r="B12011" s="249"/>
    </row>
    <row r="12012" spans="2:2" x14ac:dyDescent="0.3">
      <c r="B12012" s="249"/>
    </row>
    <row r="12013" spans="2:2" x14ac:dyDescent="0.3">
      <c r="B12013" s="249"/>
    </row>
    <row r="12014" spans="2:2" x14ac:dyDescent="0.3">
      <c r="B12014" s="249"/>
    </row>
    <row r="12015" spans="2:2" x14ac:dyDescent="0.3">
      <c r="B12015" s="249"/>
    </row>
    <row r="12016" spans="2:2" x14ac:dyDescent="0.3">
      <c r="B12016" s="249"/>
    </row>
    <row r="12017" spans="2:2" x14ac:dyDescent="0.3">
      <c r="B12017" s="249"/>
    </row>
    <row r="12018" spans="2:2" x14ac:dyDescent="0.3">
      <c r="B12018" s="249"/>
    </row>
    <row r="12019" spans="2:2" x14ac:dyDescent="0.3">
      <c r="B12019" s="249"/>
    </row>
    <row r="12020" spans="2:2" x14ac:dyDescent="0.3">
      <c r="B12020" s="249"/>
    </row>
    <row r="12021" spans="2:2" x14ac:dyDescent="0.3">
      <c r="B12021" s="249"/>
    </row>
    <row r="12022" spans="2:2" x14ac:dyDescent="0.3">
      <c r="B12022" s="249"/>
    </row>
    <row r="12023" spans="2:2" x14ac:dyDescent="0.3">
      <c r="B12023" s="249"/>
    </row>
    <row r="12024" spans="2:2" x14ac:dyDescent="0.3">
      <c r="B12024" s="249"/>
    </row>
    <row r="12025" spans="2:2" x14ac:dyDescent="0.3">
      <c r="B12025" s="249"/>
    </row>
    <row r="12026" spans="2:2" x14ac:dyDescent="0.3">
      <c r="B12026" s="249"/>
    </row>
    <row r="12027" spans="2:2" x14ac:dyDescent="0.3">
      <c r="B12027" s="249"/>
    </row>
    <row r="12028" spans="2:2" x14ac:dyDescent="0.3">
      <c r="B12028" s="249"/>
    </row>
    <row r="12029" spans="2:2" x14ac:dyDescent="0.3">
      <c r="B12029" s="249"/>
    </row>
    <row r="12030" spans="2:2" x14ac:dyDescent="0.3">
      <c r="B12030" s="249"/>
    </row>
    <row r="12031" spans="2:2" x14ac:dyDescent="0.3">
      <c r="B12031" s="249"/>
    </row>
    <row r="12032" spans="2:2" x14ac:dyDescent="0.3">
      <c r="B12032" s="249"/>
    </row>
    <row r="12033" spans="2:2" x14ac:dyDescent="0.3">
      <c r="B12033" s="249"/>
    </row>
    <row r="12034" spans="2:2" x14ac:dyDescent="0.3">
      <c r="B12034" s="249"/>
    </row>
    <row r="12035" spans="2:2" x14ac:dyDescent="0.3">
      <c r="B12035" s="249"/>
    </row>
    <row r="12036" spans="2:2" x14ac:dyDescent="0.3">
      <c r="B12036" s="249"/>
    </row>
    <row r="12037" spans="2:2" x14ac:dyDescent="0.3">
      <c r="B12037" s="249"/>
    </row>
    <row r="12038" spans="2:2" x14ac:dyDescent="0.3">
      <c r="B12038" s="249"/>
    </row>
    <row r="12039" spans="2:2" x14ac:dyDescent="0.3">
      <c r="B12039" s="249"/>
    </row>
    <row r="12040" spans="2:2" x14ac:dyDescent="0.3">
      <c r="B12040" s="249"/>
    </row>
    <row r="12041" spans="2:2" x14ac:dyDescent="0.3">
      <c r="B12041" s="249"/>
    </row>
    <row r="12042" spans="2:2" x14ac:dyDescent="0.3">
      <c r="B12042" s="249"/>
    </row>
    <row r="12043" spans="2:2" x14ac:dyDescent="0.3">
      <c r="B12043" s="249"/>
    </row>
    <row r="12044" spans="2:2" x14ac:dyDescent="0.3">
      <c r="B12044" s="249"/>
    </row>
    <row r="12045" spans="2:2" x14ac:dyDescent="0.3">
      <c r="B12045" s="249"/>
    </row>
    <row r="12046" spans="2:2" x14ac:dyDescent="0.3">
      <c r="B12046" s="249"/>
    </row>
    <row r="12047" spans="2:2" x14ac:dyDescent="0.3">
      <c r="B12047" s="249"/>
    </row>
    <row r="12048" spans="2:2" x14ac:dyDescent="0.3">
      <c r="B12048" s="249"/>
    </row>
    <row r="12049" spans="2:2" x14ac:dyDescent="0.3">
      <c r="B12049" s="249"/>
    </row>
    <row r="12050" spans="2:2" x14ac:dyDescent="0.3">
      <c r="B12050" s="249"/>
    </row>
    <row r="12051" spans="2:2" x14ac:dyDescent="0.3">
      <c r="B12051" s="249"/>
    </row>
    <row r="12052" spans="2:2" x14ac:dyDescent="0.3">
      <c r="B12052" s="249"/>
    </row>
    <row r="12053" spans="2:2" x14ac:dyDescent="0.3">
      <c r="B12053" s="249"/>
    </row>
    <row r="12054" spans="2:2" x14ac:dyDescent="0.3">
      <c r="B12054" s="249"/>
    </row>
    <row r="12055" spans="2:2" x14ac:dyDescent="0.3">
      <c r="B12055" s="249"/>
    </row>
    <row r="12056" spans="2:2" x14ac:dyDescent="0.3">
      <c r="B12056" s="249"/>
    </row>
    <row r="12057" spans="2:2" x14ac:dyDescent="0.3">
      <c r="B12057" s="249"/>
    </row>
    <row r="12058" spans="2:2" x14ac:dyDescent="0.3">
      <c r="B12058" s="249"/>
    </row>
    <row r="12059" spans="2:2" x14ac:dyDescent="0.3">
      <c r="B12059" s="249"/>
    </row>
    <row r="12060" spans="2:2" x14ac:dyDescent="0.3">
      <c r="B12060" s="249"/>
    </row>
    <row r="12061" spans="2:2" x14ac:dyDescent="0.3">
      <c r="B12061" s="249"/>
    </row>
    <row r="12062" spans="2:2" x14ac:dyDescent="0.3">
      <c r="B12062" s="249"/>
    </row>
    <row r="12063" spans="2:2" x14ac:dyDescent="0.3">
      <c r="B12063" s="249"/>
    </row>
    <row r="12064" spans="2:2" x14ac:dyDescent="0.3">
      <c r="B12064" s="249"/>
    </row>
    <row r="12065" spans="2:2" x14ac:dyDescent="0.3">
      <c r="B12065" s="249"/>
    </row>
    <row r="12066" spans="2:2" x14ac:dyDescent="0.3">
      <c r="B12066" s="249"/>
    </row>
    <row r="12067" spans="2:2" x14ac:dyDescent="0.3">
      <c r="B12067" s="249"/>
    </row>
    <row r="12068" spans="2:2" x14ac:dyDescent="0.3">
      <c r="B12068" s="249"/>
    </row>
    <row r="12069" spans="2:2" x14ac:dyDescent="0.3">
      <c r="B12069" s="249"/>
    </row>
    <row r="12070" spans="2:2" x14ac:dyDescent="0.3">
      <c r="B12070" s="249"/>
    </row>
    <row r="12071" spans="2:2" x14ac:dyDescent="0.3">
      <c r="B12071" s="249"/>
    </row>
    <row r="12072" spans="2:2" x14ac:dyDescent="0.3">
      <c r="B12072" s="249"/>
    </row>
    <row r="12073" spans="2:2" x14ac:dyDescent="0.3">
      <c r="B12073" s="249"/>
    </row>
    <row r="12074" spans="2:2" x14ac:dyDescent="0.3">
      <c r="B12074" s="249"/>
    </row>
    <row r="12075" spans="2:2" x14ac:dyDescent="0.3">
      <c r="B12075" s="249"/>
    </row>
    <row r="12076" spans="2:2" x14ac:dyDescent="0.3">
      <c r="B12076" s="249"/>
    </row>
    <row r="12077" spans="2:2" x14ac:dyDescent="0.3">
      <c r="B12077" s="249"/>
    </row>
    <row r="12078" spans="2:2" x14ac:dyDescent="0.3">
      <c r="B12078" s="249"/>
    </row>
    <row r="12079" spans="2:2" x14ac:dyDescent="0.3">
      <c r="B12079" s="249"/>
    </row>
    <row r="12080" spans="2:2" x14ac:dyDescent="0.3">
      <c r="B12080" s="249"/>
    </row>
    <row r="12081" spans="2:2" x14ac:dyDescent="0.3">
      <c r="B12081" s="249"/>
    </row>
    <row r="12082" spans="2:2" x14ac:dyDescent="0.3">
      <c r="B12082" s="249"/>
    </row>
    <row r="12083" spans="2:2" x14ac:dyDescent="0.3">
      <c r="B12083" s="249"/>
    </row>
    <row r="12084" spans="2:2" x14ac:dyDescent="0.3">
      <c r="B12084" s="249"/>
    </row>
    <row r="12085" spans="2:2" x14ac:dyDescent="0.3">
      <c r="B12085" s="249"/>
    </row>
    <row r="12086" spans="2:2" x14ac:dyDescent="0.3">
      <c r="B12086" s="249"/>
    </row>
    <row r="12087" spans="2:2" x14ac:dyDescent="0.3">
      <c r="B12087" s="249"/>
    </row>
    <row r="12088" spans="2:2" x14ac:dyDescent="0.3">
      <c r="B12088" s="249"/>
    </row>
    <row r="12089" spans="2:2" x14ac:dyDescent="0.3">
      <c r="B12089" s="249"/>
    </row>
    <row r="12090" spans="2:2" x14ac:dyDescent="0.3">
      <c r="B12090" s="249"/>
    </row>
    <row r="12091" spans="2:2" x14ac:dyDescent="0.3">
      <c r="B12091" s="249"/>
    </row>
    <row r="12092" spans="2:2" x14ac:dyDescent="0.3">
      <c r="B12092" s="249"/>
    </row>
    <row r="12093" spans="2:2" x14ac:dyDescent="0.3">
      <c r="B12093" s="249"/>
    </row>
    <row r="12094" spans="2:2" x14ac:dyDescent="0.3">
      <c r="B12094" s="249"/>
    </row>
    <row r="12095" spans="2:2" x14ac:dyDescent="0.3">
      <c r="B12095" s="249"/>
    </row>
    <row r="12096" spans="2:2" x14ac:dyDescent="0.3">
      <c r="B12096" s="249"/>
    </row>
    <row r="12097" spans="2:2" x14ac:dyDescent="0.3">
      <c r="B12097" s="249"/>
    </row>
    <row r="12098" spans="2:2" x14ac:dyDescent="0.3">
      <c r="B12098" s="249"/>
    </row>
    <row r="12099" spans="2:2" x14ac:dyDescent="0.3">
      <c r="B12099" s="249"/>
    </row>
    <row r="12100" spans="2:2" x14ac:dyDescent="0.3">
      <c r="B12100" s="249"/>
    </row>
    <row r="12101" spans="2:2" x14ac:dyDescent="0.3">
      <c r="B12101" s="249"/>
    </row>
    <row r="12102" spans="2:2" x14ac:dyDescent="0.3">
      <c r="B12102" s="249"/>
    </row>
    <row r="12103" spans="2:2" x14ac:dyDescent="0.3">
      <c r="B12103" s="249"/>
    </row>
    <row r="12104" spans="2:2" x14ac:dyDescent="0.3">
      <c r="B12104" s="249"/>
    </row>
    <row r="12105" spans="2:2" x14ac:dyDescent="0.3">
      <c r="B12105" s="249"/>
    </row>
    <row r="12106" spans="2:2" x14ac:dyDescent="0.3">
      <c r="B12106" s="249"/>
    </row>
    <row r="12107" spans="2:2" x14ac:dyDescent="0.3">
      <c r="B12107" s="249"/>
    </row>
    <row r="12108" spans="2:2" x14ac:dyDescent="0.3">
      <c r="B12108" s="249"/>
    </row>
    <row r="12109" spans="2:2" x14ac:dyDescent="0.3">
      <c r="B12109" s="249"/>
    </row>
    <row r="12110" spans="2:2" x14ac:dyDescent="0.3">
      <c r="B12110" s="249"/>
    </row>
    <row r="12111" spans="2:2" x14ac:dyDescent="0.3">
      <c r="B12111" s="249"/>
    </row>
    <row r="12112" spans="2:2" x14ac:dyDescent="0.3">
      <c r="B12112" s="249"/>
    </row>
    <row r="12113" spans="2:2" x14ac:dyDescent="0.3">
      <c r="B12113" s="249"/>
    </row>
    <row r="12114" spans="2:2" x14ac:dyDescent="0.3">
      <c r="B12114" s="249"/>
    </row>
    <row r="12115" spans="2:2" x14ac:dyDescent="0.3">
      <c r="B12115" s="249"/>
    </row>
    <row r="12116" spans="2:2" x14ac:dyDescent="0.3">
      <c r="B12116" s="249"/>
    </row>
    <row r="12117" spans="2:2" x14ac:dyDescent="0.3">
      <c r="B12117" s="249"/>
    </row>
    <row r="12118" spans="2:2" x14ac:dyDescent="0.3">
      <c r="B12118" s="249"/>
    </row>
    <row r="12119" spans="2:2" x14ac:dyDescent="0.3">
      <c r="B12119" s="249"/>
    </row>
    <row r="12120" spans="2:2" x14ac:dyDescent="0.3">
      <c r="B12120" s="249"/>
    </row>
    <row r="12121" spans="2:2" x14ac:dyDescent="0.3">
      <c r="B12121" s="249"/>
    </row>
    <row r="12122" spans="2:2" x14ac:dyDescent="0.3">
      <c r="B12122" s="249"/>
    </row>
    <row r="12123" spans="2:2" x14ac:dyDescent="0.3">
      <c r="B12123" s="249"/>
    </row>
    <row r="12124" spans="2:2" x14ac:dyDescent="0.3">
      <c r="B12124" s="249"/>
    </row>
    <row r="12125" spans="2:2" x14ac:dyDescent="0.3">
      <c r="B12125" s="249"/>
    </row>
    <row r="12126" spans="2:2" x14ac:dyDescent="0.3">
      <c r="B12126" s="249"/>
    </row>
    <row r="12127" spans="2:2" x14ac:dyDescent="0.3">
      <c r="B12127" s="249"/>
    </row>
    <row r="12128" spans="2:2" x14ac:dyDescent="0.3">
      <c r="B12128" s="249"/>
    </row>
    <row r="12129" spans="2:2" x14ac:dyDescent="0.3">
      <c r="B12129" s="249"/>
    </row>
    <row r="12130" spans="2:2" x14ac:dyDescent="0.3">
      <c r="B12130" s="249"/>
    </row>
    <row r="12131" spans="2:2" x14ac:dyDescent="0.3">
      <c r="B12131" s="249"/>
    </row>
    <row r="12132" spans="2:2" x14ac:dyDescent="0.3">
      <c r="B12132" s="249"/>
    </row>
    <row r="12133" spans="2:2" x14ac:dyDescent="0.3">
      <c r="B12133" s="249"/>
    </row>
    <row r="12134" spans="2:2" x14ac:dyDescent="0.3">
      <c r="B12134" s="249"/>
    </row>
    <row r="12135" spans="2:2" x14ac:dyDescent="0.3">
      <c r="B12135" s="249"/>
    </row>
    <row r="12136" spans="2:2" x14ac:dyDescent="0.3">
      <c r="B12136" s="249"/>
    </row>
    <row r="12137" spans="2:2" x14ac:dyDescent="0.3">
      <c r="B12137" s="249"/>
    </row>
    <row r="12138" spans="2:2" x14ac:dyDescent="0.3">
      <c r="B12138" s="249"/>
    </row>
    <row r="12139" spans="2:2" x14ac:dyDescent="0.3">
      <c r="B12139" s="249"/>
    </row>
    <row r="12140" spans="2:2" x14ac:dyDescent="0.3">
      <c r="B12140" s="249"/>
    </row>
    <row r="12141" spans="2:2" x14ac:dyDescent="0.3">
      <c r="B12141" s="249"/>
    </row>
    <row r="12142" spans="2:2" x14ac:dyDescent="0.3">
      <c r="B12142" s="249"/>
    </row>
    <row r="12143" spans="2:2" x14ac:dyDescent="0.3">
      <c r="B12143" s="249"/>
    </row>
    <row r="12144" spans="2:2" x14ac:dyDescent="0.3">
      <c r="B12144" s="249"/>
    </row>
    <row r="12145" spans="2:2" x14ac:dyDescent="0.3">
      <c r="B12145" s="249"/>
    </row>
    <row r="12146" spans="2:2" x14ac:dyDescent="0.3">
      <c r="B12146" s="249"/>
    </row>
    <row r="12147" spans="2:2" x14ac:dyDescent="0.3">
      <c r="B12147" s="249"/>
    </row>
    <row r="12148" spans="2:2" x14ac:dyDescent="0.3">
      <c r="B12148" s="249"/>
    </row>
    <row r="12149" spans="2:2" x14ac:dyDescent="0.3">
      <c r="B12149" s="249"/>
    </row>
    <row r="12150" spans="2:2" x14ac:dyDescent="0.3">
      <c r="B12150" s="249"/>
    </row>
    <row r="12151" spans="2:2" x14ac:dyDescent="0.3">
      <c r="B12151" s="249"/>
    </row>
    <row r="12152" spans="2:2" x14ac:dyDescent="0.3">
      <c r="B12152" s="249"/>
    </row>
    <row r="12153" spans="2:2" x14ac:dyDescent="0.3">
      <c r="B12153" s="249"/>
    </row>
    <row r="12154" spans="2:2" x14ac:dyDescent="0.3">
      <c r="B12154" s="249"/>
    </row>
    <row r="12155" spans="2:2" x14ac:dyDescent="0.3">
      <c r="B12155" s="249"/>
    </row>
    <row r="12156" spans="2:2" x14ac:dyDescent="0.3">
      <c r="B12156" s="249"/>
    </row>
    <row r="12157" spans="2:2" x14ac:dyDescent="0.3">
      <c r="B12157" s="249"/>
    </row>
    <row r="12158" spans="2:2" x14ac:dyDescent="0.3">
      <c r="B12158" s="249"/>
    </row>
    <row r="12159" spans="2:2" x14ac:dyDescent="0.3">
      <c r="B12159" s="249"/>
    </row>
    <row r="12160" spans="2:2" x14ac:dyDescent="0.3">
      <c r="B12160" s="249"/>
    </row>
    <row r="12161" spans="2:2" x14ac:dyDescent="0.3">
      <c r="B12161" s="249"/>
    </row>
    <row r="12162" spans="2:2" x14ac:dyDescent="0.3">
      <c r="B12162" s="249"/>
    </row>
    <row r="12163" spans="2:2" x14ac:dyDescent="0.3">
      <c r="B12163" s="249"/>
    </row>
    <row r="12164" spans="2:2" x14ac:dyDescent="0.3">
      <c r="B12164" s="249"/>
    </row>
    <row r="12165" spans="2:2" x14ac:dyDescent="0.3">
      <c r="B12165" s="249"/>
    </row>
    <row r="12166" spans="2:2" x14ac:dyDescent="0.3">
      <c r="B12166" s="249"/>
    </row>
    <row r="12167" spans="2:2" x14ac:dyDescent="0.3">
      <c r="B12167" s="249"/>
    </row>
    <row r="12168" spans="2:2" x14ac:dyDescent="0.3">
      <c r="B12168" s="249"/>
    </row>
    <row r="12169" spans="2:2" x14ac:dyDescent="0.3">
      <c r="B12169" s="249"/>
    </row>
    <row r="12170" spans="2:2" x14ac:dyDescent="0.3">
      <c r="B12170" s="249"/>
    </row>
    <row r="12171" spans="2:2" x14ac:dyDescent="0.3">
      <c r="B12171" s="249"/>
    </row>
    <row r="12172" spans="2:2" x14ac:dyDescent="0.3">
      <c r="B12172" s="249"/>
    </row>
    <row r="12173" spans="2:2" x14ac:dyDescent="0.3">
      <c r="B12173" s="249"/>
    </row>
    <row r="12174" spans="2:2" x14ac:dyDescent="0.3">
      <c r="B12174" s="249"/>
    </row>
    <row r="12175" spans="2:2" x14ac:dyDescent="0.3">
      <c r="B12175" s="249"/>
    </row>
    <row r="12176" spans="2:2" x14ac:dyDescent="0.3">
      <c r="B12176" s="249"/>
    </row>
    <row r="12177" spans="2:2" x14ac:dyDescent="0.3">
      <c r="B12177" s="249"/>
    </row>
    <row r="12178" spans="2:2" x14ac:dyDescent="0.3">
      <c r="B12178" s="249"/>
    </row>
    <row r="12179" spans="2:2" x14ac:dyDescent="0.3">
      <c r="B12179" s="249"/>
    </row>
    <row r="12180" spans="2:2" x14ac:dyDescent="0.3">
      <c r="B12180" s="249"/>
    </row>
    <row r="12181" spans="2:2" x14ac:dyDescent="0.3">
      <c r="B12181" s="249"/>
    </row>
    <row r="12182" spans="2:2" x14ac:dyDescent="0.3">
      <c r="B12182" s="249"/>
    </row>
    <row r="12183" spans="2:2" x14ac:dyDescent="0.3">
      <c r="B12183" s="249"/>
    </row>
    <row r="12184" spans="2:2" x14ac:dyDescent="0.3">
      <c r="B12184" s="249"/>
    </row>
    <row r="12185" spans="2:2" x14ac:dyDescent="0.3">
      <c r="B12185" s="249"/>
    </row>
    <row r="12186" spans="2:2" x14ac:dyDescent="0.3">
      <c r="B12186" s="249"/>
    </row>
    <row r="12187" spans="2:2" x14ac:dyDescent="0.3">
      <c r="B12187" s="249"/>
    </row>
    <row r="12188" spans="2:2" x14ac:dyDescent="0.3">
      <c r="B12188" s="249"/>
    </row>
    <row r="12189" spans="2:2" x14ac:dyDescent="0.3">
      <c r="B12189" s="249"/>
    </row>
    <row r="12190" spans="2:2" x14ac:dyDescent="0.3">
      <c r="B12190" s="249"/>
    </row>
    <row r="12191" spans="2:2" x14ac:dyDescent="0.3">
      <c r="B12191" s="249"/>
    </row>
    <row r="12192" spans="2:2" x14ac:dyDescent="0.3">
      <c r="B12192" s="249"/>
    </row>
    <row r="12193" spans="2:2" x14ac:dyDescent="0.3">
      <c r="B12193" s="249"/>
    </row>
    <row r="12194" spans="2:2" x14ac:dyDescent="0.3">
      <c r="B12194" s="249"/>
    </row>
    <row r="12195" spans="2:2" x14ac:dyDescent="0.3">
      <c r="B12195" s="249"/>
    </row>
    <row r="12196" spans="2:2" x14ac:dyDescent="0.3">
      <c r="B12196" s="249"/>
    </row>
    <row r="12197" spans="2:2" x14ac:dyDescent="0.3">
      <c r="B12197" s="249"/>
    </row>
    <row r="12198" spans="2:2" x14ac:dyDescent="0.3">
      <c r="B12198" s="249"/>
    </row>
    <row r="12199" spans="2:2" x14ac:dyDescent="0.3">
      <c r="B12199" s="249"/>
    </row>
    <row r="12200" spans="2:2" x14ac:dyDescent="0.3">
      <c r="B12200" s="249"/>
    </row>
    <row r="12201" spans="2:2" x14ac:dyDescent="0.3">
      <c r="B12201" s="249"/>
    </row>
    <row r="12202" spans="2:2" x14ac:dyDescent="0.3">
      <c r="B12202" s="249"/>
    </row>
    <row r="12203" spans="2:2" x14ac:dyDescent="0.3">
      <c r="B12203" s="249"/>
    </row>
    <row r="12204" spans="2:2" x14ac:dyDescent="0.3">
      <c r="B12204" s="249"/>
    </row>
    <row r="12205" spans="2:2" x14ac:dyDescent="0.3">
      <c r="B12205" s="249"/>
    </row>
    <row r="12206" spans="2:2" x14ac:dyDescent="0.3">
      <c r="B12206" s="249"/>
    </row>
    <row r="12207" spans="2:2" x14ac:dyDescent="0.3">
      <c r="B12207" s="249"/>
    </row>
    <row r="12208" spans="2:2" x14ac:dyDescent="0.3">
      <c r="B12208" s="249"/>
    </row>
    <row r="12209" spans="2:2" x14ac:dyDescent="0.3">
      <c r="B12209" s="249"/>
    </row>
    <row r="12210" spans="2:2" x14ac:dyDescent="0.3">
      <c r="B12210" s="249"/>
    </row>
    <row r="12211" spans="2:2" x14ac:dyDescent="0.3">
      <c r="B12211" s="249"/>
    </row>
    <row r="12212" spans="2:2" x14ac:dyDescent="0.3">
      <c r="B12212" s="249"/>
    </row>
    <row r="12213" spans="2:2" x14ac:dyDescent="0.3">
      <c r="B12213" s="249"/>
    </row>
    <row r="12214" spans="2:2" x14ac:dyDescent="0.3">
      <c r="B12214" s="249"/>
    </row>
    <row r="12215" spans="2:2" x14ac:dyDescent="0.3">
      <c r="B12215" s="249"/>
    </row>
    <row r="12216" spans="2:2" x14ac:dyDescent="0.3">
      <c r="B12216" s="249"/>
    </row>
    <row r="12217" spans="2:2" x14ac:dyDescent="0.3">
      <c r="B12217" s="249"/>
    </row>
    <row r="12218" spans="2:2" x14ac:dyDescent="0.3">
      <c r="B12218" s="249"/>
    </row>
    <row r="12219" spans="2:2" x14ac:dyDescent="0.3">
      <c r="B12219" s="249"/>
    </row>
    <row r="12220" spans="2:2" x14ac:dyDescent="0.3">
      <c r="B12220" s="249"/>
    </row>
    <row r="12221" spans="2:2" x14ac:dyDescent="0.3">
      <c r="B12221" s="249"/>
    </row>
    <row r="12222" spans="2:2" x14ac:dyDescent="0.3">
      <c r="B12222" s="249"/>
    </row>
    <row r="12223" spans="2:2" x14ac:dyDescent="0.3">
      <c r="B12223" s="249"/>
    </row>
    <row r="12224" spans="2:2" x14ac:dyDescent="0.3">
      <c r="B12224" s="249"/>
    </row>
    <row r="12225" spans="2:2" x14ac:dyDescent="0.3">
      <c r="B12225" s="249"/>
    </row>
    <row r="12226" spans="2:2" x14ac:dyDescent="0.3">
      <c r="B12226" s="249"/>
    </row>
    <row r="12227" spans="2:2" x14ac:dyDescent="0.3">
      <c r="B12227" s="249"/>
    </row>
    <row r="12228" spans="2:2" x14ac:dyDescent="0.3">
      <c r="B12228" s="249"/>
    </row>
    <row r="12229" spans="2:2" x14ac:dyDescent="0.3">
      <c r="B12229" s="249"/>
    </row>
    <row r="12230" spans="2:2" x14ac:dyDescent="0.3">
      <c r="B12230" s="249"/>
    </row>
    <row r="12231" spans="2:2" x14ac:dyDescent="0.3">
      <c r="B12231" s="249"/>
    </row>
    <row r="12232" spans="2:2" x14ac:dyDescent="0.3">
      <c r="B12232" s="249"/>
    </row>
    <row r="12233" spans="2:2" x14ac:dyDescent="0.3">
      <c r="B12233" s="249"/>
    </row>
    <row r="12234" spans="2:2" x14ac:dyDescent="0.3">
      <c r="B12234" s="249"/>
    </row>
    <row r="12235" spans="2:2" x14ac:dyDescent="0.3">
      <c r="B12235" s="249"/>
    </row>
    <row r="12236" spans="2:2" x14ac:dyDescent="0.3">
      <c r="B12236" s="249"/>
    </row>
    <row r="12237" spans="2:2" x14ac:dyDescent="0.3">
      <c r="B12237" s="249"/>
    </row>
    <row r="12238" spans="2:2" x14ac:dyDescent="0.3">
      <c r="B12238" s="249"/>
    </row>
    <row r="12239" spans="2:2" x14ac:dyDescent="0.3">
      <c r="B12239" s="249"/>
    </row>
    <row r="12240" spans="2:2" x14ac:dyDescent="0.3">
      <c r="B12240" s="249"/>
    </row>
    <row r="12241" spans="2:2" x14ac:dyDescent="0.3">
      <c r="B12241" s="249"/>
    </row>
    <row r="12242" spans="2:2" x14ac:dyDescent="0.3">
      <c r="B12242" s="249"/>
    </row>
    <row r="12243" spans="2:2" x14ac:dyDescent="0.3">
      <c r="B12243" s="249"/>
    </row>
    <row r="12244" spans="2:2" x14ac:dyDescent="0.3">
      <c r="B12244" s="249"/>
    </row>
    <row r="12245" spans="2:2" x14ac:dyDescent="0.3">
      <c r="B12245" s="249"/>
    </row>
    <row r="12246" spans="2:2" x14ac:dyDescent="0.3">
      <c r="B12246" s="249"/>
    </row>
    <row r="12247" spans="2:2" x14ac:dyDescent="0.3">
      <c r="B12247" s="249"/>
    </row>
    <row r="12248" spans="2:2" x14ac:dyDescent="0.3">
      <c r="B12248" s="249"/>
    </row>
    <row r="12249" spans="2:2" x14ac:dyDescent="0.3">
      <c r="B12249" s="249"/>
    </row>
    <row r="12250" spans="2:2" x14ac:dyDescent="0.3">
      <c r="B12250" s="249"/>
    </row>
    <row r="12251" spans="2:2" x14ac:dyDescent="0.3">
      <c r="B12251" s="249"/>
    </row>
    <row r="12252" spans="2:2" x14ac:dyDescent="0.3">
      <c r="B12252" s="249"/>
    </row>
    <row r="12253" spans="2:2" x14ac:dyDescent="0.3">
      <c r="B12253" s="249"/>
    </row>
    <row r="12254" spans="2:2" x14ac:dyDescent="0.3">
      <c r="B12254" s="249"/>
    </row>
    <row r="12255" spans="2:2" x14ac:dyDescent="0.3">
      <c r="B12255" s="249"/>
    </row>
    <row r="12256" spans="2:2" x14ac:dyDescent="0.3">
      <c r="B12256" s="249"/>
    </row>
    <row r="12257" spans="2:2" x14ac:dyDescent="0.3">
      <c r="B12257" s="249"/>
    </row>
    <row r="12258" spans="2:2" x14ac:dyDescent="0.3">
      <c r="B12258" s="249"/>
    </row>
    <row r="12259" spans="2:2" x14ac:dyDescent="0.3">
      <c r="B12259" s="249"/>
    </row>
    <row r="12260" spans="2:2" x14ac:dyDescent="0.3">
      <c r="B12260" s="249"/>
    </row>
    <row r="12261" spans="2:2" x14ac:dyDescent="0.3">
      <c r="B12261" s="249"/>
    </row>
    <row r="12262" spans="2:2" x14ac:dyDescent="0.3">
      <c r="B12262" s="249"/>
    </row>
    <row r="12263" spans="2:2" x14ac:dyDescent="0.3">
      <c r="B12263" s="249"/>
    </row>
    <row r="12264" spans="2:2" x14ac:dyDescent="0.3">
      <c r="B12264" s="249"/>
    </row>
    <row r="12265" spans="2:2" x14ac:dyDescent="0.3">
      <c r="B12265" s="249"/>
    </row>
    <row r="12266" spans="2:2" x14ac:dyDescent="0.3">
      <c r="B12266" s="249"/>
    </row>
    <row r="12267" spans="2:2" x14ac:dyDescent="0.3">
      <c r="B12267" s="249"/>
    </row>
    <row r="12268" spans="2:2" x14ac:dyDescent="0.3">
      <c r="B12268" s="249"/>
    </row>
    <row r="12269" spans="2:2" x14ac:dyDescent="0.3">
      <c r="B12269" s="249"/>
    </row>
    <row r="12270" spans="2:2" x14ac:dyDescent="0.3">
      <c r="B12270" s="249"/>
    </row>
    <row r="12271" spans="2:2" x14ac:dyDescent="0.3">
      <c r="B12271" s="249"/>
    </row>
    <row r="12272" spans="2:2" x14ac:dyDescent="0.3">
      <c r="B12272" s="249"/>
    </row>
    <row r="12273" spans="2:2" x14ac:dyDescent="0.3">
      <c r="B12273" s="249"/>
    </row>
    <row r="12274" spans="2:2" x14ac:dyDescent="0.3">
      <c r="B12274" s="249"/>
    </row>
    <row r="12275" spans="2:2" x14ac:dyDescent="0.3">
      <c r="B12275" s="249"/>
    </row>
    <row r="12276" spans="2:2" x14ac:dyDescent="0.3">
      <c r="B12276" s="249"/>
    </row>
    <row r="12277" spans="2:2" x14ac:dyDescent="0.3">
      <c r="B12277" s="249"/>
    </row>
    <row r="12278" spans="2:2" x14ac:dyDescent="0.3">
      <c r="B12278" s="249"/>
    </row>
    <row r="12279" spans="2:2" x14ac:dyDescent="0.3">
      <c r="B12279" s="249"/>
    </row>
    <row r="12280" spans="2:2" x14ac:dyDescent="0.3">
      <c r="B12280" s="249"/>
    </row>
    <row r="12281" spans="2:2" x14ac:dyDescent="0.3">
      <c r="B12281" s="249"/>
    </row>
    <row r="12282" spans="2:2" x14ac:dyDescent="0.3">
      <c r="B12282" s="249"/>
    </row>
    <row r="12283" spans="2:2" x14ac:dyDescent="0.3">
      <c r="B12283" s="249"/>
    </row>
    <row r="12284" spans="2:2" x14ac:dyDescent="0.3">
      <c r="B12284" s="249"/>
    </row>
    <row r="12285" spans="2:2" x14ac:dyDescent="0.3">
      <c r="B12285" s="249"/>
    </row>
    <row r="12286" spans="2:2" x14ac:dyDescent="0.3">
      <c r="B12286" s="249"/>
    </row>
    <row r="12287" spans="2:2" x14ac:dyDescent="0.3">
      <c r="B12287" s="249"/>
    </row>
    <row r="12288" spans="2:2" x14ac:dyDescent="0.3">
      <c r="B12288" s="249"/>
    </row>
    <row r="12289" spans="2:2" x14ac:dyDescent="0.3">
      <c r="B12289" s="249"/>
    </row>
    <row r="12290" spans="2:2" x14ac:dyDescent="0.3">
      <c r="B12290" s="249"/>
    </row>
    <row r="12291" spans="2:2" x14ac:dyDescent="0.3">
      <c r="B12291" s="249"/>
    </row>
    <row r="12292" spans="2:2" x14ac:dyDescent="0.3">
      <c r="B12292" s="249"/>
    </row>
    <row r="12293" spans="2:2" x14ac:dyDescent="0.3">
      <c r="B12293" s="249"/>
    </row>
    <row r="12294" spans="2:2" x14ac:dyDescent="0.3">
      <c r="B12294" s="249"/>
    </row>
    <row r="12295" spans="2:2" x14ac:dyDescent="0.3">
      <c r="B12295" s="249"/>
    </row>
    <row r="12296" spans="2:2" x14ac:dyDescent="0.3">
      <c r="B12296" s="249"/>
    </row>
    <row r="12297" spans="2:2" x14ac:dyDescent="0.3">
      <c r="B12297" s="249"/>
    </row>
    <row r="12298" spans="2:2" x14ac:dyDescent="0.3">
      <c r="B12298" s="249"/>
    </row>
    <row r="12299" spans="2:2" x14ac:dyDescent="0.3">
      <c r="B12299" s="249"/>
    </row>
    <row r="12300" spans="2:2" x14ac:dyDescent="0.3">
      <c r="B12300" s="249"/>
    </row>
    <row r="12301" spans="2:2" x14ac:dyDescent="0.3">
      <c r="B12301" s="249"/>
    </row>
    <row r="12302" spans="2:2" x14ac:dyDescent="0.3">
      <c r="B12302" s="249"/>
    </row>
    <row r="12303" spans="2:2" x14ac:dyDescent="0.3">
      <c r="B12303" s="249"/>
    </row>
    <row r="12304" spans="2:2" x14ac:dyDescent="0.3">
      <c r="B12304" s="249"/>
    </row>
    <row r="12305" spans="2:2" x14ac:dyDescent="0.3">
      <c r="B12305" s="249"/>
    </row>
    <row r="12306" spans="2:2" x14ac:dyDescent="0.3">
      <c r="B12306" s="249"/>
    </row>
    <row r="12307" spans="2:2" x14ac:dyDescent="0.3">
      <c r="B12307" s="249"/>
    </row>
    <row r="12308" spans="2:2" x14ac:dyDescent="0.3">
      <c r="B12308" s="249"/>
    </row>
    <row r="12309" spans="2:2" x14ac:dyDescent="0.3">
      <c r="B12309" s="249"/>
    </row>
    <row r="12310" spans="2:2" x14ac:dyDescent="0.3">
      <c r="B12310" s="249"/>
    </row>
    <row r="12311" spans="2:2" x14ac:dyDescent="0.3">
      <c r="B12311" s="249"/>
    </row>
    <row r="12312" spans="2:2" x14ac:dyDescent="0.3">
      <c r="B12312" s="249"/>
    </row>
    <row r="12313" spans="2:2" x14ac:dyDescent="0.3">
      <c r="B12313" s="249"/>
    </row>
    <row r="12314" spans="2:2" x14ac:dyDescent="0.3">
      <c r="B12314" s="249"/>
    </row>
    <row r="12315" spans="2:2" x14ac:dyDescent="0.3">
      <c r="B12315" s="249"/>
    </row>
    <row r="12316" spans="2:2" x14ac:dyDescent="0.3">
      <c r="B12316" s="249"/>
    </row>
    <row r="12317" spans="2:2" x14ac:dyDescent="0.3">
      <c r="B12317" s="249"/>
    </row>
    <row r="12318" spans="2:2" x14ac:dyDescent="0.3">
      <c r="B12318" s="249"/>
    </row>
    <row r="12319" spans="2:2" x14ac:dyDescent="0.3">
      <c r="B12319" s="249"/>
    </row>
    <row r="12320" spans="2:2" x14ac:dyDescent="0.3">
      <c r="B12320" s="249"/>
    </row>
    <row r="12321" spans="2:2" x14ac:dyDescent="0.3">
      <c r="B12321" s="249"/>
    </row>
    <row r="12322" spans="2:2" x14ac:dyDescent="0.3">
      <c r="B12322" s="249"/>
    </row>
    <row r="12323" spans="2:2" x14ac:dyDescent="0.3">
      <c r="B12323" s="249"/>
    </row>
    <row r="12324" spans="2:2" x14ac:dyDescent="0.3">
      <c r="B12324" s="249"/>
    </row>
    <row r="12325" spans="2:2" x14ac:dyDescent="0.3">
      <c r="B12325" s="249"/>
    </row>
    <row r="12326" spans="2:2" x14ac:dyDescent="0.3">
      <c r="B12326" s="249"/>
    </row>
    <row r="12327" spans="2:2" x14ac:dyDescent="0.3">
      <c r="B12327" s="249"/>
    </row>
    <row r="12328" spans="2:2" x14ac:dyDescent="0.3">
      <c r="B12328" s="249"/>
    </row>
    <row r="12329" spans="2:2" x14ac:dyDescent="0.3">
      <c r="B12329" s="249"/>
    </row>
    <row r="12330" spans="2:2" x14ac:dyDescent="0.3">
      <c r="B12330" s="249"/>
    </row>
    <row r="12331" spans="2:2" x14ac:dyDescent="0.3">
      <c r="B12331" s="249"/>
    </row>
    <row r="12332" spans="2:2" x14ac:dyDescent="0.3">
      <c r="B12332" s="249"/>
    </row>
    <row r="12333" spans="2:2" x14ac:dyDescent="0.3">
      <c r="B12333" s="249"/>
    </row>
    <row r="12334" spans="2:2" x14ac:dyDescent="0.3">
      <c r="B12334" s="249"/>
    </row>
    <row r="12335" spans="2:2" x14ac:dyDescent="0.3">
      <c r="B12335" s="249"/>
    </row>
    <row r="12336" spans="2:2" x14ac:dyDescent="0.3">
      <c r="B12336" s="249"/>
    </row>
    <row r="12337" spans="2:2" x14ac:dyDescent="0.3">
      <c r="B12337" s="249"/>
    </row>
    <row r="12338" spans="2:2" x14ac:dyDescent="0.3">
      <c r="B12338" s="249"/>
    </row>
    <row r="12339" spans="2:2" x14ac:dyDescent="0.3">
      <c r="B12339" s="249"/>
    </row>
    <row r="12340" spans="2:2" x14ac:dyDescent="0.3">
      <c r="B12340" s="249"/>
    </row>
    <row r="12341" spans="2:2" x14ac:dyDescent="0.3">
      <c r="B12341" s="249"/>
    </row>
    <row r="12342" spans="2:2" x14ac:dyDescent="0.3">
      <c r="B12342" s="249"/>
    </row>
    <row r="12343" spans="2:2" x14ac:dyDescent="0.3">
      <c r="B12343" s="249"/>
    </row>
    <row r="12344" spans="2:2" x14ac:dyDescent="0.3">
      <c r="B12344" s="249"/>
    </row>
    <row r="12345" spans="2:2" x14ac:dyDescent="0.3">
      <c r="B12345" s="249"/>
    </row>
    <row r="12346" spans="2:2" x14ac:dyDescent="0.3">
      <c r="B12346" s="249"/>
    </row>
    <row r="12347" spans="2:2" x14ac:dyDescent="0.3">
      <c r="B12347" s="249"/>
    </row>
    <row r="12348" spans="2:2" x14ac:dyDescent="0.3">
      <c r="B12348" s="249"/>
    </row>
    <row r="12349" spans="2:2" x14ac:dyDescent="0.3">
      <c r="B12349" s="249"/>
    </row>
    <row r="12350" spans="2:2" x14ac:dyDescent="0.3">
      <c r="B12350" s="249"/>
    </row>
    <row r="12351" spans="2:2" x14ac:dyDescent="0.3">
      <c r="B12351" s="249"/>
    </row>
    <row r="12352" spans="2:2" x14ac:dyDescent="0.3">
      <c r="B12352" s="249"/>
    </row>
    <row r="12353" spans="2:2" x14ac:dyDescent="0.3">
      <c r="B12353" s="249"/>
    </row>
    <row r="12354" spans="2:2" x14ac:dyDescent="0.3">
      <c r="B12354" s="249"/>
    </row>
    <row r="12355" spans="2:2" x14ac:dyDescent="0.3">
      <c r="B12355" s="249"/>
    </row>
    <row r="12356" spans="2:2" x14ac:dyDescent="0.3">
      <c r="B12356" s="249"/>
    </row>
    <row r="12357" spans="2:2" x14ac:dyDescent="0.3">
      <c r="B12357" s="249"/>
    </row>
    <row r="12358" spans="2:2" x14ac:dyDescent="0.3">
      <c r="B12358" s="249"/>
    </row>
    <row r="12359" spans="2:2" x14ac:dyDescent="0.3">
      <c r="B12359" s="249"/>
    </row>
    <row r="12360" spans="2:2" x14ac:dyDescent="0.3">
      <c r="B12360" s="249"/>
    </row>
    <row r="12361" spans="2:2" x14ac:dyDescent="0.3">
      <c r="B12361" s="249"/>
    </row>
    <row r="12362" spans="2:2" x14ac:dyDescent="0.3">
      <c r="B12362" s="249"/>
    </row>
    <row r="12363" spans="2:2" x14ac:dyDescent="0.3">
      <c r="B12363" s="249"/>
    </row>
    <row r="12364" spans="2:2" x14ac:dyDescent="0.3">
      <c r="B12364" s="249"/>
    </row>
    <row r="12365" spans="2:2" x14ac:dyDescent="0.3">
      <c r="B12365" s="249"/>
    </row>
    <row r="12366" spans="2:2" x14ac:dyDescent="0.3">
      <c r="B12366" s="249"/>
    </row>
    <row r="12367" spans="2:2" x14ac:dyDescent="0.3">
      <c r="B12367" s="249"/>
    </row>
    <row r="12368" spans="2:2" x14ac:dyDescent="0.3">
      <c r="B12368" s="249"/>
    </row>
    <row r="12369" spans="2:2" x14ac:dyDescent="0.3">
      <c r="B12369" s="249"/>
    </row>
    <row r="12370" spans="2:2" x14ac:dyDescent="0.3">
      <c r="B12370" s="249"/>
    </row>
    <row r="12371" spans="2:2" x14ac:dyDescent="0.3">
      <c r="B12371" s="249"/>
    </row>
    <row r="12372" spans="2:2" x14ac:dyDescent="0.3">
      <c r="B12372" s="249"/>
    </row>
    <row r="12373" spans="2:2" x14ac:dyDescent="0.3">
      <c r="B12373" s="249"/>
    </row>
    <row r="12374" spans="2:2" x14ac:dyDescent="0.3">
      <c r="B12374" s="249"/>
    </row>
    <row r="12375" spans="2:2" x14ac:dyDescent="0.3">
      <c r="B12375" s="249"/>
    </row>
    <row r="12376" spans="2:2" x14ac:dyDescent="0.3">
      <c r="B12376" s="249"/>
    </row>
    <row r="12377" spans="2:2" x14ac:dyDescent="0.3">
      <c r="B12377" s="249"/>
    </row>
    <row r="12378" spans="2:2" x14ac:dyDescent="0.3">
      <c r="B12378" s="249"/>
    </row>
    <row r="12379" spans="2:2" x14ac:dyDescent="0.3">
      <c r="B12379" s="249"/>
    </row>
    <row r="12380" spans="2:2" x14ac:dyDescent="0.3">
      <c r="B12380" s="249"/>
    </row>
    <row r="12381" spans="2:2" x14ac:dyDescent="0.3">
      <c r="B12381" s="249"/>
    </row>
    <row r="12382" spans="2:2" x14ac:dyDescent="0.3">
      <c r="B12382" s="249"/>
    </row>
    <row r="12383" spans="2:2" x14ac:dyDescent="0.3">
      <c r="B12383" s="249"/>
    </row>
    <row r="12384" spans="2:2" x14ac:dyDescent="0.3">
      <c r="B12384" s="249"/>
    </row>
    <row r="12385" spans="2:2" x14ac:dyDescent="0.3">
      <c r="B12385" s="249"/>
    </row>
    <row r="12386" spans="2:2" x14ac:dyDescent="0.3">
      <c r="B12386" s="249"/>
    </row>
    <row r="12387" spans="2:2" x14ac:dyDescent="0.3">
      <c r="B12387" s="249"/>
    </row>
    <row r="12388" spans="2:2" x14ac:dyDescent="0.3">
      <c r="B12388" s="249"/>
    </row>
    <row r="12389" spans="2:2" x14ac:dyDescent="0.3">
      <c r="B12389" s="249"/>
    </row>
    <row r="12390" spans="2:2" x14ac:dyDescent="0.3">
      <c r="B12390" s="249"/>
    </row>
    <row r="12391" spans="2:2" x14ac:dyDescent="0.3">
      <c r="B12391" s="249"/>
    </row>
    <row r="12392" spans="2:2" x14ac:dyDescent="0.3">
      <c r="B12392" s="249"/>
    </row>
    <row r="12393" spans="2:2" x14ac:dyDescent="0.3">
      <c r="B12393" s="249"/>
    </row>
    <row r="12394" spans="2:2" x14ac:dyDescent="0.3">
      <c r="B12394" s="249"/>
    </row>
    <row r="12395" spans="2:2" x14ac:dyDescent="0.3">
      <c r="B12395" s="249"/>
    </row>
    <row r="12396" spans="2:2" x14ac:dyDescent="0.3">
      <c r="B12396" s="249"/>
    </row>
    <row r="12397" spans="2:2" x14ac:dyDescent="0.3">
      <c r="B12397" s="249"/>
    </row>
    <row r="12398" spans="2:2" x14ac:dyDescent="0.3">
      <c r="B12398" s="249"/>
    </row>
    <row r="12399" spans="2:2" x14ac:dyDescent="0.3">
      <c r="B12399" s="249"/>
    </row>
    <row r="12400" spans="2:2" x14ac:dyDescent="0.3">
      <c r="B12400" s="249"/>
    </row>
    <row r="12401" spans="2:2" x14ac:dyDescent="0.3">
      <c r="B12401" s="249"/>
    </row>
    <row r="12402" spans="2:2" x14ac:dyDescent="0.3">
      <c r="B12402" s="249"/>
    </row>
    <row r="12403" spans="2:2" x14ac:dyDescent="0.3">
      <c r="B12403" s="249"/>
    </row>
    <row r="12404" spans="2:2" x14ac:dyDescent="0.3">
      <c r="B12404" s="249"/>
    </row>
    <row r="12405" spans="2:2" x14ac:dyDescent="0.3">
      <c r="B12405" s="249"/>
    </row>
    <row r="12406" spans="2:2" x14ac:dyDescent="0.3">
      <c r="B12406" s="249"/>
    </row>
    <row r="12407" spans="2:2" x14ac:dyDescent="0.3">
      <c r="B12407" s="249"/>
    </row>
    <row r="12408" spans="2:2" x14ac:dyDescent="0.3">
      <c r="B12408" s="249"/>
    </row>
    <row r="12409" spans="2:2" x14ac:dyDescent="0.3">
      <c r="B12409" s="249"/>
    </row>
    <row r="12410" spans="2:2" x14ac:dyDescent="0.3">
      <c r="B12410" s="249"/>
    </row>
    <row r="12411" spans="2:2" x14ac:dyDescent="0.3">
      <c r="B12411" s="249"/>
    </row>
    <row r="12412" spans="2:2" x14ac:dyDescent="0.3">
      <c r="B12412" s="249"/>
    </row>
    <row r="12413" spans="2:2" x14ac:dyDescent="0.3">
      <c r="B12413" s="249"/>
    </row>
    <row r="12414" spans="2:2" x14ac:dyDescent="0.3">
      <c r="B12414" s="249"/>
    </row>
    <row r="12415" spans="2:2" x14ac:dyDescent="0.3">
      <c r="B12415" s="249"/>
    </row>
    <row r="12416" spans="2:2" x14ac:dyDescent="0.3">
      <c r="B12416" s="249"/>
    </row>
    <row r="12417" spans="2:2" x14ac:dyDescent="0.3">
      <c r="B12417" s="249"/>
    </row>
    <row r="12418" spans="2:2" x14ac:dyDescent="0.3">
      <c r="B12418" s="249"/>
    </row>
    <row r="12419" spans="2:2" x14ac:dyDescent="0.3">
      <c r="B12419" s="249"/>
    </row>
    <row r="12420" spans="2:2" x14ac:dyDescent="0.3">
      <c r="B12420" s="249"/>
    </row>
    <row r="12421" spans="2:2" x14ac:dyDescent="0.3">
      <c r="B12421" s="249"/>
    </row>
    <row r="12422" spans="2:2" x14ac:dyDescent="0.3">
      <c r="B12422" s="249"/>
    </row>
    <row r="12423" spans="2:2" x14ac:dyDescent="0.3">
      <c r="B12423" s="249"/>
    </row>
    <row r="12424" spans="2:2" x14ac:dyDescent="0.3">
      <c r="B12424" s="249"/>
    </row>
    <row r="12425" spans="2:2" x14ac:dyDescent="0.3">
      <c r="B12425" s="249"/>
    </row>
    <row r="12426" spans="2:2" x14ac:dyDescent="0.3">
      <c r="B12426" s="249"/>
    </row>
    <row r="12427" spans="2:2" x14ac:dyDescent="0.3">
      <c r="B12427" s="249"/>
    </row>
    <row r="12428" spans="2:2" x14ac:dyDescent="0.3">
      <c r="B12428" s="249"/>
    </row>
    <row r="12429" spans="2:2" x14ac:dyDescent="0.3">
      <c r="B12429" s="249"/>
    </row>
    <row r="12430" spans="2:2" x14ac:dyDescent="0.3">
      <c r="B12430" s="249"/>
    </row>
    <row r="12431" spans="2:2" x14ac:dyDescent="0.3">
      <c r="B12431" s="249"/>
    </row>
    <row r="12432" spans="2:2" x14ac:dyDescent="0.3">
      <c r="B12432" s="249"/>
    </row>
    <row r="12433" spans="2:2" x14ac:dyDescent="0.3">
      <c r="B12433" s="249"/>
    </row>
    <row r="12434" spans="2:2" x14ac:dyDescent="0.3">
      <c r="B12434" s="249"/>
    </row>
    <row r="12435" spans="2:2" x14ac:dyDescent="0.3">
      <c r="B12435" s="249"/>
    </row>
    <row r="12436" spans="2:2" x14ac:dyDescent="0.3">
      <c r="B12436" s="249"/>
    </row>
    <row r="12437" spans="2:2" x14ac:dyDescent="0.3">
      <c r="B12437" s="249"/>
    </row>
    <row r="12438" spans="2:2" x14ac:dyDescent="0.3">
      <c r="B12438" s="249"/>
    </row>
    <row r="12439" spans="2:2" x14ac:dyDescent="0.3">
      <c r="B12439" s="249"/>
    </row>
    <row r="12440" spans="2:2" x14ac:dyDescent="0.3">
      <c r="B12440" s="249"/>
    </row>
    <row r="12441" spans="2:2" x14ac:dyDescent="0.3">
      <c r="B12441" s="249"/>
    </row>
    <row r="12442" spans="2:2" x14ac:dyDescent="0.3">
      <c r="B12442" s="249"/>
    </row>
    <row r="12443" spans="2:2" x14ac:dyDescent="0.3">
      <c r="B12443" s="249"/>
    </row>
    <row r="12444" spans="2:2" x14ac:dyDescent="0.3">
      <c r="B12444" s="249"/>
    </row>
    <row r="12445" spans="2:2" x14ac:dyDescent="0.3">
      <c r="B12445" s="249"/>
    </row>
    <row r="12446" spans="2:2" x14ac:dyDescent="0.3">
      <c r="B12446" s="249"/>
    </row>
    <row r="12447" spans="2:2" x14ac:dyDescent="0.3">
      <c r="B12447" s="249"/>
    </row>
    <row r="12448" spans="2:2" x14ac:dyDescent="0.3">
      <c r="B12448" s="249"/>
    </row>
    <row r="12449" spans="2:2" x14ac:dyDescent="0.3">
      <c r="B12449" s="249"/>
    </row>
    <row r="12450" spans="2:2" x14ac:dyDescent="0.3">
      <c r="B12450" s="249"/>
    </row>
    <row r="12451" spans="2:2" x14ac:dyDescent="0.3">
      <c r="B12451" s="249"/>
    </row>
    <row r="12452" spans="2:2" x14ac:dyDescent="0.3">
      <c r="B12452" s="249"/>
    </row>
    <row r="12453" spans="2:2" x14ac:dyDescent="0.3">
      <c r="B12453" s="249"/>
    </row>
    <row r="12454" spans="2:2" x14ac:dyDescent="0.3">
      <c r="B12454" s="249"/>
    </row>
    <row r="12455" spans="2:2" x14ac:dyDescent="0.3">
      <c r="B12455" s="249"/>
    </row>
    <row r="12456" spans="2:2" x14ac:dyDescent="0.3">
      <c r="B12456" s="249"/>
    </row>
    <row r="12457" spans="2:2" x14ac:dyDescent="0.3">
      <c r="B12457" s="249"/>
    </row>
    <row r="12458" spans="2:2" x14ac:dyDescent="0.3">
      <c r="B12458" s="249"/>
    </row>
    <row r="12459" spans="2:2" x14ac:dyDescent="0.3">
      <c r="B12459" s="249"/>
    </row>
    <row r="12460" spans="2:2" x14ac:dyDescent="0.3">
      <c r="B12460" s="249"/>
    </row>
    <row r="12461" spans="2:2" x14ac:dyDescent="0.3">
      <c r="B12461" s="249"/>
    </row>
    <row r="12462" spans="2:2" x14ac:dyDescent="0.3">
      <c r="B12462" s="249"/>
    </row>
    <row r="12463" spans="2:2" x14ac:dyDescent="0.3">
      <c r="B12463" s="249"/>
    </row>
    <row r="12464" spans="2:2" x14ac:dyDescent="0.3">
      <c r="B12464" s="249"/>
    </row>
    <row r="12465" spans="2:2" x14ac:dyDescent="0.3">
      <c r="B12465" s="249"/>
    </row>
    <row r="12466" spans="2:2" x14ac:dyDescent="0.3">
      <c r="B12466" s="249"/>
    </row>
    <row r="12467" spans="2:2" x14ac:dyDescent="0.3">
      <c r="B12467" s="249"/>
    </row>
    <row r="12468" spans="2:2" x14ac:dyDescent="0.3">
      <c r="B12468" s="249"/>
    </row>
    <row r="12469" spans="2:2" x14ac:dyDescent="0.3">
      <c r="B12469" s="249"/>
    </row>
    <row r="12470" spans="2:2" x14ac:dyDescent="0.3">
      <c r="B12470" s="249"/>
    </row>
    <row r="12471" spans="2:2" x14ac:dyDescent="0.3">
      <c r="B12471" s="249"/>
    </row>
    <row r="12472" spans="2:2" x14ac:dyDescent="0.3">
      <c r="B12472" s="249"/>
    </row>
    <row r="12473" spans="2:2" x14ac:dyDescent="0.3">
      <c r="B12473" s="249"/>
    </row>
    <row r="12474" spans="2:2" x14ac:dyDescent="0.3">
      <c r="B12474" s="249"/>
    </row>
    <row r="12475" spans="2:2" x14ac:dyDescent="0.3">
      <c r="B12475" s="249"/>
    </row>
    <row r="12476" spans="2:2" x14ac:dyDescent="0.3">
      <c r="B12476" s="249"/>
    </row>
    <row r="12477" spans="2:2" x14ac:dyDescent="0.3">
      <c r="B12477" s="249"/>
    </row>
    <row r="12478" spans="2:2" x14ac:dyDescent="0.3">
      <c r="B12478" s="249"/>
    </row>
    <row r="12479" spans="2:2" x14ac:dyDescent="0.3">
      <c r="B12479" s="249"/>
    </row>
    <row r="12480" spans="2:2" x14ac:dyDescent="0.3">
      <c r="B12480" s="249"/>
    </row>
    <row r="12481" spans="2:2" x14ac:dyDescent="0.3">
      <c r="B12481" s="249"/>
    </row>
    <row r="12482" spans="2:2" x14ac:dyDescent="0.3">
      <c r="B12482" s="249"/>
    </row>
    <row r="12483" spans="2:2" x14ac:dyDescent="0.3">
      <c r="B12483" s="249"/>
    </row>
    <row r="12484" spans="2:2" x14ac:dyDescent="0.3">
      <c r="B12484" s="249"/>
    </row>
    <row r="12485" spans="2:2" x14ac:dyDescent="0.3">
      <c r="B12485" s="249"/>
    </row>
    <row r="12486" spans="2:2" x14ac:dyDescent="0.3">
      <c r="B12486" s="249"/>
    </row>
    <row r="12487" spans="2:2" x14ac:dyDescent="0.3">
      <c r="B12487" s="249"/>
    </row>
    <row r="12488" spans="2:2" x14ac:dyDescent="0.3">
      <c r="B12488" s="249"/>
    </row>
    <row r="12489" spans="2:2" x14ac:dyDescent="0.3">
      <c r="B12489" s="249"/>
    </row>
    <row r="12490" spans="2:2" x14ac:dyDescent="0.3">
      <c r="B12490" s="249"/>
    </row>
    <row r="12491" spans="2:2" x14ac:dyDescent="0.3">
      <c r="B12491" s="249"/>
    </row>
    <row r="12492" spans="2:2" x14ac:dyDescent="0.3">
      <c r="B12492" s="249"/>
    </row>
    <row r="12493" spans="2:2" x14ac:dyDescent="0.3">
      <c r="B12493" s="249"/>
    </row>
    <row r="12494" spans="2:2" x14ac:dyDescent="0.3">
      <c r="B12494" s="249"/>
    </row>
    <row r="12495" spans="2:2" x14ac:dyDescent="0.3">
      <c r="B12495" s="249"/>
    </row>
    <row r="12496" spans="2:2" x14ac:dyDescent="0.3">
      <c r="B12496" s="249"/>
    </row>
    <row r="12497" spans="2:2" x14ac:dyDescent="0.3">
      <c r="B12497" s="249"/>
    </row>
    <row r="12498" spans="2:2" x14ac:dyDescent="0.3">
      <c r="B12498" s="249"/>
    </row>
    <row r="12499" spans="2:2" x14ac:dyDescent="0.3">
      <c r="B12499" s="249"/>
    </row>
    <row r="12500" spans="2:2" x14ac:dyDescent="0.3">
      <c r="B12500" s="249"/>
    </row>
    <row r="12501" spans="2:2" x14ac:dyDescent="0.3">
      <c r="B12501" s="249"/>
    </row>
    <row r="12502" spans="2:2" x14ac:dyDescent="0.3">
      <c r="B12502" s="249"/>
    </row>
    <row r="12503" spans="2:2" x14ac:dyDescent="0.3">
      <c r="B12503" s="249"/>
    </row>
    <row r="12504" spans="2:2" x14ac:dyDescent="0.3">
      <c r="B12504" s="249"/>
    </row>
    <row r="12505" spans="2:2" x14ac:dyDescent="0.3">
      <c r="B12505" s="249"/>
    </row>
    <row r="12506" spans="2:2" x14ac:dyDescent="0.3">
      <c r="B12506" s="249"/>
    </row>
    <row r="12507" spans="2:2" x14ac:dyDescent="0.3">
      <c r="B12507" s="249"/>
    </row>
    <row r="12508" spans="2:2" x14ac:dyDescent="0.3">
      <c r="B12508" s="249"/>
    </row>
    <row r="12509" spans="2:2" x14ac:dyDescent="0.3">
      <c r="B12509" s="249"/>
    </row>
    <row r="12510" spans="2:2" x14ac:dyDescent="0.3">
      <c r="B12510" s="249"/>
    </row>
    <row r="12511" spans="2:2" x14ac:dyDescent="0.3">
      <c r="B12511" s="249"/>
    </row>
    <row r="12512" spans="2:2" x14ac:dyDescent="0.3">
      <c r="B12512" s="249"/>
    </row>
    <row r="12513" spans="2:2" x14ac:dyDescent="0.3">
      <c r="B12513" s="249"/>
    </row>
    <row r="12514" spans="2:2" x14ac:dyDescent="0.3">
      <c r="B12514" s="249"/>
    </row>
    <row r="12515" spans="2:2" x14ac:dyDescent="0.3">
      <c r="B12515" s="249"/>
    </row>
    <row r="12516" spans="2:2" x14ac:dyDescent="0.3">
      <c r="B12516" s="249"/>
    </row>
    <row r="12517" spans="2:2" x14ac:dyDescent="0.3">
      <c r="B12517" s="249"/>
    </row>
    <row r="12518" spans="2:2" x14ac:dyDescent="0.3">
      <c r="B12518" s="249"/>
    </row>
    <row r="12519" spans="2:2" x14ac:dyDescent="0.3">
      <c r="B12519" s="249"/>
    </row>
    <row r="12520" spans="2:2" x14ac:dyDescent="0.3">
      <c r="B12520" s="249"/>
    </row>
    <row r="12521" spans="2:2" x14ac:dyDescent="0.3">
      <c r="B12521" s="249"/>
    </row>
    <row r="12522" spans="2:2" x14ac:dyDescent="0.3">
      <c r="B12522" s="249"/>
    </row>
    <row r="12523" spans="2:2" x14ac:dyDescent="0.3">
      <c r="B12523" s="249"/>
    </row>
    <row r="12524" spans="2:2" x14ac:dyDescent="0.3">
      <c r="B12524" s="249"/>
    </row>
    <row r="12525" spans="2:2" x14ac:dyDescent="0.3">
      <c r="B12525" s="249"/>
    </row>
    <row r="12526" spans="2:2" x14ac:dyDescent="0.3">
      <c r="B12526" s="249"/>
    </row>
    <row r="12527" spans="2:2" x14ac:dyDescent="0.3">
      <c r="B12527" s="249"/>
    </row>
    <row r="12528" spans="2:2" x14ac:dyDescent="0.3">
      <c r="B12528" s="249"/>
    </row>
    <row r="12529" spans="2:2" x14ac:dyDescent="0.3">
      <c r="B12529" s="249"/>
    </row>
    <row r="12530" spans="2:2" x14ac:dyDescent="0.3">
      <c r="B12530" s="249"/>
    </row>
    <row r="12531" spans="2:2" x14ac:dyDescent="0.3">
      <c r="B12531" s="249"/>
    </row>
    <row r="12532" spans="2:2" x14ac:dyDescent="0.3">
      <c r="B12532" s="249"/>
    </row>
    <row r="12533" spans="2:2" x14ac:dyDescent="0.3">
      <c r="B12533" s="249"/>
    </row>
    <row r="12534" spans="2:2" x14ac:dyDescent="0.3">
      <c r="B12534" s="249"/>
    </row>
    <row r="12535" spans="2:2" x14ac:dyDescent="0.3">
      <c r="B12535" s="249"/>
    </row>
    <row r="12536" spans="2:2" x14ac:dyDescent="0.3">
      <c r="B12536" s="249"/>
    </row>
    <row r="12537" spans="2:2" x14ac:dyDescent="0.3">
      <c r="B12537" s="249"/>
    </row>
    <row r="12538" spans="2:2" x14ac:dyDescent="0.3">
      <c r="B12538" s="249"/>
    </row>
    <row r="12539" spans="2:2" x14ac:dyDescent="0.3">
      <c r="B12539" s="249"/>
    </row>
    <row r="12540" spans="2:2" x14ac:dyDescent="0.3">
      <c r="B12540" s="249"/>
    </row>
    <row r="12541" spans="2:2" x14ac:dyDescent="0.3">
      <c r="B12541" s="249"/>
    </row>
    <row r="12542" spans="2:2" x14ac:dyDescent="0.3">
      <c r="B12542" s="249"/>
    </row>
    <row r="12543" spans="2:2" x14ac:dyDescent="0.3">
      <c r="B12543" s="249"/>
    </row>
    <row r="12544" spans="2:2" x14ac:dyDescent="0.3">
      <c r="B12544" s="249"/>
    </row>
    <row r="12545" spans="2:2" x14ac:dyDescent="0.3">
      <c r="B12545" s="249"/>
    </row>
    <row r="12546" spans="2:2" x14ac:dyDescent="0.3">
      <c r="B12546" s="249"/>
    </row>
    <row r="12547" spans="2:2" x14ac:dyDescent="0.3">
      <c r="B12547" s="249"/>
    </row>
    <row r="12548" spans="2:2" x14ac:dyDescent="0.3">
      <c r="B12548" s="249"/>
    </row>
    <row r="12549" spans="2:2" x14ac:dyDescent="0.3">
      <c r="B12549" s="249"/>
    </row>
    <row r="12550" spans="2:2" x14ac:dyDescent="0.3">
      <c r="B12550" s="249"/>
    </row>
    <row r="12551" spans="2:2" x14ac:dyDescent="0.3">
      <c r="B12551" s="249"/>
    </row>
    <row r="12552" spans="2:2" x14ac:dyDescent="0.3">
      <c r="B12552" s="249"/>
    </row>
    <row r="12553" spans="2:2" x14ac:dyDescent="0.3">
      <c r="B12553" s="249"/>
    </row>
    <row r="12554" spans="2:2" x14ac:dyDescent="0.3">
      <c r="B12554" s="249"/>
    </row>
    <row r="12555" spans="2:2" x14ac:dyDescent="0.3">
      <c r="B12555" s="249"/>
    </row>
    <row r="12556" spans="2:2" x14ac:dyDescent="0.3">
      <c r="B12556" s="249"/>
    </row>
    <row r="12557" spans="2:2" x14ac:dyDescent="0.3">
      <c r="B12557" s="249"/>
    </row>
    <row r="12558" spans="2:2" x14ac:dyDescent="0.3">
      <c r="B12558" s="249"/>
    </row>
    <row r="12559" spans="2:2" x14ac:dyDescent="0.3">
      <c r="B12559" s="249"/>
    </row>
    <row r="12560" spans="2:2" x14ac:dyDescent="0.3">
      <c r="B12560" s="249"/>
    </row>
    <row r="12561" spans="2:2" x14ac:dyDescent="0.3">
      <c r="B12561" s="249"/>
    </row>
    <row r="12562" spans="2:2" x14ac:dyDescent="0.3">
      <c r="B12562" s="249"/>
    </row>
    <row r="12563" spans="2:2" x14ac:dyDescent="0.3">
      <c r="B12563" s="249"/>
    </row>
    <row r="12564" spans="2:2" x14ac:dyDescent="0.3">
      <c r="B12564" s="249"/>
    </row>
    <row r="12565" spans="2:2" x14ac:dyDescent="0.3">
      <c r="B12565" s="249"/>
    </row>
    <row r="12566" spans="2:2" x14ac:dyDescent="0.3">
      <c r="B12566" s="249"/>
    </row>
    <row r="12567" spans="2:2" x14ac:dyDescent="0.3">
      <c r="B12567" s="249"/>
    </row>
    <row r="12568" spans="2:2" x14ac:dyDescent="0.3">
      <c r="B12568" s="249"/>
    </row>
    <row r="12569" spans="2:2" x14ac:dyDescent="0.3">
      <c r="B12569" s="249"/>
    </row>
    <row r="12570" spans="2:2" x14ac:dyDescent="0.3">
      <c r="B12570" s="249"/>
    </row>
    <row r="12571" spans="2:2" x14ac:dyDescent="0.3">
      <c r="B12571" s="249"/>
    </row>
    <row r="12572" spans="2:2" x14ac:dyDescent="0.3">
      <c r="B12572" s="249"/>
    </row>
    <row r="12573" spans="2:2" x14ac:dyDescent="0.3">
      <c r="B12573" s="249"/>
    </row>
    <row r="12574" spans="2:2" x14ac:dyDescent="0.3">
      <c r="B12574" s="249"/>
    </row>
    <row r="12575" spans="2:2" x14ac:dyDescent="0.3">
      <c r="B12575" s="249"/>
    </row>
    <row r="12576" spans="2:2" x14ac:dyDescent="0.3">
      <c r="B12576" s="249"/>
    </row>
    <row r="12577" spans="2:2" x14ac:dyDescent="0.3">
      <c r="B12577" s="249"/>
    </row>
    <row r="12578" spans="2:2" x14ac:dyDescent="0.3">
      <c r="B12578" s="249"/>
    </row>
    <row r="12579" spans="2:2" x14ac:dyDescent="0.3">
      <c r="B12579" s="249"/>
    </row>
    <row r="12580" spans="2:2" x14ac:dyDescent="0.3">
      <c r="B12580" s="249"/>
    </row>
    <row r="12581" spans="2:2" x14ac:dyDescent="0.3">
      <c r="B12581" s="249"/>
    </row>
    <row r="12582" spans="2:2" x14ac:dyDescent="0.3">
      <c r="B12582" s="249"/>
    </row>
    <row r="12583" spans="2:2" x14ac:dyDescent="0.3">
      <c r="B12583" s="249"/>
    </row>
    <row r="12584" spans="2:2" x14ac:dyDescent="0.3">
      <c r="B12584" s="249"/>
    </row>
    <row r="12585" spans="2:2" x14ac:dyDescent="0.3">
      <c r="B12585" s="249"/>
    </row>
    <row r="12586" spans="2:2" x14ac:dyDescent="0.3">
      <c r="B12586" s="249"/>
    </row>
    <row r="12587" spans="2:2" x14ac:dyDescent="0.3">
      <c r="B12587" s="249"/>
    </row>
    <row r="12588" spans="2:2" x14ac:dyDescent="0.3">
      <c r="B12588" s="249"/>
    </row>
    <row r="12589" spans="2:2" x14ac:dyDescent="0.3">
      <c r="B12589" s="249"/>
    </row>
    <row r="12590" spans="2:2" x14ac:dyDescent="0.3">
      <c r="B12590" s="249"/>
    </row>
    <row r="12591" spans="2:2" x14ac:dyDescent="0.3">
      <c r="B12591" s="249"/>
    </row>
    <row r="12592" spans="2:2" x14ac:dyDescent="0.3">
      <c r="B12592" s="249"/>
    </row>
    <row r="12593" spans="2:2" x14ac:dyDescent="0.3">
      <c r="B12593" s="249"/>
    </row>
    <row r="12594" spans="2:2" x14ac:dyDescent="0.3">
      <c r="B12594" s="249"/>
    </row>
    <row r="12595" spans="2:2" x14ac:dyDescent="0.3">
      <c r="B12595" s="249"/>
    </row>
    <row r="12596" spans="2:2" x14ac:dyDescent="0.3">
      <c r="B12596" s="249"/>
    </row>
    <row r="12597" spans="2:2" x14ac:dyDescent="0.3">
      <c r="B12597" s="249"/>
    </row>
    <row r="12598" spans="2:2" x14ac:dyDescent="0.3">
      <c r="B12598" s="249"/>
    </row>
    <row r="12599" spans="2:2" x14ac:dyDescent="0.3">
      <c r="B12599" s="249"/>
    </row>
    <row r="12600" spans="2:2" x14ac:dyDescent="0.3">
      <c r="B12600" s="249"/>
    </row>
    <row r="12601" spans="2:2" x14ac:dyDescent="0.3">
      <c r="B12601" s="249"/>
    </row>
    <row r="12602" spans="2:2" x14ac:dyDescent="0.3">
      <c r="B12602" s="249"/>
    </row>
    <row r="12603" spans="2:2" x14ac:dyDescent="0.3">
      <c r="B12603" s="249"/>
    </row>
    <row r="12604" spans="2:2" x14ac:dyDescent="0.3">
      <c r="B12604" s="249"/>
    </row>
    <row r="12605" spans="2:2" x14ac:dyDescent="0.3">
      <c r="B12605" s="249"/>
    </row>
    <row r="12606" spans="2:2" x14ac:dyDescent="0.3">
      <c r="B12606" s="249"/>
    </row>
    <row r="12607" spans="2:2" x14ac:dyDescent="0.3">
      <c r="B12607" s="249"/>
    </row>
    <row r="12608" spans="2:2" x14ac:dyDescent="0.3">
      <c r="B12608" s="249"/>
    </row>
    <row r="12609" spans="2:2" x14ac:dyDescent="0.3">
      <c r="B12609" s="249"/>
    </row>
    <row r="12610" spans="2:2" x14ac:dyDescent="0.3">
      <c r="B12610" s="249"/>
    </row>
    <row r="12611" spans="2:2" x14ac:dyDescent="0.3">
      <c r="B12611" s="249"/>
    </row>
    <row r="12612" spans="2:2" x14ac:dyDescent="0.3">
      <c r="B12612" s="249"/>
    </row>
    <row r="12613" spans="2:2" x14ac:dyDescent="0.3">
      <c r="B12613" s="249"/>
    </row>
    <row r="12614" spans="2:2" x14ac:dyDescent="0.3">
      <c r="B12614" s="249"/>
    </row>
    <row r="12615" spans="2:2" x14ac:dyDescent="0.3">
      <c r="B12615" s="249"/>
    </row>
    <row r="12616" spans="2:2" x14ac:dyDescent="0.3">
      <c r="B12616" s="249"/>
    </row>
    <row r="12617" spans="2:2" x14ac:dyDescent="0.3">
      <c r="B12617" s="249"/>
    </row>
    <row r="12618" spans="2:2" x14ac:dyDescent="0.3">
      <c r="B12618" s="249"/>
    </row>
    <row r="12619" spans="2:2" x14ac:dyDescent="0.3">
      <c r="B12619" s="249"/>
    </row>
    <row r="12620" spans="2:2" x14ac:dyDescent="0.3">
      <c r="B12620" s="249"/>
    </row>
    <row r="12621" spans="2:2" x14ac:dyDescent="0.3">
      <c r="B12621" s="249"/>
    </row>
    <row r="12622" spans="2:2" x14ac:dyDescent="0.3">
      <c r="B12622" s="249"/>
    </row>
    <row r="12623" spans="2:2" x14ac:dyDescent="0.3">
      <c r="B12623" s="249"/>
    </row>
    <row r="12624" spans="2:2" x14ac:dyDescent="0.3">
      <c r="B12624" s="249"/>
    </row>
    <row r="12625" spans="2:2" x14ac:dyDescent="0.3">
      <c r="B12625" s="249"/>
    </row>
    <row r="12626" spans="2:2" x14ac:dyDescent="0.3">
      <c r="B12626" s="249"/>
    </row>
    <row r="12627" spans="2:2" x14ac:dyDescent="0.3">
      <c r="B12627" s="249"/>
    </row>
    <row r="12628" spans="2:2" x14ac:dyDescent="0.3">
      <c r="B12628" s="249"/>
    </row>
    <row r="12629" spans="2:2" x14ac:dyDescent="0.3">
      <c r="B12629" s="249"/>
    </row>
    <row r="12630" spans="2:2" x14ac:dyDescent="0.3">
      <c r="B12630" s="249"/>
    </row>
    <row r="12631" spans="2:2" x14ac:dyDescent="0.3">
      <c r="B12631" s="249"/>
    </row>
    <row r="12632" spans="2:2" x14ac:dyDescent="0.3">
      <c r="B12632" s="249"/>
    </row>
    <row r="12633" spans="2:2" x14ac:dyDescent="0.3">
      <c r="B12633" s="249"/>
    </row>
    <row r="12634" spans="2:2" x14ac:dyDescent="0.3">
      <c r="B12634" s="249"/>
    </row>
    <row r="12635" spans="2:2" x14ac:dyDescent="0.3">
      <c r="B12635" s="249"/>
    </row>
    <row r="12636" spans="2:2" x14ac:dyDescent="0.3">
      <c r="B12636" s="249"/>
    </row>
    <row r="12637" spans="2:2" x14ac:dyDescent="0.3">
      <c r="B12637" s="249"/>
    </row>
    <row r="12638" spans="2:2" x14ac:dyDescent="0.3">
      <c r="B12638" s="249"/>
    </row>
    <row r="12639" spans="2:2" x14ac:dyDescent="0.3">
      <c r="B12639" s="249"/>
    </row>
    <row r="12640" spans="2:2" x14ac:dyDescent="0.3">
      <c r="B12640" s="249"/>
    </row>
    <row r="12641" spans="2:2" x14ac:dyDescent="0.3">
      <c r="B12641" s="249"/>
    </row>
    <row r="12642" spans="2:2" x14ac:dyDescent="0.3">
      <c r="B12642" s="249"/>
    </row>
    <row r="12643" spans="2:2" x14ac:dyDescent="0.3">
      <c r="B12643" s="249"/>
    </row>
    <row r="12644" spans="2:2" x14ac:dyDescent="0.3">
      <c r="B12644" s="249"/>
    </row>
    <row r="12645" spans="2:2" x14ac:dyDescent="0.3">
      <c r="B12645" s="249"/>
    </row>
    <row r="12646" spans="2:2" x14ac:dyDescent="0.3">
      <c r="B12646" s="249"/>
    </row>
    <row r="12647" spans="2:2" x14ac:dyDescent="0.3">
      <c r="B12647" s="249"/>
    </row>
    <row r="12648" spans="2:2" x14ac:dyDescent="0.3">
      <c r="B12648" s="249"/>
    </row>
    <row r="12649" spans="2:2" x14ac:dyDescent="0.3">
      <c r="B12649" s="249"/>
    </row>
    <row r="12650" spans="2:2" x14ac:dyDescent="0.3">
      <c r="B12650" s="249"/>
    </row>
    <row r="12651" spans="2:2" x14ac:dyDescent="0.3">
      <c r="B12651" s="249"/>
    </row>
    <row r="12652" spans="2:2" x14ac:dyDescent="0.3">
      <c r="B12652" s="249"/>
    </row>
    <row r="12653" spans="2:2" x14ac:dyDescent="0.3">
      <c r="B12653" s="249"/>
    </row>
    <row r="12654" spans="2:2" x14ac:dyDescent="0.3">
      <c r="B12654" s="249"/>
    </row>
    <row r="12655" spans="2:2" x14ac:dyDescent="0.3">
      <c r="B12655" s="249"/>
    </row>
    <row r="12656" spans="2:2" x14ac:dyDescent="0.3">
      <c r="B12656" s="249"/>
    </row>
    <row r="12657" spans="2:2" x14ac:dyDescent="0.3">
      <c r="B12657" s="249"/>
    </row>
    <row r="12658" spans="2:2" x14ac:dyDescent="0.3">
      <c r="B12658" s="249"/>
    </row>
    <row r="12659" spans="2:2" x14ac:dyDescent="0.3">
      <c r="B12659" s="249"/>
    </row>
    <row r="12660" spans="2:2" x14ac:dyDescent="0.3">
      <c r="B12660" s="249"/>
    </row>
    <row r="12661" spans="2:2" x14ac:dyDescent="0.3">
      <c r="B12661" s="249"/>
    </row>
    <row r="12662" spans="2:2" x14ac:dyDescent="0.3">
      <c r="B12662" s="249"/>
    </row>
    <row r="12663" spans="2:2" x14ac:dyDescent="0.3">
      <c r="B12663" s="249"/>
    </row>
    <row r="12664" spans="2:2" x14ac:dyDescent="0.3">
      <c r="B12664" s="249"/>
    </row>
    <row r="12665" spans="2:2" x14ac:dyDescent="0.3">
      <c r="B12665" s="249"/>
    </row>
    <row r="12666" spans="2:2" x14ac:dyDescent="0.3">
      <c r="B12666" s="249"/>
    </row>
    <row r="12667" spans="2:2" x14ac:dyDescent="0.3">
      <c r="B12667" s="249"/>
    </row>
    <row r="12668" spans="2:2" x14ac:dyDescent="0.3">
      <c r="B12668" s="249"/>
    </row>
    <row r="12669" spans="2:2" x14ac:dyDescent="0.3">
      <c r="B12669" s="249"/>
    </row>
    <row r="12670" spans="2:2" x14ac:dyDescent="0.3">
      <c r="B12670" s="249"/>
    </row>
    <row r="12671" spans="2:2" x14ac:dyDescent="0.3">
      <c r="B12671" s="249"/>
    </row>
    <row r="12672" spans="2:2" x14ac:dyDescent="0.3">
      <c r="B12672" s="249"/>
    </row>
    <row r="12673" spans="2:2" x14ac:dyDescent="0.3">
      <c r="B12673" s="249"/>
    </row>
    <row r="12674" spans="2:2" x14ac:dyDescent="0.3">
      <c r="B12674" s="249"/>
    </row>
    <row r="12675" spans="2:2" x14ac:dyDescent="0.3">
      <c r="B12675" s="249"/>
    </row>
    <row r="12676" spans="2:2" x14ac:dyDescent="0.3">
      <c r="B12676" s="249"/>
    </row>
    <row r="12677" spans="2:2" x14ac:dyDescent="0.3">
      <c r="B12677" s="249"/>
    </row>
    <row r="12678" spans="2:2" x14ac:dyDescent="0.3">
      <c r="B12678" s="249"/>
    </row>
    <row r="12679" spans="2:2" x14ac:dyDescent="0.3">
      <c r="B12679" s="249"/>
    </row>
    <row r="12680" spans="2:2" x14ac:dyDescent="0.3">
      <c r="B12680" s="249"/>
    </row>
    <row r="12681" spans="2:2" x14ac:dyDescent="0.3">
      <c r="B12681" s="249"/>
    </row>
    <row r="12682" spans="2:2" x14ac:dyDescent="0.3">
      <c r="B12682" s="249"/>
    </row>
    <row r="12683" spans="2:2" x14ac:dyDescent="0.3">
      <c r="B12683" s="249"/>
    </row>
    <row r="12684" spans="2:2" x14ac:dyDescent="0.3">
      <c r="B12684" s="249"/>
    </row>
    <row r="12685" spans="2:2" x14ac:dyDescent="0.3">
      <c r="B12685" s="249"/>
    </row>
    <row r="12686" spans="2:2" x14ac:dyDescent="0.3">
      <c r="B12686" s="249"/>
    </row>
    <row r="12687" spans="2:2" x14ac:dyDescent="0.3">
      <c r="B12687" s="249"/>
    </row>
    <row r="12688" spans="2:2" x14ac:dyDescent="0.3">
      <c r="B12688" s="249"/>
    </row>
    <row r="12689" spans="2:2" x14ac:dyDescent="0.3">
      <c r="B12689" s="249"/>
    </row>
    <row r="12690" spans="2:2" x14ac:dyDescent="0.3">
      <c r="B12690" s="249"/>
    </row>
    <row r="12691" spans="2:2" x14ac:dyDescent="0.3">
      <c r="B12691" s="249"/>
    </row>
    <row r="12692" spans="2:2" x14ac:dyDescent="0.3">
      <c r="B12692" s="249"/>
    </row>
    <row r="12693" spans="2:2" x14ac:dyDescent="0.3">
      <c r="B12693" s="249"/>
    </row>
    <row r="12694" spans="2:2" x14ac:dyDescent="0.3">
      <c r="B12694" s="249"/>
    </row>
    <row r="12695" spans="2:2" x14ac:dyDescent="0.3">
      <c r="B12695" s="249"/>
    </row>
    <row r="12696" spans="2:2" x14ac:dyDescent="0.3">
      <c r="B12696" s="249"/>
    </row>
    <row r="12697" spans="2:2" x14ac:dyDescent="0.3">
      <c r="B12697" s="249"/>
    </row>
    <row r="12698" spans="2:2" x14ac:dyDescent="0.3">
      <c r="B12698" s="249"/>
    </row>
    <row r="12699" spans="2:2" x14ac:dyDescent="0.3">
      <c r="B12699" s="249"/>
    </row>
    <row r="12700" spans="2:2" x14ac:dyDescent="0.3">
      <c r="B12700" s="249"/>
    </row>
    <row r="12701" spans="2:2" x14ac:dyDescent="0.3">
      <c r="B12701" s="249"/>
    </row>
    <row r="12702" spans="2:2" x14ac:dyDescent="0.3">
      <c r="B12702" s="249"/>
    </row>
    <row r="12703" spans="2:2" x14ac:dyDescent="0.3">
      <c r="B12703" s="249"/>
    </row>
    <row r="12704" spans="2:2" x14ac:dyDescent="0.3">
      <c r="B12704" s="249"/>
    </row>
    <row r="12705" spans="2:2" x14ac:dyDescent="0.3">
      <c r="B12705" s="249"/>
    </row>
    <row r="12706" spans="2:2" x14ac:dyDescent="0.3">
      <c r="B12706" s="249"/>
    </row>
    <row r="12707" spans="2:2" x14ac:dyDescent="0.3">
      <c r="B12707" s="249"/>
    </row>
    <row r="12708" spans="2:2" x14ac:dyDescent="0.3">
      <c r="B12708" s="249"/>
    </row>
    <row r="12709" spans="2:2" x14ac:dyDescent="0.3">
      <c r="B12709" s="249"/>
    </row>
    <row r="12710" spans="2:2" x14ac:dyDescent="0.3">
      <c r="B12710" s="249"/>
    </row>
    <row r="12711" spans="2:2" x14ac:dyDescent="0.3">
      <c r="B12711" s="249"/>
    </row>
    <row r="12712" spans="2:2" x14ac:dyDescent="0.3">
      <c r="B12712" s="249"/>
    </row>
    <row r="12713" spans="2:2" x14ac:dyDescent="0.3">
      <c r="B12713" s="249"/>
    </row>
    <row r="12714" spans="2:2" x14ac:dyDescent="0.3">
      <c r="B12714" s="249"/>
    </row>
    <row r="12715" spans="2:2" x14ac:dyDescent="0.3">
      <c r="B12715" s="249"/>
    </row>
    <row r="12716" spans="2:2" x14ac:dyDescent="0.3">
      <c r="B12716" s="249"/>
    </row>
    <row r="12717" spans="2:2" x14ac:dyDescent="0.3">
      <c r="B12717" s="249"/>
    </row>
    <row r="12718" spans="2:2" x14ac:dyDescent="0.3">
      <c r="B12718" s="249"/>
    </row>
    <row r="12719" spans="2:2" x14ac:dyDescent="0.3">
      <c r="B12719" s="249"/>
    </row>
    <row r="12720" spans="2:2" x14ac:dyDescent="0.3">
      <c r="B12720" s="249"/>
    </row>
    <row r="12721" spans="2:2" x14ac:dyDescent="0.3">
      <c r="B12721" s="249"/>
    </row>
    <row r="12722" spans="2:2" x14ac:dyDescent="0.3">
      <c r="B12722" s="249"/>
    </row>
    <row r="12723" spans="2:2" x14ac:dyDescent="0.3">
      <c r="B12723" s="249"/>
    </row>
    <row r="12724" spans="2:2" x14ac:dyDescent="0.3">
      <c r="B12724" s="249"/>
    </row>
    <row r="12725" spans="2:2" x14ac:dyDescent="0.3">
      <c r="B12725" s="249"/>
    </row>
    <row r="12726" spans="2:2" x14ac:dyDescent="0.3">
      <c r="B12726" s="249"/>
    </row>
    <row r="12727" spans="2:2" x14ac:dyDescent="0.3">
      <c r="B12727" s="249"/>
    </row>
    <row r="12728" spans="2:2" x14ac:dyDescent="0.3">
      <c r="B12728" s="249"/>
    </row>
    <row r="12729" spans="2:2" x14ac:dyDescent="0.3">
      <c r="B12729" s="249"/>
    </row>
    <row r="12730" spans="2:2" x14ac:dyDescent="0.3">
      <c r="B12730" s="249"/>
    </row>
    <row r="12731" spans="2:2" x14ac:dyDescent="0.3">
      <c r="B12731" s="249"/>
    </row>
    <row r="12732" spans="2:2" x14ac:dyDescent="0.3">
      <c r="B12732" s="249"/>
    </row>
    <row r="12733" spans="2:2" x14ac:dyDescent="0.3">
      <c r="B12733" s="249"/>
    </row>
    <row r="12734" spans="2:2" x14ac:dyDescent="0.3">
      <c r="B12734" s="249"/>
    </row>
    <row r="12735" spans="2:2" x14ac:dyDescent="0.3">
      <c r="B12735" s="249"/>
    </row>
    <row r="12736" spans="2:2" x14ac:dyDescent="0.3">
      <c r="B12736" s="249"/>
    </row>
    <row r="12737" spans="2:2" x14ac:dyDescent="0.3">
      <c r="B12737" s="249"/>
    </row>
    <row r="12738" spans="2:2" x14ac:dyDescent="0.3">
      <c r="B12738" s="249"/>
    </row>
    <row r="12739" spans="2:2" x14ac:dyDescent="0.3">
      <c r="B12739" s="249"/>
    </row>
    <row r="12740" spans="2:2" x14ac:dyDescent="0.3">
      <c r="B12740" s="249"/>
    </row>
    <row r="12741" spans="2:2" x14ac:dyDescent="0.3">
      <c r="B12741" s="249"/>
    </row>
    <row r="12742" spans="2:2" x14ac:dyDescent="0.3">
      <c r="B12742" s="249"/>
    </row>
    <row r="12743" spans="2:2" x14ac:dyDescent="0.3">
      <c r="B12743" s="249"/>
    </row>
    <row r="12744" spans="2:2" x14ac:dyDescent="0.3">
      <c r="B12744" s="249"/>
    </row>
    <row r="12745" spans="2:2" x14ac:dyDescent="0.3">
      <c r="B12745" s="249"/>
    </row>
    <row r="12746" spans="2:2" x14ac:dyDescent="0.3">
      <c r="B12746" s="249"/>
    </row>
    <row r="12747" spans="2:2" x14ac:dyDescent="0.3">
      <c r="B12747" s="249"/>
    </row>
    <row r="12748" spans="2:2" x14ac:dyDescent="0.3">
      <c r="B12748" s="249"/>
    </row>
    <row r="12749" spans="2:2" x14ac:dyDescent="0.3">
      <c r="B12749" s="249"/>
    </row>
    <row r="12750" spans="2:2" x14ac:dyDescent="0.3">
      <c r="B12750" s="249"/>
    </row>
    <row r="12751" spans="2:2" x14ac:dyDescent="0.3">
      <c r="B12751" s="249"/>
    </row>
    <row r="12752" spans="2:2" x14ac:dyDescent="0.3">
      <c r="B12752" s="249"/>
    </row>
    <row r="12753" spans="2:2" x14ac:dyDescent="0.3">
      <c r="B12753" s="249"/>
    </row>
    <row r="12754" spans="2:2" x14ac:dyDescent="0.3">
      <c r="B12754" s="249"/>
    </row>
    <row r="12755" spans="2:2" x14ac:dyDescent="0.3">
      <c r="B12755" s="249"/>
    </row>
    <row r="12756" spans="2:2" x14ac:dyDescent="0.3">
      <c r="B12756" s="249"/>
    </row>
    <row r="12757" spans="2:2" x14ac:dyDescent="0.3">
      <c r="B12757" s="249"/>
    </row>
    <row r="12758" spans="2:2" x14ac:dyDescent="0.3">
      <c r="B12758" s="249"/>
    </row>
    <row r="12759" spans="2:2" x14ac:dyDescent="0.3">
      <c r="B12759" s="249"/>
    </row>
    <row r="12760" spans="2:2" x14ac:dyDescent="0.3">
      <c r="B12760" s="249"/>
    </row>
    <row r="12761" spans="2:2" x14ac:dyDescent="0.3">
      <c r="B12761" s="249"/>
    </row>
    <row r="12762" spans="2:2" x14ac:dyDescent="0.3">
      <c r="B12762" s="249"/>
    </row>
    <row r="12763" spans="2:2" x14ac:dyDescent="0.3">
      <c r="B12763" s="249"/>
    </row>
    <row r="12764" spans="2:2" x14ac:dyDescent="0.3">
      <c r="B12764" s="249"/>
    </row>
    <row r="12765" spans="2:2" x14ac:dyDescent="0.3">
      <c r="B12765" s="249"/>
    </row>
    <row r="12766" spans="2:2" x14ac:dyDescent="0.3">
      <c r="B12766" s="249"/>
    </row>
    <row r="12767" spans="2:2" x14ac:dyDescent="0.3">
      <c r="B12767" s="249"/>
    </row>
    <row r="12768" spans="2:2" x14ac:dyDescent="0.3">
      <c r="B12768" s="249"/>
    </row>
    <row r="12769" spans="2:2" x14ac:dyDescent="0.3">
      <c r="B12769" s="249"/>
    </row>
    <row r="12770" spans="2:2" x14ac:dyDescent="0.3">
      <c r="B12770" s="249"/>
    </row>
    <row r="12771" spans="2:2" x14ac:dyDescent="0.3">
      <c r="B12771" s="249"/>
    </row>
    <row r="12772" spans="2:2" x14ac:dyDescent="0.3">
      <c r="B12772" s="249"/>
    </row>
    <row r="12773" spans="2:2" x14ac:dyDescent="0.3">
      <c r="B12773" s="249"/>
    </row>
    <row r="12774" spans="2:2" x14ac:dyDescent="0.3">
      <c r="B12774" s="249"/>
    </row>
    <row r="12775" spans="2:2" x14ac:dyDescent="0.3">
      <c r="B12775" s="249"/>
    </row>
    <row r="12776" spans="2:2" x14ac:dyDescent="0.3">
      <c r="B12776" s="249"/>
    </row>
    <row r="12777" spans="2:2" x14ac:dyDescent="0.3">
      <c r="B12777" s="249"/>
    </row>
    <row r="12778" spans="2:2" x14ac:dyDescent="0.3">
      <c r="B12778" s="249"/>
    </row>
    <row r="12779" spans="2:2" x14ac:dyDescent="0.3">
      <c r="B12779" s="249"/>
    </row>
    <row r="12780" spans="2:2" x14ac:dyDescent="0.3">
      <c r="B12780" s="249"/>
    </row>
    <row r="12781" spans="2:2" x14ac:dyDescent="0.3">
      <c r="B12781" s="249"/>
    </row>
    <row r="12782" spans="2:2" x14ac:dyDescent="0.3">
      <c r="B12782" s="249"/>
    </row>
    <row r="12783" spans="2:2" x14ac:dyDescent="0.3">
      <c r="B12783" s="249"/>
    </row>
    <row r="12784" spans="2:2" x14ac:dyDescent="0.3">
      <c r="B12784" s="249"/>
    </row>
    <row r="12785" spans="2:2" x14ac:dyDescent="0.3">
      <c r="B12785" s="249"/>
    </row>
    <row r="12786" spans="2:2" x14ac:dyDescent="0.3">
      <c r="B12786" s="249"/>
    </row>
    <row r="12787" spans="2:2" x14ac:dyDescent="0.3">
      <c r="B12787" s="249"/>
    </row>
    <row r="12788" spans="2:2" x14ac:dyDescent="0.3">
      <c r="B12788" s="249"/>
    </row>
    <row r="12789" spans="2:2" x14ac:dyDescent="0.3">
      <c r="B12789" s="249"/>
    </row>
    <row r="12790" spans="2:2" x14ac:dyDescent="0.3">
      <c r="B12790" s="249"/>
    </row>
    <row r="12791" spans="2:2" x14ac:dyDescent="0.3">
      <c r="B12791" s="249"/>
    </row>
    <row r="12792" spans="2:2" x14ac:dyDescent="0.3">
      <c r="B12792" s="249"/>
    </row>
    <row r="12793" spans="2:2" x14ac:dyDescent="0.3">
      <c r="B12793" s="249"/>
    </row>
    <row r="12794" spans="2:2" x14ac:dyDescent="0.3">
      <c r="B12794" s="249"/>
    </row>
    <row r="12795" spans="2:2" x14ac:dyDescent="0.3">
      <c r="B12795" s="249"/>
    </row>
    <row r="12796" spans="2:2" x14ac:dyDescent="0.3">
      <c r="B12796" s="249"/>
    </row>
    <row r="12797" spans="2:2" x14ac:dyDescent="0.3">
      <c r="B12797" s="249"/>
    </row>
    <row r="12798" spans="2:2" x14ac:dyDescent="0.3">
      <c r="B12798" s="249"/>
    </row>
    <row r="12799" spans="2:2" x14ac:dyDescent="0.3">
      <c r="B12799" s="249"/>
    </row>
    <row r="12800" spans="2:2" x14ac:dyDescent="0.3">
      <c r="B12800" s="249"/>
    </row>
    <row r="12801" spans="2:2" x14ac:dyDescent="0.3">
      <c r="B12801" s="249"/>
    </row>
    <row r="12802" spans="2:2" x14ac:dyDescent="0.3">
      <c r="B12802" s="249"/>
    </row>
    <row r="12803" spans="2:2" x14ac:dyDescent="0.3">
      <c r="B12803" s="249"/>
    </row>
    <row r="12804" spans="2:2" x14ac:dyDescent="0.3">
      <c r="B12804" s="249"/>
    </row>
    <row r="12805" spans="2:2" x14ac:dyDescent="0.3">
      <c r="B12805" s="249"/>
    </row>
    <row r="12806" spans="2:2" x14ac:dyDescent="0.3">
      <c r="B12806" s="249"/>
    </row>
    <row r="12807" spans="2:2" x14ac:dyDescent="0.3">
      <c r="B12807" s="249"/>
    </row>
    <row r="12808" spans="2:2" x14ac:dyDescent="0.3">
      <c r="B12808" s="249"/>
    </row>
    <row r="12809" spans="2:2" x14ac:dyDescent="0.3">
      <c r="B12809" s="249"/>
    </row>
    <row r="12810" spans="2:2" x14ac:dyDescent="0.3">
      <c r="B12810" s="249"/>
    </row>
    <row r="12811" spans="2:2" x14ac:dyDescent="0.3">
      <c r="B12811" s="249"/>
    </row>
    <row r="12812" spans="2:2" x14ac:dyDescent="0.3">
      <c r="B12812" s="249"/>
    </row>
    <row r="12813" spans="2:2" x14ac:dyDescent="0.3">
      <c r="B12813" s="249"/>
    </row>
    <row r="12814" spans="2:2" x14ac:dyDescent="0.3">
      <c r="B12814" s="249"/>
    </row>
    <row r="12815" spans="2:2" x14ac:dyDescent="0.3">
      <c r="B12815" s="249"/>
    </row>
    <row r="12816" spans="2:2" x14ac:dyDescent="0.3">
      <c r="B12816" s="249"/>
    </row>
    <row r="12817" spans="2:2" x14ac:dyDescent="0.3">
      <c r="B12817" s="249"/>
    </row>
    <row r="12818" spans="2:2" x14ac:dyDescent="0.3">
      <c r="B12818" s="249"/>
    </row>
    <row r="12819" spans="2:2" x14ac:dyDescent="0.3">
      <c r="B12819" s="249"/>
    </row>
    <row r="12820" spans="2:2" x14ac:dyDescent="0.3">
      <c r="B12820" s="249"/>
    </row>
    <row r="12821" spans="2:2" x14ac:dyDescent="0.3">
      <c r="B12821" s="249"/>
    </row>
    <row r="12822" spans="2:2" x14ac:dyDescent="0.3">
      <c r="B12822" s="249"/>
    </row>
    <row r="12823" spans="2:2" x14ac:dyDescent="0.3">
      <c r="B12823" s="249"/>
    </row>
    <row r="12824" spans="2:2" x14ac:dyDescent="0.3">
      <c r="B12824" s="249"/>
    </row>
    <row r="12825" spans="2:2" x14ac:dyDescent="0.3">
      <c r="B12825" s="249"/>
    </row>
    <row r="12826" spans="2:2" x14ac:dyDescent="0.3">
      <c r="B12826" s="249"/>
    </row>
    <row r="12827" spans="2:2" x14ac:dyDescent="0.3">
      <c r="B12827" s="249"/>
    </row>
    <row r="12828" spans="2:2" x14ac:dyDescent="0.3">
      <c r="B12828" s="249"/>
    </row>
    <row r="12829" spans="2:2" x14ac:dyDescent="0.3">
      <c r="B12829" s="249"/>
    </row>
    <row r="12830" spans="2:2" x14ac:dyDescent="0.3">
      <c r="B12830" s="249"/>
    </row>
    <row r="12831" spans="2:2" x14ac:dyDescent="0.3">
      <c r="B12831" s="249"/>
    </row>
    <row r="12832" spans="2:2" x14ac:dyDescent="0.3">
      <c r="B12832" s="249"/>
    </row>
    <row r="12833" spans="2:2" x14ac:dyDescent="0.3">
      <c r="B12833" s="249"/>
    </row>
    <row r="12834" spans="2:2" x14ac:dyDescent="0.3">
      <c r="B12834" s="249"/>
    </row>
    <row r="12835" spans="2:2" x14ac:dyDescent="0.3">
      <c r="B12835" s="249"/>
    </row>
    <row r="12836" spans="2:2" x14ac:dyDescent="0.3">
      <c r="B12836" s="249"/>
    </row>
    <row r="12837" spans="2:2" x14ac:dyDescent="0.3">
      <c r="B12837" s="249"/>
    </row>
    <row r="12838" spans="2:2" x14ac:dyDescent="0.3">
      <c r="B12838" s="249"/>
    </row>
    <row r="12839" spans="2:2" x14ac:dyDescent="0.3">
      <c r="B12839" s="249"/>
    </row>
    <row r="12840" spans="2:2" x14ac:dyDescent="0.3">
      <c r="B12840" s="249"/>
    </row>
    <row r="12841" spans="2:2" x14ac:dyDescent="0.3">
      <c r="B12841" s="249"/>
    </row>
    <row r="12842" spans="2:2" x14ac:dyDescent="0.3">
      <c r="B12842" s="249"/>
    </row>
    <row r="12843" spans="2:2" x14ac:dyDescent="0.3">
      <c r="B12843" s="249"/>
    </row>
    <row r="12844" spans="2:2" x14ac:dyDescent="0.3">
      <c r="B12844" s="249"/>
    </row>
    <row r="12845" spans="2:2" x14ac:dyDescent="0.3">
      <c r="B12845" s="249"/>
    </row>
    <row r="12846" spans="2:2" x14ac:dyDescent="0.3">
      <c r="B12846" s="249"/>
    </row>
    <row r="12847" spans="2:2" x14ac:dyDescent="0.3">
      <c r="B12847" s="249"/>
    </row>
    <row r="12848" spans="2:2" x14ac:dyDescent="0.3">
      <c r="B12848" s="249"/>
    </row>
    <row r="12849" spans="2:2" x14ac:dyDescent="0.3">
      <c r="B12849" s="249"/>
    </row>
    <row r="12850" spans="2:2" x14ac:dyDescent="0.3">
      <c r="B12850" s="249"/>
    </row>
    <row r="12851" spans="2:2" x14ac:dyDescent="0.3">
      <c r="B12851" s="249"/>
    </row>
    <row r="12852" spans="2:2" x14ac:dyDescent="0.3">
      <c r="B12852" s="249"/>
    </row>
    <row r="12853" spans="2:2" x14ac:dyDescent="0.3">
      <c r="B12853" s="249"/>
    </row>
    <row r="12854" spans="2:2" x14ac:dyDescent="0.3">
      <c r="B12854" s="249"/>
    </row>
    <row r="12855" spans="2:2" x14ac:dyDescent="0.3">
      <c r="B12855" s="249"/>
    </row>
    <row r="12856" spans="2:2" x14ac:dyDescent="0.3">
      <c r="B12856" s="249"/>
    </row>
    <row r="12857" spans="2:2" x14ac:dyDescent="0.3">
      <c r="B12857" s="249"/>
    </row>
    <row r="12858" spans="2:2" x14ac:dyDescent="0.3">
      <c r="B12858" s="249"/>
    </row>
    <row r="12859" spans="2:2" x14ac:dyDescent="0.3">
      <c r="B12859" s="249"/>
    </row>
    <row r="12860" spans="2:2" x14ac:dyDescent="0.3">
      <c r="B12860" s="249"/>
    </row>
    <row r="12861" spans="2:2" x14ac:dyDescent="0.3">
      <c r="B12861" s="249"/>
    </row>
    <row r="12862" spans="2:2" x14ac:dyDescent="0.3">
      <c r="B12862" s="249"/>
    </row>
    <row r="12863" spans="2:2" x14ac:dyDescent="0.3">
      <c r="B12863" s="249"/>
    </row>
    <row r="12864" spans="2:2" x14ac:dyDescent="0.3">
      <c r="B12864" s="249"/>
    </row>
    <row r="12865" spans="2:2" x14ac:dyDescent="0.3">
      <c r="B12865" s="249"/>
    </row>
    <row r="12866" spans="2:2" x14ac:dyDescent="0.3">
      <c r="B12866" s="249"/>
    </row>
    <row r="12867" spans="2:2" x14ac:dyDescent="0.3">
      <c r="B12867" s="249"/>
    </row>
    <row r="12868" spans="2:2" x14ac:dyDescent="0.3">
      <c r="B12868" s="249"/>
    </row>
    <row r="12869" spans="2:2" x14ac:dyDescent="0.3">
      <c r="B12869" s="249"/>
    </row>
    <row r="12870" spans="2:2" x14ac:dyDescent="0.3">
      <c r="B12870" s="249"/>
    </row>
    <row r="12871" spans="2:2" x14ac:dyDescent="0.3">
      <c r="B12871" s="249"/>
    </row>
    <row r="12872" spans="2:2" x14ac:dyDescent="0.3">
      <c r="B12872" s="249"/>
    </row>
    <row r="12873" spans="2:2" x14ac:dyDescent="0.3">
      <c r="B12873" s="249"/>
    </row>
    <row r="12874" spans="2:2" x14ac:dyDescent="0.3">
      <c r="B12874" s="249"/>
    </row>
    <row r="12875" spans="2:2" x14ac:dyDescent="0.3">
      <c r="B12875" s="249"/>
    </row>
    <row r="12876" spans="2:2" x14ac:dyDescent="0.3">
      <c r="B12876" s="249"/>
    </row>
    <row r="12877" spans="2:2" x14ac:dyDescent="0.3">
      <c r="B12877" s="249"/>
    </row>
    <row r="12878" spans="2:2" x14ac:dyDescent="0.3">
      <c r="B12878" s="249"/>
    </row>
    <row r="12879" spans="2:2" x14ac:dyDescent="0.3">
      <c r="B12879" s="249"/>
    </row>
    <row r="12880" spans="2:2" x14ac:dyDescent="0.3">
      <c r="B12880" s="249"/>
    </row>
    <row r="12881" spans="2:2" x14ac:dyDescent="0.3">
      <c r="B12881" s="249"/>
    </row>
    <row r="12882" spans="2:2" x14ac:dyDescent="0.3">
      <c r="B12882" s="249"/>
    </row>
    <row r="12883" spans="2:2" x14ac:dyDescent="0.3">
      <c r="B12883" s="249"/>
    </row>
    <row r="12884" spans="2:2" x14ac:dyDescent="0.3">
      <c r="B12884" s="249"/>
    </row>
    <row r="12885" spans="2:2" x14ac:dyDescent="0.3">
      <c r="B12885" s="249"/>
    </row>
    <row r="12886" spans="2:2" x14ac:dyDescent="0.3">
      <c r="B12886" s="249"/>
    </row>
    <row r="12887" spans="2:2" x14ac:dyDescent="0.3">
      <c r="B12887" s="249"/>
    </row>
    <row r="12888" spans="2:2" x14ac:dyDescent="0.3">
      <c r="B12888" s="249"/>
    </row>
    <row r="12889" spans="2:2" x14ac:dyDescent="0.3">
      <c r="B12889" s="249"/>
    </row>
    <row r="12890" spans="2:2" x14ac:dyDescent="0.3">
      <c r="B12890" s="249"/>
    </row>
    <row r="12891" spans="2:2" x14ac:dyDescent="0.3">
      <c r="B12891" s="249"/>
    </row>
    <row r="12892" spans="2:2" x14ac:dyDescent="0.3">
      <c r="B12892" s="249"/>
    </row>
    <row r="12893" spans="2:2" x14ac:dyDescent="0.3">
      <c r="B12893" s="249"/>
    </row>
    <row r="12894" spans="2:2" x14ac:dyDescent="0.3">
      <c r="B12894" s="249"/>
    </row>
    <row r="12895" spans="2:2" x14ac:dyDescent="0.3">
      <c r="B12895" s="249"/>
    </row>
    <row r="12896" spans="2:2" x14ac:dyDescent="0.3">
      <c r="B12896" s="249"/>
    </row>
    <row r="12897" spans="2:2" x14ac:dyDescent="0.3">
      <c r="B12897" s="249"/>
    </row>
    <row r="12898" spans="2:2" x14ac:dyDescent="0.3">
      <c r="B12898" s="249"/>
    </row>
    <row r="12899" spans="2:2" x14ac:dyDescent="0.3">
      <c r="B12899" s="249"/>
    </row>
    <row r="12900" spans="2:2" x14ac:dyDescent="0.3">
      <c r="B12900" s="249"/>
    </row>
    <row r="12901" spans="2:2" x14ac:dyDescent="0.3">
      <c r="B12901" s="249"/>
    </row>
    <row r="12902" spans="2:2" x14ac:dyDescent="0.3">
      <c r="B12902" s="249"/>
    </row>
    <row r="12903" spans="2:2" x14ac:dyDescent="0.3">
      <c r="B12903" s="249"/>
    </row>
    <row r="12904" spans="2:2" x14ac:dyDescent="0.3">
      <c r="B12904" s="249"/>
    </row>
    <row r="12905" spans="2:2" x14ac:dyDescent="0.3">
      <c r="B12905" s="249"/>
    </row>
    <row r="12906" spans="2:2" x14ac:dyDescent="0.3">
      <c r="B12906" s="249"/>
    </row>
    <row r="12907" spans="2:2" x14ac:dyDescent="0.3">
      <c r="B12907" s="249"/>
    </row>
    <row r="12908" spans="2:2" x14ac:dyDescent="0.3">
      <c r="B12908" s="249"/>
    </row>
    <row r="12909" spans="2:2" x14ac:dyDescent="0.3">
      <c r="B12909" s="249"/>
    </row>
    <row r="12910" spans="2:2" x14ac:dyDescent="0.3">
      <c r="B12910" s="249"/>
    </row>
    <row r="12911" spans="2:2" x14ac:dyDescent="0.3">
      <c r="B12911" s="249"/>
    </row>
    <row r="12912" spans="2:2" x14ac:dyDescent="0.3">
      <c r="B12912" s="249"/>
    </row>
    <row r="12913" spans="2:2" x14ac:dyDescent="0.3">
      <c r="B12913" s="249"/>
    </row>
    <row r="12914" spans="2:2" x14ac:dyDescent="0.3">
      <c r="B12914" s="249"/>
    </row>
    <row r="12915" spans="2:2" x14ac:dyDescent="0.3">
      <c r="B12915" s="249"/>
    </row>
    <row r="12916" spans="2:2" x14ac:dyDescent="0.3">
      <c r="B12916" s="249"/>
    </row>
    <row r="12917" spans="2:2" x14ac:dyDescent="0.3">
      <c r="B12917" s="249"/>
    </row>
    <row r="12918" spans="2:2" x14ac:dyDescent="0.3">
      <c r="B12918" s="249"/>
    </row>
    <row r="12919" spans="2:2" x14ac:dyDescent="0.3">
      <c r="B12919" s="249"/>
    </row>
    <row r="12920" spans="2:2" x14ac:dyDescent="0.3">
      <c r="B12920" s="249"/>
    </row>
    <row r="12921" spans="2:2" x14ac:dyDescent="0.3">
      <c r="B12921" s="249"/>
    </row>
    <row r="12922" spans="2:2" x14ac:dyDescent="0.3">
      <c r="B12922" s="249"/>
    </row>
    <row r="12923" spans="2:2" x14ac:dyDescent="0.3">
      <c r="B12923" s="249"/>
    </row>
    <row r="12924" spans="2:2" x14ac:dyDescent="0.3">
      <c r="B12924" s="249"/>
    </row>
    <row r="12925" spans="2:2" x14ac:dyDescent="0.3">
      <c r="B12925" s="249"/>
    </row>
    <row r="12926" spans="2:2" x14ac:dyDescent="0.3">
      <c r="B12926" s="249"/>
    </row>
    <row r="12927" spans="2:2" x14ac:dyDescent="0.3">
      <c r="B12927" s="249"/>
    </row>
    <row r="12928" spans="2:2" x14ac:dyDescent="0.3">
      <c r="B12928" s="249"/>
    </row>
    <row r="12929" spans="2:2" x14ac:dyDescent="0.3">
      <c r="B12929" s="249"/>
    </row>
    <row r="12930" spans="2:2" x14ac:dyDescent="0.3">
      <c r="B12930" s="249"/>
    </row>
    <row r="12931" spans="2:2" x14ac:dyDescent="0.3">
      <c r="B12931" s="249"/>
    </row>
    <row r="12932" spans="2:2" x14ac:dyDescent="0.3">
      <c r="B12932" s="249"/>
    </row>
    <row r="12933" spans="2:2" x14ac:dyDescent="0.3">
      <c r="B12933" s="249"/>
    </row>
    <row r="12934" spans="2:2" x14ac:dyDescent="0.3">
      <c r="B12934" s="249"/>
    </row>
    <row r="12935" spans="2:2" x14ac:dyDescent="0.3">
      <c r="B12935" s="249"/>
    </row>
    <row r="12936" spans="2:2" x14ac:dyDescent="0.3">
      <c r="B12936" s="249"/>
    </row>
    <row r="12937" spans="2:2" x14ac:dyDescent="0.3">
      <c r="B12937" s="249"/>
    </row>
    <row r="12938" spans="2:2" x14ac:dyDescent="0.3">
      <c r="B12938" s="249"/>
    </row>
    <row r="12939" spans="2:2" x14ac:dyDescent="0.3">
      <c r="B12939" s="249"/>
    </row>
    <row r="12940" spans="2:2" x14ac:dyDescent="0.3">
      <c r="B12940" s="249"/>
    </row>
    <row r="12941" spans="2:2" x14ac:dyDescent="0.3">
      <c r="B12941" s="249"/>
    </row>
    <row r="12942" spans="2:2" x14ac:dyDescent="0.3">
      <c r="B12942" s="249"/>
    </row>
    <row r="12943" spans="2:2" x14ac:dyDescent="0.3">
      <c r="B12943" s="249"/>
    </row>
    <row r="12944" spans="2:2" x14ac:dyDescent="0.3">
      <c r="B12944" s="249"/>
    </row>
    <row r="12945" spans="2:2" x14ac:dyDescent="0.3">
      <c r="B12945" s="249"/>
    </row>
    <row r="12946" spans="2:2" x14ac:dyDescent="0.3">
      <c r="B12946" s="249"/>
    </row>
    <row r="12947" spans="2:2" x14ac:dyDescent="0.3">
      <c r="B12947" s="249"/>
    </row>
    <row r="12948" spans="2:2" x14ac:dyDescent="0.3">
      <c r="B12948" s="249"/>
    </row>
    <row r="12949" spans="2:2" x14ac:dyDescent="0.3">
      <c r="B12949" s="249"/>
    </row>
    <row r="12950" spans="2:2" x14ac:dyDescent="0.3">
      <c r="B12950" s="249"/>
    </row>
    <row r="12951" spans="2:2" x14ac:dyDescent="0.3">
      <c r="B12951" s="249"/>
    </row>
    <row r="12952" spans="2:2" x14ac:dyDescent="0.3">
      <c r="B12952" s="249"/>
    </row>
    <row r="12953" spans="2:2" x14ac:dyDescent="0.3">
      <c r="B12953" s="249"/>
    </row>
    <row r="12954" spans="2:2" x14ac:dyDescent="0.3">
      <c r="B12954" s="249"/>
    </row>
    <row r="12955" spans="2:2" x14ac:dyDescent="0.3">
      <c r="B12955" s="249"/>
    </row>
    <row r="12956" spans="2:2" x14ac:dyDescent="0.3">
      <c r="B12956" s="249"/>
    </row>
    <row r="12957" spans="2:2" x14ac:dyDescent="0.3">
      <c r="B12957" s="249"/>
    </row>
    <row r="12958" spans="2:2" x14ac:dyDescent="0.3">
      <c r="B12958" s="249"/>
    </row>
    <row r="12959" spans="2:2" x14ac:dyDescent="0.3">
      <c r="B12959" s="249"/>
    </row>
    <row r="12960" spans="2:2" x14ac:dyDescent="0.3">
      <c r="B12960" s="249"/>
    </row>
    <row r="12961" spans="2:2" x14ac:dyDescent="0.3">
      <c r="B12961" s="249"/>
    </row>
    <row r="12962" spans="2:2" x14ac:dyDescent="0.3">
      <c r="B12962" s="249"/>
    </row>
    <row r="12963" spans="2:2" x14ac:dyDescent="0.3">
      <c r="B12963" s="249"/>
    </row>
    <row r="12964" spans="2:2" x14ac:dyDescent="0.3">
      <c r="B12964" s="249"/>
    </row>
    <row r="12965" spans="2:2" x14ac:dyDescent="0.3">
      <c r="B12965" s="249"/>
    </row>
    <row r="12966" spans="2:2" x14ac:dyDescent="0.3">
      <c r="B12966" s="249"/>
    </row>
    <row r="12967" spans="2:2" x14ac:dyDescent="0.3">
      <c r="B12967" s="249"/>
    </row>
    <row r="12968" spans="2:2" x14ac:dyDescent="0.3">
      <c r="B12968" s="249"/>
    </row>
    <row r="12969" spans="2:2" x14ac:dyDescent="0.3">
      <c r="B12969" s="249"/>
    </row>
    <row r="12970" spans="2:2" x14ac:dyDescent="0.3">
      <c r="B12970" s="249"/>
    </row>
    <row r="12971" spans="2:2" x14ac:dyDescent="0.3">
      <c r="B12971" s="249"/>
    </row>
    <row r="12972" spans="2:2" x14ac:dyDescent="0.3">
      <c r="B12972" s="249"/>
    </row>
    <row r="12973" spans="2:2" x14ac:dyDescent="0.3">
      <c r="B12973" s="249"/>
    </row>
    <row r="12974" spans="2:2" x14ac:dyDescent="0.3">
      <c r="B12974" s="249"/>
    </row>
    <row r="12975" spans="2:2" x14ac:dyDescent="0.3">
      <c r="B12975" s="249"/>
    </row>
    <row r="12976" spans="2:2" x14ac:dyDescent="0.3">
      <c r="B12976" s="249"/>
    </row>
    <row r="12977" spans="2:2" x14ac:dyDescent="0.3">
      <c r="B12977" s="249"/>
    </row>
    <row r="12978" spans="2:2" x14ac:dyDescent="0.3">
      <c r="B12978" s="249"/>
    </row>
    <row r="12979" spans="2:2" x14ac:dyDescent="0.3">
      <c r="B12979" s="249"/>
    </row>
    <row r="12980" spans="2:2" x14ac:dyDescent="0.3">
      <c r="B12980" s="249"/>
    </row>
    <row r="12981" spans="2:2" x14ac:dyDescent="0.3">
      <c r="B12981" s="249"/>
    </row>
    <row r="12982" spans="2:2" x14ac:dyDescent="0.3">
      <c r="B12982" s="249"/>
    </row>
    <row r="12983" spans="2:2" x14ac:dyDescent="0.3">
      <c r="B12983" s="249"/>
    </row>
    <row r="12984" spans="2:2" x14ac:dyDescent="0.3">
      <c r="B12984" s="249"/>
    </row>
    <row r="12985" spans="2:2" x14ac:dyDescent="0.3">
      <c r="B12985" s="249"/>
    </row>
    <row r="12986" spans="2:2" x14ac:dyDescent="0.3">
      <c r="B12986" s="249"/>
    </row>
    <row r="12987" spans="2:2" x14ac:dyDescent="0.3">
      <c r="B12987" s="249"/>
    </row>
    <row r="12988" spans="2:2" x14ac:dyDescent="0.3">
      <c r="B12988" s="249"/>
    </row>
    <row r="12989" spans="2:2" x14ac:dyDescent="0.3">
      <c r="B12989" s="249"/>
    </row>
    <row r="12990" spans="2:2" x14ac:dyDescent="0.3">
      <c r="B12990" s="249"/>
    </row>
    <row r="12991" spans="2:2" x14ac:dyDescent="0.3">
      <c r="B12991" s="249"/>
    </row>
    <row r="12992" spans="2:2" x14ac:dyDescent="0.3">
      <c r="B12992" s="249"/>
    </row>
    <row r="12993" spans="2:2" x14ac:dyDescent="0.3">
      <c r="B12993" s="249"/>
    </row>
    <row r="12994" spans="2:2" x14ac:dyDescent="0.3">
      <c r="B12994" s="249"/>
    </row>
    <row r="12995" spans="2:2" x14ac:dyDescent="0.3">
      <c r="B12995" s="249"/>
    </row>
    <row r="12996" spans="2:2" x14ac:dyDescent="0.3">
      <c r="B12996" s="249"/>
    </row>
    <row r="12997" spans="2:2" x14ac:dyDescent="0.3">
      <c r="B12997" s="249"/>
    </row>
    <row r="12998" spans="2:2" x14ac:dyDescent="0.3">
      <c r="B12998" s="249"/>
    </row>
    <row r="12999" spans="2:2" x14ac:dyDescent="0.3">
      <c r="B12999" s="249"/>
    </row>
    <row r="13000" spans="2:2" x14ac:dyDescent="0.3">
      <c r="B13000" s="249"/>
    </row>
    <row r="13001" spans="2:2" x14ac:dyDescent="0.3">
      <c r="B13001" s="249"/>
    </row>
    <row r="13002" spans="2:2" x14ac:dyDescent="0.3">
      <c r="B13002" s="249"/>
    </row>
    <row r="13003" spans="2:2" x14ac:dyDescent="0.3">
      <c r="B13003" s="249"/>
    </row>
    <row r="13004" spans="2:2" x14ac:dyDescent="0.3">
      <c r="B13004" s="249"/>
    </row>
    <row r="13005" spans="2:2" x14ac:dyDescent="0.3">
      <c r="B13005" s="249"/>
    </row>
    <row r="13006" spans="2:2" x14ac:dyDescent="0.3">
      <c r="B13006" s="249"/>
    </row>
    <row r="13007" spans="2:2" x14ac:dyDescent="0.3">
      <c r="B13007" s="249"/>
    </row>
    <row r="13008" spans="2:2" x14ac:dyDescent="0.3">
      <c r="B13008" s="249"/>
    </row>
    <row r="13009" spans="2:2" x14ac:dyDescent="0.3">
      <c r="B13009" s="249"/>
    </row>
    <row r="13010" spans="2:2" x14ac:dyDescent="0.3">
      <c r="B13010" s="249"/>
    </row>
    <row r="13011" spans="2:2" x14ac:dyDescent="0.3">
      <c r="B13011" s="249"/>
    </row>
    <row r="13012" spans="2:2" x14ac:dyDescent="0.3">
      <c r="B13012" s="249"/>
    </row>
    <row r="13013" spans="2:2" x14ac:dyDescent="0.3">
      <c r="B13013" s="249"/>
    </row>
    <row r="13014" spans="2:2" x14ac:dyDescent="0.3">
      <c r="B13014" s="249"/>
    </row>
    <row r="13015" spans="2:2" x14ac:dyDescent="0.3">
      <c r="B13015" s="249"/>
    </row>
    <row r="13016" spans="2:2" x14ac:dyDescent="0.3">
      <c r="B13016" s="249"/>
    </row>
    <row r="13017" spans="2:2" x14ac:dyDescent="0.3">
      <c r="B13017" s="249"/>
    </row>
    <row r="13018" spans="2:2" x14ac:dyDescent="0.3">
      <c r="B13018" s="249"/>
    </row>
    <row r="13019" spans="2:2" x14ac:dyDescent="0.3">
      <c r="B13019" s="249"/>
    </row>
    <row r="13020" spans="2:2" x14ac:dyDescent="0.3">
      <c r="B13020" s="249"/>
    </row>
    <row r="13021" spans="2:2" x14ac:dyDescent="0.3">
      <c r="B13021" s="249"/>
    </row>
    <row r="13022" spans="2:2" x14ac:dyDescent="0.3">
      <c r="B13022" s="249"/>
    </row>
    <row r="13023" spans="2:2" x14ac:dyDescent="0.3">
      <c r="B13023" s="249"/>
    </row>
    <row r="13024" spans="2:2" x14ac:dyDescent="0.3">
      <c r="B13024" s="249"/>
    </row>
    <row r="13025" spans="2:2" x14ac:dyDescent="0.3">
      <c r="B13025" s="249"/>
    </row>
    <row r="13026" spans="2:2" x14ac:dyDescent="0.3">
      <c r="B13026" s="249"/>
    </row>
    <row r="13027" spans="2:2" x14ac:dyDescent="0.3">
      <c r="B13027" s="249"/>
    </row>
    <row r="13028" spans="2:2" x14ac:dyDescent="0.3">
      <c r="B13028" s="249"/>
    </row>
    <row r="13029" spans="2:2" x14ac:dyDescent="0.3">
      <c r="B13029" s="249"/>
    </row>
    <row r="13030" spans="2:2" x14ac:dyDescent="0.3">
      <c r="B13030" s="249"/>
    </row>
    <row r="13031" spans="2:2" x14ac:dyDescent="0.3">
      <c r="B13031" s="249"/>
    </row>
    <row r="13032" spans="2:2" x14ac:dyDescent="0.3">
      <c r="B13032" s="249"/>
    </row>
    <row r="13033" spans="2:2" x14ac:dyDescent="0.3">
      <c r="B13033" s="249"/>
    </row>
    <row r="13034" spans="2:2" x14ac:dyDescent="0.3">
      <c r="B13034" s="249"/>
    </row>
    <row r="13035" spans="2:2" x14ac:dyDescent="0.3">
      <c r="B13035" s="249"/>
    </row>
    <row r="13036" spans="2:2" x14ac:dyDescent="0.3">
      <c r="B13036" s="249"/>
    </row>
    <row r="13037" spans="2:2" x14ac:dyDescent="0.3">
      <c r="B13037" s="249"/>
    </row>
    <row r="13038" spans="2:2" x14ac:dyDescent="0.3">
      <c r="B13038" s="249"/>
    </row>
    <row r="13039" spans="2:2" x14ac:dyDescent="0.3">
      <c r="B13039" s="249"/>
    </row>
    <row r="13040" spans="2:2" x14ac:dyDescent="0.3">
      <c r="B13040" s="249"/>
    </row>
    <row r="13041" spans="2:2" x14ac:dyDescent="0.3">
      <c r="B13041" s="249"/>
    </row>
    <row r="13042" spans="2:2" x14ac:dyDescent="0.3">
      <c r="B13042" s="249"/>
    </row>
    <row r="13043" spans="2:2" x14ac:dyDescent="0.3">
      <c r="B13043" s="249"/>
    </row>
    <row r="13044" spans="2:2" x14ac:dyDescent="0.3">
      <c r="B13044" s="249"/>
    </row>
    <row r="13045" spans="2:2" x14ac:dyDescent="0.3">
      <c r="B13045" s="249"/>
    </row>
    <row r="13046" spans="2:2" x14ac:dyDescent="0.3">
      <c r="B13046" s="249"/>
    </row>
    <row r="13047" spans="2:2" x14ac:dyDescent="0.3">
      <c r="B13047" s="249"/>
    </row>
    <row r="13048" spans="2:2" x14ac:dyDescent="0.3">
      <c r="B13048" s="249"/>
    </row>
    <row r="13049" spans="2:2" x14ac:dyDescent="0.3">
      <c r="B13049" s="249"/>
    </row>
    <row r="13050" spans="2:2" x14ac:dyDescent="0.3">
      <c r="B13050" s="249"/>
    </row>
    <row r="13051" spans="2:2" x14ac:dyDescent="0.3">
      <c r="B13051" s="249"/>
    </row>
    <row r="13052" spans="2:2" x14ac:dyDescent="0.3">
      <c r="B13052" s="249"/>
    </row>
    <row r="13053" spans="2:2" x14ac:dyDescent="0.3">
      <c r="B13053" s="249"/>
    </row>
    <row r="13054" spans="2:2" x14ac:dyDescent="0.3">
      <c r="B13054" s="249"/>
    </row>
    <row r="13055" spans="2:2" x14ac:dyDescent="0.3">
      <c r="B13055" s="249"/>
    </row>
    <row r="13056" spans="2:2" x14ac:dyDescent="0.3">
      <c r="B13056" s="249"/>
    </row>
    <row r="13057" spans="2:2" x14ac:dyDescent="0.3">
      <c r="B13057" s="249"/>
    </row>
    <row r="13058" spans="2:2" x14ac:dyDescent="0.3">
      <c r="B13058" s="249"/>
    </row>
    <row r="13059" spans="2:2" x14ac:dyDescent="0.3">
      <c r="B13059" s="249"/>
    </row>
    <row r="13060" spans="2:2" x14ac:dyDescent="0.3">
      <c r="B13060" s="249"/>
    </row>
    <row r="13061" spans="2:2" x14ac:dyDescent="0.3">
      <c r="B13061" s="249"/>
    </row>
    <row r="13062" spans="2:2" x14ac:dyDescent="0.3">
      <c r="B13062" s="249"/>
    </row>
    <row r="13063" spans="2:2" x14ac:dyDescent="0.3">
      <c r="B13063" s="249"/>
    </row>
    <row r="13064" spans="2:2" x14ac:dyDescent="0.3">
      <c r="B13064" s="249"/>
    </row>
    <row r="13065" spans="2:2" x14ac:dyDescent="0.3">
      <c r="B13065" s="249"/>
    </row>
    <row r="13066" spans="2:2" x14ac:dyDescent="0.3">
      <c r="B13066" s="249"/>
    </row>
    <row r="13067" spans="2:2" x14ac:dyDescent="0.3">
      <c r="B13067" s="249"/>
    </row>
    <row r="13068" spans="2:2" x14ac:dyDescent="0.3">
      <c r="B13068" s="249"/>
    </row>
    <row r="13069" spans="2:2" x14ac:dyDescent="0.3">
      <c r="B13069" s="249"/>
    </row>
    <row r="13070" spans="2:2" x14ac:dyDescent="0.3">
      <c r="B13070" s="249"/>
    </row>
    <row r="13071" spans="2:2" x14ac:dyDescent="0.3">
      <c r="B13071" s="249"/>
    </row>
    <row r="13072" spans="2:2" x14ac:dyDescent="0.3">
      <c r="B13072" s="249"/>
    </row>
    <row r="13073" spans="2:2" x14ac:dyDescent="0.3">
      <c r="B13073" s="249"/>
    </row>
    <row r="13074" spans="2:2" x14ac:dyDescent="0.3">
      <c r="B13074" s="249"/>
    </row>
    <row r="13075" spans="2:2" x14ac:dyDescent="0.3">
      <c r="B13075" s="249"/>
    </row>
    <row r="13076" spans="2:2" x14ac:dyDescent="0.3">
      <c r="B13076" s="249"/>
    </row>
    <row r="13077" spans="2:2" x14ac:dyDescent="0.3">
      <c r="B13077" s="249"/>
    </row>
    <row r="13078" spans="2:2" x14ac:dyDescent="0.3">
      <c r="B13078" s="249"/>
    </row>
    <row r="13079" spans="2:2" x14ac:dyDescent="0.3">
      <c r="B13079" s="249"/>
    </row>
    <row r="13080" spans="2:2" x14ac:dyDescent="0.3">
      <c r="B13080" s="249"/>
    </row>
    <row r="13081" spans="2:2" x14ac:dyDescent="0.3">
      <c r="B13081" s="249"/>
    </row>
    <row r="13082" spans="2:2" x14ac:dyDescent="0.3">
      <c r="B13082" s="249"/>
    </row>
    <row r="13083" spans="2:2" x14ac:dyDescent="0.3">
      <c r="B13083" s="249"/>
    </row>
    <row r="13084" spans="2:2" x14ac:dyDescent="0.3">
      <c r="B13084" s="249"/>
    </row>
    <row r="13085" spans="2:2" x14ac:dyDescent="0.3">
      <c r="B13085" s="249"/>
    </row>
    <row r="13086" spans="2:2" x14ac:dyDescent="0.3">
      <c r="B13086" s="249"/>
    </row>
    <row r="13087" spans="2:2" x14ac:dyDescent="0.3">
      <c r="B13087" s="249"/>
    </row>
    <row r="13088" spans="2:2" x14ac:dyDescent="0.3">
      <c r="B13088" s="249"/>
    </row>
    <row r="13089" spans="2:2" x14ac:dyDescent="0.3">
      <c r="B13089" s="249"/>
    </row>
    <row r="13090" spans="2:2" x14ac:dyDescent="0.3">
      <c r="B13090" s="249"/>
    </row>
    <row r="13091" spans="2:2" x14ac:dyDescent="0.3">
      <c r="B13091" s="249"/>
    </row>
    <row r="13092" spans="2:2" x14ac:dyDescent="0.3">
      <c r="B13092" s="249"/>
    </row>
    <row r="13093" spans="2:2" x14ac:dyDescent="0.3">
      <c r="B13093" s="249"/>
    </row>
    <row r="13094" spans="2:2" x14ac:dyDescent="0.3">
      <c r="B13094" s="249"/>
    </row>
    <row r="13095" spans="2:2" x14ac:dyDescent="0.3">
      <c r="B13095" s="249"/>
    </row>
    <row r="13096" spans="2:2" x14ac:dyDescent="0.3">
      <c r="B13096" s="249"/>
    </row>
    <row r="13097" spans="2:2" x14ac:dyDescent="0.3">
      <c r="B13097" s="249"/>
    </row>
    <row r="13098" spans="2:2" x14ac:dyDescent="0.3">
      <c r="B13098" s="249"/>
    </row>
    <row r="13099" spans="2:2" x14ac:dyDescent="0.3">
      <c r="B13099" s="249"/>
    </row>
    <row r="13100" spans="2:2" x14ac:dyDescent="0.3">
      <c r="B13100" s="249"/>
    </row>
    <row r="13101" spans="2:2" x14ac:dyDescent="0.3">
      <c r="B13101" s="249"/>
    </row>
    <row r="13102" spans="2:2" x14ac:dyDescent="0.3">
      <c r="B13102" s="249"/>
    </row>
    <row r="13103" spans="2:2" x14ac:dyDescent="0.3">
      <c r="B13103" s="249"/>
    </row>
    <row r="13104" spans="2:2" x14ac:dyDescent="0.3">
      <c r="B13104" s="249"/>
    </row>
    <row r="13105" spans="2:2" x14ac:dyDescent="0.3">
      <c r="B13105" s="249"/>
    </row>
    <row r="13106" spans="2:2" x14ac:dyDescent="0.3">
      <c r="B13106" s="249"/>
    </row>
    <row r="13107" spans="2:2" x14ac:dyDescent="0.3">
      <c r="B13107" s="249"/>
    </row>
    <row r="13108" spans="2:2" x14ac:dyDescent="0.3">
      <c r="B13108" s="249"/>
    </row>
    <row r="13109" spans="2:2" x14ac:dyDescent="0.3">
      <c r="B13109" s="249"/>
    </row>
    <row r="13110" spans="2:2" x14ac:dyDescent="0.3">
      <c r="B13110" s="249"/>
    </row>
    <row r="13111" spans="2:2" x14ac:dyDescent="0.3">
      <c r="B13111" s="249"/>
    </row>
    <row r="13112" spans="2:2" x14ac:dyDescent="0.3">
      <c r="B13112" s="249"/>
    </row>
    <row r="13113" spans="2:2" x14ac:dyDescent="0.3">
      <c r="B13113" s="249"/>
    </row>
    <row r="13114" spans="2:2" x14ac:dyDescent="0.3">
      <c r="B13114" s="249"/>
    </row>
    <row r="13115" spans="2:2" x14ac:dyDescent="0.3">
      <c r="B13115" s="249"/>
    </row>
    <row r="13116" spans="2:2" x14ac:dyDescent="0.3">
      <c r="B13116" s="249"/>
    </row>
    <row r="13117" spans="2:2" x14ac:dyDescent="0.3">
      <c r="B13117" s="249"/>
    </row>
    <row r="13118" spans="2:2" x14ac:dyDescent="0.3">
      <c r="B13118" s="249"/>
    </row>
    <row r="13119" spans="2:2" x14ac:dyDescent="0.3">
      <c r="B13119" s="249"/>
    </row>
    <row r="13120" spans="2:2" x14ac:dyDescent="0.3">
      <c r="B13120" s="249"/>
    </row>
    <row r="13121" spans="2:2" x14ac:dyDescent="0.3">
      <c r="B13121" s="249"/>
    </row>
    <row r="13122" spans="2:2" x14ac:dyDescent="0.3">
      <c r="B13122" s="249"/>
    </row>
    <row r="13123" spans="2:2" x14ac:dyDescent="0.3">
      <c r="B13123" s="249"/>
    </row>
    <row r="13124" spans="2:2" x14ac:dyDescent="0.3">
      <c r="B13124" s="249"/>
    </row>
    <row r="13125" spans="2:2" x14ac:dyDescent="0.3">
      <c r="B13125" s="249"/>
    </row>
    <row r="13126" spans="2:2" x14ac:dyDescent="0.3">
      <c r="B13126" s="249"/>
    </row>
    <row r="13127" spans="2:2" x14ac:dyDescent="0.3">
      <c r="B13127" s="249"/>
    </row>
    <row r="13128" spans="2:2" x14ac:dyDescent="0.3">
      <c r="B13128" s="249"/>
    </row>
    <row r="13129" spans="2:2" x14ac:dyDescent="0.3">
      <c r="B13129" s="249"/>
    </row>
    <row r="13130" spans="2:2" x14ac:dyDescent="0.3">
      <c r="B13130" s="249"/>
    </row>
    <row r="13131" spans="2:2" x14ac:dyDescent="0.3">
      <c r="B13131" s="249"/>
    </row>
    <row r="13132" spans="2:2" x14ac:dyDescent="0.3">
      <c r="B13132" s="249"/>
    </row>
    <row r="13133" spans="2:2" x14ac:dyDescent="0.3">
      <c r="B13133" s="249"/>
    </row>
    <row r="13134" spans="2:2" x14ac:dyDescent="0.3">
      <c r="B13134" s="249"/>
    </row>
    <row r="13135" spans="2:2" x14ac:dyDescent="0.3">
      <c r="B13135" s="249"/>
    </row>
    <row r="13136" spans="2:2" x14ac:dyDescent="0.3">
      <c r="B13136" s="249"/>
    </row>
    <row r="13137" spans="2:2" x14ac:dyDescent="0.3">
      <c r="B13137" s="249"/>
    </row>
    <row r="13138" spans="2:2" x14ac:dyDescent="0.3">
      <c r="B13138" s="249"/>
    </row>
    <row r="13139" spans="2:2" x14ac:dyDescent="0.3">
      <c r="B13139" s="249"/>
    </row>
    <row r="13140" spans="2:2" x14ac:dyDescent="0.3">
      <c r="B13140" s="249"/>
    </row>
    <row r="13141" spans="2:2" x14ac:dyDescent="0.3">
      <c r="B13141" s="249"/>
    </row>
    <row r="13142" spans="2:2" x14ac:dyDescent="0.3">
      <c r="B13142" s="249"/>
    </row>
    <row r="13143" spans="2:2" x14ac:dyDescent="0.3">
      <c r="B13143" s="249"/>
    </row>
    <row r="13144" spans="2:2" x14ac:dyDescent="0.3">
      <c r="B13144" s="249"/>
    </row>
    <row r="13145" spans="2:2" x14ac:dyDescent="0.3">
      <c r="B13145" s="249"/>
    </row>
    <row r="13146" spans="2:2" x14ac:dyDescent="0.3">
      <c r="B13146" s="249"/>
    </row>
    <row r="13147" spans="2:2" x14ac:dyDescent="0.3">
      <c r="B13147" s="249"/>
    </row>
    <row r="13148" spans="2:2" x14ac:dyDescent="0.3">
      <c r="B13148" s="249"/>
    </row>
    <row r="13149" spans="2:2" x14ac:dyDescent="0.3">
      <c r="B13149" s="249"/>
    </row>
    <row r="13150" spans="2:2" x14ac:dyDescent="0.3">
      <c r="B13150" s="249"/>
    </row>
    <row r="13151" spans="2:2" x14ac:dyDescent="0.3">
      <c r="B13151" s="249"/>
    </row>
    <row r="13152" spans="2:2" x14ac:dyDescent="0.3">
      <c r="B13152" s="249"/>
    </row>
    <row r="13153" spans="2:2" x14ac:dyDescent="0.3">
      <c r="B13153" s="249"/>
    </row>
    <row r="13154" spans="2:2" x14ac:dyDescent="0.3">
      <c r="B13154" s="249"/>
    </row>
    <row r="13155" spans="2:2" x14ac:dyDescent="0.3">
      <c r="B13155" s="249"/>
    </row>
    <row r="13156" spans="2:2" x14ac:dyDescent="0.3">
      <c r="B13156" s="249"/>
    </row>
    <row r="13157" spans="2:2" x14ac:dyDescent="0.3">
      <c r="B13157" s="249"/>
    </row>
    <row r="13158" spans="2:2" x14ac:dyDescent="0.3">
      <c r="B13158" s="249"/>
    </row>
    <row r="13159" spans="2:2" x14ac:dyDescent="0.3">
      <c r="B13159" s="249"/>
    </row>
    <row r="13160" spans="2:2" x14ac:dyDescent="0.3">
      <c r="B13160" s="249"/>
    </row>
    <row r="13161" spans="2:2" x14ac:dyDescent="0.3">
      <c r="B13161" s="249"/>
    </row>
    <row r="13162" spans="2:2" x14ac:dyDescent="0.3">
      <c r="B13162" s="249"/>
    </row>
    <row r="13163" spans="2:2" x14ac:dyDescent="0.3">
      <c r="B13163" s="249"/>
    </row>
    <row r="13164" spans="2:2" x14ac:dyDescent="0.3">
      <c r="B13164" s="249"/>
    </row>
    <row r="13165" spans="2:2" x14ac:dyDescent="0.3">
      <c r="B13165" s="249"/>
    </row>
    <row r="13166" spans="2:2" x14ac:dyDescent="0.3">
      <c r="B13166" s="249"/>
    </row>
    <row r="13167" spans="2:2" x14ac:dyDescent="0.3">
      <c r="B13167" s="249"/>
    </row>
    <row r="13168" spans="2:2" x14ac:dyDescent="0.3">
      <c r="B13168" s="249"/>
    </row>
    <row r="13169" spans="2:2" x14ac:dyDescent="0.3">
      <c r="B13169" s="249"/>
    </row>
    <row r="13170" spans="2:2" x14ac:dyDescent="0.3">
      <c r="B13170" s="249"/>
    </row>
    <row r="13171" spans="2:2" x14ac:dyDescent="0.3">
      <c r="B13171" s="249"/>
    </row>
    <row r="13172" spans="2:2" x14ac:dyDescent="0.3">
      <c r="B13172" s="249"/>
    </row>
    <row r="13173" spans="2:2" x14ac:dyDescent="0.3">
      <c r="B13173" s="249"/>
    </row>
    <row r="13174" spans="2:2" x14ac:dyDescent="0.3">
      <c r="B13174" s="249"/>
    </row>
    <row r="13175" spans="2:2" x14ac:dyDescent="0.3">
      <c r="B13175" s="249"/>
    </row>
    <row r="13176" spans="2:2" x14ac:dyDescent="0.3">
      <c r="B13176" s="249"/>
    </row>
    <row r="13177" spans="2:2" x14ac:dyDescent="0.3">
      <c r="B13177" s="249"/>
    </row>
    <row r="13178" spans="2:2" x14ac:dyDescent="0.3">
      <c r="B13178" s="249"/>
    </row>
    <row r="13179" spans="2:2" x14ac:dyDescent="0.3">
      <c r="B13179" s="249"/>
    </row>
    <row r="13180" spans="2:2" x14ac:dyDescent="0.3">
      <c r="B13180" s="249"/>
    </row>
    <row r="13181" spans="2:2" x14ac:dyDescent="0.3">
      <c r="B13181" s="249"/>
    </row>
    <row r="13182" spans="2:2" x14ac:dyDescent="0.3">
      <c r="B13182" s="249"/>
    </row>
    <row r="13183" spans="2:2" x14ac:dyDescent="0.3">
      <c r="B13183" s="249"/>
    </row>
    <row r="13184" spans="2:2" x14ac:dyDescent="0.3">
      <c r="B13184" s="249"/>
    </row>
    <row r="13185" spans="2:2" x14ac:dyDescent="0.3">
      <c r="B13185" s="249"/>
    </row>
    <row r="13186" spans="2:2" x14ac:dyDescent="0.3">
      <c r="B13186" s="249"/>
    </row>
    <row r="13187" spans="2:2" x14ac:dyDescent="0.3">
      <c r="B13187" s="249"/>
    </row>
    <row r="13188" spans="2:2" x14ac:dyDescent="0.3">
      <c r="B13188" s="249"/>
    </row>
    <row r="13189" spans="2:2" x14ac:dyDescent="0.3">
      <c r="B13189" s="249"/>
    </row>
    <row r="13190" spans="2:2" x14ac:dyDescent="0.3">
      <c r="B13190" s="249"/>
    </row>
    <row r="13191" spans="2:2" x14ac:dyDescent="0.3">
      <c r="B13191" s="249"/>
    </row>
    <row r="13192" spans="2:2" x14ac:dyDescent="0.3">
      <c r="B13192" s="249"/>
    </row>
    <row r="13193" spans="2:2" x14ac:dyDescent="0.3">
      <c r="B13193" s="249"/>
    </row>
    <row r="13194" spans="2:2" x14ac:dyDescent="0.3">
      <c r="B13194" s="249"/>
    </row>
    <row r="13195" spans="2:2" x14ac:dyDescent="0.3">
      <c r="B13195" s="249"/>
    </row>
    <row r="13196" spans="2:2" x14ac:dyDescent="0.3">
      <c r="B13196" s="249"/>
    </row>
    <row r="13197" spans="2:2" x14ac:dyDescent="0.3">
      <c r="B13197" s="249"/>
    </row>
    <row r="13198" spans="2:2" x14ac:dyDescent="0.3">
      <c r="B13198" s="249"/>
    </row>
    <row r="13199" spans="2:2" x14ac:dyDescent="0.3">
      <c r="B13199" s="249"/>
    </row>
    <row r="13200" spans="2:2" x14ac:dyDescent="0.3">
      <c r="B13200" s="249"/>
    </row>
    <row r="13201" spans="2:2" x14ac:dyDescent="0.3">
      <c r="B13201" s="249"/>
    </row>
    <row r="13202" spans="2:2" x14ac:dyDescent="0.3">
      <c r="B13202" s="249"/>
    </row>
    <row r="13203" spans="2:2" x14ac:dyDescent="0.3">
      <c r="B13203" s="249"/>
    </row>
    <row r="13204" spans="2:2" x14ac:dyDescent="0.3">
      <c r="B13204" s="249"/>
    </row>
    <row r="13205" spans="2:2" x14ac:dyDescent="0.3">
      <c r="B13205" s="249"/>
    </row>
    <row r="13206" spans="2:2" x14ac:dyDescent="0.3">
      <c r="B13206" s="249"/>
    </row>
    <row r="13207" spans="2:2" x14ac:dyDescent="0.3">
      <c r="B13207" s="249"/>
    </row>
    <row r="13208" spans="2:2" x14ac:dyDescent="0.3">
      <c r="B13208" s="249"/>
    </row>
    <row r="13209" spans="2:2" x14ac:dyDescent="0.3">
      <c r="B13209" s="249"/>
    </row>
    <row r="13210" spans="2:2" x14ac:dyDescent="0.3">
      <c r="B13210" s="249"/>
    </row>
    <row r="13211" spans="2:2" x14ac:dyDescent="0.3">
      <c r="B13211" s="249"/>
    </row>
    <row r="13212" spans="2:2" x14ac:dyDescent="0.3">
      <c r="B13212" s="249"/>
    </row>
    <row r="13213" spans="2:2" x14ac:dyDescent="0.3">
      <c r="B13213" s="249"/>
    </row>
    <row r="13214" spans="2:2" x14ac:dyDescent="0.3">
      <c r="B13214" s="249"/>
    </row>
    <row r="13215" spans="2:2" x14ac:dyDescent="0.3">
      <c r="B13215" s="249"/>
    </row>
    <row r="13216" spans="2:2" x14ac:dyDescent="0.3">
      <c r="B13216" s="249"/>
    </row>
    <row r="13217" spans="2:2" x14ac:dyDescent="0.3">
      <c r="B13217" s="249"/>
    </row>
    <row r="13218" spans="2:2" x14ac:dyDescent="0.3">
      <c r="B13218" s="249"/>
    </row>
    <row r="13219" spans="2:2" x14ac:dyDescent="0.3">
      <c r="B13219" s="249"/>
    </row>
    <row r="13220" spans="2:2" x14ac:dyDescent="0.3">
      <c r="B13220" s="249"/>
    </row>
    <row r="13221" spans="2:2" x14ac:dyDescent="0.3">
      <c r="B13221" s="249"/>
    </row>
    <row r="13222" spans="2:2" x14ac:dyDescent="0.3">
      <c r="B13222" s="249"/>
    </row>
    <row r="13223" spans="2:2" x14ac:dyDescent="0.3">
      <c r="B13223" s="249"/>
    </row>
    <row r="13224" spans="2:2" x14ac:dyDescent="0.3">
      <c r="B13224" s="249"/>
    </row>
    <row r="13225" spans="2:2" x14ac:dyDescent="0.3">
      <c r="B13225" s="249"/>
    </row>
    <row r="13226" spans="2:2" x14ac:dyDescent="0.3">
      <c r="B13226" s="249"/>
    </row>
    <row r="13227" spans="2:2" x14ac:dyDescent="0.3">
      <c r="B13227" s="249"/>
    </row>
    <row r="13228" spans="2:2" x14ac:dyDescent="0.3">
      <c r="B13228" s="249"/>
    </row>
    <row r="13229" spans="2:2" x14ac:dyDescent="0.3">
      <c r="B13229" s="249"/>
    </row>
    <row r="13230" spans="2:2" x14ac:dyDescent="0.3">
      <c r="B13230" s="249"/>
    </row>
    <row r="13231" spans="2:2" x14ac:dyDescent="0.3">
      <c r="B13231" s="249"/>
    </row>
    <row r="13232" spans="2:2" x14ac:dyDescent="0.3">
      <c r="B13232" s="249"/>
    </row>
    <row r="13233" spans="2:2" x14ac:dyDescent="0.3">
      <c r="B13233" s="249"/>
    </row>
    <row r="13234" spans="2:2" x14ac:dyDescent="0.3">
      <c r="B13234" s="249"/>
    </row>
    <row r="13235" spans="2:2" x14ac:dyDescent="0.3">
      <c r="B13235" s="249"/>
    </row>
    <row r="13236" spans="2:2" x14ac:dyDescent="0.3">
      <c r="B13236" s="249"/>
    </row>
    <row r="13237" spans="2:2" x14ac:dyDescent="0.3">
      <c r="B13237" s="249"/>
    </row>
    <row r="13238" spans="2:2" x14ac:dyDescent="0.3">
      <c r="B13238" s="249"/>
    </row>
    <row r="13239" spans="2:2" x14ac:dyDescent="0.3">
      <c r="B13239" s="249"/>
    </row>
    <row r="13240" spans="2:2" x14ac:dyDescent="0.3">
      <c r="B13240" s="249"/>
    </row>
    <row r="13241" spans="2:2" x14ac:dyDescent="0.3">
      <c r="B13241" s="249"/>
    </row>
    <row r="13242" spans="2:2" x14ac:dyDescent="0.3">
      <c r="B13242" s="249"/>
    </row>
    <row r="13243" spans="2:2" x14ac:dyDescent="0.3">
      <c r="B13243" s="249"/>
    </row>
    <row r="13244" spans="2:2" x14ac:dyDescent="0.3">
      <c r="B13244" s="249"/>
    </row>
    <row r="13245" spans="2:2" x14ac:dyDescent="0.3">
      <c r="B13245" s="249"/>
    </row>
    <row r="13246" spans="2:2" x14ac:dyDescent="0.3">
      <c r="B13246" s="249"/>
    </row>
    <row r="13247" spans="2:2" x14ac:dyDescent="0.3">
      <c r="B13247" s="249"/>
    </row>
    <row r="13248" spans="2:2" x14ac:dyDescent="0.3">
      <c r="B13248" s="249"/>
    </row>
    <row r="13249" spans="2:2" x14ac:dyDescent="0.3">
      <c r="B13249" s="249"/>
    </row>
    <row r="13250" spans="2:2" x14ac:dyDescent="0.3">
      <c r="B13250" s="249"/>
    </row>
    <row r="13251" spans="2:2" x14ac:dyDescent="0.3">
      <c r="B13251" s="249"/>
    </row>
    <row r="13252" spans="2:2" x14ac:dyDescent="0.3">
      <c r="B13252" s="249"/>
    </row>
    <row r="13253" spans="2:2" x14ac:dyDescent="0.3">
      <c r="B13253" s="249"/>
    </row>
    <row r="13254" spans="2:2" x14ac:dyDescent="0.3">
      <c r="B13254" s="249"/>
    </row>
    <row r="13255" spans="2:2" x14ac:dyDescent="0.3">
      <c r="B13255" s="249"/>
    </row>
    <row r="13256" spans="2:2" x14ac:dyDescent="0.3">
      <c r="B13256" s="249"/>
    </row>
    <row r="13257" spans="2:2" x14ac:dyDescent="0.3">
      <c r="B13257" s="249"/>
    </row>
    <row r="13258" spans="2:2" x14ac:dyDescent="0.3">
      <c r="B13258" s="249"/>
    </row>
    <row r="13259" spans="2:2" x14ac:dyDescent="0.3">
      <c r="B13259" s="249"/>
    </row>
    <row r="13260" spans="2:2" x14ac:dyDescent="0.3">
      <c r="B13260" s="249"/>
    </row>
    <row r="13261" spans="2:2" x14ac:dyDescent="0.3">
      <c r="B13261" s="249"/>
    </row>
    <row r="13262" spans="2:2" x14ac:dyDescent="0.3">
      <c r="B13262" s="249"/>
    </row>
    <row r="13263" spans="2:2" x14ac:dyDescent="0.3">
      <c r="B13263" s="249"/>
    </row>
    <row r="13264" spans="2:2" x14ac:dyDescent="0.3">
      <c r="B13264" s="249"/>
    </row>
    <row r="13265" spans="2:2" x14ac:dyDescent="0.3">
      <c r="B13265" s="249"/>
    </row>
    <row r="13266" spans="2:2" x14ac:dyDescent="0.3">
      <c r="B13266" s="249"/>
    </row>
    <row r="13267" spans="2:2" x14ac:dyDescent="0.3">
      <c r="B13267" s="249"/>
    </row>
    <row r="13268" spans="2:2" x14ac:dyDescent="0.3">
      <c r="B13268" s="249"/>
    </row>
    <row r="13269" spans="2:2" x14ac:dyDescent="0.3">
      <c r="B13269" s="249"/>
    </row>
    <row r="13270" spans="2:2" x14ac:dyDescent="0.3">
      <c r="B13270" s="249"/>
    </row>
    <row r="13271" spans="2:2" x14ac:dyDescent="0.3">
      <c r="B13271" s="249"/>
    </row>
    <row r="13272" spans="2:2" x14ac:dyDescent="0.3">
      <c r="B13272" s="249"/>
    </row>
    <row r="13273" spans="2:2" x14ac:dyDescent="0.3">
      <c r="B13273" s="249"/>
    </row>
    <row r="13274" spans="2:2" x14ac:dyDescent="0.3">
      <c r="B13274" s="249"/>
    </row>
    <row r="13275" spans="2:2" x14ac:dyDescent="0.3">
      <c r="B13275" s="249"/>
    </row>
    <row r="13276" spans="2:2" x14ac:dyDescent="0.3">
      <c r="B13276" s="249"/>
    </row>
    <row r="13277" spans="2:2" x14ac:dyDescent="0.3">
      <c r="B13277" s="249"/>
    </row>
    <row r="13278" spans="2:2" x14ac:dyDescent="0.3">
      <c r="B13278" s="249"/>
    </row>
    <row r="13279" spans="2:2" x14ac:dyDescent="0.3">
      <c r="B13279" s="249"/>
    </row>
    <row r="13280" spans="2:2" x14ac:dyDescent="0.3">
      <c r="B13280" s="249"/>
    </row>
    <row r="13281" spans="2:2" x14ac:dyDescent="0.3">
      <c r="B13281" s="249"/>
    </row>
    <row r="13282" spans="2:2" x14ac:dyDescent="0.3">
      <c r="B13282" s="249"/>
    </row>
    <row r="13283" spans="2:2" x14ac:dyDescent="0.3">
      <c r="B13283" s="249"/>
    </row>
    <row r="13284" spans="2:2" x14ac:dyDescent="0.3">
      <c r="B13284" s="249"/>
    </row>
    <row r="13285" spans="2:2" x14ac:dyDescent="0.3">
      <c r="B13285" s="249"/>
    </row>
    <row r="13286" spans="2:2" x14ac:dyDescent="0.3">
      <c r="B13286" s="249"/>
    </row>
    <row r="13287" spans="2:2" x14ac:dyDescent="0.3">
      <c r="B13287" s="249"/>
    </row>
    <row r="13288" spans="2:2" x14ac:dyDescent="0.3">
      <c r="B13288" s="249"/>
    </row>
    <row r="13289" spans="2:2" x14ac:dyDescent="0.3">
      <c r="B13289" s="249"/>
    </row>
    <row r="13290" spans="2:2" x14ac:dyDescent="0.3">
      <c r="B13290" s="249"/>
    </row>
    <row r="13291" spans="2:2" x14ac:dyDescent="0.3">
      <c r="B13291" s="249"/>
    </row>
    <row r="13292" spans="2:2" x14ac:dyDescent="0.3">
      <c r="B13292" s="249"/>
    </row>
    <row r="13293" spans="2:2" x14ac:dyDescent="0.3">
      <c r="B13293" s="249"/>
    </row>
    <row r="13294" spans="2:2" x14ac:dyDescent="0.3">
      <c r="B13294" s="249"/>
    </row>
    <row r="13295" spans="2:2" x14ac:dyDescent="0.3">
      <c r="B13295" s="249"/>
    </row>
    <row r="13296" spans="2:2" x14ac:dyDescent="0.3">
      <c r="B13296" s="249"/>
    </row>
    <row r="13297" spans="2:2" x14ac:dyDescent="0.3">
      <c r="B13297" s="249"/>
    </row>
    <row r="13298" spans="2:2" x14ac:dyDescent="0.3">
      <c r="B13298" s="249"/>
    </row>
    <row r="13299" spans="2:2" x14ac:dyDescent="0.3">
      <c r="B13299" s="249"/>
    </row>
    <row r="13300" spans="2:2" x14ac:dyDescent="0.3">
      <c r="B13300" s="249"/>
    </row>
    <row r="13301" spans="2:2" x14ac:dyDescent="0.3">
      <c r="B13301" s="249"/>
    </row>
    <row r="13302" spans="2:2" x14ac:dyDescent="0.3">
      <c r="B13302" s="249"/>
    </row>
    <row r="13303" spans="2:2" x14ac:dyDescent="0.3">
      <c r="B13303" s="249"/>
    </row>
    <row r="13304" spans="2:2" x14ac:dyDescent="0.3">
      <c r="B13304" s="249"/>
    </row>
    <row r="13305" spans="2:2" x14ac:dyDescent="0.3">
      <c r="B13305" s="249"/>
    </row>
    <row r="13306" spans="2:2" x14ac:dyDescent="0.3">
      <c r="B13306" s="249"/>
    </row>
    <row r="13307" spans="2:2" x14ac:dyDescent="0.3">
      <c r="B13307" s="249"/>
    </row>
    <row r="13308" spans="2:2" x14ac:dyDescent="0.3">
      <c r="B13308" s="249"/>
    </row>
    <row r="13309" spans="2:2" x14ac:dyDescent="0.3">
      <c r="B13309" s="249"/>
    </row>
    <row r="13310" spans="2:2" x14ac:dyDescent="0.3">
      <c r="B13310" s="249"/>
    </row>
    <row r="13311" spans="2:2" x14ac:dyDescent="0.3">
      <c r="B13311" s="249"/>
    </row>
    <row r="13312" spans="2:2" x14ac:dyDescent="0.3">
      <c r="B13312" s="249"/>
    </row>
    <row r="13313" spans="2:2" x14ac:dyDescent="0.3">
      <c r="B13313" s="249"/>
    </row>
    <row r="13314" spans="2:2" x14ac:dyDescent="0.3">
      <c r="B13314" s="249"/>
    </row>
    <row r="13315" spans="2:2" x14ac:dyDescent="0.3">
      <c r="B13315" s="249"/>
    </row>
    <row r="13316" spans="2:2" x14ac:dyDescent="0.3">
      <c r="B13316" s="249"/>
    </row>
    <row r="13317" spans="2:2" x14ac:dyDescent="0.3">
      <c r="B13317" s="249"/>
    </row>
    <row r="13318" spans="2:2" x14ac:dyDescent="0.3">
      <c r="B13318" s="249"/>
    </row>
    <row r="13319" spans="2:2" x14ac:dyDescent="0.3">
      <c r="B13319" s="249"/>
    </row>
    <row r="13320" spans="2:2" x14ac:dyDescent="0.3">
      <c r="B13320" s="249"/>
    </row>
    <row r="13321" spans="2:2" x14ac:dyDescent="0.3">
      <c r="B13321" s="249"/>
    </row>
    <row r="13322" spans="2:2" x14ac:dyDescent="0.3">
      <c r="B13322" s="249"/>
    </row>
    <row r="13323" spans="2:2" x14ac:dyDescent="0.3">
      <c r="B13323" s="249"/>
    </row>
    <row r="13324" spans="2:2" x14ac:dyDescent="0.3">
      <c r="B13324" s="249"/>
    </row>
    <row r="13325" spans="2:2" x14ac:dyDescent="0.3">
      <c r="B13325" s="249"/>
    </row>
    <row r="13326" spans="2:2" x14ac:dyDescent="0.3">
      <c r="B13326" s="249"/>
    </row>
    <row r="13327" spans="2:2" x14ac:dyDescent="0.3">
      <c r="B13327" s="249"/>
    </row>
    <row r="13328" spans="2:2" x14ac:dyDescent="0.3">
      <c r="B13328" s="249"/>
    </row>
    <row r="13329" spans="2:2" x14ac:dyDescent="0.3">
      <c r="B13329" s="249"/>
    </row>
    <row r="13330" spans="2:2" x14ac:dyDescent="0.3">
      <c r="B13330" s="249"/>
    </row>
    <row r="13331" spans="2:2" x14ac:dyDescent="0.3">
      <c r="B13331" s="249"/>
    </row>
    <row r="13332" spans="2:2" x14ac:dyDescent="0.3">
      <c r="B13332" s="249"/>
    </row>
    <row r="13333" spans="2:2" x14ac:dyDescent="0.3">
      <c r="B13333" s="249"/>
    </row>
    <row r="13334" spans="2:2" x14ac:dyDescent="0.3">
      <c r="B13334" s="249"/>
    </row>
    <row r="13335" spans="2:2" x14ac:dyDescent="0.3">
      <c r="B13335" s="249"/>
    </row>
    <row r="13336" spans="2:2" x14ac:dyDescent="0.3">
      <c r="B13336" s="249"/>
    </row>
    <row r="13337" spans="2:2" x14ac:dyDescent="0.3">
      <c r="B13337" s="249"/>
    </row>
    <row r="13338" spans="2:2" x14ac:dyDescent="0.3">
      <c r="B13338" s="249"/>
    </row>
    <row r="13339" spans="2:2" x14ac:dyDescent="0.3">
      <c r="B13339" s="249"/>
    </row>
    <row r="13340" spans="2:2" x14ac:dyDescent="0.3">
      <c r="B13340" s="249"/>
    </row>
    <row r="13341" spans="2:2" x14ac:dyDescent="0.3">
      <c r="B13341" s="249"/>
    </row>
    <row r="13342" spans="2:2" x14ac:dyDescent="0.3">
      <c r="B13342" s="249"/>
    </row>
    <row r="13343" spans="2:2" x14ac:dyDescent="0.3">
      <c r="B13343" s="249"/>
    </row>
    <row r="13344" spans="2:2" x14ac:dyDescent="0.3">
      <c r="B13344" s="249"/>
    </row>
    <row r="13345" spans="2:2" x14ac:dyDescent="0.3">
      <c r="B13345" s="249"/>
    </row>
    <row r="13346" spans="2:2" x14ac:dyDescent="0.3">
      <c r="B13346" s="249"/>
    </row>
    <row r="13347" spans="2:2" x14ac:dyDescent="0.3">
      <c r="B13347" s="249"/>
    </row>
    <row r="13348" spans="2:2" x14ac:dyDescent="0.3">
      <c r="B13348" s="249"/>
    </row>
    <row r="13349" spans="2:2" x14ac:dyDescent="0.3">
      <c r="B13349" s="249"/>
    </row>
    <row r="13350" spans="2:2" x14ac:dyDescent="0.3">
      <c r="B13350" s="249"/>
    </row>
    <row r="13351" spans="2:2" x14ac:dyDescent="0.3">
      <c r="B13351" s="249"/>
    </row>
    <row r="13352" spans="2:2" x14ac:dyDescent="0.3">
      <c r="B13352" s="249"/>
    </row>
    <row r="13353" spans="2:2" x14ac:dyDescent="0.3">
      <c r="B13353" s="249"/>
    </row>
    <row r="13354" spans="2:2" x14ac:dyDescent="0.3">
      <c r="B13354" s="249"/>
    </row>
    <row r="13355" spans="2:2" x14ac:dyDescent="0.3">
      <c r="B13355" s="249"/>
    </row>
    <row r="13356" spans="2:2" x14ac:dyDescent="0.3">
      <c r="B13356" s="249"/>
    </row>
    <row r="13357" spans="2:2" x14ac:dyDescent="0.3">
      <c r="B13357" s="249"/>
    </row>
    <row r="13358" spans="2:2" x14ac:dyDescent="0.3">
      <c r="B13358" s="249"/>
    </row>
    <row r="13359" spans="2:2" x14ac:dyDescent="0.3">
      <c r="B13359" s="249"/>
    </row>
    <row r="13360" spans="2:2" x14ac:dyDescent="0.3">
      <c r="B13360" s="249"/>
    </row>
    <row r="13361" spans="2:2" x14ac:dyDescent="0.3">
      <c r="B13361" s="249"/>
    </row>
    <row r="13362" spans="2:2" x14ac:dyDescent="0.3">
      <c r="B13362" s="249"/>
    </row>
    <row r="13363" spans="2:2" x14ac:dyDescent="0.3">
      <c r="B13363" s="249"/>
    </row>
    <row r="13364" spans="2:2" x14ac:dyDescent="0.3">
      <c r="B13364" s="249"/>
    </row>
    <row r="13365" spans="2:2" x14ac:dyDescent="0.3">
      <c r="B13365" s="249"/>
    </row>
    <row r="13366" spans="2:2" x14ac:dyDescent="0.3">
      <c r="B13366" s="249"/>
    </row>
    <row r="13367" spans="2:2" x14ac:dyDescent="0.3">
      <c r="B13367" s="249"/>
    </row>
    <row r="13368" spans="2:2" x14ac:dyDescent="0.3">
      <c r="B13368" s="249"/>
    </row>
    <row r="13369" spans="2:2" x14ac:dyDescent="0.3">
      <c r="B13369" s="249"/>
    </row>
    <row r="13370" spans="2:2" x14ac:dyDescent="0.3">
      <c r="B13370" s="249"/>
    </row>
    <row r="13371" spans="2:2" x14ac:dyDescent="0.3">
      <c r="B13371" s="249"/>
    </row>
    <row r="13372" spans="2:2" x14ac:dyDescent="0.3">
      <c r="B13372" s="249"/>
    </row>
    <row r="13373" spans="2:2" x14ac:dyDescent="0.3">
      <c r="B13373" s="249"/>
    </row>
    <row r="13374" spans="2:2" x14ac:dyDescent="0.3">
      <c r="B13374" s="249"/>
    </row>
    <row r="13375" spans="2:2" x14ac:dyDescent="0.3">
      <c r="B13375" s="249"/>
    </row>
    <row r="13376" spans="2:2" x14ac:dyDescent="0.3">
      <c r="B13376" s="249"/>
    </row>
    <row r="13377" spans="2:2" x14ac:dyDescent="0.3">
      <c r="B13377" s="249"/>
    </row>
    <row r="13378" spans="2:2" x14ac:dyDescent="0.3">
      <c r="B13378" s="249"/>
    </row>
    <row r="13379" spans="2:2" x14ac:dyDescent="0.3">
      <c r="B13379" s="249"/>
    </row>
    <row r="13380" spans="2:2" x14ac:dyDescent="0.3">
      <c r="B13380" s="249"/>
    </row>
    <row r="13381" spans="2:2" x14ac:dyDescent="0.3">
      <c r="B13381" s="249"/>
    </row>
    <row r="13382" spans="2:2" x14ac:dyDescent="0.3">
      <c r="B13382" s="249"/>
    </row>
    <row r="13383" spans="2:2" x14ac:dyDescent="0.3">
      <c r="B13383" s="249"/>
    </row>
    <row r="13384" spans="2:2" x14ac:dyDescent="0.3">
      <c r="B13384" s="249"/>
    </row>
    <row r="13385" spans="2:2" x14ac:dyDescent="0.3">
      <c r="B13385" s="249"/>
    </row>
    <row r="13386" spans="2:2" x14ac:dyDescent="0.3">
      <c r="B13386" s="249"/>
    </row>
    <row r="13387" spans="2:2" x14ac:dyDescent="0.3">
      <c r="B13387" s="249"/>
    </row>
    <row r="13388" spans="2:2" x14ac:dyDescent="0.3">
      <c r="B13388" s="249"/>
    </row>
    <row r="13389" spans="2:2" x14ac:dyDescent="0.3">
      <c r="B13389" s="249"/>
    </row>
    <row r="13390" spans="2:2" x14ac:dyDescent="0.3">
      <c r="B13390" s="249"/>
    </row>
    <row r="13391" spans="2:2" x14ac:dyDescent="0.3">
      <c r="B13391" s="249"/>
    </row>
    <row r="13392" spans="2:2" x14ac:dyDescent="0.3">
      <c r="B13392" s="249"/>
    </row>
    <row r="13393" spans="2:2" x14ac:dyDescent="0.3">
      <c r="B13393" s="249"/>
    </row>
    <row r="13394" spans="2:2" x14ac:dyDescent="0.3">
      <c r="B13394" s="249"/>
    </row>
    <row r="13395" spans="2:2" x14ac:dyDescent="0.3">
      <c r="B13395" s="249"/>
    </row>
    <row r="13396" spans="2:2" x14ac:dyDescent="0.3">
      <c r="B13396" s="249"/>
    </row>
    <row r="13397" spans="2:2" x14ac:dyDescent="0.3">
      <c r="B13397" s="249"/>
    </row>
    <row r="13398" spans="2:2" x14ac:dyDescent="0.3">
      <c r="B13398" s="249"/>
    </row>
    <row r="13399" spans="2:2" x14ac:dyDescent="0.3">
      <c r="B13399" s="249"/>
    </row>
    <row r="13400" spans="2:2" x14ac:dyDescent="0.3">
      <c r="B13400" s="249"/>
    </row>
    <row r="13401" spans="2:2" x14ac:dyDescent="0.3">
      <c r="B13401" s="249"/>
    </row>
    <row r="13402" spans="2:2" x14ac:dyDescent="0.3">
      <c r="B13402" s="249"/>
    </row>
    <row r="13403" spans="2:2" x14ac:dyDescent="0.3">
      <c r="B13403" s="249"/>
    </row>
    <row r="13404" spans="2:2" x14ac:dyDescent="0.3">
      <c r="B13404" s="249"/>
    </row>
    <row r="13405" spans="2:2" x14ac:dyDescent="0.3">
      <c r="B13405" s="249"/>
    </row>
    <row r="13406" spans="2:2" x14ac:dyDescent="0.3">
      <c r="B13406" s="249"/>
    </row>
    <row r="13407" spans="2:2" x14ac:dyDescent="0.3">
      <c r="B13407" s="249"/>
    </row>
    <row r="13408" spans="2:2" x14ac:dyDescent="0.3">
      <c r="B13408" s="249"/>
    </row>
    <row r="13409" spans="2:2" x14ac:dyDescent="0.3">
      <c r="B13409" s="249"/>
    </row>
    <row r="13410" spans="2:2" x14ac:dyDescent="0.3">
      <c r="B13410" s="249"/>
    </row>
    <row r="13411" spans="2:2" x14ac:dyDescent="0.3">
      <c r="B13411" s="249"/>
    </row>
    <row r="13412" spans="2:2" x14ac:dyDescent="0.3">
      <c r="B13412" s="249"/>
    </row>
    <row r="13413" spans="2:2" x14ac:dyDescent="0.3">
      <c r="B13413" s="249"/>
    </row>
    <row r="13414" spans="2:2" x14ac:dyDescent="0.3">
      <c r="B13414" s="249"/>
    </row>
    <row r="13415" spans="2:2" x14ac:dyDescent="0.3">
      <c r="B13415" s="249"/>
    </row>
    <row r="13416" spans="2:2" x14ac:dyDescent="0.3">
      <c r="B13416" s="249"/>
    </row>
    <row r="13417" spans="2:2" x14ac:dyDescent="0.3">
      <c r="B13417" s="249"/>
    </row>
    <row r="13418" spans="2:2" x14ac:dyDescent="0.3">
      <c r="B13418" s="249"/>
    </row>
    <row r="13419" spans="2:2" x14ac:dyDescent="0.3">
      <c r="B13419" s="249"/>
    </row>
    <row r="13420" spans="2:2" x14ac:dyDescent="0.3">
      <c r="B13420" s="249"/>
    </row>
    <row r="13421" spans="2:2" x14ac:dyDescent="0.3">
      <c r="B13421" s="249"/>
    </row>
    <row r="13422" spans="2:2" x14ac:dyDescent="0.3">
      <c r="B13422" s="249"/>
    </row>
    <row r="13423" spans="2:2" x14ac:dyDescent="0.3">
      <c r="B13423" s="249"/>
    </row>
    <row r="13424" spans="2:2" x14ac:dyDescent="0.3">
      <c r="B13424" s="249"/>
    </row>
    <row r="13425" spans="2:2" x14ac:dyDescent="0.3">
      <c r="B13425" s="249"/>
    </row>
    <row r="13426" spans="2:2" x14ac:dyDescent="0.3">
      <c r="B13426" s="249"/>
    </row>
    <row r="13427" spans="2:2" x14ac:dyDescent="0.3">
      <c r="B13427" s="249"/>
    </row>
    <row r="13428" spans="2:2" x14ac:dyDescent="0.3">
      <c r="B13428" s="249"/>
    </row>
    <row r="13429" spans="2:2" x14ac:dyDescent="0.3">
      <c r="B13429" s="249"/>
    </row>
    <row r="13430" spans="2:2" x14ac:dyDescent="0.3">
      <c r="B13430" s="249"/>
    </row>
    <row r="13431" spans="2:2" x14ac:dyDescent="0.3">
      <c r="B13431" s="249"/>
    </row>
    <row r="13432" spans="2:2" x14ac:dyDescent="0.3">
      <c r="B13432" s="249"/>
    </row>
    <row r="13433" spans="2:2" x14ac:dyDescent="0.3">
      <c r="B13433" s="249"/>
    </row>
    <row r="13434" spans="2:2" x14ac:dyDescent="0.3">
      <c r="B13434" s="249"/>
    </row>
    <row r="13435" spans="2:2" x14ac:dyDescent="0.3">
      <c r="B13435" s="249"/>
    </row>
    <row r="13436" spans="2:2" x14ac:dyDescent="0.3">
      <c r="B13436" s="249"/>
    </row>
    <row r="13437" spans="2:2" x14ac:dyDescent="0.3">
      <c r="B13437" s="249"/>
    </row>
    <row r="13438" spans="2:2" x14ac:dyDescent="0.3">
      <c r="B13438" s="249"/>
    </row>
    <row r="13439" spans="2:2" x14ac:dyDescent="0.3">
      <c r="B13439" s="249"/>
    </row>
    <row r="13440" spans="2:2" x14ac:dyDescent="0.3">
      <c r="B13440" s="249"/>
    </row>
    <row r="13441" spans="2:2" x14ac:dyDescent="0.3">
      <c r="B13441" s="249"/>
    </row>
    <row r="13442" spans="2:2" x14ac:dyDescent="0.3">
      <c r="B13442" s="249"/>
    </row>
    <row r="13443" spans="2:2" x14ac:dyDescent="0.3">
      <c r="B13443" s="249"/>
    </row>
    <row r="13444" spans="2:2" x14ac:dyDescent="0.3">
      <c r="B13444" s="249"/>
    </row>
    <row r="13445" spans="2:2" x14ac:dyDescent="0.3">
      <c r="B13445" s="249"/>
    </row>
    <row r="13446" spans="2:2" x14ac:dyDescent="0.3">
      <c r="B13446" s="249"/>
    </row>
    <row r="13447" spans="2:2" x14ac:dyDescent="0.3">
      <c r="B13447" s="249"/>
    </row>
    <row r="13448" spans="2:2" x14ac:dyDescent="0.3">
      <c r="B13448" s="249"/>
    </row>
    <row r="13449" spans="2:2" x14ac:dyDescent="0.3">
      <c r="B13449" s="249"/>
    </row>
    <row r="13450" spans="2:2" x14ac:dyDescent="0.3">
      <c r="B13450" s="249"/>
    </row>
    <row r="13451" spans="2:2" x14ac:dyDescent="0.3">
      <c r="B13451" s="249"/>
    </row>
    <row r="13452" spans="2:2" x14ac:dyDescent="0.3">
      <c r="B13452" s="249"/>
    </row>
    <row r="13453" spans="2:2" x14ac:dyDescent="0.3">
      <c r="B13453" s="249"/>
    </row>
    <row r="13454" spans="2:2" x14ac:dyDescent="0.3">
      <c r="B13454" s="249"/>
    </row>
    <row r="13455" spans="2:2" x14ac:dyDescent="0.3">
      <c r="B13455" s="249"/>
    </row>
    <row r="13456" spans="2:2" x14ac:dyDescent="0.3">
      <c r="B13456" s="249"/>
    </row>
    <row r="13457" spans="2:2" x14ac:dyDescent="0.3">
      <c r="B13457" s="249"/>
    </row>
    <row r="13458" spans="2:2" x14ac:dyDescent="0.3">
      <c r="B13458" s="249"/>
    </row>
    <row r="13459" spans="2:2" x14ac:dyDescent="0.3">
      <c r="B13459" s="249"/>
    </row>
    <row r="13460" spans="2:2" x14ac:dyDescent="0.3">
      <c r="B13460" s="249"/>
    </row>
    <row r="13461" spans="2:2" x14ac:dyDescent="0.3">
      <c r="B13461" s="249"/>
    </row>
    <row r="13462" spans="2:2" x14ac:dyDescent="0.3">
      <c r="B13462" s="249"/>
    </row>
    <row r="13463" spans="2:2" x14ac:dyDescent="0.3">
      <c r="B13463" s="249"/>
    </row>
    <row r="13464" spans="2:2" x14ac:dyDescent="0.3">
      <c r="B13464" s="249"/>
    </row>
    <row r="13465" spans="2:2" x14ac:dyDescent="0.3">
      <c r="B13465" s="249"/>
    </row>
    <row r="13466" spans="2:2" x14ac:dyDescent="0.3">
      <c r="B13466" s="249"/>
    </row>
    <row r="13467" spans="2:2" x14ac:dyDescent="0.3">
      <c r="B13467" s="249"/>
    </row>
    <row r="13468" spans="2:2" x14ac:dyDescent="0.3">
      <c r="B13468" s="249"/>
    </row>
    <row r="13469" spans="2:2" x14ac:dyDescent="0.3">
      <c r="B13469" s="249"/>
    </row>
    <row r="13470" spans="2:2" x14ac:dyDescent="0.3">
      <c r="B13470" s="249"/>
    </row>
    <row r="13471" spans="2:2" x14ac:dyDescent="0.3">
      <c r="B13471" s="249"/>
    </row>
    <row r="13472" spans="2:2" x14ac:dyDescent="0.3">
      <c r="B13472" s="249"/>
    </row>
    <row r="13473" spans="2:2" x14ac:dyDescent="0.3">
      <c r="B13473" s="249"/>
    </row>
    <row r="13474" spans="2:2" x14ac:dyDescent="0.3">
      <c r="B13474" s="249"/>
    </row>
    <row r="13475" spans="2:2" x14ac:dyDescent="0.3">
      <c r="B13475" s="249"/>
    </row>
    <row r="13476" spans="2:2" x14ac:dyDescent="0.3">
      <c r="B13476" s="249"/>
    </row>
    <row r="13477" spans="2:2" x14ac:dyDescent="0.3">
      <c r="B13477" s="249"/>
    </row>
    <row r="13478" spans="2:2" x14ac:dyDescent="0.3">
      <c r="B13478" s="249"/>
    </row>
    <row r="13479" spans="2:2" x14ac:dyDescent="0.3">
      <c r="B13479" s="249"/>
    </row>
    <row r="13480" spans="2:2" x14ac:dyDescent="0.3">
      <c r="B13480" s="249"/>
    </row>
    <row r="13481" spans="2:2" x14ac:dyDescent="0.3">
      <c r="B13481" s="249"/>
    </row>
    <row r="13482" spans="2:2" x14ac:dyDescent="0.3">
      <c r="B13482" s="249"/>
    </row>
    <row r="13483" spans="2:2" x14ac:dyDescent="0.3">
      <c r="B13483" s="249"/>
    </row>
    <row r="13484" spans="2:2" x14ac:dyDescent="0.3">
      <c r="B13484" s="249"/>
    </row>
    <row r="13485" spans="2:2" x14ac:dyDescent="0.3">
      <c r="B13485" s="249"/>
    </row>
    <row r="13486" spans="2:2" x14ac:dyDescent="0.3">
      <c r="B13486" s="249"/>
    </row>
    <row r="13487" spans="2:2" x14ac:dyDescent="0.3">
      <c r="B13487" s="249"/>
    </row>
    <row r="13488" spans="2:2" x14ac:dyDescent="0.3">
      <c r="B13488" s="249"/>
    </row>
    <row r="13489" spans="2:2" x14ac:dyDescent="0.3">
      <c r="B13489" s="249"/>
    </row>
    <row r="13490" spans="2:2" x14ac:dyDescent="0.3">
      <c r="B13490" s="249"/>
    </row>
    <row r="13491" spans="2:2" x14ac:dyDescent="0.3">
      <c r="B13491" s="249"/>
    </row>
    <row r="13492" spans="2:2" x14ac:dyDescent="0.3">
      <c r="B13492" s="249"/>
    </row>
    <row r="13493" spans="2:2" x14ac:dyDescent="0.3">
      <c r="B13493" s="249"/>
    </row>
    <row r="13494" spans="2:2" x14ac:dyDescent="0.3">
      <c r="B13494" s="249"/>
    </row>
    <row r="13495" spans="2:2" x14ac:dyDescent="0.3">
      <c r="B13495" s="249"/>
    </row>
    <row r="13496" spans="2:2" x14ac:dyDescent="0.3">
      <c r="B13496" s="249"/>
    </row>
    <row r="13497" spans="2:2" x14ac:dyDescent="0.3">
      <c r="B13497" s="249"/>
    </row>
    <row r="13498" spans="2:2" x14ac:dyDescent="0.3">
      <c r="B13498" s="249"/>
    </row>
    <row r="13499" spans="2:2" x14ac:dyDescent="0.3">
      <c r="B13499" s="249"/>
    </row>
    <row r="13500" spans="2:2" x14ac:dyDescent="0.3">
      <c r="B13500" s="249"/>
    </row>
    <row r="13501" spans="2:2" x14ac:dyDescent="0.3">
      <c r="B13501" s="249"/>
    </row>
    <row r="13502" spans="2:2" x14ac:dyDescent="0.3">
      <c r="B13502" s="249"/>
    </row>
    <row r="13503" spans="2:2" x14ac:dyDescent="0.3">
      <c r="B13503" s="249"/>
    </row>
    <row r="13504" spans="2:2" x14ac:dyDescent="0.3">
      <c r="B13504" s="249"/>
    </row>
    <row r="13505" spans="2:2" x14ac:dyDescent="0.3">
      <c r="B13505" s="249"/>
    </row>
    <row r="13506" spans="2:2" x14ac:dyDescent="0.3">
      <c r="B13506" s="249"/>
    </row>
    <row r="13507" spans="2:2" x14ac:dyDescent="0.3">
      <c r="B13507" s="249"/>
    </row>
    <row r="13508" spans="2:2" x14ac:dyDescent="0.3">
      <c r="B13508" s="249"/>
    </row>
    <row r="13509" spans="2:2" x14ac:dyDescent="0.3">
      <c r="B13509" s="249"/>
    </row>
    <row r="13510" spans="2:2" x14ac:dyDescent="0.3">
      <c r="B13510" s="249"/>
    </row>
    <row r="13511" spans="2:2" x14ac:dyDescent="0.3">
      <c r="B13511" s="249"/>
    </row>
    <row r="13512" spans="2:2" x14ac:dyDescent="0.3">
      <c r="B13512" s="249"/>
    </row>
    <row r="13513" spans="2:2" x14ac:dyDescent="0.3">
      <c r="B13513" s="249"/>
    </row>
    <row r="13514" spans="2:2" x14ac:dyDescent="0.3">
      <c r="B13514" s="249"/>
    </row>
    <row r="13515" spans="2:2" x14ac:dyDescent="0.3">
      <c r="B13515" s="249"/>
    </row>
    <row r="13516" spans="2:2" x14ac:dyDescent="0.3">
      <c r="B13516" s="249"/>
    </row>
    <row r="13517" spans="2:2" x14ac:dyDescent="0.3">
      <c r="B13517" s="249"/>
    </row>
    <row r="13518" spans="2:2" x14ac:dyDescent="0.3">
      <c r="B13518" s="249"/>
    </row>
    <row r="13519" spans="2:2" x14ac:dyDescent="0.3">
      <c r="B13519" s="249"/>
    </row>
    <row r="13520" spans="2:2" x14ac:dyDescent="0.3">
      <c r="B13520" s="249"/>
    </row>
    <row r="13521" spans="2:2" x14ac:dyDescent="0.3">
      <c r="B13521" s="249"/>
    </row>
    <row r="13522" spans="2:2" x14ac:dyDescent="0.3">
      <c r="B13522" s="249"/>
    </row>
    <row r="13523" spans="2:2" x14ac:dyDescent="0.3">
      <c r="B13523" s="249"/>
    </row>
    <row r="13524" spans="2:2" x14ac:dyDescent="0.3">
      <c r="B13524" s="249"/>
    </row>
    <row r="13525" spans="2:2" x14ac:dyDescent="0.3">
      <c r="B13525" s="249"/>
    </row>
    <row r="13526" spans="2:2" x14ac:dyDescent="0.3">
      <c r="B13526" s="249"/>
    </row>
    <row r="13527" spans="2:2" x14ac:dyDescent="0.3">
      <c r="B13527" s="249"/>
    </row>
    <row r="13528" spans="2:2" x14ac:dyDescent="0.3">
      <c r="B13528" s="249"/>
    </row>
    <row r="13529" spans="2:2" x14ac:dyDescent="0.3">
      <c r="B13529" s="249"/>
    </row>
    <row r="13530" spans="2:2" x14ac:dyDescent="0.3">
      <c r="B13530" s="249"/>
    </row>
    <row r="13531" spans="2:2" x14ac:dyDescent="0.3">
      <c r="B13531" s="249"/>
    </row>
    <row r="13532" spans="2:2" x14ac:dyDescent="0.3">
      <c r="B13532" s="249"/>
    </row>
    <row r="13533" spans="2:2" x14ac:dyDescent="0.3">
      <c r="B13533" s="249"/>
    </row>
    <row r="13534" spans="2:2" x14ac:dyDescent="0.3">
      <c r="B13534" s="249"/>
    </row>
    <row r="13535" spans="2:2" x14ac:dyDescent="0.3">
      <c r="B13535" s="249"/>
    </row>
    <row r="13536" spans="2:2" x14ac:dyDescent="0.3">
      <c r="B13536" s="249"/>
    </row>
    <row r="13537" spans="2:2" x14ac:dyDescent="0.3">
      <c r="B13537" s="249"/>
    </row>
    <row r="13538" spans="2:2" x14ac:dyDescent="0.3">
      <c r="B13538" s="249"/>
    </row>
    <row r="13539" spans="2:2" x14ac:dyDescent="0.3">
      <c r="B13539" s="249"/>
    </row>
    <row r="13540" spans="2:2" x14ac:dyDescent="0.3">
      <c r="B13540" s="249"/>
    </row>
    <row r="13541" spans="2:2" x14ac:dyDescent="0.3">
      <c r="B13541" s="249"/>
    </row>
    <row r="13542" spans="2:2" x14ac:dyDescent="0.3">
      <c r="B13542" s="249"/>
    </row>
    <row r="13543" spans="2:2" x14ac:dyDescent="0.3">
      <c r="B13543" s="249"/>
    </row>
    <row r="13544" spans="2:2" x14ac:dyDescent="0.3">
      <c r="B13544" s="249"/>
    </row>
    <row r="13545" spans="2:2" x14ac:dyDescent="0.3">
      <c r="B13545" s="249"/>
    </row>
    <row r="13546" spans="2:2" x14ac:dyDescent="0.3">
      <c r="B13546" s="249"/>
    </row>
    <row r="13547" spans="2:2" x14ac:dyDescent="0.3">
      <c r="B13547" s="249"/>
    </row>
    <row r="13548" spans="2:2" x14ac:dyDescent="0.3">
      <c r="B13548" s="249"/>
    </row>
    <row r="13549" spans="2:2" x14ac:dyDescent="0.3">
      <c r="B13549" s="249"/>
    </row>
    <row r="13550" spans="2:2" x14ac:dyDescent="0.3">
      <c r="B13550" s="249"/>
    </row>
    <row r="13551" spans="2:2" x14ac:dyDescent="0.3">
      <c r="B13551" s="249"/>
    </row>
    <row r="13552" spans="2:2" x14ac:dyDescent="0.3">
      <c r="B13552" s="249"/>
    </row>
    <row r="13553" spans="2:2" x14ac:dyDescent="0.3">
      <c r="B13553" s="249"/>
    </row>
    <row r="13554" spans="2:2" x14ac:dyDescent="0.3">
      <c r="B13554" s="249"/>
    </row>
    <row r="13555" spans="2:2" x14ac:dyDescent="0.3">
      <c r="B13555" s="249"/>
    </row>
    <row r="13556" spans="2:2" x14ac:dyDescent="0.3">
      <c r="B13556" s="249"/>
    </row>
    <row r="13557" spans="2:2" x14ac:dyDescent="0.3">
      <c r="B13557" s="249"/>
    </row>
    <row r="13558" spans="2:2" x14ac:dyDescent="0.3">
      <c r="B13558" s="249"/>
    </row>
    <row r="13559" spans="2:2" x14ac:dyDescent="0.3">
      <c r="B13559" s="249"/>
    </row>
    <row r="13560" spans="2:2" x14ac:dyDescent="0.3">
      <c r="B13560" s="249"/>
    </row>
    <row r="13561" spans="2:2" x14ac:dyDescent="0.3">
      <c r="B13561" s="249"/>
    </row>
    <row r="13562" spans="2:2" x14ac:dyDescent="0.3">
      <c r="B13562" s="249"/>
    </row>
    <row r="13563" spans="2:2" x14ac:dyDescent="0.3">
      <c r="B13563" s="249"/>
    </row>
    <row r="13564" spans="2:2" x14ac:dyDescent="0.3">
      <c r="B13564" s="249"/>
    </row>
    <row r="13565" spans="2:2" x14ac:dyDescent="0.3">
      <c r="B13565" s="249"/>
    </row>
    <row r="13566" spans="2:2" x14ac:dyDescent="0.3">
      <c r="B13566" s="249"/>
    </row>
    <row r="13567" spans="2:2" x14ac:dyDescent="0.3">
      <c r="B13567" s="249"/>
    </row>
    <row r="13568" spans="2:2" x14ac:dyDescent="0.3">
      <c r="B13568" s="249"/>
    </row>
    <row r="13569" spans="2:2" x14ac:dyDescent="0.3">
      <c r="B13569" s="249"/>
    </row>
    <row r="13570" spans="2:2" x14ac:dyDescent="0.3">
      <c r="B13570" s="249"/>
    </row>
    <row r="13571" spans="2:2" x14ac:dyDescent="0.3">
      <c r="B13571" s="249"/>
    </row>
    <row r="13572" spans="2:2" x14ac:dyDescent="0.3">
      <c r="B13572" s="249"/>
    </row>
    <row r="13573" spans="2:2" x14ac:dyDescent="0.3">
      <c r="B13573" s="249"/>
    </row>
    <row r="13574" spans="2:2" x14ac:dyDescent="0.3">
      <c r="B13574" s="249"/>
    </row>
    <row r="13575" spans="2:2" x14ac:dyDescent="0.3">
      <c r="B13575" s="249"/>
    </row>
    <row r="13576" spans="2:2" x14ac:dyDescent="0.3">
      <c r="B13576" s="249"/>
    </row>
    <row r="13577" spans="2:2" x14ac:dyDescent="0.3">
      <c r="B13577" s="249"/>
    </row>
    <row r="13578" spans="2:2" x14ac:dyDescent="0.3">
      <c r="B13578" s="249"/>
    </row>
    <row r="13579" spans="2:2" x14ac:dyDescent="0.3">
      <c r="B13579" s="249"/>
    </row>
    <row r="13580" spans="2:2" x14ac:dyDescent="0.3">
      <c r="B13580" s="249"/>
    </row>
    <row r="13581" spans="2:2" x14ac:dyDescent="0.3">
      <c r="B13581" s="249"/>
    </row>
    <row r="13582" spans="2:2" x14ac:dyDescent="0.3">
      <c r="B13582" s="249"/>
    </row>
    <row r="13583" spans="2:2" x14ac:dyDescent="0.3">
      <c r="B13583" s="249"/>
    </row>
    <row r="13584" spans="2:2" x14ac:dyDescent="0.3">
      <c r="B13584" s="249"/>
    </row>
    <row r="13585" spans="2:2" x14ac:dyDescent="0.3">
      <c r="B13585" s="249"/>
    </row>
    <row r="13586" spans="2:2" x14ac:dyDescent="0.3">
      <c r="B13586" s="249"/>
    </row>
    <row r="13587" spans="2:2" x14ac:dyDescent="0.3">
      <c r="B13587" s="249"/>
    </row>
    <row r="13588" spans="2:2" x14ac:dyDescent="0.3">
      <c r="B13588" s="249"/>
    </row>
    <row r="13589" spans="2:2" x14ac:dyDescent="0.3">
      <c r="B13589" s="249"/>
    </row>
    <row r="13590" spans="2:2" x14ac:dyDescent="0.3">
      <c r="B13590" s="249"/>
    </row>
    <row r="13591" spans="2:2" x14ac:dyDescent="0.3">
      <c r="B13591" s="249"/>
    </row>
    <row r="13592" spans="2:2" x14ac:dyDescent="0.3">
      <c r="B13592" s="249"/>
    </row>
    <row r="13593" spans="2:2" x14ac:dyDescent="0.3">
      <c r="B13593" s="249"/>
    </row>
    <row r="13594" spans="2:2" x14ac:dyDescent="0.3">
      <c r="B13594" s="249"/>
    </row>
    <row r="13595" spans="2:2" x14ac:dyDescent="0.3">
      <c r="B13595" s="249"/>
    </row>
    <row r="13596" spans="2:2" x14ac:dyDescent="0.3">
      <c r="B13596" s="249"/>
    </row>
    <row r="13597" spans="2:2" x14ac:dyDescent="0.3">
      <c r="B13597" s="249"/>
    </row>
    <row r="13598" spans="2:2" x14ac:dyDescent="0.3">
      <c r="B13598" s="249"/>
    </row>
    <row r="13599" spans="2:2" x14ac:dyDescent="0.3">
      <c r="B13599" s="249"/>
    </row>
    <row r="13600" spans="2:2" x14ac:dyDescent="0.3">
      <c r="B13600" s="249"/>
    </row>
    <row r="13601" spans="2:2" x14ac:dyDescent="0.3">
      <c r="B13601" s="249"/>
    </row>
    <row r="13602" spans="2:2" x14ac:dyDescent="0.3">
      <c r="B13602" s="249"/>
    </row>
    <row r="13603" spans="2:2" x14ac:dyDescent="0.3">
      <c r="B13603" s="249"/>
    </row>
    <row r="13604" spans="2:2" x14ac:dyDescent="0.3">
      <c r="B13604" s="249"/>
    </row>
    <row r="13605" spans="2:2" x14ac:dyDescent="0.3">
      <c r="B13605" s="249"/>
    </row>
    <row r="13606" spans="2:2" x14ac:dyDescent="0.3">
      <c r="B13606" s="249"/>
    </row>
    <row r="13607" spans="2:2" x14ac:dyDescent="0.3">
      <c r="B13607" s="249"/>
    </row>
    <row r="13608" spans="2:2" x14ac:dyDescent="0.3">
      <c r="B13608" s="249"/>
    </row>
    <row r="13609" spans="2:2" x14ac:dyDescent="0.3">
      <c r="B13609" s="249"/>
    </row>
    <row r="13610" spans="2:2" x14ac:dyDescent="0.3">
      <c r="B13610" s="249"/>
    </row>
    <row r="13611" spans="2:2" x14ac:dyDescent="0.3">
      <c r="B13611" s="249"/>
    </row>
    <row r="13612" spans="2:2" x14ac:dyDescent="0.3">
      <c r="B13612" s="249"/>
    </row>
    <row r="13613" spans="2:2" x14ac:dyDescent="0.3">
      <c r="B13613" s="249"/>
    </row>
    <row r="13614" spans="2:2" x14ac:dyDescent="0.3">
      <c r="B13614" s="249"/>
    </row>
    <row r="13615" spans="2:2" x14ac:dyDescent="0.3">
      <c r="B13615" s="249"/>
    </row>
    <row r="13616" spans="2:2" x14ac:dyDescent="0.3">
      <c r="B13616" s="249"/>
    </row>
    <row r="13617" spans="2:2" x14ac:dyDescent="0.3">
      <c r="B13617" s="249"/>
    </row>
    <row r="13618" spans="2:2" x14ac:dyDescent="0.3">
      <c r="B13618" s="249"/>
    </row>
    <row r="13619" spans="2:2" x14ac:dyDescent="0.3">
      <c r="B13619" s="249"/>
    </row>
    <row r="13620" spans="2:2" x14ac:dyDescent="0.3">
      <c r="B13620" s="249"/>
    </row>
    <row r="13621" spans="2:2" x14ac:dyDescent="0.3">
      <c r="B13621" s="249"/>
    </row>
    <row r="13622" spans="2:2" x14ac:dyDescent="0.3">
      <c r="B13622" s="249"/>
    </row>
    <row r="13623" spans="2:2" x14ac:dyDescent="0.3">
      <c r="B13623" s="249"/>
    </row>
    <row r="13624" spans="2:2" x14ac:dyDescent="0.3">
      <c r="B13624" s="249"/>
    </row>
    <row r="13625" spans="2:2" x14ac:dyDescent="0.3">
      <c r="B13625" s="249"/>
    </row>
    <row r="13626" spans="2:2" x14ac:dyDescent="0.3">
      <c r="B13626" s="249"/>
    </row>
    <row r="13627" spans="2:2" x14ac:dyDescent="0.3">
      <c r="B13627" s="249"/>
    </row>
    <row r="13628" spans="2:2" x14ac:dyDescent="0.3">
      <c r="B13628" s="249"/>
    </row>
    <row r="13629" spans="2:2" x14ac:dyDescent="0.3">
      <c r="B13629" s="249"/>
    </row>
    <row r="13630" spans="2:2" x14ac:dyDescent="0.3">
      <c r="B13630" s="249"/>
    </row>
    <row r="13631" spans="2:2" x14ac:dyDescent="0.3">
      <c r="B13631" s="249"/>
    </row>
    <row r="13632" spans="2:2" x14ac:dyDescent="0.3">
      <c r="B13632" s="249"/>
    </row>
    <row r="13633" spans="2:2" x14ac:dyDescent="0.3">
      <c r="B13633" s="249"/>
    </row>
    <row r="13634" spans="2:2" x14ac:dyDescent="0.3">
      <c r="B13634" s="249"/>
    </row>
    <row r="13635" spans="2:2" x14ac:dyDescent="0.3">
      <c r="B13635" s="249"/>
    </row>
    <row r="13636" spans="2:2" x14ac:dyDescent="0.3">
      <c r="B13636" s="249"/>
    </row>
    <row r="13637" spans="2:2" x14ac:dyDescent="0.3">
      <c r="B13637" s="249"/>
    </row>
    <row r="13638" spans="2:2" x14ac:dyDescent="0.3">
      <c r="B13638" s="249"/>
    </row>
    <row r="13639" spans="2:2" x14ac:dyDescent="0.3">
      <c r="B13639" s="249"/>
    </row>
    <row r="13640" spans="2:2" x14ac:dyDescent="0.3">
      <c r="B13640" s="249"/>
    </row>
    <row r="13641" spans="2:2" x14ac:dyDescent="0.3">
      <c r="B13641" s="249"/>
    </row>
    <row r="13642" spans="2:2" x14ac:dyDescent="0.3">
      <c r="B13642" s="249"/>
    </row>
    <row r="13643" spans="2:2" x14ac:dyDescent="0.3">
      <c r="B13643" s="249"/>
    </row>
    <row r="13644" spans="2:2" x14ac:dyDescent="0.3">
      <c r="B13644" s="249"/>
    </row>
    <row r="13645" spans="2:2" x14ac:dyDescent="0.3">
      <c r="B13645" s="249"/>
    </row>
    <row r="13646" spans="2:2" x14ac:dyDescent="0.3">
      <c r="B13646" s="249"/>
    </row>
    <row r="13647" spans="2:2" x14ac:dyDescent="0.3">
      <c r="B13647" s="249"/>
    </row>
    <row r="13648" spans="2:2" x14ac:dyDescent="0.3">
      <c r="B13648" s="249"/>
    </row>
    <row r="13649" spans="2:2" x14ac:dyDescent="0.3">
      <c r="B13649" s="249"/>
    </row>
    <row r="13650" spans="2:2" x14ac:dyDescent="0.3">
      <c r="B13650" s="249"/>
    </row>
    <row r="13651" spans="2:2" x14ac:dyDescent="0.3">
      <c r="B13651" s="249"/>
    </row>
    <row r="13652" spans="2:2" x14ac:dyDescent="0.3">
      <c r="B13652" s="249"/>
    </row>
    <row r="13653" spans="2:2" x14ac:dyDescent="0.3">
      <c r="B13653" s="249"/>
    </row>
    <row r="13654" spans="2:2" x14ac:dyDescent="0.3">
      <c r="B13654" s="249"/>
    </row>
    <row r="13655" spans="2:2" x14ac:dyDescent="0.3">
      <c r="B13655" s="249"/>
    </row>
    <row r="13656" spans="2:2" x14ac:dyDescent="0.3">
      <c r="B13656" s="249"/>
    </row>
    <row r="13657" spans="2:2" x14ac:dyDescent="0.3">
      <c r="B13657" s="249"/>
    </row>
    <row r="13658" spans="2:2" x14ac:dyDescent="0.3">
      <c r="B13658" s="249"/>
    </row>
    <row r="13659" spans="2:2" x14ac:dyDescent="0.3">
      <c r="B13659" s="249"/>
    </row>
    <row r="13660" spans="2:2" x14ac:dyDescent="0.3">
      <c r="B13660" s="249"/>
    </row>
    <row r="13661" spans="2:2" x14ac:dyDescent="0.3">
      <c r="B13661" s="249"/>
    </row>
    <row r="13662" spans="2:2" x14ac:dyDescent="0.3">
      <c r="B13662" s="249"/>
    </row>
    <row r="13663" spans="2:2" x14ac:dyDescent="0.3">
      <c r="B13663" s="249"/>
    </row>
    <row r="13664" spans="2:2" x14ac:dyDescent="0.3">
      <c r="B13664" s="249"/>
    </row>
    <row r="13665" spans="2:2" x14ac:dyDescent="0.3">
      <c r="B13665" s="249"/>
    </row>
    <row r="13666" spans="2:2" x14ac:dyDescent="0.3">
      <c r="B13666" s="249"/>
    </row>
    <row r="13667" spans="2:2" x14ac:dyDescent="0.3">
      <c r="B13667" s="249"/>
    </row>
    <row r="13668" spans="2:2" x14ac:dyDescent="0.3">
      <c r="B13668" s="249"/>
    </row>
    <row r="13669" spans="2:2" x14ac:dyDescent="0.3">
      <c r="B13669" s="249"/>
    </row>
    <row r="13670" spans="2:2" x14ac:dyDescent="0.3">
      <c r="B13670" s="249"/>
    </row>
    <row r="13671" spans="2:2" x14ac:dyDescent="0.3">
      <c r="B13671" s="249"/>
    </row>
    <row r="13672" spans="2:2" x14ac:dyDescent="0.3">
      <c r="B13672" s="249"/>
    </row>
    <row r="13673" spans="2:2" x14ac:dyDescent="0.3">
      <c r="B13673" s="249"/>
    </row>
    <row r="13674" spans="2:2" x14ac:dyDescent="0.3">
      <c r="B13674" s="249"/>
    </row>
    <row r="13675" spans="2:2" x14ac:dyDescent="0.3">
      <c r="B13675" s="249"/>
    </row>
    <row r="13676" spans="2:2" x14ac:dyDescent="0.3">
      <c r="B13676" s="249"/>
    </row>
    <row r="13677" spans="2:2" x14ac:dyDescent="0.3">
      <c r="B13677" s="249"/>
    </row>
    <row r="13678" spans="2:2" x14ac:dyDescent="0.3">
      <c r="B13678" s="249"/>
    </row>
    <row r="13679" spans="2:2" x14ac:dyDescent="0.3">
      <c r="B13679" s="249"/>
    </row>
    <row r="13680" spans="2:2" x14ac:dyDescent="0.3">
      <c r="B13680" s="249"/>
    </row>
    <row r="13681" spans="2:2" x14ac:dyDescent="0.3">
      <c r="B13681" s="249"/>
    </row>
    <row r="13682" spans="2:2" x14ac:dyDescent="0.3">
      <c r="B13682" s="249"/>
    </row>
    <row r="13683" spans="2:2" x14ac:dyDescent="0.3">
      <c r="B13683" s="249"/>
    </row>
    <row r="13684" spans="2:2" x14ac:dyDescent="0.3">
      <c r="B13684" s="249"/>
    </row>
    <row r="13685" spans="2:2" x14ac:dyDescent="0.3">
      <c r="B13685" s="249"/>
    </row>
    <row r="13686" spans="2:2" x14ac:dyDescent="0.3">
      <c r="B13686" s="249"/>
    </row>
    <row r="13687" spans="2:2" x14ac:dyDescent="0.3">
      <c r="B13687" s="249"/>
    </row>
    <row r="13688" spans="2:2" x14ac:dyDescent="0.3">
      <c r="B13688" s="249"/>
    </row>
    <row r="13689" spans="2:2" x14ac:dyDescent="0.3">
      <c r="B13689" s="249"/>
    </row>
    <row r="13690" spans="2:2" x14ac:dyDescent="0.3">
      <c r="B13690" s="249"/>
    </row>
    <row r="13691" spans="2:2" x14ac:dyDescent="0.3">
      <c r="B13691" s="249"/>
    </row>
    <row r="13692" spans="2:2" x14ac:dyDescent="0.3">
      <c r="B13692" s="249"/>
    </row>
    <row r="13693" spans="2:2" x14ac:dyDescent="0.3">
      <c r="B13693" s="249"/>
    </row>
    <row r="13694" spans="2:2" x14ac:dyDescent="0.3">
      <c r="B13694" s="249"/>
    </row>
    <row r="13695" spans="2:2" x14ac:dyDescent="0.3">
      <c r="B13695" s="249"/>
    </row>
    <row r="13696" spans="2:2" x14ac:dyDescent="0.3">
      <c r="B13696" s="249"/>
    </row>
    <row r="13697" spans="2:2" x14ac:dyDescent="0.3">
      <c r="B13697" s="249"/>
    </row>
    <row r="13698" spans="2:2" x14ac:dyDescent="0.3">
      <c r="B13698" s="249"/>
    </row>
    <row r="13699" spans="2:2" x14ac:dyDescent="0.3">
      <c r="B13699" s="249"/>
    </row>
    <row r="13700" spans="2:2" x14ac:dyDescent="0.3">
      <c r="B13700" s="249"/>
    </row>
    <row r="13701" spans="2:2" x14ac:dyDescent="0.3">
      <c r="B13701" s="249"/>
    </row>
    <row r="13702" spans="2:2" x14ac:dyDescent="0.3">
      <c r="B13702" s="249"/>
    </row>
    <row r="13703" spans="2:2" x14ac:dyDescent="0.3">
      <c r="B13703" s="249"/>
    </row>
    <row r="13704" spans="2:2" x14ac:dyDescent="0.3">
      <c r="B13704" s="249"/>
    </row>
    <row r="13705" spans="2:2" x14ac:dyDescent="0.3">
      <c r="B13705" s="249"/>
    </row>
    <row r="13706" spans="2:2" x14ac:dyDescent="0.3">
      <c r="B13706" s="249"/>
    </row>
    <row r="13707" spans="2:2" x14ac:dyDescent="0.3">
      <c r="B13707" s="249"/>
    </row>
    <row r="13708" spans="2:2" x14ac:dyDescent="0.3">
      <c r="B13708" s="249"/>
    </row>
    <row r="13709" spans="2:2" x14ac:dyDescent="0.3">
      <c r="B13709" s="249"/>
    </row>
    <row r="13710" spans="2:2" x14ac:dyDescent="0.3">
      <c r="B13710" s="249"/>
    </row>
    <row r="13711" spans="2:2" x14ac:dyDescent="0.3">
      <c r="B13711" s="249"/>
    </row>
    <row r="13712" spans="2:2" x14ac:dyDescent="0.3">
      <c r="B13712" s="249"/>
    </row>
    <row r="13713" spans="2:2" x14ac:dyDescent="0.3">
      <c r="B13713" s="249"/>
    </row>
    <row r="13714" spans="2:2" x14ac:dyDescent="0.3">
      <c r="B13714" s="249"/>
    </row>
    <row r="13715" spans="2:2" x14ac:dyDescent="0.3">
      <c r="B13715" s="249"/>
    </row>
    <row r="13716" spans="2:2" x14ac:dyDescent="0.3">
      <c r="B13716" s="249"/>
    </row>
    <row r="13717" spans="2:2" x14ac:dyDescent="0.3">
      <c r="B13717" s="249"/>
    </row>
    <row r="13718" spans="2:2" x14ac:dyDescent="0.3">
      <c r="B13718" s="249"/>
    </row>
    <row r="13719" spans="2:2" x14ac:dyDescent="0.3">
      <c r="B13719" s="249"/>
    </row>
    <row r="13720" spans="2:2" x14ac:dyDescent="0.3">
      <c r="B13720" s="249"/>
    </row>
    <row r="13721" spans="2:2" x14ac:dyDescent="0.3">
      <c r="B13721" s="249"/>
    </row>
    <row r="13722" spans="2:2" x14ac:dyDescent="0.3">
      <c r="B13722" s="249"/>
    </row>
    <row r="13723" spans="2:2" x14ac:dyDescent="0.3">
      <c r="B13723" s="249"/>
    </row>
    <row r="13724" spans="2:2" x14ac:dyDescent="0.3">
      <c r="B13724" s="249"/>
    </row>
    <row r="13725" spans="2:2" x14ac:dyDescent="0.3">
      <c r="B13725" s="249"/>
    </row>
    <row r="13726" spans="2:2" x14ac:dyDescent="0.3">
      <c r="B13726" s="249"/>
    </row>
    <row r="13727" spans="2:2" x14ac:dyDescent="0.3">
      <c r="B13727" s="249"/>
    </row>
    <row r="13728" spans="2:2" x14ac:dyDescent="0.3">
      <c r="B13728" s="249"/>
    </row>
    <row r="13729" spans="2:2" x14ac:dyDescent="0.3">
      <c r="B13729" s="249"/>
    </row>
    <row r="13730" spans="2:2" x14ac:dyDescent="0.3">
      <c r="B13730" s="249"/>
    </row>
    <row r="13731" spans="2:2" x14ac:dyDescent="0.3">
      <c r="B13731" s="249"/>
    </row>
    <row r="13732" spans="2:2" x14ac:dyDescent="0.3">
      <c r="B13732" s="249"/>
    </row>
    <row r="13733" spans="2:2" x14ac:dyDescent="0.3">
      <c r="B13733" s="249"/>
    </row>
    <row r="13734" spans="2:2" x14ac:dyDescent="0.3">
      <c r="B13734" s="249"/>
    </row>
    <row r="13735" spans="2:2" x14ac:dyDescent="0.3">
      <c r="B13735" s="249"/>
    </row>
    <row r="13736" spans="2:2" x14ac:dyDescent="0.3">
      <c r="B13736" s="249"/>
    </row>
    <row r="13737" spans="2:2" x14ac:dyDescent="0.3">
      <c r="B13737" s="249"/>
    </row>
    <row r="13738" spans="2:2" x14ac:dyDescent="0.3">
      <c r="B13738" s="249"/>
    </row>
    <row r="13739" spans="2:2" x14ac:dyDescent="0.3">
      <c r="B13739" s="249"/>
    </row>
    <row r="13740" spans="2:2" x14ac:dyDescent="0.3">
      <c r="B13740" s="249"/>
    </row>
    <row r="13741" spans="2:2" x14ac:dyDescent="0.3">
      <c r="B13741" s="249"/>
    </row>
    <row r="13742" spans="2:2" x14ac:dyDescent="0.3">
      <c r="B13742" s="249"/>
    </row>
    <row r="13743" spans="2:2" x14ac:dyDescent="0.3">
      <c r="B13743" s="249"/>
    </row>
    <row r="13744" spans="2:2" x14ac:dyDescent="0.3">
      <c r="B13744" s="249"/>
    </row>
    <row r="13745" spans="2:2" x14ac:dyDescent="0.3">
      <c r="B13745" s="249"/>
    </row>
    <row r="13746" spans="2:2" x14ac:dyDescent="0.3">
      <c r="B13746" s="249"/>
    </row>
    <row r="13747" spans="2:2" x14ac:dyDescent="0.3">
      <c r="B13747" s="249"/>
    </row>
    <row r="13748" spans="2:2" x14ac:dyDescent="0.3">
      <c r="B13748" s="249"/>
    </row>
    <row r="13749" spans="2:2" x14ac:dyDescent="0.3">
      <c r="B13749" s="249"/>
    </row>
    <row r="13750" spans="2:2" x14ac:dyDescent="0.3">
      <c r="B13750" s="249"/>
    </row>
    <row r="13751" spans="2:2" x14ac:dyDescent="0.3">
      <c r="B13751" s="249"/>
    </row>
    <row r="13752" spans="2:2" x14ac:dyDescent="0.3">
      <c r="B13752" s="249"/>
    </row>
    <row r="13753" spans="2:2" x14ac:dyDescent="0.3">
      <c r="B13753" s="249"/>
    </row>
    <row r="13754" spans="2:2" x14ac:dyDescent="0.3">
      <c r="B13754" s="249"/>
    </row>
    <row r="13755" spans="2:2" x14ac:dyDescent="0.3">
      <c r="B13755" s="249"/>
    </row>
    <row r="13756" spans="2:2" x14ac:dyDescent="0.3">
      <c r="B13756" s="249"/>
    </row>
    <row r="13757" spans="2:2" x14ac:dyDescent="0.3">
      <c r="B13757" s="249"/>
    </row>
    <row r="13758" spans="2:2" x14ac:dyDescent="0.3">
      <c r="B13758" s="249"/>
    </row>
    <row r="13759" spans="2:2" x14ac:dyDescent="0.3">
      <c r="B13759" s="249"/>
    </row>
    <row r="13760" spans="2:2" x14ac:dyDescent="0.3">
      <c r="B13760" s="249"/>
    </row>
    <row r="13761" spans="2:2" x14ac:dyDescent="0.3">
      <c r="B13761" s="249"/>
    </row>
    <row r="13762" spans="2:2" x14ac:dyDescent="0.3">
      <c r="B13762" s="249"/>
    </row>
    <row r="13763" spans="2:2" x14ac:dyDescent="0.3">
      <c r="B13763" s="249"/>
    </row>
    <row r="13764" spans="2:2" x14ac:dyDescent="0.3">
      <c r="B13764" s="249"/>
    </row>
    <row r="13765" spans="2:2" x14ac:dyDescent="0.3">
      <c r="B13765" s="249"/>
    </row>
    <row r="13766" spans="2:2" x14ac:dyDescent="0.3">
      <c r="B13766" s="249"/>
    </row>
    <row r="13767" spans="2:2" x14ac:dyDescent="0.3">
      <c r="B13767" s="249"/>
    </row>
    <row r="13768" spans="2:2" x14ac:dyDescent="0.3">
      <c r="B13768" s="249"/>
    </row>
    <row r="13769" spans="2:2" x14ac:dyDescent="0.3">
      <c r="B13769" s="249"/>
    </row>
    <row r="13770" spans="2:2" x14ac:dyDescent="0.3">
      <c r="B13770" s="249"/>
    </row>
    <row r="13771" spans="2:2" x14ac:dyDescent="0.3">
      <c r="B13771" s="249"/>
    </row>
    <row r="13772" spans="2:2" x14ac:dyDescent="0.3">
      <c r="B13772" s="249"/>
    </row>
    <row r="13773" spans="2:2" x14ac:dyDescent="0.3">
      <c r="B13773" s="249"/>
    </row>
    <row r="13774" spans="2:2" x14ac:dyDescent="0.3">
      <c r="B13774" s="249"/>
    </row>
    <row r="13775" spans="2:2" x14ac:dyDescent="0.3">
      <c r="B13775" s="249"/>
    </row>
    <row r="13776" spans="2:2" x14ac:dyDescent="0.3">
      <c r="B13776" s="249"/>
    </row>
    <row r="13777" spans="2:2" x14ac:dyDescent="0.3">
      <c r="B13777" s="249"/>
    </row>
    <row r="13778" spans="2:2" x14ac:dyDescent="0.3">
      <c r="B13778" s="249"/>
    </row>
    <row r="13779" spans="2:2" x14ac:dyDescent="0.3">
      <c r="B13779" s="249"/>
    </row>
    <row r="13780" spans="2:2" x14ac:dyDescent="0.3">
      <c r="B13780" s="249"/>
    </row>
    <row r="13781" spans="2:2" x14ac:dyDescent="0.3">
      <c r="B13781" s="249"/>
    </row>
    <row r="13782" spans="2:2" x14ac:dyDescent="0.3">
      <c r="B13782" s="249"/>
    </row>
    <row r="13783" spans="2:2" x14ac:dyDescent="0.3">
      <c r="B13783" s="249"/>
    </row>
    <row r="13784" spans="2:2" x14ac:dyDescent="0.3">
      <c r="B13784" s="249"/>
    </row>
    <row r="13785" spans="2:2" x14ac:dyDescent="0.3">
      <c r="B13785" s="249"/>
    </row>
    <row r="13786" spans="2:2" x14ac:dyDescent="0.3">
      <c r="B13786" s="249"/>
    </row>
    <row r="13787" spans="2:2" x14ac:dyDescent="0.3">
      <c r="B13787" s="249"/>
    </row>
    <row r="13788" spans="2:2" x14ac:dyDescent="0.3">
      <c r="B13788" s="249"/>
    </row>
    <row r="13789" spans="2:2" x14ac:dyDescent="0.3">
      <c r="B13789" s="249"/>
    </row>
    <row r="13790" spans="2:2" x14ac:dyDescent="0.3">
      <c r="B13790" s="249"/>
    </row>
    <row r="13791" spans="2:2" x14ac:dyDescent="0.3">
      <c r="B13791" s="249"/>
    </row>
    <row r="13792" spans="2:2" x14ac:dyDescent="0.3">
      <c r="B13792" s="249"/>
    </row>
    <row r="13793" spans="2:2" x14ac:dyDescent="0.3">
      <c r="B13793" s="249"/>
    </row>
    <row r="13794" spans="2:2" x14ac:dyDescent="0.3">
      <c r="B13794" s="249"/>
    </row>
    <row r="13795" spans="2:2" x14ac:dyDescent="0.3">
      <c r="B13795" s="249"/>
    </row>
    <row r="13796" spans="2:2" x14ac:dyDescent="0.3">
      <c r="B13796" s="249"/>
    </row>
    <row r="13797" spans="2:2" x14ac:dyDescent="0.3">
      <c r="B13797" s="249"/>
    </row>
    <row r="13798" spans="2:2" x14ac:dyDescent="0.3">
      <c r="B13798" s="249"/>
    </row>
    <row r="13799" spans="2:2" x14ac:dyDescent="0.3">
      <c r="B13799" s="249"/>
    </row>
    <row r="13800" spans="2:2" x14ac:dyDescent="0.3">
      <c r="B13800" s="249"/>
    </row>
    <row r="13801" spans="2:2" x14ac:dyDescent="0.3">
      <c r="B13801" s="249"/>
    </row>
    <row r="13802" spans="2:2" x14ac:dyDescent="0.3">
      <c r="B13802" s="249"/>
    </row>
    <row r="13803" spans="2:2" x14ac:dyDescent="0.3">
      <c r="B13803" s="249"/>
    </row>
    <row r="13804" spans="2:2" x14ac:dyDescent="0.3">
      <c r="B13804" s="249"/>
    </row>
    <row r="13805" spans="2:2" x14ac:dyDescent="0.3">
      <c r="B13805" s="249"/>
    </row>
    <row r="13806" spans="2:2" x14ac:dyDescent="0.3">
      <c r="B13806" s="249"/>
    </row>
    <row r="13807" spans="2:2" x14ac:dyDescent="0.3">
      <c r="B13807" s="249"/>
    </row>
    <row r="13808" spans="2:2" x14ac:dyDescent="0.3">
      <c r="B13808" s="249"/>
    </row>
    <row r="13809" spans="2:2" x14ac:dyDescent="0.3">
      <c r="B13809" s="249"/>
    </row>
    <row r="13810" spans="2:2" x14ac:dyDescent="0.3">
      <c r="B13810" s="249"/>
    </row>
    <row r="13811" spans="2:2" x14ac:dyDescent="0.3">
      <c r="B13811" s="249"/>
    </row>
    <row r="13812" spans="2:2" x14ac:dyDescent="0.3">
      <c r="B13812" s="249"/>
    </row>
    <row r="13813" spans="2:2" x14ac:dyDescent="0.3">
      <c r="B13813" s="249"/>
    </row>
    <row r="13814" spans="2:2" x14ac:dyDescent="0.3">
      <c r="B13814" s="249"/>
    </row>
    <row r="13815" spans="2:2" x14ac:dyDescent="0.3">
      <c r="B13815" s="249"/>
    </row>
    <row r="13816" spans="2:2" x14ac:dyDescent="0.3">
      <c r="B13816" s="249"/>
    </row>
    <row r="13817" spans="2:2" x14ac:dyDescent="0.3">
      <c r="B13817" s="249"/>
    </row>
    <row r="13818" spans="2:2" x14ac:dyDescent="0.3">
      <c r="B13818" s="249"/>
    </row>
    <row r="13819" spans="2:2" x14ac:dyDescent="0.3">
      <c r="B13819" s="249"/>
    </row>
    <row r="13820" spans="2:2" x14ac:dyDescent="0.3">
      <c r="B13820" s="249"/>
    </row>
    <row r="13821" spans="2:2" x14ac:dyDescent="0.3">
      <c r="B13821" s="249"/>
    </row>
    <row r="13822" spans="2:2" x14ac:dyDescent="0.3">
      <c r="B13822" s="249"/>
    </row>
    <row r="13823" spans="2:2" x14ac:dyDescent="0.3">
      <c r="B13823" s="249"/>
    </row>
    <row r="13824" spans="2:2" x14ac:dyDescent="0.3">
      <c r="B13824" s="249"/>
    </row>
    <row r="13825" spans="2:2" x14ac:dyDescent="0.3">
      <c r="B13825" s="249"/>
    </row>
    <row r="13826" spans="2:2" x14ac:dyDescent="0.3">
      <c r="B13826" s="249"/>
    </row>
    <row r="13827" spans="2:2" x14ac:dyDescent="0.3">
      <c r="B13827" s="249"/>
    </row>
    <row r="13828" spans="2:2" x14ac:dyDescent="0.3">
      <c r="B13828" s="249"/>
    </row>
    <row r="13829" spans="2:2" x14ac:dyDescent="0.3">
      <c r="B13829" s="249"/>
    </row>
    <row r="13830" spans="2:2" x14ac:dyDescent="0.3">
      <c r="B13830" s="249"/>
    </row>
    <row r="13831" spans="2:2" x14ac:dyDescent="0.3">
      <c r="B13831" s="249"/>
    </row>
    <row r="13832" spans="2:2" x14ac:dyDescent="0.3">
      <c r="B13832" s="249"/>
    </row>
    <row r="13833" spans="2:2" x14ac:dyDescent="0.3">
      <c r="B13833" s="249"/>
    </row>
    <row r="13834" spans="2:2" x14ac:dyDescent="0.3">
      <c r="B13834" s="249"/>
    </row>
    <row r="13835" spans="2:2" x14ac:dyDescent="0.3">
      <c r="B13835" s="249"/>
    </row>
    <row r="13836" spans="2:2" x14ac:dyDescent="0.3">
      <c r="B13836" s="249"/>
    </row>
    <row r="13837" spans="2:2" x14ac:dyDescent="0.3">
      <c r="B13837" s="249"/>
    </row>
    <row r="13838" spans="2:2" x14ac:dyDescent="0.3">
      <c r="B13838" s="249"/>
    </row>
    <row r="13839" spans="2:2" x14ac:dyDescent="0.3">
      <c r="B13839" s="249"/>
    </row>
    <row r="13840" spans="2:2" x14ac:dyDescent="0.3">
      <c r="B13840" s="249"/>
    </row>
    <row r="13841" spans="2:2" x14ac:dyDescent="0.3">
      <c r="B13841" s="249"/>
    </row>
    <row r="13842" spans="2:2" x14ac:dyDescent="0.3">
      <c r="B13842" s="249"/>
    </row>
    <row r="13843" spans="2:2" x14ac:dyDescent="0.3">
      <c r="B13843" s="249"/>
    </row>
    <row r="13844" spans="2:2" x14ac:dyDescent="0.3">
      <c r="B13844" s="249"/>
    </row>
    <row r="13845" spans="2:2" x14ac:dyDescent="0.3">
      <c r="B13845" s="249"/>
    </row>
    <row r="13846" spans="2:2" x14ac:dyDescent="0.3">
      <c r="B13846" s="249"/>
    </row>
    <row r="13847" spans="2:2" x14ac:dyDescent="0.3">
      <c r="B13847" s="249"/>
    </row>
    <row r="13848" spans="2:2" x14ac:dyDescent="0.3">
      <c r="B13848" s="249"/>
    </row>
    <row r="13849" spans="2:2" x14ac:dyDescent="0.3">
      <c r="B13849" s="249"/>
    </row>
    <row r="13850" spans="2:2" x14ac:dyDescent="0.3">
      <c r="B13850" s="249"/>
    </row>
    <row r="13851" spans="2:2" x14ac:dyDescent="0.3">
      <c r="B13851" s="249"/>
    </row>
    <row r="13852" spans="2:2" x14ac:dyDescent="0.3">
      <c r="B13852" s="249"/>
    </row>
    <row r="13853" spans="2:2" x14ac:dyDescent="0.3">
      <c r="B13853" s="249"/>
    </row>
    <row r="13854" spans="2:2" x14ac:dyDescent="0.3">
      <c r="B13854" s="249"/>
    </row>
    <row r="13855" spans="2:2" x14ac:dyDescent="0.3">
      <c r="B13855" s="249"/>
    </row>
    <row r="13856" spans="2:2" x14ac:dyDescent="0.3">
      <c r="B13856" s="249"/>
    </row>
    <row r="13857" spans="2:2" x14ac:dyDescent="0.3">
      <c r="B13857" s="249"/>
    </row>
    <row r="13858" spans="2:2" x14ac:dyDescent="0.3">
      <c r="B13858" s="249"/>
    </row>
    <row r="13859" spans="2:2" x14ac:dyDescent="0.3">
      <c r="B13859" s="249"/>
    </row>
    <row r="13860" spans="2:2" x14ac:dyDescent="0.3">
      <c r="B13860" s="249"/>
    </row>
    <row r="13861" spans="2:2" x14ac:dyDescent="0.3">
      <c r="B13861" s="249"/>
    </row>
    <row r="13862" spans="2:2" x14ac:dyDescent="0.3">
      <c r="B13862" s="249"/>
    </row>
    <row r="13863" spans="2:2" x14ac:dyDescent="0.3">
      <c r="B13863" s="249"/>
    </row>
    <row r="13864" spans="2:2" x14ac:dyDescent="0.3">
      <c r="B13864" s="249"/>
    </row>
    <row r="13865" spans="2:2" x14ac:dyDescent="0.3">
      <c r="B13865" s="249"/>
    </row>
    <row r="13866" spans="2:2" x14ac:dyDescent="0.3">
      <c r="B13866" s="249"/>
    </row>
    <row r="13867" spans="2:2" x14ac:dyDescent="0.3">
      <c r="B13867" s="249"/>
    </row>
    <row r="13868" spans="2:2" x14ac:dyDescent="0.3">
      <c r="B13868" s="249"/>
    </row>
    <row r="13869" spans="2:2" x14ac:dyDescent="0.3">
      <c r="B13869" s="249"/>
    </row>
    <row r="13870" spans="2:2" x14ac:dyDescent="0.3">
      <c r="B13870" s="249"/>
    </row>
    <row r="13871" spans="2:2" x14ac:dyDescent="0.3">
      <c r="B13871" s="249"/>
    </row>
    <row r="13872" spans="2:2" x14ac:dyDescent="0.3">
      <c r="B13872" s="249"/>
    </row>
    <row r="13873" spans="2:2" x14ac:dyDescent="0.3">
      <c r="B13873" s="249"/>
    </row>
    <row r="13874" spans="2:2" x14ac:dyDescent="0.3">
      <c r="B13874" s="249"/>
    </row>
    <row r="13875" spans="2:2" x14ac:dyDescent="0.3">
      <c r="B13875" s="249"/>
    </row>
    <row r="13876" spans="2:2" x14ac:dyDescent="0.3">
      <c r="B13876" s="249"/>
    </row>
    <row r="13877" spans="2:2" x14ac:dyDescent="0.3">
      <c r="B13877" s="249"/>
    </row>
    <row r="13878" spans="2:2" x14ac:dyDescent="0.3">
      <c r="B13878" s="249"/>
    </row>
    <row r="13879" spans="2:2" x14ac:dyDescent="0.3">
      <c r="B13879" s="249"/>
    </row>
    <row r="13880" spans="2:2" x14ac:dyDescent="0.3">
      <c r="B13880" s="249"/>
    </row>
    <row r="13881" spans="2:2" x14ac:dyDescent="0.3">
      <c r="B13881" s="249"/>
    </row>
    <row r="13882" spans="2:2" x14ac:dyDescent="0.3">
      <c r="B13882" s="249"/>
    </row>
    <row r="13883" spans="2:2" x14ac:dyDescent="0.3">
      <c r="B13883" s="249"/>
    </row>
    <row r="13884" spans="2:2" x14ac:dyDescent="0.3">
      <c r="B13884" s="249"/>
    </row>
    <row r="13885" spans="2:2" x14ac:dyDescent="0.3">
      <c r="B13885" s="249"/>
    </row>
    <row r="13886" spans="2:2" x14ac:dyDescent="0.3">
      <c r="B13886" s="249"/>
    </row>
    <row r="13887" spans="2:2" x14ac:dyDescent="0.3">
      <c r="B13887" s="249"/>
    </row>
    <row r="13888" spans="2:2" x14ac:dyDescent="0.3">
      <c r="B13888" s="249"/>
    </row>
    <row r="13889" spans="2:2" x14ac:dyDescent="0.3">
      <c r="B13889" s="249"/>
    </row>
    <row r="13890" spans="2:2" x14ac:dyDescent="0.3">
      <c r="B13890" s="249"/>
    </row>
    <row r="13891" spans="2:2" x14ac:dyDescent="0.3">
      <c r="B13891" s="249"/>
    </row>
    <row r="13892" spans="2:2" x14ac:dyDescent="0.3">
      <c r="B13892" s="249"/>
    </row>
    <row r="13893" spans="2:2" x14ac:dyDescent="0.3">
      <c r="B13893" s="249"/>
    </row>
    <row r="13894" spans="2:2" x14ac:dyDescent="0.3">
      <c r="B13894" s="249"/>
    </row>
    <row r="13895" spans="2:2" x14ac:dyDescent="0.3">
      <c r="B13895" s="249"/>
    </row>
    <row r="13896" spans="2:2" x14ac:dyDescent="0.3">
      <c r="B13896" s="249"/>
    </row>
    <row r="13897" spans="2:2" x14ac:dyDescent="0.3">
      <c r="B13897" s="249"/>
    </row>
    <row r="13898" spans="2:2" x14ac:dyDescent="0.3">
      <c r="B13898" s="249"/>
    </row>
    <row r="13899" spans="2:2" x14ac:dyDescent="0.3">
      <c r="B13899" s="249"/>
    </row>
    <row r="13900" spans="2:2" x14ac:dyDescent="0.3">
      <c r="B13900" s="249"/>
    </row>
    <row r="13901" spans="2:2" x14ac:dyDescent="0.3">
      <c r="B13901" s="249"/>
    </row>
    <row r="13902" spans="2:2" x14ac:dyDescent="0.3">
      <c r="B13902" s="249"/>
    </row>
    <row r="13903" spans="2:2" x14ac:dyDescent="0.3">
      <c r="B13903" s="249"/>
    </row>
    <row r="13904" spans="2:2" x14ac:dyDescent="0.3">
      <c r="B13904" s="249"/>
    </row>
    <row r="13905" spans="2:2" x14ac:dyDescent="0.3">
      <c r="B13905" s="249"/>
    </row>
    <row r="13906" spans="2:2" x14ac:dyDescent="0.3">
      <c r="B13906" s="249"/>
    </row>
    <row r="13907" spans="2:2" x14ac:dyDescent="0.3">
      <c r="B13907" s="249"/>
    </row>
    <row r="13908" spans="2:2" x14ac:dyDescent="0.3">
      <c r="B13908" s="249"/>
    </row>
    <row r="13909" spans="2:2" x14ac:dyDescent="0.3">
      <c r="B13909" s="249"/>
    </row>
    <row r="13910" spans="2:2" x14ac:dyDescent="0.3">
      <c r="B13910" s="249"/>
    </row>
    <row r="13911" spans="2:2" x14ac:dyDescent="0.3">
      <c r="B13911" s="249"/>
    </row>
    <row r="13912" spans="2:2" x14ac:dyDescent="0.3">
      <c r="B13912" s="249"/>
    </row>
    <row r="13913" spans="2:2" x14ac:dyDescent="0.3">
      <c r="B13913" s="249"/>
    </row>
    <row r="13914" spans="2:2" x14ac:dyDescent="0.3">
      <c r="B13914" s="249"/>
    </row>
    <row r="13915" spans="2:2" x14ac:dyDescent="0.3">
      <c r="B13915" s="249"/>
    </row>
    <row r="13916" spans="2:2" x14ac:dyDescent="0.3">
      <c r="B13916" s="249"/>
    </row>
    <row r="13917" spans="2:2" x14ac:dyDescent="0.3">
      <c r="B13917" s="249"/>
    </row>
    <row r="13918" spans="2:2" x14ac:dyDescent="0.3">
      <c r="B13918" s="249"/>
    </row>
    <row r="13919" spans="2:2" x14ac:dyDescent="0.3">
      <c r="B13919" s="249"/>
    </row>
    <row r="13920" spans="2:2" x14ac:dyDescent="0.3">
      <c r="B13920" s="249"/>
    </row>
    <row r="13921" spans="2:2" x14ac:dyDescent="0.3">
      <c r="B13921" s="249"/>
    </row>
    <row r="13922" spans="2:2" x14ac:dyDescent="0.3">
      <c r="B13922" s="249"/>
    </row>
    <row r="13923" spans="2:2" x14ac:dyDescent="0.3">
      <c r="B13923" s="249"/>
    </row>
    <row r="13924" spans="2:2" x14ac:dyDescent="0.3">
      <c r="B13924" s="249"/>
    </row>
    <row r="13925" spans="2:2" x14ac:dyDescent="0.3">
      <c r="B13925" s="249"/>
    </row>
    <row r="13926" spans="2:2" x14ac:dyDescent="0.3">
      <c r="B13926" s="249"/>
    </row>
    <row r="13927" spans="2:2" x14ac:dyDescent="0.3">
      <c r="B13927" s="249"/>
    </row>
    <row r="13928" spans="2:2" x14ac:dyDescent="0.3">
      <c r="B13928" s="249"/>
    </row>
    <row r="13929" spans="2:2" x14ac:dyDescent="0.3">
      <c r="B13929" s="249"/>
    </row>
    <row r="13930" spans="2:2" x14ac:dyDescent="0.3">
      <c r="B13930" s="249"/>
    </row>
    <row r="13931" spans="2:2" x14ac:dyDescent="0.3">
      <c r="B13931" s="249"/>
    </row>
    <row r="13932" spans="2:2" x14ac:dyDescent="0.3">
      <c r="B13932" s="249"/>
    </row>
    <row r="13933" spans="2:2" x14ac:dyDescent="0.3">
      <c r="B13933" s="249"/>
    </row>
    <row r="13934" spans="2:2" x14ac:dyDescent="0.3">
      <c r="B13934" s="249"/>
    </row>
    <row r="13935" spans="2:2" x14ac:dyDescent="0.3">
      <c r="B13935" s="249"/>
    </row>
    <row r="13936" spans="2:2" x14ac:dyDescent="0.3">
      <c r="B13936" s="249"/>
    </row>
    <row r="13937" spans="2:2" x14ac:dyDescent="0.3">
      <c r="B13937" s="249"/>
    </row>
    <row r="13938" spans="2:2" x14ac:dyDescent="0.3">
      <c r="B13938" s="249"/>
    </row>
    <row r="13939" spans="2:2" x14ac:dyDescent="0.3">
      <c r="B13939" s="249"/>
    </row>
    <row r="13940" spans="2:2" x14ac:dyDescent="0.3">
      <c r="B13940" s="249"/>
    </row>
    <row r="13941" spans="2:2" x14ac:dyDescent="0.3">
      <c r="B13941" s="249"/>
    </row>
    <row r="13942" spans="2:2" x14ac:dyDescent="0.3">
      <c r="B13942" s="249"/>
    </row>
    <row r="13943" spans="2:2" x14ac:dyDescent="0.3">
      <c r="B13943" s="249"/>
    </row>
    <row r="13944" spans="2:2" x14ac:dyDescent="0.3">
      <c r="B13944" s="249"/>
    </row>
    <row r="13945" spans="2:2" x14ac:dyDescent="0.3">
      <c r="B13945" s="249"/>
    </row>
    <row r="13946" spans="2:2" x14ac:dyDescent="0.3">
      <c r="B13946" s="249"/>
    </row>
    <row r="13947" spans="2:2" x14ac:dyDescent="0.3">
      <c r="B13947" s="249"/>
    </row>
    <row r="13948" spans="2:2" x14ac:dyDescent="0.3">
      <c r="B13948" s="249"/>
    </row>
    <row r="13949" spans="2:2" x14ac:dyDescent="0.3">
      <c r="B13949" s="249"/>
    </row>
    <row r="13950" spans="2:2" x14ac:dyDescent="0.3">
      <c r="B13950" s="249"/>
    </row>
    <row r="13951" spans="2:2" x14ac:dyDescent="0.3">
      <c r="B13951" s="249"/>
    </row>
    <row r="13952" spans="2:2" x14ac:dyDescent="0.3">
      <c r="B13952" s="249"/>
    </row>
    <row r="13953" spans="2:2" x14ac:dyDescent="0.3">
      <c r="B13953" s="249"/>
    </row>
    <row r="13954" spans="2:2" x14ac:dyDescent="0.3">
      <c r="B13954" s="249"/>
    </row>
    <row r="13955" spans="2:2" x14ac:dyDescent="0.3">
      <c r="B13955" s="249"/>
    </row>
    <row r="13956" spans="2:2" x14ac:dyDescent="0.3">
      <c r="B13956" s="249"/>
    </row>
    <row r="13957" spans="2:2" x14ac:dyDescent="0.3">
      <c r="B13957" s="249"/>
    </row>
    <row r="13958" spans="2:2" x14ac:dyDescent="0.3">
      <c r="B13958" s="249"/>
    </row>
    <row r="13959" spans="2:2" x14ac:dyDescent="0.3">
      <c r="B13959" s="249"/>
    </row>
    <row r="13960" spans="2:2" x14ac:dyDescent="0.3">
      <c r="B13960" s="249"/>
    </row>
    <row r="13961" spans="2:2" x14ac:dyDescent="0.3">
      <c r="B13961" s="249"/>
    </row>
    <row r="13962" spans="2:2" x14ac:dyDescent="0.3">
      <c r="B13962" s="249"/>
    </row>
    <row r="13963" spans="2:2" x14ac:dyDescent="0.3">
      <c r="B13963" s="249"/>
    </row>
    <row r="13964" spans="2:2" x14ac:dyDescent="0.3">
      <c r="B13964" s="249"/>
    </row>
    <row r="13965" spans="2:2" x14ac:dyDescent="0.3">
      <c r="B13965" s="249"/>
    </row>
    <row r="13966" spans="2:2" x14ac:dyDescent="0.3">
      <c r="B13966" s="249"/>
    </row>
    <row r="13967" spans="2:2" x14ac:dyDescent="0.3">
      <c r="B13967" s="249"/>
    </row>
    <row r="13968" spans="2:2" x14ac:dyDescent="0.3">
      <c r="B13968" s="249"/>
    </row>
    <row r="13969" spans="2:2" x14ac:dyDescent="0.3">
      <c r="B13969" s="249"/>
    </row>
    <row r="13970" spans="2:2" x14ac:dyDescent="0.3">
      <c r="B13970" s="249"/>
    </row>
    <row r="13971" spans="2:2" x14ac:dyDescent="0.3">
      <c r="B13971" s="249"/>
    </row>
    <row r="13972" spans="2:2" x14ac:dyDescent="0.3">
      <c r="B13972" s="249"/>
    </row>
    <row r="13973" spans="2:2" x14ac:dyDescent="0.3">
      <c r="B13973" s="249"/>
    </row>
    <row r="13974" spans="2:2" x14ac:dyDescent="0.3">
      <c r="B13974" s="249"/>
    </row>
    <row r="13975" spans="2:2" x14ac:dyDescent="0.3">
      <c r="B13975" s="249"/>
    </row>
    <row r="13976" spans="2:2" x14ac:dyDescent="0.3">
      <c r="B13976" s="249"/>
    </row>
    <row r="13977" spans="2:2" x14ac:dyDescent="0.3">
      <c r="B13977" s="249"/>
    </row>
    <row r="13978" spans="2:2" x14ac:dyDescent="0.3">
      <c r="B13978" s="249"/>
    </row>
    <row r="13979" spans="2:2" x14ac:dyDescent="0.3">
      <c r="B13979" s="249"/>
    </row>
    <row r="13980" spans="2:2" x14ac:dyDescent="0.3">
      <c r="B13980" s="249"/>
    </row>
    <row r="13981" spans="2:2" x14ac:dyDescent="0.3">
      <c r="B13981" s="249"/>
    </row>
    <row r="13982" spans="2:2" x14ac:dyDescent="0.3">
      <c r="B13982" s="249"/>
    </row>
    <row r="13983" spans="2:2" x14ac:dyDescent="0.3">
      <c r="B13983" s="249"/>
    </row>
    <row r="13984" spans="2:2" x14ac:dyDescent="0.3">
      <c r="B13984" s="249"/>
    </row>
    <row r="13985" spans="2:2" x14ac:dyDescent="0.3">
      <c r="B13985" s="249"/>
    </row>
    <row r="13986" spans="2:2" x14ac:dyDescent="0.3">
      <c r="B13986" s="249"/>
    </row>
    <row r="13987" spans="2:2" x14ac:dyDescent="0.3">
      <c r="B13987" s="249"/>
    </row>
    <row r="13988" spans="2:2" x14ac:dyDescent="0.3">
      <c r="B13988" s="249"/>
    </row>
    <row r="13989" spans="2:2" x14ac:dyDescent="0.3">
      <c r="B13989" s="249"/>
    </row>
    <row r="13990" spans="2:2" x14ac:dyDescent="0.3">
      <c r="B13990" s="249"/>
    </row>
    <row r="13991" spans="2:2" x14ac:dyDescent="0.3">
      <c r="B13991" s="249"/>
    </row>
    <row r="13992" spans="2:2" x14ac:dyDescent="0.3">
      <c r="B13992" s="249"/>
    </row>
    <row r="13993" spans="2:2" x14ac:dyDescent="0.3">
      <c r="B13993" s="249"/>
    </row>
    <row r="13994" spans="2:2" x14ac:dyDescent="0.3">
      <c r="B13994" s="249"/>
    </row>
    <row r="13995" spans="2:2" x14ac:dyDescent="0.3">
      <c r="B13995" s="249"/>
    </row>
    <row r="13996" spans="2:2" x14ac:dyDescent="0.3">
      <c r="B13996" s="249"/>
    </row>
    <row r="13997" spans="2:2" x14ac:dyDescent="0.3">
      <c r="B13997" s="249"/>
    </row>
    <row r="13998" spans="2:2" x14ac:dyDescent="0.3">
      <c r="B13998" s="249"/>
    </row>
    <row r="13999" spans="2:2" x14ac:dyDescent="0.3">
      <c r="B13999" s="249"/>
    </row>
    <row r="14000" spans="2:2" x14ac:dyDescent="0.3">
      <c r="B14000" s="249"/>
    </row>
    <row r="14001" spans="2:2" x14ac:dyDescent="0.3">
      <c r="B14001" s="249"/>
    </row>
    <row r="14002" spans="2:2" x14ac:dyDescent="0.3">
      <c r="B14002" s="249"/>
    </row>
    <row r="14003" spans="2:2" x14ac:dyDescent="0.3">
      <c r="B14003" s="249"/>
    </row>
    <row r="14004" spans="2:2" x14ac:dyDescent="0.3">
      <c r="B14004" s="249"/>
    </row>
    <row r="14005" spans="2:2" x14ac:dyDescent="0.3">
      <c r="B14005" s="249"/>
    </row>
    <row r="14006" spans="2:2" x14ac:dyDescent="0.3">
      <c r="B14006" s="249"/>
    </row>
    <row r="14007" spans="2:2" x14ac:dyDescent="0.3">
      <c r="B14007" s="249"/>
    </row>
    <row r="14008" spans="2:2" x14ac:dyDescent="0.3">
      <c r="B14008" s="249"/>
    </row>
    <row r="14009" spans="2:2" x14ac:dyDescent="0.3">
      <c r="B14009" s="249"/>
    </row>
    <row r="14010" spans="2:2" x14ac:dyDescent="0.3">
      <c r="B14010" s="249"/>
    </row>
    <row r="14011" spans="2:2" x14ac:dyDescent="0.3">
      <c r="B14011" s="249"/>
    </row>
    <row r="14012" spans="2:2" x14ac:dyDescent="0.3">
      <c r="B14012" s="249"/>
    </row>
    <row r="14013" spans="2:2" x14ac:dyDescent="0.3">
      <c r="B14013" s="249"/>
    </row>
    <row r="14014" spans="2:2" x14ac:dyDescent="0.3">
      <c r="B14014" s="249"/>
    </row>
    <row r="14015" spans="2:2" x14ac:dyDescent="0.3">
      <c r="B14015" s="249"/>
    </row>
    <row r="14016" spans="2:2" x14ac:dyDescent="0.3">
      <c r="B14016" s="249"/>
    </row>
    <row r="14017" spans="2:2" x14ac:dyDescent="0.3">
      <c r="B14017" s="249"/>
    </row>
    <row r="14018" spans="2:2" x14ac:dyDescent="0.3">
      <c r="B14018" s="249"/>
    </row>
    <row r="14019" spans="2:2" x14ac:dyDescent="0.3">
      <c r="B14019" s="249"/>
    </row>
    <row r="14020" spans="2:2" x14ac:dyDescent="0.3">
      <c r="B14020" s="249"/>
    </row>
    <row r="14021" spans="2:2" x14ac:dyDescent="0.3">
      <c r="B14021" s="249"/>
    </row>
    <row r="14022" spans="2:2" x14ac:dyDescent="0.3">
      <c r="B14022" s="249"/>
    </row>
    <row r="14023" spans="2:2" x14ac:dyDescent="0.3">
      <c r="B14023" s="249"/>
    </row>
    <row r="14024" spans="2:2" x14ac:dyDescent="0.3">
      <c r="B14024" s="249"/>
    </row>
    <row r="14025" spans="2:2" x14ac:dyDescent="0.3">
      <c r="B14025" s="249"/>
    </row>
    <row r="14026" spans="2:2" x14ac:dyDescent="0.3">
      <c r="B14026" s="249"/>
    </row>
    <row r="14027" spans="2:2" x14ac:dyDescent="0.3">
      <c r="B14027" s="249"/>
    </row>
    <row r="14028" spans="2:2" x14ac:dyDescent="0.3">
      <c r="B14028" s="249"/>
    </row>
    <row r="14029" spans="2:2" x14ac:dyDescent="0.3">
      <c r="B14029" s="249"/>
    </row>
    <row r="14030" spans="2:2" x14ac:dyDescent="0.3">
      <c r="B14030" s="249"/>
    </row>
    <row r="14031" spans="2:2" x14ac:dyDescent="0.3">
      <c r="B14031" s="249"/>
    </row>
    <row r="14032" spans="2:2" x14ac:dyDescent="0.3">
      <c r="B14032" s="249"/>
    </row>
    <row r="14033" spans="2:2" x14ac:dyDescent="0.3">
      <c r="B14033" s="249"/>
    </row>
    <row r="14034" spans="2:2" x14ac:dyDescent="0.3">
      <c r="B14034" s="249"/>
    </row>
    <row r="14035" spans="2:2" x14ac:dyDescent="0.3">
      <c r="B14035" s="249"/>
    </row>
    <row r="14036" spans="2:2" x14ac:dyDescent="0.3">
      <c r="B14036" s="249"/>
    </row>
    <row r="14037" spans="2:2" x14ac:dyDescent="0.3">
      <c r="B14037" s="249"/>
    </row>
    <row r="14038" spans="2:2" x14ac:dyDescent="0.3">
      <c r="B14038" s="249"/>
    </row>
    <row r="14039" spans="2:2" x14ac:dyDescent="0.3">
      <c r="B14039" s="249"/>
    </row>
    <row r="14040" spans="2:2" x14ac:dyDescent="0.3">
      <c r="B14040" s="249"/>
    </row>
    <row r="14041" spans="2:2" x14ac:dyDescent="0.3">
      <c r="B14041" s="249"/>
    </row>
    <row r="14042" spans="2:2" x14ac:dyDescent="0.3">
      <c r="B14042" s="249"/>
    </row>
    <row r="14043" spans="2:2" x14ac:dyDescent="0.3">
      <c r="B14043" s="249"/>
    </row>
    <row r="14044" spans="2:2" x14ac:dyDescent="0.3">
      <c r="B14044" s="249"/>
    </row>
    <row r="14045" spans="2:2" x14ac:dyDescent="0.3">
      <c r="B14045" s="249"/>
    </row>
    <row r="14046" spans="2:2" x14ac:dyDescent="0.3">
      <c r="B14046" s="249"/>
    </row>
    <row r="14047" spans="2:2" x14ac:dyDescent="0.3">
      <c r="B14047" s="249"/>
    </row>
    <row r="14048" spans="2:2" x14ac:dyDescent="0.3">
      <c r="B14048" s="249"/>
    </row>
    <row r="14049" spans="2:2" x14ac:dyDescent="0.3">
      <c r="B14049" s="249"/>
    </row>
    <row r="14050" spans="2:2" x14ac:dyDescent="0.3">
      <c r="B14050" s="249"/>
    </row>
    <row r="14051" spans="2:2" x14ac:dyDescent="0.3">
      <c r="B14051" s="249"/>
    </row>
    <row r="14052" spans="2:2" x14ac:dyDescent="0.3">
      <c r="B14052" s="249"/>
    </row>
    <row r="14053" spans="2:2" x14ac:dyDescent="0.3">
      <c r="B14053" s="249"/>
    </row>
    <row r="14054" spans="2:2" x14ac:dyDescent="0.3">
      <c r="B14054" s="249"/>
    </row>
    <row r="14055" spans="2:2" x14ac:dyDescent="0.3">
      <c r="B14055" s="249"/>
    </row>
    <row r="14056" spans="2:2" x14ac:dyDescent="0.3">
      <c r="B14056" s="249"/>
    </row>
    <row r="14057" spans="2:2" x14ac:dyDescent="0.3">
      <c r="B14057" s="249"/>
    </row>
    <row r="14058" spans="2:2" x14ac:dyDescent="0.3">
      <c r="B14058" s="249"/>
    </row>
    <row r="14059" spans="2:2" x14ac:dyDescent="0.3">
      <c r="B14059" s="249"/>
    </row>
    <row r="14060" spans="2:2" x14ac:dyDescent="0.3">
      <c r="B14060" s="249"/>
    </row>
    <row r="14061" spans="2:2" x14ac:dyDescent="0.3">
      <c r="B14061" s="249"/>
    </row>
    <row r="14062" spans="2:2" x14ac:dyDescent="0.3">
      <c r="B14062" s="249"/>
    </row>
    <row r="14063" spans="2:2" x14ac:dyDescent="0.3">
      <c r="B14063" s="249"/>
    </row>
    <row r="14064" spans="2:2" x14ac:dyDescent="0.3">
      <c r="B14064" s="249"/>
    </row>
    <row r="14065" spans="2:2" x14ac:dyDescent="0.3">
      <c r="B14065" s="249"/>
    </row>
    <row r="14066" spans="2:2" x14ac:dyDescent="0.3">
      <c r="B14066" s="249"/>
    </row>
    <row r="14067" spans="2:2" x14ac:dyDescent="0.3">
      <c r="B14067" s="249"/>
    </row>
    <row r="14068" spans="2:2" x14ac:dyDescent="0.3">
      <c r="B14068" s="249"/>
    </row>
    <row r="14069" spans="2:2" x14ac:dyDescent="0.3">
      <c r="B14069" s="249"/>
    </row>
    <row r="14070" spans="2:2" x14ac:dyDescent="0.3">
      <c r="B14070" s="249"/>
    </row>
    <row r="14071" spans="2:2" x14ac:dyDescent="0.3">
      <c r="B14071" s="249"/>
    </row>
    <row r="14072" spans="2:2" x14ac:dyDescent="0.3">
      <c r="B14072" s="249"/>
    </row>
    <row r="14073" spans="2:2" x14ac:dyDescent="0.3">
      <c r="B14073" s="249"/>
    </row>
    <row r="14074" spans="2:2" x14ac:dyDescent="0.3">
      <c r="B14074" s="249"/>
    </row>
    <row r="14075" spans="2:2" x14ac:dyDescent="0.3">
      <c r="B14075" s="249"/>
    </row>
    <row r="14076" spans="2:2" x14ac:dyDescent="0.3">
      <c r="B14076" s="249"/>
    </row>
    <row r="14077" spans="2:2" x14ac:dyDescent="0.3">
      <c r="B14077" s="249"/>
    </row>
    <row r="14078" spans="2:2" x14ac:dyDescent="0.3">
      <c r="B14078" s="249"/>
    </row>
    <row r="14079" spans="2:2" x14ac:dyDescent="0.3">
      <c r="B14079" s="249"/>
    </row>
    <row r="14080" spans="2:2" x14ac:dyDescent="0.3">
      <c r="B14080" s="249"/>
    </row>
    <row r="14081" spans="2:2" x14ac:dyDescent="0.3">
      <c r="B14081" s="249"/>
    </row>
    <row r="14082" spans="2:2" x14ac:dyDescent="0.3">
      <c r="B14082" s="249"/>
    </row>
    <row r="14083" spans="2:2" x14ac:dyDescent="0.3">
      <c r="B14083" s="249"/>
    </row>
    <row r="14084" spans="2:2" x14ac:dyDescent="0.3">
      <c r="B14084" s="249"/>
    </row>
    <row r="14085" spans="2:2" x14ac:dyDescent="0.3">
      <c r="B14085" s="249"/>
    </row>
    <row r="14086" spans="2:2" x14ac:dyDescent="0.3">
      <c r="B14086" s="249"/>
    </row>
    <row r="14087" spans="2:2" x14ac:dyDescent="0.3">
      <c r="B14087" s="249"/>
    </row>
    <row r="14088" spans="2:2" x14ac:dyDescent="0.3">
      <c r="B14088" s="249"/>
    </row>
    <row r="14089" spans="2:2" x14ac:dyDescent="0.3">
      <c r="B14089" s="249"/>
    </row>
    <row r="14090" spans="2:2" x14ac:dyDescent="0.3">
      <c r="B14090" s="249"/>
    </row>
    <row r="14091" spans="2:2" x14ac:dyDescent="0.3">
      <c r="B14091" s="249"/>
    </row>
    <row r="14092" spans="2:2" x14ac:dyDescent="0.3">
      <c r="B14092" s="249"/>
    </row>
    <row r="14093" spans="2:2" x14ac:dyDescent="0.3">
      <c r="B14093" s="249"/>
    </row>
    <row r="14094" spans="2:2" x14ac:dyDescent="0.3">
      <c r="B14094" s="249"/>
    </row>
    <row r="14095" spans="2:2" x14ac:dyDescent="0.3">
      <c r="B14095" s="249"/>
    </row>
    <row r="14096" spans="2:2" x14ac:dyDescent="0.3">
      <c r="B14096" s="249"/>
    </row>
    <row r="14097" spans="2:2" x14ac:dyDescent="0.3">
      <c r="B14097" s="249"/>
    </row>
    <row r="14098" spans="2:2" x14ac:dyDescent="0.3">
      <c r="B14098" s="249"/>
    </row>
    <row r="14099" spans="2:2" x14ac:dyDescent="0.3">
      <c r="B14099" s="249"/>
    </row>
    <row r="14100" spans="2:2" x14ac:dyDescent="0.3">
      <c r="B14100" s="249"/>
    </row>
    <row r="14101" spans="2:2" x14ac:dyDescent="0.3">
      <c r="B14101" s="249"/>
    </row>
    <row r="14102" spans="2:2" x14ac:dyDescent="0.3">
      <c r="B14102" s="249"/>
    </row>
    <row r="14103" spans="2:2" x14ac:dyDescent="0.3">
      <c r="B14103" s="249"/>
    </row>
    <row r="14104" spans="2:2" x14ac:dyDescent="0.3">
      <c r="B14104" s="249"/>
    </row>
    <row r="14105" spans="2:2" x14ac:dyDescent="0.3">
      <c r="B14105" s="249"/>
    </row>
    <row r="14106" spans="2:2" x14ac:dyDescent="0.3">
      <c r="B14106" s="249"/>
    </row>
    <row r="14107" spans="2:2" x14ac:dyDescent="0.3">
      <c r="B14107" s="249"/>
    </row>
    <row r="14108" spans="2:2" x14ac:dyDescent="0.3">
      <c r="B14108" s="249"/>
    </row>
    <row r="14109" spans="2:2" x14ac:dyDescent="0.3">
      <c r="B14109" s="249"/>
    </row>
    <row r="14110" spans="2:2" x14ac:dyDescent="0.3">
      <c r="B14110" s="249"/>
    </row>
    <row r="14111" spans="2:2" x14ac:dyDescent="0.3">
      <c r="B14111" s="249"/>
    </row>
    <row r="14112" spans="2:2" x14ac:dyDescent="0.3">
      <c r="B14112" s="249"/>
    </row>
    <row r="14113" spans="2:2" x14ac:dyDescent="0.3">
      <c r="B14113" s="249"/>
    </row>
    <row r="14114" spans="2:2" x14ac:dyDescent="0.3">
      <c r="B14114" s="249"/>
    </row>
    <row r="14115" spans="2:2" x14ac:dyDescent="0.3">
      <c r="B14115" s="249"/>
    </row>
    <row r="14116" spans="2:2" x14ac:dyDescent="0.3">
      <c r="B14116" s="249"/>
    </row>
    <row r="14117" spans="2:2" x14ac:dyDescent="0.3">
      <c r="B14117" s="249"/>
    </row>
    <row r="14118" spans="2:2" x14ac:dyDescent="0.3">
      <c r="B14118" s="249"/>
    </row>
    <row r="14119" spans="2:2" x14ac:dyDescent="0.3">
      <c r="B14119" s="249"/>
    </row>
    <row r="14120" spans="2:2" x14ac:dyDescent="0.3">
      <c r="B14120" s="249"/>
    </row>
    <row r="14121" spans="2:2" x14ac:dyDescent="0.3">
      <c r="B14121" s="249"/>
    </row>
    <row r="14122" spans="2:2" x14ac:dyDescent="0.3">
      <c r="B14122" s="249"/>
    </row>
    <row r="14123" spans="2:2" x14ac:dyDescent="0.3">
      <c r="B14123" s="249"/>
    </row>
    <row r="14124" spans="2:2" x14ac:dyDescent="0.3">
      <c r="B14124" s="249"/>
    </row>
    <row r="14125" spans="2:2" x14ac:dyDescent="0.3">
      <c r="B14125" s="249"/>
    </row>
    <row r="14126" spans="2:2" x14ac:dyDescent="0.3">
      <c r="B14126" s="249"/>
    </row>
    <row r="14127" spans="2:2" x14ac:dyDescent="0.3">
      <c r="B14127" s="249"/>
    </row>
    <row r="14128" spans="2:2" x14ac:dyDescent="0.3">
      <c r="B14128" s="249"/>
    </row>
    <row r="14129" spans="2:2" x14ac:dyDescent="0.3">
      <c r="B14129" s="249"/>
    </row>
    <row r="14130" spans="2:2" x14ac:dyDescent="0.3">
      <c r="B14130" s="249"/>
    </row>
    <row r="14131" spans="2:2" x14ac:dyDescent="0.3">
      <c r="B14131" s="249"/>
    </row>
    <row r="14132" spans="2:2" x14ac:dyDescent="0.3">
      <c r="B14132" s="249"/>
    </row>
    <row r="14133" spans="2:2" x14ac:dyDescent="0.3">
      <c r="B14133" s="249"/>
    </row>
    <row r="14134" spans="2:2" x14ac:dyDescent="0.3">
      <c r="B14134" s="249"/>
    </row>
    <row r="14135" spans="2:2" x14ac:dyDescent="0.3">
      <c r="B14135" s="249"/>
    </row>
    <row r="14136" spans="2:2" x14ac:dyDescent="0.3">
      <c r="B14136" s="249"/>
    </row>
    <row r="14137" spans="2:2" x14ac:dyDescent="0.3">
      <c r="B14137" s="249"/>
    </row>
    <row r="14138" spans="2:2" x14ac:dyDescent="0.3">
      <c r="B14138" s="249"/>
    </row>
    <row r="14139" spans="2:2" x14ac:dyDescent="0.3">
      <c r="B14139" s="249"/>
    </row>
    <row r="14140" spans="2:2" x14ac:dyDescent="0.3">
      <c r="B14140" s="249"/>
    </row>
    <row r="14141" spans="2:2" x14ac:dyDescent="0.3">
      <c r="B14141" s="249"/>
    </row>
    <row r="14142" spans="2:2" x14ac:dyDescent="0.3">
      <c r="B14142" s="249"/>
    </row>
    <row r="14143" spans="2:2" x14ac:dyDescent="0.3">
      <c r="B14143" s="249"/>
    </row>
    <row r="14144" spans="2:2" x14ac:dyDescent="0.3">
      <c r="B14144" s="249"/>
    </row>
    <row r="14145" spans="2:2" x14ac:dyDescent="0.3">
      <c r="B14145" s="249"/>
    </row>
    <row r="14146" spans="2:2" x14ac:dyDescent="0.3">
      <c r="B14146" s="249"/>
    </row>
    <row r="14147" spans="2:2" x14ac:dyDescent="0.3">
      <c r="B14147" s="249"/>
    </row>
    <row r="14148" spans="2:2" x14ac:dyDescent="0.3">
      <c r="B14148" s="249"/>
    </row>
    <row r="14149" spans="2:2" x14ac:dyDescent="0.3">
      <c r="B14149" s="249"/>
    </row>
    <row r="14150" spans="2:2" x14ac:dyDescent="0.3">
      <c r="B14150" s="249"/>
    </row>
    <row r="14151" spans="2:2" x14ac:dyDescent="0.3">
      <c r="B14151" s="249"/>
    </row>
    <row r="14152" spans="2:2" x14ac:dyDescent="0.3">
      <c r="B14152" s="249"/>
    </row>
    <row r="14153" spans="2:2" x14ac:dyDescent="0.3">
      <c r="B14153" s="249"/>
    </row>
    <row r="14154" spans="2:2" x14ac:dyDescent="0.3">
      <c r="B14154" s="249"/>
    </row>
    <row r="14155" spans="2:2" x14ac:dyDescent="0.3">
      <c r="B14155" s="249"/>
    </row>
    <row r="14156" spans="2:2" x14ac:dyDescent="0.3">
      <c r="B14156" s="249"/>
    </row>
    <row r="14157" spans="2:2" x14ac:dyDescent="0.3">
      <c r="B14157" s="249"/>
    </row>
    <row r="14158" spans="2:2" x14ac:dyDescent="0.3">
      <c r="B14158" s="249"/>
    </row>
    <row r="14159" spans="2:2" x14ac:dyDescent="0.3">
      <c r="B14159" s="249"/>
    </row>
    <row r="14160" spans="2:2" x14ac:dyDescent="0.3">
      <c r="B14160" s="249"/>
    </row>
    <row r="14161" spans="2:2" x14ac:dyDescent="0.3">
      <c r="B14161" s="249"/>
    </row>
    <row r="14162" spans="2:2" x14ac:dyDescent="0.3">
      <c r="B14162" s="249"/>
    </row>
    <row r="14163" spans="2:2" x14ac:dyDescent="0.3">
      <c r="B14163" s="249"/>
    </row>
    <row r="14164" spans="2:2" x14ac:dyDescent="0.3">
      <c r="B14164" s="249"/>
    </row>
    <row r="14165" spans="2:2" x14ac:dyDescent="0.3">
      <c r="B14165" s="249"/>
    </row>
    <row r="14166" spans="2:2" x14ac:dyDescent="0.3">
      <c r="B14166" s="249"/>
    </row>
    <row r="14167" spans="2:2" x14ac:dyDescent="0.3">
      <c r="B14167" s="249"/>
    </row>
    <row r="14168" spans="2:2" x14ac:dyDescent="0.3">
      <c r="B14168" s="249"/>
    </row>
    <row r="14169" spans="2:2" x14ac:dyDescent="0.3">
      <c r="B14169" s="249"/>
    </row>
    <row r="14170" spans="2:2" x14ac:dyDescent="0.3">
      <c r="B14170" s="249"/>
    </row>
    <row r="14171" spans="2:2" x14ac:dyDescent="0.3">
      <c r="B14171" s="249"/>
    </row>
    <row r="14172" spans="2:2" x14ac:dyDescent="0.3">
      <c r="B14172" s="249"/>
    </row>
    <row r="14173" spans="2:2" x14ac:dyDescent="0.3">
      <c r="B14173" s="249"/>
    </row>
    <row r="14174" spans="2:2" x14ac:dyDescent="0.3">
      <c r="B14174" s="249"/>
    </row>
    <row r="14175" spans="2:2" x14ac:dyDescent="0.3">
      <c r="B14175" s="249"/>
    </row>
    <row r="14176" spans="2:2" x14ac:dyDescent="0.3">
      <c r="B14176" s="249"/>
    </row>
    <row r="14177" spans="2:2" x14ac:dyDescent="0.3">
      <c r="B14177" s="249"/>
    </row>
    <row r="14178" spans="2:2" x14ac:dyDescent="0.3">
      <c r="B14178" s="249"/>
    </row>
    <row r="14179" spans="2:2" x14ac:dyDescent="0.3">
      <c r="B14179" s="249"/>
    </row>
    <row r="14180" spans="2:2" x14ac:dyDescent="0.3">
      <c r="B14180" s="249"/>
    </row>
    <row r="14181" spans="2:2" x14ac:dyDescent="0.3">
      <c r="B14181" s="249"/>
    </row>
    <row r="14182" spans="2:2" x14ac:dyDescent="0.3">
      <c r="B14182" s="249"/>
    </row>
    <row r="14183" spans="2:2" x14ac:dyDescent="0.3">
      <c r="B14183" s="249"/>
    </row>
    <row r="14184" spans="2:2" x14ac:dyDescent="0.3">
      <c r="B14184" s="249"/>
    </row>
    <row r="14185" spans="2:2" x14ac:dyDescent="0.3">
      <c r="B14185" s="249"/>
    </row>
    <row r="14186" spans="2:2" x14ac:dyDescent="0.3">
      <c r="B14186" s="249"/>
    </row>
    <row r="14187" spans="2:2" x14ac:dyDescent="0.3">
      <c r="B14187" s="249"/>
    </row>
    <row r="14188" spans="2:2" x14ac:dyDescent="0.3">
      <c r="B14188" s="249"/>
    </row>
    <row r="14189" spans="2:2" x14ac:dyDescent="0.3">
      <c r="B14189" s="249"/>
    </row>
    <row r="14190" spans="2:2" x14ac:dyDescent="0.3">
      <c r="B14190" s="249"/>
    </row>
    <row r="14191" spans="2:2" x14ac:dyDescent="0.3">
      <c r="B14191" s="249"/>
    </row>
    <row r="14192" spans="2:2" x14ac:dyDescent="0.3">
      <c r="B14192" s="249"/>
    </row>
    <row r="14193" spans="2:2" x14ac:dyDescent="0.3">
      <c r="B14193" s="249"/>
    </row>
    <row r="14194" spans="2:2" x14ac:dyDescent="0.3">
      <c r="B14194" s="249"/>
    </row>
    <row r="14195" spans="2:2" x14ac:dyDescent="0.3">
      <c r="B14195" s="249"/>
    </row>
    <row r="14196" spans="2:2" x14ac:dyDescent="0.3">
      <c r="B14196" s="249"/>
    </row>
    <row r="14197" spans="2:2" x14ac:dyDescent="0.3">
      <c r="B14197" s="249"/>
    </row>
    <row r="14198" spans="2:2" x14ac:dyDescent="0.3">
      <c r="B14198" s="249"/>
    </row>
    <row r="14199" spans="2:2" x14ac:dyDescent="0.3">
      <c r="B14199" s="249"/>
    </row>
    <row r="14200" spans="2:2" x14ac:dyDescent="0.3">
      <c r="B14200" s="249"/>
    </row>
    <row r="14201" spans="2:2" x14ac:dyDescent="0.3">
      <c r="B14201" s="249"/>
    </row>
    <row r="14202" spans="2:2" x14ac:dyDescent="0.3">
      <c r="B14202" s="249"/>
    </row>
    <row r="14203" spans="2:2" x14ac:dyDescent="0.3">
      <c r="B14203" s="249"/>
    </row>
    <row r="14204" spans="2:2" x14ac:dyDescent="0.3">
      <c r="B14204" s="249"/>
    </row>
    <row r="14205" spans="2:2" x14ac:dyDescent="0.3">
      <c r="B14205" s="249"/>
    </row>
    <row r="14206" spans="2:2" x14ac:dyDescent="0.3">
      <c r="B14206" s="249"/>
    </row>
    <row r="14207" spans="2:2" x14ac:dyDescent="0.3">
      <c r="B14207" s="249"/>
    </row>
    <row r="14208" spans="2:2" x14ac:dyDescent="0.3">
      <c r="B14208" s="249"/>
    </row>
    <row r="14209" spans="2:2" x14ac:dyDescent="0.3">
      <c r="B14209" s="249"/>
    </row>
    <row r="14210" spans="2:2" x14ac:dyDescent="0.3">
      <c r="B14210" s="249"/>
    </row>
    <row r="14211" spans="2:2" x14ac:dyDescent="0.3">
      <c r="B14211" s="249"/>
    </row>
    <row r="14212" spans="2:2" x14ac:dyDescent="0.3">
      <c r="B14212" s="249"/>
    </row>
    <row r="14213" spans="2:2" x14ac:dyDescent="0.3">
      <c r="B14213" s="249"/>
    </row>
    <row r="14214" spans="2:2" x14ac:dyDescent="0.3">
      <c r="B14214" s="249"/>
    </row>
    <row r="14215" spans="2:2" x14ac:dyDescent="0.3">
      <c r="B14215" s="249"/>
    </row>
    <row r="14216" spans="2:2" x14ac:dyDescent="0.3">
      <c r="B14216" s="249"/>
    </row>
    <row r="14217" spans="2:2" x14ac:dyDescent="0.3">
      <c r="B14217" s="249"/>
    </row>
    <row r="14218" spans="2:2" x14ac:dyDescent="0.3">
      <c r="B14218" s="249"/>
    </row>
    <row r="14219" spans="2:2" x14ac:dyDescent="0.3">
      <c r="B14219" s="249"/>
    </row>
    <row r="14220" spans="2:2" x14ac:dyDescent="0.3">
      <c r="B14220" s="249"/>
    </row>
    <row r="14221" spans="2:2" x14ac:dyDescent="0.3">
      <c r="B14221" s="249"/>
    </row>
    <row r="14222" spans="2:2" x14ac:dyDescent="0.3">
      <c r="B14222" s="249"/>
    </row>
    <row r="14223" spans="2:2" x14ac:dyDescent="0.3">
      <c r="B14223" s="249"/>
    </row>
    <row r="14224" spans="2:2" x14ac:dyDescent="0.3">
      <c r="B14224" s="249"/>
    </row>
    <row r="14225" spans="2:2" x14ac:dyDescent="0.3">
      <c r="B14225" s="249"/>
    </row>
    <row r="14226" spans="2:2" x14ac:dyDescent="0.3">
      <c r="B14226" s="249"/>
    </row>
    <row r="14227" spans="2:2" x14ac:dyDescent="0.3">
      <c r="B14227" s="249"/>
    </row>
    <row r="14228" spans="2:2" x14ac:dyDescent="0.3">
      <c r="B14228" s="249"/>
    </row>
    <row r="14229" spans="2:2" x14ac:dyDescent="0.3">
      <c r="B14229" s="249"/>
    </row>
    <row r="14230" spans="2:2" x14ac:dyDescent="0.3">
      <c r="B14230" s="249"/>
    </row>
    <row r="14231" spans="2:2" x14ac:dyDescent="0.3">
      <c r="B14231" s="249"/>
    </row>
    <row r="14232" spans="2:2" x14ac:dyDescent="0.3">
      <c r="B14232" s="249"/>
    </row>
    <row r="14233" spans="2:2" x14ac:dyDescent="0.3">
      <c r="B14233" s="249"/>
    </row>
    <row r="14234" spans="2:2" x14ac:dyDescent="0.3">
      <c r="B14234" s="249"/>
    </row>
    <row r="14235" spans="2:2" x14ac:dyDescent="0.3">
      <c r="B14235" s="249"/>
    </row>
    <row r="14236" spans="2:2" x14ac:dyDescent="0.3">
      <c r="B14236" s="249"/>
    </row>
    <row r="14237" spans="2:2" x14ac:dyDescent="0.3">
      <c r="B14237" s="249"/>
    </row>
    <row r="14238" spans="2:2" x14ac:dyDescent="0.3">
      <c r="B14238" s="249"/>
    </row>
    <row r="14239" spans="2:2" x14ac:dyDescent="0.3">
      <c r="B14239" s="249"/>
    </row>
    <row r="14240" spans="2:2" x14ac:dyDescent="0.3">
      <c r="B14240" s="249"/>
    </row>
    <row r="14241" spans="2:2" x14ac:dyDescent="0.3">
      <c r="B14241" s="249"/>
    </row>
    <row r="14242" spans="2:2" x14ac:dyDescent="0.3">
      <c r="B14242" s="249"/>
    </row>
    <row r="14243" spans="2:2" x14ac:dyDescent="0.3">
      <c r="B14243" s="249"/>
    </row>
    <row r="14244" spans="2:2" x14ac:dyDescent="0.3">
      <c r="B14244" s="249"/>
    </row>
    <row r="14245" spans="2:2" x14ac:dyDescent="0.3">
      <c r="B14245" s="249"/>
    </row>
    <row r="14246" spans="2:2" x14ac:dyDescent="0.3">
      <c r="B14246" s="249"/>
    </row>
    <row r="14247" spans="2:2" x14ac:dyDescent="0.3">
      <c r="B14247" s="249"/>
    </row>
    <row r="14248" spans="2:2" x14ac:dyDescent="0.3">
      <c r="B14248" s="249"/>
    </row>
    <row r="14249" spans="2:2" x14ac:dyDescent="0.3">
      <c r="B14249" s="249"/>
    </row>
    <row r="14250" spans="2:2" x14ac:dyDescent="0.3">
      <c r="B14250" s="249"/>
    </row>
    <row r="14251" spans="2:2" x14ac:dyDescent="0.3">
      <c r="B14251" s="249"/>
    </row>
    <row r="14252" spans="2:2" x14ac:dyDescent="0.3">
      <c r="B14252" s="249"/>
    </row>
    <row r="14253" spans="2:2" x14ac:dyDescent="0.3">
      <c r="B14253" s="249"/>
    </row>
    <row r="14254" spans="2:2" x14ac:dyDescent="0.3">
      <c r="B14254" s="249"/>
    </row>
    <row r="14255" spans="2:2" x14ac:dyDescent="0.3">
      <c r="B14255" s="249"/>
    </row>
    <row r="14256" spans="2:2" x14ac:dyDescent="0.3">
      <c r="B14256" s="249"/>
    </row>
    <row r="14257" spans="2:2" x14ac:dyDescent="0.3">
      <c r="B14257" s="249"/>
    </row>
    <row r="14258" spans="2:2" x14ac:dyDescent="0.3">
      <c r="B14258" s="249"/>
    </row>
    <row r="14259" spans="2:2" x14ac:dyDescent="0.3">
      <c r="B14259" s="249"/>
    </row>
    <row r="14260" spans="2:2" x14ac:dyDescent="0.3">
      <c r="B14260" s="249"/>
    </row>
    <row r="14261" spans="2:2" x14ac:dyDescent="0.3">
      <c r="B14261" s="249"/>
    </row>
    <row r="14262" spans="2:2" x14ac:dyDescent="0.3">
      <c r="B14262" s="249"/>
    </row>
    <row r="14263" spans="2:2" x14ac:dyDescent="0.3">
      <c r="B14263" s="249"/>
    </row>
    <row r="14264" spans="2:2" x14ac:dyDescent="0.3">
      <c r="B14264" s="249"/>
    </row>
    <row r="14265" spans="2:2" x14ac:dyDescent="0.3">
      <c r="B14265" s="249"/>
    </row>
    <row r="14266" spans="2:2" x14ac:dyDescent="0.3">
      <c r="B14266" s="249"/>
    </row>
    <row r="14267" spans="2:2" x14ac:dyDescent="0.3">
      <c r="B14267" s="249"/>
    </row>
    <row r="14268" spans="2:2" x14ac:dyDescent="0.3">
      <c r="B14268" s="249"/>
    </row>
    <row r="14269" spans="2:2" x14ac:dyDescent="0.3">
      <c r="B14269" s="249"/>
    </row>
    <row r="14270" spans="2:2" x14ac:dyDescent="0.3">
      <c r="B14270" s="249"/>
    </row>
    <row r="14271" spans="2:2" x14ac:dyDescent="0.3">
      <c r="B14271" s="249"/>
    </row>
    <row r="14272" spans="2:2" x14ac:dyDescent="0.3">
      <c r="B14272" s="249"/>
    </row>
    <row r="14273" spans="2:2" x14ac:dyDescent="0.3">
      <c r="B14273" s="249"/>
    </row>
    <row r="14274" spans="2:2" x14ac:dyDescent="0.3">
      <c r="B14274" s="249"/>
    </row>
    <row r="14275" spans="2:2" x14ac:dyDescent="0.3">
      <c r="B14275" s="249"/>
    </row>
    <row r="14276" spans="2:2" x14ac:dyDescent="0.3">
      <c r="B14276" s="249"/>
    </row>
    <row r="14277" spans="2:2" x14ac:dyDescent="0.3">
      <c r="B14277" s="249"/>
    </row>
    <row r="14278" spans="2:2" x14ac:dyDescent="0.3">
      <c r="B14278" s="249"/>
    </row>
    <row r="14279" spans="2:2" x14ac:dyDescent="0.3">
      <c r="B14279" s="249"/>
    </row>
    <row r="14280" spans="2:2" x14ac:dyDescent="0.3">
      <c r="B14280" s="249"/>
    </row>
    <row r="14281" spans="2:2" x14ac:dyDescent="0.3">
      <c r="B14281" s="249"/>
    </row>
    <row r="14282" spans="2:2" x14ac:dyDescent="0.3">
      <c r="B14282" s="249"/>
    </row>
    <row r="14283" spans="2:2" x14ac:dyDescent="0.3">
      <c r="B14283" s="249"/>
    </row>
    <row r="14284" spans="2:2" x14ac:dyDescent="0.3">
      <c r="B14284" s="249"/>
    </row>
    <row r="14285" spans="2:2" x14ac:dyDescent="0.3">
      <c r="B14285" s="249"/>
    </row>
    <row r="14286" spans="2:2" x14ac:dyDescent="0.3">
      <c r="B14286" s="249"/>
    </row>
    <row r="14287" spans="2:2" x14ac:dyDescent="0.3">
      <c r="B14287" s="249"/>
    </row>
    <row r="14288" spans="2:2" x14ac:dyDescent="0.3">
      <c r="B14288" s="249"/>
    </row>
    <row r="14289" spans="2:2" x14ac:dyDescent="0.3">
      <c r="B14289" s="249"/>
    </row>
    <row r="14290" spans="2:2" x14ac:dyDescent="0.3">
      <c r="B14290" s="249"/>
    </row>
    <row r="14291" spans="2:2" x14ac:dyDescent="0.3">
      <c r="B14291" s="249"/>
    </row>
    <row r="14292" spans="2:2" x14ac:dyDescent="0.3">
      <c r="B14292" s="249"/>
    </row>
    <row r="14293" spans="2:2" x14ac:dyDescent="0.3">
      <c r="B14293" s="249"/>
    </row>
    <row r="14294" spans="2:2" x14ac:dyDescent="0.3">
      <c r="B14294" s="249"/>
    </row>
    <row r="14295" spans="2:2" x14ac:dyDescent="0.3">
      <c r="B14295" s="249"/>
    </row>
    <row r="14296" spans="2:2" x14ac:dyDescent="0.3">
      <c r="B14296" s="249"/>
    </row>
    <row r="14297" spans="2:2" x14ac:dyDescent="0.3">
      <c r="B14297" s="249"/>
    </row>
    <row r="14298" spans="2:2" x14ac:dyDescent="0.3">
      <c r="B14298" s="249"/>
    </row>
    <row r="14299" spans="2:2" x14ac:dyDescent="0.3">
      <c r="B14299" s="249"/>
    </row>
    <row r="14300" spans="2:2" x14ac:dyDescent="0.3">
      <c r="B14300" s="249"/>
    </row>
    <row r="14301" spans="2:2" x14ac:dyDescent="0.3">
      <c r="B14301" s="249"/>
    </row>
    <row r="14302" spans="2:2" x14ac:dyDescent="0.3">
      <c r="B14302" s="249"/>
    </row>
    <row r="14303" spans="2:2" x14ac:dyDescent="0.3">
      <c r="B14303" s="249"/>
    </row>
    <row r="14304" spans="2:2" x14ac:dyDescent="0.3">
      <c r="B14304" s="249"/>
    </row>
    <row r="14305" spans="2:2" x14ac:dyDescent="0.3">
      <c r="B14305" s="249"/>
    </row>
    <row r="14306" spans="2:2" x14ac:dyDescent="0.3">
      <c r="B14306" s="249"/>
    </row>
    <row r="14307" spans="2:2" x14ac:dyDescent="0.3">
      <c r="B14307" s="249"/>
    </row>
    <row r="14308" spans="2:2" x14ac:dyDescent="0.3">
      <c r="B14308" s="249"/>
    </row>
    <row r="14309" spans="2:2" x14ac:dyDescent="0.3">
      <c r="B14309" s="249"/>
    </row>
    <row r="14310" spans="2:2" x14ac:dyDescent="0.3">
      <c r="B14310" s="249"/>
    </row>
    <row r="14311" spans="2:2" x14ac:dyDescent="0.3">
      <c r="B14311" s="249"/>
    </row>
    <row r="14312" spans="2:2" x14ac:dyDescent="0.3">
      <c r="B14312" s="249"/>
    </row>
    <row r="14313" spans="2:2" x14ac:dyDescent="0.3">
      <c r="B14313" s="249"/>
    </row>
    <row r="14314" spans="2:2" x14ac:dyDescent="0.3">
      <c r="B14314" s="249"/>
    </row>
    <row r="14315" spans="2:2" x14ac:dyDescent="0.3">
      <c r="B14315" s="249"/>
    </row>
    <row r="14316" spans="2:2" x14ac:dyDescent="0.3">
      <c r="B14316" s="249"/>
    </row>
    <row r="14317" spans="2:2" x14ac:dyDescent="0.3">
      <c r="B14317" s="249"/>
    </row>
    <row r="14318" spans="2:2" x14ac:dyDescent="0.3">
      <c r="B14318" s="249"/>
    </row>
    <row r="14319" spans="2:2" x14ac:dyDescent="0.3">
      <c r="B14319" s="249"/>
    </row>
    <row r="14320" spans="2:2" x14ac:dyDescent="0.3">
      <c r="B14320" s="249"/>
    </row>
    <row r="14321" spans="2:2" x14ac:dyDescent="0.3">
      <c r="B14321" s="249"/>
    </row>
    <row r="14322" spans="2:2" x14ac:dyDescent="0.3">
      <c r="B14322" s="249"/>
    </row>
    <row r="14323" spans="2:2" x14ac:dyDescent="0.3">
      <c r="B14323" s="249"/>
    </row>
    <row r="14324" spans="2:2" x14ac:dyDescent="0.3">
      <c r="B14324" s="249"/>
    </row>
    <row r="14325" spans="2:2" x14ac:dyDescent="0.3">
      <c r="B14325" s="249"/>
    </row>
    <row r="14326" spans="2:2" x14ac:dyDescent="0.3">
      <c r="B14326" s="249"/>
    </row>
    <row r="14327" spans="2:2" x14ac:dyDescent="0.3">
      <c r="B14327" s="249"/>
    </row>
    <row r="14328" spans="2:2" x14ac:dyDescent="0.3">
      <c r="B14328" s="249"/>
    </row>
    <row r="14329" spans="2:2" x14ac:dyDescent="0.3">
      <c r="B14329" s="249"/>
    </row>
    <row r="14330" spans="2:2" x14ac:dyDescent="0.3">
      <c r="B14330" s="249"/>
    </row>
    <row r="14331" spans="2:2" x14ac:dyDescent="0.3">
      <c r="B14331" s="249"/>
    </row>
    <row r="14332" spans="2:2" x14ac:dyDescent="0.3">
      <c r="B14332" s="249"/>
    </row>
    <row r="14333" spans="2:2" x14ac:dyDescent="0.3">
      <c r="B14333" s="249"/>
    </row>
    <row r="14334" spans="2:2" x14ac:dyDescent="0.3">
      <c r="B14334" s="249"/>
    </row>
    <row r="14335" spans="2:2" x14ac:dyDescent="0.3">
      <c r="B14335" s="249"/>
    </row>
    <row r="14336" spans="2:2" x14ac:dyDescent="0.3">
      <c r="B14336" s="249"/>
    </row>
    <row r="14337" spans="2:2" x14ac:dyDescent="0.3">
      <c r="B14337" s="249"/>
    </row>
    <row r="14338" spans="2:2" x14ac:dyDescent="0.3">
      <c r="B14338" s="249"/>
    </row>
    <row r="14339" spans="2:2" x14ac:dyDescent="0.3">
      <c r="B14339" s="249"/>
    </row>
    <row r="14340" spans="2:2" x14ac:dyDescent="0.3">
      <c r="B14340" s="249"/>
    </row>
    <row r="14341" spans="2:2" x14ac:dyDescent="0.3">
      <c r="B14341" s="249"/>
    </row>
    <row r="14342" spans="2:2" x14ac:dyDescent="0.3">
      <c r="B14342" s="249"/>
    </row>
    <row r="14343" spans="2:2" x14ac:dyDescent="0.3">
      <c r="B14343" s="249"/>
    </row>
    <row r="14344" spans="2:2" x14ac:dyDescent="0.3">
      <c r="B14344" s="249"/>
    </row>
    <row r="14345" spans="2:2" x14ac:dyDescent="0.3">
      <c r="B14345" s="249"/>
    </row>
    <row r="14346" spans="2:2" x14ac:dyDescent="0.3">
      <c r="B14346" s="249"/>
    </row>
    <row r="14347" spans="2:2" x14ac:dyDescent="0.3">
      <c r="B14347" s="249"/>
    </row>
    <row r="14348" spans="2:2" x14ac:dyDescent="0.3">
      <c r="B14348" s="249"/>
    </row>
    <row r="14349" spans="2:2" x14ac:dyDescent="0.3">
      <c r="B14349" s="249"/>
    </row>
    <row r="14350" spans="2:2" x14ac:dyDescent="0.3">
      <c r="B14350" s="249"/>
    </row>
    <row r="14351" spans="2:2" x14ac:dyDescent="0.3">
      <c r="B14351" s="249"/>
    </row>
    <row r="14352" spans="2:2" x14ac:dyDescent="0.3">
      <c r="B14352" s="249"/>
    </row>
    <row r="14353" spans="2:2" x14ac:dyDescent="0.3">
      <c r="B14353" s="249"/>
    </row>
    <row r="14354" spans="2:2" x14ac:dyDescent="0.3">
      <c r="B14354" s="249"/>
    </row>
    <row r="14355" spans="2:2" x14ac:dyDescent="0.3">
      <c r="B14355" s="249"/>
    </row>
    <row r="14356" spans="2:2" x14ac:dyDescent="0.3">
      <c r="B14356" s="249"/>
    </row>
    <row r="14357" spans="2:2" x14ac:dyDescent="0.3">
      <c r="B14357" s="249"/>
    </row>
    <row r="14358" spans="2:2" x14ac:dyDescent="0.3">
      <c r="B14358" s="249"/>
    </row>
    <row r="14359" spans="2:2" x14ac:dyDescent="0.3">
      <c r="B14359" s="249"/>
    </row>
    <row r="14360" spans="2:2" x14ac:dyDescent="0.3">
      <c r="B14360" s="249"/>
    </row>
    <row r="14361" spans="2:2" x14ac:dyDescent="0.3">
      <c r="B14361" s="249"/>
    </row>
    <row r="14362" spans="2:2" x14ac:dyDescent="0.3">
      <c r="B14362" s="249"/>
    </row>
    <row r="14363" spans="2:2" x14ac:dyDescent="0.3">
      <c r="B14363" s="249"/>
    </row>
    <row r="14364" spans="2:2" x14ac:dyDescent="0.3">
      <c r="B14364" s="249"/>
    </row>
    <row r="14365" spans="2:2" x14ac:dyDescent="0.3">
      <c r="B14365" s="249"/>
    </row>
    <row r="14366" spans="2:2" x14ac:dyDescent="0.3">
      <c r="B14366" s="249"/>
    </row>
    <row r="14367" spans="2:2" x14ac:dyDescent="0.3">
      <c r="B14367" s="249"/>
    </row>
    <row r="14368" spans="2:2" x14ac:dyDescent="0.3">
      <c r="B14368" s="249"/>
    </row>
    <row r="14369" spans="2:2" x14ac:dyDescent="0.3">
      <c r="B14369" s="249"/>
    </row>
    <row r="14370" spans="2:2" x14ac:dyDescent="0.3">
      <c r="B14370" s="249"/>
    </row>
    <row r="14371" spans="2:2" x14ac:dyDescent="0.3">
      <c r="B14371" s="249"/>
    </row>
    <row r="14372" spans="2:2" x14ac:dyDescent="0.3">
      <c r="B14372" s="249"/>
    </row>
    <row r="14373" spans="2:2" x14ac:dyDescent="0.3">
      <c r="B14373" s="249"/>
    </row>
    <row r="14374" spans="2:2" x14ac:dyDescent="0.3">
      <c r="B14374" s="249"/>
    </row>
    <row r="14375" spans="2:2" x14ac:dyDescent="0.3">
      <c r="B14375" s="249"/>
    </row>
    <row r="14376" spans="2:2" x14ac:dyDescent="0.3">
      <c r="B14376" s="249"/>
    </row>
    <row r="14377" spans="2:2" x14ac:dyDescent="0.3">
      <c r="B14377" s="249"/>
    </row>
    <row r="14378" spans="2:2" x14ac:dyDescent="0.3">
      <c r="B14378" s="249"/>
    </row>
    <row r="14379" spans="2:2" x14ac:dyDescent="0.3">
      <c r="B14379" s="249"/>
    </row>
    <row r="14380" spans="2:2" x14ac:dyDescent="0.3">
      <c r="B14380" s="249"/>
    </row>
    <row r="14381" spans="2:2" x14ac:dyDescent="0.3">
      <c r="B14381" s="249"/>
    </row>
    <row r="14382" spans="2:2" x14ac:dyDescent="0.3">
      <c r="B14382" s="249"/>
    </row>
    <row r="14383" spans="2:2" x14ac:dyDescent="0.3">
      <c r="B14383" s="249"/>
    </row>
    <row r="14384" spans="2:2" x14ac:dyDescent="0.3">
      <c r="B14384" s="249"/>
    </row>
    <row r="14385" spans="2:2" x14ac:dyDescent="0.3">
      <c r="B14385" s="249"/>
    </row>
    <row r="14386" spans="2:2" x14ac:dyDescent="0.3">
      <c r="B14386" s="249"/>
    </row>
    <row r="14387" spans="2:2" x14ac:dyDescent="0.3">
      <c r="B14387" s="249"/>
    </row>
    <row r="14388" spans="2:2" x14ac:dyDescent="0.3">
      <c r="B14388" s="249"/>
    </row>
    <row r="14389" spans="2:2" x14ac:dyDescent="0.3">
      <c r="B14389" s="249"/>
    </row>
    <row r="14390" spans="2:2" x14ac:dyDescent="0.3">
      <c r="B14390" s="249"/>
    </row>
    <row r="14391" spans="2:2" x14ac:dyDescent="0.3">
      <c r="B14391" s="249"/>
    </row>
    <row r="14392" spans="2:2" x14ac:dyDescent="0.3">
      <c r="B14392" s="249"/>
    </row>
    <row r="14393" spans="2:2" x14ac:dyDescent="0.3">
      <c r="B14393" s="249"/>
    </row>
    <row r="14394" spans="2:2" x14ac:dyDescent="0.3">
      <c r="B14394" s="249"/>
    </row>
    <row r="14395" spans="2:2" x14ac:dyDescent="0.3">
      <c r="B14395" s="249"/>
    </row>
    <row r="14396" spans="2:2" x14ac:dyDescent="0.3">
      <c r="B14396" s="249"/>
    </row>
    <row r="14397" spans="2:2" x14ac:dyDescent="0.3">
      <c r="B14397" s="249"/>
    </row>
    <row r="14398" spans="2:2" x14ac:dyDescent="0.3">
      <c r="B14398" s="249"/>
    </row>
    <row r="14399" spans="2:2" x14ac:dyDescent="0.3">
      <c r="B14399" s="249"/>
    </row>
    <row r="14400" spans="2:2" x14ac:dyDescent="0.3">
      <c r="B14400" s="249"/>
    </row>
    <row r="14401" spans="2:2" x14ac:dyDescent="0.3">
      <c r="B14401" s="249"/>
    </row>
    <row r="14402" spans="2:2" x14ac:dyDescent="0.3">
      <c r="B14402" s="249"/>
    </row>
    <row r="14403" spans="2:2" x14ac:dyDescent="0.3">
      <c r="B14403" s="249"/>
    </row>
    <row r="14404" spans="2:2" x14ac:dyDescent="0.3">
      <c r="B14404" s="249"/>
    </row>
    <row r="14405" spans="2:2" x14ac:dyDescent="0.3">
      <c r="B14405" s="249"/>
    </row>
    <row r="14406" spans="2:2" x14ac:dyDescent="0.3">
      <c r="B14406" s="249"/>
    </row>
    <row r="14407" spans="2:2" x14ac:dyDescent="0.3">
      <c r="B14407" s="249"/>
    </row>
    <row r="14408" spans="2:2" x14ac:dyDescent="0.3">
      <c r="B14408" s="249"/>
    </row>
    <row r="14409" spans="2:2" x14ac:dyDescent="0.3">
      <c r="B14409" s="249"/>
    </row>
    <row r="14410" spans="2:2" x14ac:dyDescent="0.3">
      <c r="B14410" s="249"/>
    </row>
    <row r="14411" spans="2:2" x14ac:dyDescent="0.3">
      <c r="B14411" s="249"/>
    </row>
    <row r="14412" spans="2:2" x14ac:dyDescent="0.3">
      <c r="B14412" s="249"/>
    </row>
    <row r="14413" spans="2:2" x14ac:dyDescent="0.3">
      <c r="B14413" s="249"/>
    </row>
    <row r="14414" spans="2:2" x14ac:dyDescent="0.3">
      <c r="B14414" s="249"/>
    </row>
    <row r="14415" spans="2:2" x14ac:dyDescent="0.3">
      <c r="B14415" s="249"/>
    </row>
    <row r="14416" spans="2:2" x14ac:dyDescent="0.3">
      <c r="B14416" s="249"/>
    </row>
    <row r="14417" spans="2:2" x14ac:dyDescent="0.3">
      <c r="B14417" s="249"/>
    </row>
    <row r="14418" spans="2:2" x14ac:dyDescent="0.3">
      <c r="B14418" s="249"/>
    </row>
    <row r="14419" spans="2:2" x14ac:dyDescent="0.3">
      <c r="B14419" s="249"/>
    </row>
    <row r="14420" spans="2:2" x14ac:dyDescent="0.3">
      <c r="B14420" s="249"/>
    </row>
    <row r="14421" spans="2:2" x14ac:dyDescent="0.3">
      <c r="B14421" s="249"/>
    </row>
    <row r="14422" spans="2:2" x14ac:dyDescent="0.3">
      <c r="B14422" s="249"/>
    </row>
    <row r="14423" spans="2:2" x14ac:dyDescent="0.3">
      <c r="B14423" s="249"/>
    </row>
    <row r="14424" spans="2:2" x14ac:dyDescent="0.3">
      <c r="B14424" s="249"/>
    </row>
    <row r="14425" spans="2:2" x14ac:dyDescent="0.3">
      <c r="B14425" s="249"/>
    </row>
    <row r="14426" spans="2:2" x14ac:dyDescent="0.3">
      <c r="B14426" s="249"/>
    </row>
    <row r="14427" spans="2:2" x14ac:dyDescent="0.3">
      <c r="B14427" s="249"/>
    </row>
    <row r="14428" spans="2:2" x14ac:dyDescent="0.3">
      <c r="B14428" s="249"/>
    </row>
    <row r="14429" spans="2:2" x14ac:dyDescent="0.3">
      <c r="B14429" s="249"/>
    </row>
    <row r="14430" spans="2:2" x14ac:dyDescent="0.3">
      <c r="B14430" s="249"/>
    </row>
    <row r="14431" spans="2:2" x14ac:dyDescent="0.3">
      <c r="B14431" s="249"/>
    </row>
    <row r="14432" spans="2:2" x14ac:dyDescent="0.3">
      <c r="B14432" s="249"/>
    </row>
    <row r="14433" spans="2:2" x14ac:dyDescent="0.3">
      <c r="B14433" s="249"/>
    </row>
    <row r="14434" spans="2:2" x14ac:dyDescent="0.3">
      <c r="B14434" s="249"/>
    </row>
    <row r="14435" spans="2:2" x14ac:dyDescent="0.3">
      <c r="B14435" s="249"/>
    </row>
    <row r="14436" spans="2:2" x14ac:dyDescent="0.3">
      <c r="B14436" s="249"/>
    </row>
    <row r="14437" spans="2:2" x14ac:dyDescent="0.3">
      <c r="B14437" s="249"/>
    </row>
    <row r="14438" spans="2:2" x14ac:dyDescent="0.3">
      <c r="B14438" s="249"/>
    </row>
    <row r="14439" spans="2:2" x14ac:dyDescent="0.3">
      <c r="B14439" s="249"/>
    </row>
    <row r="14440" spans="2:2" x14ac:dyDescent="0.3">
      <c r="B14440" s="249"/>
    </row>
    <row r="14441" spans="2:2" x14ac:dyDescent="0.3">
      <c r="B14441" s="249"/>
    </row>
    <row r="14442" spans="2:2" x14ac:dyDescent="0.3">
      <c r="B14442" s="249"/>
    </row>
    <row r="14443" spans="2:2" x14ac:dyDescent="0.3">
      <c r="B14443" s="249"/>
    </row>
    <row r="14444" spans="2:2" x14ac:dyDescent="0.3">
      <c r="B14444" s="249"/>
    </row>
    <row r="14445" spans="2:2" x14ac:dyDescent="0.3">
      <c r="B14445" s="249"/>
    </row>
    <row r="14446" spans="2:2" x14ac:dyDescent="0.3">
      <c r="B14446" s="249"/>
    </row>
    <row r="14447" spans="2:2" x14ac:dyDescent="0.3">
      <c r="B14447" s="249"/>
    </row>
    <row r="14448" spans="2:2" x14ac:dyDescent="0.3">
      <c r="B14448" s="249"/>
    </row>
    <row r="14449" spans="2:2" x14ac:dyDescent="0.3">
      <c r="B14449" s="249"/>
    </row>
    <row r="14450" spans="2:2" x14ac:dyDescent="0.3">
      <c r="B14450" s="249"/>
    </row>
    <row r="14451" spans="2:2" x14ac:dyDescent="0.3">
      <c r="B14451" s="249"/>
    </row>
    <row r="14452" spans="2:2" x14ac:dyDescent="0.3">
      <c r="B14452" s="249"/>
    </row>
    <row r="14453" spans="2:2" x14ac:dyDescent="0.3">
      <c r="B14453" s="249"/>
    </row>
    <row r="14454" spans="2:2" x14ac:dyDescent="0.3">
      <c r="B14454" s="249"/>
    </row>
    <row r="14455" spans="2:2" x14ac:dyDescent="0.3">
      <c r="B14455" s="249"/>
    </row>
    <row r="14456" spans="2:2" x14ac:dyDescent="0.3">
      <c r="B14456" s="249"/>
    </row>
    <row r="14457" spans="2:2" x14ac:dyDescent="0.3">
      <c r="B14457" s="249"/>
    </row>
    <row r="14458" spans="2:2" x14ac:dyDescent="0.3">
      <c r="B14458" s="249"/>
    </row>
    <row r="14459" spans="2:2" x14ac:dyDescent="0.3">
      <c r="B14459" s="249"/>
    </row>
    <row r="14460" spans="2:2" x14ac:dyDescent="0.3">
      <c r="B14460" s="249"/>
    </row>
    <row r="14461" spans="2:2" x14ac:dyDescent="0.3">
      <c r="B14461" s="249"/>
    </row>
    <row r="14462" spans="2:2" x14ac:dyDescent="0.3">
      <c r="B14462" s="249"/>
    </row>
    <row r="14463" spans="2:2" x14ac:dyDescent="0.3">
      <c r="B14463" s="249"/>
    </row>
    <row r="14464" spans="2:2" x14ac:dyDescent="0.3">
      <c r="B14464" s="249"/>
    </row>
    <row r="14465" spans="2:2" x14ac:dyDescent="0.3">
      <c r="B14465" s="249"/>
    </row>
    <row r="14466" spans="2:2" x14ac:dyDescent="0.3">
      <c r="B14466" s="249"/>
    </row>
    <row r="14467" spans="2:2" x14ac:dyDescent="0.3">
      <c r="B14467" s="249"/>
    </row>
    <row r="14468" spans="2:2" x14ac:dyDescent="0.3">
      <c r="B14468" s="249"/>
    </row>
    <row r="14469" spans="2:2" x14ac:dyDescent="0.3">
      <c r="B14469" s="249"/>
    </row>
    <row r="14470" spans="2:2" x14ac:dyDescent="0.3">
      <c r="B14470" s="249"/>
    </row>
    <row r="14471" spans="2:2" x14ac:dyDescent="0.3">
      <c r="B14471" s="249"/>
    </row>
    <row r="14472" spans="2:2" x14ac:dyDescent="0.3">
      <c r="B14472" s="249"/>
    </row>
    <row r="14473" spans="2:2" x14ac:dyDescent="0.3">
      <c r="B14473" s="249"/>
    </row>
    <row r="14474" spans="2:2" x14ac:dyDescent="0.3">
      <c r="B14474" s="249"/>
    </row>
    <row r="14475" spans="2:2" x14ac:dyDescent="0.3">
      <c r="B14475" s="249"/>
    </row>
    <row r="14476" spans="2:2" x14ac:dyDescent="0.3">
      <c r="B14476" s="249"/>
    </row>
    <row r="14477" spans="2:2" x14ac:dyDescent="0.3">
      <c r="B14477" s="249"/>
    </row>
    <row r="14478" spans="2:2" x14ac:dyDescent="0.3">
      <c r="B14478" s="249"/>
    </row>
    <row r="14479" spans="2:2" x14ac:dyDescent="0.3">
      <c r="B14479" s="249"/>
    </row>
    <row r="14480" spans="2:2" x14ac:dyDescent="0.3">
      <c r="B14480" s="249"/>
    </row>
    <row r="14481" spans="2:2" x14ac:dyDescent="0.3">
      <c r="B14481" s="249"/>
    </row>
    <row r="14482" spans="2:2" x14ac:dyDescent="0.3">
      <c r="B14482" s="249"/>
    </row>
    <row r="14483" spans="2:2" x14ac:dyDescent="0.3">
      <c r="B14483" s="249"/>
    </row>
    <row r="14484" spans="2:2" x14ac:dyDescent="0.3">
      <c r="B14484" s="249"/>
    </row>
    <row r="14485" spans="2:2" x14ac:dyDescent="0.3">
      <c r="B14485" s="249"/>
    </row>
    <row r="14486" spans="2:2" x14ac:dyDescent="0.3">
      <c r="B14486" s="249"/>
    </row>
    <row r="14487" spans="2:2" x14ac:dyDescent="0.3">
      <c r="B14487" s="249"/>
    </row>
    <row r="14488" spans="2:2" x14ac:dyDescent="0.3">
      <c r="B14488" s="249"/>
    </row>
    <row r="14489" spans="2:2" x14ac:dyDescent="0.3">
      <c r="B14489" s="249"/>
    </row>
    <row r="14490" spans="2:2" x14ac:dyDescent="0.3">
      <c r="B14490" s="249"/>
    </row>
    <row r="14491" spans="2:2" x14ac:dyDescent="0.3">
      <c r="B14491" s="249"/>
    </row>
    <row r="14492" spans="2:2" x14ac:dyDescent="0.3">
      <c r="B14492" s="249"/>
    </row>
    <row r="14493" spans="2:2" x14ac:dyDescent="0.3">
      <c r="B14493" s="249"/>
    </row>
    <row r="14494" spans="2:2" x14ac:dyDescent="0.3">
      <c r="B14494" s="249"/>
    </row>
    <row r="14495" spans="2:2" x14ac:dyDescent="0.3">
      <c r="B14495" s="249"/>
    </row>
    <row r="14496" spans="2:2" x14ac:dyDescent="0.3">
      <c r="B14496" s="249"/>
    </row>
    <row r="14497" spans="2:2" x14ac:dyDescent="0.3">
      <c r="B14497" s="249"/>
    </row>
    <row r="14498" spans="2:2" x14ac:dyDescent="0.3">
      <c r="B14498" s="249"/>
    </row>
    <row r="14499" spans="2:2" x14ac:dyDescent="0.3">
      <c r="B14499" s="249"/>
    </row>
    <row r="14500" spans="2:2" x14ac:dyDescent="0.3">
      <c r="B14500" s="249"/>
    </row>
    <row r="14501" spans="2:2" x14ac:dyDescent="0.3">
      <c r="B14501" s="249"/>
    </row>
    <row r="14502" spans="2:2" x14ac:dyDescent="0.3">
      <c r="B14502" s="249"/>
    </row>
    <row r="14503" spans="2:2" x14ac:dyDescent="0.3">
      <c r="B14503" s="249"/>
    </row>
    <row r="14504" spans="2:2" x14ac:dyDescent="0.3">
      <c r="B14504" s="249"/>
    </row>
    <row r="14505" spans="2:2" x14ac:dyDescent="0.3">
      <c r="B14505" s="249"/>
    </row>
    <row r="14506" spans="2:2" x14ac:dyDescent="0.3">
      <c r="B14506" s="249"/>
    </row>
    <row r="14507" spans="2:2" x14ac:dyDescent="0.3">
      <c r="B14507" s="249"/>
    </row>
    <row r="14508" spans="2:2" x14ac:dyDescent="0.3">
      <c r="B14508" s="249"/>
    </row>
    <row r="14509" spans="2:2" x14ac:dyDescent="0.3">
      <c r="B14509" s="249"/>
    </row>
    <row r="14510" spans="2:2" x14ac:dyDescent="0.3">
      <c r="B14510" s="249"/>
    </row>
    <row r="14511" spans="2:2" x14ac:dyDescent="0.3">
      <c r="B14511" s="249"/>
    </row>
    <row r="14512" spans="2:2" x14ac:dyDescent="0.3">
      <c r="B14512" s="249"/>
    </row>
    <row r="14513" spans="2:2" x14ac:dyDescent="0.3">
      <c r="B14513" s="249"/>
    </row>
    <row r="14514" spans="2:2" x14ac:dyDescent="0.3">
      <c r="B14514" s="249"/>
    </row>
    <row r="14515" spans="2:2" x14ac:dyDescent="0.3">
      <c r="B14515" s="249"/>
    </row>
    <row r="14516" spans="2:2" x14ac:dyDescent="0.3">
      <c r="B14516" s="249"/>
    </row>
    <row r="14517" spans="2:2" x14ac:dyDescent="0.3">
      <c r="B14517" s="249"/>
    </row>
    <row r="14518" spans="2:2" x14ac:dyDescent="0.3">
      <c r="B14518" s="249"/>
    </row>
    <row r="14519" spans="2:2" x14ac:dyDescent="0.3">
      <c r="B14519" s="249"/>
    </row>
    <row r="14520" spans="2:2" x14ac:dyDescent="0.3">
      <c r="B14520" s="249"/>
    </row>
    <row r="14521" spans="2:2" x14ac:dyDescent="0.3">
      <c r="B14521" s="249"/>
    </row>
    <row r="14522" spans="2:2" x14ac:dyDescent="0.3">
      <c r="B14522" s="249"/>
    </row>
    <row r="14523" spans="2:2" x14ac:dyDescent="0.3">
      <c r="B14523" s="249"/>
    </row>
    <row r="14524" spans="2:2" x14ac:dyDescent="0.3">
      <c r="B14524" s="249"/>
    </row>
    <row r="14525" spans="2:2" x14ac:dyDescent="0.3">
      <c r="B14525" s="249"/>
    </row>
    <row r="14526" spans="2:2" x14ac:dyDescent="0.3">
      <c r="B14526" s="249"/>
    </row>
    <row r="14527" spans="2:2" x14ac:dyDescent="0.3">
      <c r="B14527" s="249"/>
    </row>
    <row r="14528" spans="2:2" x14ac:dyDescent="0.3">
      <c r="B14528" s="249"/>
    </row>
    <row r="14529" spans="2:2" x14ac:dyDescent="0.3">
      <c r="B14529" s="249"/>
    </row>
    <row r="14530" spans="2:2" x14ac:dyDescent="0.3">
      <c r="B14530" s="249"/>
    </row>
    <row r="14531" spans="2:2" x14ac:dyDescent="0.3">
      <c r="B14531" s="249"/>
    </row>
    <row r="14532" spans="2:2" x14ac:dyDescent="0.3">
      <c r="B14532" s="249"/>
    </row>
    <row r="14533" spans="2:2" x14ac:dyDescent="0.3">
      <c r="B14533" s="249"/>
    </row>
    <row r="14534" spans="2:2" x14ac:dyDescent="0.3">
      <c r="B14534" s="249"/>
    </row>
    <row r="14535" spans="2:2" x14ac:dyDescent="0.3">
      <c r="B14535" s="249"/>
    </row>
    <row r="14536" spans="2:2" x14ac:dyDescent="0.3">
      <c r="B14536" s="249"/>
    </row>
    <row r="14537" spans="2:2" x14ac:dyDescent="0.3">
      <c r="B14537" s="249"/>
    </row>
    <row r="14538" spans="2:2" x14ac:dyDescent="0.3">
      <c r="B14538" s="249"/>
    </row>
    <row r="14539" spans="2:2" x14ac:dyDescent="0.3">
      <c r="B14539" s="249"/>
    </row>
    <row r="14540" spans="2:2" x14ac:dyDescent="0.3">
      <c r="B14540" s="249"/>
    </row>
    <row r="14541" spans="2:2" x14ac:dyDescent="0.3">
      <c r="B14541" s="249"/>
    </row>
    <row r="14542" spans="2:2" x14ac:dyDescent="0.3">
      <c r="B14542" s="249"/>
    </row>
    <row r="14543" spans="2:2" x14ac:dyDescent="0.3">
      <c r="B14543" s="249"/>
    </row>
    <row r="14544" spans="2:2" x14ac:dyDescent="0.3">
      <c r="B14544" s="249"/>
    </row>
    <row r="14545" spans="2:2" x14ac:dyDescent="0.3">
      <c r="B14545" s="249"/>
    </row>
    <row r="14546" spans="2:2" x14ac:dyDescent="0.3">
      <c r="B14546" s="249"/>
    </row>
    <row r="14547" spans="2:2" x14ac:dyDescent="0.3">
      <c r="B14547" s="249"/>
    </row>
    <row r="14548" spans="2:2" x14ac:dyDescent="0.3">
      <c r="B14548" s="249"/>
    </row>
    <row r="14549" spans="2:2" x14ac:dyDescent="0.3">
      <c r="B14549" s="249"/>
    </row>
    <row r="14550" spans="2:2" x14ac:dyDescent="0.3">
      <c r="B14550" s="249"/>
    </row>
    <row r="14551" spans="2:2" x14ac:dyDescent="0.3">
      <c r="B14551" s="249"/>
    </row>
    <row r="14552" spans="2:2" x14ac:dyDescent="0.3">
      <c r="B14552" s="249"/>
    </row>
    <row r="14553" spans="2:2" x14ac:dyDescent="0.3">
      <c r="B14553" s="249"/>
    </row>
    <row r="14554" spans="2:2" x14ac:dyDescent="0.3">
      <c r="B14554" s="249"/>
    </row>
    <row r="14555" spans="2:2" x14ac:dyDescent="0.3">
      <c r="B14555" s="249"/>
    </row>
    <row r="14556" spans="2:2" x14ac:dyDescent="0.3">
      <c r="B14556" s="249"/>
    </row>
    <row r="14557" spans="2:2" x14ac:dyDescent="0.3">
      <c r="B14557" s="249"/>
    </row>
    <row r="14558" spans="2:2" x14ac:dyDescent="0.3">
      <c r="B14558" s="249"/>
    </row>
    <row r="14559" spans="2:2" x14ac:dyDescent="0.3">
      <c r="B14559" s="249"/>
    </row>
    <row r="14560" spans="2:2" x14ac:dyDescent="0.3">
      <c r="B14560" s="249"/>
    </row>
    <row r="14561" spans="2:2" x14ac:dyDescent="0.3">
      <c r="B14561" s="249"/>
    </row>
    <row r="14562" spans="2:2" x14ac:dyDescent="0.3">
      <c r="B14562" s="249"/>
    </row>
    <row r="14563" spans="2:2" x14ac:dyDescent="0.3">
      <c r="B14563" s="249"/>
    </row>
    <row r="14564" spans="2:2" x14ac:dyDescent="0.3">
      <c r="B14564" s="249"/>
    </row>
    <row r="14565" spans="2:2" x14ac:dyDescent="0.3">
      <c r="B14565" s="249"/>
    </row>
    <row r="14566" spans="2:2" x14ac:dyDescent="0.3">
      <c r="B14566" s="249"/>
    </row>
    <row r="14567" spans="2:2" x14ac:dyDescent="0.3">
      <c r="B14567" s="249"/>
    </row>
    <row r="14568" spans="2:2" x14ac:dyDescent="0.3">
      <c r="B14568" s="249"/>
    </row>
    <row r="14569" spans="2:2" x14ac:dyDescent="0.3">
      <c r="B14569" s="249"/>
    </row>
    <row r="14570" spans="2:2" x14ac:dyDescent="0.3">
      <c r="B14570" s="249"/>
    </row>
    <row r="14571" spans="2:2" x14ac:dyDescent="0.3">
      <c r="B14571" s="249"/>
    </row>
    <row r="14572" spans="2:2" x14ac:dyDescent="0.3">
      <c r="B14572" s="249"/>
    </row>
    <row r="14573" spans="2:2" x14ac:dyDescent="0.3">
      <c r="B14573" s="249"/>
    </row>
    <row r="14574" spans="2:2" x14ac:dyDescent="0.3">
      <c r="B14574" s="249"/>
    </row>
    <row r="14575" spans="2:2" x14ac:dyDescent="0.3">
      <c r="B14575" s="249"/>
    </row>
    <row r="14576" spans="2:2" x14ac:dyDescent="0.3">
      <c r="B14576" s="249"/>
    </row>
    <row r="14577" spans="2:2" x14ac:dyDescent="0.3">
      <c r="B14577" s="249"/>
    </row>
    <row r="14578" spans="2:2" x14ac:dyDescent="0.3">
      <c r="B14578" s="249"/>
    </row>
    <row r="14579" spans="2:2" x14ac:dyDescent="0.3">
      <c r="B14579" s="249"/>
    </row>
    <row r="14580" spans="2:2" x14ac:dyDescent="0.3">
      <c r="B14580" s="249"/>
    </row>
    <row r="14581" spans="2:2" x14ac:dyDescent="0.3">
      <c r="B14581" s="249"/>
    </row>
    <row r="14582" spans="2:2" x14ac:dyDescent="0.3">
      <c r="B14582" s="249"/>
    </row>
    <row r="14583" spans="2:2" x14ac:dyDescent="0.3">
      <c r="B14583" s="249"/>
    </row>
    <row r="14584" spans="2:2" x14ac:dyDescent="0.3">
      <c r="B14584" s="249"/>
    </row>
    <row r="14585" spans="2:2" x14ac:dyDescent="0.3">
      <c r="B14585" s="249"/>
    </row>
    <row r="14586" spans="2:2" x14ac:dyDescent="0.3">
      <c r="B14586" s="249"/>
    </row>
    <row r="14587" spans="2:2" x14ac:dyDescent="0.3">
      <c r="B14587" s="249"/>
    </row>
    <row r="14588" spans="2:2" x14ac:dyDescent="0.3">
      <c r="B14588" s="249"/>
    </row>
    <row r="14589" spans="2:2" x14ac:dyDescent="0.3">
      <c r="B14589" s="249"/>
    </row>
    <row r="14590" spans="2:2" x14ac:dyDescent="0.3">
      <c r="B14590" s="249"/>
    </row>
    <row r="14591" spans="2:2" x14ac:dyDescent="0.3">
      <c r="B14591" s="249"/>
    </row>
    <row r="14592" spans="2:2" x14ac:dyDescent="0.3">
      <c r="B14592" s="249"/>
    </row>
    <row r="14593" spans="2:2" x14ac:dyDescent="0.3">
      <c r="B14593" s="249"/>
    </row>
    <row r="14594" spans="2:2" x14ac:dyDescent="0.3">
      <c r="B14594" s="249"/>
    </row>
    <row r="14595" spans="2:2" x14ac:dyDescent="0.3">
      <c r="B14595" s="249"/>
    </row>
    <row r="14596" spans="2:2" x14ac:dyDescent="0.3">
      <c r="B14596" s="249"/>
    </row>
    <row r="14597" spans="2:2" x14ac:dyDescent="0.3">
      <c r="B14597" s="249"/>
    </row>
    <row r="14598" spans="2:2" x14ac:dyDescent="0.3">
      <c r="B14598" s="249"/>
    </row>
    <row r="14599" spans="2:2" x14ac:dyDescent="0.3">
      <c r="B14599" s="249"/>
    </row>
    <row r="14600" spans="2:2" x14ac:dyDescent="0.3">
      <c r="B14600" s="249"/>
    </row>
    <row r="14601" spans="2:2" x14ac:dyDescent="0.3">
      <c r="B14601" s="249"/>
    </row>
    <row r="14602" spans="2:2" x14ac:dyDescent="0.3">
      <c r="B14602" s="249"/>
    </row>
    <row r="14603" spans="2:2" x14ac:dyDescent="0.3">
      <c r="B14603" s="249"/>
    </row>
    <row r="14604" spans="2:2" x14ac:dyDescent="0.3">
      <c r="B14604" s="249"/>
    </row>
    <row r="14605" spans="2:2" x14ac:dyDescent="0.3">
      <c r="B14605" s="249"/>
    </row>
    <row r="14606" spans="2:2" x14ac:dyDescent="0.3">
      <c r="B14606" s="249"/>
    </row>
    <row r="14607" spans="2:2" x14ac:dyDescent="0.3">
      <c r="B14607" s="249"/>
    </row>
    <row r="14608" spans="2:2" x14ac:dyDescent="0.3">
      <c r="B14608" s="249"/>
    </row>
    <row r="14609" spans="2:2" x14ac:dyDescent="0.3">
      <c r="B14609" s="249"/>
    </row>
    <row r="14610" spans="2:2" x14ac:dyDescent="0.3">
      <c r="B14610" s="249"/>
    </row>
    <row r="14611" spans="2:2" x14ac:dyDescent="0.3">
      <c r="B14611" s="249"/>
    </row>
    <row r="14612" spans="2:2" x14ac:dyDescent="0.3">
      <c r="B14612" s="249"/>
    </row>
    <row r="14613" spans="2:2" x14ac:dyDescent="0.3">
      <c r="B14613" s="249"/>
    </row>
    <row r="14614" spans="2:2" x14ac:dyDescent="0.3">
      <c r="B14614" s="249"/>
    </row>
    <row r="14615" spans="2:2" x14ac:dyDescent="0.3">
      <c r="B14615" s="249"/>
    </row>
    <row r="14616" spans="2:2" x14ac:dyDescent="0.3">
      <c r="B14616" s="249"/>
    </row>
    <row r="14617" spans="2:2" x14ac:dyDescent="0.3">
      <c r="B14617" s="249"/>
    </row>
    <row r="14618" spans="2:2" x14ac:dyDescent="0.3">
      <c r="B14618" s="249"/>
    </row>
    <row r="14619" spans="2:2" x14ac:dyDescent="0.3">
      <c r="B14619" s="249"/>
    </row>
    <row r="14620" spans="2:2" x14ac:dyDescent="0.3">
      <c r="B14620" s="249"/>
    </row>
    <row r="14621" spans="2:2" x14ac:dyDescent="0.3">
      <c r="B14621" s="249"/>
    </row>
    <row r="14622" spans="2:2" x14ac:dyDescent="0.3">
      <c r="B14622" s="249"/>
    </row>
    <row r="14623" spans="2:2" x14ac:dyDescent="0.3">
      <c r="B14623" s="249"/>
    </row>
    <row r="14624" spans="2:2" x14ac:dyDescent="0.3">
      <c r="B14624" s="249"/>
    </row>
    <row r="14625" spans="2:2" x14ac:dyDescent="0.3">
      <c r="B14625" s="249"/>
    </row>
    <row r="14626" spans="2:2" x14ac:dyDescent="0.3">
      <c r="B14626" s="249"/>
    </row>
    <row r="14627" spans="2:2" x14ac:dyDescent="0.3">
      <c r="B14627" s="249"/>
    </row>
    <row r="14628" spans="2:2" x14ac:dyDescent="0.3">
      <c r="B14628" s="249"/>
    </row>
    <row r="14629" spans="2:2" x14ac:dyDescent="0.3">
      <c r="B14629" s="249"/>
    </row>
    <row r="14630" spans="2:2" x14ac:dyDescent="0.3">
      <c r="B14630" s="249"/>
    </row>
    <row r="14631" spans="2:2" x14ac:dyDescent="0.3">
      <c r="B14631" s="249"/>
    </row>
    <row r="14632" spans="2:2" x14ac:dyDescent="0.3">
      <c r="B14632" s="249"/>
    </row>
    <row r="14633" spans="2:2" x14ac:dyDescent="0.3">
      <c r="B14633" s="249"/>
    </row>
    <row r="14634" spans="2:2" x14ac:dyDescent="0.3">
      <c r="B14634" s="249"/>
    </row>
    <row r="14635" spans="2:2" x14ac:dyDescent="0.3">
      <c r="B14635" s="249"/>
    </row>
    <row r="14636" spans="2:2" x14ac:dyDescent="0.3">
      <c r="B14636" s="249"/>
    </row>
    <row r="14637" spans="2:2" x14ac:dyDescent="0.3">
      <c r="B14637" s="249"/>
    </row>
    <row r="14638" spans="2:2" x14ac:dyDescent="0.3">
      <c r="B14638" s="249"/>
    </row>
    <row r="14639" spans="2:2" x14ac:dyDescent="0.3">
      <c r="B14639" s="249"/>
    </row>
    <row r="14640" spans="2:2" x14ac:dyDescent="0.3">
      <c r="B14640" s="249"/>
    </row>
    <row r="14641" spans="2:2" x14ac:dyDescent="0.3">
      <c r="B14641" s="249"/>
    </row>
    <row r="14642" spans="2:2" x14ac:dyDescent="0.3">
      <c r="B14642" s="249"/>
    </row>
    <row r="14643" spans="2:2" x14ac:dyDescent="0.3">
      <c r="B14643" s="249"/>
    </row>
    <row r="14644" spans="2:2" x14ac:dyDescent="0.3">
      <c r="B14644" s="249"/>
    </row>
    <row r="14645" spans="2:2" x14ac:dyDescent="0.3">
      <c r="B14645" s="249"/>
    </row>
    <row r="14646" spans="2:2" x14ac:dyDescent="0.3">
      <c r="B14646" s="249"/>
    </row>
    <row r="14647" spans="2:2" x14ac:dyDescent="0.3">
      <c r="B14647" s="249"/>
    </row>
    <row r="14648" spans="2:2" x14ac:dyDescent="0.3">
      <c r="B14648" s="249"/>
    </row>
    <row r="14649" spans="2:2" x14ac:dyDescent="0.3">
      <c r="B14649" s="249"/>
    </row>
    <row r="14650" spans="2:2" x14ac:dyDescent="0.3">
      <c r="B14650" s="249"/>
    </row>
    <row r="14651" spans="2:2" x14ac:dyDescent="0.3">
      <c r="B14651" s="249"/>
    </row>
    <row r="14652" spans="2:2" x14ac:dyDescent="0.3">
      <c r="B14652" s="249"/>
    </row>
    <row r="14653" spans="2:2" x14ac:dyDescent="0.3">
      <c r="B14653" s="249"/>
    </row>
    <row r="14654" spans="2:2" x14ac:dyDescent="0.3">
      <c r="B14654" s="249"/>
    </row>
    <row r="14655" spans="2:2" x14ac:dyDescent="0.3">
      <c r="B14655" s="249"/>
    </row>
    <row r="14656" spans="2:2" x14ac:dyDescent="0.3">
      <c r="B14656" s="249"/>
    </row>
    <row r="14657" spans="2:2" x14ac:dyDescent="0.3">
      <c r="B14657" s="249"/>
    </row>
    <row r="14658" spans="2:2" x14ac:dyDescent="0.3">
      <c r="B14658" s="249"/>
    </row>
    <row r="14659" spans="2:2" x14ac:dyDescent="0.3">
      <c r="B14659" s="249"/>
    </row>
    <row r="14660" spans="2:2" x14ac:dyDescent="0.3">
      <c r="B14660" s="249"/>
    </row>
    <row r="14661" spans="2:2" x14ac:dyDescent="0.3">
      <c r="B14661" s="249"/>
    </row>
    <row r="14662" spans="2:2" x14ac:dyDescent="0.3">
      <c r="B14662" s="249"/>
    </row>
    <row r="14663" spans="2:2" x14ac:dyDescent="0.3">
      <c r="B14663" s="249"/>
    </row>
    <row r="14664" spans="2:2" x14ac:dyDescent="0.3">
      <c r="B14664" s="249"/>
    </row>
    <row r="14665" spans="2:2" x14ac:dyDescent="0.3">
      <c r="B14665" s="249"/>
    </row>
    <row r="14666" spans="2:2" x14ac:dyDescent="0.3">
      <c r="B14666" s="249"/>
    </row>
    <row r="14667" spans="2:2" x14ac:dyDescent="0.3">
      <c r="B14667" s="249"/>
    </row>
    <row r="14668" spans="2:2" x14ac:dyDescent="0.3">
      <c r="B14668" s="249"/>
    </row>
    <row r="14669" spans="2:2" x14ac:dyDescent="0.3">
      <c r="B14669" s="249"/>
    </row>
    <row r="14670" spans="2:2" x14ac:dyDescent="0.3">
      <c r="B14670" s="249"/>
    </row>
    <row r="14671" spans="2:2" x14ac:dyDescent="0.3">
      <c r="B14671" s="249"/>
    </row>
    <row r="14672" spans="2:2" x14ac:dyDescent="0.3">
      <c r="B14672" s="249"/>
    </row>
    <row r="14673" spans="2:2" x14ac:dyDescent="0.3">
      <c r="B14673" s="249"/>
    </row>
    <row r="14674" spans="2:2" x14ac:dyDescent="0.3">
      <c r="B14674" s="249"/>
    </row>
    <row r="14675" spans="2:2" x14ac:dyDescent="0.3">
      <c r="B14675" s="249"/>
    </row>
    <row r="14676" spans="2:2" x14ac:dyDescent="0.3">
      <c r="B14676" s="249"/>
    </row>
    <row r="14677" spans="2:2" x14ac:dyDescent="0.3">
      <c r="B14677" s="249"/>
    </row>
    <row r="14678" spans="2:2" x14ac:dyDescent="0.3">
      <c r="B14678" s="249"/>
    </row>
    <row r="14679" spans="2:2" x14ac:dyDescent="0.3">
      <c r="B14679" s="249"/>
    </row>
    <row r="14680" spans="2:2" x14ac:dyDescent="0.3">
      <c r="B14680" s="249"/>
    </row>
    <row r="14681" spans="2:2" x14ac:dyDescent="0.3">
      <c r="B14681" s="249"/>
    </row>
    <row r="14682" spans="2:2" x14ac:dyDescent="0.3">
      <c r="B14682" s="249"/>
    </row>
    <row r="14683" spans="2:2" x14ac:dyDescent="0.3">
      <c r="B14683" s="249"/>
    </row>
    <row r="14684" spans="2:2" x14ac:dyDescent="0.3">
      <c r="B14684" s="249"/>
    </row>
    <row r="14685" spans="2:2" x14ac:dyDescent="0.3">
      <c r="B14685" s="249"/>
    </row>
    <row r="14686" spans="2:2" x14ac:dyDescent="0.3">
      <c r="B14686" s="249"/>
    </row>
    <row r="14687" spans="2:2" x14ac:dyDescent="0.3">
      <c r="B14687" s="249"/>
    </row>
    <row r="14688" spans="2:2" x14ac:dyDescent="0.3">
      <c r="B14688" s="249"/>
    </row>
    <row r="14689" spans="2:2" x14ac:dyDescent="0.3">
      <c r="B14689" s="249"/>
    </row>
    <row r="14690" spans="2:2" x14ac:dyDescent="0.3">
      <c r="B14690" s="249"/>
    </row>
    <row r="14691" spans="2:2" x14ac:dyDescent="0.3">
      <c r="B14691" s="249"/>
    </row>
    <row r="14692" spans="2:2" x14ac:dyDescent="0.3">
      <c r="B14692" s="249"/>
    </row>
    <row r="14693" spans="2:2" x14ac:dyDescent="0.3">
      <c r="B14693" s="249"/>
    </row>
    <row r="14694" spans="2:2" x14ac:dyDescent="0.3">
      <c r="B14694" s="249"/>
    </row>
    <row r="14695" spans="2:2" x14ac:dyDescent="0.3">
      <c r="B14695" s="249"/>
    </row>
    <row r="14696" spans="2:2" x14ac:dyDescent="0.3">
      <c r="B14696" s="249"/>
    </row>
    <row r="14697" spans="2:2" x14ac:dyDescent="0.3">
      <c r="B14697" s="249"/>
    </row>
    <row r="14698" spans="2:2" x14ac:dyDescent="0.3">
      <c r="B14698" s="249"/>
    </row>
    <row r="14699" spans="2:2" x14ac:dyDescent="0.3">
      <c r="B14699" s="249"/>
    </row>
    <row r="14700" spans="2:2" x14ac:dyDescent="0.3">
      <c r="B14700" s="249"/>
    </row>
    <row r="14701" spans="2:2" x14ac:dyDescent="0.3">
      <c r="B14701" s="249"/>
    </row>
    <row r="14702" spans="2:2" x14ac:dyDescent="0.3">
      <c r="B14702" s="249"/>
    </row>
    <row r="14703" spans="2:2" x14ac:dyDescent="0.3">
      <c r="B14703" s="249"/>
    </row>
    <row r="14704" spans="2:2" x14ac:dyDescent="0.3">
      <c r="B14704" s="249"/>
    </row>
    <row r="14705" spans="2:2" x14ac:dyDescent="0.3">
      <c r="B14705" s="249"/>
    </row>
    <row r="14706" spans="2:2" x14ac:dyDescent="0.3">
      <c r="B14706" s="249"/>
    </row>
    <row r="14707" spans="2:2" x14ac:dyDescent="0.3">
      <c r="B14707" s="249"/>
    </row>
    <row r="14708" spans="2:2" x14ac:dyDescent="0.3">
      <c r="B14708" s="249"/>
    </row>
    <row r="14709" spans="2:2" x14ac:dyDescent="0.3">
      <c r="B14709" s="249"/>
    </row>
    <row r="14710" spans="2:2" x14ac:dyDescent="0.3">
      <c r="B14710" s="249"/>
    </row>
    <row r="14711" spans="2:2" x14ac:dyDescent="0.3">
      <c r="B14711" s="249"/>
    </row>
    <row r="14712" spans="2:2" x14ac:dyDescent="0.3">
      <c r="B14712" s="249"/>
    </row>
    <row r="14713" spans="2:2" x14ac:dyDescent="0.3">
      <c r="B14713" s="249"/>
    </row>
    <row r="14714" spans="2:2" x14ac:dyDescent="0.3">
      <c r="B14714" s="249"/>
    </row>
    <row r="14715" spans="2:2" x14ac:dyDescent="0.3">
      <c r="B14715" s="249"/>
    </row>
    <row r="14716" spans="2:2" x14ac:dyDescent="0.3">
      <c r="B14716" s="249"/>
    </row>
    <row r="14717" spans="2:2" x14ac:dyDescent="0.3">
      <c r="B14717" s="249"/>
    </row>
    <row r="14718" spans="2:2" x14ac:dyDescent="0.3">
      <c r="B14718" s="249"/>
    </row>
    <row r="14719" spans="2:2" x14ac:dyDescent="0.3">
      <c r="B14719" s="249"/>
    </row>
    <row r="14720" spans="2:2" x14ac:dyDescent="0.3">
      <c r="B14720" s="249"/>
    </row>
    <row r="14721" spans="2:2" x14ac:dyDescent="0.3">
      <c r="B14721" s="249"/>
    </row>
    <row r="14722" spans="2:2" x14ac:dyDescent="0.3">
      <c r="B14722" s="249"/>
    </row>
    <row r="14723" spans="2:2" x14ac:dyDescent="0.3">
      <c r="B14723" s="249"/>
    </row>
    <row r="14724" spans="2:2" x14ac:dyDescent="0.3">
      <c r="B14724" s="249"/>
    </row>
    <row r="14725" spans="2:2" x14ac:dyDescent="0.3">
      <c r="B14725" s="249"/>
    </row>
    <row r="14726" spans="2:2" x14ac:dyDescent="0.3">
      <c r="B14726" s="249"/>
    </row>
    <row r="14727" spans="2:2" x14ac:dyDescent="0.3">
      <c r="B14727" s="249"/>
    </row>
    <row r="14728" spans="2:2" x14ac:dyDescent="0.3">
      <c r="B14728" s="249"/>
    </row>
    <row r="14729" spans="2:2" x14ac:dyDescent="0.3">
      <c r="B14729" s="249"/>
    </row>
    <row r="14730" spans="2:2" x14ac:dyDescent="0.3">
      <c r="B14730" s="249"/>
    </row>
    <row r="14731" spans="2:2" x14ac:dyDescent="0.3">
      <c r="B14731" s="249"/>
    </row>
    <row r="14732" spans="2:2" x14ac:dyDescent="0.3">
      <c r="B14732" s="249"/>
    </row>
    <row r="14733" spans="2:2" x14ac:dyDescent="0.3">
      <c r="B14733" s="249"/>
    </row>
    <row r="14734" spans="2:2" x14ac:dyDescent="0.3">
      <c r="B14734" s="249"/>
    </row>
    <row r="14735" spans="2:2" x14ac:dyDescent="0.3">
      <c r="B14735" s="249"/>
    </row>
    <row r="14736" spans="2:2" x14ac:dyDescent="0.3">
      <c r="B14736" s="249"/>
    </row>
    <row r="14737" spans="2:2" x14ac:dyDescent="0.3">
      <c r="B14737" s="249"/>
    </row>
    <row r="14738" spans="2:2" x14ac:dyDescent="0.3">
      <c r="B14738" s="249"/>
    </row>
    <row r="14739" spans="2:2" x14ac:dyDescent="0.3">
      <c r="B14739" s="249"/>
    </row>
    <row r="14740" spans="2:2" x14ac:dyDescent="0.3">
      <c r="B14740" s="249"/>
    </row>
    <row r="14741" spans="2:2" x14ac:dyDescent="0.3">
      <c r="B14741" s="249"/>
    </row>
    <row r="14742" spans="2:2" x14ac:dyDescent="0.3">
      <c r="B14742" s="249"/>
    </row>
    <row r="14743" spans="2:2" x14ac:dyDescent="0.3">
      <c r="B14743" s="249"/>
    </row>
    <row r="14744" spans="2:2" x14ac:dyDescent="0.3">
      <c r="B14744" s="249"/>
    </row>
    <row r="14745" spans="2:2" x14ac:dyDescent="0.3">
      <c r="B14745" s="249"/>
    </row>
    <row r="14746" spans="2:2" x14ac:dyDescent="0.3">
      <c r="B14746" s="249"/>
    </row>
    <row r="14747" spans="2:2" x14ac:dyDescent="0.3">
      <c r="B14747" s="249"/>
    </row>
    <row r="14748" spans="2:2" x14ac:dyDescent="0.3">
      <c r="B14748" s="249"/>
    </row>
    <row r="14749" spans="2:2" x14ac:dyDescent="0.3">
      <c r="B14749" s="249"/>
    </row>
    <row r="14750" spans="2:2" x14ac:dyDescent="0.3">
      <c r="B14750" s="249"/>
    </row>
    <row r="14751" spans="2:2" x14ac:dyDescent="0.3">
      <c r="B14751" s="249"/>
    </row>
    <row r="14752" spans="2:2" x14ac:dyDescent="0.3">
      <c r="B14752" s="249"/>
    </row>
    <row r="14753" spans="2:2" x14ac:dyDescent="0.3">
      <c r="B14753" s="249"/>
    </row>
    <row r="14754" spans="2:2" x14ac:dyDescent="0.3">
      <c r="B14754" s="249"/>
    </row>
    <row r="14755" spans="2:2" x14ac:dyDescent="0.3">
      <c r="B14755" s="249"/>
    </row>
    <row r="14756" spans="2:2" x14ac:dyDescent="0.3">
      <c r="B14756" s="249"/>
    </row>
    <row r="14757" spans="2:2" x14ac:dyDescent="0.3">
      <c r="B14757" s="249"/>
    </row>
    <row r="14758" spans="2:2" x14ac:dyDescent="0.3">
      <c r="B14758" s="249"/>
    </row>
    <row r="14759" spans="2:2" x14ac:dyDescent="0.3">
      <c r="B14759" s="249"/>
    </row>
    <row r="14760" spans="2:2" x14ac:dyDescent="0.3">
      <c r="B14760" s="249"/>
    </row>
    <row r="14761" spans="2:2" x14ac:dyDescent="0.3">
      <c r="B14761" s="249"/>
    </row>
    <row r="14762" spans="2:2" x14ac:dyDescent="0.3">
      <c r="B14762" s="249"/>
    </row>
    <row r="14763" spans="2:2" x14ac:dyDescent="0.3">
      <c r="B14763" s="249"/>
    </row>
    <row r="14764" spans="2:2" x14ac:dyDescent="0.3">
      <c r="B14764" s="249"/>
    </row>
    <row r="14765" spans="2:2" x14ac:dyDescent="0.3">
      <c r="B14765" s="249"/>
    </row>
    <row r="14766" spans="2:2" x14ac:dyDescent="0.3">
      <c r="B14766" s="249"/>
    </row>
    <row r="14767" spans="2:2" x14ac:dyDescent="0.3">
      <c r="B14767" s="249"/>
    </row>
    <row r="14768" spans="2:2" x14ac:dyDescent="0.3">
      <c r="B14768" s="249"/>
    </row>
    <row r="14769" spans="2:2" x14ac:dyDescent="0.3">
      <c r="B14769" s="249"/>
    </row>
    <row r="14770" spans="2:2" x14ac:dyDescent="0.3">
      <c r="B14770" s="249"/>
    </row>
    <row r="14771" spans="2:2" x14ac:dyDescent="0.3">
      <c r="B14771" s="249"/>
    </row>
    <row r="14772" spans="2:2" x14ac:dyDescent="0.3">
      <c r="B14772" s="249"/>
    </row>
    <row r="14773" spans="2:2" x14ac:dyDescent="0.3">
      <c r="B14773" s="249"/>
    </row>
    <row r="14774" spans="2:2" x14ac:dyDescent="0.3">
      <c r="B14774" s="249"/>
    </row>
    <row r="14775" spans="2:2" x14ac:dyDescent="0.3">
      <c r="B14775" s="249"/>
    </row>
    <row r="14776" spans="2:2" x14ac:dyDescent="0.3">
      <c r="B14776" s="249"/>
    </row>
    <row r="14777" spans="2:2" x14ac:dyDescent="0.3">
      <c r="B14777" s="249"/>
    </row>
    <row r="14778" spans="2:2" x14ac:dyDescent="0.3">
      <c r="B14778" s="249"/>
    </row>
    <row r="14779" spans="2:2" x14ac:dyDescent="0.3">
      <c r="B14779" s="249"/>
    </row>
    <row r="14780" spans="2:2" x14ac:dyDescent="0.3">
      <c r="B14780" s="249"/>
    </row>
    <row r="14781" spans="2:2" x14ac:dyDescent="0.3">
      <c r="B14781" s="249"/>
    </row>
    <row r="14782" spans="2:2" x14ac:dyDescent="0.3">
      <c r="B14782" s="249"/>
    </row>
    <row r="14783" spans="2:2" x14ac:dyDescent="0.3">
      <c r="B14783" s="249"/>
    </row>
    <row r="14784" spans="2:2" x14ac:dyDescent="0.3">
      <c r="B14784" s="249"/>
    </row>
    <row r="14785" spans="2:2" x14ac:dyDescent="0.3">
      <c r="B14785" s="249"/>
    </row>
    <row r="14786" spans="2:2" x14ac:dyDescent="0.3">
      <c r="B14786" s="249"/>
    </row>
    <row r="14787" spans="2:2" x14ac:dyDescent="0.3">
      <c r="B14787" s="249"/>
    </row>
    <row r="14788" spans="2:2" x14ac:dyDescent="0.3">
      <c r="B14788" s="249"/>
    </row>
    <row r="14789" spans="2:2" x14ac:dyDescent="0.3">
      <c r="B14789" s="249"/>
    </row>
    <row r="14790" spans="2:2" x14ac:dyDescent="0.3">
      <c r="B14790" s="249"/>
    </row>
    <row r="14791" spans="2:2" x14ac:dyDescent="0.3">
      <c r="B14791" s="249"/>
    </row>
    <row r="14792" spans="2:2" x14ac:dyDescent="0.3">
      <c r="B14792" s="249"/>
    </row>
    <row r="14793" spans="2:2" x14ac:dyDescent="0.3">
      <c r="B14793" s="249"/>
    </row>
    <row r="14794" spans="2:2" x14ac:dyDescent="0.3">
      <c r="B14794" s="249"/>
    </row>
    <row r="14795" spans="2:2" x14ac:dyDescent="0.3">
      <c r="B14795" s="249"/>
    </row>
    <row r="14796" spans="2:2" x14ac:dyDescent="0.3">
      <c r="B14796" s="249"/>
    </row>
    <row r="14797" spans="2:2" x14ac:dyDescent="0.3">
      <c r="B14797" s="249"/>
    </row>
    <row r="14798" spans="2:2" x14ac:dyDescent="0.3">
      <c r="B14798" s="249"/>
    </row>
    <row r="14799" spans="2:2" x14ac:dyDescent="0.3">
      <c r="B14799" s="249"/>
    </row>
    <row r="14800" spans="2:2" x14ac:dyDescent="0.3">
      <c r="B14800" s="249"/>
    </row>
    <row r="14801" spans="2:2" x14ac:dyDescent="0.3">
      <c r="B14801" s="249"/>
    </row>
    <row r="14802" spans="2:2" x14ac:dyDescent="0.3">
      <c r="B14802" s="249"/>
    </row>
    <row r="14803" spans="2:2" x14ac:dyDescent="0.3">
      <c r="B14803" s="249"/>
    </row>
    <row r="14804" spans="2:2" x14ac:dyDescent="0.3">
      <c r="B14804" s="249"/>
    </row>
    <row r="14805" spans="2:2" x14ac:dyDescent="0.3">
      <c r="B14805" s="249"/>
    </row>
    <row r="14806" spans="2:2" x14ac:dyDescent="0.3">
      <c r="B14806" s="249"/>
    </row>
    <row r="14807" spans="2:2" x14ac:dyDescent="0.3">
      <c r="B14807" s="249"/>
    </row>
    <row r="14808" spans="2:2" x14ac:dyDescent="0.3">
      <c r="B14808" s="249"/>
    </row>
    <row r="14809" spans="2:2" x14ac:dyDescent="0.3">
      <c r="B14809" s="249"/>
    </row>
    <row r="14810" spans="2:2" x14ac:dyDescent="0.3">
      <c r="B14810" s="249"/>
    </row>
    <row r="14811" spans="2:2" x14ac:dyDescent="0.3">
      <c r="B14811" s="249"/>
    </row>
    <row r="14812" spans="2:2" x14ac:dyDescent="0.3">
      <c r="B14812" s="249"/>
    </row>
    <row r="14813" spans="2:2" x14ac:dyDescent="0.3">
      <c r="B14813" s="249"/>
    </row>
    <row r="14814" spans="2:2" x14ac:dyDescent="0.3">
      <c r="B14814" s="249"/>
    </row>
    <row r="14815" spans="2:2" x14ac:dyDescent="0.3">
      <c r="B14815" s="249"/>
    </row>
    <row r="14816" spans="2:2" x14ac:dyDescent="0.3">
      <c r="B14816" s="249"/>
    </row>
    <row r="14817" spans="2:2" x14ac:dyDescent="0.3">
      <c r="B14817" s="249"/>
    </row>
    <row r="14818" spans="2:2" x14ac:dyDescent="0.3">
      <c r="B14818" s="249"/>
    </row>
    <row r="14819" spans="2:2" x14ac:dyDescent="0.3">
      <c r="B14819" s="249"/>
    </row>
    <row r="14820" spans="2:2" x14ac:dyDescent="0.3">
      <c r="B14820" s="249"/>
    </row>
    <row r="14821" spans="2:2" x14ac:dyDescent="0.3">
      <c r="B14821" s="249"/>
    </row>
    <row r="14822" spans="2:2" x14ac:dyDescent="0.3">
      <c r="B14822" s="249"/>
    </row>
    <row r="14823" spans="2:2" x14ac:dyDescent="0.3">
      <c r="B14823" s="249"/>
    </row>
    <row r="14824" spans="2:2" x14ac:dyDescent="0.3">
      <c r="B14824" s="249"/>
    </row>
    <row r="14825" spans="2:2" x14ac:dyDescent="0.3">
      <c r="B14825" s="249"/>
    </row>
    <row r="14826" spans="2:2" x14ac:dyDescent="0.3">
      <c r="B14826" s="249"/>
    </row>
    <row r="14827" spans="2:2" x14ac:dyDescent="0.3">
      <c r="B14827" s="249"/>
    </row>
    <row r="14828" spans="2:2" x14ac:dyDescent="0.3">
      <c r="B14828" s="249"/>
    </row>
    <row r="14829" spans="2:2" x14ac:dyDescent="0.3">
      <c r="B14829" s="249"/>
    </row>
    <row r="14830" spans="2:2" x14ac:dyDescent="0.3">
      <c r="B14830" s="249"/>
    </row>
    <row r="14831" spans="2:2" x14ac:dyDescent="0.3">
      <c r="B14831" s="249"/>
    </row>
    <row r="14832" spans="2:2" x14ac:dyDescent="0.3">
      <c r="B14832" s="249"/>
    </row>
    <row r="14833" spans="2:2" x14ac:dyDescent="0.3">
      <c r="B14833" s="249"/>
    </row>
    <row r="14834" spans="2:2" x14ac:dyDescent="0.3">
      <c r="B14834" s="249"/>
    </row>
    <row r="14835" spans="2:2" x14ac:dyDescent="0.3">
      <c r="B14835" s="249"/>
    </row>
    <row r="14836" spans="2:2" x14ac:dyDescent="0.3">
      <c r="B14836" s="249"/>
    </row>
    <row r="14837" spans="2:2" x14ac:dyDescent="0.3">
      <c r="B14837" s="249"/>
    </row>
    <row r="14838" spans="2:2" x14ac:dyDescent="0.3">
      <c r="B14838" s="249"/>
    </row>
    <row r="14839" spans="2:2" x14ac:dyDescent="0.3">
      <c r="B14839" s="249"/>
    </row>
    <row r="14840" spans="2:2" x14ac:dyDescent="0.3">
      <c r="B14840" s="249"/>
    </row>
    <row r="14841" spans="2:2" x14ac:dyDescent="0.3">
      <c r="B14841" s="249"/>
    </row>
    <row r="14842" spans="2:2" x14ac:dyDescent="0.3">
      <c r="B14842" s="249"/>
    </row>
    <row r="14843" spans="2:2" x14ac:dyDescent="0.3">
      <c r="B14843" s="249"/>
    </row>
    <row r="14844" spans="2:2" x14ac:dyDescent="0.3">
      <c r="B14844" s="249"/>
    </row>
    <row r="14845" spans="2:2" x14ac:dyDescent="0.3">
      <c r="B14845" s="249"/>
    </row>
    <row r="14846" spans="2:2" x14ac:dyDescent="0.3">
      <c r="B14846" s="249"/>
    </row>
    <row r="14847" spans="2:2" x14ac:dyDescent="0.3">
      <c r="B14847" s="249"/>
    </row>
    <row r="14848" spans="2:2" x14ac:dyDescent="0.3">
      <c r="B14848" s="249"/>
    </row>
    <row r="14849" spans="2:2" x14ac:dyDescent="0.3">
      <c r="B14849" s="249"/>
    </row>
    <row r="14850" spans="2:2" x14ac:dyDescent="0.3">
      <c r="B14850" s="249"/>
    </row>
    <row r="14851" spans="2:2" x14ac:dyDescent="0.3">
      <c r="B14851" s="249"/>
    </row>
    <row r="14852" spans="2:2" x14ac:dyDescent="0.3">
      <c r="B14852" s="249"/>
    </row>
    <row r="14853" spans="2:2" x14ac:dyDescent="0.3">
      <c r="B14853" s="249"/>
    </row>
    <row r="14854" spans="2:2" x14ac:dyDescent="0.3">
      <c r="B14854" s="249"/>
    </row>
    <row r="14855" spans="2:2" x14ac:dyDescent="0.3">
      <c r="B14855" s="249"/>
    </row>
    <row r="14856" spans="2:2" x14ac:dyDescent="0.3">
      <c r="B14856" s="249"/>
    </row>
    <row r="14857" spans="2:2" x14ac:dyDescent="0.3">
      <c r="B14857" s="249"/>
    </row>
    <row r="14858" spans="2:2" x14ac:dyDescent="0.3">
      <c r="B14858" s="249"/>
    </row>
    <row r="14859" spans="2:2" x14ac:dyDescent="0.3">
      <c r="B14859" s="249"/>
    </row>
    <row r="14860" spans="2:2" x14ac:dyDescent="0.3">
      <c r="B14860" s="249"/>
    </row>
    <row r="14861" spans="2:2" x14ac:dyDescent="0.3">
      <c r="B14861" s="249"/>
    </row>
    <row r="14862" spans="2:2" x14ac:dyDescent="0.3">
      <c r="B14862" s="249"/>
    </row>
    <row r="14863" spans="2:2" x14ac:dyDescent="0.3">
      <c r="B14863" s="249"/>
    </row>
    <row r="14864" spans="2:2" x14ac:dyDescent="0.3">
      <c r="B14864" s="249"/>
    </row>
    <row r="14865" spans="2:2" x14ac:dyDescent="0.3">
      <c r="B14865" s="249"/>
    </row>
    <row r="14866" spans="2:2" x14ac:dyDescent="0.3">
      <c r="B14866" s="249"/>
    </row>
    <row r="14867" spans="2:2" x14ac:dyDescent="0.3">
      <c r="B14867" s="249"/>
    </row>
    <row r="14868" spans="2:2" x14ac:dyDescent="0.3">
      <c r="B14868" s="249"/>
    </row>
    <row r="14869" spans="2:2" x14ac:dyDescent="0.3">
      <c r="B14869" s="249"/>
    </row>
    <row r="14870" spans="2:2" x14ac:dyDescent="0.3">
      <c r="B14870" s="249"/>
    </row>
    <row r="14871" spans="2:2" x14ac:dyDescent="0.3">
      <c r="B14871" s="249"/>
    </row>
    <row r="14872" spans="2:2" x14ac:dyDescent="0.3">
      <c r="B14872" s="249"/>
    </row>
    <row r="14873" spans="2:2" x14ac:dyDescent="0.3">
      <c r="B14873" s="249"/>
    </row>
    <row r="14874" spans="2:2" x14ac:dyDescent="0.3">
      <c r="B14874" s="249"/>
    </row>
    <row r="14875" spans="2:2" x14ac:dyDescent="0.3">
      <c r="B14875" s="249"/>
    </row>
    <row r="14876" spans="2:2" x14ac:dyDescent="0.3">
      <c r="B14876" s="249"/>
    </row>
    <row r="14877" spans="2:2" x14ac:dyDescent="0.3">
      <c r="B14877" s="249"/>
    </row>
    <row r="14878" spans="2:2" x14ac:dyDescent="0.3">
      <c r="B14878" s="249"/>
    </row>
    <row r="14879" spans="2:2" x14ac:dyDescent="0.3">
      <c r="B14879" s="249"/>
    </row>
    <row r="14880" spans="2:2" x14ac:dyDescent="0.3">
      <c r="B14880" s="249"/>
    </row>
    <row r="14881" spans="2:2" x14ac:dyDescent="0.3">
      <c r="B14881" s="249"/>
    </row>
    <row r="14882" spans="2:2" x14ac:dyDescent="0.3">
      <c r="B14882" s="249"/>
    </row>
    <row r="14883" spans="2:2" x14ac:dyDescent="0.3">
      <c r="B14883" s="249"/>
    </row>
    <row r="14884" spans="2:2" x14ac:dyDescent="0.3">
      <c r="B14884" s="249"/>
    </row>
    <row r="14885" spans="2:2" x14ac:dyDescent="0.3">
      <c r="B14885" s="249"/>
    </row>
    <row r="14886" spans="2:2" x14ac:dyDescent="0.3">
      <c r="B14886" s="249"/>
    </row>
    <row r="14887" spans="2:2" x14ac:dyDescent="0.3">
      <c r="B14887" s="249"/>
    </row>
    <row r="14888" spans="2:2" x14ac:dyDescent="0.3">
      <c r="B14888" s="249"/>
    </row>
    <row r="14889" spans="2:2" x14ac:dyDescent="0.3">
      <c r="B14889" s="249"/>
    </row>
    <row r="14890" spans="2:2" x14ac:dyDescent="0.3">
      <c r="B14890" s="249"/>
    </row>
    <row r="14891" spans="2:2" x14ac:dyDescent="0.3">
      <c r="B14891" s="249"/>
    </row>
    <row r="14892" spans="2:2" x14ac:dyDescent="0.3">
      <c r="B14892" s="249"/>
    </row>
    <row r="14893" spans="2:2" x14ac:dyDescent="0.3">
      <c r="B14893" s="249"/>
    </row>
    <row r="14894" spans="2:2" x14ac:dyDescent="0.3">
      <c r="B14894" s="249"/>
    </row>
    <row r="14895" spans="2:2" x14ac:dyDescent="0.3">
      <c r="B14895" s="249"/>
    </row>
    <row r="14896" spans="2:2" x14ac:dyDescent="0.3">
      <c r="B14896" s="249"/>
    </row>
    <row r="14897" spans="2:2" x14ac:dyDescent="0.3">
      <c r="B14897" s="249"/>
    </row>
    <row r="14898" spans="2:2" x14ac:dyDescent="0.3">
      <c r="B14898" s="249"/>
    </row>
    <row r="14899" spans="2:2" x14ac:dyDescent="0.3">
      <c r="B14899" s="249"/>
    </row>
    <row r="14900" spans="2:2" x14ac:dyDescent="0.3">
      <c r="B14900" s="249"/>
    </row>
    <row r="14901" spans="2:2" x14ac:dyDescent="0.3">
      <c r="B14901" s="249"/>
    </row>
    <row r="14902" spans="2:2" x14ac:dyDescent="0.3">
      <c r="B14902" s="249"/>
    </row>
    <row r="14903" spans="2:2" x14ac:dyDescent="0.3">
      <c r="B14903" s="249"/>
    </row>
    <row r="14904" spans="2:2" x14ac:dyDescent="0.3">
      <c r="B14904" s="249"/>
    </row>
    <row r="14905" spans="2:2" x14ac:dyDescent="0.3">
      <c r="B14905" s="249"/>
    </row>
    <row r="14906" spans="2:2" x14ac:dyDescent="0.3">
      <c r="B14906" s="249"/>
    </row>
    <row r="14907" spans="2:2" x14ac:dyDescent="0.3">
      <c r="B14907" s="249"/>
    </row>
    <row r="14908" spans="2:2" x14ac:dyDescent="0.3">
      <c r="B14908" s="249"/>
    </row>
    <row r="14909" spans="2:2" x14ac:dyDescent="0.3">
      <c r="B14909" s="249"/>
    </row>
    <row r="14910" spans="2:2" x14ac:dyDescent="0.3">
      <c r="B14910" s="249"/>
    </row>
    <row r="14911" spans="2:2" x14ac:dyDescent="0.3">
      <c r="B14911" s="249"/>
    </row>
    <row r="14912" spans="2:2" x14ac:dyDescent="0.3">
      <c r="B14912" s="249"/>
    </row>
    <row r="14913" spans="2:2" x14ac:dyDescent="0.3">
      <c r="B14913" s="249"/>
    </row>
    <row r="14914" spans="2:2" x14ac:dyDescent="0.3">
      <c r="B14914" s="249"/>
    </row>
    <row r="14915" spans="2:2" x14ac:dyDescent="0.3">
      <c r="B14915" s="249"/>
    </row>
    <row r="14916" spans="2:2" x14ac:dyDescent="0.3">
      <c r="B14916" s="249"/>
    </row>
    <row r="14917" spans="2:2" x14ac:dyDescent="0.3">
      <c r="B14917" s="249"/>
    </row>
    <row r="14918" spans="2:2" x14ac:dyDescent="0.3">
      <c r="B14918" s="249"/>
    </row>
    <row r="14919" spans="2:2" x14ac:dyDescent="0.3">
      <c r="B14919" s="249"/>
    </row>
    <row r="14920" spans="2:2" x14ac:dyDescent="0.3">
      <c r="B14920" s="249"/>
    </row>
    <row r="14921" spans="2:2" x14ac:dyDescent="0.3">
      <c r="B14921" s="249"/>
    </row>
    <row r="14922" spans="2:2" x14ac:dyDescent="0.3">
      <c r="B14922" s="249"/>
    </row>
    <row r="14923" spans="2:2" x14ac:dyDescent="0.3">
      <c r="B14923" s="249"/>
    </row>
    <row r="14924" spans="2:2" x14ac:dyDescent="0.3">
      <c r="B14924" s="249"/>
    </row>
    <row r="14925" spans="2:2" x14ac:dyDescent="0.3">
      <c r="B14925" s="249"/>
    </row>
    <row r="14926" spans="2:2" x14ac:dyDescent="0.3">
      <c r="B14926" s="249"/>
    </row>
    <row r="14927" spans="2:2" x14ac:dyDescent="0.3">
      <c r="B14927" s="249"/>
    </row>
    <row r="14928" spans="2:2" x14ac:dyDescent="0.3">
      <c r="B14928" s="249"/>
    </row>
    <row r="14929" spans="2:2" x14ac:dyDescent="0.3">
      <c r="B14929" s="249"/>
    </row>
    <row r="14930" spans="2:2" x14ac:dyDescent="0.3">
      <c r="B14930" s="249"/>
    </row>
    <row r="14931" spans="2:2" x14ac:dyDescent="0.3">
      <c r="B14931" s="249"/>
    </row>
    <row r="14932" spans="2:2" x14ac:dyDescent="0.3">
      <c r="B14932" s="249"/>
    </row>
    <row r="14933" spans="2:2" x14ac:dyDescent="0.3">
      <c r="B14933" s="249"/>
    </row>
    <row r="14934" spans="2:2" x14ac:dyDescent="0.3">
      <c r="B14934" s="249"/>
    </row>
    <row r="14935" spans="2:2" x14ac:dyDescent="0.3">
      <c r="B14935" s="249"/>
    </row>
    <row r="14936" spans="2:2" x14ac:dyDescent="0.3">
      <c r="B14936" s="249"/>
    </row>
    <row r="14937" spans="2:2" x14ac:dyDescent="0.3">
      <c r="B14937" s="249"/>
    </row>
    <row r="14938" spans="2:2" x14ac:dyDescent="0.3">
      <c r="B14938" s="249"/>
    </row>
    <row r="14939" spans="2:2" x14ac:dyDescent="0.3">
      <c r="B14939" s="249"/>
    </row>
    <row r="14940" spans="2:2" x14ac:dyDescent="0.3">
      <c r="B14940" s="249"/>
    </row>
    <row r="14941" spans="2:2" x14ac:dyDescent="0.3">
      <c r="B14941" s="249"/>
    </row>
    <row r="14942" spans="2:2" x14ac:dyDescent="0.3">
      <c r="B14942" s="249"/>
    </row>
    <row r="14943" spans="2:2" x14ac:dyDescent="0.3">
      <c r="B14943" s="249"/>
    </row>
    <row r="14944" spans="2:2" x14ac:dyDescent="0.3">
      <c r="B14944" s="249"/>
    </row>
    <row r="14945" spans="2:2" x14ac:dyDescent="0.3">
      <c r="B14945" s="249"/>
    </row>
    <row r="14946" spans="2:2" x14ac:dyDescent="0.3">
      <c r="B14946" s="249"/>
    </row>
    <row r="14947" spans="2:2" x14ac:dyDescent="0.3">
      <c r="B14947" s="249"/>
    </row>
    <row r="14948" spans="2:2" x14ac:dyDescent="0.3">
      <c r="B14948" s="249"/>
    </row>
    <row r="14949" spans="2:2" x14ac:dyDescent="0.3">
      <c r="B14949" s="249"/>
    </row>
    <row r="14950" spans="2:2" x14ac:dyDescent="0.3">
      <c r="B14950" s="249"/>
    </row>
    <row r="14951" spans="2:2" x14ac:dyDescent="0.3">
      <c r="B14951" s="249"/>
    </row>
    <row r="14952" spans="2:2" x14ac:dyDescent="0.3">
      <c r="B14952" s="249"/>
    </row>
    <row r="14953" spans="2:2" x14ac:dyDescent="0.3">
      <c r="B14953" s="249"/>
    </row>
    <row r="14954" spans="2:2" x14ac:dyDescent="0.3">
      <c r="B14954" s="249"/>
    </row>
    <row r="14955" spans="2:2" x14ac:dyDescent="0.3">
      <c r="B14955" s="249"/>
    </row>
    <row r="14956" spans="2:2" x14ac:dyDescent="0.3">
      <c r="B14956" s="249"/>
    </row>
    <row r="14957" spans="2:2" x14ac:dyDescent="0.3">
      <c r="B14957" s="249"/>
    </row>
    <row r="14958" spans="2:2" x14ac:dyDescent="0.3">
      <c r="B14958" s="249"/>
    </row>
    <row r="14959" spans="2:2" x14ac:dyDescent="0.3">
      <c r="B14959" s="249"/>
    </row>
    <row r="14960" spans="2:2" x14ac:dyDescent="0.3">
      <c r="B14960" s="249"/>
    </row>
    <row r="14961" spans="2:2" x14ac:dyDescent="0.3">
      <c r="B14961" s="249"/>
    </row>
    <row r="14962" spans="2:2" x14ac:dyDescent="0.3">
      <c r="B14962" s="249"/>
    </row>
    <row r="14963" spans="2:2" x14ac:dyDescent="0.3">
      <c r="B14963" s="249"/>
    </row>
    <row r="14964" spans="2:2" x14ac:dyDescent="0.3">
      <c r="B14964" s="249"/>
    </row>
    <row r="14965" spans="2:2" x14ac:dyDescent="0.3">
      <c r="B14965" s="249"/>
    </row>
    <row r="14966" spans="2:2" x14ac:dyDescent="0.3">
      <c r="B14966" s="249"/>
    </row>
    <row r="14967" spans="2:2" x14ac:dyDescent="0.3">
      <c r="B14967" s="249"/>
    </row>
    <row r="14968" spans="2:2" x14ac:dyDescent="0.3">
      <c r="B14968" s="249"/>
    </row>
    <row r="14969" spans="2:2" x14ac:dyDescent="0.3">
      <c r="B14969" s="249"/>
    </row>
    <row r="14970" spans="2:2" x14ac:dyDescent="0.3">
      <c r="B14970" s="249"/>
    </row>
    <row r="14971" spans="2:2" x14ac:dyDescent="0.3">
      <c r="B14971" s="249"/>
    </row>
    <row r="14972" spans="2:2" x14ac:dyDescent="0.3">
      <c r="B14972" s="249"/>
    </row>
    <row r="14973" spans="2:2" x14ac:dyDescent="0.3">
      <c r="B14973" s="249"/>
    </row>
    <row r="14974" spans="2:2" x14ac:dyDescent="0.3">
      <c r="B14974" s="249"/>
    </row>
    <row r="14975" spans="2:2" x14ac:dyDescent="0.3">
      <c r="B14975" s="249"/>
    </row>
    <row r="14976" spans="2:2" x14ac:dyDescent="0.3">
      <c r="B14976" s="249"/>
    </row>
    <row r="14977" spans="2:2" x14ac:dyDescent="0.3">
      <c r="B14977" s="249"/>
    </row>
    <row r="14978" spans="2:2" x14ac:dyDescent="0.3">
      <c r="B14978" s="249"/>
    </row>
    <row r="14979" spans="2:2" x14ac:dyDescent="0.3">
      <c r="B14979" s="249"/>
    </row>
    <row r="14980" spans="2:2" x14ac:dyDescent="0.3">
      <c r="B14980" s="249"/>
    </row>
    <row r="14981" spans="2:2" x14ac:dyDescent="0.3">
      <c r="B14981" s="249"/>
    </row>
    <row r="14982" spans="2:2" x14ac:dyDescent="0.3">
      <c r="B14982" s="249"/>
    </row>
    <row r="14983" spans="2:2" x14ac:dyDescent="0.3">
      <c r="B14983" s="249"/>
    </row>
    <row r="14984" spans="2:2" x14ac:dyDescent="0.3">
      <c r="B14984" s="249"/>
    </row>
    <row r="14985" spans="2:2" x14ac:dyDescent="0.3">
      <c r="B14985" s="249"/>
    </row>
    <row r="14986" spans="2:2" x14ac:dyDescent="0.3">
      <c r="B14986" s="249"/>
    </row>
    <row r="14987" spans="2:2" x14ac:dyDescent="0.3">
      <c r="B14987" s="249"/>
    </row>
    <row r="14988" spans="2:2" x14ac:dyDescent="0.3">
      <c r="B14988" s="249"/>
    </row>
    <row r="14989" spans="2:2" x14ac:dyDescent="0.3">
      <c r="B14989" s="249"/>
    </row>
    <row r="14990" spans="2:2" x14ac:dyDescent="0.3">
      <c r="B14990" s="249"/>
    </row>
    <row r="14991" spans="2:2" x14ac:dyDescent="0.3">
      <c r="B14991" s="249"/>
    </row>
    <row r="14992" spans="2:2" x14ac:dyDescent="0.3">
      <c r="B14992" s="249"/>
    </row>
    <row r="14993" spans="2:2" x14ac:dyDescent="0.3">
      <c r="B14993" s="249"/>
    </row>
    <row r="14994" spans="2:2" x14ac:dyDescent="0.3">
      <c r="B14994" s="249"/>
    </row>
    <row r="14995" spans="2:2" x14ac:dyDescent="0.3">
      <c r="B14995" s="249"/>
    </row>
    <row r="14996" spans="2:2" x14ac:dyDescent="0.3">
      <c r="B14996" s="249"/>
    </row>
    <row r="14997" spans="2:2" x14ac:dyDescent="0.3">
      <c r="B14997" s="249"/>
    </row>
    <row r="14998" spans="2:2" x14ac:dyDescent="0.3">
      <c r="B14998" s="249"/>
    </row>
    <row r="14999" spans="2:2" x14ac:dyDescent="0.3">
      <c r="B14999" s="249"/>
    </row>
    <row r="15000" spans="2:2" x14ac:dyDescent="0.3">
      <c r="B15000" s="249"/>
    </row>
    <row r="15001" spans="2:2" x14ac:dyDescent="0.3">
      <c r="B15001" s="249"/>
    </row>
    <row r="15002" spans="2:2" x14ac:dyDescent="0.3">
      <c r="B15002" s="249"/>
    </row>
    <row r="15003" spans="2:2" x14ac:dyDescent="0.3">
      <c r="B15003" s="249"/>
    </row>
    <row r="15004" spans="2:2" x14ac:dyDescent="0.3">
      <c r="B15004" s="249"/>
    </row>
    <row r="15005" spans="2:2" x14ac:dyDescent="0.3">
      <c r="B15005" s="249"/>
    </row>
    <row r="15006" spans="2:2" x14ac:dyDescent="0.3">
      <c r="B15006" s="249"/>
    </row>
    <row r="15007" spans="2:2" x14ac:dyDescent="0.3">
      <c r="B15007" s="249"/>
    </row>
    <row r="15008" spans="2:2" x14ac:dyDescent="0.3">
      <c r="B15008" s="249"/>
    </row>
    <row r="15009" spans="2:2" x14ac:dyDescent="0.3">
      <c r="B15009" s="249"/>
    </row>
    <row r="15010" spans="2:2" x14ac:dyDescent="0.3">
      <c r="B15010" s="249"/>
    </row>
    <row r="15011" spans="2:2" x14ac:dyDescent="0.3">
      <c r="B15011" s="249"/>
    </row>
    <row r="15012" spans="2:2" x14ac:dyDescent="0.3">
      <c r="B15012" s="249"/>
    </row>
    <row r="15013" spans="2:2" x14ac:dyDescent="0.3">
      <c r="B15013" s="249"/>
    </row>
    <row r="15014" spans="2:2" x14ac:dyDescent="0.3">
      <c r="B15014" s="249"/>
    </row>
    <row r="15015" spans="2:2" x14ac:dyDescent="0.3">
      <c r="B15015" s="249"/>
    </row>
    <row r="15016" spans="2:2" x14ac:dyDescent="0.3">
      <c r="B15016" s="249"/>
    </row>
    <row r="15017" spans="2:2" x14ac:dyDescent="0.3">
      <c r="B15017" s="249"/>
    </row>
    <row r="15018" spans="2:2" x14ac:dyDescent="0.3">
      <c r="B15018" s="249"/>
    </row>
    <row r="15019" spans="2:2" x14ac:dyDescent="0.3">
      <c r="B15019" s="249"/>
    </row>
    <row r="15020" spans="2:2" x14ac:dyDescent="0.3">
      <c r="B15020" s="249"/>
    </row>
    <row r="15021" spans="2:2" x14ac:dyDescent="0.3">
      <c r="B15021" s="249"/>
    </row>
    <row r="15022" spans="2:2" x14ac:dyDescent="0.3">
      <c r="B15022" s="249"/>
    </row>
    <row r="15023" spans="2:2" x14ac:dyDescent="0.3">
      <c r="B15023" s="249"/>
    </row>
    <row r="15024" spans="2:2" x14ac:dyDescent="0.3">
      <c r="B15024" s="249"/>
    </row>
    <row r="15025" spans="2:2" x14ac:dyDescent="0.3">
      <c r="B15025" s="249"/>
    </row>
    <row r="15026" spans="2:2" x14ac:dyDescent="0.3">
      <c r="B15026" s="249"/>
    </row>
    <row r="15027" spans="2:2" x14ac:dyDescent="0.3">
      <c r="B15027" s="249"/>
    </row>
    <row r="15028" spans="2:2" x14ac:dyDescent="0.3">
      <c r="B15028" s="249"/>
    </row>
    <row r="15029" spans="2:2" x14ac:dyDescent="0.3">
      <c r="B15029" s="249"/>
    </row>
    <row r="15030" spans="2:2" x14ac:dyDescent="0.3">
      <c r="B15030" s="249"/>
    </row>
    <row r="15031" spans="2:2" x14ac:dyDescent="0.3">
      <c r="B15031" s="249"/>
    </row>
    <row r="15032" spans="2:2" x14ac:dyDescent="0.3">
      <c r="B15032" s="249"/>
    </row>
    <row r="15033" spans="2:2" x14ac:dyDescent="0.3">
      <c r="B15033" s="249"/>
    </row>
    <row r="15034" spans="2:2" x14ac:dyDescent="0.3">
      <c r="B15034" s="249"/>
    </row>
    <row r="15035" spans="2:2" x14ac:dyDescent="0.3">
      <c r="B15035" s="249"/>
    </row>
    <row r="15036" spans="2:2" x14ac:dyDescent="0.3">
      <c r="B15036" s="249"/>
    </row>
    <row r="15037" spans="2:2" x14ac:dyDescent="0.3">
      <c r="B15037" s="249"/>
    </row>
    <row r="15038" spans="2:2" x14ac:dyDescent="0.3">
      <c r="B15038" s="249"/>
    </row>
    <row r="15039" spans="2:2" x14ac:dyDescent="0.3">
      <c r="B15039" s="249"/>
    </row>
    <row r="15040" spans="2:2" x14ac:dyDescent="0.3">
      <c r="B15040" s="249"/>
    </row>
    <row r="15041" spans="2:2" x14ac:dyDescent="0.3">
      <c r="B15041" s="249"/>
    </row>
    <row r="15042" spans="2:2" x14ac:dyDescent="0.3">
      <c r="B15042" s="249"/>
    </row>
    <row r="15043" spans="2:2" x14ac:dyDescent="0.3">
      <c r="B15043" s="249"/>
    </row>
    <row r="15044" spans="2:2" x14ac:dyDescent="0.3">
      <c r="B15044" s="249"/>
    </row>
    <row r="15045" spans="2:2" x14ac:dyDescent="0.3">
      <c r="B15045" s="249"/>
    </row>
    <row r="15046" spans="2:2" x14ac:dyDescent="0.3">
      <c r="B15046" s="249"/>
    </row>
    <row r="15047" spans="2:2" x14ac:dyDescent="0.3">
      <c r="B15047" s="249"/>
    </row>
    <row r="15048" spans="2:2" x14ac:dyDescent="0.3">
      <c r="B15048" s="249"/>
    </row>
    <row r="15049" spans="2:2" x14ac:dyDescent="0.3">
      <c r="B15049" s="249"/>
    </row>
    <row r="15050" spans="2:2" x14ac:dyDescent="0.3">
      <c r="B15050" s="249"/>
    </row>
    <row r="15051" spans="2:2" x14ac:dyDescent="0.3">
      <c r="B15051" s="249"/>
    </row>
    <row r="15052" spans="2:2" x14ac:dyDescent="0.3">
      <c r="B15052" s="249"/>
    </row>
    <row r="15053" spans="2:2" x14ac:dyDescent="0.3">
      <c r="B15053" s="249"/>
    </row>
    <row r="15054" spans="2:2" x14ac:dyDescent="0.3">
      <c r="B15054" s="249"/>
    </row>
    <row r="15055" spans="2:2" x14ac:dyDescent="0.3">
      <c r="B15055" s="249"/>
    </row>
    <row r="15056" spans="2:2" x14ac:dyDescent="0.3">
      <c r="B15056" s="249"/>
    </row>
    <row r="15057" spans="2:2" x14ac:dyDescent="0.3">
      <c r="B15057" s="249"/>
    </row>
    <row r="15058" spans="2:2" x14ac:dyDescent="0.3">
      <c r="B15058" s="249"/>
    </row>
    <row r="15059" spans="2:2" x14ac:dyDescent="0.3">
      <c r="B15059" s="249"/>
    </row>
    <row r="15060" spans="2:2" x14ac:dyDescent="0.3">
      <c r="B15060" s="249"/>
    </row>
    <row r="15061" spans="2:2" x14ac:dyDescent="0.3">
      <c r="B15061" s="249"/>
    </row>
    <row r="15062" spans="2:2" x14ac:dyDescent="0.3">
      <c r="B15062" s="249"/>
    </row>
    <row r="15063" spans="2:2" x14ac:dyDescent="0.3">
      <c r="B15063" s="249"/>
    </row>
    <row r="15064" spans="2:2" x14ac:dyDescent="0.3">
      <c r="B15064" s="249"/>
    </row>
    <row r="15065" spans="2:2" x14ac:dyDescent="0.3">
      <c r="B15065" s="249"/>
    </row>
    <row r="15066" spans="2:2" x14ac:dyDescent="0.3">
      <c r="B15066" s="249"/>
    </row>
    <row r="15067" spans="2:2" x14ac:dyDescent="0.3">
      <c r="B15067" s="249"/>
    </row>
    <row r="15068" spans="2:2" x14ac:dyDescent="0.3">
      <c r="B15068" s="249"/>
    </row>
    <row r="15069" spans="2:2" x14ac:dyDescent="0.3">
      <c r="B15069" s="249"/>
    </row>
    <row r="15070" spans="2:2" x14ac:dyDescent="0.3">
      <c r="B15070" s="249"/>
    </row>
    <row r="15071" spans="2:2" x14ac:dyDescent="0.3">
      <c r="B15071" s="249"/>
    </row>
    <row r="15072" spans="2:2" x14ac:dyDescent="0.3">
      <c r="B15072" s="249"/>
    </row>
    <row r="15073" spans="2:2" x14ac:dyDescent="0.3">
      <c r="B15073" s="249"/>
    </row>
    <row r="15074" spans="2:2" x14ac:dyDescent="0.3">
      <c r="B15074" s="249"/>
    </row>
    <row r="15075" spans="2:2" x14ac:dyDescent="0.3">
      <c r="B15075" s="249"/>
    </row>
    <row r="15076" spans="2:2" x14ac:dyDescent="0.3">
      <c r="B15076" s="249"/>
    </row>
    <row r="15077" spans="2:2" x14ac:dyDescent="0.3">
      <c r="B15077" s="249"/>
    </row>
    <row r="15078" spans="2:2" x14ac:dyDescent="0.3">
      <c r="B15078" s="249"/>
    </row>
    <row r="15079" spans="2:2" x14ac:dyDescent="0.3">
      <c r="B15079" s="249"/>
    </row>
    <row r="15080" spans="2:2" x14ac:dyDescent="0.3">
      <c r="B15080" s="249"/>
    </row>
    <row r="15081" spans="2:2" x14ac:dyDescent="0.3">
      <c r="B15081" s="249"/>
    </row>
    <row r="15082" spans="2:2" x14ac:dyDescent="0.3">
      <c r="B15082" s="249"/>
    </row>
    <row r="15083" spans="2:2" x14ac:dyDescent="0.3">
      <c r="B15083" s="249"/>
    </row>
    <row r="15084" spans="2:2" x14ac:dyDescent="0.3">
      <c r="B15084" s="249"/>
    </row>
    <row r="15085" spans="2:2" x14ac:dyDescent="0.3">
      <c r="B15085" s="249"/>
    </row>
    <row r="15086" spans="2:2" x14ac:dyDescent="0.3">
      <c r="B15086" s="249"/>
    </row>
    <row r="15087" spans="2:2" x14ac:dyDescent="0.3">
      <c r="B15087" s="249"/>
    </row>
    <row r="15088" spans="2:2" x14ac:dyDescent="0.3">
      <c r="B15088" s="249"/>
    </row>
    <row r="15089" spans="2:2" x14ac:dyDescent="0.3">
      <c r="B15089" s="249"/>
    </row>
    <row r="15090" spans="2:2" x14ac:dyDescent="0.3">
      <c r="B15090" s="249"/>
    </row>
    <row r="15091" spans="2:2" x14ac:dyDescent="0.3">
      <c r="B15091" s="249"/>
    </row>
    <row r="15092" spans="2:2" x14ac:dyDescent="0.3">
      <c r="B15092" s="249"/>
    </row>
    <row r="15093" spans="2:2" x14ac:dyDescent="0.3">
      <c r="B15093" s="249"/>
    </row>
    <row r="15094" spans="2:2" x14ac:dyDescent="0.3">
      <c r="B15094" s="249"/>
    </row>
    <row r="15095" spans="2:2" x14ac:dyDescent="0.3">
      <c r="B15095" s="249"/>
    </row>
    <row r="15096" spans="2:2" x14ac:dyDescent="0.3">
      <c r="B15096" s="249"/>
    </row>
    <row r="15097" spans="2:2" x14ac:dyDescent="0.3">
      <c r="B15097" s="249"/>
    </row>
    <row r="15098" spans="2:2" x14ac:dyDescent="0.3">
      <c r="B15098" s="249"/>
    </row>
    <row r="15099" spans="2:2" x14ac:dyDescent="0.3">
      <c r="B15099" s="249"/>
    </row>
    <row r="15100" spans="2:2" x14ac:dyDescent="0.3">
      <c r="B15100" s="249"/>
    </row>
    <row r="15101" spans="2:2" x14ac:dyDescent="0.3">
      <c r="B15101" s="249"/>
    </row>
    <row r="15102" spans="2:2" x14ac:dyDescent="0.3">
      <c r="B15102" s="249"/>
    </row>
    <row r="15103" spans="2:2" x14ac:dyDescent="0.3">
      <c r="B15103" s="249"/>
    </row>
    <row r="15104" spans="2:2" x14ac:dyDescent="0.3">
      <c r="B15104" s="249"/>
    </row>
    <row r="15105" spans="2:2" x14ac:dyDescent="0.3">
      <c r="B15105" s="249"/>
    </row>
    <row r="15106" spans="2:2" x14ac:dyDescent="0.3">
      <c r="B15106" s="249"/>
    </row>
    <row r="15107" spans="2:2" x14ac:dyDescent="0.3">
      <c r="B15107" s="249"/>
    </row>
    <row r="15108" spans="2:2" x14ac:dyDescent="0.3">
      <c r="B15108" s="249"/>
    </row>
    <row r="15109" spans="2:2" x14ac:dyDescent="0.3">
      <c r="B15109" s="249"/>
    </row>
    <row r="15110" spans="2:2" x14ac:dyDescent="0.3">
      <c r="B15110" s="249"/>
    </row>
    <row r="15111" spans="2:2" x14ac:dyDescent="0.3">
      <c r="B15111" s="249"/>
    </row>
    <row r="15112" spans="2:2" x14ac:dyDescent="0.3">
      <c r="B15112" s="249"/>
    </row>
    <row r="15113" spans="2:2" x14ac:dyDescent="0.3">
      <c r="B15113" s="249"/>
    </row>
    <row r="15114" spans="2:2" x14ac:dyDescent="0.3">
      <c r="B15114" s="249"/>
    </row>
    <row r="15115" spans="2:2" x14ac:dyDescent="0.3">
      <c r="B15115" s="249"/>
    </row>
    <row r="15116" spans="2:2" x14ac:dyDescent="0.3">
      <c r="B15116" s="249"/>
    </row>
    <row r="15117" spans="2:2" x14ac:dyDescent="0.3">
      <c r="B15117" s="249"/>
    </row>
    <row r="15118" spans="2:2" x14ac:dyDescent="0.3">
      <c r="B15118" s="249"/>
    </row>
    <row r="15119" spans="2:2" x14ac:dyDescent="0.3">
      <c r="B15119" s="249"/>
    </row>
    <row r="15120" spans="2:2" x14ac:dyDescent="0.3">
      <c r="B15120" s="249"/>
    </row>
    <row r="15121" spans="2:2" x14ac:dyDescent="0.3">
      <c r="B15121" s="249"/>
    </row>
    <row r="15122" spans="2:2" x14ac:dyDescent="0.3">
      <c r="B15122" s="249"/>
    </row>
    <row r="15123" spans="2:2" x14ac:dyDescent="0.3">
      <c r="B15123" s="249"/>
    </row>
    <row r="15124" spans="2:2" x14ac:dyDescent="0.3">
      <c r="B15124" s="249"/>
    </row>
    <row r="15125" spans="2:2" x14ac:dyDescent="0.3">
      <c r="B15125" s="249"/>
    </row>
    <row r="15126" spans="2:2" x14ac:dyDescent="0.3">
      <c r="B15126" s="249"/>
    </row>
    <row r="15127" spans="2:2" x14ac:dyDescent="0.3">
      <c r="B15127" s="249"/>
    </row>
    <row r="15128" spans="2:2" x14ac:dyDescent="0.3">
      <c r="B15128" s="249"/>
    </row>
    <row r="15129" spans="2:2" x14ac:dyDescent="0.3">
      <c r="B15129" s="249"/>
    </row>
    <row r="15130" spans="2:2" x14ac:dyDescent="0.3">
      <c r="B15130" s="249"/>
    </row>
    <row r="15131" spans="2:2" x14ac:dyDescent="0.3">
      <c r="B15131" s="249"/>
    </row>
    <row r="15132" spans="2:2" x14ac:dyDescent="0.3">
      <c r="B15132" s="249"/>
    </row>
    <row r="15133" spans="2:2" x14ac:dyDescent="0.3">
      <c r="B15133" s="249"/>
    </row>
    <row r="15134" spans="2:2" x14ac:dyDescent="0.3">
      <c r="B15134" s="249"/>
    </row>
    <row r="15135" spans="2:2" x14ac:dyDescent="0.3">
      <c r="B15135" s="249"/>
    </row>
    <row r="15136" spans="2:2" x14ac:dyDescent="0.3">
      <c r="B15136" s="249"/>
    </row>
    <row r="15137" spans="2:2" x14ac:dyDescent="0.3">
      <c r="B15137" s="249"/>
    </row>
    <row r="15138" spans="2:2" x14ac:dyDescent="0.3">
      <c r="B15138" s="249"/>
    </row>
    <row r="15139" spans="2:2" x14ac:dyDescent="0.3">
      <c r="B15139" s="249"/>
    </row>
    <row r="15140" spans="2:2" x14ac:dyDescent="0.3">
      <c r="B15140" s="249"/>
    </row>
    <row r="15141" spans="2:2" x14ac:dyDescent="0.3">
      <c r="B15141" s="249"/>
    </row>
    <row r="15142" spans="2:2" x14ac:dyDescent="0.3">
      <c r="B15142" s="249"/>
    </row>
    <row r="15143" spans="2:2" x14ac:dyDescent="0.3">
      <c r="B15143" s="249"/>
    </row>
    <row r="15144" spans="2:2" x14ac:dyDescent="0.3">
      <c r="B15144" s="249"/>
    </row>
    <row r="15145" spans="2:2" x14ac:dyDescent="0.3">
      <c r="B15145" s="249"/>
    </row>
    <row r="15146" spans="2:2" x14ac:dyDescent="0.3">
      <c r="B15146" s="249"/>
    </row>
    <row r="15147" spans="2:2" x14ac:dyDescent="0.3">
      <c r="B15147" s="249"/>
    </row>
    <row r="15148" spans="2:2" x14ac:dyDescent="0.3">
      <c r="B15148" s="249"/>
    </row>
    <row r="15149" spans="2:2" x14ac:dyDescent="0.3">
      <c r="B15149" s="249"/>
    </row>
    <row r="15150" spans="2:2" x14ac:dyDescent="0.3">
      <c r="B15150" s="249"/>
    </row>
    <row r="15151" spans="2:2" x14ac:dyDescent="0.3">
      <c r="B15151" s="249"/>
    </row>
    <row r="15152" spans="2:2" x14ac:dyDescent="0.3">
      <c r="B15152" s="249"/>
    </row>
    <row r="15153" spans="2:2" x14ac:dyDescent="0.3">
      <c r="B15153" s="249"/>
    </row>
    <row r="15154" spans="2:2" x14ac:dyDescent="0.3">
      <c r="B15154" s="249"/>
    </row>
    <row r="15155" spans="2:2" x14ac:dyDescent="0.3">
      <c r="B15155" s="249"/>
    </row>
    <row r="15156" spans="2:2" x14ac:dyDescent="0.3">
      <c r="B15156" s="249"/>
    </row>
    <row r="15157" spans="2:2" x14ac:dyDescent="0.3">
      <c r="B15157" s="249"/>
    </row>
    <row r="15158" spans="2:2" x14ac:dyDescent="0.3">
      <c r="B15158" s="249"/>
    </row>
    <row r="15159" spans="2:2" x14ac:dyDescent="0.3">
      <c r="B15159" s="249"/>
    </row>
    <row r="15160" spans="2:2" x14ac:dyDescent="0.3">
      <c r="B15160" s="249"/>
    </row>
    <row r="15161" spans="2:2" x14ac:dyDescent="0.3">
      <c r="B15161" s="249"/>
    </row>
    <row r="15162" spans="2:2" x14ac:dyDescent="0.3">
      <c r="B15162" s="249"/>
    </row>
    <row r="15163" spans="2:2" x14ac:dyDescent="0.3">
      <c r="B15163" s="249"/>
    </row>
    <row r="15164" spans="2:2" x14ac:dyDescent="0.3">
      <c r="B15164" s="249"/>
    </row>
    <row r="15165" spans="2:2" x14ac:dyDescent="0.3">
      <c r="B15165" s="249"/>
    </row>
    <row r="15166" spans="2:2" x14ac:dyDescent="0.3">
      <c r="B15166" s="249"/>
    </row>
    <row r="15167" spans="2:2" x14ac:dyDescent="0.3">
      <c r="B15167" s="249"/>
    </row>
    <row r="15168" spans="2:2" x14ac:dyDescent="0.3">
      <c r="B15168" s="249"/>
    </row>
    <row r="15169" spans="2:2" x14ac:dyDescent="0.3">
      <c r="B15169" s="249"/>
    </row>
    <row r="15170" spans="2:2" x14ac:dyDescent="0.3">
      <c r="B15170" s="249"/>
    </row>
    <row r="15171" spans="2:2" x14ac:dyDescent="0.3">
      <c r="B15171" s="249"/>
    </row>
    <row r="15172" spans="2:2" x14ac:dyDescent="0.3">
      <c r="B15172" s="249"/>
    </row>
    <row r="15173" spans="2:2" x14ac:dyDescent="0.3">
      <c r="B15173" s="249"/>
    </row>
    <row r="15174" spans="2:2" x14ac:dyDescent="0.3">
      <c r="B15174" s="249"/>
    </row>
    <row r="15175" spans="2:2" x14ac:dyDescent="0.3">
      <c r="B15175" s="249"/>
    </row>
    <row r="15176" spans="2:2" x14ac:dyDescent="0.3">
      <c r="B15176" s="249"/>
    </row>
    <row r="15177" spans="2:2" x14ac:dyDescent="0.3">
      <c r="B15177" s="249"/>
    </row>
    <row r="15178" spans="2:2" x14ac:dyDescent="0.3">
      <c r="B15178" s="249"/>
    </row>
    <row r="15179" spans="2:2" x14ac:dyDescent="0.3">
      <c r="B15179" s="249"/>
    </row>
    <row r="15180" spans="2:2" x14ac:dyDescent="0.3">
      <c r="B15180" s="249"/>
    </row>
    <row r="15181" spans="2:2" x14ac:dyDescent="0.3">
      <c r="B15181" s="249"/>
    </row>
    <row r="15182" spans="2:2" x14ac:dyDescent="0.3">
      <c r="B15182" s="249"/>
    </row>
    <row r="15183" spans="2:2" x14ac:dyDescent="0.3">
      <c r="B15183" s="249"/>
    </row>
    <row r="15184" spans="2:2" x14ac:dyDescent="0.3">
      <c r="B15184" s="249"/>
    </row>
    <row r="15185" spans="2:2" x14ac:dyDescent="0.3">
      <c r="B15185" s="249"/>
    </row>
    <row r="15186" spans="2:2" x14ac:dyDescent="0.3">
      <c r="B15186" s="249"/>
    </row>
    <row r="15187" spans="2:2" x14ac:dyDescent="0.3">
      <c r="B15187" s="249"/>
    </row>
    <row r="15188" spans="2:2" x14ac:dyDescent="0.3">
      <c r="B15188" s="249"/>
    </row>
    <row r="15189" spans="2:2" x14ac:dyDescent="0.3">
      <c r="B15189" s="249"/>
    </row>
    <row r="15190" spans="2:2" x14ac:dyDescent="0.3">
      <c r="B15190" s="249"/>
    </row>
    <row r="15191" spans="2:2" x14ac:dyDescent="0.3">
      <c r="B15191" s="249"/>
    </row>
    <row r="15192" spans="2:2" x14ac:dyDescent="0.3">
      <c r="B15192" s="249"/>
    </row>
    <row r="15193" spans="2:2" x14ac:dyDescent="0.3">
      <c r="B15193" s="249"/>
    </row>
    <row r="15194" spans="2:2" x14ac:dyDescent="0.3">
      <c r="B15194" s="249"/>
    </row>
    <row r="15195" spans="2:2" x14ac:dyDescent="0.3">
      <c r="B15195" s="249"/>
    </row>
    <row r="15196" spans="2:2" x14ac:dyDescent="0.3">
      <c r="B15196" s="249"/>
    </row>
    <row r="15197" spans="2:2" x14ac:dyDescent="0.3">
      <c r="B15197" s="249"/>
    </row>
    <row r="15198" spans="2:2" x14ac:dyDescent="0.3">
      <c r="B15198" s="249"/>
    </row>
    <row r="15199" spans="2:2" x14ac:dyDescent="0.3">
      <c r="B15199" s="249"/>
    </row>
    <row r="15200" spans="2:2" x14ac:dyDescent="0.3">
      <c r="B15200" s="249"/>
    </row>
    <row r="15201" spans="2:2" x14ac:dyDescent="0.3">
      <c r="B15201" s="249"/>
    </row>
    <row r="15202" spans="2:2" x14ac:dyDescent="0.3">
      <c r="B15202" s="249"/>
    </row>
    <row r="15203" spans="2:2" x14ac:dyDescent="0.3">
      <c r="B15203" s="249"/>
    </row>
    <row r="15204" spans="2:2" x14ac:dyDescent="0.3">
      <c r="B15204" s="249"/>
    </row>
    <row r="15205" spans="2:2" x14ac:dyDescent="0.3">
      <c r="B15205" s="249"/>
    </row>
    <row r="15206" spans="2:2" x14ac:dyDescent="0.3">
      <c r="B15206" s="249"/>
    </row>
    <row r="15207" spans="2:2" x14ac:dyDescent="0.3">
      <c r="B15207" s="249"/>
    </row>
    <row r="15208" spans="2:2" x14ac:dyDescent="0.3">
      <c r="B15208" s="249"/>
    </row>
    <row r="15209" spans="2:2" x14ac:dyDescent="0.3">
      <c r="B15209" s="249"/>
    </row>
    <row r="15210" spans="2:2" x14ac:dyDescent="0.3">
      <c r="B15210" s="249"/>
    </row>
    <row r="15211" spans="2:2" x14ac:dyDescent="0.3">
      <c r="B15211" s="249"/>
    </row>
    <row r="15212" spans="2:2" x14ac:dyDescent="0.3">
      <c r="B15212" s="249"/>
    </row>
    <row r="15213" spans="2:2" x14ac:dyDescent="0.3">
      <c r="B15213" s="249"/>
    </row>
    <row r="15214" spans="2:2" x14ac:dyDescent="0.3">
      <c r="B15214" s="249"/>
    </row>
    <row r="15215" spans="2:2" x14ac:dyDescent="0.3">
      <c r="B15215" s="249"/>
    </row>
    <row r="15216" spans="2:2" x14ac:dyDescent="0.3">
      <c r="B15216" s="249"/>
    </row>
    <row r="15217" spans="2:2" x14ac:dyDescent="0.3">
      <c r="B15217" s="249"/>
    </row>
    <row r="15218" spans="2:2" x14ac:dyDescent="0.3">
      <c r="B15218" s="249"/>
    </row>
    <row r="15219" spans="2:2" x14ac:dyDescent="0.3">
      <c r="B15219" s="249"/>
    </row>
    <row r="15220" spans="2:2" x14ac:dyDescent="0.3">
      <c r="B15220" s="249"/>
    </row>
    <row r="15221" spans="2:2" x14ac:dyDescent="0.3">
      <c r="B15221" s="249"/>
    </row>
    <row r="15222" spans="2:2" x14ac:dyDescent="0.3">
      <c r="B15222" s="249"/>
    </row>
    <row r="15223" spans="2:2" x14ac:dyDescent="0.3">
      <c r="B15223" s="249"/>
    </row>
    <row r="15224" spans="2:2" x14ac:dyDescent="0.3">
      <c r="B15224" s="249"/>
    </row>
    <row r="15225" spans="2:2" x14ac:dyDescent="0.3">
      <c r="B15225" s="249"/>
    </row>
    <row r="15226" spans="2:2" x14ac:dyDescent="0.3">
      <c r="B15226" s="249"/>
    </row>
    <row r="15227" spans="2:2" x14ac:dyDescent="0.3">
      <c r="B15227" s="249"/>
    </row>
    <row r="15228" spans="2:2" x14ac:dyDescent="0.3">
      <c r="B15228" s="249"/>
    </row>
    <row r="15229" spans="2:2" x14ac:dyDescent="0.3">
      <c r="B15229" s="249"/>
    </row>
    <row r="15230" spans="2:2" x14ac:dyDescent="0.3">
      <c r="B15230" s="249"/>
    </row>
    <row r="15231" spans="2:2" x14ac:dyDescent="0.3">
      <c r="B15231" s="249"/>
    </row>
    <row r="15232" spans="2:2" x14ac:dyDescent="0.3">
      <c r="B15232" s="249"/>
    </row>
    <row r="15233" spans="2:2" x14ac:dyDescent="0.3">
      <c r="B15233" s="249"/>
    </row>
    <row r="15234" spans="2:2" x14ac:dyDescent="0.3">
      <c r="B15234" s="249"/>
    </row>
    <row r="15235" spans="2:2" x14ac:dyDescent="0.3">
      <c r="B15235" s="249"/>
    </row>
    <row r="15236" spans="2:2" x14ac:dyDescent="0.3">
      <c r="B15236" s="249"/>
    </row>
    <row r="15237" spans="2:2" x14ac:dyDescent="0.3">
      <c r="B15237" s="249"/>
    </row>
    <row r="15238" spans="2:2" x14ac:dyDescent="0.3">
      <c r="B15238" s="249"/>
    </row>
    <row r="15239" spans="2:2" x14ac:dyDescent="0.3">
      <c r="B15239" s="249"/>
    </row>
    <row r="15240" spans="2:2" x14ac:dyDescent="0.3">
      <c r="B15240" s="249"/>
    </row>
    <row r="15241" spans="2:2" x14ac:dyDescent="0.3">
      <c r="B15241" s="249"/>
    </row>
    <row r="15242" spans="2:2" x14ac:dyDescent="0.3">
      <c r="B15242" s="249"/>
    </row>
    <row r="15243" spans="2:2" x14ac:dyDescent="0.3">
      <c r="B15243" s="249"/>
    </row>
    <row r="15244" spans="2:2" x14ac:dyDescent="0.3">
      <c r="B15244" s="249"/>
    </row>
    <row r="15245" spans="2:2" x14ac:dyDescent="0.3">
      <c r="B15245" s="249"/>
    </row>
    <row r="15246" spans="2:2" x14ac:dyDescent="0.3">
      <c r="B15246" s="249"/>
    </row>
    <row r="15247" spans="2:2" x14ac:dyDescent="0.3">
      <c r="B15247" s="249"/>
    </row>
    <row r="15248" spans="2:2" x14ac:dyDescent="0.3">
      <c r="B15248" s="249"/>
    </row>
    <row r="15249" spans="2:2" x14ac:dyDescent="0.3">
      <c r="B15249" s="249"/>
    </row>
    <row r="15250" spans="2:2" x14ac:dyDescent="0.3">
      <c r="B15250" s="249"/>
    </row>
    <row r="15251" spans="2:2" x14ac:dyDescent="0.3">
      <c r="B15251" s="249"/>
    </row>
    <row r="15252" spans="2:2" x14ac:dyDescent="0.3">
      <c r="B15252" s="249"/>
    </row>
    <row r="15253" spans="2:2" x14ac:dyDescent="0.3">
      <c r="B15253" s="249"/>
    </row>
    <row r="15254" spans="2:2" x14ac:dyDescent="0.3">
      <c r="B15254" s="249"/>
    </row>
    <row r="15255" spans="2:2" x14ac:dyDescent="0.3">
      <c r="B15255" s="249"/>
    </row>
    <row r="15256" spans="2:2" x14ac:dyDescent="0.3">
      <c r="B15256" s="249"/>
    </row>
    <row r="15257" spans="2:2" x14ac:dyDescent="0.3">
      <c r="B15257" s="249"/>
    </row>
    <row r="15258" spans="2:2" x14ac:dyDescent="0.3">
      <c r="B15258" s="249"/>
    </row>
    <row r="15259" spans="2:2" x14ac:dyDescent="0.3">
      <c r="B15259" s="249"/>
    </row>
    <row r="15260" spans="2:2" x14ac:dyDescent="0.3">
      <c r="B15260" s="249"/>
    </row>
    <row r="15261" spans="2:2" x14ac:dyDescent="0.3">
      <c r="B15261" s="249"/>
    </row>
    <row r="15262" spans="2:2" x14ac:dyDescent="0.3">
      <c r="B15262" s="249"/>
    </row>
    <row r="15263" spans="2:2" x14ac:dyDescent="0.3">
      <c r="B15263" s="249"/>
    </row>
    <row r="15264" spans="2:2" x14ac:dyDescent="0.3">
      <c r="B15264" s="249"/>
    </row>
    <row r="15265" spans="2:2" x14ac:dyDescent="0.3">
      <c r="B15265" s="249"/>
    </row>
    <row r="15266" spans="2:2" x14ac:dyDescent="0.3">
      <c r="B15266" s="249"/>
    </row>
    <row r="15267" spans="2:2" x14ac:dyDescent="0.3">
      <c r="B15267" s="249"/>
    </row>
    <row r="15268" spans="2:2" x14ac:dyDescent="0.3">
      <c r="B15268" s="249"/>
    </row>
    <row r="15269" spans="2:2" x14ac:dyDescent="0.3">
      <c r="B15269" s="249"/>
    </row>
    <row r="15270" spans="2:2" x14ac:dyDescent="0.3">
      <c r="B15270" s="249"/>
    </row>
    <row r="15271" spans="2:2" x14ac:dyDescent="0.3">
      <c r="B15271" s="249"/>
    </row>
    <row r="15272" spans="2:2" x14ac:dyDescent="0.3">
      <c r="B15272" s="249"/>
    </row>
    <row r="15273" spans="2:2" x14ac:dyDescent="0.3">
      <c r="B15273" s="249"/>
    </row>
    <row r="15274" spans="2:2" x14ac:dyDescent="0.3">
      <c r="B15274" s="249"/>
    </row>
    <row r="15275" spans="2:2" x14ac:dyDescent="0.3">
      <c r="B15275" s="249"/>
    </row>
    <row r="15276" spans="2:2" x14ac:dyDescent="0.3">
      <c r="B15276" s="249"/>
    </row>
    <row r="15277" spans="2:2" x14ac:dyDescent="0.3">
      <c r="B15277" s="249"/>
    </row>
    <row r="15278" spans="2:2" x14ac:dyDescent="0.3">
      <c r="B15278" s="249"/>
    </row>
    <row r="15279" spans="2:2" x14ac:dyDescent="0.3">
      <c r="B15279" s="249"/>
    </row>
    <row r="15280" spans="2:2" x14ac:dyDescent="0.3">
      <c r="B15280" s="249"/>
    </row>
    <row r="15281" spans="2:2" x14ac:dyDescent="0.3">
      <c r="B15281" s="249"/>
    </row>
    <row r="15282" spans="2:2" x14ac:dyDescent="0.3">
      <c r="B15282" s="249"/>
    </row>
    <row r="15283" spans="2:2" x14ac:dyDescent="0.3">
      <c r="B15283" s="249"/>
    </row>
    <row r="15284" spans="2:2" x14ac:dyDescent="0.3">
      <c r="B15284" s="249"/>
    </row>
    <row r="15285" spans="2:2" x14ac:dyDescent="0.3">
      <c r="B15285" s="249"/>
    </row>
    <row r="15286" spans="2:2" x14ac:dyDescent="0.3">
      <c r="B15286" s="249"/>
    </row>
    <row r="15287" spans="2:2" x14ac:dyDescent="0.3">
      <c r="B15287" s="249"/>
    </row>
    <row r="15288" spans="2:2" x14ac:dyDescent="0.3">
      <c r="B15288" s="249"/>
    </row>
    <row r="15289" spans="2:2" x14ac:dyDescent="0.3">
      <c r="B15289" s="249"/>
    </row>
    <row r="15290" spans="2:2" x14ac:dyDescent="0.3">
      <c r="B15290" s="249"/>
    </row>
    <row r="15291" spans="2:2" x14ac:dyDescent="0.3">
      <c r="B15291" s="249"/>
    </row>
    <row r="15292" spans="2:2" x14ac:dyDescent="0.3">
      <c r="B15292" s="249"/>
    </row>
    <row r="15293" spans="2:2" x14ac:dyDescent="0.3">
      <c r="B15293" s="249"/>
    </row>
    <row r="15294" spans="2:2" x14ac:dyDescent="0.3">
      <c r="B15294" s="249"/>
    </row>
    <row r="15295" spans="2:2" x14ac:dyDescent="0.3">
      <c r="B15295" s="249"/>
    </row>
    <row r="15296" spans="2:2" x14ac:dyDescent="0.3">
      <c r="B15296" s="249"/>
    </row>
    <row r="15297" spans="2:2" x14ac:dyDescent="0.3">
      <c r="B15297" s="249"/>
    </row>
    <row r="15298" spans="2:2" x14ac:dyDescent="0.3">
      <c r="B15298" s="249"/>
    </row>
    <row r="15299" spans="2:2" x14ac:dyDescent="0.3">
      <c r="B15299" s="249"/>
    </row>
    <row r="15300" spans="2:2" x14ac:dyDescent="0.3">
      <c r="B15300" s="249"/>
    </row>
    <row r="15301" spans="2:2" x14ac:dyDescent="0.3">
      <c r="B15301" s="249"/>
    </row>
    <row r="15302" spans="2:2" x14ac:dyDescent="0.3">
      <c r="B15302" s="249"/>
    </row>
    <row r="15303" spans="2:2" x14ac:dyDescent="0.3">
      <c r="B15303" s="249"/>
    </row>
    <row r="15304" spans="2:2" x14ac:dyDescent="0.3">
      <c r="B15304" s="249"/>
    </row>
    <row r="15305" spans="2:2" x14ac:dyDescent="0.3">
      <c r="B15305" s="249"/>
    </row>
    <row r="15306" spans="2:2" x14ac:dyDescent="0.3">
      <c r="B15306" s="249"/>
    </row>
    <row r="15307" spans="2:2" x14ac:dyDescent="0.3">
      <c r="B15307" s="249"/>
    </row>
    <row r="15308" spans="2:2" x14ac:dyDescent="0.3">
      <c r="B15308" s="249"/>
    </row>
    <row r="15309" spans="2:2" x14ac:dyDescent="0.3">
      <c r="B15309" s="249"/>
    </row>
    <row r="15310" spans="2:2" x14ac:dyDescent="0.3">
      <c r="B15310" s="249"/>
    </row>
    <row r="15311" spans="2:2" x14ac:dyDescent="0.3">
      <c r="B15311" s="249"/>
    </row>
    <row r="15312" spans="2:2" x14ac:dyDescent="0.3">
      <c r="B15312" s="249"/>
    </row>
    <row r="15313" spans="2:2" x14ac:dyDescent="0.3">
      <c r="B15313" s="249"/>
    </row>
    <row r="15314" spans="2:2" x14ac:dyDescent="0.3">
      <c r="B15314" s="249"/>
    </row>
    <row r="15315" spans="2:2" x14ac:dyDescent="0.3">
      <c r="B15315" s="249"/>
    </row>
    <row r="15316" spans="2:2" x14ac:dyDescent="0.3">
      <c r="B15316" s="249"/>
    </row>
    <row r="15317" spans="2:2" x14ac:dyDescent="0.3">
      <c r="B15317" s="249"/>
    </row>
    <row r="15318" spans="2:2" x14ac:dyDescent="0.3">
      <c r="B15318" s="249"/>
    </row>
    <row r="15319" spans="2:2" x14ac:dyDescent="0.3">
      <c r="B15319" s="249"/>
    </row>
    <row r="15320" spans="2:2" x14ac:dyDescent="0.3">
      <c r="B15320" s="249"/>
    </row>
    <row r="15321" spans="2:2" x14ac:dyDescent="0.3">
      <c r="B15321" s="249"/>
    </row>
    <row r="15322" spans="2:2" x14ac:dyDescent="0.3">
      <c r="B15322" s="249"/>
    </row>
    <row r="15323" spans="2:2" x14ac:dyDescent="0.3">
      <c r="B15323" s="249"/>
    </row>
    <row r="15324" spans="2:2" x14ac:dyDescent="0.3">
      <c r="B15324" s="249"/>
    </row>
    <row r="15325" spans="2:2" x14ac:dyDescent="0.3">
      <c r="B15325" s="249"/>
    </row>
    <row r="15326" spans="2:2" x14ac:dyDescent="0.3">
      <c r="B15326" s="249"/>
    </row>
    <row r="15327" spans="2:2" x14ac:dyDescent="0.3">
      <c r="B15327" s="249"/>
    </row>
    <row r="15328" spans="2:2" x14ac:dyDescent="0.3">
      <c r="B15328" s="249"/>
    </row>
    <row r="15329" spans="2:2" x14ac:dyDescent="0.3">
      <c r="B15329" s="249"/>
    </row>
    <row r="15330" spans="2:2" x14ac:dyDescent="0.3">
      <c r="B15330" s="249"/>
    </row>
    <row r="15331" spans="2:2" x14ac:dyDescent="0.3">
      <c r="B15331" s="249"/>
    </row>
    <row r="15332" spans="2:2" x14ac:dyDescent="0.3">
      <c r="B15332" s="249"/>
    </row>
    <row r="15333" spans="2:2" x14ac:dyDescent="0.3">
      <c r="B15333" s="249"/>
    </row>
    <row r="15334" spans="2:2" x14ac:dyDescent="0.3">
      <c r="B15334" s="249"/>
    </row>
    <row r="15335" spans="2:2" x14ac:dyDescent="0.3">
      <c r="B15335" s="249"/>
    </row>
    <row r="15336" spans="2:2" x14ac:dyDescent="0.3">
      <c r="B15336" s="249"/>
    </row>
    <row r="15337" spans="2:2" x14ac:dyDescent="0.3">
      <c r="B15337" s="249"/>
    </row>
    <row r="15338" spans="2:2" x14ac:dyDescent="0.3">
      <c r="B15338" s="249"/>
    </row>
    <row r="15339" spans="2:2" x14ac:dyDescent="0.3">
      <c r="B15339" s="249"/>
    </row>
    <row r="15340" spans="2:2" x14ac:dyDescent="0.3">
      <c r="B15340" s="249"/>
    </row>
    <row r="15341" spans="2:2" x14ac:dyDescent="0.3">
      <c r="B15341" s="249"/>
    </row>
    <row r="15342" spans="2:2" x14ac:dyDescent="0.3">
      <c r="B15342" s="249"/>
    </row>
    <row r="15343" spans="2:2" x14ac:dyDescent="0.3">
      <c r="B15343" s="249"/>
    </row>
    <row r="15344" spans="2:2" x14ac:dyDescent="0.3">
      <c r="B15344" s="249"/>
    </row>
    <row r="15345" spans="2:2" x14ac:dyDescent="0.3">
      <c r="B15345" s="249"/>
    </row>
    <row r="15346" spans="2:2" x14ac:dyDescent="0.3">
      <c r="B15346" s="249"/>
    </row>
    <row r="15347" spans="2:2" x14ac:dyDescent="0.3">
      <c r="B15347" s="249"/>
    </row>
    <row r="15348" spans="2:2" x14ac:dyDescent="0.3">
      <c r="B15348" s="249"/>
    </row>
    <row r="15349" spans="2:2" x14ac:dyDescent="0.3">
      <c r="B15349" s="249"/>
    </row>
    <row r="15350" spans="2:2" x14ac:dyDescent="0.3">
      <c r="B15350" s="249"/>
    </row>
    <row r="15351" spans="2:2" x14ac:dyDescent="0.3">
      <c r="B15351" s="249"/>
    </row>
    <row r="15352" spans="2:2" x14ac:dyDescent="0.3">
      <c r="B15352" s="249"/>
    </row>
    <row r="15353" spans="2:2" x14ac:dyDescent="0.3">
      <c r="B15353" s="249"/>
    </row>
    <row r="15354" spans="2:2" x14ac:dyDescent="0.3">
      <c r="B15354" s="249"/>
    </row>
    <row r="15355" spans="2:2" x14ac:dyDescent="0.3">
      <c r="B15355" s="249"/>
    </row>
    <row r="15356" spans="2:2" x14ac:dyDescent="0.3">
      <c r="B15356" s="249"/>
    </row>
    <row r="15357" spans="2:2" x14ac:dyDescent="0.3">
      <c r="B15357" s="249"/>
    </row>
    <row r="15358" spans="2:2" x14ac:dyDescent="0.3">
      <c r="B15358" s="249"/>
    </row>
    <row r="15359" spans="2:2" x14ac:dyDescent="0.3">
      <c r="B15359" s="249"/>
    </row>
    <row r="15360" spans="2:2" x14ac:dyDescent="0.3">
      <c r="B15360" s="249"/>
    </row>
    <row r="15361" spans="2:2" x14ac:dyDescent="0.3">
      <c r="B15361" s="249"/>
    </row>
    <row r="15362" spans="2:2" x14ac:dyDescent="0.3">
      <c r="B15362" s="249"/>
    </row>
    <row r="15363" spans="2:2" x14ac:dyDescent="0.3">
      <c r="B15363" s="249"/>
    </row>
    <row r="15364" spans="2:2" x14ac:dyDescent="0.3">
      <c r="B15364" s="249"/>
    </row>
    <row r="15365" spans="2:2" x14ac:dyDescent="0.3">
      <c r="B15365" s="249"/>
    </row>
    <row r="15366" spans="2:2" x14ac:dyDescent="0.3">
      <c r="B15366" s="249"/>
    </row>
    <row r="15367" spans="2:2" x14ac:dyDescent="0.3">
      <c r="B15367" s="249"/>
    </row>
    <row r="15368" spans="2:2" x14ac:dyDescent="0.3">
      <c r="B15368" s="249"/>
    </row>
    <row r="15369" spans="2:2" x14ac:dyDescent="0.3">
      <c r="B15369" s="249"/>
    </row>
    <row r="15370" spans="2:2" x14ac:dyDescent="0.3">
      <c r="B15370" s="249"/>
    </row>
    <row r="15371" spans="2:2" x14ac:dyDescent="0.3">
      <c r="B15371" s="249"/>
    </row>
    <row r="15372" spans="2:2" x14ac:dyDescent="0.3">
      <c r="B15372" s="249"/>
    </row>
    <row r="15373" spans="2:2" x14ac:dyDescent="0.3">
      <c r="B15373" s="249"/>
    </row>
    <row r="15374" spans="2:2" x14ac:dyDescent="0.3">
      <c r="B15374" s="249"/>
    </row>
    <row r="15375" spans="2:2" x14ac:dyDescent="0.3">
      <c r="B15375" s="249"/>
    </row>
    <row r="15376" spans="2:2" x14ac:dyDescent="0.3">
      <c r="B15376" s="249"/>
    </row>
    <row r="15377" spans="2:2" x14ac:dyDescent="0.3">
      <c r="B15377" s="249"/>
    </row>
    <row r="15378" spans="2:2" x14ac:dyDescent="0.3">
      <c r="B15378" s="249"/>
    </row>
    <row r="15379" spans="2:2" x14ac:dyDescent="0.3">
      <c r="B15379" s="249"/>
    </row>
    <row r="15380" spans="2:2" x14ac:dyDescent="0.3">
      <c r="B15380" s="249"/>
    </row>
    <row r="15381" spans="2:2" x14ac:dyDescent="0.3">
      <c r="B15381" s="249"/>
    </row>
    <row r="15382" spans="2:2" x14ac:dyDescent="0.3">
      <c r="B15382" s="249"/>
    </row>
    <row r="15383" spans="2:2" x14ac:dyDescent="0.3">
      <c r="B15383" s="249"/>
    </row>
    <row r="15384" spans="2:2" x14ac:dyDescent="0.3">
      <c r="B15384" s="249"/>
    </row>
    <row r="15385" spans="2:2" x14ac:dyDescent="0.3">
      <c r="B15385" s="249"/>
    </row>
    <row r="15386" spans="2:2" x14ac:dyDescent="0.3">
      <c r="B15386" s="249"/>
    </row>
    <row r="15387" spans="2:2" x14ac:dyDescent="0.3">
      <c r="B15387" s="249"/>
    </row>
    <row r="15388" spans="2:2" x14ac:dyDescent="0.3">
      <c r="B15388" s="249"/>
    </row>
    <row r="15389" spans="2:2" x14ac:dyDescent="0.3">
      <c r="B15389" s="249"/>
    </row>
    <row r="15390" spans="2:2" x14ac:dyDescent="0.3">
      <c r="B15390" s="249"/>
    </row>
    <row r="15391" spans="2:2" x14ac:dyDescent="0.3">
      <c r="B15391" s="249"/>
    </row>
    <row r="15392" spans="2:2" x14ac:dyDescent="0.3">
      <c r="B15392" s="249"/>
    </row>
    <row r="15393" spans="2:2" x14ac:dyDescent="0.3">
      <c r="B15393" s="249"/>
    </row>
    <row r="15394" spans="2:2" x14ac:dyDescent="0.3">
      <c r="B15394" s="249"/>
    </row>
    <row r="15395" spans="2:2" x14ac:dyDescent="0.3">
      <c r="B15395" s="249"/>
    </row>
    <row r="15396" spans="2:2" x14ac:dyDescent="0.3">
      <c r="B15396" s="249"/>
    </row>
    <row r="15397" spans="2:2" x14ac:dyDescent="0.3">
      <c r="B15397" s="249"/>
    </row>
    <row r="15398" spans="2:2" x14ac:dyDescent="0.3">
      <c r="B15398" s="249"/>
    </row>
    <row r="15399" spans="2:2" x14ac:dyDescent="0.3">
      <c r="B15399" s="249"/>
    </row>
    <row r="15400" spans="2:2" x14ac:dyDescent="0.3">
      <c r="B15400" s="249"/>
    </row>
    <row r="15401" spans="2:2" x14ac:dyDescent="0.3">
      <c r="B15401" s="249"/>
    </row>
    <row r="15402" spans="2:2" x14ac:dyDescent="0.3">
      <c r="B15402" s="249"/>
    </row>
    <row r="15403" spans="2:2" x14ac:dyDescent="0.3">
      <c r="B15403" s="249"/>
    </row>
    <row r="15404" spans="2:2" x14ac:dyDescent="0.3">
      <c r="B15404" s="249"/>
    </row>
    <row r="15405" spans="2:2" x14ac:dyDescent="0.3">
      <c r="B15405" s="249"/>
    </row>
    <row r="15406" spans="2:2" x14ac:dyDescent="0.3">
      <c r="B15406" s="249"/>
    </row>
    <row r="15407" spans="2:2" x14ac:dyDescent="0.3">
      <c r="B15407" s="249"/>
    </row>
    <row r="15408" spans="2:2" x14ac:dyDescent="0.3">
      <c r="B15408" s="249"/>
    </row>
    <row r="15409" spans="2:2" x14ac:dyDescent="0.3">
      <c r="B15409" s="249"/>
    </row>
    <row r="15410" spans="2:2" x14ac:dyDescent="0.3">
      <c r="B15410" s="249"/>
    </row>
    <row r="15411" spans="2:2" x14ac:dyDescent="0.3">
      <c r="B15411" s="249"/>
    </row>
    <row r="15412" spans="2:2" x14ac:dyDescent="0.3">
      <c r="B15412" s="249"/>
    </row>
    <row r="15413" spans="2:2" x14ac:dyDescent="0.3">
      <c r="B15413" s="249"/>
    </row>
    <row r="15414" spans="2:2" x14ac:dyDescent="0.3">
      <c r="B15414" s="249"/>
    </row>
    <row r="15415" spans="2:2" x14ac:dyDescent="0.3">
      <c r="B15415" s="249"/>
    </row>
    <row r="15416" spans="2:2" x14ac:dyDescent="0.3">
      <c r="B15416" s="249"/>
    </row>
    <row r="15417" spans="2:2" x14ac:dyDescent="0.3">
      <c r="B15417" s="249"/>
    </row>
    <row r="15418" spans="2:2" x14ac:dyDescent="0.3">
      <c r="B15418" s="249"/>
    </row>
    <row r="15419" spans="2:2" x14ac:dyDescent="0.3">
      <c r="B15419" s="249"/>
    </row>
    <row r="15420" spans="2:2" x14ac:dyDescent="0.3">
      <c r="B15420" s="249"/>
    </row>
    <row r="15421" spans="2:2" x14ac:dyDescent="0.3">
      <c r="B15421" s="249"/>
    </row>
    <row r="15422" spans="2:2" x14ac:dyDescent="0.3">
      <c r="B15422" s="249"/>
    </row>
    <row r="15423" spans="2:2" x14ac:dyDescent="0.3">
      <c r="B15423" s="249"/>
    </row>
    <row r="15424" spans="2:2" x14ac:dyDescent="0.3">
      <c r="B15424" s="249"/>
    </row>
    <row r="15425" spans="2:2" x14ac:dyDescent="0.3">
      <c r="B15425" s="249"/>
    </row>
    <row r="15426" spans="2:2" x14ac:dyDescent="0.3">
      <c r="B15426" s="249"/>
    </row>
    <row r="15427" spans="2:2" x14ac:dyDescent="0.3">
      <c r="B15427" s="249"/>
    </row>
    <row r="15428" spans="2:2" x14ac:dyDescent="0.3">
      <c r="B15428" s="249"/>
    </row>
    <row r="15429" spans="2:2" x14ac:dyDescent="0.3">
      <c r="B15429" s="249"/>
    </row>
    <row r="15430" spans="2:2" x14ac:dyDescent="0.3">
      <c r="B15430" s="249"/>
    </row>
    <row r="15431" spans="2:2" x14ac:dyDescent="0.3">
      <c r="B15431" s="249"/>
    </row>
    <row r="15432" spans="2:2" x14ac:dyDescent="0.3">
      <c r="B15432" s="249"/>
    </row>
    <row r="15433" spans="2:2" x14ac:dyDescent="0.3">
      <c r="B15433" s="249"/>
    </row>
    <row r="15434" spans="2:2" x14ac:dyDescent="0.3">
      <c r="B15434" s="249"/>
    </row>
    <row r="15435" spans="2:2" x14ac:dyDescent="0.3">
      <c r="B15435" s="249"/>
    </row>
    <row r="15436" spans="2:2" x14ac:dyDescent="0.3">
      <c r="B15436" s="249"/>
    </row>
    <row r="15437" spans="2:2" x14ac:dyDescent="0.3">
      <c r="B15437" s="249"/>
    </row>
    <row r="15438" spans="2:2" x14ac:dyDescent="0.3">
      <c r="B15438" s="249"/>
    </row>
    <row r="15439" spans="2:2" x14ac:dyDescent="0.3">
      <c r="B15439" s="249"/>
    </row>
    <row r="15440" spans="2:2" x14ac:dyDescent="0.3">
      <c r="B15440" s="249"/>
    </row>
    <row r="15441" spans="2:2" x14ac:dyDescent="0.3">
      <c r="B15441" s="249"/>
    </row>
    <row r="15442" spans="2:2" x14ac:dyDescent="0.3">
      <c r="B15442" s="249"/>
    </row>
    <row r="15443" spans="2:2" x14ac:dyDescent="0.3">
      <c r="B15443" s="249"/>
    </row>
    <row r="15444" spans="2:2" x14ac:dyDescent="0.3">
      <c r="B15444" s="249"/>
    </row>
    <row r="15445" spans="2:2" x14ac:dyDescent="0.3">
      <c r="B15445" s="249"/>
    </row>
    <row r="15446" spans="2:2" x14ac:dyDescent="0.3">
      <c r="B15446" s="249"/>
    </row>
    <row r="15447" spans="2:2" x14ac:dyDescent="0.3">
      <c r="B15447" s="249"/>
    </row>
    <row r="15448" spans="2:2" x14ac:dyDescent="0.3">
      <c r="B15448" s="249"/>
    </row>
    <row r="15449" spans="2:2" x14ac:dyDescent="0.3">
      <c r="B15449" s="249"/>
    </row>
    <row r="15450" spans="2:2" x14ac:dyDescent="0.3">
      <c r="B15450" s="249"/>
    </row>
    <row r="15451" spans="2:2" x14ac:dyDescent="0.3">
      <c r="B15451" s="249"/>
    </row>
    <row r="15452" spans="2:2" x14ac:dyDescent="0.3">
      <c r="B15452" s="249"/>
    </row>
    <row r="15453" spans="2:2" x14ac:dyDescent="0.3">
      <c r="B15453" s="249"/>
    </row>
    <row r="15454" spans="2:2" x14ac:dyDescent="0.3">
      <c r="B15454" s="249"/>
    </row>
    <row r="15455" spans="2:2" x14ac:dyDescent="0.3">
      <c r="B15455" s="249"/>
    </row>
    <row r="15456" spans="2:2" x14ac:dyDescent="0.3">
      <c r="B15456" s="249"/>
    </row>
    <row r="15457" spans="2:2" x14ac:dyDescent="0.3">
      <c r="B15457" s="249"/>
    </row>
    <row r="15458" spans="2:2" x14ac:dyDescent="0.3">
      <c r="B15458" s="249"/>
    </row>
    <row r="15459" spans="2:2" x14ac:dyDescent="0.3">
      <c r="B15459" s="249"/>
    </row>
    <row r="15460" spans="2:2" x14ac:dyDescent="0.3">
      <c r="B15460" s="249"/>
    </row>
    <row r="15461" spans="2:2" x14ac:dyDescent="0.3">
      <c r="B15461" s="249"/>
    </row>
    <row r="15462" spans="2:2" x14ac:dyDescent="0.3">
      <c r="B15462" s="249"/>
    </row>
    <row r="15463" spans="2:2" x14ac:dyDescent="0.3">
      <c r="B15463" s="249"/>
    </row>
    <row r="15464" spans="2:2" x14ac:dyDescent="0.3">
      <c r="B15464" s="249"/>
    </row>
    <row r="15465" spans="2:2" x14ac:dyDescent="0.3">
      <c r="B15465" s="249"/>
    </row>
    <row r="15466" spans="2:2" x14ac:dyDescent="0.3">
      <c r="B15466" s="249"/>
    </row>
    <row r="15467" spans="2:2" x14ac:dyDescent="0.3">
      <c r="B15467" s="249"/>
    </row>
    <row r="15468" spans="2:2" x14ac:dyDescent="0.3">
      <c r="B15468" s="249"/>
    </row>
    <row r="15469" spans="2:2" x14ac:dyDescent="0.3">
      <c r="B15469" s="249"/>
    </row>
    <row r="15470" spans="2:2" x14ac:dyDescent="0.3">
      <c r="B15470" s="249"/>
    </row>
    <row r="15471" spans="2:2" x14ac:dyDescent="0.3">
      <c r="B15471" s="249"/>
    </row>
    <row r="15472" spans="2:2" x14ac:dyDescent="0.3">
      <c r="B15472" s="249"/>
    </row>
    <row r="15473" spans="2:2" x14ac:dyDescent="0.3">
      <c r="B15473" s="249"/>
    </row>
    <row r="15474" spans="2:2" x14ac:dyDescent="0.3">
      <c r="B15474" s="249"/>
    </row>
    <row r="15475" spans="2:2" x14ac:dyDescent="0.3">
      <c r="B15475" s="249"/>
    </row>
    <row r="15476" spans="2:2" x14ac:dyDescent="0.3">
      <c r="B15476" s="249"/>
    </row>
    <row r="15477" spans="2:2" x14ac:dyDescent="0.3">
      <c r="B15477" s="249"/>
    </row>
    <row r="15478" spans="2:2" x14ac:dyDescent="0.3">
      <c r="B15478" s="249"/>
    </row>
    <row r="15479" spans="2:2" x14ac:dyDescent="0.3">
      <c r="B15479" s="249"/>
    </row>
    <row r="15480" spans="2:2" x14ac:dyDescent="0.3">
      <c r="B15480" s="249"/>
    </row>
    <row r="15481" spans="2:2" x14ac:dyDescent="0.3">
      <c r="B15481" s="249"/>
    </row>
    <row r="15482" spans="2:2" x14ac:dyDescent="0.3">
      <c r="B15482" s="249"/>
    </row>
    <row r="15483" spans="2:2" x14ac:dyDescent="0.3">
      <c r="B15483" s="249"/>
    </row>
    <row r="15484" spans="2:2" x14ac:dyDescent="0.3">
      <c r="B15484" s="249"/>
    </row>
    <row r="15485" spans="2:2" x14ac:dyDescent="0.3">
      <c r="B15485" s="249"/>
    </row>
    <row r="15486" spans="2:2" x14ac:dyDescent="0.3">
      <c r="B15486" s="249"/>
    </row>
    <row r="15487" spans="2:2" x14ac:dyDescent="0.3">
      <c r="B15487" s="249"/>
    </row>
    <row r="15488" spans="2:2" x14ac:dyDescent="0.3">
      <c r="B15488" s="249"/>
    </row>
    <row r="15489" spans="2:2" x14ac:dyDescent="0.3">
      <c r="B15489" s="249"/>
    </row>
    <row r="15490" spans="2:2" x14ac:dyDescent="0.3">
      <c r="B15490" s="249"/>
    </row>
    <row r="15491" spans="2:2" x14ac:dyDescent="0.3">
      <c r="B15491" s="249"/>
    </row>
    <row r="15492" spans="2:2" x14ac:dyDescent="0.3">
      <c r="B15492" s="249"/>
    </row>
    <row r="15493" spans="2:2" x14ac:dyDescent="0.3">
      <c r="B15493" s="249"/>
    </row>
    <row r="15494" spans="2:2" x14ac:dyDescent="0.3">
      <c r="B15494" s="249"/>
    </row>
    <row r="15495" spans="2:2" x14ac:dyDescent="0.3">
      <c r="B15495" s="249"/>
    </row>
    <row r="15496" spans="2:2" x14ac:dyDescent="0.3">
      <c r="B15496" s="249"/>
    </row>
    <row r="15497" spans="2:2" x14ac:dyDescent="0.3">
      <c r="B15497" s="249"/>
    </row>
    <row r="15498" spans="2:2" x14ac:dyDescent="0.3">
      <c r="B15498" s="249"/>
    </row>
    <row r="15499" spans="2:2" x14ac:dyDescent="0.3">
      <c r="B15499" s="249"/>
    </row>
    <row r="15500" spans="2:2" x14ac:dyDescent="0.3">
      <c r="B15500" s="249"/>
    </row>
    <row r="15501" spans="2:2" x14ac:dyDescent="0.3">
      <c r="B15501" s="249"/>
    </row>
    <row r="15502" spans="2:2" x14ac:dyDescent="0.3">
      <c r="B15502" s="249"/>
    </row>
    <row r="15503" spans="2:2" x14ac:dyDescent="0.3">
      <c r="B15503" s="249"/>
    </row>
    <row r="15504" spans="2:2" x14ac:dyDescent="0.3">
      <c r="B15504" s="249"/>
    </row>
    <row r="15505" spans="2:2" x14ac:dyDescent="0.3">
      <c r="B15505" s="249"/>
    </row>
    <row r="15506" spans="2:2" x14ac:dyDescent="0.3">
      <c r="B15506" s="249"/>
    </row>
    <row r="15507" spans="2:2" x14ac:dyDescent="0.3">
      <c r="B15507" s="249"/>
    </row>
    <row r="15508" spans="2:2" x14ac:dyDescent="0.3">
      <c r="B15508" s="249"/>
    </row>
    <row r="15509" spans="2:2" x14ac:dyDescent="0.3">
      <c r="B15509" s="249"/>
    </row>
    <row r="15510" spans="2:2" x14ac:dyDescent="0.3">
      <c r="B15510" s="249"/>
    </row>
    <row r="15511" spans="2:2" x14ac:dyDescent="0.3">
      <c r="B15511" s="249"/>
    </row>
    <row r="15512" spans="2:2" x14ac:dyDescent="0.3">
      <c r="B15512" s="249"/>
    </row>
    <row r="15513" spans="2:2" x14ac:dyDescent="0.3">
      <c r="B15513" s="249"/>
    </row>
    <row r="15514" spans="2:2" x14ac:dyDescent="0.3">
      <c r="B15514" s="249"/>
    </row>
    <row r="15515" spans="2:2" x14ac:dyDescent="0.3">
      <c r="B15515" s="249"/>
    </row>
    <row r="15516" spans="2:2" x14ac:dyDescent="0.3">
      <c r="B15516" s="249"/>
    </row>
    <row r="15517" spans="2:2" x14ac:dyDescent="0.3">
      <c r="B15517" s="249"/>
    </row>
    <row r="15518" spans="2:2" x14ac:dyDescent="0.3">
      <c r="B15518" s="249"/>
    </row>
    <row r="15519" spans="2:2" x14ac:dyDescent="0.3">
      <c r="B15519" s="249"/>
    </row>
    <row r="15520" spans="2:2" x14ac:dyDescent="0.3">
      <c r="B15520" s="249"/>
    </row>
    <row r="15521" spans="2:2" x14ac:dyDescent="0.3">
      <c r="B15521" s="249"/>
    </row>
    <row r="15522" spans="2:2" x14ac:dyDescent="0.3">
      <c r="B15522" s="249"/>
    </row>
    <row r="15523" spans="2:2" x14ac:dyDescent="0.3">
      <c r="B15523" s="249"/>
    </row>
    <row r="15524" spans="2:2" x14ac:dyDescent="0.3">
      <c r="B15524" s="249"/>
    </row>
    <row r="15525" spans="2:2" x14ac:dyDescent="0.3">
      <c r="B15525" s="249"/>
    </row>
    <row r="15526" spans="2:2" x14ac:dyDescent="0.3">
      <c r="B15526" s="249"/>
    </row>
    <row r="15527" spans="2:2" x14ac:dyDescent="0.3">
      <c r="B15527" s="249"/>
    </row>
    <row r="15528" spans="2:2" x14ac:dyDescent="0.3">
      <c r="B15528" s="249"/>
    </row>
    <row r="15529" spans="2:2" x14ac:dyDescent="0.3">
      <c r="B15529" s="249"/>
    </row>
    <row r="15530" spans="2:2" x14ac:dyDescent="0.3">
      <c r="B15530" s="249"/>
    </row>
    <row r="15531" spans="2:2" x14ac:dyDescent="0.3">
      <c r="B15531" s="249"/>
    </row>
    <row r="15532" spans="2:2" x14ac:dyDescent="0.3">
      <c r="B15532" s="249"/>
    </row>
    <row r="15533" spans="2:2" x14ac:dyDescent="0.3">
      <c r="B15533" s="249"/>
    </row>
    <row r="15534" spans="2:2" x14ac:dyDescent="0.3">
      <c r="B15534" s="249"/>
    </row>
    <row r="15535" spans="2:2" x14ac:dyDescent="0.3">
      <c r="B15535" s="249"/>
    </row>
    <row r="15536" spans="2:2" x14ac:dyDescent="0.3">
      <c r="B15536" s="249"/>
    </row>
    <row r="15537" spans="2:2" x14ac:dyDescent="0.3">
      <c r="B15537" s="249"/>
    </row>
    <row r="15538" spans="2:2" x14ac:dyDescent="0.3">
      <c r="B15538" s="249"/>
    </row>
    <row r="15539" spans="2:2" x14ac:dyDescent="0.3">
      <c r="B15539" s="249"/>
    </row>
    <row r="15540" spans="2:2" x14ac:dyDescent="0.3">
      <c r="B15540" s="249"/>
    </row>
    <row r="15541" spans="2:2" x14ac:dyDescent="0.3">
      <c r="B15541" s="249"/>
    </row>
    <row r="15542" spans="2:2" x14ac:dyDescent="0.3">
      <c r="B15542" s="249"/>
    </row>
    <row r="15543" spans="2:2" x14ac:dyDescent="0.3">
      <c r="B15543" s="249"/>
    </row>
    <row r="15544" spans="2:2" x14ac:dyDescent="0.3">
      <c r="B15544" s="249"/>
    </row>
    <row r="15545" spans="2:2" x14ac:dyDescent="0.3">
      <c r="B15545" s="249"/>
    </row>
    <row r="15546" spans="2:2" x14ac:dyDescent="0.3">
      <c r="B15546" s="249"/>
    </row>
    <row r="15547" spans="2:2" x14ac:dyDescent="0.3">
      <c r="B15547" s="249"/>
    </row>
    <row r="15548" spans="2:2" x14ac:dyDescent="0.3">
      <c r="B15548" s="249"/>
    </row>
    <row r="15549" spans="2:2" x14ac:dyDescent="0.3">
      <c r="B15549" s="249"/>
    </row>
    <row r="15550" spans="2:2" x14ac:dyDescent="0.3">
      <c r="B15550" s="249"/>
    </row>
    <row r="15551" spans="2:2" x14ac:dyDescent="0.3">
      <c r="B15551" s="249"/>
    </row>
    <row r="15552" spans="2:2" x14ac:dyDescent="0.3">
      <c r="B15552" s="249"/>
    </row>
    <row r="15553" spans="2:2" x14ac:dyDescent="0.3">
      <c r="B15553" s="249"/>
    </row>
    <row r="15554" spans="2:2" x14ac:dyDescent="0.3">
      <c r="B15554" s="249"/>
    </row>
    <row r="15555" spans="2:2" x14ac:dyDescent="0.3">
      <c r="B15555" s="249"/>
    </row>
    <row r="15556" spans="2:2" x14ac:dyDescent="0.3">
      <c r="B15556" s="249"/>
    </row>
    <row r="15557" spans="2:2" x14ac:dyDescent="0.3">
      <c r="B15557" s="249"/>
    </row>
    <row r="15558" spans="2:2" x14ac:dyDescent="0.3">
      <c r="B15558" s="249"/>
    </row>
    <row r="15559" spans="2:2" x14ac:dyDescent="0.3">
      <c r="B15559" s="249"/>
    </row>
    <row r="15560" spans="2:2" x14ac:dyDescent="0.3">
      <c r="B15560" s="249"/>
    </row>
    <row r="15561" spans="2:2" x14ac:dyDescent="0.3">
      <c r="B15561" s="249"/>
    </row>
    <row r="15562" spans="2:2" x14ac:dyDescent="0.3">
      <c r="B15562" s="249"/>
    </row>
    <row r="15563" spans="2:2" x14ac:dyDescent="0.3">
      <c r="B15563" s="249"/>
    </row>
    <row r="15564" spans="2:2" x14ac:dyDescent="0.3">
      <c r="B15564" s="249"/>
    </row>
    <row r="15565" spans="2:2" x14ac:dyDescent="0.3">
      <c r="B15565" s="249"/>
    </row>
    <row r="15566" spans="2:2" x14ac:dyDescent="0.3">
      <c r="B15566" s="249"/>
    </row>
    <row r="15567" spans="2:2" x14ac:dyDescent="0.3">
      <c r="B15567" s="249"/>
    </row>
    <row r="15568" spans="2:2" x14ac:dyDescent="0.3">
      <c r="B15568" s="249"/>
    </row>
    <row r="15569" spans="2:2" x14ac:dyDescent="0.3">
      <c r="B15569" s="249"/>
    </row>
    <row r="15570" spans="2:2" x14ac:dyDescent="0.3">
      <c r="B15570" s="249"/>
    </row>
    <row r="15571" spans="2:2" x14ac:dyDescent="0.3">
      <c r="B15571" s="249"/>
    </row>
    <row r="15572" spans="2:2" x14ac:dyDescent="0.3">
      <c r="B15572" s="249"/>
    </row>
    <row r="15573" spans="2:2" x14ac:dyDescent="0.3">
      <c r="B15573" s="249"/>
    </row>
    <row r="15574" spans="2:2" x14ac:dyDescent="0.3">
      <c r="B15574" s="249"/>
    </row>
    <row r="15575" spans="2:2" x14ac:dyDescent="0.3">
      <c r="B15575" s="249"/>
    </row>
    <row r="15576" spans="2:2" x14ac:dyDescent="0.3">
      <c r="B15576" s="249"/>
    </row>
    <row r="15577" spans="2:2" x14ac:dyDescent="0.3">
      <c r="B15577" s="249"/>
    </row>
    <row r="15578" spans="2:2" x14ac:dyDescent="0.3">
      <c r="B15578" s="249"/>
    </row>
    <row r="15579" spans="2:2" x14ac:dyDescent="0.3">
      <c r="B15579" s="249"/>
    </row>
    <row r="15580" spans="2:2" x14ac:dyDescent="0.3">
      <c r="B15580" s="249"/>
    </row>
    <row r="15581" spans="2:2" x14ac:dyDescent="0.3">
      <c r="B15581" s="249"/>
    </row>
    <row r="15582" spans="2:2" x14ac:dyDescent="0.3">
      <c r="B15582" s="249"/>
    </row>
    <row r="15583" spans="2:2" x14ac:dyDescent="0.3">
      <c r="B15583" s="249"/>
    </row>
    <row r="15584" spans="2:2" x14ac:dyDescent="0.3">
      <c r="B15584" s="249"/>
    </row>
    <row r="15585" spans="2:2" x14ac:dyDescent="0.3">
      <c r="B15585" s="249"/>
    </row>
    <row r="15586" spans="2:2" x14ac:dyDescent="0.3">
      <c r="B15586" s="249"/>
    </row>
    <row r="15587" spans="2:2" x14ac:dyDescent="0.3">
      <c r="B15587" s="249"/>
    </row>
    <row r="15588" spans="2:2" x14ac:dyDescent="0.3">
      <c r="B15588" s="249"/>
    </row>
    <row r="15589" spans="2:2" x14ac:dyDescent="0.3">
      <c r="B15589" s="249"/>
    </row>
    <row r="15590" spans="2:2" x14ac:dyDescent="0.3">
      <c r="B15590" s="249"/>
    </row>
    <row r="15591" spans="2:2" x14ac:dyDescent="0.3">
      <c r="B15591" s="249"/>
    </row>
    <row r="15592" spans="2:2" x14ac:dyDescent="0.3">
      <c r="B15592" s="249"/>
    </row>
    <row r="15593" spans="2:2" x14ac:dyDescent="0.3">
      <c r="B15593" s="249"/>
    </row>
    <row r="15594" spans="2:2" x14ac:dyDescent="0.3">
      <c r="B15594" s="249"/>
    </row>
    <row r="15595" spans="2:2" x14ac:dyDescent="0.3">
      <c r="B15595" s="249"/>
    </row>
    <row r="15596" spans="2:2" x14ac:dyDescent="0.3">
      <c r="B15596" s="249"/>
    </row>
    <row r="15597" spans="2:2" x14ac:dyDescent="0.3">
      <c r="B15597" s="249"/>
    </row>
    <row r="15598" spans="2:2" x14ac:dyDescent="0.3">
      <c r="B15598" s="249"/>
    </row>
    <row r="15599" spans="2:2" x14ac:dyDescent="0.3">
      <c r="B15599" s="249"/>
    </row>
    <row r="15600" spans="2:2" x14ac:dyDescent="0.3">
      <c r="B15600" s="249"/>
    </row>
    <row r="15601" spans="2:2" x14ac:dyDescent="0.3">
      <c r="B15601" s="249"/>
    </row>
    <row r="15602" spans="2:2" x14ac:dyDescent="0.3">
      <c r="B15602" s="249"/>
    </row>
    <row r="15603" spans="2:2" x14ac:dyDescent="0.3">
      <c r="B15603" s="249"/>
    </row>
    <row r="15604" spans="2:2" x14ac:dyDescent="0.3">
      <c r="B15604" s="249"/>
    </row>
    <row r="15605" spans="2:2" x14ac:dyDescent="0.3">
      <c r="B15605" s="249"/>
    </row>
    <row r="15606" spans="2:2" x14ac:dyDescent="0.3">
      <c r="B15606" s="249"/>
    </row>
    <row r="15607" spans="2:2" x14ac:dyDescent="0.3">
      <c r="B15607" s="249"/>
    </row>
    <row r="15608" spans="2:2" x14ac:dyDescent="0.3">
      <c r="B15608" s="249"/>
    </row>
    <row r="15609" spans="2:2" x14ac:dyDescent="0.3">
      <c r="B15609" s="249"/>
    </row>
    <row r="15610" spans="2:2" x14ac:dyDescent="0.3">
      <c r="B15610" s="249"/>
    </row>
    <row r="15611" spans="2:2" x14ac:dyDescent="0.3">
      <c r="B15611" s="249"/>
    </row>
    <row r="15612" spans="2:2" x14ac:dyDescent="0.3">
      <c r="B15612" s="249"/>
    </row>
    <row r="15613" spans="2:2" x14ac:dyDescent="0.3">
      <c r="B15613" s="249"/>
    </row>
    <row r="15614" spans="2:2" x14ac:dyDescent="0.3">
      <c r="B15614" s="249"/>
    </row>
    <row r="15615" spans="2:2" x14ac:dyDescent="0.3">
      <c r="B15615" s="249"/>
    </row>
    <row r="15616" spans="2:2" x14ac:dyDescent="0.3">
      <c r="B15616" s="249"/>
    </row>
    <row r="15617" spans="2:2" x14ac:dyDescent="0.3">
      <c r="B15617" s="249"/>
    </row>
    <row r="15618" spans="2:2" x14ac:dyDescent="0.3">
      <c r="B15618" s="249"/>
    </row>
    <row r="15619" spans="2:2" x14ac:dyDescent="0.3">
      <c r="B15619" s="249"/>
    </row>
    <row r="15620" spans="2:2" x14ac:dyDescent="0.3">
      <c r="B15620" s="249"/>
    </row>
    <row r="15621" spans="2:2" x14ac:dyDescent="0.3">
      <c r="B15621" s="249"/>
    </row>
    <row r="15622" spans="2:2" x14ac:dyDescent="0.3">
      <c r="B15622" s="249"/>
    </row>
    <row r="15623" spans="2:2" x14ac:dyDescent="0.3">
      <c r="B15623" s="249"/>
    </row>
    <row r="15624" spans="2:2" x14ac:dyDescent="0.3">
      <c r="B15624" s="249"/>
    </row>
    <row r="15625" spans="2:2" x14ac:dyDescent="0.3">
      <c r="B15625" s="249"/>
    </row>
    <row r="15626" spans="2:2" x14ac:dyDescent="0.3">
      <c r="B15626" s="249"/>
    </row>
    <row r="15627" spans="2:2" x14ac:dyDescent="0.3">
      <c r="B15627" s="249"/>
    </row>
    <row r="15628" spans="2:2" x14ac:dyDescent="0.3">
      <c r="B15628" s="249"/>
    </row>
    <row r="15629" spans="2:2" x14ac:dyDescent="0.3">
      <c r="B15629" s="249"/>
    </row>
    <row r="15630" spans="2:2" x14ac:dyDescent="0.3">
      <c r="B15630" s="249"/>
    </row>
    <row r="15631" spans="2:2" x14ac:dyDescent="0.3">
      <c r="B15631" s="249"/>
    </row>
    <row r="15632" spans="2:2" x14ac:dyDescent="0.3">
      <c r="B15632" s="249"/>
    </row>
    <row r="15633" spans="2:2" x14ac:dyDescent="0.3">
      <c r="B15633" s="249"/>
    </row>
    <row r="15634" spans="2:2" x14ac:dyDescent="0.3">
      <c r="B15634" s="249"/>
    </row>
    <row r="15635" spans="2:2" x14ac:dyDescent="0.3">
      <c r="B15635" s="249"/>
    </row>
    <row r="15636" spans="2:2" x14ac:dyDescent="0.3">
      <c r="B15636" s="249"/>
    </row>
    <row r="15637" spans="2:2" x14ac:dyDescent="0.3">
      <c r="B15637" s="249"/>
    </row>
    <row r="15638" spans="2:2" x14ac:dyDescent="0.3">
      <c r="B15638" s="249"/>
    </row>
    <row r="15639" spans="2:2" x14ac:dyDescent="0.3">
      <c r="B15639" s="249"/>
    </row>
    <row r="15640" spans="2:2" x14ac:dyDescent="0.3">
      <c r="B15640" s="249"/>
    </row>
    <row r="15641" spans="2:2" x14ac:dyDescent="0.3">
      <c r="B15641" s="249"/>
    </row>
    <row r="15642" spans="2:2" x14ac:dyDescent="0.3">
      <c r="B15642" s="249"/>
    </row>
    <row r="15643" spans="2:2" x14ac:dyDescent="0.3">
      <c r="B15643" s="249"/>
    </row>
    <row r="15644" spans="2:2" x14ac:dyDescent="0.3">
      <c r="B15644" s="249"/>
    </row>
    <row r="15645" spans="2:2" x14ac:dyDescent="0.3">
      <c r="B15645" s="249"/>
    </row>
    <row r="15646" spans="2:2" x14ac:dyDescent="0.3">
      <c r="B15646" s="249"/>
    </row>
    <row r="15647" spans="2:2" x14ac:dyDescent="0.3">
      <c r="B15647" s="249"/>
    </row>
    <row r="15648" spans="2:2" x14ac:dyDescent="0.3">
      <c r="B15648" s="249"/>
    </row>
    <row r="15649" spans="2:2" x14ac:dyDescent="0.3">
      <c r="B15649" s="249"/>
    </row>
    <row r="15650" spans="2:2" x14ac:dyDescent="0.3">
      <c r="B15650" s="249"/>
    </row>
    <row r="15651" spans="2:2" x14ac:dyDescent="0.3">
      <c r="B15651" s="249"/>
    </row>
    <row r="15652" spans="2:2" x14ac:dyDescent="0.3">
      <c r="B15652" s="249"/>
    </row>
    <row r="15653" spans="2:2" x14ac:dyDescent="0.3">
      <c r="B15653" s="249"/>
    </row>
    <row r="15654" spans="2:2" x14ac:dyDescent="0.3">
      <c r="B15654" s="249"/>
    </row>
    <row r="15655" spans="2:2" x14ac:dyDescent="0.3">
      <c r="B15655" s="249"/>
    </row>
    <row r="15656" spans="2:2" x14ac:dyDescent="0.3">
      <c r="B15656" s="249"/>
    </row>
    <row r="15657" spans="2:2" x14ac:dyDescent="0.3">
      <c r="B15657" s="249"/>
    </row>
    <row r="15658" spans="2:2" x14ac:dyDescent="0.3">
      <c r="B15658" s="249"/>
    </row>
    <row r="15659" spans="2:2" x14ac:dyDescent="0.3">
      <c r="B15659" s="249"/>
    </row>
    <row r="15660" spans="2:2" x14ac:dyDescent="0.3">
      <c r="B15660" s="249"/>
    </row>
    <row r="15661" spans="2:2" x14ac:dyDescent="0.3">
      <c r="B15661" s="249"/>
    </row>
    <row r="15662" spans="2:2" x14ac:dyDescent="0.3">
      <c r="B15662" s="249"/>
    </row>
    <row r="15663" spans="2:2" x14ac:dyDescent="0.3">
      <c r="B15663" s="249"/>
    </row>
    <row r="15664" spans="2:2" x14ac:dyDescent="0.3">
      <c r="B15664" s="249"/>
    </row>
    <row r="15665" spans="2:2" x14ac:dyDescent="0.3">
      <c r="B15665" s="249"/>
    </row>
    <row r="15666" spans="2:2" x14ac:dyDescent="0.3">
      <c r="B15666" s="249"/>
    </row>
    <row r="15667" spans="2:2" x14ac:dyDescent="0.3">
      <c r="B15667" s="249"/>
    </row>
    <row r="15668" spans="2:2" x14ac:dyDescent="0.3">
      <c r="B15668" s="249"/>
    </row>
    <row r="15669" spans="2:2" x14ac:dyDescent="0.3">
      <c r="B15669" s="249"/>
    </row>
    <row r="15670" spans="2:2" x14ac:dyDescent="0.3">
      <c r="B15670" s="249"/>
    </row>
    <row r="15671" spans="2:2" x14ac:dyDescent="0.3">
      <c r="B15671" s="249"/>
    </row>
    <row r="15672" spans="2:2" x14ac:dyDescent="0.3">
      <c r="B15672" s="249"/>
    </row>
    <row r="15673" spans="2:2" x14ac:dyDescent="0.3">
      <c r="B15673" s="249"/>
    </row>
    <row r="15674" spans="2:2" x14ac:dyDescent="0.3">
      <c r="B15674" s="249"/>
    </row>
    <row r="15675" spans="2:2" x14ac:dyDescent="0.3">
      <c r="B15675" s="249"/>
    </row>
    <row r="15676" spans="2:2" x14ac:dyDescent="0.3">
      <c r="B15676" s="249"/>
    </row>
    <row r="15677" spans="2:2" x14ac:dyDescent="0.3">
      <c r="B15677" s="249"/>
    </row>
    <row r="15678" spans="2:2" x14ac:dyDescent="0.3">
      <c r="B15678" s="249"/>
    </row>
    <row r="15679" spans="2:2" x14ac:dyDescent="0.3">
      <c r="B15679" s="249"/>
    </row>
    <row r="15680" spans="2:2" x14ac:dyDescent="0.3">
      <c r="B15680" s="249"/>
    </row>
    <row r="15681" spans="2:2" x14ac:dyDescent="0.3">
      <c r="B15681" s="249"/>
    </row>
    <row r="15682" spans="2:2" x14ac:dyDescent="0.3">
      <c r="B15682" s="249"/>
    </row>
    <row r="15683" spans="2:2" x14ac:dyDescent="0.3">
      <c r="B15683" s="249"/>
    </row>
    <row r="15684" spans="2:2" x14ac:dyDescent="0.3">
      <c r="B15684" s="249"/>
    </row>
    <row r="15685" spans="2:2" x14ac:dyDescent="0.3">
      <c r="B15685" s="249"/>
    </row>
    <row r="15686" spans="2:2" x14ac:dyDescent="0.3">
      <c r="B15686" s="249"/>
    </row>
    <row r="15687" spans="2:2" x14ac:dyDescent="0.3">
      <c r="B15687" s="249"/>
    </row>
    <row r="15688" spans="2:2" x14ac:dyDescent="0.3">
      <c r="B15688" s="249"/>
    </row>
    <row r="15689" spans="2:2" x14ac:dyDescent="0.3">
      <c r="B15689" s="249"/>
    </row>
    <row r="15690" spans="2:2" x14ac:dyDescent="0.3">
      <c r="B15690" s="249"/>
    </row>
    <row r="15691" spans="2:2" x14ac:dyDescent="0.3">
      <c r="B15691" s="249"/>
    </row>
    <row r="15692" spans="2:2" x14ac:dyDescent="0.3">
      <c r="B15692" s="249"/>
    </row>
    <row r="15693" spans="2:2" x14ac:dyDescent="0.3">
      <c r="B15693" s="249"/>
    </row>
    <row r="15694" spans="2:2" x14ac:dyDescent="0.3">
      <c r="B15694" s="249"/>
    </row>
    <row r="15695" spans="2:2" x14ac:dyDescent="0.3">
      <c r="B15695" s="249"/>
    </row>
    <row r="15696" spans="2:2" x14ac:dyDescent="0.3">
      <c r="B15696" s="249"/>
    </row>
    <row r="15697" spans="2:2" x14ac:dyDescent="0.3">
      <c r="B15697" s="249"/>
    </row>
    <row r="15698" spans="2:2" x14ac:dyDescent="0.3">
      <c r="B15698" s="249"/>
    </row>
    <row r="15699" spans="2:2" x14ac:dyDescent="0.3">
      <c r="B15699" s="249"/>
    </row>
    <row r="15700" spans="2:2" x14ac:dyDescent="0.3">
      <c r="B15700" s="249"/>
    </row>
    <row r="15701" spans="2:2" x14ac:dyDescent="0.3">
      <c r="B15701" s="249"/>
    </row>
    <row r="15702" spans="2:2" x14ac:dyDescent="0.3">
      <c r="B15702" s="249"/>
    </row>
    <row r="15703" spans="2:2" x14ac:dyDescent="0.3">
      <c r="B15703" s="249"/>
    </row>
    <row r="15704" spans="2:2" x14ac:dyDescent="0.3">
      <c r="B15704" s="249"/>
    </row>
    <row r="15705" spans="2:2" x14ac:dyDescent="0.3">
      <c r="B15705" s="249"/>
    </row>
    <row r="15706" spans="2:2" x14ac:dyDescent="0.3">
      <c r="B15706" s="249"/>
    </row>
    <row r="15707" spans="2:2" x14ac:dyDescent="0.3">
      <c r="B15707" s="249"/>
    </row>
    <row r="15708" spans="2:2" x14ac:dyDescent="0.3">
      <c r="B15708" s="249"/>
    </row>
    <row r="15709" spans="2:2" x14ac:dyDescent="0.3">
      <c r="B15709" s="249"/>
    </row>
    <row r="15710" spans="2:2" x14ac:dyDescent="0.3">
      <c r="B15710" s="249"/>
    </row>
    <row r="15711" spans="2:2" x14ac:dyDescent="0.3">
      <c r="B15711" s="249"/>
    </row>
    <row r="15712" spans="2:2" x14ac:dyDescent="0.3">
      <c r="B15712" s="249"/>
    </row>
    <row r="15713" spans="2:2" x14ac:dyDescent="0.3">
      <c r="B15713" s="249"/>
    </row>
    <row r="15714" spans="2:2" x14ac:dyDescent="0.3">
      <c r="B15714" s="249"/>
    </row>
    <row r="15715" spans="2:2" x14ac:dyDescent="0.3">
      <c r="B15715" s="249"/>
    </row>
    <row r="15716" spans="2:2" x14ac:dyDescent="0.3">
      <c r="B15716" s="249"/>
    </row>
    <row r="15717" spans="2:2" x14ac:dyDescent="0.3">
      <c r="B15717" s="249"/>
    </row>
    <row r="15718" spans="2:2" x14ac:dyDescent="0.3">
      <c r="B15718" s="249"/>
    </row>
    <row r="15719" spans="2:2" x14ac:dyDescent="0.3">
      <c r="B15719" s="249"/>
    </row>
    <row r="15720" spans="2:2" x14ac:dyDescent="0.3">
      <c r="B15720" s="249"/>
    </row>
    <row r="15721" spans="2:2" x14ac:dyDescent="0.3">
      <c r="B15721" s="249"/>
    </row>
    <row r="15722" spans="2:2" x14ac:dyDescent="0.3">
      <c r="B15722" s="249"/>
    </row>
    <row r="15723" spans="2:2" x14ac:dyDescent="0.3">
      <c r="B15723" s="249"/>
    </row>
    <row r="15724" spans="2:2" x14ac:dyDescent="0.3">
      <c r="B15724" s="249"/>
    </row>
    <row r="15725" spans="2:2" x14ac:dyDescent="0.3">
      <c r="B15725" s="249"/>
    </row>
    <row r="15726" spans="2:2" x14ac:dyDescent="0.3">
      <c r="B15726" s="249"/>
    </row>
    <row r="15727" spans="2:2" x14ac:dyDescent="0.3">
      <c r="B15727" s="249"/>
    </row>
    <row r="15728" spans="2:2" x14ac:dyDescent="0.3">
      <c r="B15728" s="249"/>
    </row>
    <row r="15729" spans="2:2" x14ac:dyDescent="0.3">
      <c r="B15729" s="249"/>
    </row>
    <row r="15730" spans="2:2" x14ac:dyDescent="0.3">
      <c r="B15730" s="249"/>
    </row>
    <row r="15731" spans="2:2" x14ac:dyDescent="0.3">
      <c r="B15731" s="249"/>
    </row>
    <row r="15732" spans="2:2" x14ac:dyDescent="0.3">
      <c r="B15732" s="249"/>
    </row>
    <row r="15733" spans="2:2" x14ac:dyDescent="0.3">
      <c r="B15733" s="249"/>
    </row>
    <row r="15734" spans="2:2" x14ac:dyDescent="0.3">
      <c r="B15734" s="249"/>
    </row>
    <row r="15735" spans="2:2" x14ac:dyDescent="0.3">
      <c r="B15735" s="249"/>
    </row>
    <row r="15736" spans="2:2" x14ac:dyDescent="0.3">
      <c r="B15736" s="249"/>
    </row>
    <row r="15737" spans="2:2" x14ac:dyDescent="0.3">
      <c r="B15737" s="249"/>
    </row>
    <row r="15738" spans="2:2" x14ac:dyDescent="0.3">
      <c r="B15738" s="249"/>
    </row>
    <row r="15739" spans="2:2" x14ac:dyDescent="0.3">
      <c r="B15739" s="249"/>
    </row>
    <row r="15740" spans="2:2" x14ac:dyDescent="0.3">
      <c r="B15740" s="249"/>
    </row>
    <row r="15741" spans="2:2" x14ac:dyDescent="0.3">
      <c r="B15741" s="249"/>
    </row>
    <row r="15742" spans="2:2" x14ac:dyDescent="0.3">
      <c r="B15742" s="249"/>
    </row>
    <row r="15743" spans="2:2" x14ac:dyDescent="0.3">
      <c r="B15743" s="249"/>
    </row>
    <row r="15744" spans="2:2" x14ac:dyDescent="0.3">
      <c r="B15744" s="249"/>
    </row>
    <row r="15745" spans="2:2" x14ac:dyDescent="0.3">
      <c r="B15745" s="249"/>
    </row>
    <row r="15746" spans="2:2" x14ac:dyDescent="0.3">
      <c r="B15746" s="249"/>
    </row>
    <row r="15747" spans="2:2" x14ac:dyDescent="0.3">
      <c r="B15747" s="249"/>
    </row>
    <row r="15748" spans="2:2" x14ac:dyDescent="0.3">
      <c r="B15748" s="249"/>
    </row>
    <row r="15749" spans="2:2" x14ac:dyDescent="0.3">
      <c r="B15749" s="249"/>
    </row>
    <row r="15750" spans="2:2" x14ac:dyDescent="0.3">
      <c r="B15750" s="249"/>
    </row>
    <row r="15751" spans="2:2" x14ac:dyDescent="0.3">
      <c r="B15751" s="249"/>
    </row>
    <row r="15752" spans="2:2" x14ac:dyDescent="0.3">
      <c r="B15752" s="249"/>
    </row>
    <row r="15753" spans="2:2" x14ac:dyDescent="0.3">
      <c r="B15753" s="249"/>
    </row>
    <row r="15754" spans="2:2" x14ac:dyDescent="0.3">
      <c r="B15754" s="249"/>
    </row>
    <row r="15755" spans="2:2" x14ac:dyDescent="0.3">
      <c r="B15755" s="249"/>
    </row>
    <row r="15756" spans="2:2" x14ac:dyDescent="0.3">
      <c r="B15756" s="249"/>
    </row>
    <row r="15757" spans="2:2" x14ac:dyDescent="0.3">
      <c r="B15757" s="249"/>
    </row>
    <row r="15758" spans="2:2" x14ac:dyDescent="0.3">
      <c r="B15758" s="249"/>
    </row>
    <row r="15759" spans="2:2" x14ac:dyDescent="0.3">
      <c r="B15759" s="249"/>
    </row>
    <row r="15760" spans="2:2" x14ac:dyDescent="0.3">
      <c r="B15760" s="249"/>
    </row>
    <row r="15761" spans="2:2" x14ac:dyDescent="0.3">
      <c r="B15761" s="249"/>
    </row>
    <row r="15762" spans="2:2" x14ac:dyDescent="0.3">
      <c r="B15762" s="249"/>
    </row>
    <row r="15763" spans="2:2" x14ac:dyDescent="0.3">
      <c r="B15763" s="249"/>
    </row>
    <row r="15764" spans="2:2" x14ac:dyDescent="0.3">
      <c r="B15764" s="249"/>
    </row>
    <row r="15765" spans="2:2" x14ac:dyDescent="0.3">
      <c r="B15765" s="249"/>
    </row>
    <row r="15766" spans="2:2" x14ac:dyDescent="0.3">
      <c r="B15766" s="249"/>
    </row>
    <row r="15767" spans="2:2" x14ac:dyDescent="0.3">
      <c r="B15767" s="249"/>
    </row>
    <row r="15768" spans="2:2" x14ac:dyDescent="0.3">
      <c r="B15768" s="249"/>
    </row>
    <row r="15769" spans="2:2" x14ac:dyDescent="0.3">
      <c r="B15769" s="249"/>
    </row>
    <row r="15770" spans="2:2" x14ac:dyDescent="0.3">
      <c r="B15770" s="249"/>
    </row>
    <row r="15771" spans="2:2" x14ac:dyDescent="0.3">
      <c r="B15771" s="249"/>
    </row>
    <row r="15772" spans="2:2" x14ac:dyDescent="0.3">
      <c r="B15772" s="249"/>
    </row>
    <row r="15773" spans="2:2" x14ac:dyDescent="0.3">
      <c r="B15773" s="249"/>
    </row>
    <row r="15774" spans="2:2" x14ac:dyDescent="0.3">
      <c r="B15774" s="249"/>
    </row>
    <row r="15775" spans="2:2" x14ac:dyDescent="0.3">
      <c r="B15775" s="249"/>
    </row>
    <row r="15776" spans="2:2" x14ac:dyDescent="0.3">
      <c r="B15776" s="249"/>
    </row>
    <row r="15777" spans="2:2" x14ac:dyDescent="0.3">
      <c r="B15777" s="249"/>
    </row>
    <row r="15778" spans="2:2" x14ac:dyDescent="0.3">
      <c r="B15778" s="249"/>
    </row>
    <row r="15779" spans="2:2" x14ac:dyDescent="0.3">
      <c r="B15779" s="249"/>
    </row>
    <row r="15780" spans="2:2" x14ac:dyDescent="0.3">
      <c r="B15780" s="249"/>
    </row>
    <row r="15781" spans="2:2" x14ac:dyDescent="0.3">
      <c r="B15781" s="249"/>
    </row>
    <row r="15782" spans="2:2" x14ac:dyDescent="0.3">
      <c r="B15782" s="249"/>
    </row>
    <row r="15783" spans="2:2" x14ac:dyDescent="0.3">
      <c r="B15783" s="249"/>
    </row>
    <row r="15784" spans="2:2" x14ac:dyDescent="0.3">
      <c r="B15784" s="249"/>
    </row>
    <row r="15785" spans="2:2" x14ac:dyDescent="0.3">
      <c r="B15785" s="249"/>
    </row>
    <row r="15786" spans="2:2" x14ac:dyDescent="0.3">
      <c r="B15786" s="249"/>
    </row>
    <row r="15787" spans="2:2" x14ac:dyDescent="0.3">
      <c r="B15787" s="249"/>
    </row>
    <row r="15788" spans="2:2" x14ac:dyDescent="0.3">
      <c r="B15788" s="249"/>
    </row>
    <row r="15789" spans="2:2" x14ac:dyDescent="0.3">
      <c r="B15789" s="249"/>
    </row>
    <row r="15790" spans="2:2" x14ac:dyDescent="0.3">
      <c r="B15790" s="249"/>
    </row>
    <row r="15791" spans="2:2" x14ac:dyDescent="0.3">
      <c r="B15791" s="249"/>
    </row>
    <row r="15792" spans="2:2" x14ac:dyDescent="0.3">
      <c r="B15792" s="249"/>
    </row>
    <row r="15793" spans="2:2" x14ac:dyDescent="0.3">
      <c r="B15793" s="249"/>
    </row>
    <row r="15794" spans="2:2" x14ac:dyDescent="0.3">
      <c r="B15794" s="249"/>
    </row>
    <row r="15795" spans="2:2" x14ac:dyDescent="0.3">
      <c r="B15795" s="249"/>
    </row>
    <row r="15796" spans="2:2" x14ac:dyDescent="0.3">
      <c r="B15796" s="249"/>
    </row>
    <row r="15797" spans="2:2" x14ac:dyDescent="0.3">
      <c r="B15797" s="249"/>
    </row>
    <row r="15798" spans="2:2" x14ac:dyDescent="0.3">
      <c r="B15798" s="249"/>
    </row>
    <row r="15799" spans="2:2" x14ac:dyDescent="0.3">
      <c r="B15799" s="249"/>
    </row>
    <row r="15800" spans="2:2" x14ac:dyDescent="0.3">
      <c r="B15800" s="249"/>
    </row>
    <row r="15801" spans="2:2" x14ac:dyDescent="0.3">
      <c r="B15801" s="249"/>
    </row>
    <row r="15802" spans="2:2" x14ac:dyDescent="0.3">
      <c r="B15802" s="249"/>
    </row>
    <row r="15803" spans="2:2" x14ac:dyDescent="0.3">
      <c r="B15803" s="249"/>
    </row>
    <row r="15804" spans="2:2" x14ac:dyDescent="0.3">
      <c r="B15804" s="249"/>
    </row>
    <row r="15805" spans="2:2" x14ac:dyDescent="0.3">
      <c r="B15805" s="249"/>
    </row>
    <row r="15806" spans="2:2" x14ac:dyDescent="0.3">
      <c r="B15806" s="249"/>
    </row>
    <row r="15807" spans="2:2" x14ac:dyDescent="0.3">
      <c r="B15807" s="249"/>
    </row>
    <row r="15808" spans="2:2" x14ac:dyDescent="0.3">
      <c r="B15808" s="249"/>
    </row>
    <row r="15809" spans="2:2" x14ac:dyDescent="0.3">
      <c r="B15809" s="249"/>
    </row>
    <row r="15810" spans="2:2" x14ac:dyDescent="0.3">
      <c r="B15810" s="249"/>
    </row>
    <row r="15811" spans="2:2" x14ac:dyDescent="0.3">
      <c r="B15811" s="249"/>
    </row>
    <row r="15812" spans="2:2" x14ac:dyDescent="0.3">
      <c r="B15812" s="249"/>
    </row>
    <row r="15813" spans="2:2" x14ac:dyDescent="0.3">
      <c r="B15813" s="249"/>
    </row>
    <row r="15814" spans="2:2" x14ac:dyDescent="0.3">
      <c r="B15814" s="249"/>
    </row>
    <row r="15815" spans="2:2" x14ac:dyDescent="0.3">
      <c r="B15815" s="249"/>
    </row>
    <row r="15816" spans="2:2" x14ac:dyDescent="0.3">
      <c r="B15816" s="249"/>
    </row>
    <row r="15817" spans="2:2" x14ac:dyDescent="0.3">
      <c r="B15817" s="249"/>
    </row>
    <row r="15818" spans="2:2" x14ac:dyDescent="0.3">
      <c r="B15818" s="249"/>
    </row>
    <row r="15819" spans="2:2" x14ac:dyDescent="0.3">
      <c r="B15819" s="249"/>
    </row>
    <row r="15820" spans="2:2" x14ac:dyDescent="0.3">
      <c r="B15820" s="249"/>
    </row>
    <row r="15821" spans="2:2" x14ac:dyDescent="0.3">
      <c r="B15821" s="249"/>
    </row>
    <row r="15822" spans="2:2" x14ac:dyDescent="0.3">
      <c r="B15822" s="249"/>
    </row>
    <row r="15823" spans="2:2" x14ac:dyDescent="0.3">
      <c r="B15823" s="249"/>
    </row>
    <row r="15824" spans="2:2" x14ac:dyDescent="0.3">
      <c r="B15824" s="249"/>
    </row>
    <row r="15825" spans="2:2" x14ac:dyDescent="0.3">
      <c r="B15825" s="249"/>
    </row>
    <row r="15826" spans="2:2" x14ac:dyDescent="0.3">
      <c r="B15826" s="249"/>
    </row>
    <row r="15827" spans="2:2" x14ac:dyDescent="0.3">
      <c r="B15827" s="249"/>
    </row>
    <row r="15828" spans="2:2" x14ac:dyDescent="0.3">
      <c r="B15828" s="249"/>
    </row>
    <row r="15829" spans="2:2" x14ac:dyDescent="0.3">
      <c r="B15829" s="249"/>
    </row>
    <row r="15830" spans="2:2" x14ac:dyDescent="0.3">
      <c r="B15830" s="249"/>
    </row>
    <row r="15831" spans="2:2" x14ac:dyDescent="0.3">
      <c r="B15831" s="249"/>
    </row>
    <row r="15832" spans="2:2" x14ac:dyDescent="0.3">
      <c r="B15832" s="249"/>
    </row>
    <row r="15833" spans="2:2" x14ac:dyDescent="0.3">
      <c r="B15833" s="249"/>
    </row>
    <row r="15834" spans="2:2" x14ac:dyDescent="0.3">
      <c r="B15834" s="249"/>
    </row>
    <row r="15835" spans="2:2" x14ac:dyDescent="0.3">
      <c r="B15835" s="249"/>
    </row>
    <row r="15836" spans="2:2" x14ac:dyDescent="0.3">
      <c r="B15836" s="249"/>
    </row>
    <row r="15837" spans="2:2" x14ac:dyDescent="0.3">
      <c r="B15837" s="249"/>
    </row>
    <row r="15838" spans="2:2" x14ac:dyDescent="0.3">
      <c r="B15838" s="249"/>
    </row>
    <row r="15839" spans="2:2" x14ac:dyDescent="0.3">
      <c r="B15839" s="249"/>
    </row>
    <row r="15840" spans="2:2" x14ac:dyDescent="0.3">
      <c r="B15840" s="249"/>
    </row>
    <row r="15841" spans="2:2" x14ac:dyDescent="0.3">
      <c r="B15841" s="249"/>
    </row>
    <row r="15842" spans="2:2" x14ac:dyDescent="0.3">
      <c r="B15842" s="249"/>
    </row>
    <row r="15843" spans="2:2" x14ac:dyDescent="0.3">
      <c r="B15843" s="249"/>
    </row>
    <row r="15844" spans="2:2" x14ac:dyDescent="0.3">
      <c r="B15844" s="249"/>
    </row>
    <row r="15845" spans="2:2" x14ac:dyDescent="0.3">
      <c r="B15845" s="249"/>
    </row>
    <row r="15846" spans="2:2" x14ac:dyDescent="0.3">
      <c r="B15846" s="249"/>
    </row>
    <row r="15847" spans="2:2" x14ac:dyDescent="0.3">
      <c r="B15847" s="249"/>
    </row>
    <row r="15848" spans="2:2" x14ac:dyDescent="0.3">
      <c r="B15848" s="249"/>
    </row>
    <row r="15849" spans="2:2" x14ac:dyDescent="0.3">
      <c r="B15849" s="249"/>
    </row>
    <row r="15850" spans="2:2" x14ac:dyDescent="0.3">
      <c r="B15850" s="249"/>
    </row>
    <row r="15851" spans="2:2" x14ac:dyDescent="0.3">
      <c r="B15851" s="249"/>
    </row>
    <row r="15852" spans="2:2" x14ac:dyDescent="0.3">
      <c r="B15852" s="249"/>
    </row>
    <row r="15853" spans="2:2" x14ac:dyDescent="0.3">
      <c r="B15853" s="249"/>
    </row>
    <row r="15854" spans="2:2" x14ac:dyDescent="0.3">
      <c r="B15854" s="249"/>
    </row>
    <row r="15855" spans="2:2" x14ac:dyDescent="0.3">
      <c r="B15855" s="249"/>
    </row>
    <row r="15856" spans="2:2" x14ac:dyDescent="0.3">
      <c r="B15856" s="249"/>
    </row>
    <row r="15857" spans="2:2" x14ac:dyDescent="0.3">
      <c r="B15857" s="249"/>
    </row>
    <row r="15858" spans="2:2" x14ac:dyDescent="0.3">
      <c r="B15858" s="249"/>
    </row>
    <row r="15859" spans="2:2" x14ac:dyDescent="0.3">
      <c r="B15859" s="249"/>
    </row>
    <row r="15860" spans="2:2" x14ac:dyDescent="0.3">
      <c r="B15860" s="249"/>
    </row>
    <row r="15861" spans="2:2" x14ac:dyDescent="0.3">
      <c r="B15861" s="249"/>
    </row>
    <row r="15862" spans="2:2" x14ac:dyDescent="0.3">
      <c r="B15862" s="249"/>
    </row>
    <row r="15863" spans="2:2" x14ac:dyDescent="0.3">
      <c r="B15863" s="249"/>
    </row>
    <row r="15864" spans="2:2" x14ac:dyDescent="0.3">
      <c r="B15864" s="249"/>
    </row>
    <row r="15865" spans="2:2" x14ac:dyDescent="0.3">
      <c r="B15865" s="249"/>
    </row>
    <row r="15866" spans="2:2" x14ac:dyDescent="0.3">
      <c r="B15866" s="249"/>
    </row>
    <row r="15867" spans="2:2" x14ac:dyDescent="0.3">
      <c r="B15867" s="249"/>
    </row>
    <row r="15868" spans="2:2" x14ac:dyDescent="0.3">
      <c r="B15868" s="249"/>
    </row>
    <row r="15869" spans="2:2" x14ac:dyDescent="0.3">
      <c r="B15869" s="249"/>
    </row>
    <row r="15870" spans="2:2" x14ac:dyDescent="0.3">
      <c r="B15870" s="249"/>
    </row>
    <row r="15871" spans="2:2" x14ac:dyDescent="0.3">
      <c r="B15871" s="249"/>
    </row>
    <row r="15872" spans="2:2" x14ac:dyDescent="0.3">
      <c r="B15872" s="249"/>
    </row>
    <row r="15873" spans="2:2" x14ac:dyDescent="0.3">
      <c r="B15873" s="249"/>
    </row>
    <row r="15874" spans="2:2" x14ac:dyDescent="0.3">
      <c r="B15874" s="249"/>
    </row>
    <row r="15875" spans="2:2" x14ac:dyDescent="0.3">
      <c r="B15875" s="249"/>
    </row>
    <row r="15876" spans="2:2" x14ac:dyDescent="0.3">
      <c r="B15876" s="249"/>
    </row>
    <row r="15877" spans="2:2" x14ac:dyDescent="0.3">
      <c r="B15877" s="249"/>
    </row>
    <row r="15878" spans="2:2" x14ac:dyDescent="0.3">
      <c r="B15878" s="249"/>
    </row>
    <row r="15879" spans="2:2" x14ac:dyDescent="0.3">
      <c r="B15879" s="249"/>
    </row>
    <row r="15880" spans="2:2" x14ac:dyDescent="0.3">
      <c r="B15880" s="249"/>
    </row>
    <row r="15881" spans="2:2" x14ac:dyDescent="0.3">
      <c r="B15881" s="249"/>
    </row>
    <row r="15882" spans="2:2" x14ac:dyDescent="0.3">
      <c r="B15882" s="249"/>
    </row>
    <row r="15883" spans="2:2" x14ac:dyDescent="0.3">
      <c r="B15883" s="249"/>
    </row>
    <row r="15884" spans="2:2" x14ac:dyDescent="0.3">
      <c r="B15884" s="249"/>
    </row>
    <row r="15885" spans="2:2" x14ac:dyDescent="0.3">
      <c r="B15885" s="249"/>
    </row>
    <row r="15886" spans="2:2" x14ac:dyDescent="0.3">
      <c r="B15886" s="249"/>
    </row>
    <row r="15887" spans="2:2" x14ac:dyDescent="0.3">
      <c r="B15887" s="249"/>
    </row>
    <row r="15888" spans="2:2" x14ac:dyDescent="0.3">
      <c r="B15888" s="249"/>
    </row>
    <row r="15889" spans="2:2" x14ac:dyDescent="0.3">
      <c r="B15889" s="249"/>
    </row>
    <row r="15890" spans="2:2" x14ac:dyDescent="0.3">
      <c r="B15890" s="249"/>
    </row>
    <row r="15891" spans="2:2" x14ac:dyDescent="0.3">
      <c r="B15891" s="249"/>
    </row>
    <row r="15892" spans="2:2" x14ac:dyDescent="0.3">
      <c r="B15892" s="249"/>
    </row>
    <row r="15893" spans="2:2" x14ac:dyDescent="0.3">
      <c r="B15893" s="249"/>
    </row>
    <row r="15894" spans="2:2" x14ac:dyDescent="0.3">
      <c r="B15894" s="249"/>
    </row>
    <row r="15895" spans="2:2" x14ac:dyDescent="0.3">
      <c r="B15895" s="249"/>
    </row>
    <row r="15896" spans="2:2" x14ac:dyDescent="0.3">
      <c r="B15896" s="249"/>
    </row>
    <row r="15897" spans="2:2" x14ac:dyDescent="0.3">
      <c r="B15897" s="249"/>
    </row>
    <row r="15898" spans="2:2" x14ac:dyDescent="0.3">
      <c r="B15898" s="249"/>
    </row>
    <row r="15899" spans="2:2" x14ac:dyDescent="0.3">
      <c r="B15899" s="249"/>
    </row>
    <row r="15900" spans="2:2" x14ac:dyDescent="0.3">
      <c r="B15900" s="249"/>
    </row>
    <row r="15901" spans="2:2" x14ac:dyDescent="0.3">
      <c r="B15901" s="249"/>
    </row>
    <row r="15902" spans="2:2" x14ac:dyDescent="0.3">
      <c r="B15902" s="249"/>
    </row>
    <row r="15903" spans="2:2" x14ac:dyDescent="0.3">
      <c r="B15903" s="249"/>
    </row>
    <row r="15904" spans="2:2" x14ac:dyDescent="0.3">
      <c r="B15904" s="249"/>
    </row>
    <row r="15905" spans="2:2" x14ac:dyDescent="0.3">
      <c r="B15905" s="249"/>
    </row>
    <row r="15906" spans="2:2" x14ac:dyDescent="0.3">
      <c r="B15906" s="249"/>
    </row>
    <row r="15907" spans="2:2" x14ac:dyDescent="0.3">
      <c r="B15907" s="249"/>
    </row>
    <row r="15908" spans="2:2" x14ac:dyDescent="0.3">
      <c r="B15908" s="249"/>
    </row>
    <row r="15909" spans="2:2" x14ac:dyDescent="0.3">
      <c r="B15909" s="249"/>
    </row>
    <row r="15910" spans="2:2" x14ac:dyDescent="0.3">
      <c r="B15910" s="249"/>
    </row>
    <row r="15911" spans="2:2" x14ac:dyDescent="0.3">
      <c r="B15911" s="249"/>
    </row>
    <row r="15912" spans="2:2" x14ac:dyDescent="0.3">
      <c r="B15912" s="249"/>
    </row>
    <row r="15913" spans="2:2" x14ac:dyDescent="0.3">
      <c r="B15913" s="249"/>
    </row>
    <row r="15914" spans="2:2" x14ac:dyDescent="0.3">
      <c r="B15914" s="249"/>
    </row>
    <row r="15915" spans="2:2" x14ac:dyDescent="0.3">
      <c r="B15915" s="249"/>
    </row>
    <row r="15916" spans="2:2" x14ac:dyDescent="0.3">
      <c r="B15916" s="249"/>
    </row>
    <row r="15917" spans="2:2" x14ac:dyDescent="0.3">
      <c r="B15917" s="249"/>
    </row>
    <row r="15918" spans="2:2" x14ac:dyDescent="0.3">
      <c r="B15918" s="249"/>
    </row>
    <row r="15919" spans="2:2" x14ac:dyDescent="0.3">
      <c r="B15919" s="249"/>
    </row>
    <row r="15920" spans="2:2" x14ac:dyDescent="0.3">
      <c r="B15920" s="249"/>
    </row>
    <row r="15921" spans="2:2" x14ac:dyDescent="0.3">
      <c r="B15921" s="249"/>
    </row>
    <row r="15922" spans="2:2" x14ac:dyDescent="0.3">
      <c r="B15922" s="249"/>
    </row>
    <row r="15923" spans="2:2" x14ac:dyDescent="0.3">
      <c r="B15923" s="249"/>
    </row>
    <row r="15924" spans="2:2" x14ac:dyDescent="0.3">
      <c r="B15924" s="249"/>
    </row>
    <row r="15925" spans="2:2" x14ac:dyDescent="0.3">
      <c r="B15925" s="249"/>
    </row>
    <row r="15926" spans="2:2" x14ac:dyDescent="0.3">
      <c r="B15926" s="249"/>
    </row>
    <row r="15927" spans="2:2" x14ac:dyDescent="0.3">
      <c r="B15927" s="249"/>
    </row>
    <row r="15928" spans="2:2" x14ac:dyDescent="0.3">
      <c r="B15928" s="249"/>
    </row>
    <row r="15929" spans="2:2" x14ac:dyDescent="0.3">
      <c r="B15929" s="249"/>
    </row>
    <row r="15930" spans="2:2" x14ac:dyDescent="0.3">
      <c r="B15930" s="249"/>
    </row>
    <row r="15931" spans="2:2" x14ac:dyDescent="0.3">
      <c r="B15931" s="249"/>
    </row>
    <row r="15932" spans="2:2" x14ac:dyDescent="0.3">
      <c r="B15932" s="249"/>
    </row>
    <row r="15933" spans="2:2" x14ac:dyDescent="0.3">
      <c r="B15933" s="249"/>
    </row>
    <row r="15934" spans="2:2" x14ac:dyDescent="0.3">
      <c r="B15934" s="249"/>
    </row>
    <row r="15935" spans="2:2" x14ac:dyDescent="0.3">
      <c r="B15935" s="249"/>
    </row>
    <row r="15936" spans="2:2" x14ac:dyDescent="0.3">
      <c r="B15936" s="249"/>
    </row>
    <row r="15937" spans="2:2" x14ac:dyDescent="0.3">
      <c r="B15937" s="249"/>
    </row>
    <row r="15938" spans="2:2" x14ac:dyDescent="0.3">
      <c r="B15938" s="249"/>
    </row>
    <row r="15939" spans="2:2" x14ac:dyDescent="0.3">
      <c r="B15939" s="249"/>
    </row>
    <row r="15940" spans="2:2" x14ac:dyDescent="0.3">
      <c r="B15940" s="249"/>
    </row>
    <row r="15941" spans="2:2" x14ac:dyDescent="0.3">
      <c r="B15941" s="249"/>
    </row>
    <row r="15942" spans="2:2" x14ac:dyDescent="0.3">
      <c r="B15942" s="249"/>
    </row>
    <row r="15943" spans="2:2" x14ac:dyDescent="0.3">
      <c r="B15943" s="249"/>
    </row>
    <row r="15944" spans="2:2" x14ac:dyDescent="0.3">
      <c r="B15944" s="249"/>
    </row>
    <row r="15945" spans="2:2" x14ac:dyDescent="0.3">
      <c r="B15945" s="249"/>
    </row>
    <row r="15946" spans="2:2" x14ac:dyDescent="0.3">
      <c r="B15946" s="249"/>
    </row>
    <row r="15947" spans="2:2" x14ac:dyDescent="0.3">
      <c r="B15947" s="249"/>
    </row>
    <row r="15948" spans="2:2" x14ac:dyDescent="0.3">
      <c r="B15948" s="249"/>
    </row>
    <row r="15949" spans="2:2" x14ac:dyDescent="0.3">
      <c r="B15949" s="249"/>
    </row>
    <row r="15950" spans="2:2" x14ac:dyDescent="0.3">
      <c r="B15950" s="249"/>
    </row>
    <row r="15951" spans="2:2" x14ac:dyDescent="0.3">
      <c r="B15951" s="249"/>
    </row>
    <row r="15952" spans="2:2" x14ac:dyDescent="0.3">
      <c r="B15952" s="249"/>
    </row>
    <row r="15953" spans="2:2" x14ac:dyDescent="0.3">
      <c r="B15953" s="249"/>
    </row>
    <row r="15954" spans="2:2" x14ac:dyDescent="0.3">
      <c r="B15954" s="249"/>
    </row>
    <row r="15955" spans="2:2" x14ac:dyDescent="0.3">
      <c r="B15955" s="249"/>
    </row>
    <row r="15956" spans="2:2" x14ac:dyDescent="0.3">
      <c r="B15956" s="249"/>
    </row>
    <row r="15957" spans="2:2" x14ac:dyDescent="0.3">
      <c r="B15957" s="249"/>
    </row>
    <row r="15958" spans="2:2" x14ac:dyDescent="0.3">
      <c r="B15958" s="249"/>
    </row>
    <row r="15959" spans="2:2" x14ac:dyDescent="0.3">
      <c r="B15959" s="249"/>
    </row>
    <row r="15960" spans="2:2" x14ac:dyDescent="0.3">
      <c r="B15960" s="249"/>
    </row>
    <row r="15961" spans="2:2" x14ac:dyDescent="0.3">
      <c r="B15961" s="249"/>
    </row>
    <row r="15962" spans="2:2" x14ac:dyDescent="0.3">
      <c r="B15962" s="249"/>
    </row>
    <row r="15963" spans="2:2" x14ac:dyDescent="0.3">
      <c r="B15963" s="249"/>
    </row>
    <row r="15964" spans="2:2" x14ac:dyDescent="0.3">
      <c r="B15964" s="249"/>
    </row>
    <row r="15965" spans="2:2" x14ac:dyDescent="0.3">
      <c r="B15965" s="249"/>
    </row>
    <row r="15966" spans="2:2" x14ac:dyDescent="0.3">
      <c r="B15966" s="249"/>
    </row>
    <row r="15967" spans="2:2" x14ac:dyDescent="0.3">
      <c r="B15967" s="249"/>
    </row>
    <row r="15968" spans="2:2" x14ac:dyDescent="0.3">
      <c r="B15968" s="249"/>
    </row>
    <row r="15969" spans="2:2" x14ac:dyDescent="0.3">
      <c r="B15969" s="249"/>
    </row>
    <row r="15970" spans="2:2" x14ac:dyDescent="0.3">
      <c r="B15970" s="249"/>
    </row>
    <row r="15971" spans="2:2" x14ac:dyDescent="0.3">
      <c r="B15971" s="249"/>
    </row>
    <row r="15972" spans="2:2" x14ac:dyDescent="0.3">
      <c r="B15972" s="249"/>
    </row>
    <row r="15973" spans="2:2" x14ac:dyDescent="0.3">
      <c r="B15973" s="249"/>
    </row>
    <row r="15974" spans="2:2" x14ac:dyDescent="0.3">
      <c r="B15974" s="249"/>
    </row>
    <row r="15975" spans="2:2" x14ac:dyDescent="0.3">
      <c r="B15975" s="249"/>
    </row>
    <row r="15976" spans="2:2" x14ac:dyDescent="0.3">
      <c r="B15976" s="249"/>
    </row>
    <row r="15977" spans="2:2" x14ac:dyDescent="0.3">
      <c r="B15977" s="249"/>
    </row>
    <row r="15978" spans="2:2" x14ac:dyDescent="0.3">
      <c r="B15978" s="249"/>
    </row>
    <row r="15979" spans="2:2" x14ac:dyDescent="0.3">
      <c r="B15979" s="249"/>
    </row>
    <row r="15980" spans="2:2" x14ac:dyDescent="0.3">
      <c r="B15980" s="249"/>
    </row>
    <row r="15981" spans="2:2" x14ac:dyDescent="0.3">
      <c r="B15981" s="249"/>
    </row>
    <row r="15982" spans="2:2" x14ac:dyDescent="0.3">
      <c r="B15982" s="249"/>
    </row>
    <row r="15983" spans="2:2" x14ac:dyDescent="0.3">
      <c r="B15983" s="249"/>
    </row>
    <row r="15984" spans="2:2" x14ac:dyDescent="0.3">
      <c r="B15984" s="249"/>
    </row>
    <row r="15985" spans="2:2" x14ac:dyDescent="0.3">
      <c r="B15985" s="249"/>
    </row>
    <row r="15986" spans="2:2" x14ac:dyDescent="0.3">
      <c r="B15986" s="249"/>
    </row>
    <row r="15987" spans="2:2" x14ac:dyDescent="0.3">
      <c r="B15987" s="249"/>
    </row>
    <row r="15988" spans="2:2" x14ac:dyDescent="0.3">
      <c r="B15988" s="249"/>
    </row>
    <row r="15989" spans="2:2" x14ac:dyDescent="0.3">
      <c r="B15989" s="249"/>
    </row>
    <row r="15990" spans="2:2" x14ac:dyDescent="0.3">
      <c r="B15990" s="249"/>
    </row>
    <row r="15991" spans="2:2" x14ac:dyDescent="0.3">
      <c r="B15991" s="249"/>
    </row>
    <row r="15992" spans="2:2" x14ac:dyDescent="0.3">
      <c r="B15992" s="249"/>
    </row>
    <row r="15993" spans="2:2" x14ac:dyDescent="0.3">
      <c r="B15993" s="249"/>
    </row>
    <row r="15994" spans="2:2" x14ac:dyDescent="0.3">
      <c r="B15994" s="249"/>
    </row>
    <row r="15995" spans="2:2" x14ac:dyDescent="0.3">
      <c r="B15995" s="249"/>
    </row>
    <row r="15996" spans="2:2" x14ac:dyDescent="0.3">
      <c r="B15996" s="249"/>
    </row>
    <row r="15997" spans="2:2" x14ac:dyDescent="0.3">
      <c r="B15997" s="249"/>
    </row>
    <row r="15998" spans="2:2" x14ac:dyDescent="0.3">
      <c r="B15998" s="249"/>
    </row>
    <row r="15999" spans="2:2" x14ac:dyDescent="0.3">
      <c r="B15999" s="249"/>
    </row>
    <row r="16000" spans="2:2" x14ac:dyDescent="0.3">
      <c r="B16000" s="249"/>
    </row>
    <row r="16001" spans="2:2" x14ac:dyDescent="0.3">
      <c r="B16001" s="249"/>
    </row>
    <row r="16002" spans="2:2" x14ac:dyDescent="0.3">
      <c r="B16002" s="249"/>
    </row>
    <row r="16003" spans="2:2" x14ac:dyDescent="0.3">
      <c r="B16003" s="249"/>
    </row>
    <row r="16004" spans="2:2" x14ac:dyDescent="0.3">
      <c r="B16004" s="249"/>
    </row>
    <row r="16005" spans="2:2" x14ac:dyDescent="0.3">
      <c r="B16005" s="249"/>
    </row>
    <row r="16006" spans="2:2" x14ac:dyDescent="0.3">
      <c r="B16006" s="249"/>
    </row>
    <row r="16007" spans="2:2" x14ac:dyDescent="0.3">
      <c r="B16007" s="249"/>
    </row>
    <row r="16008" spans="2:2" x14ac:dyDescent="0.3">
      <c r="B16008" s="249"/>
    </row>
    <row r="16009" spans="2:2" x14ac:dyDescent="0.3">
      <c r="B16009" s="249"/>
    </row>
    <row r="16010" spans="2:2" x14ac:dyDescent="0.3">
      <c r="B16010" s="249"/>
    </row>
    <row r="16011" spans="2:2" x14ac:dyDescent="0.3">
      <c r="B16011" s="249"/>
    </row>
    <row r="16012" spans="2:2" x14ac:dyDescent="0.3">
      <c r="B16012" s="249"/>
    </row>
    <row r="16013" spans="2:2" x14ac:dyDescent="0.3">
      <c r="B16013" s="249"/>
    </row>
    <row r="16014" spans="2:2" x14ac:dyDescent="0.3">
      <c r="B16014" s="249"/>
    </row>
    <row r="16015" spans="2:2" x14ac:dyDescent="0.3">
      <c r="B16015" s="249"/>
    </row>
    <row r="16016" spans="2:2" x14ac:dyDescent="0.3">
      <c r="B16016" s="249"/>
    </row>
    <row r="16017" spans="2:2" x14ac:dyDescent="0.3">
      <c r="B16017" s="249"/>
    </row>
    <row r="16018" spans="2:2" x14ac:dyDescent="0.3">
      <c r="B16018" s="249"/>
    </row>
    <row r="16019" spans="2:2" x14ac:dyDescent="0.3">
      <c r="B16019" s="249"/>
    </row>
    <row r="16020" spans="2:2" x14ac:dyDescent="0.3">
      <c r="B16020" s="249"/>
    </row>
    <row r="16021" spans="2:2" x14ac:dyDescent="0.3">
      <c r="B16021" s="249"/>
    </row>
    <row r="16022" spans="2:2" x14ac:dyDescent="0.3">
      <c r="B16022" s="249"/>
    </row>
    <row r="16023" spans="2:2" x14ac:dyDescent="0.3">
      <c r="B16023" s="249"/>
    </row>
    <row r="16024" spans="2:2" x14ac:dyDescent="0.3">
      <c r="B16024" s="249"/>
    </row>
    <row r="16025" spans="2:2" x14ac:dyDescent="0.3">
      <c r="B16025" s="249"/>
    </row>
    <row r="16026" spans="2:2" x14ac:dyDescent="0.3">
      <c r="B16026" s="249"/>
    </row>
    <row r="16027" spans="2:2" x14ac:dyDescent="0.3">
      <c r="B16027" s="249"/>
    </row>
    <row r="16028" spans="2:2" x14ac:dyDescent="0.3">
      <c r="B16028" s="249"/>
    </row>
    <row r="16029" spans="2:2" x14ac:dyDescent="0.3">
      <c r="B16029" s="249"/>
    </row>
    <row r="16030" spans="2:2" x14ac:dyDescent="0.3">
      <c r="B16030" s="249"/>
    </row>
    <row r="16031" spans="2:2" x14ac:dyDescent="0.3">
      <c r="B16031" s="249"/>
    </row>
    <row r="16032" spans="2:2" x14ac:dyDescent="0.3">
      <c r="B16032" s="249"/>
    </row>
    <row r="16033" spans="2:2" x14ac:dyDescent="0.3">
      <c r="B16033" s="249"/>
    </row>
    <row r="16034" spans="2:2" x14ac:dyDescent="0.3">
      <c r="B16034" s="249"/>
    </row>
    <row r="16035" spans="2:2" x14ac:dyDescent="0.3">
      <c r="B16035" s="249"/>
    </row>
    <row r="16036" spans="2:2" x14ac:dyDescent="0.3">
      <c r="B16036" s="249"/>
    </row>
    <row r="16037" spans="2:2" x14ac:dyDescent="0.3">
      <c r="B16037" s="249"/>
    </row>
    <row r="16038" spans="2:2" x14ac:dyDescent="0.3">
      <c r="B16038" s="249"/>
    </row>
    <row r="16039" spans="2:2" x14ac:dyDescent="0.3">
      <c r="B16039" s="249"/>
    </row>
    <row r="16040" spans="2:2" x14ac:dyDescent="0.3">
      <c r="B16040" s="249"/>
    </row>
    <row r="16041" spans="2:2" x14ac:dyDescent="0.3">
      <c r="B16041" s="249"/>
    </row>
    <row r="16042" spans="2:2" x14ac:dyDescent="0.3">
      <c r="B16042" s="249"/>
    </row>
    <row r="16043" spans="2:2" x14ac:dyDescent="0.3">
      <c r="B16043" s="249"/>
    </row>
    <row r="16044" spans="2:2" x14ac:dyDescent="0.3">
      <c r="B16044" s="249"/>
    </row>
    <row r="16045" spans="2:2" x14ac:dyDescent="0.3">
      <c r="B16045" s="249"/>
    </row>
    <row r="16046" spans="2:2" x14ac:dyDescent="0.3">
      <c r="B16046" s="249"/>
    </row>
    <row r="16047" spans="2:2" x14ac:dyDescent="0.3">
      <c r="B16047" s="249"/>
    </row>
    <row r="16048" spans="2:2" x14ac:dyDescent="0.3">
      <c r="B16048" s="249"/>
    </row>
    <row r="16049" spans="2:2" x14ac:dyDescent="0.3">
      <c r="B16049" s="249"/>
    </row>
    <row r="16050" spans="2:2" x14ac:dyDescent="0.3">
      <c r="B16050" s="249"/>
    </row>
    <row r="16051" spans="2:2" x14ac:dyDescent="0.3">
      <c r="B16051" s="249"/>
    </row>
    <row r="16052" spans="2:2" x14ac:dyDescent="0.3">
      <c r="B16052" s="249"/>
    </row>
    <row r="16053" spans="2:2" x14ac:dyDescent="0.3">
      <c r="B16053" s="249"/>
    </row>
    <row r="16054" spans="2:2" x14ac:dyDescent="0.3">
      <c r="B16054" s="249"/>
    </row>
    <row r="16055" spans="2:2" x14ac:dyDescent="0.3">
      <c r="B16055" s="249"/>
    </row>
    <row r="16056" spans="2:2" x14ac:dyDescent="0.3">
      <c r="B16056" s="249"/>
    </row>
    <row r="16057" spans="2:2" x14ac:dyDescent="0.3">
      <c r="B16057" s="249"/>
    </row>
    <row r="16058" spans="2:2" x14ac:dyDescent="0.3">
      <c r="B16058" s="249"/>
    </row>
    <row r="16059" spans="2:2" x14ac:dyDescent="0.3">
      <c r="B16059" s="249"/>
    </row>
    <row r="16060" spans="2:2" x14ac:dyDescent="0.3">
      <c r="B16060" s="249"/>
    </row>
    <row r="16061" spans="2:2" x14ac:dyDescent="0.3">
      <c r="B16061" s="249"/>
    </row>
    <row r="16062" spans="2:2" x14ac:dyDescent="0.3">
      <c r="B16062" s="249"/>
    </row>
    <row r="16063" spans="2:2" x14ac:dyDescent="0.3">
      <c r="B16063" s="249"/>
    </row>
    <row r="16064" spans="2:2" x14ac:dyDescent="0.3">
      <c r="B16064" s="249"/>
    </row>
    <row r="16065" spans="2:2" x14ac:dyDescent="0.3">
      <c r="B16065" s="249"/>
    </row>
    <row r="16066" spans="2:2" x14ac:dyDescent="0.3">
      <c r="B16066" s="249"/>
    </row>
    <row r="16067" spans="2:2" x14ac:dyDescent="0.3">
      <c r="B16067" s="249"/>
    </row>
    <row r="16068" spans="2:2" x14ac:dyDescent="0.3">
      <c r="B16068" s="249"/>
    </row>
    <row r="16069" spans="2:2" x14ac:dyDescent="0.3">
      <c r="B16069" s="249"/>
    </row>
    <row r="16070" spans="2:2" x14ac:dyDescent="0.3">
      <c r="B16070" s="249"/>
    </row>
    <row r="16071" spans="2:2" x14ac:dyDescent="0.3">
      <c r="B16071" s="249"/>
    </row>
    <row r="16072" spans="2:2" x14ac:dyDescent="0.3">
      <c r="B16072" s="249"/>
    </row>
    <row r="16073" spans="2:2" x14ac:dyDescent="0.3">
      <c r="B16073" s="249"/>
    </row>
    <row r="16074" spans="2:2" x14ac:dyDescent="0.3">
      <c r="B16074" s="249"/>
    </row>
    <row r="16075" spans="2:2" x14ac:dyDescent="0.3">
      <c r="B16075" s="249"/>
    </row>
    <row r="16076" spans="2:2" x14ac:dyDescent="0.3">
      <c r="B16076" s="249"/>
    </row>
    <row r="16077" spans="2:2" x14ac:dyDescent="0.3">
      <c r="B16077" s="249"/>
    </row>
    <row r="16078" spans="2:2" x14ac:dyDescent="0.3">
      <c r="B16078" s="249"/>
    </row>
    <row r="16079" spans="2:2" x14ac:dyDescent="0.3">
      <c r="B16079" s="249"/>
    </row>
    <row r="16080" spans="2:2" x14ac:dyDescent="0.3">
      <c r="B16080" s="249"/>
    </row>
    <row r="16081" spans="2:2" x14ac:dyDescent="0.3">
      <c r="B16081" s="249"/>
    </row>
    <row r="16082" spans="2:2" x14ac:dyDescent="0.3">
      <c r="B16082" s="249"/>
    </row>
    <row r="16083" spans="2:2" x14ac:dyDescent="0.3">
      <c r="B16083" s="249"/>
    </row>
    <row r="16084" spans="2:2" x14ac:dyDescent="0.3">
      <c r="B16084" s="249"/>
    </row>
    <row r="16085" spans="2:2" x14ac:dyDescent="0.3">
      <c r="B16085" s="249"/>
    </row>
    <row r="16086" spans="2:2" x14ac:dyDescent="0.3">
      <c r="B16086" s="249"/>
    </row>
    <row r="16087" spans="2:2" x14ac:dyDescent="0.3">
      <c r="B16087" s="249"/>
    </row>
    <row r="16088" spans="2:2" x14ac:dyDescent="0.3">
      <c r="B16088" s="249"/>
    </row>
    <row r="16089" spans="2:2" x14ac:dyDescent="0.3">
      <c r="B16089" s="249"/>
    </row>
    <row r="16090" spans="2:2" x14ac:dyDescent="0.3">
      <c r="B16090" s="249"/>
    </row>
    <row r="16091" spans="2:2" x14ac:dyDescent="0.3">
      <c r="B16091" s="249"/>
    </row>
    <row r="16092" spans="2:2" x14ac:dyDescent="0.3">
      <c r="B16092" s="249"/>
    </row>
    <row r="16093" spans="2:2" x14ac:dyDescent="0.3">
      <c r="B16093" s="249"/>
    </row>
    <row r="16094" spans="2:2" x14ac:dyDescent="0.3">
      <c r="B16094" s="249"/>
    </row>
    <row r="16095" spans="2:2" x14ac:dyDescent="0.3">
      <c r="B16095" s="249"/>
    </row>
    <row r="16096" spans="2:2" x14ac:dyDescent="0.3">
      <c r="B16096" s="249"/>
    </row>
    <row r="16097" spans="2:2" x14ac:dyDescent="0.3">
      <c r="B16097" s="249"/>
    </row>
    <row r="16098" spans="2:2" x14ac:dyDescent="0.3">
      <c r="B16098" s="249"/>
    </row>
    <row r="16099" spans="2:2" x14ac:dyDescent="0.3">
      <c r="B16099" s="249"/>
    </row>
    <row r="16100" spans="2:2" x14ac:dyDescent="0.3">
      <c r="B16100" s="249"/>
    </row>
    <row r="16101" spans="2:2" x14ac:dyDescent="0.3">
      <c r="B16101" s="249"/>
    </row>
    <row r="16102" spans="2:2" x14ac:dyDescent="0.3">
      <c r="B16102" s="249"/>
    </row>
    <row r="16103" spans="2:2" x14ac:dyDescent="0.3">
      <c r="B16103" s="249"/>
    </row>
    <row r="16104" spans="2:2" x14ac:dyDescent="0.3">
      <c r="B16104" s="249"/>
    </row>
    <row r="16105" spans="2:2" x14ac:dyDescent="0.3">
      <c r="B16105" s="249"/>
    </row>
    <row r="16106" spans="2:2" x14ac:dyDescent="0.3">
      <c r="B16106" s="249"/>
    </row>
    <row r="16107" spans="2:2" x14ac:dyDescent="0.3">
      <c r="B16107" s="249"/>
    </row>
    <row r="16108" spans="2:2" x14ac:dyDescent="0.3">
      <c r="B16108" s="249"/>
    </row>
    <row r="16109" spans="2:2" x14ac:dyDescent="0.3">
      <c r="B16109" s="249"/>
    </row>
    <row r="16110" spans="2:2" x14ac:dyDescent="0.3">
      <c r="B16110" s="249"/>
    </row>
    <row r="16111" spans="2:2" x14ac:dyDescent="0.3">
      <c r="B16111" s="249"/>
    </row>
    <row r="16112" spans="2:2" x14ac:dyDescent="0.3">
      <c r="B16112" s="249"/>
    </row>
    <row r="16113" spans="2:2" x14ac:dyDescent="0.3">
      <c r="B16113" s="249"/>
    </row>
    <row r="16114" spans="2:2" x14ac:dyDescent="0.3">
      <c r="B16114" s="249"/>
    </row>
    <row r="16115" spans="2:2" x14ac:dyDescent="0.3">
      <c r="B16115" s="249"/>
    </row>
    <row r="16116" spans="2:2" x14ac:dyDescent="0.3">
      <c r="B16116" s="249"/>
    </row>
    <row r="16117" spans="2:2" x14ac:dyDescent="0.3">
      <c r="B16117" s="249"/>
    </row>
    <row r="16118" spans="2:2" x14ac:dyDescent="0.3">
      <c r="B16118" s="249"/>
    </row>
    <row r="16119" spans="2:2" x14ac:dyDescent="0.3">
      <c r="B16119" s="249"/>
    </row>
    <row r="16120" spans="2:2" x14ac:dyDescent="0.3">
      <c r="B16120" s="249"/>
    </row>
    <row r="16121" spans="2:2" x14ac:dyDescent="0.3">
      <c r="B16121" s="249"/>
    </row>
    <row r="16122" spans="2:2" x14ac:dyDescent="0.3">
      <c r="B16122" s="249"/>
    </row>
    <row r="16123" spans="2:2" x14ac:dyDescent="0.3">
      <c r="B16123" s="249"/>
    </row>
    <row r="16124" spans="2:2" x14ac:dyDescent="0.3">
      <c r="B16124" s="249"/>
    </row>
    <row r="16125" spans="2:2" x14ac:dyDescent="0.3">
      <c r="B16125" s="249"/>
    </row>
    <row r="16126" spans="2:2" x14ac:dyDescent="0.3">
      <c r="B16126" s="249"/>
    </row>
    <row r="16127" spans="2:2" x14ac:dyDescent="0.3">
      <c r="B16127" s="249"/>
    </row>
    <row r="16128" spans="2:2" x14ac:dyDescent="0.3">
      <c r="B16128" s="249"/>
    </row>
    <row r="16129" spans="2:2" x14ac:dyDescent="0.3">
      <c r="B16129" s="249"/>
    </row>
    <row r="16130" spans="2:2" x14ac:dyDescent="0.3">
      <c r="B16130" s="249"/>
    </row>
    <row r="16131" spans="2:2" x14ac:dyDescent="0.3">
      <c r="B16131" s="249"/>
    </row>
    <row r="16132" spans="2:2" x14ac:dyDescent="0.3">
      <c r="B16132" s="249"/>
    </row>
    <row r="16133" spans="2:2" x14ac:dyDescent="0.3">
      <c r="B16133" s="249"/>
    </row>
    <row r="16134" spans="2:2" x14ac:dyDescent="0.3">
      <c r="B16134" s="249"/>
    </row>
    <row r="16135" spans="2:2" x14ac:dyDescent="0.3">
      <c r="B16135" s="249"/>
    </row>
    <row r="16136" spans="2:2" x14ac:dyDescent="0.3">
      <c r="B16136" s="249"/>
    </row>
    <row r="16137" spans="2:2" x14ac:dyDescent="0.3">
      <c r="B16137" s="249"/>
    </row>
    <row r="16138" spans="2:2" x14ac:dyDescent="0.3">
      <c r="B16138" s="249"/>
    </row>
    <row r="16139" spans="2:2" x14ac:dyDescent="0.3">
      <c r="B16139" s="249"/>
    </row>
    <row r="16140" spans="2:2" x14ac:dyDescent="0.3">
      <c r="B16140" s="249"/>
    </row>
    <row r="16141" spans="2:2" x14ac:dyDescent="0.3">
      <c r="B16141" s="249"/>
    </row>
    <row r="16142" spans="2:2" x14ac:dyDescent="0.3">
      <c r="B16142" s="249"/>
    </row>
    <row r="16143" spans="2:2" x14ac:dyDescent="0.3">
      <c r="B16143" s="249"/>
    </row>
    <row r="16144" spans="2:2" x14ac:dyDescent="0.3">
      <c r="B16144" s="249"/>
    </row>
    <row r="16145" spans="2:2" x14ac:dyDescent="0.3">
      <c r="B16145" s="249"/>
    </row>
    <row r="16146" spans="2:2" x14ac:dyDescent="0.3">
      <c r="B16146" s="249"/>
    </row>
    <row r="16147" spans="2:2" x14ac:dyDescent="0.3">
      <c r="B16147" s="249"/>
    </row>
    <row r="16148" spans="2:2" x14ac:dyDescent="0.3">
      <c r="B16148" s="249"/>
    </row>
    <row r="16149" spans="2:2" x14ac:dyDescent="0.3">
      <c r="B16149" s="249"/>
    </row>
    <row r="16150" spans="2:2" x14ac:dyDescent="0.3">
      <c r="B16150" s="249"/>
    </row>
    <row r="16151" spans="2:2" x14ac:dyDescent="0.3">
      <c r="B16151" s="249"/>
    </row>
    <row r="16152" spans="2:2" x14ac:dyDescent="0.3">
      <c r="B16152" s="249"/>
    </row>
    <row r="16153" spans="2:2" x14ac:dyDescent="0.3">
      <c r="B16153" s="249"/>
    </row>
    <row r="16154" spans="2:2" x14ac:dyDescent="0.3">
      <c r="B16154" s="249"/>
    </row>
    <row r="16155" spans="2:2" x14ac:dyDescent="0.3">
      <c r="B16155" s="249"/>
    </row>
    <row r="16156" spans="2:2" x14ac:dyDescent="0.3">
      <c r="B16156" s="249"/>
    </row>
    <row r="16157" spans="2:2" x14ac:dyDescent="0.3">
      <c r="B16157" s="249"/>
    </row>
    <row r="16158" spans="2:2" x14ac:dyDescent="0.3">
      <c r="B16158" s="249"/>
    </row>
    <row r="16159" spans="2:2" x14ac:dyDescent="0.3">
      <c r="B16159" s="249"/>
    </row>
    <row r="16160" spans="2:2" x14ac:dyDescent="0.3">
      <c r="B16160" s="249"/>
    </row>
    <row r="16161" spans="2:2" x14ac:dyDescent="0.3">
      <c r="B16161" s="249"/>
    </row>
    <row r="16162" spans="2:2" x14ac:dyDescent="0.3">
      <c r="B16162" s="249"/>
    </row>
    <row r="16163" spans="2:2" x14ac:dyDescent="0.3">
      <c r="B16163" s="249"/>
    </row>
    <row r="16164" spans="2:2" x14ac:dyDescent="0.3">
      <c r="B16164" s="249"/>
    </row>
    <row r="16165" spans="2:2" x14ac:dyDescent="0.3">
      <c r="B16165" s="249"/>
    </row>
    <row r="16166" spans="2:2" x14ac:dyDescent="0.3">
      <c r="B16166" s="249"/>
    </row>
    <row r="16167" spans="2:2" x14ac:dyDescent="0.3">
      <c r="B16167" s="249"/>
    </row>
    <row r="16168" spans="2:2" x14ac:dyDescent="0.3">
      <c r="B16168" s="249"/>
    </row>
    <row r="16169" spans="2:2" x14ac:dyDescent="0.3">
      <c r="B16169" s="249"/>
    </row>
    <row r="16170" spans="2:2" x14ac:dyDescent="0.3">
      <c r="B16170" s="249"/>
    </row>
    <row r="16171" spans="2:2" x14ac:dyDescent="0.3">
      <c r="B16171" s="249"/>
    </row>
    <row r="16172" spans="2:2" x14ac:dyDescent="0.3">
      <c r="B16172" s="249"/>
    </row>
    <row r="16173" spans="2:2" x14ac:dyDescent="0.3">
      <c r="B16173" s="249"/>
    </row>
    <row r="16174" spans="2:2" x14ac:dyDescent="0.3">
      <c r="B16174" s="249"/>
    </row>
    <row r="16175" spans="2:2" x14ac:dyDescent="0.3">
      <c r="B16175" s="249"/>
    </row>
    <row r="16176" spans="2:2" x14ac:dyDescent="0.3">
      <c r="B16176" s="249"/>
    </row>
    <row r="16177" spans="2:2" x14ac:dyDescent="0.3">
      <c r="B16177" s="249"/>
    </row>
    <row r="16178" spans="2:2" x14ac:dyDescent="0.3">
      <c r="B16178" s="249"/>
    </row>
    <row r="16179" spans="2:2" x14ac:dyDescent="0.3">
      <c r="B16179" s="249"/>
    </row>
    <row r="16180" spans="2:2" x14ac:dyDescent="0.3">
      <c r="B16180" s="249"/>
    </row>
    <row r="16181" spans="2:2" x14ac:dyDescent="0.3">
      <c r="B16181" s="249"/>
    </row>
    <row r="16182" spans="2:2" x14ac:dyDescent="0.3">
      <c r="B16182" s="249"/>
    </row>
    <row r="16183" spans="2:2" x14ac:dyDescent="0.3">
      <c r="B16183" s="249"/>
    </row>
    <row r="16184" spans="2:2" x14ac:dyDescent="0.3">
      <c r="B16184" s="249"/>
    </row>
    <row r="16185" spans="2:2" x14ac:dyDescent="0.3">
      <c r="B16185" s="249"/>
    </row>
    <row r="16186" spans="2:2" x14ac:dyDescent="0.3">
      <c r="B16186" s="249"/>
    </row>
    <row r="16187" spans="2:2" x14ac:dyDescent="0.3">
      <c r="B16187" s="249"/>
    </row>
    <row r="16188" spans="2:2" x14ac:dyDescent="0.3">
      <c r="B16188" s="249"/>
    </row>
    <row r="16189" spans="2:2" x14ac:dyDescent="0.3">
      <c r="B16189" s="249"/>
    </row>
    <row r="16190" spans="2:2" x14ac:dyDescent="0.3">
      <c r="B16190" s="249"/>
    </row>
    <row r="16191" spans="2:2" x14ac:dyDescent="0.3">
      <c r="B16191" s="249"/>
    </row>
    <row r="16192" spans="2:2" x14ac:dyDescent="0.3">
      <c r="B16192" s="249"/>
    </row>
    <row r="16193" spans="2:2" x14ac:dyDescent="0.3">
      <c r="B16193" s="249"/>
    </row>
    <row r="16194" spans="2:2" x14ac:dyDescent="0.3">
      <c r="B16194" s="249"/>
    </row>
    <row r="16195" spans="2:2" x14ac:dyDescent="0.3">
      <c r="B16195" s="249"/>
    </row>
    <row r="16196" spans="2:2" x14ac:dyDescent="0.3">
      <c r="B16196" s="249"/>
    </row>
    <row r="16197" spans="2:2" x14ac:dyDescent="0.3">
      <c r="B16197" s="249"/>
    </row>
    <row r="16198" spans="2:2" x14ac:dyDescent="0.3">
      <c r="B16198" s="249"/>
    </row>
    <row r="16199" spans="2:2" x14ac:dyDescent="0.3">
      <c r="B16199" s="249"/>
    </row>
    <row r="16200" spans="2:2" x14ac:dyDescent="0.3">
      <c r="B16200" s="249"/>
    </row>
    <row r="16201" spans="2:2" x14ac:dyDescent="0.3">
      <c r="B16201" s="249"/>
    </row>
    <row r="16202" spans="2:2" x14ac:dyDescent="0.3">
      <c r="B16202" s="249"/>
    </row>
    <row r="16203" spans="2:2" x14ac:dyDescent="0.3">
      <c r="B16203" s="249"/>
    </row>
    <row r="16204" spans="2:2" x14ac:dyDescent="0.3">
      <c r="B16204" s="249"/>
    </row>
    <row r="16205" spans="2:2" x14ac:dyDescent="0.3">
      <c r="B16205" s="249"/>
    </row>
    <row r="16206" spans="2:2" x14ac:dyDescent="0.3">
      <c r="B16206" s="249"/>
    </row>
    <row r="16207" spans="2:2" x14ac:dyDescent="0.3">
      <c r="B16207" s="249"/>
    </row>
    <row r="16208" spans="2:2" x14ac:dyDescent="0.3">
      <c r="B16208" s="249"/>
    </row>
    <row r="16209" spans="2:2" x14ac:dyDescent="0.3">
      <c r="B16209" s="249"/>
    </row>
    <row r="16210" spans="2:2" x14ac:dyDescent="0.3">
      <c r="B16210" s="249"/>
    </row>
    <row r="16211" spans="2:2" x14ac:dyDescent="0.3">
      <c r="B16211" s="249"/>
    </row>
    <row r="16212" spans="2:2" x14ac:dyDescent="0.3">
      <c r="B16212" s="249"/>
    </row>
    <row r="16213" spans="2:2" x14ac:dyDescent="0.3">
      <c r="B16213" s="249"/>
    </row>
    <row r="16214" spans="2:2" x14ac:dyDescent="0.3">
      <c r="B16214" s="249"/>
    </row>
    <row r="16215" spans="2:2" x14ac:dyDescent="0.3">
      <c r="B16215" s="249"/>
    </row>
    <row r="16216" spans="2:2" x14ac:dyDescent="0.3">
      <c r="B16216" s="249"/>
    </row>
    <row r="16217" spans="2:2" x14ac:dyDescent="0.3">
      <c r="B16217" s="249"/>
    </row>
    <row r="16218" spans="2:2" x14ac:dyDescent="0.3">
      <c r="B16218" s="249"/>
    </row>
    <row r="16219" spans="2:2" x14ac:dyDescent="0.3">
      <c r="B16219" s="249"/>
    </row>
    <row r="16220" spans="2:2" x14ac:dyDescent="0.3">
      <c r="B16220" s="249"/>
    </row>
    <row r="16221" spans="2:2" x14ac:dyDescent="0.3">
      <c r="B16221" s="249"/>
    </row>
    <row r="16222" spans="2:2" x14ac:dyDescent="0.3">
      <c r="B16222" s="249"/>
    </row>
    <row r="16223" spans="2:2" x14ac:dyDescent="0.3">
      <c r="B16223" s="249"/>
    </row>
    <row r="16224" spans="2:2" x14ac:dyDescent="0.3">
      <c r="B16224" s="249"/>
    </row>
    <row r="16225" spans="2:2" x14ac:dyDescent="0.3">
      <c r="B16225" s="249"/>
    </row>
    <row r="16226" spans="2:2" x14ac:dyDescent="0.3">
      <c r="B16226" s="249"/>
    </row>
    <row r="16227" spans="2:2" x14ac:dyDescent="0.3">
      <c r="B16227" s="249"/>
    </row>
    <row r="16228" spans="2:2" x14ac:dyDescent="0.3">
      <c r="B16228" s="249"/>
    </row>
    <row r="16229" spans="2:2" x14ac:dyDescent="0.3">
      <c r="B16229" s="249"/>
    </row>
    <row r="16230" spans="2:2" x14ac:dyDescent="0.3">
      <c r="B16230" s="249"/>
    </row>
    <row r="16231" spans="2:2" x14ac:dyDescent="0.3">
      <c r="B16231" s="249"/>
    </row>
    <row r="16232" spans="2:2" x14ac:dyDescent="0.3">
      <c r="B16232" s="249"/>
    </row>
    <row r="16233" spans="2:2" x14ac:dyDescent="0.3">
      <c r="B16233" s="249"/>
    </row>
    <row r="16234" spans="2:2" x14ac:dyDescent="0.3">
      <c r="B16234" s="249"/>
    </row>
    <row r="16235" spans="2:2" x14ac:dyDescent="0.3">
      <c r="B16235" s="249"/>
    </row>
    <row r="16236" spans="2:2" x14ac:dyDescent="0.3">
      <c r="B16236" s="249"/>
    </row>
    <row r="16237" spans="2:2" x14ac:dyDescent="0.3">
      <c r="B16237" s="249"/>
    </row>
    <row r="16238" spans="2:2" x14ac:dyDescent="0.3">
      <c r="B16238" s="249"/>
    </row>
    <row r="16239" spans="2:2" x14ac:dyDescent="0.3">
      <c r="B16239" s="249"/>
    </row>
    <row r="16240" spans="2:2" x14ac:dyDescent="0.3">
      <c r="B16240" s="249"/>
    </row>
    <row r="16241" spans="2:2" x14ac:dyDescent="0.3">
      <c r="B16241" s="249"/>
    </row>
    <row r="16242" spans="2:2" x14ac:dyDescent="0.3">
      <c r="B16242" s="249"/>
    </row>
    <row r="16243" spans="2:2" x14ac:dyDescent="0.3">
      <c r="B16243" s="249"/>
    </row>
    <row r="16244" spans="2:2" x14ac:dyDescent="0.3">
      <c r="B16244" s="249"/>
    </row>
    <row r="16245" spans="2:2" x14ac:dyDescent="0.3">
      <c r="B16245" s="249"/>
    </row>
    <row r="16246" spans="2:2" x14ac:dyDescent="0.3">
      <c r="B16246" s="249"/>
    </row>
    <row r="16247" spans="2:2" x14ac:dyDescent="0.3">
      <c r="B16247" s="249"/>
    </row>
    <row r="16248" spans="2:2" x14ac:dyDescent="0.3">
      <c r="B16248" s="249"/>
    </row>
    <row r="16249" spans="2:2" x14ac:dyDescent="0.3">
      <c r="B16249" s="249"/>
    </row>
    <row r="16250" spans="2:2" x14ac:dyDescent="0.3">
      <c r="B16250" s="249"/>
    </row>
    <row r="16251" spans="2:2" x14ac:dyDescent="0.3">
      <c r="B16251" s="249"/>
    </row>
    <row r="16252" spans="2:2" x14ac:dyDescent="0.3">
      <c r="B16252" s="249"/>
    </row>
    <row r="16253" spans="2:2" x14ac:dyDescent="0.3">
      <c r="B16253" s="249"/>
    </row>
    <row r="16254" spans="2:2" x14ac:dyDescent="0.3">
      <c r="B16254" s="249"/>
    </row>
    <row r="16255" spans="2:2" x14ac:dyDescent="0.3">
      <c r="B16255" s="249"/>
    </row>
    <row r="16256" spans="2:2" x14ac:dyDescent="0.3">
      <c r="B16256" s="249"/>
    </row>
    <row r="16257" spans="2:2" x14ac:dyDescent="0.3">
      <c r="B16257" s="249"/>
    </row>
    <row r="16258" spans="2:2" x14ac:dyDescent="0.3">
      <c r="B16258" s="249"/>
    </row>
    <row r="16259" spans="2:2" x14ac:dyDescent="0.3">
      <c r="B16259" s="249"/>
    </row>
    <row r="16260" spans="2:2" x14ac:dyDescent="0.3">
      <c r="B16260" s="249"/>
    </row>
    <row r="16261" spans="2:2" x14ac:dyDescent="0.3">
      <c r="B16261" s="249"/>
    </row>
    <row r="16262" spans="2:2" x14ac:dyDescent="0.3">
      <c r="B16262" s="249"/>
    </row>
    <row r="16263" spans="2:2" x14ac:dyDescent="0.3">
      <c r="B16263" s="249"/>
    </row>
    <row r="16264" spans="2:2" x14ac:dyDescent="0.3">
      <c r="B16264" s="249"/>
    </row>
    <row r="16265" spans="2:2" x14ac:dyDescent="0.3">
      <c r="B16265" s="249"/>
    </row>
    <row r="16266" spans="2:2" x14ac:dyDescent="0.3">
      <c r="B16266" s="249"/>
    </row>
    <row r="16267" spans="2:2" x14ac:dyDescent="0.3">
      <c r="B16267" s="249"/>
    </row>
    <row r="16268" spans="2:2" x14ac:dyDescent="0.3">
      <c r="B16268" s="249"/>
    </row>
    <row r="16269" spans="2:2" x14ac:dyDescent="0.3">
      <c r="B16269" s="249"/>
    </row>
    <row r="16270" spans="2:2" x14ac:dyDescent="0.3">
      <c r="B16270" s="249"/>
    </row>
    <row r="16271" spans="2:2" x14ac:dyDescent="0.3">
      <c r="B16271" s="249"/>
    </row>
    <row r="16272" spans="2:2" x14ac:dyDescent="0.3">
      <c r="B16272" s="249"/>
    </row>
    <row r="16273" spans="2:2" x14ac:dyDescent="0.3">
      <c r="B16273" s="249"/>
    </row>
    <row r="16274" spans="2:2" x14ac:dyDescent="0.3">
      <c r="B16274" s="249"/>
    </row>
    <row r="16275" spans="2:2" x14ac:dyDescent="0.3">
      <c r="B16275" s="249"/>
    </row>
    <row r="16276" spans="2:2" x14ac:dyDescent="0.3">
      <c r="B16276" s="249"/>
    </row>
    <row r="16277" spans="2:2" x14ac:dyDescent="0.3">
      <c r="B16277" s="249"/>
    </row>
    <row r="16278" spans="2:2" x14ac:dyDescent="0.3">
      <c r="B16278" s="249"/>
    </row>
    <row r="16279" spans="2:2" x14ac:dyDescent="0.3">
      <c r="B16279" s="249"/>
    </row>
    <row r="16280" spans="2:2" x14ac:dyDescent="0.3">
      <c r="B16280" s="249"/>
    </row>
    <row r="16281" spans="2:2" x14ac:dyDescent="0.3">
      <c r="B16281" s="249"/>
    </row>
    <row r="16282" spans="2:2" x14ac:dyDescent="0.3">
      <c r="B16282" s="249"/>
    </row>
    <row r="16283" spans="2:2" x14ac:dyDescent="0.3">
      <c r="B16283" s="249"/>
    </row>
    <row r="16284" spans="2:2" x14ac:dyDescent="0.3">
      <c r="B16284" s="249"/>
    </row>
    <row r="16285" spans="2:2" x14ac:dyDescent="0.3">
      <c r="B16285" s="249"/>
    </row>
    <row r="16286" spans="2:2" x14ac:dyDescent="0.3">
      <c r="B16286" s="249"/>
    </row>
    <row r="16287" spans="2:2" x14ac:dyDescent="0.3">
      <c r="B16287" s="249"/>
    </row>
    <row r="16288" spans="2:2" x14ac:dyDescent="0.3">
      <c r="B16288" s="249"/>
    </row>
    <row r="16289" spans="2:2" x14ac:dyDescent="0.3">
      <c r="B16289" s="249"/>
    </row>
    <row r="16290" spans="2:2" x14ac:dyDescent="0.3">
      <c r="B16290" s="249"/>
    </row>
    <row r="16291" spans="2:2" x14ac:dyDescent="0.3">
      <c r="B16291" s="249"/>
    </row>
    <row r="16292" spans="2:2" x14ac:dyDescent="0.3">
      <c r="B16292" s="249"/>
    </row>
    <row r="16293" spans="2:2" x14ac:dyDescent="0.3">
      <c r="B16293" s="249"/>
    </row>
    <row r="16294" spans="2:2" x14ac:dyDescent="0.3">
      <c r="B16294" s="249"/>
    </row>
    <row r="16295" spans="2:2" x14ac:dyDescent="0.3">
      <c r="B16295" s="249"/>
    </row>
    <row r="16296" spans="2:2" x14ac:dyDescent="0.3">
      <c r="B16296" s="249"/>
    </row>
    <row r="16297" spans="2:2" x14ac:dyDescent="0.3">
      <c r="B16297" s="249"/>
    </row>
    <row r="16298" spans="2:2" x14ac:dyDescent="0.3">
      <c r="B16298" s="249"/>
    </row>
    <row r="16299" spans="2:2" x14ac:dyDescent="0.3">
      <c r="B16299" s="249"/>
    </row>
    <row r="16300" spans="2:2" x14ac:dyDescent="0.3">
      <c r="B16300" s="249"/>
    </row>
    <row r="16301" spans="2:2" x14ac:dyDescent="0.3">
      <c r="B16301" s="249"/>
    </row>
    <row r="16302" spans="2:2" x14ac:dyDescent="0.3">
      <c r="B16302" s="249"/>
    </row>
    <row r="16303" spans="2:2" x14ac:dyDescent="0.3">
      <c r="B16303" s="249"/>
    </row>
    <row r="16304" spans="2:2" x14ac:dyDescent="0.3">
      <c r="B16304" s="249"/>
    </row>
    <row r="16305" spans="2:2" x14ac:dyDescent="0.3">
      <c r="B16305" s="249"/>
    </row>
    <row r="16306" spans="2:2" x14ac:dyDescent="0.3">
      <c r="B16306" s="249"/>
    </row>
    <row r="16307" spans="2:2" x14ac:dyDescent="0.3">
      <c r="B16307" s="249"/>
    </row>
    <row r="16308" spans="2:2" x14ac:dyDescent="0.3">
      <c r="B16308" s="249"/>
    </row>
    <row r="16309" spans="2:2" x14ac:dyDescent="0.3">
      <c r="B16309" s="249"/>
    </row>
    <row r="16310" spans="2:2" x14ac:dyDescent="0.3">
      <c r="B16310" s="249"/>
    </row>
    <row r="16311" spans="2:2" x14ac:dyDescent="0.3">
      <c r="B16311" s="249"/>
    </row>
    <row r="16312" spans="2:2" x14ac:dyDescent="0.3">
      <c r="B16312" s="249"/>
    </row>
    <row r="16313" spans="2:2" x14ac:dyDescent="0.3">
      <c r="B16313" s="249"/>
    </row>
    <row r="16314" spans="2:2" x14ac:dyDescent="0.3">
      <c r="B16314" s="249"/>
    </row>
    <row r="16315" spans="2:2" x14ac:dyDescent="0.3">
      <c r="B16315" s="249"/>
    </row>
    <row r="16316" spans="2:2" x14ac:dyDescent="0.3">
      <c r="B16316" s="249"/>
    </row>
    <row r="16317" spans="2:2" x14ac:dyDescent="0.3">
      <c r="B16317" s="249"/>
    </row>
    <row r="16318" spans="2:2" x14ac:dyDescent="0.3">
      <c r="B16318" s="249"/>
    </row>
    <row r="16319" spans="2:2" x14ac:dyDescent="0.3">
      <c r="B16319" s="249"/>
    </row>
    <row r="16320" spans="2:2" x14ac:dyDescent="0.3">
      <c r="B16320" s="249"/>
    </row>
    <row r="16321" spans="2:2" x14ac:dyDescent="0.3">
      <c r="B16321" s="249"/>
    </row>
    <row r="16322" spans="2:2" x14ac:dyDescent="0.3">
      <c r="B16322" s="249"/>
    </row>
    <row r="16323" spans="2:2" x14ac:dyDescent="0.3">
      <c r="B16323" s="249"/>
    </row>
    <row r="16324" spans="2:2" x14ac:dyDescent="0.3">
      <c r="B16324" s="249"/>
    </row>
    <row r="16325" spans="2:2" x14ac:dyDescent="0.3">
      <c r="B16325" s="249"/>
    </row>
    <row r="16326" spans="2:2" x14ac:dyDescent="0.3">
      <c r="B16326" s="249"/>
    </row>
    <row r="16327" spans="2:2" x14ac:dyDescent="0.3">
      <c r="B16327" s="249"/>
    </row>
    <row r="16328" spans="2:2" x14ac:dyDescent="0.3">
      <c r="B16328" s="249"/>
    </row>
    <row r="16329" spans="2:2" x14ac:dyDescent="0.3">
      <c r="B16329" s="249"/>
    </row>
    <row r="16330" spans="2:2" x14ac:dyDescent="0.3">
      <c r="B16330" s="249"/>
    </row>
    <row r="16331" spans="2:2" x14ac:dyDescent="0.3">
      <c r="B16331" s="249"/>
    </row>
    <row r="16332" spans="2:2" x14ac:dyDescent="0.3">
      <c r="B16332" s="249"/>
    </row>
    <row r="16333" spans="2:2" x14ac:dyDescent="0.3">
      <c r="B16333" s="249"/>
    </row>
    <row r="16334" spans="2:2" x14ac:dyDescent="0.3">
      <c r="B16334" s="249"/>
    </row>
    <row r="16335" spans="2:2" x14ac:dyDescent="0.3">
      <c r="B16335" s="249"/>
    </row>
    <row r="16336" spans="2:2" x14ac:dyDescent="0.3">
      <c r="B16336" s="249"/>
    </row>
    <row r="16337" spans="2:2" x14ac:dyDescent="0.3">
      <c r="B16337" s="249"/>
    </row>
    <row r="16338" spans="2:2" x14ac:dyDescent="0.3">
      <c r="B16338" s="249"/>
    </row>
    <row r="16339" spans="2:2" x14ac:dyDescent="0.3">
      <c r="B16339" s="249"/>
    </row>
    <row r="16340" spans="2:2" x14ac:dyDescent="0.3">
      <c r="B16340" s="249"/>
    </row>
    <row r="16341" spans="2:2" x14ac:dyDescent="0.3">
      <c r="B16341" s="249"/>
    </row>
    <row r="16342" spans="2:2" x14ac:dyDescent="0.3">
      <c r="B16342" s="249"/>
    </row>
    <row r="16343" spans="2:2" x14ac:dyDescent="0.3">
      <c r="B16343" s="249"/>
    </row>
    <row r="16344" spans="2:2" x14ac:dyDescent="0.3">
      <c r="B16344" s="249"/>
    </row>
    <row r="16345" spans="2:2" x14ac:dyDescent="0.3">
      <c r="B16345" s="249"/>
    </row>
    <row r="16346" spans="2:2" x14ac:dyDescent="0.3">
      <c r="B16346" s="249"/>
    </row>
    <row r="16347" spans="2:2" x14ac:dyDescent="0.3">
      <c r="B16347" s="249"/>
    </row>
    <row r="16348" spans="2:2" x14ac:dyDescent="0.3">
      <c r="B16348" s="249"/>
    </row>
    <row r="16349" spans="2:2" x14ac:dyDescent="0.3">
      <c r="B16349" s="249"/>
    </row>
    <row r="16350" spans="2:2" x14ac:dyDescent="0.3">
      <c r="B16350" s="249"/>
    </row>
    <row r="16351" spans="2:2" x14ac:dyDescent="0.3">
      <c r="B16351" s="249"/>
    </row>
    <row r="16352" spans="2:2" x14ac:dyDescent="0.3">
      <c r="B16352" s="249"/>
    </row>
    <row r="16353" spans="2:2" x14ac:dyDescent="0.3">
      <c r="B16353" s="249"/>
    </row>
    <row r="16354" spans="2:2" x14ac:dyDescent="0.3">
      <c r="B16354" s="249"/>
    </row>
    <row r="16355" spans="2:2" x14ac:dyDescent="0.3">
      <c r="B16355" s="249"/>
    </row>
    <row r="16356" spans="2:2" x14ac:dyDescent="0.3">
      <c r="B16356" s="249"/>
    </row>
    <row r="16357" spans="2:2" x14ac:dyDescent="0.3">
      <c r="B16357" s="249"/>
    </row>
    <row r="16358" spans="2:2" x14ac:dyDescent="0.3">
      <c r="B16358" s="249"/>
    </row>
    <row r="16359" spans="2:2" x14ac:dyDescent="0.3">
      <c r="B16359" s="249"/>
    </row>
    <row r="16360" spans="2:2" x14ac:dyDescent="0.3">
      <c r="B16360" s="249"/>
    </row>
    <row r="16361" spans="2:2" x14ac:dyDescent="0.3">
      <c r="B16361" s="249"/>
    </row>
    <row r="16362" spans="2:2" x14ac:dyDescent="0.3">
      <c r="B16362" s="249"/>
    </row>
    <row r="16363" spans="2:2" x14ac:dyDescent="0.3">
      <c r="B16363" s="249"/>
    </row>
    <row r="16364" spans="2:2" x14ac:dyDescent="0.3">
      <c r="B16364" s="249"/>
    </row>
    <row r="16365" spans="2:2" x14ac:dyDescent="0.3">
      <c r="B16365" s="249"/>
    </row>
    <row r="16366" spans="2:2" x14ac:dyDescent="0.3">
      <c r="B16366" s="249"/>
    </row>
    <row r="16367" spans="2:2" x14ac:dyDescent="0.3">
      <c r="B16367" s="249"/>
    </row>
    <row r="16368" spans="2:2" x14ac:dyDescent="0.3">
      <c r="B16368" s="249"/>
    </row>
    <row r="16369" spans="2:2" x14ac:dyDescent="0.3">
      <c r="B16369" s="249"/>
    </row>
    <row r="16370" spans="2:2" x14ac:dyDescent="0.3">
      <c r="B16370" s="249"/>
    </row>
    <row r="16371" spans="2:2" x14ac:dyDescent="0.3">
      <c r="B16371" s="249"/>
    </row>
    <row r="16372" spans="2:2" x14ac:dyDescent="0.3">
      <c r="B16372" s="249"/>
    </row>
    <row r="16373" spans="2:2" x14ac:dyDescent="0.3">
      <c r="B16373" s="249"/>
    </row>
    <row r="16374" spans="2:2" x14ac:dyDescent="0.3">
      <c r="B16374" s="249"/>
    </row>
    <row r="16375" spans="2:2" x14ac:dyDescent="0.3">
      <c r="B16375" s="249"/>
    </row>
    <row r="16376" spans="2:2" x14ac:dyDescent="0.3">
      <c r="B16376" s="249"/>
    </row>
    <row r="16377" spans="2:2" x14ac:dyDescent="0.3">
      <c r="B16377" s="249"/>
    </row>
    <row r="16378" spans="2:2" x14ac:dyDescent="0.3">
      <c r="B16378" s="249"/>
    </row>
    <row r="16379" spans="2:2" x14ac:dyDescent="0.3">
      <c r="B16379" s="249"/>
    </row>
    <row r="16380" spans="2:2" x14ac:dyDescent="0.3">
      <c r="B16380" s="249"/>
    </row>
    <row r="16381" spans="2:2" x14ac:dyDescent="0.3">
      <c r="B16381" s="249"/>
    </row>
    <row r="16382" spans="2:2" x14ac:dyDescent="0.3">
      <c r="B16382" s="249"/>
    </row>
    <row r="16383" spans="2:2" x14ac:dyDescent="0.3">
      <c r="B16383" s="249"/>
    </row>
    <row r="16384" spans="2:2" x14ac:dyDescent="0.3">
      <c r="B16384" s="249"/>
    </row>
    <row r="16385" spans="2:2" x14ac:dyDescent="0.3">
      <c r="B16385" s="249"/>
    </row>
  </sheetData>
  <autoFilter ref="A1:B191" xr:uid="{57857C2F-F700-4103-96E7-2C645F3D2884}"/>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BAA51-6872-4183-A409-5177ECF74F3F}">
  <sheetPr codeName="TUploadFlatfile"/>
  <dimension ref="A1:IF14991"/>
  <sheetViews>
    <sheetView topLeftCell="GW28" workbookViewId="0">
      <selection activeCell="GG32" sqref="GG32"/>
    </sheetView>
  </sheetViews>
  <sheetFormatPr baseColWidth="10" defaultColWidth="11.5546875" defaultRowHeight="14.4" outlineLevelRow="1" outlineLevelCol="1" x14ac:dyDescent="0.3"/>
  <cols>
    <col min="1" max="1" width="11.44140625" customWidth="1" outlineLevel="1"/>
    <col min="2" max="2" width="11.44140625" customWidth="1"/>
    <col min="3" max="3" width="12.109375" customWidth="1"/>
    <col min="4" max="4" width="11.44140625" customWidth="1" outlineLevel="1"/>
    <col min="5" max="5" width="14.6640625" customWidth="1" outlineLevel="1"/>
    <col min="6" max="6" width="11.44140625" customWidth="1" outlineLevel="1"/>
    <col min="7" max="7" width="22.5546875" customWidth="1" outlineLevel="1"/>
    <col min="8" max="8" width="9.109375" customWidth="1" outlineLevel="1"/>
    <col min="9" max="9" width="55.6640625" customWidth="1" outlineLevel="1"/>
    <col min="10" max="10" width="19.33203125" customWidth="1" outlineLevel="1"/>
    <col min="11" max="12" width="7.44140625" customWidth="1" outlineLevel="1"/>
    <col min="13" max="13" width="8.88671875" customWidth="1" outlineLevel="1"/>
    <col min="14" max="14" width="9.44140625" customWidth="1" outlineLevel="1"/>
    <col min="15" max="15" width="10.44140625" customWidth="1" outlineLevel="1"/>
    <col min="16" max="16" width="14.109375" customWidth="1" outlineLevel="1"/>
    <col min="17" max="17" width="16.6640625" customWidth="1" outlineLevel="1"/>
    <col min="18" max="18" width="13.109375" customWidth="1" outlineLevel="1"/>
    <col min="19" max="19" width="8.33203125" customWidth="1" outlineLevel="1"/>
    <col min="20" max="20" width="16" customWidth="1" outlineLevel="1"/>
    <col min="21" max="21" width="10.33203125" customWidth="1" outlineLevel="1"/>
    <col min="22" max="22" width="8.33203125" customWidth="1" outlineLevel="1"/>
    <col min="23" max="23" width="10.6640625" customWidth="1" outlineLevel="1"/>
    <col min="24" max="24" width="24.109375" customWidth="1" outlineLevel="1"/>
    <col min="25" max="25" width="11.109375" customWidth="1" outlineLevel="1" collapsed="1"/>
    <col min="26" max="26" width="11.109375" customWidth="1" outlineLevel="1"/>
    <col min="27" max="31" width="11.44140625" customWidth="1" outlineLevel="1"/>
    <col min="32" max="32" width="16.44140625" customWidth="1"/>
    <col min="33" max="33" width="11.44140625" customWidth="1" outlineLevel="1"/>
    <col min="34" max="34" width="16.6640625" customWidth="1" outlineLevel="1"/>
    <col min="35" max="36" width="11.44140625" customWidth="1" outlineLevel="1"/>
    <col min="37" max="37" width="23.44140625" customWidth="1" outlineLevel="1"/>
    <col min="38" max="38" width="37.109375" bestFit="1" customWidth="1"/>
    <col min="39" max="39" width="31.5546875" customWidth="1"/>
    <col min="40" max="40" width="23.109375" customWidth="1" outlineLevel="1"/>
    <col min="41" max="41" width="11.44140625" customWidth="1" outlineLevel="1"/>
    <col min="42" max="42" width="19.109375" customWidth="1" outlineLevel="1"/>
    <col min="43" max="43" width="11.44140625" customWidth="1" outlineLevel="1"/>
    <col min="44" max="44" width="35" customWidth="1"/>
    <col min="45" max="45" width="19.109375" customWidth="1" outlineLevel="1"/>
    <col min="46" max="46" width="11" customWidth="1" outlineLevel="1"/>
    <col min="47" max="47" width="23.88671875" customWidth="1" outlineLevel="1"/>
    <col min="48" max="48" width="15.6640625" customWidth="1" outlineLevel="1"/>
    <col min="49" max="49" width="10.109375" customWidth="1" outlineLevel="1" collapsed="1"/>
    <col min="50" max="50" width="30.33203125" customWidth="1" outlineLevel="1"/>
    <col min="51" max="51" width="11.44140625" customWidth="1" outlineLevel="1"/>
    <col min="52" max="52" width="22.88671875" customWidth="1" outlineLevel="1"/>
    <col min="53" max="53" width="25.33203125" customWidth="1" outlineLevel="1"/>
    <col min="54" max="54" width="30" customWidth="1" outlineLevel="1"/>
    <col min="55" max="55" width="24.44140625" customWidth="1" outlineLevel="1"/>
    <col min="56" max="56" width="11.44140625" customWidth="1" outlineLevel="1"/>
    <col min="57" max="57" width="18.109375" customWidth="1" outlineLevel="1"/>
    <col min="58" max="58" width="22.44140625" customWidth="1"/>
    <col min="59" max="59" width="15.5546875" customWidth="1" outlineLevel="1"/>
    <col min="60" max="60" width="14" customWidth="1" outlineLevel="1"/>
    <col min="61" max="61" width="11.44140625" customWidth="1" outlineLevel="1"/>
    <col min="62" max="62" width="16.5546875" customWidth="1" outlineLevel="1"/>
    <col min="63" max="63" width="23.109375" customWidth="1" outlineLevel="1"/>
    <col min="64" max="64" width="15.6640625" customWidth="1" outlineLevel="1"/>
    <col min="65" max="66" width="11.44140625" customWidth="1" outlineLevel="1"/>
    <col min="67" max="67" width="16.33203125" customWidth="1" outlineLevel="1"/>
    <col min="68" max="68" width="13.109375" customWidth="1" outlineLevel="1"/>
    <col min="69" max="69" width="14.44140625" customWidth="1" outlineLevel="1"/>
    <col min="70" max="70" width="14.88671875" customWidth="1" outlineLevel="1"/>
    <col min="71" max="71" width="14.5546875" customWidth="1" outlineLevel="1"/>
    <col min="72" max="72" width="14.109375" customWidth="1" outlineLevel="1" collapsed="1"/>
    <col min="73" max="73" width="14.88671875" customWidth="1" outlineLevel="1"/>
    <col min="74" max="74" width="14.6640625" customWidth="1" outlineLevel="1"/>
    <col min="75" max="75" width="15.6640625" customWidth="1" outlineLevel="1"/>
    <col min="76" max="76" width="13.5546875" customWidth="1" outlineLevel="1"/>
    <col min="77" max="77" width="15.6640625" customWidth="1" outlineLevel="1"/>
    <col min="78" max="78" width="12.6640625" customWidth="1" outlineLevel="1"/>
    <col min="79" max="79" width="13.5546875" customWidth="1" outlineLevel="1"/>
    <col min="80" max="80" width="22.33203125" customWidth="1" outlineLevel="1"/>
    <col min="81" max="81" width="21.33203125" customWidth="1" outlineLevel="1"/>
    <col min="82" max="83" width="21.6640625" customWidth="1" outlineLevel="1"/>
    <col min="84" max="84" width="22.5546875" customWidth="1" outlineLevel="1"/>
    <col min="85" max="85" width="18.88671875" customWidth="1" outlineLevel="1"/>
    <col min="86" max="86" width="11.88671875" customWidth="1"/>
    <col min="87" max="87" width="17.6640625" customWidth="1" outlineLevel="1"/>
    <col min="88" max="89" width="12.6640625" customWidth="1" outlineLevel="1"/>
    <col min="90" max="91" width="11.44140625" customWidth="1" outlineLevel="1"/>
    <col min="92" max="92" width="16.6640625" customWidth="1" outlineLevel="1"/>
    <col min="93" max="93" width="15.109375" customWidth="1" outlineLevel="1"/>
    <col min="94" max="94" width="16.6640625" customWidth="1" outlineLevel="1"/>
    <col min="95" max="95" width="13.5546875" customWidth="1" outlineLevel="1"/>
    <col min="96" max="96" width="12.5546875" customWidth="1" outlineLevel="1"/>
    <col min="97" max="97" width="12.33203125" customWidth="1" outlineLevel="1"/>
    <col min="98" max="99" width="11.44140625" customWidth="1" outlineLevel="1"/>
    <col min="100" max="101" width="16" customWidth="1" outlineLevel="1"/>
    <col min="102" max="102" width="11.5546875" customWidth="1" outlineLevel="1"/>
    <col min="103" max="103" width="15.6640625" customWidth="1" outlineLevel="1"/>
    <col min="104" max="104" width="9.33203125" customWidth="1" outlineLevel="1"/>
    <col min="105" max="105" width="15" customWidth="1" outlineLevel="1"/>
    <col min="106" max="106" width="13.6640625" customWidth="1" outlineLevel="1"/>
    <col min="107" max="107" width="15.88671875" customWidth="1" outlineLevel="1"/>
    <col min="108" max="109" width="14" customWidth="1" outlineLevel="1"/>
    <col min="110" max="110" width="17.88671875" customWidth="1" outlineLevel="1" collapsed="1"/>
    <col min="111" max="111" width="16.44140625" customWidth="1" outlineLevel="1"/>
    <col min="112" max="112" width="16.109375" customWidth="1" outlineLevel="1"/>
    <col min="113" max="113" width="25.33203125" customWidth="1" outlineLevel="1" collapsed="1"/>
    <col min="114" max="114" width="25.33203125" customWidth="1" outlineLevel="1"/>
    <col min="115" max="121" width="16.109375" customWidth="1" outlineLevel="1"/>
    <col min="122" max="122" width="25.33203125" bestFit="1" customWidth="1"/>
    <col min="123" max="124" width="11.44140625" customWidth="1" outlineLevel="1"/>
    <col min="125" max="125" width="12.5546875" customWidth="1" outlineLevel="1"/>
    <col min="126" max="126" width="11.44140625" customWidth="1" outlineLevel="1"/>
    <col min="127" max="127" width="18.44140625" customWidth="1" outlineLevel="1"/>
    <col min="128" max="129" width="11.44140625" customWidth="1" outlineLevel="1"/>
    <col min="130" max="130" width="25.88671875" customWidth="1" outlineLevel="1"/>
    <col min="131" max="131" width="23.5546875" customWidth="1" outlineLevel="1"/>
    <col min="132" max="132" width="20" customWidth="1" outlineLevel="1"/>
    <col min="133" max="133" width="15.88671875" customWidth="1" outlineLevel="1"/>
    <col min="134" max="134" width="11.44140625" customWidth="1" outlineLevel="1"/>
    <col min="135" max="135" width="14.109375" customWidth="1" outlineLevel="1"/>
    <col min="136" max="136" width="14.44140625" customWidth="1" outlineLevel="1"/>
    <col min="137" max="138" width="11.44140625" customWidth="1" outlineLevel="1"/>
    <col min="139" max="139" width="20.44140625" customWidth="1" outlineLevel="1" collapsed="1"/>
    <col min="140" max="140" width="11.44140625" customWidth="1" outlineLevel="1"/>
    <col min="141" max="141" width="18.33203125" customWidth="1" outlineLevel="1"/>
    <col min="142" max="142" width="11.44140625" customWidth="1" outlineLevel="1"/>
    <col min="143" max="143" width="19.5546875" customWidth="1" outlineLevel="1"/>
    <col min="144" max="144" width="9.6640625" customWidth="1" outlineLevel="1"/>
    <col min="145" max="145" width="24.33203125" customWidth="1" outlineLevel="1"/>
    <col min="146" max="147" width="14.6640625" customWidth="1" outlineLevel="1"/>
    <col min="148" max="148" width="24.6640625" customWidth="1" outlineLevel="1"/>
    <col min="149" max="149" width="22.33203125" customWidth="1" outlineLevel="1"/>
    <col min="150" max="150" width="11.44140625" customWidth="1" outlineLevel="1"/>
    <col min="151" max="151" width="13.88671875" bestFit="1" customWidth="1"/>
    <col min="152" max="152" width="11.44140625" customWidth="1" outlineLevel="1"/>
    <col min="153" max="153" width="24.33203125" customWidth="1" outlineLevel="1"/>
    <col min="154" max="156" width="11.44140625" customWidth="1" outlineLevel="1"/>
    <col min="157" max="157" width="15.33203125" customWidth="1" outlineLevel="1"/>
    <col min="158" max="158" width="16.5546875" customWidth="1" outlineLevel="1"/>
    <col min="159" max="161" width="11.44140625" customWidth="1" outlineLevel="1"/>
    <col min="162" max="163" width="15.44140625" customWidth="1" outlineLevel="1"/>
    <col min="164" max="164" width="18.33203125" customWidth="1" outlineLevel="1"/>
    <col min="165" max="168" width="11.44140625" customWidth="1" outlineLevel="1"/>
    <col min="169" max="169" width="11.44140625" customWidth="1" outlineLevel="1" collapsed="1"/>
    <col min="170" max="172" width="11.44140625" customWidth="1" outlineLevel="1"/>
    <col min="173" max="173" width="23.109375" customWidth="1" outlineLevel="1"/>
    <col min="174" max="180" width="11.44140625" customWidth="1" outlineLevel="1"/>
    <col min="181" max="181" width="25.109375" customWidth="1" outlineLevel="1"/>
    <col min="182" max="182" width="14.33203125" customWidth="1" outlineLevel="1"/>
    <col min="183" max="183" width="9.33203125" customWidth="1" outlineLevel="1"/>
    <col min="184" max="184" width="9.5546875" customWidth="1" outlineLevel="1"/>
    <col min="185" max="185" width="18.6640625" customWidth="1" outlineLevel="1"/>
    <col min="186" max="186" width="11.44140625" customWidth="1" outlineLevel="1"/>
    <col min="187" max="187" width="13.109375" customWidth="1" outlineLevel="1"/>
    <col min="188" max="188" width="15" customWidth="1" outlineLevel="1"/>
    <col min="189" max="189" width="14" customWidth="1" outlineLevel="1"/>
    <col min="190" max="190" width="10.88671875" customWidth="1" outlineLevel="1"/>
    <col min="191" max="196" width="10.44140625" customWidth="1" outlineLevel="1"/>
    <col min="197" max="197" width="16.5546875" customWidth="1"/>
    <col min="199" max="199" width="15.6640625" bestFit="1" customWidth="1"/>
    <col min="200" max="200" width="61.6640625" bestFit="1" customWidth="1"/>
    <col min="201" max="201" width="21" bestFit="1" customWidth="1"/>
    <col min="202" max="202" width="20.88671875" bestFit="1" customWidth="1"/>
    <col min="205" max="205" width="11.5546875" style="186"/>
    <col min="206" max="206" width="9.109375" bestFit="1" customWidth="1"/>
    <col min="207" max="207" width="10.44140625" bestFit="1" customWidth="1"/>
    <col min="208" max="208" width="3.33203125" bestFit="1" customWidth="1"/>
    <col min="209" max="209" width="4.44140625" bestFit="1" customWidth="1"/>
    <col min="210" max="212" width="3" bestFit="1" customWidth="1"/>
    <col min="213" max="213" width="3.33203125" bestFit="1" customWidth="1"/>
    <col min="214" max="214" width="3.44140625" bestFit="1" customWidth="1"/>
    <col min="215" max="215" width="3.33203125" bestFit="1" customWidth="1"/>
    <col min="216" max="216" width="3.44140625" customWidth="1"/>
    <col min="217" max="217" width="40.44140625" bestFit="1" customWidth="1"/>
    <col min="218" max="218" width="40" bestFit="1" customWidth="1"/>
    <col min="226" max="226" width="40.44140625" bestFit="1" customWidth="1"/>
    <col min="239" max="239" width="18.5546875" customWidth="1"/>
    <col min="240" max="240" width="23" bestFit="1" customWidth="1"/>
  </cols>
  <sheetData>
    <row r="1" spans="1:205" s="20" customFormat="1" ht="43.2" hidden="1" outlineLevel="1" x14ac:dyDescent="0.3">
      <c r="A1" s="54" t="s">
        <v>3</v>
      </c>
      <c r="B1" s="55" t="s">
        <v>4</v>
      </c>
      <c r="C1" s="55" t="s">
        <v>5</v>
      </c>
      <c r="D1" s="55" t="s">
        <v>6</v>
      </c>
      <c r="E1" s="55" t="s">
        <v>7</v>
      </c>
      <c r="F1" s="55" t="s">
        <v>8</v>
      </c>
      <c r="G1" s="55" t="s">
        <v>9</v>
      </c>
      <c r="H1" s="55"/>
      <c r="I1" s="55" t="s">
        <v>10</v>
      </c>
      <c r="J1" s="55" t="s">
        <v>11</v>
      </c>
      <c r="K1" s="55" t="s">
        <v>12</v>
      </c>
      <c r="L1" s="61" t="s">
        <v>13</v>
      </c>
      <c r="M1" s="55" t="s">
        <v>14</v>
      </c>
      <c r="N1" s="55" t="s">
        <v>15</v>
      </c>
      <c r="O1" s="55"/>
      <c r="P1" s="55" t="s">
        <v>16</v>
      </c>
      <c r="Q1" s="55"/>
      <c r="R1" s="55" t="s">
        <v>17</v>
      </c>
      <c r="S1" s="55" t="s">
        <v>18</v>
      </c>
      <c r="T1" s="55"/>
      <c r="U1" s="55" t="s">
        <v>19</v>
      </c>
      <c r="V1" s="55" t="s">
        <v>20</v>
      </c>
      <c r="W1" s="55" t="s">
        <v>21</v>
      </c>
      <c r="X1" s="55" t="s">
        <v>22</v>
      </c>
      <c r="Y1" s="55" t="s">
        <v>23</v>
      </c>
      <c r="Z1" s="55"/>
      <c r="AA1" s="62" t="s">
        <v>24</v>
      </c>
      <c r="AB1" s="55" t="s">
        <v>25</v>
      </c>
      <c r="AC1" s="55" t="s">
        <v>26</v>
      </c>
      <c r="AD1" s="55" t="s">
        <v>27</v>
      </c>
      <c r="AE1" s="55" t="s">
        <v>28</v>
      </c>
      <c r="AF1" s="55" t="s">
        <v>29</v>
      </c>
      <c r="AG1" s="55" t="s">
        <v>30</v>
      </c>
      <c r="AH1" s="55" t="s">
        <v>31</v>
      </c>
      <c r="AI1" s="55" t="s">
        <v>32</v>
      </c>
      <c r="AJ1" s="55" t="s">
        <v>33</v>
      </c>
      <c r="AK1" s="55" t="s">
        <v>34</v>
      </c>
      <c r="AL1" s="55" t="s">
        <v>35</v>
      </c>
      <c r="AM1" s="56" t="s">
        <v>36</v>
      </c>
      <c r="AN1" s="56" t="s">
        <v>37</v>
      </c>
      <c r="AO1" s="62" t="s">
        <v>38</v>
      </c>
      <c r="AP1" s="62" t="s">
        <v>39</v>
      </c>
      <c r="AQ1" s="55" t="s">
        <v>40</v>
      </c>
      <c r="AR1" s="57" t="s">
        <v>41</v>
      </c>
      <c r="AS1" s="55" t="s">
        <v>42</v>
      </c>
      <c r="AT1" s="55" t="s">
        <v>43</v>
      </c>
      <c r="AU1" s="55" t="s">
        <v>44</v>
      </c>
      <c r="AV1" s="55" t="s">
        <v>45</v>
      </c>
      <c r="AW1" s="55" t="s">
        <v>46</v>
      </c>
      <c r="AX1" s="55" t="s">
        <v>47</v>
      </c>
      <c r="AY1" s="55" t="s">
        <v>48</v>
      </c>
      <c r="AZ1" s="55" t="s">
        <v>49</v>
      </c>
      <c r="BA1" s="55" t="s">
        <v>50</v>
      </c>
      <c r="BB1" s="55" t="s">
        <v>51</v>
      </c>
      <c r="BC1" s="55" t="s">
        <v>52</v>
      </c>
      <c r="BD1" s="55" t="s">
        <v>53</v>
      </c>
      <c r="BE1" s="55" t="s">
        <v>54</v>
      </c>
      <c r="BF1" s="55" t="s">
        <v>55</v>
      </c>
      <c r="BG1" s="63" t="s">
        <v>56</v>
      </c>
      <c r="BH1" s="63" t="s">
        <v>57</v>
      </c>
      <c r="BI1" s="64" t="s">
        <v>58</v>
      </c>
      <c r="BJ1" s="55" t="s">
        <v>59</v>
      </c>
      <c r="BK1" s="65" t="s">
        <v>60</v>
      </c>
      <c r="BL1" s="55" t="s">
        <v>61</v>
      </c>
      <c r="BM1" s="55" t="s">
        <v>62</v>
      </c>
      <c r="BN1" s="55" t="s">
        <v>63</v>
      </c>
      <c r="BO1" s="58" t="s">
        <v>64</v>
      </c>
      <c r="BP1" s="59" t="s">
        <v>65</v>
      </c>
      <c r="BQ1" s="59" t="s">
        <v>66</v>
      </c>
      <c r="BR1" s="59" t="s">
        <v>67</v>
      </c>
      <c r="BS1" s="59" t="s">
        <v>68</v>
      </c>
      <c r="BT1" s="59" t="s">
        <v>69</v>
      </c>
      <c r="BU1" s="59" t="s">
        <v>70</v>
      </c>
      <c r="BV1" s="59" t="s">
        <v>71</v>
      </c>
      <c r="BW1" s="59" t="s">
        <v>72</v>
      </c>
      <c r="BX1" s="59" t="s">
        <v>73</v>
      </c>
      <c r="BY1" s="59" t="s">
        <v>74</v>
      </c>
      <c r="BZ1" s="59" t="s">
        <v>75</v>
      </c>
      <c r="CA1" s="59" t="s">
        <v>76</v>
      </c>
      <c r="CB1" s="59"/>
      <c r="CC1" s="59"/>
      <c r="CD1" s="59"/>
      <c r="CE1" s="59"/>
      <c r="CF1" s="59"/>
      <c r="CG1" s="59"/>
      <c r="CH1" s="60" t="s">
        <v>77</v>
      </c>
      <c r="CI1" s="56" t="s">
        <v>78</v>
      </c>
      <c r="CJ1" s="60"/>
      <c r="CK1" s="60" t="s">
        <v>79</v>
      </c>
      <c r="CL1" s="60" t="s">
        <v>80</v>
      </c>
      <c r="CM1" s="60"/>
      <c r="CN1" s="55" t="s">
        <v>81</v>
      </c>
      <c r="CO1" s="55" t="s">
        <v>82</v>
      </c>
      <c r="CP1" s="55" t="s">
        <v>83</v>
      </c>
      <c r="CQ1" s="55"/>
      <c r="CR1" s="55" t="s">
        <v>84</v>
      </c>
      <c r="CS1" s="62" t="s">
        <v>85</v>
      </c>
      <c r="CT1" s="66" t="s">
        <v>86</v>
      </c>
      <c r="CU1" s="66"/>
      <c r="CV1" s="62" t="s">
        <v>87</v>
      </c>
      <c r="CW1" s="62"/>
      <c r="CX1" s="62" t="s">
        <v>88</v>
      </c>
      <c r="CY1" s="62"/>
      <c r="CZ1" s="62" t="s">
        <v>89</v>
      </c>
      <c r="DA1" s="62" t="s">
        <v>90</v>
      </c>
      <c r="DB1" s="62" t="s">
        <v>91</v>
      </c>
      <c r="DC1" s="62" t="s">
        <v>92</v>
      </c>
      <c r="DD1" s="66" t="s">
        <v>93</v>
      </c>
      <c r="DE1" s="66"/>
      <c r="DF1" s="62" t="s">
        <v>94</v>
      </c>
      <c r="DG1" s="66" t="s">
        <v>95</v>
      </c>
      <c r="DH1" s="62" t="s">
        <v>96</v>
      </c>
      <c r="DI1" s="55"/>
      <c r="DJ1" s="55"/>
      <c r="DK1" s="62"/>
      <c r="DL1" s="198"/>
      <c r="DM1" s="198"/>
      <c r="DN1" s="198"/>
      <c r="DO1" s="198"/>
      <c r="DP1" s="198"/>
      <c r="DQ1" s="198"/>
      <c r="DR1" s="55" t="s">
        <v>97</v>
      </c>
      <c r="DS1" s="55" t="s">
        <v>98</v>
      </c>
      <c r="DT1" s="55" t="s">
        <v>99</v>
      </c>
      <c r="DU1" s="55" t="s">
        <v>100</v>
      </c>
      <c r="DV1" s="65" t="s">
        <v>101</v>
      </c>
      <c r="DW1" s="65" t="s">
        <v>102</v>
      </c>
      <c r="DX1" s="65" t="s">
        <v>103</v>
      </c>
      <c r="DY1" s="65" t="s">
        <v>104</v>
      </c>
      <c r="DZ1" s="60" t="s">
        <v>105</v>
      </c>
      <c r="EA1" s="55" t="s">
        <v>106</v>
      </c>
      <c r="EB1" s="55" t="s">
        <v>107</v>
      </c>
      <c r="EC1" s="55"/>
      <c r="ED1" s="55"/>
      <c r="EE1" s="55"/>
      <c r="EF1" s="55"/>
      <c r="EG1" s="55"/>
      <c r="EH1" s="55"/>
      <c r="EI1" s="55"/>
      <c r="EJ1" s="55"/>
      <c r="EK1" s="55"/>
      <c r="EL1" s="55"/>
      <c r="EM1" s="55"/>
      <c r="EN1" s="55"/>
      <c r="EO1" s="55"/>
      <c r="EP1" s="55"/>
      <c r="EQ1" s="55"/>
      <c r="ER1" s="55" t="s">
        <v>108</v>
      </c>
      <c r="ES1" s="55" t="s">
        <v>109</v>
      </c>
      <c r="ET1" s="55" t="s">
        <v>110</v>
      </c>
      <c r="EU1" s="56" t="s">
        <v>111</v>
      </c>
      <c r="EV1" s="56" t="s">
        <v>112</v>
      </c>
      <c r="EW1" s="56" t="s">
        <v>113</v>
      </c>
      <c r="EX1" s="56" t="s">
        <v>114</v>
      </c>
      <c r="EY1" s="56" t="s">
        <v>115</v>
      </c>
      <c r="EZ1" s="56" t="s">
        <v>116</v>
      </c>
      <c r="FA1" s="56" t="s">
        <v>117</v>
      </c>
      <c r="FB1" s="56" t="s">
        <v>118</v>
      </c>
      <c r="FC1" s="56" t="s">
        <v>119</v>
      </c>
      <c r="FD1" s="56" t="s">
        <v>120</v>
      </c>
      <c r="FE1" s="56" t="s">
        <v>121</v>
      </c>
      <c r="FF1" s="56" t="s">
        <v>122</v>
      </c>
      <c r="FG1" s="56" t="s">
        <v>123</v>
      </c>
      <c r="FH1" s="56" t="s">
        <v>124</v>
      </c>
      <c r="FI1" s="56" t="s">
        <v>125</v>
      </c>
      <c r="FJ1" s="56" t="s">
        <v>126</v>
      </c>
      <c r="FK1" s="56" t="s">
        <v>127</v>
      </c>
      <c r="FL1" s="55" t="s">
        <v>128</v>
      </c>
      <c r="FM1" s="55" t="s">
        <v>129</v>
      </c>
      <c r="FN1" s="55" t="s">
        <v>130</v>
      </c>
      <c r="FO1" s="55" t="s">
        <v>131</v>
      </c>
      <c r="FP1" s="55" t="s">
        <v>132</v>
      </c>
      <c r="FQ1" s="55" t="s">
        <v>133</v>
      </c>
      <c r="FR1" s="55" t="s">
        <v>134</v>
      </c>
      <c r="FS1" s="55" t="s">
        <v>135</v>
      </c>
      <c r="FT1" s="55" t="s">
        <v>136</v>
      </c>
      <c r="FU1" s="55" t="s">
        <v>137</v>
      </c>
      <c r="FV1" s="55" t="s">
        <v>138</v>
      </c>
      <c r="FW1" s="55"/>
      <c r="FX1" s="55"/>
      <c r="FY1" s="55"/>
      <c r="FZ1" s="55"/>
      <c r="GA1" s="55"/>
      <c r="GB1" s="55"/>
      <c r="GC1" s="55"/>
      <c r="GD1" s="55"/>
      <c r="GE1" s="55"/>
      <c r="GF1" s="55"/>
      <c r="GG1" s="55"/>
      <c r="GH1" s="55"/>
      <c r="GI1" s="55"/>
      <c r="GJ1" s="55"/>
      <c r="GK1" s="55"/>
      <c r="GL1" s="55"/>
      <c r="GM1" s="55"/>
      <c r="GN1" s="55"/>
      <c r="GW1" s="185"/>
    </row>
    <row r="2" spans="1:205" hidden="1" outlineLevel="1" x14ac:dyDescent="0.3">
      <c r="A2" s="25">
        <v>1</v>
      </c>
      <c r="B2" s="29">
        <v>2</v>
      </c>
      <c r="C2" s="29" t="s">
        <v>139</v>
      </c>
      <c r="D2" s="29" t="s">
        <v>139</v>
      </c>
      <c r="E2" s="29" t="s">
        <v>140</v>
      </c>
      <c r="F2" s="29" t="s">
        <v>141</v>
      </c>
      <c r="G2" s="29" t="s">
        <v>142</v>
      </c>
      <c r="H2" s="29"/>
      <c r="I2" s="29"/>
      <c r="J2" s="29"/>
      <c r="K2" s="29"/>
      <c r="L2" s="29"/>
      <c r="M2" s="29"/>
      <c r="N2" s="29"/>
      <c r="O2" s="29"/>
      <c r="P2" s="29"/>
      <c r="Q2" s="29"/>
      <c r="R2" s="29"/>
      <c r="S2" s="29"/>
      <c r="T2" s="29"/>
      <c r="U2" s="29" t="s">
        <v>143</v>
      </c>
      <c r="V2" s="29"/>
      <c r="W2" s="29"/>
      <c r="X2" s="29"/>
      <c r="Y2" s="29"/>
      <c r="Z2" s="29"/>
      <c r="AA2" s="29"/>
      <c r="AB2" s="29" t="s">
        <v>143</v>
      </c>
      <c r="AC2" s="29"/>
      <c r="AD2" s="29"/>
      <c r="AE2" s="29"/>
      <c r="AF2" s="29" t="s">
        <v>142</v>
      </c>
      <c r="AG2" s="29"/>
      <c r="AH2" s="29"/>
      <c r="AI2" s="29"/>
      <c r="AJ2" s="29"/>
      <c r="AK2" s="29" t="s">
        <v>144</v>
      </c>
      <c r="AL2" s="29"/>
      <c r="AM2" s="29" t="s">
        <v>145</v>
      </c>
      <c r="AN2" s="29"/>
      <c r="AO2" s="29"/>
      <c r="AP2" s="29"/>
      <c r="AQ2" s="29" t="s">
        <v>143</v>
      </c>
      <c r="AR2" s="29"/>
      <c r="AS2" s="29"/>
      <c r="AT2" s="29"/>
      <c r="AU2" s="29"/>
      <c r="AV2" s="29"/>
      <c r="AW2" s="29"/>
      <c r="AX2" s="29"/>
      <c r="AY2" s="29"/>
      <c r="AZ2" s="29"/>
      <c r="BA2" s="29"/>
      <c r="BB2" s="29"/>
      <c r="BC2" s="29"/>
      <c r="BD2" s="29"/>
      <c r="BE2" s="29"/>
      <c r="BF2" s="29"/>
      <c r="BG2" s="29"/>
      <c r="BH2" s="29"/>
      <c r="BI2" s="29"/>
      <c r="BJ2" s="29"/>
      <c r="BK2" s="29"/>
      <c r="BL2" s="29"/>
      <c r="BM2" s="29"/>
      <c r="BN2" s="29" t="s">
        <v>141</v>
      </c>
      <c r="BO2" s="29"/>
      <c r="BP2" s="29"/>
      <c r="BQ2" s="29"/>
      <c r="BR2" s="29"/>
      <c r="BS2" s="29"/>
      <c r="BT2" s="29"/>
      <c r="BU2" s="29"/>
      <c r="BV2" s="29"/>
      <c r="BW2" s="29"/>
      <c r="BX2" s="29"/>
      <c r="BY2" s="29"/>
      <c r="BZ2" s="29"/>
      <c r="CA2" s="29"/>
      <c r="CB2" s="29"/>
      <c r="CC2" s="29"/>
      <c r="CD2" s="29"/>
      <c r="CE2" s="29"/>
      <c r="CF2" s="29"/>
      <c r="CG2" s="29"/>
      <c r="CH2" s="29">
        <v>5009</v>
      </c>
      <c r="CI2" s="29">
        <v>0</v>
      </c>
      <c r="CJ2" s="29"/>
      <c r="CK2" s="29"/>
      <c r="CL2" s="29"/>
      <c r="CM2" s="29"/>
      <c r="CN2" s="29"/>
      <c r="CO2" s="29"/>
      <c r="CP2" s="29" t="s">
        <v>146</v>
      </c>
      <c r="CQ2" s="29"/>
      <c r="CR2" s="29" t="s">
        <v>141</v>
      </c>
      <c r="CS2" s="29"/>
      <c r="CT2" s="29"/>
      <c r="CU2" s="29"/>
      <c r="CV2" s="29" t="s">
        <v>147</v>
      </c>
      <c r="CW2" s="29"/>
      <c r="CX2" s="29"/>
      <c r="CY2" s="29"/>
      <c r="CZ2" s="29" t="s">
        <v>147</v>
      </c>
      <c r="DA2" s="29" t="s">
        <v>144</v>
      </c>
      <c r="DB2" s="29" t="s">
        <v>144</v>
      </c>
      <c r="DC2" s="29" t="s">
        <v>144</v>
      </c>
      <c r="DD2" s="29"/>
      <c r="DE2" s="29"/>
      <c r="DF2" s="29"/>
      <c r="DG2" s="29"/>
      <c r="DH2" s="29"/>
      <c r="DI2" s="29"/>
      <c r="DJ2" s="29"/>
      <c r="DK2" s="29"/>
      <c r="DL2" s="29"/>
      <c r="DM2" s="29"/>
      <c r="DN2" s="29"/>
      <c r="DO2" s="29"/>
      <c r="DP2" s="29"/>
      <c r="DQ2" s="29"/>
      <c r="DR2" s="29"/>
      <c r="DS2" s="29"/>
      <c r="DT2" s="29"/>
      <c r="DU2" s="29"/>
      <c r="DV2" s="29" t="s">
        <v>141</v>
      </c>
      <c r="DW2" s="29"/>
      <c r="DX2" s="29"/>
      <c r="DY2" s="29"/>
      <c r="DZ2" s="29"/>
      <c r="EA2" s="29"/>
      <c r="EB2" s="29"/>
      <c r="EC2" s="29"/>
      <c r="ED2" s="29"/>
      <c r="EE2" s="29"/>
      <c r="EF2" s="29"/>
      <c r="EG2" s="29"/>
      <c r="EH2" s="29"/>
      <c r="EI2" s="29"/>
      <c r="EJ2" s="29"/>
      <c r="EK2" s="29"/>
      <c r="EL2" s="29"/>
      <c r="EM2" s="29"/>
      <c r="EN2" s="29"/>
      <c r="EO2" s="29"/>
      <c r="EP2" s="29"/>
      <c r="EQ2" s="29"/>
      <c r="ER2" s="29">
        <v>36892</v>
      </c>
      <c r="ES2" s="29">
        <v>2958465</v>
      </c>
      <c r="ET2" s="29">
        <v>2</v>
      </c>
      <c r="EU2" s="29">
        <v>2</v>
      </c>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row>
    <row r="3" spans="1:205" hidden="1" outlineLevel="1" x14ac:dyDescent="0.3">
      <c r="A3" s="30">
        <v>1</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t="s">
        <v>148</v>
      </c>
      <c r="AN3" s="29"/>
      <c r="AO3" s="29"/>
      <c r="AP3" s="29"/>
      <c r="AQ3" s="29"/>
      <c r="AR3" s="29" t="s">
        <v>142</v>
      </c>
      <c r="AS3" s="29"/>
      <c r="AT3" s="29"/>
      <c r="AU3" s="29"/>
      <c r="AV3" s="29"/>
      <c r="AW3" s="29"/>
      <c r="AX3" s="29"/>
      <c r="AY3" s="29" t="s">
        <v>141</v>
      </c>
      <c r="AZ3" s="29"/>
      <c r="BA3" s="29"/>
      <c r="BB3" s="29"/>
      <c r="BC3" s="29"/>
      <c r="BD3" s="29"/>
      <c r="BE3" s="29"/>
      <c r="BF3" s="29"/>
      <c r="BG3" s="29"/>
      <c r="BH3" s="29"/>
      <c r="BI3" s="29"/>
      <c r="BJ3" s="29"/>
      <c r="BK3" s="29"/>
      <c r="BL3" s="29"/>
      <c r="BM3" s="29"/>
      <c r="BN3" s="29" t="s">
        <v>141</v>
      </c>
      <c r="BO3" s="29"/>
      <c r="BP3" s="29"/>
      <c r="BQ3" s="29"/>
      <c r="BR3" s="29"/>
      <c r="BS3" s="29"/>
      <c r="BT3" s="29"/>
      <c r="BU3" s="29"/>
      <c r="BV3" s="29"/>
      <c r="BW3" s="29"/>
      <c r="BX3" s="29"/>
      <c r="BY3" s="29"/>
      <c r="BZ3" s="29"/>
      <c r="CA3" s="29"/>
      <c r="CB3" s="29"/>
      <c r="CC3" s="29"/>
      <c r="CD3" s="29"/>
      <c r="CE3" s="29"/>
      <c r="CF3" s="29"/>
      <c r="CG3" s="29"/>
      <c r="CH3" s="29" t="s">
        <v>149</v>
      </c>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row>
    <row r="4" spans="1:205" hidden="1" outlineLevel="1" x14ac:dyDescent="0.3">
      <c r="A4" s="30">
        <v>1</v>
      </c>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t="s">
        <v>142</v>
      </c>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row>
    <row r="5" spans="1:205" hidden="1" outlineLevel="1" x14ac:dyDescent="0.3">
      <c r="A5" s="30">
        <v>1</v>
      </c>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t="s">
        <v>142</v>
      </c>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row>
    <row r="6" spans="1:205" hidden="1" outlineLevel="1" x14ac:dyDescent="0.3">
      <c r="A6" s="30">
        <v>1</v>
      </c>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row>
    <row r="7" spans="1:205" hidden="1" outlineLevel="1" x14ac:dyDescent="0.3">
      <c r="A7" s="30">
        <v>1</v>
      </c>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row>
    <row r="8" spans="1:205" hidden="1" outlineLevel="1" x14ac:dyDescent="0.3">
      <c r="A8" s="30">
        <v>2</v>
      </c>
      <c r="B8" s="29">
        <v>1</v>
      </c>
      <c r="C8" s="29" t="s">
        <v>150</v>
      </c>
      <c r="D8" s="29"/>
      <c r="E8" s="29"/>
      <c r="F8" s="29"/>
      <c r="G8" s="29" t="s">
        <v>142</v>
      </c>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row>
    <row r="9" spans="1:205" hidden="1" outlineLevel="1" x14ac:dyDescent="0.3">
      <c r="A9" s="30">
        <v>3</v>
      </c>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row>
    <row r="10" spans="1:205" hidden="1" outlineLevel="1" x14ac:dyDescent="0.3">
      <c r="A10" s="30">
        <v>4</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row>
    <row r="11" spans="1:205" hidden="1" outlineLevel="1" x14ac:dyDescent="0.3">
      <c r="A11" s="30">
        <v>5</v>
      </c>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row>
    <row r="12" spans="1:205" hidden="1" outlineLevel="1" x14ac:dyDescent="0.3"/>
    <row r="13" spans="1:205" hidden="1" outlineLevel="1" x14ac:dyDescent="0.3"/>
    <row r="14" spans="1:205" hidden="1" outlineLevel="1" x14ac:dyDescent="0.3"/>
    <row r="15" spans="1:205" s="20" customFormat="1" ht="43.2" hidden="1" outlineLevel="1" collapsed="1" x14ac:dyDescent="0.3">
      <c r="A15" s="54" t="s">
        <v>3</v>
      </c>
      <c r="B15" s="70" t="s">
        <v>4</v>
      </c>
      <c r="C15" s="70" t="s">
        <v>5</v>
      </c>
      <c r="D15" s="55" t="s">
        <v>6</v>
      </c>
      <c r="E15" s="55" t="s">
        <v>7</v>
      </c>
      <c r="F15" s="55" t="s">
        <v>8</v>
      </c>
      <c r="G15" s="55" t="s">
        <v>9</v>
      </c>
      <c r="H15" s="55"/>
      <c r="I15" s="55" t="s">
        <v>10</v>
      </c>
      <c r="J15" s="55" t="s">
        <v>11</v>
      </c>
      <c r="K15" s="55" t="s">
        <v>12</v>
      </c>
      <c r="L15" s="61" t="s">
        <v>13</v>
      </c>
      <c r="M15" s="55" t="s">
        <v>14</v>
      </c>
      <c r="N15" s="55" t="s">
        <v>15</v>
      </c>
      <c r="O15" s="55" t="s">
        <v>151</v>
      </c>
      <c r="P15" s="55" t="s">
        <v>16</v>
      </c>
      <c r="Q15" s="55"/>
      <c r="R15" s="55" t="s">
        <v>17</v>
      </c>
      <c r="S15" s="55" t="s">
        <v>18</v>
      </c>
      <c r="T15" s="55"/>
      <c r="U15" s="55" t="s">
        <v>19</v>
      </c>
      <c r="V15" s="55" t="s">
        <v>20</v>
      </c>
      <c r="W15" s="55" t="s">
        <v>21</v>
      </c>
      <c r="X15" s="55" t="s">
        <v>22</v>
      </c>
      <c r="Y15" s="55" t="s">
        <v>23</v>
      </c>
      <c r="Z15" s="55"/>
      <c r="AA15" s="62" t="s">
        <v>24</v>
      </c>
      <c r="AB15" s="55" t="s">
        <v>25</v>
      </c>
      <c r="AC15" s="55" t="s">
        <v>26</v>
      </c>
      <c r="AD15" s="55" t="s">
        <v>27</v>
      </c>
      <c r="AE15" s="55" t="s">
        <v>28</v>
      </c>
      <c r="AF15" s="70" t="s">
        <v>29</v>
      </c>
      <c r="AG15" s="55" t="s">
        <v>30</v>
      </c>
      <c r="AH15" s="55" t="s">
        <v>31</v>
      </c>
      <c r="AI15" s="55" t="s">
        <v>32</v>
      </c>
      <c r="AJ15" s="55" t="s">
        <v>33</v>
      </c>
      <c r="AK15" s="67" t="s">
        <v>34</v>
      </c>
      <c r="AL15" s="70" t="s">
        <v>35</v>
      </c>
      <c r="AM15" s="71" t="s">
        <v>36</v>
      </c>
      <c r="AN15" s="56" t="s">
        <v>37</v>
      </c>
      <c r="AO15" s="62" t="s">
        <v>38</v>
      </c>
      <c r="AP15" s="62" t="s">
        <v>39</v>
      </c>
      <c r="AQ15" s="55" t="s">
        <v>40</v>
      </c>
      <c r="AR15" s="72" t="s">
        <v>41</v>
      </c>
      <c r="AS15" s="55" t="s">
        <v>42</v>
      </c>
      <c r="AT15" s="55" t="s">
        <v>43</v>
      </c>
      <c r="AU15" s="55" t="s">
        <v>44</v>
      </c>
      <c r="AV15" s="55" t="s">
        <v>45</v>
      </c>
      <c r="AW15" s="55" t="s">
        <v>46</v>
      </c>
      <c r="AX15" s="55" t="s">
        <v>47</v>
      </c>
      <c r="AY15" s="55" t="s">
        <v>48</v>
      </c>
      <c r="AZ15" s="55" t="s">
        <v>49</v>
      </c>
      <c r="BA15" s="55" t="s">
        <v>50</v>
      </c>
      <c r="BB15" s="55" t="s">
        <v>51</v>
      </c>
      <c r="BC15" s="55" t="s">
        <v>52</v>
      </c>
      <c r="BD15" s="55" t="s">
        <v>53</v>
      </c>
      <c r="BE15" s="55" t="s">
        <v>54</v>
      </c>
      <c r="BF15" s="70" t="s">
        <v>55</v>
      </c>
      <c r="BG15" s="63" t="s">
        <v>56</v>
      </c>
      <c r="BH15" s="63" t="s">
        <v>57</v>
      </c>
      <c r="BI15" s="64" t="s">
        <v>58</v>
      </c>
      <c r="BJ15" s="55" t="s">
        <v>59</v>
      </c>
      <c r="BK15" s="65" t="s">
        <v>60</v>
      </c>
      <c r="BL15" s="55" t="s">
        <v>61</v>
      </c>
      <c r="BM15" s="55" t="s">
        <v>62</v>
      </c>
      <c r="BN15" s="55" t="s">
        <v>63</v>
      </c>
      <c r="BO15" s="58" t="s">
        <v>64</v>
      </c>
      <c r="BP15" s="59" t="s">
        <v>65</v>
      </c>
      <c r="BQ15" s="59" t="s">
        <v>66</v>
      </c>
      <c r="BR15" s="59" t="s">
        <v>67</v>
      </c>
      <c r="BS15" s="59" t="s">
        <v>68</v>
      </c>
      <c r="BT15" s="59" t="s">
        <v>69</v>
      </c>
      <c r="BU15" s="59" t="s">
        <v>70</v>
      </c>
      <c r="BV15" s="59" t="s">
        <v>71</v>
      </c>
      <c r="BW15" s="59" t="s">
        <v>72</v>
      </c>
      <c r="BX15" s="59" t="s">
        <v>73</v>
      </c>
      <c r="BY15" s="59" t="s">
        <v>74</v>
      </c>
      <c r="BZ15" s="59" t="s">
        <v>75</v>
      </c>
      <c r="CA15" s="59" t="s">
        <v>76</v>
      </c>
      <c r="CB15" s="59"/>
      <c r="CC15" s="59"/>
      <c r="CD15" s="59"/>
      <c r="CE15" s="59"/>
      <c r="CF15" s="59"/>
      <c r="CG15" s="59"/>
      <c r="CH15" s="73" t="s">
        <v>77</v>
      </c>
      <c r="CI15" s="56" t="s">
        <v>78</v>
      </c>
      <c r="CJ15" s="60"/>
      <c r="CK15" s="60" t="s">
        <v>79</v>
      </c>
      <c r="CL15" s="60" t="s">
        <v>80</v>
      </c>
      <c r="CM15" s="60"/>
      <c r="CN15" s="55" t="s">
        <v>81</v>
      </c>
      <c r="CO15" s="55" t="s">
        <v>82</v>
      </c>
      <c r="CP15" s="55" t="s">
        <v>83</v>
      </c>
      <c r="CQ15" s="55"/>
      <c r="CR15" s="55" t="s">
        <v>84</v>
      </c>
      <c r="CS15" s="62" t="s">
        <v>85</v>
      </c>
      <c r="CT15" s="66" t="s">
        <v>86</v>
      </c>
      <c r="CU15" s="66"/>
      <c r="CV15" s="62" t="s">
        <v>87</v>
      </c>
      <c r="CW15" s="62"/>
      <c r="CX15" s="62" t="s">
        <v>88</v>
      </c>
      <c r="CY15" s="62"/>
      <c r="CZ15" s="62" t="s">
        <v>89</v>
      </c>
      <c r="DA15" s="62" t="s">
        <v>90</v>
      </c>
      <c r="DB15" s="62" t="s">
        <v>91</v>
      </c>
      <c r="DC15" s="62" t="s">
        <v>92</v>
      </c>
      <c r="DD15" s="66" t="s">
        <v>93</v>
      </c>
      <c r="DE15" s="66"/>
      <c r="DF15" s="62" t="s">
        <v>94</v>
      </c>
      <c r="DG15" s="66" t="s">
        <v>95</v>
      </c>
      <c r="DH15" s="62" t="s">
        <v>96</v>
      </c>
      <c r="DI15" s="70"/>
      <c r="DJ15" s="70"/>
      <c r="DK15" s="62"/>
      <c r="DL15" s="198"/>
      <c r="DM15" s="198"/>
      <c r="DN15" s="198"/>
      <c r="DO15" s="198"/>
      <c r="DP15" s="198"/>
      <c r="DQ15" s="198"/>
      <c r="DR15" s="70" t="s">
        <v>97</v>
      </c>
      <c r="DS15" s="55" t="s">
        <v>98</v>
      </c>
      <c r="DT15" s="55" t="s">
        <v>99</v>
      </c>
      <c r="DU15" s="65" t="s">
        <v>100</v>
      </c>
      <c r="DV15" s="65" t="s">
        <v>101</v>
      </c>
      <c r="DW15" s="65" t="s">
        <v>102</v>
      </c>
      <c r="DX15" s="65" t="s">
        <v>103</v>
      </c>
      <c r="DY15" s="65" t="s">
        <v>104</v>
      </c>
      <c r="DZ15" s="60" t="s">
        <v>105</v>
      </c>
      <c r="EA15" s="55" t="s">
        <v>106</v>
      </c>
      <c r="EB15" s="68" t="s">
        <v>107</v>
      </c>
      <c r="EC15" s="147" t="s">
        <v>152</v>
      </c>
      <c r="ED15" s="147" t="s">
        <v>153</v>
      </c>
      <c r="EE15" s="147" t="s">
        <v>154</v>
      </c>
      <c r="EF15" s="147" t="s">
        <v>155</v>
      </c>
      <c r="EG15" s="147" t="s">
        <v>156</v>
      </c>
      <c r="EH15" s="147" t="s">
        <v>157</v>
      </c>
      <c r="EI15" s="147" t="s">
        <v>158</v>
      </c>
      <c r="EJ15" s="147" t="s">
        <v>159</v>
      </c>
      <c r="EK15" s="147"/>
      <c r="EL15" s="147" t="s">
        <v>160</v>
      </c>
      <c r="EM15" s="147" t="s">
        <v>161</v>
      </c>
      <c r="EN15" s="147" t="s">
        <v>162</v>
      </c>
      <c r="EO15" s="147" t="s">
        <v>163</v>
      </c>
      <c r="EP15" s="147" t="s">
        <v>164</v>
      </c>
      <c r="EQ15" s="147"/>
      <c r="ER15" s="69" t="s">
        <v>108</v>
      </c>
      <c r="ES15" s="69" t="s">
        <v>109</v>
      </c>
      <c r="ET15" s="69" t="s">
        <v>110</v>
      </c>
      <c r="EU15" s="71" t="s">
        <v>111</v>
      </c>
      <c r="EV15" s="56" t="s">
        <v>112</v>
      </c>
      <c r="EW15" s="56" t="s">
        <v>113</v>
      </c>
      <c r="EX15" s="56" t="s">
        <v>114</v>
      </c>
      <c r="EY15" s="56" t="s">
        <v>115</v>
      </c>
      <c r="EZ15" s="56" t="s">
        <v>116</v>
      </c>
      <c r="FA15" s="56" t="s">
        <v>117</v>
      </c>
      <c r="FB15" s="56" t="s">
        <v>118</v>
      </c>
      <c r="FC15" s="56" t="s">
        <v>119</v>
      </c>
      <c r="FD15" s="56" t="s">
        <v>120</v>
      </c>
      <c r="FE15" s="56" t="s">
        <v>121</v>
      </c>
      <c r="FF15" s="56" t="s">
        <v>122</v>
      </c>
      <c r="FG15" s="56" t="s">
        <v>123</v>
      </c>
      <c r="FH15" s="56" t="s">
        <v>124</v>
      </c>
      <c r="FI15" s="56" t="s">
        <v>125</v>
      </c>
      <c r="FJ15" s="56" t="s">
        <v>126</v>
      </c>
      <c r="FK15" s="56" t="s">
        <v>127</v>
      </c>
      <c r="FL15" s="55" t="s">
        <v>128</v>
      </c>
      <c r="FM15" s="55" t="s">
        <v>129</v>
      </c>
      <c r="FN15" s="55" t="s">
        <v>130</v>
      </c>
      <c r="FO15" s="55" t="s">
        <v>131</v>
      </c>
      <c r="FP15" s="55" t="s">
        <v>132</v>
      </c>
      <c r="FQ15" s="55" t="s">
        <v>133</v>
      </c>
      <c r="FR15" s="55" t="s">
        <v>134</v>
      </c>
      <c r="FS15" s="55" t="s">
        <v>135</v>
      </c>
      <c r="FT15" s="55" t="s">
        <v>136</v>
      </c>
      <c r="FU15" s="55" t="s">
        <v>137</v>
      </c>
      <c r="FV15" s="55" t="s">
        <v>138</v>
      </c>
      <c r="FW15" s="55"/>
      <c r="FX15" s="55"/>
      <c r="FY15" s="55"/>
      <c r="FZ15" s="55"/>
      <c r="GA15" s="55"/>
      <c r="GB15" s="55"/>
      <c r="GC15" s="55"/>
      <c r="GD15" s="55"/>
      <c r="GE15" s="55"/>
      <c r="GF15" s="55"/>
      <c r="GG15" s="55"/>
      <c r="GH15" s="55"/>
      <c r="GI15" s="55"/>
      <c r="GJ15" s="55"/>
      <c r="GK15" s="55"/>
      <c r="GL15" s="55"/>
      <c r="GM15" s="55"/>
      <c r="GN15" s="55"/>
      <c r="GW15" s="185"/>
    </row>
    <row r="16" spans="1:205" hidden="1" outlineLevel="1" x14ac:dyDescent="0.3">
      <c r="A16" s="25">
        <v>1</v>
      </c>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row>
    <row r="17" spans="1:205" hidden="1" outlineLevel="1" x14ac:dyDescent="0.3">
      <c r="A17" s="30">
        <v>1</v>
      </c>
      <c r="B17" s="2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row>
    <row r="18" spans="1:205" hidden="1" outlineLevel="1" x14ac:dyDescent="0.3">
      <c r="A18" s="30">
        <v>1</v>
      </c>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row>
    <row r="19" spans="1:205" hidden="1" outlineLevel="1" x14ac:dyDescent="0.3">
      <c r="A19" s="30">
        <v>1</v>
      </c>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row>
    <row r="20" spans="1:205" hidden="1" outlineLevel="1" x14ac:dyDescent="0.3">
      <c r="A20" s="30">
        <v>1</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row>
    <row r="21" spans="1:205" hidden="1" outlineLevel="1" x14ac:dyDescent="0.3">
      <c r="A21" s="30">
        <v>1</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row>
    <row r="22" spans="1:205" hidden="1" outlineLevel="1" x14ac:dyDescent="0.3">
      <c r="A22" s="30">
        <v>2</v>
      </c>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row>
    <row r="23" spans="1:205" hidden="1" outlineLevel="1" x14ac:dyDescent="0.3">
      <c r="A23" s="30">
        <v>3</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row>
    <row r="24" spans="1:205" hidden="1" outlineLevel="1" x14ac:dyDescent="0.3">
      <c r="A24" s="30">
        <v>4</v>
      </c>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row>
    <row r="25" spans="1:205" hidden="1" outlineLevel="1" x14ac:dyDescent="0.3">
      <c r="A25" s="30">
        <v>5</v>
      </c>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row>
    <row r="26" spans="1:205" hidden="1" outlineLevel="1" x14ac:dyDescent="0.3">
      <c r="EW26" s="29"/>
    </row>
    <row r="27" spans="1:205" hidden="1" outlineLevel="1" x14ac:dyDescent="0.3">
      <c r="EW27" s="29"/>
    </row>
    <row r="28" spans="1:205" s="24" customFormat="1" ht="28.8" collapsed="1" x14ac:dyDescent="0.3">
      <c r="A28" s="78" t="s">
        <v>165</v>
      </c>
      <c r="AA28" s="78" t="s">
        <v>166</v>
      </c>
      <c r="AK28" s="78" t="s">
        <v>166</v>
      </c>
      <c r="AL28" s="78" t="s">
        <v>167</v>
      </c>
      <c r="AM28" s="52" t="s">
        <v>168</v>
      </c>
      <c r="AN28"/>
      <c r="AO28" s="78" t="s">
        <v>166</v>
      </c>
      <c r="AP28" s="78" t="s">
        <v>169</v>
      </c>
      <c r="AZ28" s="78" t="s">
        <v>170</v>
      </c>
      <c r="CI28" s="52" t="s">
        <v>171</v>
      </c>
      <c r="CM28" s="52" t="s">
        <v>172</v>
      </c>
      <c r="CN28" s="52" t="s">
        <v>173</v>
      </c>
      <c r="CP28"/>
      <c r="CQ28"/>
      <c r="CV28" s="78" t="s">
        <v>166</v>
      </c>
      <c r="CW28" s="52" t="s">
        <v>174</v>
      </c>
      <c r="CX28" s="52" t="s">
        <v>175</v>
      </c>
      <c r="CY28" s="52" t="s">
        <v>176</v>
      </c>
      <c r="CZ28" s="78" t="s">
        <v>166</v>
      </c>
      <c r="DA28" s="78" t="s">
        <v>177</v>
      </c>
      <c r="DB28" s="78" t="s">
        <v>166</v>
      </c>
      <c r="DC28" s="78" t="s">
        <v>166</v>
      </c>
      <c r="DD28" s="78" t="s">
        <v>166</v>
      </c>
      <c r="DE28" s="78" t="s">
        <v>166</v>
      </c>
      <c r="DF28" s="78" t="s">
        <v>166</v>
      </c>
      <c r="DG28" s="78" t="s">
        <v>166</v>
      </c>
      <c r="DI28" s="52" t="s">
        <v>178</v>
      </c>
      <c r="DJ28" s="78" t="s">
        <v>179</v>
      </c>
      <c r="DW28" s="52" t="s">
        <v>180</v>
      </c>
      <c r="EA28" s="52" t="s">
        <v>173</v>
      </c>
      <c r="EI28" s="52" t="s">
        <v>173</v>
      </c>
      <c r="EO28" s="52" t="s">
        <v>181</v>
      </c>
      <c r="EQ28" s="52" t="s">
        <v>173</v>
      </c>
      <c r="EW28" s="77" t="s">
        <v>182</v>
      </c>
      <c r="GE28" s="24" t="s">
        <v>183</v>
      </c>
      <c r="GF28" s="184"/>
      <c r="GG28" s="184"/>
      <c r="GH28" s="184"/>
      <c r="GI28" s="184"/>
      <c r="GJ28" s="184"/>
      <c r="GK28" s="184"/>
      <c r="GL28" s="184"/>
      <c r="GM28" s="184"/>
      <c r="GN28" s="184"/>
      <c r="GW28" s="187"/>
    </row>
    <row r="29" spans="1:205" s="59" customFormat="1" ht="31.5" customHeight="1" x14ac:dyDescent="0.3">
      <c r="A29" s="54" t="s">
        <v>3</v>
      </c>
      <c r="B29" s="70" t="s">
        <v>4</v>
      </c>
      <c r="C29" s="70" t="s">
        <v>5</v>
      </c>
      <c r="D29" s="55" t="s">
        <v>6</v>
      </c>
      <c r="E29" s="55" t="s">
        <v>7</v>
      </c>
      <c r="F29" s="55" t="s">
        <v>8</v>
      </c>
      <c r="G29" s="55" t="s">
        <v>9</v>
      </c>
      <c r="H29" s="55" t="s">
        <v>184</v>
      </c>
      <c r="I29" s="55" t="s">
        <v>10</v>
      </c>
      <c r="J29" s="55" t="s">
        <v>11</v>
      </c>
      <c r="K29" s="55" t="s">
        <v>12</v>
      </c>
      <c r="L29" s="61" t="s">
        <v>13</v>
      </c>
      <c r="M29" s="55" t="s">
        <v>14</v>
      </c>
      <c r="N29" s="55" t="s">
        <v>15</v>
      </c>
      <c r="O29" s="55" t="s">
        <v>151</v>
      </c>
      <c r="P29" s="55" t="s">
        <v>16</v>
      </c>
      <c r="Q29" s="55" t="s">
        <v>185</v>
      </c>
      <c r="R29" s="55" t="s">
        <v>17</v>
      </c>
      <c r="S29" s="55" t="s">
        <v>18</v>
      </c>
      <c r="T29" s="55" t="s">
        <v>186</v>
      </c>
      <c r="U29" s="55" t="s">
        <v>19</v>
      </c>
      <c r="V29" s="55" t="s">
        <v>20</v>
      </c>
      <c r="W29" s="55" t="s">
        <v>21</v>
      </c>
      <c r="X29" s="55" t="s">
        <v>22</v>
      </c>
      <c r="Y29" s="55" t="s">
        <v>23</v>
      </c>
      <c r="Z29" s="55" t="s">
        <v>187</v>
      </c>
      <c r="AA29" s="148" t="s">
        <v>24</v>
      </c>
      <c r="AB29" s="55" t="s">
        <v>25</v>
      </c>
      <c r="AC29" s="55" t="s">
        <v>26</v>
      </c>
      <c r="AD29" s="55" t="s">
        <v>27</v>
      </c>
      <c r="AE29" s="55" t="s">
        <v>28</v>
      </c>
      <c r="AF29" s="70" t="s">
        <v>29</v>
      </c>
      <c r="AG29" s="55" t="s">
        <v>30</v>
      </c>
      <c r="AH29" s="55" t="s">
        <v>31</v>
      </c>
      <c r="AI29" s="55" t="s">
        <v>32</v>
      </c>
      <c r="AJ29" s="55" t="s">
        <v>33</v>
      </c>
      <c r="AK29" s="149" t="s">
        <v>34</v>
      </c>
      <c r="AL29" s="70" t="s">
        <v>35</v>
      </c>
      <c r="AM29" s="71" t="s">
        <v>36</v>
      </c>
      <c r="AN29" s="56" t="s">
        <v>37</v>
      </c>
      <c r="AO29" s="148" t="s">
        <v>38</v>
      </c>
      <c r="AP29" s="148" t="s">
        <v>39</v>
      </c>
      <c r="AQ29" s="55" t="s">
        <v>40</v>
      </c>
      <c r="AR29" s="72" t="s">
        <v>41</v>
      </c>
      <c r="AS29" s="55" t="s">
        <v>42</v>
      </c>
      <c r="AT29" s="55" t="s">
        <v>43</v>
      </c>
      <c r="AU29" s="55" t="s">
        <v>44</v>
      </c>
      <c r="AV29" s="55" t="s">
        <v>45</v>
      </c>
      <c r="AW29" s="55" t="s">
        <v>46</v>
      </c>
      <c r="AX29" s="55" t="s">
        <v>47</v>
      </c>
      <c r="AY29" s="55" t="s">
        <v>48</v>
      </c>
      <c r="AZ29" s="55" t="s">
        <v>49</v>
      </c>
      <c r="BA29" s="55" t="s">
        <v>50</v>
      </c>
      <c r="BB29" s="55" t="s">
        <v>51</v>
      </c>
      <c r="BC29" s="55" t="s">
        <v>52</v>
      </c>
      <c r="BD29" s="55" t="s">
        <v>53</v>
      </c>
      <c r="BE29" s="55" t="s">
        <v>54</v>
      </c>
      <c r="BF29" s="70" t="s">
        <v>55</v>
      </c>
      <c r="BG29" s="150" t="s">
        <v>188</v>
      </c>
      <c r="BH29" s="150" t="s">
        <v>57</v>
      </c>
      <c r="BI29" s="151" t="s">
        <v>58</v>
      </c>
      <c r="BJ29" s="55" t="s">
        <v>59</v>
      </c>
      <c r="BK29" s="152" t="s">
        <v>189</v>
      </c>
      <c r="BL29" s="55" t="s">
        <v>61</v>
      </c>
      <c r="BM29" s="55" t="s">
        <v>62</v>
      </c>
      <c r="BN29" s="55" t="s">
        <v>63</v>
      </c>
      <c r="BO29" s="58" t="s">
        <v>64</v>
      </c>
      <c r="BP29" s="59" t="s">
        <v>65</v>
      </c>
      <c r="BQ29" s="59" t="s">
        <v>66</v>
      </c>
      <c r="BR29" s="59" t="s">
        <v>67</v>
      </c>
      <c r="BS29" s="59" t="s">
        <v>68</v>
      </c>
      <c r="BT29" s="59" t="s">
        <v>69</v>
      </c>
      <c r="BU29" s="59" t="s">
        <v>70</v>
      </c>
      <c r="BV29" s="59" t="s">
        <v>71</v>
      </c>
      <c r="BW29" s="59" t="s">
        <v>72</v>
      </c>
      <c r="BX29" s="59" t="s">
        <v>73</v>
      </c>
      <c r="BY29" s="59" t="s">
        <v>74</v>
      </c>
      <c r="BZ29" s="59" t="s">
        <v>75</v>
      </c>
      <c r="CA29" s="59" t="s">
        <v>76</v>
      </c>
      <c r="CB29" s="59" t="s">
        <v>190</v>
      </c>
      <c r="CC29" s="59" t="s">
        <v>191</v>
      </c>
      <c r="CD29" s="59" t="s">
        <v>192</v>
      </c>
      <c r="CE29" s="59" t="s">
        <v>193</v>
      </c>
      <c r="CF29" s="59" t="s">
        <v>194</v>
      </c>
      <c r="CG29" s="59" t="s">
        <v>195</v>
      </c>
      <c r="CH29" s="73" t="s">
        <v>77</v>
      </c>
      <c r="CI29" s="56" t="s">
        <v>78</v>
      </c>
      <c r="CJ29" s="60" t="s">
        <v>196</v>
      </c>
      <c r="CK29" s="60" t="s">
        <v>79</v>
      </c>
      <c r="CL29" s="60" t="s">
        <v>80</v>
      </c>
      <c r="CM29" s="60" t="s">
        <v>197</v>
      </c>
      <c r="CN29" s="55" t="s">
        <v>81</v>
      </c>
      <c r="CO29" s="55" t="s">
        <v>82</v>
      </c>
      <c r="CP29" s="55" t="s">
        <v>83</v>
      </c>
      <c r="CQ29" s="55" t="s">
        <v>198</v>
      </c>
      <c r="CR29" s="55" t="s">
        <v>84</v>
      </c>
      <c r="CS29" s="148" t="s">
        <v>85</v>
      </c>
      <c r="CT29" s="153" t="s">
        <v>86</v>
      </c>
      <c r="CU29" s="153" t="s">
        <v>199</v>
      </c>
      <c r="CV29" s="148" t="s">
        <v>87</v>
      </c>
      <c r="CW29" s="148" t="s">
        <v>200</v>
      </c>
      <c r="CX29" s="148" t="s">
        <v>88</v>
      </c>
      <c r="CY29" s="148" t="s">
        <v>201</v>
      </c>
      <c r="CZ29" s="148" t="s">
        <v>89</v>
      </c>
      <c r="DA29" s="148" t="s">
        <v>90</v>
      </c>
      <c r="DB29" s="148" t="s">
        <v>91</v>
      </c>
      <c r="DC29" s="148" t="s">
        <v>92</v>
      </c>
      <c r="DD29" s="153" t="s">
        <v>93</v>
      </c>
      <c r="DE29" s="153" t="s">
        <v>202</v>
      </c>
      <c r="DF29" s="148" t="s">
        <v>94</v>
      </c>
      <c r="DG29" s="153" t="s">
        <v>95</v>
      </c>
      <c r="DH29" s="148" t="s">
        <v>96</v>
      </c>
      <c r="DI29" s="55" t="s">
        <v>203</v>
      </c>
      <c r="DJ29" s="55" t="s">
        <v>203</v>
      </c>
      <c r="DK29" s="55" t="s">
        <v>204</v>
      </c>
      <c r="DL29" s="55" t="s">
        <v>205</v>
      </c>
      <c r="DM29" s="55" t="s">
        <v>206</v>
      </c>
      <c r="DN29" s="55" t="s">
        <v>207</v>
      </c>
      <c r="DO29" s="55" t="s">
        <v>208</v>
      </c>
      <c r="DP29" s="55" t="s">
        <v>209</v>
      </c>
      <c r="DQ29" s="55" t="s">
        <v>210</v>
      </c>
      <c r="DR29" s="70" t="s">
        <v>97</v>
      </c>
      <c r="DS29" s="55" t="s">
        <v>98</v>
      </c>
      <c r="DT29" s="55" t="s">
        <v>99</v>
      </c>
      <c r="DU29" s="152" t="s">
        <v>100</v>
      </c>
      <c r="DV29" s="152" t="s">
        <v>101</v>
      </c>
      <c r="DW29" s="152" t="s">
        <v>102</v>
      </c>
      <c r="DX29" s="152" t="s">
        <v>103</v>
      </c>
      <c r="DY29" s="152" t="s">
        <v>104</v>
      </c>
      <c r="DZ29" s="60" t="s">
        <v>105</v>
      </c>
      <c r="EA29" s="55" t="s">
        <v>106</v>
      </c>
      <c r="EB29" s="154" t="s">
        <v>107</v>
      </c>
      <c r="EC29" s="155" t="s">
        <v>152</v>
      </c>
      <c r="ED29" s="155" t="s">
        <v>153</v>
      </c>
      <c r="EE29" s="155" t="s">
        <v>154</v>
      </c>
      <c r="EF29" s="155" t="s">
        <v>155</v>
      </c>
      <c r="EG29" s="155" t="s">
        <v>156</v>
      </c>
      <c r="EH29" s="155" t="s">
        <v>157</v>
      </c>
      <c r="EI29" s="155" t="s">
        <v>158</v>
      </c>
      <c r="EJ29" s="155" t="s">
        <v>159</v>
      </c>
      <c r="EK29" s="155" t="s">
        <v>211</v>
      </c>
      <c r="EL29" s="155" t="s">
        <v>160</v>
      </c>
      <c r="EM29" s="155" t="s">
        <v>161</v>
      </c>
      <c r="EN29" s="155" t="s">
        <v>162</v>
      </c>
      <c r="EO29" s="155" t="s">
        <v>163</v>
      </c>
      <c r="EP29" s="155" t="s">
        <v>164</v>
      </c>
      <c r="EQ29" s="155" t="s">
        <v>212</v>
      </c>
      <c r="ER29" s="156" t="s">
        <v>108</v>
      </c>
      <c r="ES29" s="156" t="s">
        <v>109</v>
      </c>
      <c r="ET29" s="156" t="s">
        <v>110</v>
      </c>
      <c r="EU29" s="71" t="s">
        <v>111</v>
      </c>
      <c r="EV29" s="56" t="s">
        <v>112</v>
      </c>
      <c r="EW29" s="56" t="s">
        <v>113</v>
      </c>
      <c r="EX29" s="56" t="s">
        <v>114</v>
      </c>
      <c r="EY29" s="56" t="s">
        <v>115</v>
      </c>
      <c r="EZ29" s="56" t="s">
        <v>116</v>
      </c>
      <c r="FA29" s="56" t="s">
        <v>117</v>
      </c>
      <c r="FB29" s="56" t="s">
        <v>118</v>
      </c>
      <c r="FC29" s="56" t="s">
        <v>119</v>
      </c>
      <c r="FD29" s="56" t="s">
        <v>120</v>
      </c>
      <c r="FE29" s="56" t="s">
        <v>121</v>
      </c>
      <c r="FF29" s="56" t="s">
        <v>122</v>
      </c>
      <c r="FG29" s="56" t="s">
        <v>123</v>
      </c>
      <c r="FH29" s="56" t="s">
        <v>124</v>
      </c>
      <c r="FI29" s="56" t="s">
        <v>125</v>
      </c>
      <c r="FJ29" s="56" t="s">
        <v>126</v>
      </c>
      <c r="FK29" s="56" t="s">
        <v>127</v>
      </c>
      <c r="FL29" s="55" t="s">
        <v>128</v>
      </c>
      <c r="FM29" s="55" t="s">
        <v>129</v>
      </c>
      <c r="FN29" s="55" t="s">
        <v>130</v>
      </c>
      <c r="FO29" s="55" t="s">
        <v>131</v>
      </c>
      <c r="FP29" s="55" t="s">
        <v>132</v>
      </c>
      <c r="FQ29" s="55" t="s">
        <v>133</v>
      </c>
      <c r="FR29" s="55" t="s">
        <v>134</v>
      </c>
      <c r="FS29" s="55" t="s">
        <v>135</v>
      </c>
      <c r="FT29" s="55" t="s">
        <v>136</v>
      </c>
      <c r="FU29" s="55" t="s">
        <v>137</v>
      </c>
      <c r="FV29" s="55" t="s">
        <v>138</v>
      </c>
      <c r="FW29" s="55" t="s">
        <v>213</v>
      </c>
      <c r="FX29" s="55" t="s">
        <v>213</v>
      </c>
      <c r="FY29" s="55" t="s">
        <v>213</v>
      </c>
      <c r="FZ29" s="55" t="s">
        <v>214</v>
      </c>
      <c r="GA29" s="55" t="s">
        <v>215</v>
      </c>
      <c r="GB29" s="55" t="s">
        <v>216</v>
      </c>
      <c r="GC29" s="55" t="s">
        <v>217</v>
      </c>
      <c r="GD29" s="55" t="s">
        <v>218</v>
      </c>
      <c r="GE29" s="55" t="s">
        <v>219</v>
      </c>
      <c r="GF29" s="55" t="s">
        <v>220</v>
      </c>
      <c r="GG29" s="55" t="s">
        <v>221</v>
      </c>
      <c r="GH29" s="55" t="s">
        <v>222</v>
      </c>
      <c r="GI29" s="55" t="s">
        <v>223</v>
      </c>
      <c r="GJ29" s="55" t="s">
        <v>224</v>
      </c>
      <c r="GK29" s="55" t="s">
        <v>225</v>
      </c>
      <c r="GL29" s="55" t="s">
        <v>226</v>
      </c>
      <c r="GM29" s="55" t="s">
        <v>227</v>
      </c>
      <c r="GN29" s="55" t="s">
        <v>228</v>
      </c>
      <c r="GO29" s="57"/>
      <c r="GP29" s="57" t="s">
        <v>229</v>
      </c>
      <c r="GQ29" s="57" t="s">
        <v>229</v>
      </c>
      <c r="GR29" s="57" t="s">
        <v>229</v>
      </c>
      <c r="GS29" s="57" t="s">
        <v>229</v>
      </c>
      <c r="GT29" s="57" t="s">
        <v>229</v>
      </c>
      <c r="GW29" s="188"/>
    </row>
    <row r="30" spans="1:205" x14ac:dyDescent="0.3">
      <c r="A30" s="25">
        <v>1</v>
      </c>
      <c r="B30" s="26">
        <v>2</v>
      </c>
      <c r="C30" s="26" t="s">
        <v>139</v>
      </c>
      <c r="D30" s="26" t="s">
        <v>139</v>
      </c>
      <c r="E30" s="26" t="s">
        <v>230</v>
      </c>
      <c r="F30" s="26" t="s">
        <v>141</v>
      </c>
      <c r="G30" s="94" t="str">
        <f>IF(AND(OR(Formular!Formulartypland="INT",Formular!Formulartypland="INT_FLW",Formular!Formulartypland="INT_EK"),Formular!AALcountry="DE",Formular!IESBK_DE&lt;&gt;""),"DE",IF(AND(OR(Formular!Formulartypland="INT",Formular!Formulartypland="INT_FLW",Formular!Formulartypland="INT_EK"),Formular!AALcountry="CZ",Formular!IESBK_CZ&lt;&gt;""),"CZ",IF(AND(OR(Formular!Formulartypland="INT",Formular!Formulartypland="INT_FLW",Formular!Formulartypland="INT_EK"),Formular!AALcountry="SK",Formular!IESBK_SK&lt;&gt;""),"SK",IF(AND(OR(Formular!Formulartypland="INT",Formular!Formulartypland="INT_FLW",Formular!Formulartypland="INT_EK"),Formular!AALcountry="HR",Formular!IESBK_HR&lt;&gt;""),"HR",IF(AND(OR(Formular!Formulartypland="INT",Formular!Formulartypland="INT_FLW",Formular!Formulartypland="INT_EK"),Formular!AALcountry="RO",Formular!IESBK_RO&lt;&gt;""),"RO",IF(AND(OR(Formular!Formulartypland="INT",Formular!Formulartypland="INT_FLW",Formular!Formulartypland="INT_EK"),Formular!AALcountry="BG",Formular!IESBK_BG&lt;&gt;""),"BG",IF(AND(OR(Formular!Formulartypland="INT",Formular!Formulartypland="INT_FLW",Formular!Formulartypland="INT_EK"),Formular!AALcountry="PL",Formular!IESBK_PL&lt;&gt;""),"PL",IF(AND(OR(Formular!Formulartypland="INT",Formular!Formulartypland="INT_FLW",Formular!Formulartypland="INT_EK"),Formular!IESBK_DE&lt;&gt;""),"DE",IF(AND(OR(Formular!Formulartypland="INT",Formular!Formulartypland="INT_FLW",Formular!Formulartypland="INT_EK"),Formular!IESBK_CZ&lt;&gt;""),"CZ",IF(AND(OR(Formular!Formulartypland="INT",Formular!Formulartypland="INT_FLW",Formular!Formulartypland="INT_EK"),Formular!IESBK_SK&lt;&gt;""),"SK",IF(AND(OR(Formular!Formulartypland="INT",Formular!Formulartypland="INT_FLW",Formular!Formulartypland="INT_EK"),Formular!IESBK_HR&lt;&gt;""),"HR",IF(AND(OR(Formular!Formulartypland="INT",Formular!Formulartypland="INT_FLW",Formular!Formulartypland="INT_EK"),Formular!IESBK_BG&lt;&gt;""),"BG",IF(AND(OR(Formular!Formulartypland="INT",Formular!Formulartypland="INT_FLW",Formular!Formulartypland="INT_EK"),Formular!IESBK_RO&lt;&gt;""),"RO",IF(AND(OR(Formular!Formulartypland="INT",Formular!Formulartypland="INT_FLW",Formular!Formulartypland="INT_EK"),Formular!IESBK_PL&lt;&gt;""),"PL","Formular!Formulartypland"))))))))))))))</f>
        <v>Formular!Formulartypland</v>
      </c>
      <c r="H30" s="29"/>
      <c r="I30" s="29" t="s">
        <v>231</v>
      </c>
      <c r="J30" s="26"/>
      <c r="K30" s="94" t="str">
        <f>IF(Formular!ASLRegistrationNumberRomania="","","ASLRegistrationNumberRomania")</f>
        <v/>
      </c>
      <c r="L30" s="26"/>
      <c r="M30" s="26" t="s">
        <v>232</v>
      </c>
      <c r="N30" s="94" t="str">
        <f>IF(Formular!AALhousenumber="","",IF(ISERROR(FIND("/",Formular!AALhousenumber)),Formular!AALhousenumber,LEFT(Formular!AALhousenumber,FIND("/",Formular!AALhousenumber)-1)))</f>
        <v/>
      </c>
      <c r="O30" s="94" t="str">
        <f>IF(ISERROR(FIND("/",Formular!AALhousenumber)),"",RIGHT(Formular!AALhousenumber,LEN(Formular!AALhousenumber)-FIND("/",Formular!AALhousenumber)))</f>
        <v/>
      </c>
      <c r="P30" s="26" t="s">
        <v>233</v>
      </c>
      <c r="R30" s="26" t="s">
        <v>234</v>
      </c>
      <c r="S30" s="26" t="s">
        <v>235</v>
      </c>
      <c r="T30" s="26" t="s">
        <v>236</v>
      </c>
      <c r="U30" s="26" t="s">
        <v>237</v>
      </c>
      <c r="V30" s="94" t="str">
        <f>IF(Formular!AALcountry&lt;&gt;"DE","",IF(NOT(ISERROR(VLOOKUP(Formular!AALpostalcode,IC37:IF14995,4,FALSE))),VLOOKUP(Formular!AALpostalcode,IC37:IF14995,4,FALSE),IF(NOT(ISERROR(VLOOKUP(LEFT(Formular!AALpostalcode,3)&amp;Formular!AALtown,IE37:IF14994,2,FALSE))),VLOOKUP(LEFT(Formular!AALpostalcode,3)&amp;Formular!AALtown,IE37:IF14994,2,FALSE),IF(NOT(ISERROR(VLOOKUP(Formular!AALpostalcodeforpostbox,IC37:IF14995,4,FALSE))),VLOOKUP(Formular!AALpostalcodeforpostbox,IC37:IF14995,4,FALSE),IF(NOT(ISERROR(VLOOKUP(LEFT(Formular!AALpostalcodeforpostbox,3)&amp;Formular!AALtown,IE37:IF14994,2,FALSE))),VLOOKUP(LEFT(Formular!AALpostalcodeforpostbox,3)&amp;Formular!AALtown,IE37:IF14994,2,FALSE),"")))))</f>
        <v/>
      </c>
      <c r="W30" s="26" t="s">
        <v>238</v>
      </c>
      <c r="X30" s="26" t="s">
        <v>239</v>
      </c>
      <c r="Y30" s="26"/>
      <c r="Z30" s="26"/>
      <c r="AA30" s="26" t="s">
        <v>240</v>
      </c>
      <c r="AB30" s="26" t="s">
        <v>241</v>
      </c>
      <c r="AC30" s="26" t="s">
        <v>242</v>
      </c>
      <c r="AD30" s="26" t="s">
        <v>243</v>
      </c>
      <c r="AE30" s="26" t="s">
        <v>244</v>
      </c>
      <c r="AF30" s="231" t="str">
        <f>IF(Formular!IESBK_DE&lt;&gt;"","DE","")</f>
        <v/>
      </c>
      <c r="AG30" s="94" t="str">
        <f>IF(Formular!IESBK_DE="","",IF(Formular!IBSpaymentmode="","",IF(Formular!IBSpaymentmode="Markant","SEL",IF(Formular!IBSpaymentmode="Markant/Überweisung","S/S",""))))</f>
        <v/>
      </c>
      <c r="AH30" s="94" t="str">
        <f>IF(AF30="","","SISTIPgrouptelebox")</f>
        <v/>
      </c>
      <c r="AI30" s="26"/>
      <c r="AJ30" s="94" t="str">
        <f>IF(AF30="","","AKLlanguage")</f>
        <v/>
      </c>
      <c r="AK30" s="94" t="str">
        <f>IF(AF30="","","IESMailinvoiceallowed")</f>
        <v/>
      </c>
      <c r="AL30" s="94" t="str">
        <f>IF(AND(Formular!Formulartypland&lt;&gt;"INT_FLW",Formular!WIS1industrykey="WARE"),"","IESrole")</f>
        <v>IESrole</v>
      </c>
      <c r="AM30" s="26" t="s">
        <v>245</v>
      </c>
      <c r="AN30" s="26" t="s">
        <v>246</v>
      </c>
      <c r="AO30" s="26" t="s">
        <v>247</v>
      </c>
      <c r="AP30" s="26" t="s">
        <v>248</v>
      </c>
      <c r="AQ30" s="26" t="s">
        <v>241</v>
      </c>
      <c r="AR30" s="29"/>
      <c r="BD30" s="27"/>
      <c r="BE30" s="27"/>
      <c r="BF30" s="94" t="str">
        <f>IF(OR(Formular!ABLbankaccount1&lt;&gt;"",Formular!ABLIBAN1&lt;&gt;"",Formular!ABLbankaccount1&lt;&gt;"",Formular!ABLbankcode1&lt;&gt;""),"ABLcountryISOcode1","")</f>
        <v/>
      </c>
      <c r="BG30" t="s">
        <v>249</v>
      </c>
      <c r="BH30" s="94" t="str" cm="1">
        <f t="array" aca="1" ref="BH30" ca="1">IF(Formular!ABLswiftcode1="","",IF(LEN(Formular!ABLswiftcode1)=8,INDIRECT("Formular!ABLswiftcode1")&amp;"XXX",Formular!ABLswiftcode1))</f>
        <v/>
      </c>
      <c r="BI30" s="26"/>
      <c r="BJ30" s="26" t="s">
        <v>250</v>
      </c>
      <c r="BK30" s="26"/>
      <c r="BL30" s="94" t="str">
        <f>IF(OR(Formular!ABLswiftcode1&lt;&gt;"",Formular!ABLIBAN1&lt;&gt;"",Formular!ABLbankaccount1&lt;&gt;"",Formular!ABLbankcode1&lt;&gt;""),"AALvendorname","")</f>
        <v/>
      </c>
      <c r="BM30" s="26" t="s">
        <v>251</v>
      </c>
      <c r="BN30" s="94" t="str">
        <f>IF(AND(OR(Formular!ABLbankaccount1&lt;&gt;"",Formular!ABLIBAN1&lt;&gt;""),OR(Formular!Formulartypland="PL",AND(OR(Formular!Formulartypland="INT",Formular!Formulartypland="INT_FLW",Formular!Formulartypland="INT_EK"),Formular!IESBK_PL&lt;&gt;""))),"X","")</f>
        <v/>
      </c>
      <c r="BO30" s="94" t="str">
        <f>IF(Formular!FormulartypSparte="SBES","",IF(BN30="X","ABLNotepartnerbanktype1",""))</f>
        <v/>
      </c>
      <c r="BP30" s="94" t="str">
        <f>IF(AND(OR(Formular!ABLbankaccount1&lt;&gt;"",Formular!ABLIBAN1&lt;&gt;""),OR(Formular!Formulartypland="DE",AND(OR(Formular!Formulartypland="INT",Formular!Formulartypland="INT_FLW",Formular!Formulartypland="INT_EK"),Formular!IESBK_DE&lt;&gt;""))),"X","")</f>
        <v/>
      </c>
      <c r="BQ30" s="94" t="str">
        <f>IF(BP30="","","1")</f>
        <v/>
      </c>
      <c r="BR30" s="94" t="str">
        <f>IF(AND(OR(Formular!ABLbankaccount1&lt;&gt;"",Formular!ABLIBAN1&lt;&gt;""),OR(Formular!Formulartypland="SK",AND(OR(Formular!Formulartypland="INT",Formular!Formulartypland="INT_FLW",Formular!Formulartypland="INT_EK"),Formular!IESBK_SK&lt;&gt;""))),"X","")</f>
        <v/>
      </c>
      <c r="BS30" s="94" t="str">
        <f>IF(Formular!FormulartypSparte="SBES","",IF(BR30="X","ABLNotepartnerbanktype1",""))</f>
        <v/>
      </c>
      <c r="BT30" s="94" t="str">
        <f>IF(AND(OR(Formular!ABLbankaccount1&lt;&gt;"",Formular!ABLIBAN1&lt;&gt;""),OR(Formular!Formulartypland="HR",AND(OR(Formular!Formulartypland="INT",Formular!Formulartypland="INT_FLW",Formular!Formulartypland="INT_EK"),Formular!IESBK_HR&lt;&gt;""))),"X","")</f>
        <v/>
      </c>
      <c r="BU30" s="94" t="str">
        <f>IF(Formular!FormulartypSparte="SBES","",IF(BT30="X","ABLNotepartnerbanktype1",""))</f>
        <v/>
      </c>
      <c r="BV30" s="94" t="str">
        <f>IF(AND(OR(Formular!ABLbankaccount1&lt;&gt;"",Formular!ABLIBAN1&lt;&gt;""),OR(Formular!Formulartypland="RO",AND(OR(Formular!Formulartypland="INT",Formular!Formulartypland="INT_FLW",Formular!Formulartypland="INT_EK"),Formular!IESBK_RO&lt;&gt;""))),"X","")</f>
        <v/>
      </c>
      <c r="BW30" s="94" t="str">
        <f>IF(Formular!FormulartypSparte="SBES","",IF(BV30="X","ABLNotepartnerbanktype1",""))</f>
        <v/>
      </c>
      <c r="BX30" s="94" t="str">
        <f>IF(AND(OR(Formular!ABLbankaccount1&lt;&gt;"",Formular!ABLIBAN1&lt;&gt;""),OR(Formular!Formulartypland="BG",AND(OR(Formular!Formulartypland="INT",Formular!Formulartypland="INT_FLW",Formular!Formulartypland="INT_EK"),Formular!IESBK_BG&lt;&gt;""))),"X","")</f>
        <v/>
      </c>
      <c r="BY30" s="94" t="str">
        <f>IF(AND(BX30&lt;&gt;"",BX31&lt;&gt;""),"1","")</f>
        <v/>
      </c>
      <c r="BZ30" s="94" t="str">
        <f>IF(AND(OR(Formular!ABLbankaccount1&lt;&gt;"",Formular!ABLIBAN1&lt;&gt;""),OR(Formular!Formulartypland="CZ",AND(OR(Formular!Formulartypland="INT",Formular!Formulartypland="INT_FLW",Formular!Formulartypland="INT_EK"),Formular!IESBK_CZ&lt;&gt;""))),"X","")</f>
        <v/>
      </c>
      <c r="CA30" s="94" t="str">
        <f>IF(Formular!FormulartypSparte="SBES","",IF(BZ30="X","ABLNotepartnerbanktype1",""))</f>
        <v/>
      </c>
      <c r="CB30" s="94" t="str">
        <f>IF(CE30="","","ABLSEPAContractNo1")</f>
        <v/>
      </c>
      <c r="CC30" s="94" t="str">
        <f>IF(CE30="","","ABLIBAN1")</f>
        <v/>
      </c>
      <c r="CD30" s="94" t="str">
        <f>IF(CE30="","","ABLswiftcode1")</f>
        <v/>
      </c>
      <c r="CE30" s="94" t="str">
        <f>IF(Formular!ABLSEPACityofSignature1="","","ABLSEPACityofSignature1")</f>
        <v/>
      </c>
      <c r="CF30" s="213" t="str">
        <f>IF(CE30="","",TEXT(Formular!ABLSEPADateofSignature1,"JJJJMMTT"))</f>
        <v/>
      </c>
      <c r="CG30" s="94" t="str">
        <f>IF(CE30="","","1")</f>
        <v/>
      </c>
      <c r="CH30" s="94" t="str">
        <f>IF(OR(Formular!IESrole='FieldSelection IST'!BA6,Formular!IESrole='FieldSelection IST'!BB6,Formular!IESrole='FieldSelection IST'!BC6,Formular!IESrole='FieldSelection IST'!BD6,Formular!IESrole='FieldSelection IST'!BE6,Formular!IESrole='FieldSelection IST'!BF6,Formular!IESrole='FieldSelection IST'!BG6,Formular!IESrole='FieldSelection IST'!BH6,Formular!IESrole='FieldSelection IST'!BA7,Formular!IESrole='FieldSelection IST'!BB7,Formular!IESrole='FieldSelection IST'!BC7,Formular!IESrole='FieldSelection IST'!BD7,Formular!IESrole='FieldSelection IST'!BE7,Formular!IESrole='FieldSelection IST'!BF7,Formular!IESrole='FieldSelection IST'!BG7,Formular!IESrole='FieldSelection IST'!BH7),"",IF(AND(Formular!FormulartypKostenart="COST",OR(OR(Formular!Formulartypland="INT",Formular!Formulartypland="INT_FLW",Formular!Formulartypland="INT_EK"),Formular!Formulartypland="DE"),Formular!IESBK_DE&lt;&gt;""),Formular!IESBK_DE,IF(AND(Formular!FormulartypKostenart="WARE",OR(Formular!Formulartypland="INT",Formular!Formulartypland="INT_FLW",Formular!Formulartypland="INT_EK"),Formular!IESBK_DE&lt;&gt;""),"0001",IF(AND(Formular!FormulartypKostenart="WARE",Formular!Formulartypland="DE"),"0001",""))))</f>
        <v/>
      </c>
      <c r="CI30" s="94" t="str">
        <f>IF(OR(CH30="",Formular!AALvendorname=""),"",IF(Formular!IBSpaymentmode="Markant",CODE(UPPER(LEFT(Formular!AALvendorname,1)))-5,IF(AND(Formular!FormulartypKostenart="COST",CODE(LEFT(Formular!AALvendorname,1))&lt;65),"2Y",IF(Formular!FormulartypKostenart="COST","2"&amp;UPPER(LEFT(Formular!AALvendorname,1)),IF(CODE(LEFT(Formular!AALvendorname,1))&lt;65,"1Y","1"&amp;UPPER(LEFT(Formular!AALvendorname,1)))))))</f>
        <v/>
      </c>
      <c r="CJ30" s="26"/>
      <c r="CK30" s="26"/>
      <c r="CL30" s="26"/>
      <c r="CM30" s="94" t="str">
        <f>IF(CH30="","","IESStatusEDI")</f>
        <v/>
      </c>
      <c r="CN30" s="94" t="str">
        <f>IF(CH30="","",IF(Formular!IEScashdiscountdays &amp; ";" &amp; Formular!IEScashdiscountpercent &amp; ";" &amp; Formular!IESpaymenttermdaysnet=";;","",Formular!IEScashdiscountdays &amp; ";" &amp; Formular!IEScashdiscountpercent &amp; ";" &amp; Formular!IESpaymenttermdaysnet))</f>
        <v/>
      </c>
      <c r="CO30" s="94" t="str">
        <f t="shared" ref="CO30:CO36" si="0">IF(CH30="","","WIS1tolerancegroup")</f>
        <v/>
      </c>
      <c r="CP30" s="26"/>
      <c r="CQ30" s="94" t="str">
        <f>IF(AND(Formular!IESBK_DE&lt;&gt;"",Formular!IBSpaymentmode="Markant"),"S","")</f>
        <v/>
      </c>
      <c r="CR30" s="26"/>
      <c r="CS30" s="94" t="str">
        <f>IF(CT30="","","IN")</f>
        <v/>
      </c>
      <c r="CT30" s="94" t="str">
        <f>IF(OR(CH30="",Formular!ASLexcemptionnumber=""),"",RIGHT(Formular!ASLexcemptionnumber,8))</f>
        <v/>
      </c>
      <c r="CU30" s="94" t="str">
        <f>IF(CT30="","",TEXT(Formular!ASLValidto,"JJJJMMTT"))</f>
        <v/>
      </c>
      <c r="CV30" s="94" t="str">
        <f t="shared" ref="CV30:CV36" si="1">IF(CH30="","","IBSExcludefromcompensation")</f>
        <v/>
      </c>
      <c r="CW30" s="94" t="str">
        <f t="shared" ref="CW30:CW36" si="2">IF(CH30="","","IBSpaymentmode")</f>
        <v/>
      </c>
      <c r="CX30" s="94" t="str">
        <f t="shared" ref="CX30:CX36" si="3">IF(CH30="","","WIS1SelfbillingNOTallowed")</f>
        <v/>
      </c>
      <c r="CY30" s="94"/>
      <c r="CZ30" s="94" t="str">
        <f t="shared" ref="CZ30:CZ36" si="4">IF(CH30="","","IBSSensitivepartner")</f>
        <v/>
      </c>
      <c r="DA30" s="94" t="str">
        <f t="shared" ref="DA30:DA36" si="5">IF(CH30="","","IBSneededchecksforthevendor")</f>
        <v/>
      </c>
      <c r="DB30" s="94" t="str">
        <f t="shared" ref="DB30:DB36" si="6">IF(CH30="","","IESMailinvoiceallowed")</f>
        <v/>
      </c>
      <c r="DC30" s="94" t="str">
        <f t="shared" ref="DC30:DC36" si="7">IF(CH30="","","IESMailinvoiceallowed")</f>
        <v/>
      </c>
      <c r="DD30" s="94" t="str">
        <f t="shared" ref="DD30:DD36" si="8">IF(CH30="","","SISCheckcontractinDMS")</f>
        <v/>
      </c>
      <c r="DE30" s="94" t="str">
        <f t="shared" ref="DE30:DE36" si="9">IF(CH30="","","SISPricecheckbyInvoiceVerification")</f>
        <v/>
      </c>
      <c r="DF30" s="94" t="str">
        <f t="shared" ref="DF30:DF36" si="10">IF(CH30="","","SISCreationofrecurringpaymentenabled")</f>
        <v/>
      </c>
      <c r="DG30" s="94" t="str">
        <f t="shared" ref="DG30:DG36" si="11">IF(CH30="","","SISexternalserviceentryenabled")</f>
        <v/>
      </c>
      <c r="DH30" s="94" t="str">
        <f t="shared" ref="DH30:DH36" si="12">IF(CH30="","","IBSDefaultClerkVendor")</f>
        <v/>
      </c>
      <c r="DI30" s="94" t="str">
        <f t="shared" ref="DI30:DI36" si="13">IF(CH30="","","ASLCashMethod")</f>
        <v/>
      </c>
      <c r="DJ30" s="94" t="str">
        <f>IF(CH30="","","ASLTaxClassification")</f>
        <v/>
      </c>
      <c r="DK30" s="94" t="str">
        <f>IF(AND(CH30&lt;&gt;"",Formular!FormulartypKostenart="WARE",Formular!IESBK_DE&lt;&gt;"",Formular!IBSpaymentmode&lt;&gt;"Markant"),"X","")</f>
        <v/>
      </c>
      <c r="DL30" s="94" t="str">
        <f>IF(OR(Formular!IESrole='FieldSelection IST'!BA6,Formular!IESrole='FieldSelection IST'!BB6,Formular!IESrole='FieldSelection IST'!BC6,Formular!IESrole='FieldSelection IST'!BD6,Formular!IESrole='FieldSelection IST'!BE6,Formular!IESrole='FieldSelection IST'!BF6,Formular!IESrole='FieldSelection IST'!BG6,Formular!IESrole='FieldSelection IST'!BH6,Formular!IESrole='FieldSelection IST'!BA7,Formular!IESrole='FieldSelection IST'!BB7,Formular!IESrole='FieldSelection IST'!BC7,Formular!IESrole='FieldSelection IST'!BD7,Formular!IESrole='FieldSelection IST'!BE7,Formular!IESrole='FieldSelection IST'!BF7,Formular!IESrole='FieldSelection IST'!BG7,Formular!IESrole='FieldSelection IST'!BH7),"",IF(AND(Formular!FormulartypKostenart="COST",OR(OR(Formular!Formulartypland="INT",Formular!Formulartypland="INT_FLW",Formular!Formulartypland="INT_EK"),Formular!Formulartypland="DE"),Formular!IESBK_DE&lt;&gt;""),Formular!IESBK_DE,IF(AND(Formular!FormulartypKostenart="WARE",OR(Formular!Formulartypland="INT",Formular!Formulartypland="INT_FLW",Formular!Formulartypland="INT_EK"),Formular!IESBK_DE&lt;&gt;""),"0001",IF(AND(Formular!FormulartypKostenart="WARE",Formular!Formulartypland="DE"),"0001",""))))</f>
        <v/>
      </c>
      <c r="DN30" s="94" t="str">
        <f>IF(CH30="","",IF(OR(Formular!IBSpaymentmode="Markant",Formular!IBSpaymentmode="Markant/Überweisung"),"A",""))</f>
        <v/>
      </c>
      <c r="DO30" s="94" t="str">
        <f>IF(EC30="","","0001")</f>
        <v/>
      </c>
      <c r="DQ30" s="94" t="str">
        <f>IF(EC30="","",IF(CE30="","0010","0014"))</f>
        <v/>
      </c>
      <c r="DR30" s="94" t="str">
        <f>IF(Formular!FormulartypKostenart="WARE","",IF(Formular!Formulartypland="DE","Formular!IESpurchaseorganisation",IF(AND(Formular!IESBK_DE="0001",Formular!IESpurchaseorganisation="Beschaffung"),"9000",IF(AND(Formular!IESBK_DE="0001",Formular!IESpurchaseorganisation="BAU"),"DE92",IF(AND(Formular!IESBK_DE="0001",Formular!IESpurchaseorganisation="Logistik"),"DE93",IF(AND(Formular!IESBK_DE="0001",Formular!IESpurchaseorganisation="SAKO FLW"),"DE95",""))))))</f>
        <v>Formular!IESpurchaseorganisation</v>
      </c>
      <c r="DS30" s="94" t="str">
        <f>IF(DR30="","","IESordercurrency")</f>
        <v>IESordercurrency</v>
      </c>
      <c r="DT30" s="94" t="str">
        <f>IF(DR30="","","IESincoterms1")</f>
        <v>IESincoterms1</v>
      </c>
      <c r="DU30" s="94" t="str">
        <f>IF(DR30="","","IESincoterms2")</f>
        <v>IESincoterms2</v>
      </c>
      <c r="DW30" s="94" t="str">
        <f>IF(DR30="","","WIS1pricingcontrol")</f>
        <v>WIS1pricingcontrol</v>
      </c>
      <c r="DX30" s="94" t="str">
        <f>IF(Formular!FormulartypSparte="SBES","",IF(DR30="","","IESmodeoftransport"))</f>
        <v>IESmodeoftransport</v>
      </c>
      <c r="DY30" s="94"/>
      <c r="DZ30" s="94" t="str">
        <f>IF(DR30="","",UPPER(Formular!IESpurchasinggroup))</f>
        <v/>
      </c>
      <c r="EA30" s="94" t="str">
        <f>IF(DR30="","",IF(Formular!IEScashdiscountdays &amp; ";" &amp; Formular!IEScashdiscountpercent &amp; ";" &amp; Formular!IESpaymenttermdaysnet=";;","",Formular!IEScashdiscountdays &amp; ";" &amp; Formular!IEScashdiscountpercent &amp; ";" &amp; Formular!IESpaymenttermdaysnet))</f>
        <v/>
      </c>
      <c r="EB30" s="94" t="str">
        <f>IF(DR30="","","IESplanneddeliverytime")</f>
        <v>IESplanneddeliverytime</v>
      </c>
      <c r="EC30" s="94" t="str">
        <f>IF(OR(Formular!IESrole='FieldSelection IST'!BA8,Formular!IESrole='FieldSelection IST'!BB8,Formular!IESrole='FieldSelection IST'!BC8,Formular!IESrole='FieldSelection IST'!BD8,Formular!IESrole='FieldSelection IST'!BE8,Formular!IESrole='FieldSelection IST'!BF8,Formular!IESrole='FieldSelection IST'!BG8,Formular!IESrole='FieldSelection IST'!BH8,Formular!IESrole='FieldSelection IST'!BA9,Formular!IESrole='FieldSelection IST'!BB9,Formular!IESrole='FieldSelection IST'!BC9,Formular!IESrole='FieldSelection IST'!BD9,Formular!IESrole='FieldSelection IST'!BE9,Formular!IESrole='FieldSelection IST'!BF9,Formular!IESrole='FieldSelection IST'!BG9,Formular!IESrole='FieldSelection IST'!BH9),"",IF(AND(Formular!FormulartypKostenart="COST",OR(OR(Formular!Formulartypland="INT",Formular!Formulartypland="INT_FLW",Formular!Formulartypland="INT_EK"),Formular!Formulartypland="DE"),Formular!IESBK_DE&lt;&gt;""),Formular!IESBK_DE,IF(AND(Formular!FormulartypKostenart="WARE",OR(OR(Formular!Formulartypland="INT",Formular!Formulartypland="INT_FLW",Formular!Formulartypland="INT_EK"),Formular!Formulartypland="DE")),"0001","")))</f>
        <v/>
      </c>
      <c r="ED30" s="94" t="str">
        <f>IF(OR(CE30&lt;&gt;"",CE31&lt;&gt;"",CE32&lt;&gt;"",CE33&lt;&gt;"",CE34&lt;&gt;""),"C","")</f>
        <v/>
      </c>
      <c r="EE30" s="26"/>
      <c r="EF30" s="94" t="str">
        <f>IF(OR(EC30="",IBSAccoutingClerkCustomer=""),"",IBSAccoutingClerkCustomer)</f>
        <v/>
      </c>
      <c r="EG30" s="26"/>
      <c r="EH30" s="26"/>
      <c r="EI30" s="94" t="str">
        <f>IF(EC30="","",IF(Formular!IEScashdiscountdays &amp; ";" &amp; Formular!IEScashdiscountpercent &amp; ";" &amp; Formular!IESpaymenttermdaysnet=";;","",Formular!IEScashdiscountdays &amp; ";" &amp; Formular!IEScashdiscountpercent &amp; ";" &amp; Formular!IESpaymenttermdaysnet))</f>
        <v/>
      </c>
      <c r="EJ30" s="26"/>
      <c r="EK30" s="94" t="str">
        <f>IF(OR(CE30&lt;&gt;"",CE31&lt;&gt;"",CE32&lt;&gt;"",CE33&lt;&gt;"",CE34&lt;&gt;""),"X","")</f>
        <v/>
      </c>
      <c r="EL30" s="94" t="str">
        <f>IF(EC30="","","IESsalesorganisation")</f>
        <v/>
      </c>
      <c r="EM30" s="94" t="str">
        <f>IF(EC30="","","IESDistributionChannel")</f>
        <v/>
      </c>
      <c r="EN30" s="94" t="str">
        <f>IF(EC30="","","IESDivision")</f>
        <v/>
      </c>
      <c r="EO30" s="94" t="str">
        <f>IF(EC30="","","IESaccountassignmentgroup")</f>
        <v/>
      </c>
      <c r="EP30" s="94" t="str">
        <f>IF(EC30="","","IESSalesCurrency")</f>
        <v/>
      </c>
      <c r="EQ30" s="94" t="str">
        <f>IF(Formular!IESsalesorganisation="","",IF(Formular!IEScashdiscountdays &amp; ";" &amp; Formular!IEScashdiscountpercent &amp; ";" &amp; Formular!IESpaymenttermdaysnet=";;","",Formular!IEScashdiscountdays &amp; ";" &amp; Formular!IEScashdiscountpercent &amp; ";" &amp; Formular!IESpaymenttermdaysnet))</f>
        <v/>
      </c>
      <c r="ER30" s="29" t="str">
        <f>IF(Formular!Formulartypland="PL","20010101","")</f>
        <v/>
      </c>
      <c r="ES30" s="29" t="str">
        <f>IF(Formular!Formulartypland="PL","99991231","")</f>
        <v/>
      </c>
      <c r="ET30" s="29" t="str">
        <f>IF(Formular!Formulartypland="PL","2","")</f>
        <v/>
      </c>
      <c r="EU30" s="93" t="str">
        <f>IF(Formular!APLnamefirstname="","",2)</f>
        <v/>
      </c>
      <c r="EV30" s="26"/>
      <c r="EW30" t="s">
        <v>252</v>
      </c>
      <c r="EX30" s="26"/>
      <c r="EY30" s="26"/>
      <c r="EZ30" s="26"/>
      <c r="FA30" s="26"/>
      <c r="FB30" s="26"/>
      <c r="FC30" s="26"/>
      <c r="FD30" s="26"/>
      <c r="FE30" s="26"/>
      <c r="FF30" s="26"/>
      <c r="FG30" s="26"/>
      <c r="FH30" s="26"/>
      <c r="FI30" s="26"/>
      <c r="FJ30" t="s">
        <v>253</v>
      </c>
      <c r="FK30" s="28"/>
      <c r="FL30" s="28"/>
      <c r="FM30" s="26"/>
      <c r="FN30" s="26"/>
      <c r="FO30" s="26" t="s">
        <v>254</v>
      </c>
      <c r="FQ30" t="s">
        <v>255</v>
      </c>
      <c r="FR30" s="26"/>
      <c r="FS30" s="26"/>
      <c r="FT30" s="26"/>
      <c r="FU30" s="26"/>
      <c r="FV30" s="26"/>
      <c r="FW30" s="26"/>
      <c r="FX30" s="26"/>
      <c r="FY30" s="26"/>
      <c r="FZ30" s="93" t="str">
        <f>IF(AND(Formular!Formulartypland="DE",OR('Upload Flatfile'!GC30&lt;&gt;"",'Upload Flatfile'!GC31&lt;&gt;"",'Upload Flatfile'!GC32&lt;&gt;"")),"CL_010_001_DE","")</f>
        <v/>
      </c>
      <c r="GA30" s="93" t="str">
        <f>IF(AND(Formular!Formulartypland="DE",OR('Upload Flatfile'!GC30&lt;&gt;"",'Upload Flatfile'!GC31&lt;&gt;"",'Upload Flatfile'!GC32&lt;&gt;"")),"010","")</f>
        <v/>
      </c>
      <c r="GB30" s="26" t="s">
        <v>256</v>
      </c>
      <c r="GC30" s="93" t="str">
        <f>IF(AND(Formular!IESSubcategory&lt;&gt;"",Formular!Formulartypland="DE"),"CH_010_001_001_DE","")</f>
        <v/>
      </c>
      <c r="GD30" s="26" t="s">
        <v>257</v>
      </c>
      <c r="GE30" s="26" t="str">
        <f>IF(GC30="","","IESSubcategory")</f>
        <v/>
      </c>
      <c r="GF30" s="93" t="str">
        <f>IF(Formular!ASLGLNDataserverBasicNumber&lt;&gt;"","BUP005",IF(Formular!EKLAuthorized1&lt;&gt;"","TM0005",""))</f>
        <v/>
      </c>
      <c r="GG30" s="93" t="str">
        <f>IF(Formular!ASLGLNDataserverBasicNumber&lt;&gt;"",Formular!ASLGLNDataserverBasicNumber&amp;Formular!ASLGLNDataserverLocationNumber&amp;Formular!ASLGLNDataServerCheckDigit,IF(Formular!EKLAuthorized1&lt;&gt;"",Formular!EKLAuthorized1,""))</f>
        <v/>
      </c>
      <c r="GH30" s="217" t="str">
        <f>IF(GF30="","",YEAR(GH45)&amp;TEXT(MONTH(GH45),"00")&amp;TEXT(DAY(GH45),"00"))</f>
        <v/>
      </c>
      <c r="GI30" s="302" t="str">
        <f>IF(GF30="","",IF(Formular!EKLInstallation1&lt;&gt;"",Formular!EKLInstallation1,""))</f>
        <v/>
      </c>
      <c r="GJ30" s="26"/>
      <c r="GK30" s="26"/>
      <c r="GL30" s="26"/>
      <c r="GM30" s="26"/>
      <c r="GN30" s="26"/>
      <c r="GQ30" s="29"/>
      <c r="GS30" s="27"/>
    </row>
    <row r="31" spans="1:205" outlineLevel="1" x14ac:dyDescent="0.3">
      <c r="A31" s="30">
        <v>1</v>
      </c>
      <c r="B31" s="29"/>
      <c r="C31" s="29"/>
      <c r="D31" s="29"/>
      <c r="E31" s="26"/>
      <c r="F31" s="26"/>
      <c r="G31" s="29"/>
      <c r="H31" s="94" t="str">
        <f>IF(Formular!Formulartypsprache="BG","R","")</f>
        <v/>
      </c>
      <c r="I31" s="94" t="str">
        <f>IF(Formular!Formulartypsprache="BG","AALvendorname","")</f>
        <v/>
      </c>
      <c r="J31" s="29"/>
      <c r="K31" s="29"/>
      <c r="L31" s="29"/>
      <c r="M31" s="94" t="str">
        <f>IF(Formular!Formulartypsprache="BG","AALstreet","")</f>
        <v/>
      </c>
      <c r="N31" s="29" t="str">
        <f>IF(Formular!AALhousenumber="","",IF(Formular!Formulartypsprache&lt;&gt;"BG","",IF(ISERROR(FIND("/",Formular!AALhousenumber)),Formular!AALhousenumber,LEFT(Formular!AALhousenumber,FIND("/",Formular!AALhousenumber)-1))))</f>
        <v/>
      </c>
      <c r="O31" s="29" t="str">
        <f>IF(Formular!Formulartypsprache&lt;&gt;"BG","",IF(ISERROR(FIND("/",Formular!AALhousenumber)),"",RIGHT(Formular!AALhousenumber,LEN(Formular!AALhousenumber)-FIND("/",Formular!AALhousenumber))))</f>
        <v/>
      </c>
      <c r="P31" s="94" t="str">
        <f>IF(Formular!Formulartypsprache="BG","AALBuilding","")</f>
        <v/>
      </c>
      <c r="Q31" s="29"/>
      <c r="R31" s="94" t="str">
        <f>IF(Formular!Formulartypsprache="BG","AALpostalcode","")</f>
        <v/>
      </c>
      <c r="S31" s="94" t="str">
        <f>IF(Formular!Formulartypsprache="BG","AALtown","")</f>
        <v/>
      </c>
      <c r="T31" s="94" t="str">
        <f>IF(Formular!Formulartypsprache="BG","AALDistrict","")</f>
        <v/>
      </c>
      <c r="U31" s="94" t="str">
        <f>IF(Formular!Formulartypsprache="BG","AALcountry","")</f>
        <v/>
      </c>
      <c r="V31" s="29"/>
      <c r="W31" s="94" t="str">
        <f>IF(Formular!Formulartypsprache="BG","AALpostbox","")</f>
        <v/>
      </c>
      <c r="X31" s="94" t="str">
        <f>IF(Formular!Formulartypsprache="BG","AALpostalcodeforpostbox","")</f>
        <v/>
      </c>
      <c r="Y31" s="29"/>
      <c r="Z31" s="29"/>
      <c r="AA31" s="29"/>
      <c r="AB31" s="29"/>
      <c r="AC31" s="29"/>
      <c r="AD31" s="29"/>
      <c r="AE31" s="29"/>
      <c r="AF31" s="94" t="str">
        <f>IF(Formular!IESBK_CZ&lt;&gt;"","CZ","")</f>
        <v/>
      </c>
      <c r="AG31" s="26"/>
      <c r="AH31" s="94" t="str">
        <f t="shared" ref="AH31:AH36" si="14">IF(AF31="","","SISTIPgrouptelebox")</f>
        <v/>
      </c>
      <c r="AI31" s="26"/>
      <c r="AJ31" s="94" t="str">
        <f t="shared" ref="AJ31:AJ36" si="15">IF(AF31="","","AKLlanguage")</f>
        <v/>
      </c>
      <c r="AK31" s="94" t="str">
        <f t="shared" ref="AK31:AK36" si="16">IF(AF31="","","IESMailinvoiceallowed")</f>
        <v/>
      </c>
      <c r="AL31" s="29"/>
      <c r="AM31" s="26" t="s">
        <v>258</v>
      </c>
      <c r="AN31" s="26" t="s">
        <v>259</v>
      </c>
      <c r="AO31" s="26"/>
      <c r="AP31" s="26"/>
      <c r="AQ31" s="29"/>
      <c r="AR31" s="94" t="str" cm="1">
        <f t="array" aca="1" ref="AR31" ca="1">IF(Formular!Formulartypsprache="BG","BG",IF(AND(OR(Formular!Formulartypland="INT",Formular!Formulartypland="INT_FLW",Formular!Formulartypland="INT_EK"),INDIRECT("Formular!IESBK_"&amp;GP31)&lt;&gt;"",INDIRECT("Formular!"&amp;GR31)&lt;&gt;""),"DE",IF(AND(AND(Formular!Formulartypland&lt;&gt;"INT",Formular!Formulartypland&lt;&gt;"INT_FLW",Formular!Formulartypland&lt;&gt;"INT_EK"),OR(INDIRECT("Formular!"&amp;GQ31)&lt;&gt;"",INDIRECT("Formular!"&amp;GR31)&lt;&gt;"",INDIRECT("Formular!"&amp;GS31)&lt;&gt;"")),"Formulartypland","")))</f>
        <v/>
      </c>
      <c r="AS31" s="94" t="str">
        <f ca="1">IF(AR31="","",GQ31)</f>
        <v/>
      </c>
      <c r="AT31" s="26"/>
      <c r="AU31" s="94" t="str">
        <f ca="1">IF(AR31="","","AKLtelephoneCountry1")</f>
        <v/>
      </c>
      <c r="AV31" s="26"/>
      <c r="AW31" s="26"/>
      <c r="AX31" s="94" t="str">
        <f t="shared" ref="AX31:AX94" ca="1" si="17">IF(AR31="","",GR31)</f>
        <v/>
      </c>
      <c r="BA31" s="94" t="str">
        <f ca="1">IF(AR31="","",GS31)</f>
        <v/>
      </c>
      <c r="BB31" s="94" t="str">
        <f ca="1">IF(AR31="","","AKLCentralFaxNoCountry")</f>
        <v/>
      </c>
      <c r="BC31" s="27"/>
      <c r="BD31" s="94" t="str">
        <f>IF(Formular!AKLCentralFaxNoExt&lt;&gt;"","X","")</f>
        <v/>
      </c>
      <c r="BF31" s="94" t="str">
        <f>IF(OR(Formular!ABLbankaccount2&lt;&gt;"",Formular!ABLIBAN2&lt;&gt;"",Formular!ABLbankaccount2&lt;&gt;"",Formular!ABLbankcode2&lt;&gt;""),"ABLcountryISOcode2","")</f>
        <v/>
      </c>
      <c r="BG31" t="s">
        <v>260</v>
      </c>
      <c r="BH31" s="94" t="str" cm="1">
        <f t="array" aca="1" ref="BH31" ca="1">IF(Formular!ABLswiftcode2="","",IF(LEN(Formular!ABLswiftcode2)=8,INDIRECT("Formular!ABLswiftcode2")&amp;"XXX",Formular!ABLswiftcode2))</f>
        <v/>
      </c>
      <c r="BI31" s="26"/>
      <c r="BJ31" s="26" t="s">
        <v>261</v>
      </c>
      <c r="BK31" s="26"/>
      <c r="BL31" s="94" t="str">
        <f>IF(OR(Formular!ABLswiftcode2&lt;&gt;"",Formular!ABLIBAN2&lt;&gt;"",Formular!ABLbankaccount2&lt;&gt;"",Formular!ABLbankcode2&lt;&gt;""),"AALvendorname","")</f>
        <v/>
      </c>
      <c r="BM31" s="26" t="s">
        <v>262</v>
      </c>
      <c r="BN31" s="94" t="str">
        <f>IF(AND(OR(Formular!ABLbankaccount2&lt;&gt;"",Formular!ABLIBAN2&lt;&gt;""),OR(Formular!Formulartypland="PL",AND(OR(Formular!Formulartypland="INT",Formular!Formulartypland="INT_FLW",Formular!Formulartypland="INT_EK"),Formular!IESBK_PL&lt;&gt;""))),"X","")</f>
        <v/>
      </c>
      <c r="BO31" s="94" t="str">
        <f>IF(Formular!FormulartypSparte="SBES","",IF(BN31="X","ABLNotepartnerbanktype2",""))</f>
        <v/>
      </c>
      <c r="BP31" s="94" t="str">
        <f>IF(AND(OR(Formular!ABLbankaccount2&lt;&gt;"",Formular!ABLIBAN2&lt;&gt;""),OR(Formular!Formulartypland="DE",AND(OR(Formular!Formulartypland="INT",Formular!Formulartypland="INT_FLW",Formular!Formulartypland="INT_EK"),Formular!IESBK_DE&lt;&gt;""))),"X","")</f>
        <v/>
      </c>
      <c r="BQ31" s="94" t="str">
        <f>IF(BP31="","","2")</f>
        <v/>
      </c>
      <c r="BR31" s="94" t="str">
        <f>IF(AND(OR(Formular!ABLbankaccount2&lt;&gt;"",Formular!ABLIBAN2&lt;&gt;""),OR(Formular!Formulartypland="SK",AND(OR(Formular!Formulartypland="INT",Formular!Formulartypland="INT_FLW",Formular!Formulartypland="INT_EK"),Formular!IESBK_SK&lt;&gt;""))),"X","")</f>
        <v/>
      </c>
      <c r="BS31" s="94" t="str">
        <f>IF(Formular!FormulartypSparte="SBES","",IF(BR31="X","ABLNotepartnerbanktype2",""))</f>
        <v/>
      </c>
      <c r="BT31" s="94" t="str">
        <f>IF(AND(OR(Formular!ABLbankaccount2&lt;&gt;"",Formular!ABLIBAN2&lt;&gt;""),OR(Formular!Formulartypland="HR",AND(OR(Formular!Formulartypland="INT",Formular!Formulartypland="INT_FLW",Formular!Formulartypland="INT_EK"),Formular!IESBK_HR&lt;&gt;""))),"X","")</f>
        <v/>
      </c>
      <c r="BU31" s="94" t="str">
        <f>IF(Formular!FormulartypSparte="SBES","",IF(BT31="X","ABLNotepartnerbanktype2",""))</f>
        <v/>
      </c>
      <c r="BV31" s="94" t="str">
        <f>IF(AND(OR(Formular!ABLbankaccount2&lt;&gt;"",Formular!ABLIBAN2&lt;&gt;""),OR(Formular!Formulartypland="RO",AND(OR(Formular!Formulartypland="INT",Formular!Formulartypland="INT_FLW",Formular!Formulartypland="INT_EK"),Formular!IESBK_RO&lt;&gt;""))),"X","")</f>
        <v/>
      </c>
      <c r="BW31" s="94" t="str">
        <f>IF(Formular!FormulartypSparte="SBES","",IF(BV31="X","ABLNotepartnerbanktype2",""))</f>
        <v/>
      </c>
      <c r="BX31" s="94" t="str">
        <f>IF(AND(OR(Formular!ABLbankaccount2&lt;&gt;"",Formular!ABLIBAN2&lt;&gt;""),OR(Formular!Formulartypland="BG",AND(OR(Formular!Formulartypland="INT",Formular!Formulartypland="INT_FLW",Formular!Formulartypland="INT_EK"),Formular!IESBK_BG&lt;&gt;""))),"X","")</f>
        <v/>
      </c>
      <c r="BY31" s="94" t="str">
        <f>IF(BX31="","","2")</f>
        <v/>
      </c>
      <c r="BZ31" s="94" t="str">
        <f>IF(AND(OR(Formular!ABLbankaccount2&lt;&gt;"",Formular!ABLIBAN2&lt;&gt;""),OR(Formular!Formulartypland="CZ",AND(OR(Formular!Formulartypland="INT",Formular!Formulartypland="INT_FLW",Formular!Formulartypland="INT_EK"),Formular!IESBK_CZ&lt;&gt;""))),"X","")</f>
        <v/>
      </c>
      <c r="CA31" s="94" t="str">
        <f>IF(Formular!FormulartypSparte="SBES","",IF(BZ31="X","ABLNotepartnerbanktype2",""))</f>
        <v/>
      </c>
      <c r="CB31" s="94" t="str">
        <f>IF(CE31="","","ABLSEPAContractNo2")</f>
        <v/>
      </c>
      <c r="CC31" s="94" t="str">
        <f>IF(CE31="","","ABLIBAN2")</f>
        <v/>
      </c>
      <c r="CD31" s="94" t="str">
        <f>IF(CE31="","","ABLswiftcode2")</f>
        <v/>
      </c>
      <c r="CE31" s="94" t="str">
        <f>IF(Formular!ABLSEPACityofSignature2="","","ABLSEPACityofSignature2")</f>
        <v/>
      </c>
      <c r="CF31" s="213" t="str">
        <f>IF(CE31="","",TEXT(Formular!ABLSEPADateofSignature2,"JJJJMMTT"))</f>
        <v/>
      </c>
      <c r="CG31" s="94" t="str">
        <f>IF(CE31="","","1")</f>
        <v/>
      </c>
      <c r="CH31" s="94" t="str">
        <f>IF(OR(Formular!IESrole='FieldSelection IST'!BA6,Formular!IESrole='FieldSelection IST'!BB6,Formular!IESrole='FieldSelection IST'!BC6,Formular!IESrole='FieldSelection IST'!BD6,Formular!IESrole='FieldSelection IST'!BE6,Formular!IESrole='FieldSelection IST'!BF6,Formular!IESrole='FieldSelection IST'!BG6,Formular!IESrole='FieldSelection IST'!BH6,Formular!IESrole='FieldSelection IST'!BA7,Formular!IESrole='FieldSelection IST'!BB7,Formular!IESrole='FieldSelection IST'!BC7,Formular!IESrole='FieldSelection IST'!BD7,Formular!IESrole='FieldSelection IST'!BE7,Formular!IESrole='FieldSelection IST'!BF7,Formular!IESrole='FieldSelection IST'!BG7,Formular!IESrole='FieldSelection IST'!BH7),"",IF(AND(Formular!FormulartypKostenart="COST",OR(OR(Formular!Formulartypland="INT",Formular!Formulartypland="INT_FLW",Formular!Formulartypland="INT_EK"),Formular!Formulartypland="CZ"),Formular!IESBK_CZ&lt;&gt;""),Formular!IESBK_CZ,IF(AND(Formular!FormulartypKostenart="WARE",OR(Formular!Formulartypland="INT",Formular!Formulartypland="INT_FLW",Formular!Formulartypland="INT_EK"),Formular!IESBK_CZ&lt;&gt;""),"5001",IF(AND(Formular!FormulartypKostenart="WARE",Formular!Formulartypland="CZ"),"5001",""))))</f>
        <v/>
      </c>
      <c r="CM31" s="94" t="str">
        <f>IF(CH31="","","IESStatusEDI")</f>
        <v/>
      </c>
      <c r="CN31" s="94" t="str">
        <f>IF(CH31="","",IF(Formular!IEScashdiscountdays &amp; ";" &amp; Formular!IEScashdiscountpercent &amp; ";" &amp; Formular!IESpaymenttermdaysnet=";;","",Formular!IEScashdiscountdays &amp; ";" &amp; Formular!IEScashdiscountpercent &amp; ";" &amp; Formular!IESpaymenttermdaysnet))</f>
        <v/>
      </c>
      <c r="CO31" s="94" t="str">
        <f t="shared" si="0"/>
        <v/>
      </c>
      <c r="CP31" s="26"/>
      <c r="CQ31" s="26"/>
      <c r="CT31" s="94" t="str">
        <f>IF(OR(CH31="",Formular!ASLexcemptionnumber=""),"",Formular!ASLexcemptionnumber)</f>
        <v/>
      </c>
      <c r="CU31" s="94" t="str">
        <f>IF(CT31="","",TEXT(Formular!ASLValidto,"JJJJMMTT"))</f>
        <v/>
      </c>
      <c r="CV31" s="94" t="str">
        <f>IF(CH31="","","IBSExcludefromcompensation")</f>
        <v/>
      </c>
      <c r="CW31" s="94" t="str">
        <f t="shared" si="2"/>
        <v/>
      </c>
      <c r="CX31" s="94" t="str">
        <f>IF(CH31="","","WIS1SelfbillingNOTallowed")</f>
        <v/>
      </c>
      <c r="CY31" s="94" t="str">
        <f>IF(CH31="","","IBSCCSAccounting")</f>
        <v/>
      </c>
      <c r="CZ31" s="94" t="str">
        <f t="shared" si="4"/>
        <v/>
      </c>
      <c r="DA31" s="94" t="str">
        <f t="shared" si="5"/>
        <v/>
      </c>
      <c r="DB31" s="94" t="str">
        <f t="shared" si="6"/>
        <v/>
      </c>
      <c r="DC31" s="94" t="str">
        <f t="shared" si="7"/>
        <v/>
      </c>
      <c r="DD31" s="94" t="str">
        <f t="shared" si="8"/>
        <v/>
      </c>
      <c r="DE31" s="94" t="str">
        <f t="shared" si="9"/>
        <v/>
      </c>
      <c r="DF31" s="94" t="str">
        <f t="shared" si="10"/>
        <v/>
      </c>
      <c r="DG31" s="94" t="str">
        <f t="shared" si="11"/>
        <v/>
      </c>
      <c r="DH31" s="94" t="str">
        <f t="shared" si="12"/>
        <v/>
      </c>
      <c r="DI31" s="94" t="str">
        <f t="shared" si="13"/>
        <v/>
      </c>
      <c r="DJ31" s="94" t="str">
        <f t="shared" ref="DJ31:DJ36" si="18">IF(CH31="","","ASLTaxClassification")</f>
        <v/>
      </c>
      <c r="DR31" s="94" t="str">
        <f>IF(Formular!FormulartypKostenart="WARE","",IF(Formular!Formulartypland="CZ","Formular!IESpurchaseorganisation",IF(AND(OR(Formular!IESBK_CZ="5001",Formular!IESBK_CZ="5002",Formular!IESBK_CZ="5039"),Formular!IESpurchaseorganisation="Beschaffung"),"8010",IF(AND(OR(Formular!IESBK_CZ="5001",Formular!IESBK_CZ="5002",Formular!IESBK_CZ="5039"),Formular!IESpurchaseorganisation="BAU"),"CZ92",IF(AND(OR(Formular!IESBK_CZ="5001",Formular!IESBK_CZ="5002",Formular!IESBK_CZ="5039"),Formular!IESpurchaseorganisation="Logistik"),"CZ93",IF(AND(OR(Formular!IESBK_CZ="5001",Formular!IESBK_CZ="5002",Formular!IESBK_CZ="5039"),Formular!IESpurchaseorganisation="SAKO FLW"),"CZ95",""))))))</f>
        <v/>
      </c>
      <c r="DS31" s="94" t="str">
        <f>IF(DR31="","","IESordercurrency")</f>
        <v/>
      </c>
      <c r="DT31" s="94" t="str">
        <f>IF(DR31="","","IESincoterms1")</f>
        <v/>
      </c>
      <c r="DU31" s="94" t="str">
        <f>IF(DR31="","","IESincoterms2")</f>
        <v/>
      </c>
      <c r="DW31" s="94" t="str">
        <f>IF(DR31="","","WIS1pricingcontrol")</f>
        <v/>
      </c>
      <c r="DX31" s="94" t="str">
        <f>IF(Formular!FormulartypSparte="SBES","",IF(DR31="","","IESmodeoftransport"))</f>
        <v/>
      </c>
      <c r="DY31" s="94"/>
      <c r="DZ31" s="94" t="str">
        <f>IF(DR31="","",UPPER(Formular!IESpurchasinggroup))</f>
        <v/>
      </c>
      <c r="EA31" s="94" t="str">
        <f>IF(DR31="","",IF(Formular!IEScashdiscountdays &amp; ";" &amp; Formular!IEScashdiscountpercent &amp; ";" &amp; Formular!IESpaymenttermdaysnet=";;","",Formular!IEScashdiscountdays &amp; ";" &amp; Formular!IEScashdiscountpercent &amp; ";" &amp; Formular!IESpaymenttermdaysnet))</f>
        <v/>
      </c>
      <c r="EB31" s="94" t="str">
        <f>IF(DR31="","","IESplanneddeliverytime")</f>
        <v/>
      </c>
      <c r="EC31" s="94" t="str">
        <f>IF(OR(Formular!IESrole='FieldSelection IST'!BA8,Formular!IESrole='FieldSelection IST'!BB8,Formular!IESrole='FieldSelection IST'!BC8,Formular!IESrole='FieldSelection IST'!BD8,Formular!IESrole='FieldSelection IST'!BE8,Formular!IESrole='FieldSelection IST'!BF8,Formular!IESrole='FieldSelection IST'!BG8,Formular!IESrole='FieldSelection IST'!BH8,Formular!IESrole='FieldSelection IST'!BA9,Formular!IESrole='FieldSelection IST'!BB9,Formular!IESrole='FieldSelection IST'!BC9,Formular!IESrole='FieldSelection IST'!BD9,Formular!IESrole='FieldSelection IST'!BE9,Formular!IESrole='FieldSelection IST'!BF9,Formular!IESrole='FieldSelection IST'!BG9,Formular!IESrole='FieldSelection IST'!BH9),"",IF(AND(Formular!FormulartypKostenart="COST",OR(OR(Formular!Formulartypland="INT",Formular!Formulartypland="INT_FLW",Formular!Formulartypland="INT_EK"),Formular!Formulartypland="CZ"),Formular!IESBK_CZ&lt;&gt;""),Formular!IESBK_CZ,IF(AND(Formular!FormulartypKostenart="WARE",OR(OR(Formular!Formulartypland="INT",Formular!Formulartypland="INT_FLW",Formular!Formulartypland="INT_EK"),Formular!Formulartypland="CZ")),"5001","")))</f>
        <v/>
      </c>
      <c r="ED31" s="26"/>
      <c r="EE31" s="26"/>
      <c r="EF31" s="94" t="str">
        <f>IF(OR(EC31="",IBSAccoutingClerkCustomer=""),"",IBSAccoutingClerkCustomer)</f>
        <v/>
      </c>
      <c r="EG31" s="26"/>
      <c r="EH31" s="26"/>
      <c r="EI31" s="94" t="str">
        <f>IF(EC31="","",IF(Formular!IEScashdiscountdays &amp; ";" &amp; Formular!IEScashdiscountpercent &amp; ";" &amp; Formular!IESpaymenttermdaysnet=";;","",Formular!IEScashdiscountdays &amp; ";" &amp; Formular!IEScashdiscountpercent &amp; ";" &amp; Formular!IESpaymenttermdaysnet))</f>
        <v/>
      </c>
      <c r="EJ31" s="26"/>
      <c r="EK31" s="26"/>
      <c r="EL31" s="94" t="str">
        <f t="shared" ref="EL31:EL36" si="19">IF(EC31="","","IESsalesorganisation")</f>
        <v/>
      </c>
      <c r="EM31" s="94" t="str">
        <f t="shared" ref="EM31:EM35" si="20">IF(EC31="","","IESDistributionChannel")</f>
        <v/>
      </c>
      <c r="EN31" s="94" t="str">
        <f t="shared" ref="EN31:EN36" si="21">IF(EC31="","","IESDivision")</f>
        <v/>
      </c>
      <c r="EO31" s="94" t="str">
        <f t="shared" ref="EO31:EO36" si="22">IF(EC31="","","IESaccountassignmentgroup")</f>
        <v/>
      </c>
      <c r="EP31" s="94" t="str">
        <f t="shared" ref="EP31:EP36" si="23">IF(EC31="","","IESSalesCurrency")</f>
        <v/>
      </c>
      <c r="EQ31" s="26"/>
      <c r="ER31" s="26"/>
      <c r="ES31" s="26"/>
      <c r="ET31" s="26"/>
      <c r="EU31" s="28"/>
      <c r="EV31" s="28"/>
      <c r="EW31" s="28"/>
      <c r="EX31" s="28"/>
      <c r="EY31" s="28"/>
      <c r="EZ31" s="28"/>
      <c r="FA31" s="28"/>
      <c r="FB31" s="28"/>
      <c r="FC31" s="28"/>
      <c r="FD31" s="28"/>
      <c r="FE31" s="28"/>
      <c r="FF31" s="28"/>
      <c r="FG31" s="28"/>
      <c r="FH31" s="28"/>
      <c r="FI31" s="28"/>
      <c r="FJ31" s="28"/>
      <c r="FK31" s="28"/>
      <c r="FL31" s="28"/>
      <c r="FM31" s="28"/>
      <c r="FN31" s="28"/>
      <c r="FO31" s="29"/>
      <c r="FP31" s="29"/>
      <c r="FQ31" s="29"/>
      <c r="FR31" s="29"/>
      <c r="FS31" s="29"/>
      <c r="FT31" s="28"/>
      <c r="FU31" s="29"/>
      <c r="FV31" s="28"/>
      <c r="FW31" s="29"/>
      <c r="FX31" s="29"/>
      <c r="FY31" s="29"/>
      <c r="FZ31" s="28"/>
      <c r="GA31" s="28"/>
      <c r="GB31" s="28" t="s">
        <v>256</v>
      </c>
      <c r="GC31" s="93" t="str">
        <f>IF(AND(Formular!IESSubCategory2&lt;&gt;"",Formular!Formulartypland="DE"),"CH_010_001_002_DE","")</f>
        <v/>
      </c>
      <c r="GD31" s="28" t="s">
        <v>257</v>
      </c>
      <c r="GE31" s="29" t="str">
        <f>IF(GC31="","","IESSubCategory2")</f>
        <v/>
      </c>
      <c r="GF31" s="93" t="str">
        <f t="shared" ref="GF31:GF44" si="24">IF(GG31="","","TM0005")</f>
        <v/>
      </c>
      <c r="GG31" s="93" t="str">
        <f>IF(Formular!EKLAuthorized2&lt;&gt;"",Formular!EKLAuthorized2,"")</f>
        <v/>
      </c>
      <c r="GH31" s="217" t="str">
        <f>IF(GG31="","",YEAR(GH45)&amp;TEXT(MONTH(GH45),"00")&amp;TEXT(DAY(GH45),"00"))</f>
        <v/>
      </c>
      <c r="GI31" s="302" t="str">
        <f>IF(GF31="","",IF(Formular!EKLInstallation2&lt;&gt;"",Formular!EKLInstallation2,""))</f>
        <v/>
      </c>
      <c r="GJ31" s="29"/>
      <c r="GK31" s="29"/>
      <c r="GL31" s="29"/>
      <c r="GM31" s="29"/>
      <c r="GN31" s="29"/>
      <c r="GP31" t="s">
        <v>143</v>
      </c>
      <c r="GQ31" s="29" t="s">
        <v>263</v>
      </c>
      <c r="GR31" t="s">
        <v>264</v>
      </c>
      <c r="GS31" s="27" t="s">
        <v>265</v>
      </c>
    </row>
    <row r="32" spans="1:205" outlineLevel="1" x14ac:dyDescent="0.3">
      <c r="A32" s="30">
        <v>1</v>
      </c>
      <c r="B32" s="28"/>
      <c r="C32" s="28"/>
      <c r="D32" s="28"/>
      <c r="E32" s="28"/>
      <c r="F32" s="28"/>
      <c r="G32" s="28"/>
      <c r="H32" s="28"/>
      <c r="I32" s="28"/>
      <c r="J32" s="28"/>
      <c r="K32" s="28"/>
      <c r="L32" s="28"/>
      <c r="M32" s="28"/>
      <c r="O32" s="28"/>
      <c r="P32" s="28"/>
      <c r="Q32" s="28"/>
      <c r="R32" s="28"/>
      <c r="S32" s="28"/>
      <c r="T32" s="28"/>
      <c r="U32" s="28"/>
      <c r="V32" s="28"/>
      <c r="W32" s="28"/>
      <c r="X32" s="28"/>
      <c r="Y32" s="28"/>
      <c r="Z32" s="28"/>
      <c r="AA32" s="28"/>
      <c r="AB32" s="28"/>
      <c r="AC32" s="28"/>
      <c r="AD32" s="28"/>
      <c r="AE32" s="28"/>
      <c r="AF32" s="94" t="str">
        <f>IF(Formular!IESBK_SK&lt;&gt;"","SK","")</f>
        <v/>
      </c>
      <c r="AG32" s="26"/>
      <c r="AH32" s="94" t="str">
        <f t="shared" si="14"/>
        <v/>
      </c>
      <c r="AI32" s="26"/>
      <c r="AJ32" s="94" t="str">
        <f t="shared" si="15"/>
        <v/>
      </c>
      <c r="AK32" s="94" t="str">
        <f t="shared" si="16"/>
        <v/>
      </c>
      <c r="AL32" s="28"/>
      <c r="AM32" s="28" t="s">
        <v>266</v>
      </c>
      <c r="AN32" s="26" t="s">
        <v>267</v>
      </c>
      <c r="AO32" s="28"/>
      <c r="AP32" s="28"/>
      <c r="AQ32" s="28"/>
      <c r="AR32" s="94" t="str" cm="1">
        <f t="array" aca="1" ref="AR32" ca="1">IF(AND(OR(Formular!Formulartypland="INT",Formular!Formulartypland="INT_FLW",Formular!Formulartypland="INT_EK"),INDIRECT("Formular!IESBK_"&amp;GP32)&lt;&gt;"",INDIRECT("Formular!"&amp;GR32)&lt;&gt;""),"DE",IF(AND(AND(Formular!Formulartypland&lt;&gt;"INT",Formular!Formulartypland&lt;&gt;"INT_FLW",Formular!Formulartypland&lt;&gt;"INT_EK"),OR(INDIRECT("Formular!"&amp;GQ32)&lt;&gt;"",INDIRECT("Formular!"&amp;GR32)&lt;&gt;"",INDIRECT("Formular!"&amp;GS32)&lt;&gt;"")),"Formulartypland",""))</f>
        <v/>
      </c>
      <c r="AS32" s="94" t="str">
        <f ca="1">IF(AR32="","",GQ32)</f>
        <v/>
      </c>
      <c r="AT32" s="29"/>
      <c r="AU32" s="94" t="str">
        <f ca="1">IF(AR32="","","AKLtelephoneCountry2")</f>
        <v/>
      </c>
      <c r="AV32" s="26"/>
      <c r="AW32" s="29"/>
      <c r="AX32" s="94" t="str">
        <f t="shared" ca="1" si="17"/>
        <v/>
      </c>
      <c r="AY32" s="28"/>
      <c r="BA32" s="94" t="str">
        <f ca="1">IF(AR32="","",GS32)</f>
        <v/>
      </c>
      <c r="BB32" s="94" t="str">
        <f ca="1">IF(AR32="","","AKLCentralAvisFaxNoCountry")</f>
        <v/>
      </c>
      <c r="BD32" s="94" t="str">
        <f>IF(AND(BD31="",Formular!AKLCentralAvisFaxNoExt&lt;&gt;""),"X","")</f>
        <v/>
      </c>
      <c r="BE32" s="26"/>
      <c r="BF32" s="94" t="str">
        <f>IF(OR(Formular!ABLbankaccount3&lt;&gt;"",Formular!ABLIBAN3&lt;&gt;"",Formular!ABLbankaccount3&lt;&gt;"",Formular!ABLbankcode3&lt;&gt;""),"ABLcountryISOcode3","")</f>
        <v/>
      </c>
      <c r="BG32" t="s">
        <v>268</v>
      </c>
      <c r="BH32" s="94" t="str" cm="1">
        <f t="array" aca="1" ref="BH32" ca="1">IF(Formular!ABLswiftcode3="","",IF(LEN(Formular!ABLswiftcode3)=8,INDIRECT("Formular!ABLswiftcode3")&amp;"XXX",Formular!ABLswiftcode3))</f>
        <v/>
      </c>
      <c r="BI32" s="26"/>
      <c r="BJ32" s="26" t="s">
        <v>269</v>
      </c>
      <c r="BK32" s="26"/>
      <c r="BL32" s="94" t="str">
        <f>IF(OR(Formular!ABLswiftcode3&lt;&gt;"",Formular!ABLIBAN3&lt;&gt;"",Formular!ABLbankaccount3&lt;&gt;"",Formular!ABLbankcode3&lt;&gt;""),"AALvendorname","")</f>
        <v/>
      </c>
      <c r="BM32" s="26" t="s">
        <v>270</v>
      </c>
      <c r="BN32" s="94" t="str">
        <f>IF(AND(OR(Formular!ABLbankaccount3&lt;&gt;"",Formular!ABLIBAN3&lt;&gt;""),OR(Formular!Formulartypland="PL",AND(OR(Formular!Formulartypland="INT",Formular!Formulartypland="INT_FLW",Formular!Formulartypland="INT_EK"),Formular!IESBK_PL&lt;&gt;""))),"X","")</f>
        <v/>
      </c>
      <c r="BO32" s="94" t="str">
        <f>IF(Formular!FormulartypSparte="SBES","",IF(BN32="X","ABLNotepartnerbanktype3",""))</f>
        <v/>
      </c>
      <c r="BP32" s="94" t="str">
        <f>IF(AND(OR(Formular!ABLbankaccount3&lt;&gt;"",Formular!ABLIBAN3&lt;&gt;""),OR(Formular!Formulartypland="DE",AND(OR(Formular!Formulartypland="INT",Formular!Formulartypland="INT_FLW",Formular!Formulartypland="INT_EK"),Formular!IESBK_DE&lt;&gt;""))),"X","")</f>
        <v/>
      </c>
      <c r="BQ32" s="94" t="str">
        <f>IF(BP32="","","3")</f>
        <v/>
      </c>
      <c r="BR32" s="94" t="str">
        <f>IF(AND(OR(Formular!ABLbankaccount3&lt;&gt;"",Formular!ABLIBAN3&lt;&gt;""),OR(Formular!Formulartypland="SK",AND(OR(Formular!Formulartypland="INT",Formular!Formulartypland="INT_FLW",Formular!Formulartypland="INT_EK"),Formular!IESBK_SK&lt;&gt;""))),"X","")</f>
        <v/>
      </c>
      <c r="BS32" s="94" t="str">
        <f>IF(Formular!FormulartypSparte="SBES","",IF(BR32="X","ABLNotepartnerbanktype3",""))</f>
        <v/>
      </c>
      <c r="BT32" s="94" t="str">
        <f>IF(AND(OR(Formular!ABLbankaccount3&lt;&gt;"",Formular!ABLIBAN3&lt;&gt;""),OR(Formular!Formulartypland="HR",AND(OR(Formular!Formulartypland="INT",Formular!Formulartypland="INT_FLW",Formular!Formulartypland="INT_EK"),Formular!IESBK_HR&lt;&gt;""))),"X","")</f>
        <v/>
      </c>
      <c r="BU32" s="94" t="str">
        <f>IF(Formular!FormulartypSparte="SBES","",IF(BT32="X","ABLNotepartnerbanktype3",""))</f>
        <v/>
      </c>
      <c r="BV32" s="94" t="str">
        <f>IF(AND(OR(Formular!ABLbankaccount3&lt;&gt;"",Formular!ABLIBAN3&lt;&gt;""),OR(Formular!Formulartypland="RO",AND(OR(Formular!Formulartypland="INT",Formular!Formulartypland="INT_FLW",Formular!Formulartypland="INT_EK"),Formular!IESBK_RO&lt;&gt;""))),"X","")</f>
        <v/>
      </c>
      <c r="BW32" s="94" t="str">
        <f>IF(Formular!FormulartypSparte="SBES","",IF(BV32="X","ABLNotepartnerbanktype3",""))</f>
        <v/>
      </c>
      <c r="BX32" s="94" t="str">
        <f>IF(AND(OR(Formular!ABLbankaccount3&lt;&gt;"",Formular!ABLIBAN3&lt;&gt;""),OR(Formular!Formulartypland="BG",AND(OR(Formular!Formulartypland="INT",Formular!Formulartypland="INT_FLW",Formular!Formulartypland="INT_EK"),Formular!IESBK_BG&lt;&gt;""))),"X","")</f>
        <v/>
      </c>
      <c r="BY32" s="94" t="str">
        <f>IF(BX32="","","3")</f>
        <v/>
      </c>
      <c r="BZ32" s="94" t="str">
        <f>IF(AND(OR(Formular!ABLbankaccount3&lt;&gt;"",Formular!ABLIBAN3&lt;&gt;""),OR(Formular!Formulartypland="CZ",AND(OR(Formular!Formulartypland="INT",Formular!Formulartypland="INT_FLW",Formular!Formulartypland="INT_EK"),Formular!IESBK_CZ&lt;&gt;""))),"X","")</f>
        <v/>
      </c>
      <c r="CA32" s="94" t="str">
        <f>IF(Formular!FormulartypSparte="SBES","",IF(BZ32="X","ABLNotepartnerbanktype3",""))</f>
        <v/>
      </c>
      <c r="CB32" s="94" t="str">
        <f>IF(CE32="","","ABLSEPAContractNo3")</f>
        <v/>
      </c>
      <c r="CC32" s="94" t="str">
        <f>IF(CE32="","","ABLIBAN3")</f>
        <v/>
      </c>
      <c r="CD32" s="94" t="str">
        <f>IF(CE32="","","ABLswiftcode3")</f>
        <v/>
      </c>
      <c r="CE32" s="94" t="str">
        <f>IF(Formular!ABLSEPACityofSignature3="","","ABLSEPACityofSignature3")</f>
        <v/>
      </c>
      <c r="CF32" s="213" t="str">
        <f>IF(CE32="","",TEXT(Formular!ABLSEPADateofSignature3,"JJJJMMTT"))</f>
        <v/>
      </c>
      <c r="CG32" s="94" t="str">
        <f>IF(CE32="","","1")</f>
        <v/>
      </c>
      <c r="CH32" s="94" t="str">
        <f>IF(OR(Formular!IESrole='FieldSelection IST'!BA6,Formular!IESrole='FieldSelection IST'!BB6,Formular!IESrole='FieldSelection IST'!BC6,Formular!IESrole='FieldSelection IST'!BD6,Formular!IESrole='FieldSelection IST'!BE6,Formular!IESrole='FieldSelection IST'!BF6,Formular!IESrole='FieldSelection IST'!BG6,Formular!IESrole='FieldSelection IST'!BH6,Formular!IESrole='FieldSelection IST'!BA7,Formular!IESrole='FieldSelection IST'!BB7,Formular!IESrole='FieldSelection IST'!BC7,Formular!IESrole='FieldSelection IST'!BD7,Formular!IESrole='FieldSelection IST'!BE7,Formular!IESrole='FieldSelection IST'!BF7,Formular!IESrole='FieldSelection IST'!BG7,Formular!IESrole='FieldSelection IST'!BH7),"",IF(AND(Formular!FormulartypKostenart="COST",OR(OR(Formular!Formulartypland="INT",Formular!Formulartypland="INT_FLW",Formular!Formulartypland="INT_EK"),Formular!Formulartypland="SK"),Formular!IESBK_SK&lt;&gt;""),Formular!IESBK_SK,IF(AND(Formular!FormulartypKostenart="WARE",OR(Formular!Formulartypland="INT",Formular!Formulartypland="INT_FLW",Formular!Formulartypland="INT_EK"),Formular!IESBK_SK&lt;&gt;""),"5003",IF(AND(Formular!FormulartypKostenart="WARE",Formular!Formulartypland="SK"),"5003",""))))</f>
        <v/>
      </c>
      <c r="CI32" s="28"/>
      <c r="CJ32" s="26"/>
      <c r="CK32" s="26"/>
      <c r="CL32" s="26"/>
      <c r="CM32" s="94" t="str">
        <f t="shared" ref="CM32:CM36" si="25">IF(CH32="","","IESStatusEDI")</f>
        <v/>
      </c>
      <c r="CN32" s="94" t="str">
        <f>IF(CH32="","",IF(Formular!IEScashdiscountdays &amp; ";" &amp; Formular!IEScashdiscountpercent &amp; ";" &amp; Formular!IESpaymenttermdaysnet=";;","",Formular!IEScashdiscountdays &amp; ";" &amp; Formular!IEScashdiscountpercent &amp; ";" &amp; Formular!IESpaymenttermdaysnet))</f>
        <v/>
      </c>
      <c r="CO32" s="94" t="str">
        <f t="shared" si="0"/>
        <v/>
      </c>
      <c r="CP32" s="26"/>
      <c r="CQ32" s="26"/>
      <c r="CR32" s="26"/>
      <c r="CS32" s="26"/>
      <c r="CT32" s="94" t="str">
        <f>IF(OR(CH32="",Formular!ASLexcemptionnumber=""),"",Formular!ASLexcemptionnumber)</f>
        <v/>
      </c>
      <c r="CU32" s="94" t="str">
        <f>IF(CT32="","",TEXT(Formular!ASLValidto,"JJJJMMTT"))</f>
        <v/>
      </c>
      <c r="CV32" s="94" t="str">
        <f t="shared" si="1"/>
        <v/>
      </c>
      <c r="CW32" s="94" t="str">
        <f t="shared" si="2"/>
        <v/>
      </c>
      <c r="CX32" s="94" t="str">
        <f t="shared" si="3"/>
        <v/>
      </c>
      <c r="CY32" s="94" t="str">
        <f t="shared" ref="CY32:CY36" si="26">IF(CH32="","","IBSCCSAccounting")</f>
        <v/>
      </c>
      <c r="CZ32" s="94" t="str">
        <f t="shared" si="4"/>
        <v/>
      </c>
      <c r="DA32" s="94" t="str">
        <f t="shared" si="5"/>
        <v/>
      </c>
      <c r="DB32" s="94" t="str">
        <f t="shared" si="6"/>
        <v/>
      </c>
      <c r="DC32" s="94" t="str">
        <f t="shared" si="7"/>
        <v/>
      </c>
      <c r="DD32" s="94" t="str">
        <f t="shared" si="8"/>
        <v/>
      </c>
      <c r="DE32" s="94" t="str">
        <f t="shared" si="9"/>
        <v/>
      </c>
      <c r="DF32" s="94" t="str">
        <f t="shared" si="10"/>
        <v/>
      </c>
      <c r="DG32" s="94" t="str">
        <f t="shared" si="11"/>
        <v/>
      </c>
      <c r="DH32" s="94" t="str">
        <f t="shared" si="12"/>
        <v/>
      </c>
      <c r="DI32" s="94" t="str">
        <f t="shared" si="13"/>
        <v/>
      </c>
      <c r="DJ32" s="94" t="str">
        <f t="shared" si="18"/>
        <v/>
      </c>
      <c r="DR32" s="94" t="str">
        <f>IF(Formular!FormulartypKostenart="WARE","",IF(Formular!Formulartypland="SK","Formular!IESpurchaseorganisation",IF(AND(OR(Formular!IESBK_SK="5003",Formular!IESBK_SK="5004",Formular!IESBK_SK="5045"),Formular!IESpurchaseorganisation="Beschaffung"),"8020",IF(AND(OR(Formular!IESBK_SK="5003",Formular!IESBK_SK="5004",Formular!IESBK_SK="5045"),Formular!IESpurchaseorganisation="BAU"),"SK92",IF(AND(OR(Formular!IESBK_SK="5003",Formular!IESBK_SK="5004",Formular!IESBK_SK="5045"),Formular!IESpurchaseorganisation="Logistik"),"SK93","")))))</f>
        <v/>
      </c>
      <c r="DS32" s="94" t="str">
        <f t="shared" ref="DS32:DS36" si="27">IF(DR32="","","IESordercurrency")</f>
        <v/>
      </c>
      <c r="DT32" s="94" t="str">
        <f t="shared" ref="DT32:DT36" si="28">IF(DR32="","","IESincoterms1")</f>
        <v/>
      </c>
      <c r="DU32" s="94" t="str">
        <f t="shared" ref="DU32:DU36" si="29">IF(DR32="","","IESincoterms2")</f>
        <v/>
      </c>
      <c r="DW32" s="94" t="str">
        <f t="shared" ref="DW32:DW36" si="30">IF(DR32="","","WIS1pricingcontrol")</f>
        <v/>
      </c>
      <c r="DX32" s="94" t="str">
        <f>IF(Formular!FormulartypSparte="SBES","",IF(DR32="","","IESmodeoftransport"))</f>
        <v/>
      </c>
      <c r="DY32" s="94"/>
      <c r="DZ32" s="94" t="str">
        <f>IF(DR32="","",UPPER(Formular!IESpurchasinggroup))</f>
        <v/>
      </c>
      <c r="EA32" s="94" t="str">
        <f>IF(DR32="","",IF(Formular!IEScashdiscountdays &amp; ";" &amp; Formular!IEScashdiscountpercent &amp; ";" &amp; Formular!IESpaymenttermdaysnet=";;","",Formular!IEScashdiscountdays &amp; ";" &amp; Formular!IEScashdiscountpercent &amp; ";" &amp; Formular!IESpaymenttermdaysnet))</f>
        <v/>
      </c>
      <c r="EB32" s="94" t="str">
        <f t="shared" ref="EB32:EB36" si="31">IF(DR32="","","IESplanneddeliverytime")</f>
        <v/>
      </c>
      <c r="EC32" s="94" t="str">
        <f>IF(OR(Formular!IESrole='FieldSelection IST'!BA8,Formular!IESrole='FieldSelection IST'!BB8,Formular!IESrole='FieldSelection IST'!BC8,Formular!IESrole='FieldSelection IST'!BD8,Formular!IESrole='FieldSelection IST'!BE8,Formular!IESrole='FieldSelection IST'!BF8,Formular!IESrole='FieldSelection IST'!BG8,Formular!IESrole='FieldSelection IST'!BH8,Formular!IESrole='FieldSelection IST'!BA9,Formular!IESrole='FieldSelection IST'!BB9,Formular!IESrole='FieldSelection IST'!BC9,Formular!IESrole='FieldSelection IST'!BD9,Formular!IESrole='FieldSelection IST'!BE9,Formular!IESrole='FieldSelection IST'!BF9,Formular!IESrole='FieldSelection IST'!BG9,Formular!IESrole='FieldSelection IST'!BH9),"",IF(AND(Formular!FormulartypKostenart="COST",OR(OR(Formular!Formulartypland="INT",Formular!Formulartypland="INT_FLW",Formular!Formulartypland="INT_EK"),Formular!Formulartypland="SK"),Formular!IESBK_SK&lt;&gt;""),Formular!IESBK_SK,IF(AND(Formular!FormulartypKostenart="WARE",OR(OR(Formular!Formulartypland="INT",Formular!Formulartypland="INT_FLW",Formular!Formulartypland="INT_EK"),Formular!Formulartypland="SK")),"5003","")))</f>
        <v/>
      </c>
      <c r="ED32" s="28"/>
      <c r="EE32" s="28"/>
      <c r="EF32" s="94" t="str">
        <f>IF(OR(EC32="",IBSAccoutingClerkCustomer=""),"",IBSAccoutingClerkCustomer)</f>
        <v/>
      </c>
      <c r="EG32" s="28"/>
      <c r="EH32" s="28"/>
      <c r="EI32" s="94" t="str">
        <f>IF(EC32="","",IF(Formular!IEScashdiscountdays &amp; ";" &amp; Formular!IEScashdiscountpercent &amp; ";" &amp; Formular!IESpaymenttermdaysnet=";;","",Formular!IEScashdiscountdays &amp; ";" &amp; Formular!IEScashdiscountpercent &amp; ";" &amp; Formular!IESpaymenttermdaysnet))</f>
        <v/>
      </c>
      <c r="EJ32" s="28"/>
      <c r="EK32" s="28"/>
      <c r="EL32" s="94" t="str">
        <f t="shared" si="19"/>
        <v/>
      </c>
      <c r="EM32" s="94" t="str">
        <f t="shared" si="20"/>
        <v/>
      </c>
      <c r="EN32" s="94" t="str">
        <f t="shared" si="21"/>
        <v/>
      </c>
      <c r="EO32" s="94" t="str">
        <f t="shared" si="22"/>
        <v/>
      </c>
      <c r="EP32" s="94" t="str">
        <f t="shared" si="23"/>
        <v/>
      </c>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9"/>
      <c r="FP32" s="29"/>
      <c r="FQ32" s="29"/>
      <c r="FR32" s="29"/>
      <c r="FS32" s="29"/>
      <c r="FT32" s="28"/>
      <c r="FU32" s="29"/>
      <c r="FV32" s="28"/>
      <c r="FW32" s="28"/>
      <c r="FX32" s="28"/>
      <c r="FY32" s="28"/>
      <c r="FZ32" s="28"/>
      <c r="GA32" s="28"/>
      <c r="GB32" s="28" t="s">
        <v>256</v>
      </c>
      <c r="GC32" s="93" t="str">
        <f>IF(AND(Formular!IESRemarkClassify&lt;&gt;"",Formular!Formulartypland="DE"),"CH_010_001_004_DE","")</f>
        <v/>
      </c>
      <c r="GD32" s="28" t="s">
        <v>257</v>
      </c>
      <c r="GE32" s="28" t="str">
        <f>IF(GC32="","","IESRemarkClassify")</f>
        <v/>
      </c>
      <c r="GF32" s="93" t="str">
        <f t="shared" si="24"/>
        <v/>
      </c>
      <c r="GG32" s="93" t="str">
        <f>IF(Formular!EKLAuthorized3&lt;&gt;"",Formular!EKLAuthorized3,"")</f>
        <v/>
      </c>
      <c r="GH32" s="217" t="str">
        <f>IF(GG32="","",YEAR(GH45)&amp;TEXT(MONTH(GH45),"00")&amp;TEXT(DAY(GH45),"00"))</f>
        <v/>
      </c>
      <c r="GI32" s="302" t="str">
        <f>IF(GF32="","",IF(Formular!EKLInstallation3&lt;&gt;"",Formular!EKLInstallation3,""))</f>
        <v/>
      </c>
      <c r="GJ32" s="28"/>
      <c r="GK32" s="28"/>
      <c r="GL32" s="28"/>
      <c r="GM32" s="28"/>
      <c r="GN32" s="28"/>
      <c r="GP32" t="s">
        <v>143</v>
      </c>
      <c r="GQ32" s="29" t="s">
        <v>271</v>
      </c>
      <c r="GR32" t="s">
        <v>272</v>
      </c>
      <c r="GS32" t="s">
        <v>273</v>
      </c>
    </row>
    <row r="33" spans="1:240" outlineLevel="1" x14ac:dyDescent="0.3">
      <c r="A33" s="30">
        <v>1</v>
      </c>
      <c r="B33" s="28"/>
      <c r="C33" s="28"/>
      <c r="D33" s="28"/>
      <c r="E33" s="28"/>
      <c r="F33" s="28"/>
      <c r="G33" s="28"/>
      <c r="H33" s="28"/>
      <c r="I33" s="28"/>
      <c r="J33" s="28"/>
      <c r="K33" s="28"/>
      <c r="L33" s="28"/>
      <c r="M33" s="28"/>
      <c r="N33" s="158"/>
      <c r="O33" s="28"/>
      <c r="P33" s="28"/>
      <c r="Q33" s="28"/>
      <c r="R33" s="28"/>
      <c r="S33" s="28"/>
      <c r="T33" s="28"/>
      <c r="U33" s="28"/>
      <c r="V33" s="28"/>
      <c r="W33" s="28"/>
      <c r="X33" s="28"/>
      <c r="Y33" s="28"/>
      <c r="Z33" s="28"/>
      <c r="AA33" s="28"/>
      <c r="AB33" s="28"/>
      <c r="AC33" s="28"/>
      <c r="AD33" s="28"/>
      <c r="AE33" s="28"/>
      <c r="AF33" s="94" t="str">
        <f>IF(Formular!IESBK_PL&lt;&gt;"","PL","")</f>
        <v/>
      </c>
      <c r="AG33" s="26"/>
      <c r="AH33" s="94" t="str">
        <f t="shared" si="14"/>
        <v/>
      </c>
      <c r="AI33" s="26"/>
      <c r="AJ33" s="94" t="str">
        <f t="shared" si="15"/>
        <v/>
      </c>
      <c r="AK33" s="94" t="str">
        <f t="shared" si="16"/>
        <v/>
      </c>
      <c r="AL33" s="28"/>
      <c r="AM33" s="28" t="s">
        <v>274</v>
      </c>
      <c r="AN33" s="26" t="s">
        <v>275</v>
      </c>
      <c r="AO33" s="28"/>
      <c r="AP33" s="28"/>
      <c r="AQ33" s="28"/>
      <c r="AR33" s="94" t="str" cm="1">
        <f t="array" aca="1" ref="AR33" ca="1">IF(AND(OR(Formular!Formulartypland="INT",Formular!Formulartypland="INT_FLW",Formular!Formulartypland="INT_EK"),INDIRECT("Formular!IESBK_"&amp;GP33)&lt;&gt;"",INDIRECT("Formular!"&amp;GR33)&lt;&gt;""),"DE",IF(AND(AND(Formular!Formulartypland&lt;&gt;"INT",Formular!Formulartypland&lt;&gt;"INT_FLW",Formular!Formulartypland&lt;&gt;"INT_EK"),OR(INDIRECT("Formular!"&amp;GQ33)&lt;&gt;"",INDIRECT("Formular!"&amp;GR33)&lt;&gt;"")),"Formulartypland",""))</f>
        <v/>
      </c>
      <c r="AS33" s="94" t="str">
        <f ca="1">IF(AR33="","",GQ33)</f>
        <v/>
      </c>
      <c r="AT33" s="29"/>
      <c r="AU33" s="94" t="str">
        <f ca="1">IF(AR33="","","AKLtelephoneCountry3")</f>
        <v/>
      </c>
      <c r="AV33" s="26"/>
      <c r="AW33" s="29"/>
      <c r="AX33" s="94" t="str">
        <f t="shared" ca="1" si="17"/>
        <v/>
      </c>
      <c r="AY33" s="28"/>
      <c r="BA33" s="26"/>
      <c r="BB33" s="26"/>
      <c r="BC33" s="26"/>
      <c r="BD33" s="28"/>
      <c r="BE33" s="28"/>
      <c r="BF33" s="94" t="str">
        <f>IF(OR(Formular!ABLbankaccount4&lt;&gt;"",Formular!ABLIBAN4&lt;&gt;"",Formular!ABLbankaccount4&lt;&gt;"",Formular!ABLbankcode4&lt;&gt;""),"ABLcountryISOcode4","")</f>
        <v/>
      </c>
      <c r="BG33" t="s">
        <v>276</v>
      </c>
      <c r="BH33" s="94" t="str" cm="1">
        <f t="array" aca="1" ref="BH33" ca="1">IF(Formular!ABLswiftcode4="","",IF(LEN(Formular!ABLswiftcode4)=8,INDIRECT("Formular!ABLswiftcode4")&amp;"XXX",Formular!ABLswiftcode4))</f>
        <v/>
      </c>
      <c r="BI33" s="26"/>
      <c r="BJ33" s="26" t="s">
        <v>277</v>
      </c>
      <c r="BK33" s="26"/>
      <c r="BL33" s="94" t="str">
        <f>IF(OR(Formular!ABLswiftcode4&lt;&gt;"",Formular!ABLIBAN4&lt;&gt;"",Formular!ABLbankaccount4&lt;&gt;"",Formular!ABLbankcode4&lt;&gt;""),"AALvendorname","")</f>
        <v/>
      </c>
      <c r="BM33" s="26" t="s">
        <v>278</v>
      </c>
      <c r="BN33" s="94" t="str">
        <f>IF(AND(OR(Formular!ABLbankaccount4&lt;&gt;"",Formular!ABLIBAN4&lt;&gt;""),OR(Formular!Formulartypland="PL",AND(OR(Formular!Formulartypland="INT",Formular!Formulartypland="INT_FLW",Formular!Formulartypland="INT_EK"),Formular!IESBK_PL&lt;&gt;""))),"X","")</f>
        <v/>
      </c>
      <c r="BO33" s="94" t="str">
        <f>IF(Formular!FormulartypSparte="SBES","",IF(BN33="X","ABLNotepartnerbanktype4",""))</f>
        <v/>
      </c>
      <c r="BP33" s="94" t="str">
        <f>IF(AND(OR(Formular!ABLbankaccount4&lt;&gt;"",Formular!ABLIBAN4&lt;&gt;""),OR(Formular!Formulartypland="DE",AND(OR(Formular!Formulartypland="INT",Formular!Formulartypland="INT_FLW",Formular!Formulartypland="INT_EK"),Formular!IESBK_DE&lt;&gt;""))),"X","")</f>
        <v/>
      </c>
      <c r="BQ33" s="94" t="str">
        <f>IF(BP33="","","4")</f>
        <v/>
      </c>
      <c r="BR33" s="94" t="str">
        <f>IF(AND(OR(Formular!ABLbankaccount4&lt;&gt;"",Formular!ABLIBAN4&lt;&gt;""),OR(Formular!Formulartypland="SK",AND(OR(Formular!Formulartypland="INT",Formular!Formulartypland="INT_FLW",Formular!Formulartypland="INT_EK"),Formular!IESBK_SK&lt;&gt;""))),"X","")</f>
        <v/>
      </c>
      <c r="BS33" s="94" t="str">
        <f>IF(Formular!FormulartypSparte="SBES","",IF(BR33="X","ABLNotepartnerbanktype4",""))</f>
        <v/>
      </c>
      <c r="BT33" s="94" t="str">
        <f>IF(AND(OR(Formular!ABLbankaccount4&lt;&gt;"",Formular!ABLIBAN4&lt;&gt;""),OR(Formular!Formulartypland="HR",AND(OR(Formular!Formulartypland="INT",Formular!Formulartypland="INT_FLW",Formular!Formulartypland="INT_EK"),Formular!IESBK_HR&lt;&gt;""))),"X","")</f>
        <v/>
      </c>
      <c r="BU33" s="94" t="str">
        <f>IF(Formular!FormulartypSparte="SBES","",IF(BT33="X","ABLNotepartnerbanktype4",""))</f>
        <v/>
      </c>
      <c r="BV33" s="94" t="str">
        <f>IF(AND(OR(Formular!ABLbankaccount4&lt;&gt;"",Formular!ABLIBAN4&lt;&gt;""),OR(Formular!Formulartypland="RO",AND(OR(Formular!Formulartypland="INT",Formular!Formulartypland="INT_FLW",Formular!Formulartypland="INT_EK"),Formular!IESBK_RO&lt;&gt;""))),"X","")</f>
        <v/>
      </c>
      <c r="BW33" s="94" t="str">
        <f>IF(Formular!FormulartypSparte="SBES","",IF(BV33="X","ABLNotepartnerbanktype4",""))</f>
        <v/>
      </c>
      <c r="BX33" s="94" t="str">
        <f>IF(AND(OR(Formular!ABLbankaccount4&lt;&gt;"",Formular!ABLIBAN4&lt;&gt;""),OR(Formular!Formulartypland="BG",AND(OR(Formular!Formulartypland="INT",Formular!Formulartypland="INT_FLW",Formular!Formulartypland="INT_EK"),Formular!IESBK_BG&lt;&gt;""))),"X","")</f>
        <v/>
      </c>
      <c r="BY33" s="94" t="str">
        <f>IF(BX33="","","4")</f>
        <v/>
      </c>
      <c r="BZ33" s="94" t="str">
        <f>IF(AND(OR(Formular!ABLbankaccount4&lt;&gt;"",Formular!ABLIBAN4&lt;&gt;""),OR(Formular!Formulartypland="CZ",AND(OR(Formular!Formulartypland="INT",Formular!Formulartypland="INT_FLW",Formular!Formulartypland="INT_EK"),Formular!IESBK_CZ&lt;&gt;""))),"X","")</f>
        <v/>
      </c>
      <c r="CA33" s="94" t="str">
        <f>IF(Formular!FormulartypSparte="SBES","",IF(BZ33="X","ABLNotepartnerbanktype4",""))</f>
        <v/>
      </c>
      <c r="CB33" s="94" t="str">
        <f>IF(CE33="","","ABLSEPAContractNo4")</f>
        <v/>
      </c>
      <c r="CC33" s="94" t="str">
        <f>IF(CE33="","","ABLIBAN4")</f>
        <v/>
      </c>
      <c r="CD33" s="94" t="str">
        <f>IF(CE33="","","ABLswiftcode4")</f>
        <v/>
      </c>
      <c r="CE33" s="94" t="str">
        <f>IF(Formular!ABLSEPACityofSignature4="","","ABLSEPACityofSignature4")</f>
        <v/>
      </c>
      <c r="CF33" s="213" t="str">
        <f>IF(CE33="","",TEXT(Formular!ABLSEPADateofSignature4,"JJJJMMTT"))</f>
        <v/>
      </c>
      <c r="CG33" s="94" t="str">
        <f>IF(CE33="","","1")</f>
        <v/>
      </c>
      <c r="CH33" s="94" t="str">
        <f>IF(OR(Formular!IESrole='FieldSelection IST'!BA6,Formular!IESrole='FieldSelection IST'!BB6,Formular!IESrole='FieldSelection IST'!BC6,Formular!IESrole='FieldSelection IST'!BD6,Formular!IESrole='FieldSelection IST'!BE6,Formular!IESrole='FieldSelection IST'!BF6,Formular!IESrole='FieldSelection IST'!BG6,Formular!IESrole='FieldSelection IST'!BH6,Formular!IESrole='FieldSelection IST'!BA7,Formular!IESrole='FieldSelection IST'!BB7,Formular!IESrole='FieldSelection IST'!BC7,Formular!IESrole='FieldSelection IST'!BD7,Formular!IESrole='FieldSelection IST'!BE7,Formular!IESrole='FieldSelection IST'!BF7,Formular!IESrole='FieldSelection IST'!BG7,Formular!IESrole='FieldSelection IST'!BH7),"",IF(AND(Formular!FormulartypKostenart="COST",OR(OR(Formular!Formulartypland="INT",Formular!Formulartypland="INT_FLW",Formular!Formulartypland="INT_EK"),Formular!Formulartypland="PL"),Formular!IESBK_PL&lt;&gt;""),Formular!IESBK_PL,IF(AND(Formular!FormulartypKostenart="WARE",OR(Formular!Formulartypland="INT",Formular!Formulartypland="INT_FLW",Formular!Formulartypland="INT_EK"),Formular!IESBK_PL&lt;&gt;""),"5009",IF(AND(Formular!FormulartypKostenart="WARE",Formular!Formulartypland="PL"),"5009",""))))</f>
        <v/>
      </c>
      <c r="CI33" s="94" t="str">
        <f>IF(CH33="","","ASLObligatorySplitPayment")</f>
        <v/>
      </c>
      <c r="CJ33" s="28"/>
      <c r="CK33" s="28"/>
      <c r="CL33" s="28"/>
      <c r="CM33" s="94" t="str">
        <f t="shared" si="25"/>
        <v/>
      </c>
      <c r="CN33" s="94" t="str">
        <f>IF(CH33="","",IF(Formular!IEScashdiscountdays &amp; ";" &amp; Formular!IEScashdiscountpercent &amp; ";" &amp; Formular!IESpaymenttermdaysnet=";;","",Formular!IEScashdiscountdays &amp; ";" &amp; Formular!IEScashdiscountpercent &amp; ";" &amp; Formular!IESpaymenttermdaysnet))</f>
        <v/>
      </c>
      <c r="CO33" s="94" t="str">
        <f t="shared" si="0"/>
        <v/>
      </c>
      <c r="CP33" s="28"/>
      <c r="CQ33" s="28"/>
      <c r="CR33" s="28"/>
      <c r="CS33" s="28"/>
      <c r="CT33" s="94" t="str">
        <f>IF(OR(CH33="",Formular!ASLexcemptionnumber=""),"",Formular!ASLexcemptionnumber)</f>
        <v/>
      </c>
      <c r="CU33" s="94" t="str">
        <f>IF(CT33="","",TEXT(Formular!ASLValidto,"JJJJMMTT"))</f>
        <v/>
      </c>
      <c r="CV33" s="94" t="str">
        <f t="shared" si="1"/>
        <v/>
      </c>
      <c r="CW33" s="94" t="str">
        <f t="shared" si="2"/>
        <v/>
      </c>
      <c r="CX33" s="94" t="str">
        <f t="shared" si="3"/>
        <v/>
      </c>
      <c r="CY33" s="94" t="str">
        <f t="shared" si="26"/>
        <v/>
      </c>
      <c r="CZ33" s="94" t="str">
        <f t="shared" si="4"/>
        <v/>
      </c>
      <c r="DA33" s="94" t="str">
        <f t="shared" si="5"/>
        <v/>
      </c>
      <c r="DB33" s="94" t="str">
        <f t="shared" si="6"/>
        <v/>
      </c>
      <c r="DC33" s="94" t="str">
        <f t="shared" si="7"/>
        <v/>
      </c>
      <c r="DD33" s="94" t="str">
        <f t="shared" si="8"/>
        <v/>
      </c>
      <c r="DE33" s="94" t="str">
        <f t="shared" si="9"/>
        <v/>
      </c>
      <c r="DF33" s="94" t="str">
        <f t="shared" si="10"/>
        <v/>
      </c>
      <c r="DG33" s="94" t="str">
        <f t="shared" si="11"/>
        <v/>
      </c>
      <c r="DH33" s="94" t="str">
        <f t="shared" si="12"/>
        <v/>
      </c>
      <c r="DI33" s="94" t="str">
        <f t="shared" si="13"/>
        <v/>
      </c>
      <c r="DJ33" s="94" t="str">
        <f t="shared" si="18"/>
        <v/>
      </c>
      <c r="DR33" s="94" t="str">
        <f>IF(Formular!FormulartypKostenart="WARE","",IF(Formular!Formulartypland="PL","Formular!IESpurchaseorganisation",IF(AND(OR(Formular!IESBK_PL="5009",Formular!IESBK_PL="5011"),Formular!IESpurchaseorganisation="Beschaffung"),"8050",IF(AND(OR(Formular!IESBK_PL="5009",Formular!IESBK_PL="5011"),Formular!IESpurchaseorganisation="BAU"),"PL92",IF(AND(OR(Formular!IESBK_PL="5009",Formular!IESBK_PL="5011"),Formular!IESpurchaseorganisation="Logistik"),"PL93","")))))</f>
        <v/>
      </c>
      <c r="DS33" s="94" t="str">
        <f t="shared" si="27"/>
        <v/>
      </c>
      <c r="DT33" s="94" t="str">
        <f t="shared" si="28"/>
        <v/>
      </c>
      <c r="DU33" s="94" t="str">
        <f t="shared" si="29"/>
        <v/>
      </c>
      <c r="DW33" s="94" t="str">
        <f t="shared" si="30"/>
        <v/>
      </c>
      <c r="DX33" s="94" t="str">
        <f>IF(Formular!FormulartypSparte="SBES","",IF(DR33="","","IESmodeoftransport"))</f>
        <v/>
      </c>
      <c r="DY33" s="94"/>
      <c r="DZ33" s="94" t="str">
        <f>IF(DR33="","",UPPER(Formular!IESpurchasinggroup))</f>
        <v/>
      </c>
      <c r="EA33" s="94" t="str">
        <f>IF(DR33="","",IF(Formular!IEScashdiscountdays &amp; ";" &amp; Formular!IEScashdiscountpercent &amp; ";" &amp; Formular!IESpaymenttermdaysnet=";;","",Formular!IEScashdiscountdays &amp; ";" &amp; Formular!IEScashdiscountpercent &amp; ";" &amp; Formular!IESpaymenttermdaysnet))</f>
        <v/>
      </c>
      <c r="EB33" s="94" t="str">
        <f t="shared" si="31"/>
        <v/>
      </c>
      <c r="EC33" s="94" t="str">
        <f>IF(OR(Formular!IESrole='FieldSelection IST'!BA8,Formular!IESrole='FieldSelection IST'!BB8,Formular!IESrole='FieldSelection IST'!BC8,Formular!IESrole='FieldSelection IST'!BD8,Formular!IESrole='FieldSelection IST'!BE8,Formular!IESrole='FieldSelection IST'!BF8,Formular!IESrole='FieldSelection IST'!BG8,Formular!IESrole='FieldSelection IST'!BH8,Formular!IESrole='FieldSelection IST'!BA9,Formular!IESrole='FieldSelection IST'!BB9,Formular!IESrole='FieldSelection IST'!BC9,Formular!IESrole='FieldSelection IST'!BD9,Formular!IESrole='FieldSelection IST'!BE9,Formular!IESrole='FieldSelection IST'!BF9,Formular!IESrole='FieldSelection IST'!BG9,Formular!IESrole='FieldSelection IST'!BH9),"",IF(AND(Formular!FormulartypKostenart="COST",OR(OR(Formular!Formulartypland="INT",Formular!Formulartypland="INT_FLW",Formular!Formulartypland="INT_EK"),Formular!Formulartypland="PL"),Formular!IESBK_PL&lt;&gt;""),Formular!IESBK_PL,IF(AND(Formular!FormulartypKostenart="WARE",OR(OR(Formular!Formulartypland="INT",Formular!Formulartypland="INT_FLW",Formular!Formulartypland="INT_EK"),Formular!Formulartypland="PL")),"5009","")))</f>
        <v/>
      </c>
      <c r="ED33" s="28"/>
      <c r="EE33" s="28"/>
      <c r="EF33" s="94" t="str">
        <f>IF(OR(EC33="",IBSAccoutingClerkCustomer=""),"",IBSAccoutingClerkCustomer)</f>
        <v/>
      </c>
      <c r="EG33" s="28"/>
      <c r="EH33" s="28"/>
      <c r="EI33" s="94" t="str">
        <f>IF(EC33="","",IF(Formular!IEScashdiscountdays &amp; ";" &amp; Formular!IEScashdiscountpercent &amp; ";" &amp; Formular!IESpaymenttermdaysnet=";;","",Formular!IEScashdiscountdays &amp; ";" &amp; Formular!IEScashdiscountpercent &amp; ";" &amp; Formular!IESpaymenttermdaysnet))</f>
        <v/>
      </c>
      <c r="EJ33" s="28"/>
      <c r="EK33" s="28"/>
      <c r="EL33" s="94" t="str">
        <f t="shared" si="19"/>
        <v/>
      </c>
      <c r="EM33" s="94" t="str">
        <f t="shared" si="20"/>
        <v/>
      </c>
      <c r="EN33" s="94" t="str">
        <f t="shared" si="21"/>
        <v/>
      </c>
      <c r="EO33" s="94" t="str">
        <f t="shared" si="22"/>
        <v/>
      </c>
      <c r="EP33" s="94" t="str">
        <f t="shared" si="23"/>
        <v/>
      </c>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9"/>
      <c r="FP33" s="29"/>
      <c r="FQ33" s="29"/>
      <c r="FR33" s="29"/>
      <c r="FS33" s="29"/>
      <c r="FT33" s="28"/>
      <c r="FU33" s="29"/>
      <c r="FV33" s="28"/>
      <c r="FW33" s="28"/>
      <c r="FX33" s="28"/>
      <c r="FY33" s="28"/>
      <c r="FZ33" s="93" t="str">
        <f>IF(AND(Formular!Formulartypland="CZ",OR('Upload Flatfile'!GC33&lt;&gt;"",'Upload Flatfile'!GC34&lt;&gt;"",'Upload Flatfile'!GC35&lt;&gt;"")),"CL_010_001_CZ","")</f>
        <v/>
      </c>
      <c r="GA33" s="93" t="str">
        <f>IF(AND(Formular!Formulartypland="CZ",OR('Upload Flatfile'!GC33&lt;&gt;"",'Upload Flatfile'!GC34&lt;&gt;"",'Upload Flatfile'!GC35&lt;&gt;"")),"010","")</f>
        <v/>
      </c>
      <c r="GB33" s="26" t="s">
        <v>256</v>
      </c>
      <c r="GC33" s="93" t="str">
        <f>IF(AND(Formular!IESSubcategory&lt;&gt;"",Formular!Formulartypland="CZ"),"CH_010_001_001_CZ","")</f>
        <v/>
      </c>
      <c r="GD33" s="26" t="s">
        <v>257</v>
      </c>
      <c r="GE33" s="28" t="str">
        <f>IF(GC33="","","IESSubcategory")</f>
        <v/>
      </c>
      <c r="GF33" s="93" t="str">
        <f t="shared" si="24"/>
        <v/>
      </c>
      <c r="GG33" s="93" t="str">
        <f>IF(Formular!EKLAuthorized4&lt;&gt;"",Formular!EKLAuthorized4,"")</f>
        <v/>
      </c>
      <c r="GH33" s="217" t="str">
        <f>IF(GG33="","",YEAR(GH45)&amp;TEXT(MONTH(GH45),"00")&amp;TEXT(DAY(GH45),"00"))</f>
        <v/>
      </c>
      <c r="GI33" s="302" t="str">
        <f>IF(GF33="","",IF(Formular!EKLInstallation4&lt;&gt;"",Formular!EKLInstallation4,""))</f>
        <v/>
      </c>
      <c r="GJ33" s="28"/>
      <c r="GK33" s="28"/>
      <c r="GL33" s="28"/>
      <c r="GM33" s="28"/>
      <c r="GN33" s="28"/>
      <c r="GP33" t="s">
        <v>143</v>
      </c>
      <c r="GQ33" s="29" t="s">
        <v>279</v>
      </c>
      <c r="GR33" t="s">
        <v>280</v>
      </c>
    </row>
    <row r="34" spans="1:240" outlineLevel="1" x14ac:dyDescent="0.3">
      <c r="A34" s="30">
        <v>1</v>
      </c>
      <c r="B34" s="28"/>
      <c r="C34" s="28"/>
      <c r="D34" s="28"/>
      <c r="E34" s="28"/>
      <c r="F34" s="28"/>
      <c r="G34" s="28"/>
      <c r="H34" s="28"/>
      <c r="I34" s="28"/>
      <c r="J34" s="28"/>
      <c r="K34" s="28"/>
      <c r="L34" s="28"/>
      <c r="M34" s="29"/>
      <c r="O34" s="29"/>
      <c r="P34" s="29"/>
      <c r="Q34" s="29"/>
      <c r="R34" s="29"/>
      <c r="S34" s="29"/>
      <c r="T34" s="29"/>
      <c r="U34" s="29"/>
      <c r="V34" s="28"/>
      <c r="W34" s="29"/>
      <c r="X34" s="29"/>
      <c r="Y34" s="29"/>
      <c r="Z34" s="29"/>
      <c r="AA34" s="28"/>
      <c r="AB34" s="29"/>
      <c r="AC34" s="29"/>
      <c r="AD34" s="29"/>
      <c r="AE34" s="29"/>
      <c r="AF34" s="94" t="str">
        <f>IF(Formular!IESBK_HR&lt;&gt;"","HR","")</f>
        <v/>
      </c>
      <c r="AG34" s="26"/>
      <c r="AH34" s="94" t="str">
        <f t="shared" si="14"/>
        <v/>
      </c>
      <c r="AI34" s="26"/>
      <c r="AJ34" s="94" t="str">
        <f t="shared" si="15"/>
        <v/>
      </c>
      <c r="AK34" s="94" t="str">
        <f t="shared" si="16"/>
        <v/>
      </c>
      <c r="AL34" s="28"/>
      <c r="AM34" s="28"/>
      <c r="AN34" s="28"/>
      <c r="AO34" s="28"/>
      <c r="AP34" s="28"/>
      <c r="AQ34" s="29"/>
      <c r="AR34" s="94" t="str" cm="1">
        <f t="array" aca="1" ref="AR34" ca="1">IF(AND(OR(Formular!Formulartypland="INT",Formular!Formulartypland="INT_FLW",Formular!Formulartypland="INT_EK"),INDIRECT("Formular!IESBK_"&amp;GP34)&lt;&gt;"",INDIRECT("Formular!"&amp;GR34)&lt;&gt;""),"DE",IF(AND(AND(Formular!Formulartypland&lt;&gt;"INT",Formular!Formulartypland&lt;&gt;"INT_FLW",Formular!Formulartypland&lt;&gt;"INT_EK"),INDIRECT("Formular!"&amp;GR34)&lt;&gt;""),"Formulartypland",""))</f>
        <v/>
      </c>
      <c r="AX34" s="94" t="str">
        <f t="shared" ca="1" si="17"/>
        <v/>
      </c>
      <c r="BA34" s="29"/>
      <c r="BB34" s="28"/>
      <c r="BC34" s="28"/>
      <c r="BD34" s="28"/>
      <c r="BE34" s="28"/>
      <c r="BF34" s="94" t="str">
        <f>IF(OR(Formular!ABLbankaccount5&lt;&gt;"",Formular!ABLIBAN5&lt;&gt;"",Formular!ABLbankaccount5&lt;&gt;"",Formular!ABLbankcode5&lt;&gt;""),"ABLcountryISOcode5","")</f>
        <v/>
      </c>
      <c r="BG34" t="s">
        <v>281</v>
      </c>
      <c r="BH34" s="94" t="str" cm="1">
        <f t="array" aca="1" ref="BH34" ca="1">IF(Formular!ABLswiftcode5="","",IF(LEN(Formular!ABLswiftcode5)=8,INDIRECT("Formular!ABLswiftcode5")&amp;"XXX",Formular!ABLswiftcode5))</f>
        <v/>
      </c>
      <c r="BI34" s="26"/>
      <c r="BJ34" s="26" t="s">
        <v>282</v>
      </c>
      <c r="BK34" s="26"/>
      <c r="BL34" s="94" t="str">
        <f>IF(OR(Formular!ABLswiftcode5&lt;&gt;"",Formular!ABLIBAN5&lt;&gt;"",Formular!ABLbankaccount5&lt;&gt;"",Formular!ABLbankcode5&lt;&gt;""),"AALvendorname","")</f>
        <v/>
      </c>
      <c r="BM34" s="26" t="s">
        <v>283</v>
      </c>
      <c r="BN34" s="94" t="str">
        <f>IF(AND(OR(Formular!ABLbankaccount5&lt;&gt;"",Formular!ABLIBAN5&lt;&gt;""),OR(Formular!Formulartypland="PL",AND(OR(Formular!Formulartypland="INT",Formular!Formulartypland="INT_FLW",Formular!Formulartypland="INT_EK"),Formular!IESBK_PL&lt;&gt;""))),"X","")</f>
        <v/>
      </c>
      <c r="BO34" s="94" t="str">
        <f>IF(Formular!FormulartypSparte="SBES","",IF(BN34="X","ABLNotepartnerbanktype5",""))</f>
        <v/>
      </c>
      <c r="BP34" s="94" t="str">
        <f>IF(AND(OR(Formular!ABLbankaccount5&lt;&gt;"",Formular!ABLIBAN5&lt;&gt;""),OR(Formular!Formulartypland="DE",AND(OR(Formular!Formulartypland="INT",Formular!Formulartypland="INT_FLW",Formular!Formulartypland="INT_EK"),Formular!IESBK_DE&lt;&gt;""))),"X","")</f>
        <v/>
      </c>
      <c r="BQ34" s="94" t="str">
        <f>IF(BP34="","","5")</f>
        <v/>
      </c>
      <c r="BR34" s="94" t="str">
        <f>IF(AND(OR(Formular!ABLbankaccount5&lt;&gt;"",Formular!ABLIBAN5&lt;&gt;""),OR(Formular!Formulartypland="SK",AND(OR(Formular!Formulartypland="INT",Formular!Formulartypland="INT_FLW",Formular!Formulartypland="INT_EK"),Formular!IESBK_SK&lt;&gt;""))),"X","")</f>
        <v/>
      </c>
      <c r="BS34" s="94" t="str">
        <f>IF(Formular!FormulartypSparte="SBES","",IF(BR34="X","ABLNotepartnerbanktype5",""))</f>
        <v/>
      </c>
      <c r="BT34" s="94" t="str">
        <f>IF(AND(OR(Formular!ABLbankaccount5&lt;&gt;"",Formular!ABLIBAN5&lt;&gt;""),OR(Formular!Formulartypland="HR",AND(OR(Formular!Formulartypland="INT",Formular!Formulartypland="INT_FLW",Formular!Formulartypland="INT_EK"),Formular!IESBK_HR&lt;&gt;""))),"X","")</f>
        <v/>
      </c>
      <c r="BU34" s="94" t="str">
        <f>IF(Formular!FormulartypSparte="SBES","",IF(BT34="X","ABLNotepartnerbanktype5",""))</f>
        <v/>
      </c>
      <c r="BV34" s="94" t="str">
        <f>IF(AND(OR(Formular!ABLbankaccount5&lt;&gt;"",Formular!ABLIBAN5&lt;&gt;""),OR(Formular!Formulartypland="RO",AND(OR(Formular!Formulartypland="INT",Formular!Formulartypland="INT_FLW",Formular!Formulartypland="INT_EK"),Formular!IESBK_RO&lt;&gt;""))),"X","")</f>
        <v/>
      </c>
      <c r="BW34" s="94" t="str">
        <f>IF(Formular!FormulartypSparte="SBES","",IF(BV34="X","ABLNotepartnerbanktype5",""))</f>
        <v/>
      </c>
      <c r="BX34" s="94" t="str">
        <f>IF(AND(OR(Formular!ABLbankaccount5&lt;&gt;"",Formular!ABLIBAN5&lt;&gt;""),OR(Formular!Formulartypland="BG",AND(OR(Formular!Formulartypland="INT",Formular!Formulartypland="INT_FLW",Formular!Formulartypland="INT_EK"),Formular!IESBK_BG&lt;&gt;""))),"X","")</f>
        <v/>
      </c>
      <c r="BY34" s="94" t="str">
        <f>IF(BX34="","","5")</f>
        <v/>
      </c>
      <c r="BZ34" s="94" t="str">
        <f>IF(AND(OR(Formular!ABLbankaccount5&lt;&gt;"",Formular!ABLIBAN5&lt;&gt;""),OR(Formular!Formulartypland="CZ",AND(OR(Formular!Formulartypland="INT",Formular!Formulartypland="INT_FLW",Formular!Formulartypland="INT_EK"),Formular!IESBK_CZ&lt;&gt;""))),"X","")</f>
        <v/>
      </c>
      <c r="CA34" s="94" t="str">
        <f>IF(Formular!FormulartypSparte="SBES","",IF(BZ34="X","ABLNotepartnerbanktype5",""))</f>
        <v/>
      </c>
      <c r="CB34" s="94" t="str">
        <f>IF(CE34="","","ABLSEPAContractNo5")</f>
        <v/>
      </c>
      <c r="CC34" s="94" t="str">
        <f>IF(CE34="","","ABLIBAN5")</f>
        <v/>
      </c>
      <c r="CD34" s="94" t="str">
        <f>IF(CE34="","","ABLswiftcode5")</f>
        <v/>
      </c>
      <c r="CE34" s="94" t="str">
        <f>IF(Formular!ABLSEPACityofSignature5="","","ABLSEPACityofSignature5")</f>
        <v/>
      </c>
      <c r="CF34" s="213" t="str">
        <f>IF(CE34="","",TEXT(Formular!ABLSEPADateofSignature5,"JJJJMMTT"))</f>
        <v/>
      </c>
      <c r="CG34" s="94" t="str">
        <f>IF(CE34="","","1")</f>
        <v/>
      </c>
      <c r="CH34" s="94" t="str">
        <f>IF(OR(Formular!IESrole='FieldSelection IST'!BA6,Formular!IESrole='FieldSelection IST'!BB6,Formular!IESrole='FieldSelection IST'!BC6,Formular!IESrole='FieldSelection IST'!BD6,Formular!IESrole='FieldSelection IST'!BE6,Formular!IESrole='FieldSelection IST'!BF6,Formular!IESrole='FieldSelection IST'!BG6,Formular!IESrole='FieldSelection IST'!BH6,Formular!IESrole='FieldSelection IST'!BA7,Formular!IESrole='FieldSelection IST'!BB7,Formular!IESrole='FieldSelection IST'!BC7,Formular!IESrole='FieldSelection IST'!BD7,Formular!IESrole='FieldSelection IST'!BE7,Formular!IESrole='FieldSelection IST'!BF7,Formular!IESrole='FieldSelection IST'!BG7,Formular!IESrole='FieldSelection IST'!BH7),"",IF(AND(Formular!FormulartypKostenart="COST",OR(OR(Formular!Formulartypland="INT",Formular!Formulartypland="INT_FLW",Formular!Formulartypland="INT_EK"),Formular!Formulartypland="HR"),Formular!IESBK_HR&lt;&gt;""),Formular!IESBK_HR,IF(AND(Formular!FormulartypKostenart="WARE",OR(Formular!Formulartypland="INT",Formular!Formulartypland="INT_FLW",Formular!Formulartypland="INT_EK"),Formular!IESBK_HR&lt;&gt;""),"5005",IF(AND(Formular!FormulartypKostenart="WARE",Formular!Formulartypland="HR"),"5005",""))))</f>
        <v/>
      </c>
      <c r="CI34" s="94" t="str">
        <f>IF(OR(CH34="",Formular!AALvendorname=""),"",IF(AND(Formular!AALcountry="HR",AND(CODE(UPPER(LEFT(Formular!AALvendorname,1)))&gt;64),CODE(UPPER(LEFT(Formular!AALvendorname,1)))&lt;69),"12",IF(AND(Formular!AALcountry="HR",AND(CODE(UPPER(LEFT(Formular!AALvendorname,1)))&gt;68),CODE(UPPER(LEFT(Formular!AALvendorname,1)))&lt;79),"02",IF(AND(Formular!AALcountry="HR",AND(CODE(UPPER(LEFT(Formular!AALvendorname,1)))&gt;78),CODE(UPPER(LEFT(Formular!AALvendorname,1)))&lt;84),"11",IF(AND(Formular!AALcountry="HR",AND(CODE(UPPER(LEFT(Formular!AALvendorname,1)))&gt;83),CODE(UPPER(LEFT(Formular!AALvendorname,1)))&lt;143),"08",IF(AND(Formular!AALcountry&lt;&gt;"HR",AND(CODE(UPPER(LEFT(Formular!AALvendorname,1)))&gt;64),CODE(UPPER(LEFT(Formular!AALvendorname,1)))&lt;76),"02",IF(AND(Formular!AALcountry&lt;&gt;"HR",AND(CODE(UPPER(LEFT(Formular!AALvendorname,1)))&gt;75),CODE(UPPER(LEFT(Formular!AALvendorname,1)))&lt;143),"11","12")))))))</f>
        <v/>
      </c>
      <c r="CJ34" s="26"/>
      <c r="CK34" s="26"/>
      <c r="CL34" s="26"/>
      <c r="CM34" s="94" t="str">
        <f t="shared" si="25"/>
        <v/>
      </c>
      <c r="CN34" s="94" t="str">
        <f>IF(CH34="","",IF(Formular!IEScashdiscountdays &amp; ";" &amp; Formular!IEScashdiscountpercent &amp; ";" &amp; Formular!IESpaymenttermdaysnet=";;","",Formular!IEScashdiscountdays &amp; ";" &amp; Formular!IEScashdiscountpercent &amp; ";" &amp; Formular!IESpaymenttermdaysnet))</f>
        <v/>
      </c>
      <c r="CO34" s="94" t="str">
        <f t="shared" si="0"/>
        <v/>
      </c>
      <c r="CP34" s="26"/>
      <c r="CQ34" s="26"/>
      <c r="CR34" s="26"/>
      <c r="CS34" s="26"/>
      <c r="CT34" s="94" t="str">
        <f>IF(OR(CH34="",Formular!ASLexcemptionnumber=""),"",Formular!ASLexcemptionnumber)</f>
        <v/>
      </c>
      <c r="CU34" s="94" t="str">
        <f>IF(CT34="","",TEXT(Formular!ASLValidto,"JJJJMMTT"))</f>
        <v/>
      </c>
      <c r="CV34" s="94" t="str">
        <f t="shared" si="1"/>
        <v/>
      </c>
      <c r="CW34" s="94" t="str">
        <f t="shared" si="2"/>
        <v/>
      </c>
      <c r="CX34" s="94" t="str">
        <f t="shared" si="3"/>
        <v/>
      </c>
      <c r="CY34" s="94" t="str">
        <f t="shared" si="26"/>
        <v/>
      </c>
      <c r="CZ34" s="94" t="str">
        <f t="shared" si="4"/>
        <v/>
      </c>
      <c r="DA34" s="94" t="str">
        <f t="shared" si="5"/>
        <v/>
      </c>
      <c r="DB34" s="94" t="str">
        <f t="shared" si="6"/>
        <v/>
      </c>
      <c r="DC34" s="94" t="str">
        <f t="shared" si="7"/>
        <v/>
      </c>
      <c r="DD34" s="94" t="str">
        <f t="shared" si="8"/>
        <v/>
      </c>
      <c r="DE34" s="94" t="str">
        <f t="shared" si="9"/>
        <v/>
      </c>
      <c r="DF34" s="94" t="str">
        <f t="shared" si="10"/>
        <v/>
      </c>
      <c r="DG34" s="94" t="str">
        <f t="shared" si="11"/>
        <v/>
      </c>
      <c r="DH34" s="94" t="str">
        <f t="shared" si="12"/>
        <v/>
      </c>
      <c r="DI34" s="94" t="str">
        <f t="shared" si="13"/>
        <v/>
      </c>
      <c r="DJ34" s="94" t="str">
        <f t="shared" si="18"/>
        <v/>
      </c>
      <c r="DR34" s="94" t="str">
        <f>IF(Formular!FormulartypKostenart="WARE","",IF(Formular!Formulartypland="HR","Formular!IESpurchaseorganisation",IF(AND(OR(Formular!IESBK_HR="5005",Formular!IESBK_HR="5006",Formular!IESBK_HR="5070"),Formular!IESpurchaseorganisation="Beschaffung"),"8030",IF(AND(OR(Formular!IESBK_HR="5005",Formular!IESBK_HR="5006",Formular!IESBK_HR="5070"),Formular!IESpurchaseorganisation="BAU"),"HR92",IF(AND(OR(Formular!IESBK_HR="5005",Formular!IESBK_HR="5006",Formular!IESBK_HR="5070"),Formular!IESpurchaseorganisation="Logistik"),"HR93","")))))</f>
        <v/>
      </c>
      <c r="DS34" s="94" t="str">
        <f t="shared" si="27"/>
        <v/>
      </c>
      <c r="DT34" s="94" t="str">
        <f t="shared" si="28"/>
        <v/>
      </c>
      <c r="DU34" s="94" t="str">
        <f t="shared" si="29"/>
        <v/>
      </c>
      <c r="DW34" s="94" t="str">
        <f t="shared" si="30"/>
        <v/>
      </c>
      <c r="DX34" s="94" t="str">
        <f>IF(Formular!FormulartypSparte="SBES","",IF(DR34="","","IESmodeoftransport"))</f>
        <v/>
      </c>
      <c r="DY34" s="94"/>
      <c r="DZ34" s="94" t="str">
        <f>IF(DR34="","",UPPER(Formular!IESpurchasinggroup))</f>
        <v/>
      </c>
      <c r="EA34" s="94" t="str">
        <f>IF(DR34="","",IF(Formular!IEScashdiscountdays &amp; ";" &amp; Formular!IEScashdiscountpercent &amp; ";" &amp; Formular!IESpaymenttermdaysnet=";;","",Formular!IEScashdiscountdays &amp; ";" &amp; Formular!IEScashdiscountpercent &amp; ";" &amp; Formular!IESpaymenttermdaysnet))</f>
        <v/>
      </c>
      <c r="EB34" s="94" t="str">
        <f t="shared" si="31"/>
        <v/>
      </c>
      <c r="EC34" s="94" t="str">
        <f>IF(OR(Formular!IESrole='FieldSelection IST'!BA8,Formular!IESrole='FieldSelection IST'!BB8,Formular!IESrole='FieldSelection IST'!BC8,Formular!IESrole='FieldSelection IST'!BD8,Formular!IESrole='FieldSelection IST'!BE8,Formular!IESrole='FieldSelection IST'!BF8,Formular!IESrole='FieldSelection IST'!BG8,Formular!IESrole='FieldSelection IST'!BH8,Formular!IESrole='FieldSelection IST'!BA9,Formular!IESrole='FieldSelection IST'!BB9,Formular!IESrole='FieldSelection IST'!BC9,Formular!IESrole='FieldSelection IST'!BD9,Formular!IESrole='FieldSelection IST'!BE9,Formular!IESrole='FieldSelection IST'!BF9,Formular!IESrole='FieldSelection IST'!BG9,Formular!IESrole='FieldSelection IST'!BH9),"",IF(AND(Formular!FormulartypKostenart="COST",OR(OR(Formular!Formulartypland="INT",Formular!Formulartypland="INT_FLW",Formular!Formulartypland="INT_EK"),Formular!Formulartypland="HR"),Formular!IESBK_HR&lt;&gt;""),Formular!IESBK_HR,IF(AND(Formular!FormulartypKostenart="WARE",OR(OR(Formular!Formulartypland="INT",Formular!Formulartypland="INT_FLW",Formular!Formulartypland="INT_EK"),Formular!Formulartypland="HR")),"5005","")))</f>
        <v/>
      </c>
      <c r="ED34" s="28"/>
      <c r="EE34" s="28"/>
      <c r="EF34" s="94" t="str">
        <f>IF(OR(EC34="",Formular!AALvendorname=""),"",IF(AND(Formular!AALcountry="HR",AND(CODE(UPPER(LEFT(Formular!AALvendorname,1)))&gt;64),CODE(UPPER(LEFT(Formular!AALvendorname,1)))&lt;69),"12",IF(AND(Formular!AALcountry="HR",AND(CODE(UPPER(LEFT(Formular!AALvendorname,1)))&gt;68),CODE(UPPER(LEFT(Formular!AALvendorname,1)))&lt;79),"02",IF(AND(Formular!AALcountry="HR",AND(CODE(UPPER(LEFT(Formular!AALvendorname,1)))&gt;78),CODE(UPPER(LEFT(Formular!AALvendorname,1)))&lt;84),"11",IF(AND(Formular!AALcountry="HR",AND(CODE(UPPER(LEFT(Formular!AALvendorname,1)))&gt;83),CODE(UPPER(LEFT(Formular!AALvendorname,1)))&lt;143),"08",IF(AND(Formular!AALcountry&lt;&gt;"HR",AND(CODE(UPPER(LEFT(Formular!AALvendorname,1)))&gt;64),CODE(UPPER(LEFT(Formular!AALvendorname,1)))&lt;76),"02",IF(AND(Formular!AALcountry&lt;&gt;"HR",AND(CODE(UPPER(LEFT(Formular!AALvendorname,1)))&gt;75),CODE(UPPER(LEFT(Formular!AALvendorname,1)))&lt;143),"11","12")))))))</f>
        <v/>
      </c>
      <c r="EG34" s="28"/>
      <c r="EH34" s="28"/>
      <c r="EI34" s="94" t="str">
        <f>IF(EC34="","",IF(Formular!IEScashdiscountdays &amp; ";" &amp; Formular!IEScashdiscountpercent &amp; ";" &amp; Formular!IESpaymenttermdaysnet=";;","",Formular!IEScashdiscountdays &amp; ";" &amp; Formular!IEScashdiscountpercent &amp; ";" &amp; Formular!IESpaymenttermdaysnet))</f>
        <v/>
      </c>
      <c r="EJ34" s="28"/>
      <c r="EK34" s="28"/>
      <c r="EL34" s="94" t="str">
        <f t="shared" si="19"/>
        <v/>
      </c>
      <c r="EM34" s="94" t="str">
        <f t="shared" si="20"/>
        <v/>
      </c>
      <c r="EN34" s="94" t="str">
        <f t="shared" si="21"/>
        <v/>
      </c>
      <c r="EO34" s="94" t="str">
        <f t="shared" si="22"/>
        <v/>
      </c>
      <c r="EP34" s="94" t="str">
        <f t="shared" si="23"/>
        <v/>
      </c>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9"/>
      <c r="FT34" s="28"/>
      <c r="FU34" s="29"/>
      <c r="FV34" s="28"/>
      <c r="FW34" s="29"/>
      <c r="FX34" s="29"/>
      <c r="FY34" s="29"/>
      <c r="FZ34" s="28"/>
      <c r="GA34" s="28"/>
      <c r="GB34" s="28" t="s">
        <v>256</v>
      </c>
      <c r="GC34" s="93" t="str">
        <f>IF(AND(Formular!IESSubCategory2&lt;&gt;"",Formular!Formulartypland="CZ"),"CH_010_001_002_CZ","")</f>
        <v/>
      </c>
      <c r="GD34" s="28" t="s">
        <v>257</v>
      </c>
      <c r="GE34" s="29" t="str">
        <f>IF(GC34="","","IESSubCategory2")</f>
        <v/>
      </c>
      <c r="GF34" s="93" t="str">
        <f t="shared" si="24"/>
        <v/>
      </c>
      <c r="GG34" s="93" t="str">
        <f>IF(Formular!EKLAuthorized5&lt;&gt;"",Formular!EKLAuthorized5,"")</f>
        <v/>
      </c>
      <c r="GH34" s="217" t="str">
        <f>IF(GG34="","",YEAR(GH45)&amp;TEXT(MONTH(GH45),"00")&amp;TEXT(DAY(GH45),"00"))</f>
        <v/>
      </c>
      <c r="GI34" s="302" t="str">
        <f>IF(GF34="","",IF(Formular!EKLInstallation5&lt;&gt;"",Formular!EKLInstallation5,""))</f>
        <v/>
      </c>
      <c r="GJ34" s="29"/>
      <c r="GK34" s="29"/>
      <c r="GL34" s="29"/>
      <c r="GM34" s="29"/>
      <c r="GN34" s="29"/>
      <c r="GP34" t="s">
        <v>143</v>
      </c>
      <c r="GR34" t="s">
        <v>284</v>
      </c>
      <c r="IC34" s="200"/>
      <c r="ID34" s="200"/>
      <c r="IE34" s="200"/>
      <c r="IF34" s="200"/>
    </row>
    <row r="35" spans="1:240" outlineLevel="1" x14ac:dyDescent="0.3">
      <c r="A35" s="30">
        <v>1</v>
      </c>
      <c r="B35" s="28"/>
      <c r="C35" s="28"/>
      <c r="D35" s="28"/>
      <c r="E35" s="28"/>
      <c r="F35" s="28"/>
      <c r="G35" s="28"/>
      <c r="H35" s="28"/>
      <c r="I35" s="28"/>
      <c r="J35" s="28"/>
      <c r="K35" s="28"/>
      <c r="L35" s="28"/>
      <c r="M35" s="29"/>
      <c r="O35" s="29"/>
      <c r="P35" s="29"/>
      <c r="Q35" s="29"/>
      <c r="R35" s="29"/>
      <c r="S35" s="29"/>
      <c r="T35" s="29"/>
      <c r="U35" s="29"/>
      <c r="V35" s="28"/>
      <c r="W35" s="29"/>
      <c r="X35" s="29"/>
      <c r="Y35" s="29"/>
      <c r="Z35" s="29"/>
      <c r="AA35" s="28"/>
      <c r="AB35" s="29"/>
      <c r="AC35" s="29"/>
      <c r="AD35" s="29"/>
      <c r="AE35" s="29"/>
      <c r="AF35" s="94" t="str">
        <f>IF(Formular!IESBK_BG&lt;&gt;"","BG","")</f>
        <v/>
      </c>
      <c r="AG35" s="26"/>
      <c r="AH35" s="94" t="str">
        <f t="shared" si="14"/>
        <v/>
      </c>
      <c r="AI35" s="26"/>
      <c r="AJ35" s="94" t="str">
        <f t="shared" si="15"/>
        <v/>
      </c>
      <c r="AK35" s="94" t="str">
        <f t="shared" si="16"/>
        <v/>
      </c>
      <c r="AL35" s="28"/>
      <c r="AM35" s="28"/>
      <c r="AN35" s="28"/>
      <c r="AO35" s="28"/>
      <c r="AP35" s="28"/>
      <c r="AQ35" s="29"/>
      <c r="AR35" s="94" t="str" cm="1">
        <f t="array" aca="1" ref="AR35" ca="1">IF(AND(OR(Formular!Formulartypland="INT",Formular!Formulartypland="INT_FLW",Formular!Formulartypland="INT_EK"),INDIRECT("Formular!IESBK_"&amp;GP35)&lt;&gt;"",INDIRECT("Formular!"&amp;GR35)&lt;&gt;""),"DE",IF(AND(AND(Formular!Formulartypland&lt;&gt;"INT",Formular!Formulartypland&lt;&gt;"INT_FLW",Formular!Formulartypland&lt;&gt;"INT_EK"),INDIRECT("Formular!"&amp;GR35)&lt;&gt;""),"Formulartypland",""))</f>
        <v/>
      </c>
      <c r="AX35" s="94" t="str">
        <f t="shared" ca="1" si="17"/>
        <v/>
      </c>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94" t="str">
        <f>IF(OR(Formular!IESrole='FieldSelection IST'!BA6,Formular!IESrole='FieldSelection IST'!BB6,Formular!IESrole='FieldSelection IST'!BC6,Formular!IESrole='FieldSelection IST'!BD6,Formular!IESrole='FieldSelection IST'!BE6,Formular!IESrole='FieldSelection IST'!BF6,Formular!IESrole='FieldSelection IST'!BG6,Formular!IESrole='FieldSelection IST'!BH6,Formular!IESrole='FieldSelection IST'!BA7,Formular!IESrole='FieldSelection IST'!BB7,Formular!IESrole='FieldSelection IST'!BC7,Formular!IESrole='FieldSelection IST'!BD7,Formular!IESrole='FieldSelection IST'!BE7,Formular!IESrole='FieldSelection IST'!BF7,Formular!IESrole='FieldSelection IST'!BG7,Formular!IESrole='FieldSelection IST'!BH7),"",IF(AND(Formular!FormulartypKostenart="COST",OR(OR(Formular!Formulartypland="INT",Formular!Formulartypland="INT_FLW",Formular!Formulartypland="INT_EK"),Formular!Formulartypland="BG"),Formular!IESBK_BG&lt;&gt;""),Formular!IESBK_BG,IF(AND(Formular!FormulartypKostenart="WARE",OR(Formular!Formulartypland="INT",Formular!Formulartypland="INT_FLW",Formular!Formulartypland="INT_EK"),Formular!IESBK_BG&lt;&gt;""),"5012",IF(AND(Formular!FormulartypKostenart="WARE",Formular!Formulartypland="BG"),"5012",""))))</f>
        <v/>
      </c>
      <c r="CI35" s="28"/>
      <c r="CJ35" s="28"/>
      <c r="CK35" s="28"/>
      <c r="CL35" s="28"/>
      <c r="CM35" s="94" t="str">
        <f t="shared" si="25"/>
        <v/>
      </c>
      <c r="CN35" s="94" t="str">
        <f>IF(CH35="","",IF(Formular!IEScashdiscountdays &amp; ";" &amp; Formular!IEScashdiscountpercent &amp; ";" &amp; Formular!IESpaymenttermdaysnet=";;","",Formular!IEScashdiscountdays &amp; ";" &amp; Formular!IEScashdiscountpercent &amp; ";" &amp; Formular!IESpaymenttermdaysnet))</f>
        <v/>
      </c>
      <c r="CO35" s="94" t="str">
        <f t="shared" si="0"/>
        <v/>
      </c>
      <c r="CP35" s="28"/>
      <c r="CQ35" s="28"/>
      <c r="CR35" s="28"/>
      <c r="CS35" s="28"/>
      <c r="CT35" s="94" t="str">
        <f>IF(OR(CH35="",Formular!ASLexcemptionnumber=""),"",Formular!ASLexcemptionnumber)</f>
        <v/>
      </c>
      <c r="CU35" s="94" t="str">
        <f>IF(CT35="","",TEXT(Formular!ASLValidto,"JJJJMMTT"))</f>
        <v/>
      </c>
      <c r="CV35" s="94" t="str">
        <f t="shared" si="1"/>
        <v/>
      </c>
      <c r="CW35" s="94" t="str">
        <f t="shared" si="2"/>
        <v/>
      </c>
      <c r="CX35" s="94" t="str">
        <f t="shared" si="3"/>
        <v/>
      </c>
      <c r="CY35" s="94" t="str">
        <f t="shared" si="26"/>
        <v/>
      </c>
      <c r="CZ35" s="94" t="str">
        <f t="shared" si="4"/>
        <v/>
      </c>
      <c r="DA35" s="94" t="str">
        <f t="shared" si="5"/>
        <v/>
      </c>
      <c r="DB35" s="94" t="str">
        <f t="shared" si="6"/>
        <v/>
      </c>
      <c r="DC35" s="94" t="str">
        <f t="shared" si="7"/>
        <v/>
      </c>
      <c r="DD35" s="94" t="str">
        <f t="shared" si="8"/>
        <v/>
      </c>
      <c r="DE35" s="94" t="str">
        <f t="shared" si="9"/>
        <v/>
      </c>
      <c r="DF35" s="94" t="str">
        <f t="shared" si="10"/>
        <v/>
      </c>
      <c r="DG35" s="94" t="str">
        <f t="shared" si="11"/>
        <v/>
      </c>
      <c r="DH35" s="94" t="str">
        <f t="shared" si="12"/>
        <v/>
      </c>
      <c r="DI35" s="94" t="str">
        <f t="shared" si="13"/>
        <v/>
      </c>
      <c r="DJ35" s="94" t="str">
        <f t="shared" si="18"/>
        <v/>
      </c>
      <c r="DR35" s="94" t="str">
        <f>IF(Formular!FormulartypKostenart="WARE","",IF(Formular!Formulartypland="BG","Formular!IESpurchaseorganisation",IF(AND(OR(Formular!IESBK_BG="5012",Formular!IESBK_BG="5013",Formular!IESBK_BG="5015"),Formular!IESpurchaseorganisation="Beschaffung"),"8090",IF(AND(OR(Formular!IESBK_BG="5012",Formular!IESBK_BG="5013",Formular!IESBK_BG="5015"),Formular!IESpurchaseorganisation="BAU"),"BG92",IF(AND(OR(Formular!IESBK_BG="5012",Formular!IESBK_BG="5013",Formular!IESBK_BG="5015"),Formular!IESpurchaseorganisation="Logistik"),"BG93","")))))</f>
        <v/>
      </c>
      <c r="DS35" s="94" t="str">
        <f t="shared" si="27"/>
        <v/>
      </c>
      <c r="DT35" s="94" t="str">
        <f t="shared" si="28"/>
        <v/>
      </c>
      <c r="DU35" s="94" t="str">
        <f t="shared" si="29"/>
        <v/>
      </c>
      <c r="DW35" s="94" t="str">
        <f t="shared" si="30"/>
        <v/>
      </c>
      <c r="DX35" s="94" t="str">
        <f>IF(Formular!FormulartypSparte="SBES","",IF(DR35="","","IESmodeoftransport"))</f>
        <v/>
      </c>
      <c r="DY35" s="94"/>
      <c r="DZ35" s="94" t="str">
        <f>IF(DR35="","",UPPER(Formular!IESpurchasinggroup))</f>
        <v/>
      </c>
      <c r="EA35" s="94" t="str">
        <f>IF(DR35="","",IF(Formular!IEScashdiscountdays &amp; ";" &amp; Formular!IEScashdiscountpercent &amp; ";" &amp; Formular!IESpaymenttermdaysnet=";;","",Formular!IEScashdiscountdays &amp; ";" &amp; Formular!IEScashdiscountpercent &amp; ";" &amp; Formular!IESpaymenttermdaysnet))</f>
        <v/>
      </c>
      <c r="EB35" s="94" t="str">
        <f t="shared" si="31"/>
        <v/>
      </c>
      <c r="EC35" s="94" t="str">
        <f>IF(OR(Formular!IESrole='FieldSelection IST'!BA8,Formular!IESrole='FieldSelection IST'!BB8,Formular!IESrole='FieldSelection IST'!BC8,Formular!IESrole='FieldSelection IST'!BD8,Formular!IESrole='FieldSelection IST'!BE8,Formular!IESrole='FieldSelection IST'!BF8,Formular!IESrole='FieldSelection IST'!BG8,Formular!IESrole='FieldSelection IST'!BH8,Formular!IESrole='FieldSelection IST'!BA9,Formular!IESrole='FieldSelection IST'!BB9,Formular!IESrole='FieldSelection IST'!BC9,Formular!IESrole='FieldSelection IST'!BD9,Formular!IESrole='FieldSelection IST'!BE9,Formular!IESrole='FieldSelection IST'!BF9,Formular!IESrole='FieldSelection IST'!BG9,Formular!IESrole='FieldSelection IST'!BH9),"",IF(AND(Formular!FormulartypKostenart="COST",OR(OR(Formular!Formulartypland="INT",Formular!Formulartypland="INT_FLW",Formular!Formulartypland="INT_EK"),Formular!Formulartypland="BG"),Formular!IESBK_BG&lt;&gt;""),Formular!IESBK_BG,IF(AND(Formular!FormulartypKostenart="WARE",OR(OR(Formular!Formulartypland="INT",Formular!Formulartypland="INT_FLW",Formular!Formulartypland="INT_EK"),Formular!Formulartypland="BG")),"5012","")))</f>
        <v/>
      </c>
      <c r="ED35" s="28"/>
      <c r="EE35" s="28"/>
      <c r="EF35" s="94" t="str">
        <f>IF(OR(EC35="",IBSAccoutingClerkCustomer=""),"",IBSAccoutingClerkCustomer)</f>
        <v/>
      </c>
      <c r="EG35" s="28"/>
      <c r="EH35" s="28"/>
      <c r="EI35" s="94" t="str">
        <f>IF(EC35="","",IF(Formular!IEScashdiscountdays &amp; ";" &amp; Formular!IEScashdiscountpercent &amp; ";" &amp; Formular!IESpaymenttermdaysnet=";;","",Formular!IEScashdiscountdays &amp; ";" &amp; Formular!IEScashdiscountpercent &amp; ";" &amp; Formular!IESpaymenttermdaysnet))</f>
        <v/>
      </c>
      <c r="EJ35" s="28"/>
      <c r="EK35" s="28"/>
      <c r="EL35" s="94" t="str">
        <f t="shared" si="19"/>
        <v/>
      </c>
      <c r="EM35" s="94" t="str">
        <f t="shared" si="20"/>
        <v/>
      </c>
      <c r="EN35" s="94" t="str">
        <f t="shared" si="21"/>
        <v/>
      </c>
      <c r="EO35" s="94" t="str">
        <f t="shared" si="22"/>
        <v/>
      </c>
      <c r="EP35" s="94" t="str">
        <f t="shared" si="23"/>
        <v/>
      </c>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9"/>
      <c r="FT35" s="28"/>
      <c r="FU35" s="29"/>
      <c r="FV35" s="28"/>
      <c r="FW35" s="29"/>
      <c r="FX35" s="29"/>
      <c r="FY35" s="29"/>
      <c r="FZ35" s="28"/>
      <c r="GA35" s="28"/>
      <c r="GB35" s="28" t="s">
        <v>256</v>
      </c>
      <c r="GC35" s="93" t="str">
        <f>IF(AND(Formular!IESRemarkClassify&lt;&gt;"",Formular!Formulartypland="CZ"),"CH_010_001_004_CZ","")</f>
        <v/>
      </c>
      <c r="GD35" s="28" t="s">
        <v>257</v>
      </c>
      <c r="GE35" s="29" t="str">
        <f>IF(GC35="","","IESRemarkClassify")</f>
        <v/>
      </c>
      <c r="GF35" s="93" t="str">
        <f t="shared" si="24"/>
        <v/>
      </c>
      <c r="GG35" s="93" t="str">
        <f>IF(Formular!EKLAuthorized6&lt;&gt;"",Formular!EKLAuthorized6,"")</f>
        <v/>
      </c>
      <c r="GH35" s="217" t="str">
        <f>IF(GG35="","",YEAR(GH45)&amp;TEXT(MONTH(GH45),"00")&amp;TEXT(DAY(GH45),"00"))</f>
        <v/>
      </c>
      <c r="GI35" s="302" t="str">
        <f>IF(GF35="","",IF(Formular!EKLInstallation6&lt;&gt;"",Formular!EKLInstallation6,""))</f>
        <v/>
      </c>
      <c r="GJ35" s="29"/>
      <c r="GK35" s="29"/>
      <c r="GL35" s="29"/>
      <c r="GM35" s="29"/>
      <c r="GN35" s="29"/>
      <c r="GP35" t="s">
        <v>143</v>
      </c>
      <c r="GR35" t="s">
        <v>285</v>
      </c>
      <c r="IC35" s="200"/>
      <c r="ID35" s="200"/>
      <c r="IE35" s="200"/>
      <c r="IF35" s="200"/>
    </row>
    <row r="36" spans="1:240" outlineLevel="1" x14ac:dyDescent="0.3">
      <c r="A36" s="30">
        <v>1</v>
      </c>
      <c r="B36" s="28"/>
      <c r="C36" s="28"/>
      <c r="D36" s="28"/>
      <c r="E36" s="28"/>
      <c r="F36" s="28"/>
      <c r="G36" s="28"/>
      <c r="H36" s="28"/>
      <c r="I36" s="28"/>
      <c r="J36" s="28"/>
      <c r="K36" s="28"/>
      <c r="L36" s="28"/>
      <c r="M36" s="29"/>
      <c r="N36" s="29"/>
      <c r="O36" s="29"/>
      <c r="P36" s="29"/>
      <c r="Q36" s="29"/>
      <c r="R36" s="29"/>
      <c r="S36" s="29"/>
      <c r="T36" s="29"/>
      <c r="U36" s="29"/>
      <c r="V36" s="29"/>
      <c r="W36" s="29"/>
      <c r="X36" s="29"/>
      <c r="Y36" s="29"/>
      <c r="Z36" s="29"/>
      <c r="AA36" s="28"/>
      <c r="AB36" s="29"/>
      <c r="AC36" s="29"/>
      <c r="AD36" s="29"/>
      <c r="AE36" s="29"/>
      <c r="AF36" s="94" t="str">
        <f>IF(Formular!IESBK_RO&lt;&gt;"","RO","")</f>
        <v/>
      </c>
      <c r="AG36" s="26"/>
      <c r="AH36" s="94" t="str">
        <f t="shared" si="14"/>
        <v/>
      </c>
      <c r="AI36" s="26"/>
      <c r="AJ36" s="94" t="str">
        <f t="shared" si="15"/>
        <v/>
      </c>
      <c r="AK36" s="94" t="str">
        <f t="shared" si="16"/>
        <v/>
      </c>
      <c r="AL36" s="28"/>
      <c r="AM36" s="28"/>
      <c r="AN36" s="28"/>
      <c r="AO36" s="28"/>
      <c r="AP36" s="28"/>
      <c r="AQ36" s="29"/>
      <c r="AR36" s="94" t="str" cm="1">
        <f t="array" aca="1" ref="AR36" ca="1">IF(AND(OR(Formular!Formulartypland="INT",Formular!Formulartypland="INT_FLW",Formular!Formulartypland="INT_EK"),INDIRECT("Formular!IESBK_"&amp;GP36)&lt;&gt;"",INDIRECT("Formular!"&amp;GR36)&lt;&gt;""),"DE",IF(AND(AND(Formular!Formulartypland&lt;&gt;"INT",Formular!Formulartypland&lt;&gt;"INT_FLW",Formular!Formulartypland&lt;&gt;"INT_EK"),INDIRECT("Formular!"&amp;GR36)&lt;&gt;""),"Formulartypland",""))</f>
        <v/>
      </c>
      <c r="AX36" s="94" t="str">
        <f t="shared" ca="1" si="17"/>
        <v/>
      </c>
      <c r="AY36" s="94" t="str">
        <f>IF(AND(Formular!FormulartypKostenart="COST",Formular!AKLfororderscentralmailaddress1&lt;&gt;""),"X",IF(AND(Formular!FormulartypKostenart="WARE",Formular!Formulartypland="CZ"),"X",""))</f>
        <v/>
      </c>
      <c r="AZ36" s="94" t="str" cm="1">
        <f t="array" aca="1" ref="AZ36" ca="1">IF(AR36="","",IF(AND(Formular!Formulartypland&lt;&gt;"INT",Formular!Formulartypland&lt;&gt;"INT_FLW",Formular!Formulartypland&lt;&gt;"INT_EK"),GT36,VLOOKUP(INDIRECT("Formular!"&amp;GT36),INDIRECT(VLOOKUP(Formular!Formulartypsprache,$GX$37:$GY$44,2,FALSE)),INDEX($GZ$37:$HG$44,MATCH(Formular!Formulartypsprache,$GX$37:$GX$44,0),MATCH(GP36,'Upload Flatfile'!$GZ$36:$HG$36,0)),FALSE)))</f>
        <v/>
      </c>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94" t="str">
        <f>IF(OR(Formular!IESrole='FieldSelection IST'!BA6,Formular!IESrole='FieldSelection IST'!BB6,Formular!IESrole='FieldSelection IST'!BC6,Formular!IESrole='FieldSelection IST'!BD6,Formular!IESrole='FieldSelection IST'!BE6,Formular!IESrole='FieldSelection IST'!BF6,Formular!IESrole='FieldSelection IST'!BG6,Formular!IESrole='FieldSelection IST'!BH6,Formular!IESrole='FieldSelection IST'!BA7,Formular!IESrole='FieldSelection IST'!BB7,Formular!IESrole='FieldSelection IST'!BC7,Formular!IESrole='FieldSelection IST'!BD7,Formular!IESrole='FieldSelection IST'!BE7,Formular!IESrole='FieldSelection IST'!BF7,Formular!IESrole='FieldSelection IST'!BG7,Formular!IESrole='FieldSelection IST'!BH7),"",IF(AND(Formular!FormulartypKostenart="COST",OR(OR(Formular!Formulartypland="INT",Formular!Formulartypland="INT_FLW",Formular!Formulartypland="INT_EK"),Formular!Formulartypland="RO"),Formular!IESBK_RO&lt;&gt;""),Formular!IESBK_RO,IF(AND(Formular!FormulartypKostenart="WARE",OR(Formular!Formulartypland="INT",Formular!Formulartypland="INT_FLW",Formular!Formulartypland="INT_EK"),Formular!IESBK_RO&lt;&gt;""),"5007",IF(AND(Formular!FormulartypKostenart="WARE",Formular!Formulartypland="RO"),"5007",""))))</f>
        <v/>
      </c>
      <c r="CI36" s="28"/>
      <c r="CJ36" s="28"/>
      <c r="CK36" s="28"/>
      <c r="CL36" s="28"/>
      <c r="CM36" s="94" t="str">
        <f t="shared" si="25"/>
        <v/>
      </c>
      <c r="CN36" s="94" t="str">
        <f>IF(CH36="","",IF(Formular!IEScashdiscountdays &amp; ";" &amp; Formular!IEScashdiscountpercent &amp; ";" &amp; Formular!IESpaymenttermdaysnet=";;","",Formular!IEScashdiscountdays &amp; ";" &amp; Formular!IEScashdiscountpercent &amp; ";" &amp; Formular!IESpaymenttermdaysnet))</f>
        <v/>
      </c>
      <c r="CO36" s="94" t="str">
        <f t="shared" si="0"/>
        <v/>
      </c>
      <c r="CP36" s="28"/>
      <c r="CQ36" s="28"/>
      <c r="CR36" s="28"/>
      <c r="CS36" s="28"/>
      <c r="CT36" s="94" t="str">
        <f>IF(OR(CH36="",Formular!ASLexcemptionnumber=""),"",Formular!ASLexcemptionnumber)</f>
        <v/>
      </c>
      <c r="CU36" s="94" t="str">
        <f>IF(CT36="","",TEXT(Formular!ASLValidto,"JJJJMMTT"))</f>
        <v/>
      </c>
      <c r="CV36" s="94" t="str">
        <f t="shared" si="1"/>
        <v/>
      </c>
      <c r="CW36" s="94" t="str">
        <f t="shared" si="2"/>
        <v/>
      </c>
      <c r="CX36" s="94" t="str">
        <f t="shared" si="3"/>
        <v/>
      </c>
      <c r="CY36" s="94" t="str">
        <f t="shared" si="26"/>
        <v/>
      </c>
      <c r="CZ36" s="94" t="str">
        <f t="shared" si="4"/>
        <v/>
      </c>
      <c r="DA36" s="94" t="str">
        <f t="shared" si="5"/>
        <v/>
      </c>
      <c r="DB36" s="94" t="str">
        <f t="shared" si="6"/>
        <v/>
      </c>
      <c r="DC36" s="94" t="str">
        <f t="shared" si="7"/>
        <v/>
      </c>
      <c r="DD36" s="94" t="str">
        <f t="shared" si="8"/>
        <v/>
      </c>
      <c r="DE36" s="94" t="str">
        <f t="shared" si="9"/>
        <v/>
      </c>
      <c r="DF36" s="94" t="str">
        <f t="shared" si="10"/>
        <v/>
      </c>
      <c r="DG36" s="94" t="str">
        <f t="shared" si="11"/>
        <v/>
      </c>
      <c r="DH36" s="94" t="str">
        <f t="shared" si="12"/>
        <v/>
      </c>
      <c r="DI36" s="94" t="str">
        <f t="shared" si="13"/>
        <v/>
      </c>
      <c r="DJ36" s="94" t="str">
        <f t="shared" si="18"/>
        <v/>
      </c>
      <c r="DR36" s="94" t="str">
        <f>IF(Formular!FormulartypKostenart="WARE","",IF(Formular!Formulartypland="RO","Formular!IESpurchaseorganisation",IF(AND(OR(Formular!IESBK_RO="5007",Formular!IESBK_RO="5860"),Formular!IESpurchaseorganisation="Beschaffung"),"8070",IF(AND(OR(Formular!IESBK_RO="5007",Formular!IESBK_RO="5860"),Formular!IESpurchaseorganisation="BAU"),"RO92",IF(AND(OR(Formular!IESBK_RO="5007",Formular!IESBK_RO="5860"),Formular!IESpurchaseorganisation="Logistik"),"RO93","")))))</f>
        <v/>
      </c>
      <c r="DS36" s="94" t="str">
        <f t="shared" si="27"/>
        <v/>
      </c>
      <c r="DT36" s="94" t="str">
        <f t="shared" si="28"/>
        <v/>
      </c>
      <c r="DU36" s="94" t="str">
        <f t="shared" si="29"/>
        <v/>
      </c>
      <c r="DW36" s="94" t="str">
        <f t="shared" si="30"/>
        <v/>
      </c>
      <c r="DX36" s="94" t="str">
        <f>IF(Formular!FormulartypSparte="SBES","",IF(DR36="","","IESmodeoftransport"))</f>
        <v/>
      </c>
      <c r="DY36" s="94"/>
      <c r="DZ36" s="94" t="str">
        <f>IF(DR36="","",UPPER(Formular!IESpurchasinggroup))</f>
        <v/>
      </c>
      <c r="EA36" s="94" t="str">
        <f>IF(DR36="","",IF(Formular!IEScashdiscountdays &amp; ";" &amp; Formular!IEScashdiscountpercent &amp; ";" &amp; Formular!IESpaymenttermdaysnet=";;","",Formular!IEScashdiscountdays &amp; ";" &amp; Formular!IEScashdiscountpercent &amp; ";" &amp; Formular!IESpaymenttermdaysnet))</f>
        <v/>
      </c>
      <c r="EB36" s="94" t="str">
        <f t="shared" si="31"/>
        <v/>
      </c>
      <c r="EC36" s="94" t="str">
        <f>IF(OR(Formular!IESrole='FieldSelection IST'!BA8,Formular!IESrole='FieldSelection IST'!BB8,Formular!IESrole='FieldSelection IST'!BC8,Formular!IESrole='FieldSelection IST'!BD8,Formular!IESrole='FieldSelection IST'!BE8,Formular!IESrole='FieldSelection IST'!BF8,Formular!IESrole='FieldSelection IST'!BG8,Formular!IESrole='FieldSelection IST'!BH8,Formular!IESrole='FieldSelection IST'!BA9,Formular!IESrole='FieldSelection IST'!BB9,Formular!IESrole='FieldSelection IST'!BC9,Formular!IESrole='FieldSelection IST'!BD9,Formular!IESrole='FieldSelection IST'!BE9,Formular!IESrole='FieldSelection IST'!BF9,Formular!IESrole='FieldSelection IST'!BG9,Formular!IESrole='FieldSelection IST'!BH9),"",IF(AND(Formular!FormulartypKostenart="COST",OR(OR(Formular!Formulartypland="INT",Formular!Formulartypland="INT_FLW",Formular!Formulartypland="INT_EK"),Formular!Formulartypland="RO"),Formular!IESBK_RO&lt;&gt;""),Formular!IESBK_RO,IF(AND(Formular!FormulartypKostenart="WARE",OR(OR(Formular!Formulartypland="INT",Formular!Formulartypland="INT_FLW",Formular!Formulartypland="INT_EK"),Formular!Formulartypland="RO")),"5007","")))</f>
        <v/>
      </c>
      <c r="ED36" s="28"/>
      <c r="EE36" s="28"/>
      <c r="EF36" s="94" t="str">
        <f>IF(OR(EC36="",IBSAccoutingClerkCustomer=""),"",IBSAccoutingClerkCustomer)</f>
        <v/>
      </c>
      <c r="EG36" s="28"/>
      <c r="EH36" s="28"/>
      <c r="EI36" s="94" t="str">
        <f>IF(EC36="","",IF(Formular!IEScashdiscountdays &amp; ";" &amp; Formular!IEScashdiscountpercent &amp; ";" &amp; Formular!IESpaymenttermdaysnet=";;","",Formular!IEScashdiscountdays &amp; ";" &amp; Formular!IEScashdiscountpercent &amp; ";" &amp; Formular!IESpaymenttermdaysnet))</f>
        <v/>
      </c>
      <c r="EJ36" s="28"/>
      <c r="EK36" s="28"/>
      <c r="EL36" s="94" t="str">
        <f t="shared" si="19"/>
        <v/>
      </c>
      <c r="EM36" s="94" t="str">
        <f>IF(EC36="","","IESDistributionChannel")</f>
        <v/>
      </c>
      <c r="EN36" s="94" t="str">
        <f t="shared" si="21"/>
        <v/>
      </c>
      <c r="EO36" s="94" t="str">
        <f t="shared" si="22"/>
        <v/>
      </c>
      <c r="EP36" s="94" t="str">
        <f t="shared" si="23"/>
        <v/>
      </c>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9"/>
      <c r="FT36" s="28"/>
      <c r="FU36" s="29"/>
      <c r="FV36" s="28"/>
      <c r="FW36" s="29"/>
      <c r="FX36" s="29"/>
      <c r="FY36" s="29"/>
      <c r="FZ36" s="93" t="str">
        <f>IF(AND(Formular!Formulartypland="SK",OR('Upload Flatfile'!GC36&lt;&gt;"",'Upload Flatfile'!GC37&lt;&gt;"",'Upload Flatfile'!GC38&lt;&gt;"")),"CL_010_001_SK","")</f>
        <v/>
      </c>
      <c r="GA36" s="93" t="str">
        <f>IF(AND(Formular!Formulartypland="SK",OR('Upload Flatfile'!GC36&lt;&gt;"",'Upload Flatfile'!GC37&lt;&gt;"",'Upload Flatfile'!GC38&lt;&gt;"")),"010","")</f>
        <v/>
      </c>
      <c r="GB36" s="26" t="s">
        <v>256</v>
      </c>
      <c r="GC36" s="93" t="str">
        <f>IF(AND(Formular!IESSubcategory&lt;&gt;"",Formular!Formulartypland="SK"),"CH_010_001_001_SK","")</f>
        <v/>
      </c>
      <c r="GD36" s="26" t="s">
        <v>257</v>
      </c>
      <c r="GE36" s="29" t="str">
        <f>IF(GC36="","","IESSubcategory")</f>
        <v/>
      </c>
      <c r="GF36" s="93" t="str">
        <f t="shared" si="24"/>
        <v/>
      </c>
      <c r="GG36" s="93" t="str">
        <f>IF(Formular!EKLAuthorized7&lt;&gt;"",Formular!EKLAuthorized7,"")</f>
        <v/>
      </c>
      <c r="GH36" s="217" t="str">
        <f>IF(GG36="","",YEAR(GH45)&amp;TEXT(MONTH(GH45),"00")&amp;TEXT(DAY(GH45),"00"))</f>
        <v/>
      </c>
      <c r="GI36" s="302" t="str">
        <f>IF(GF36="","",IF(Formular!EKLInstallation7&lt;&gt;"",Formular!EKLInstallation7,""))</f>
        <v/>
      </c>
      <c r="GJ36" s="29"/>
      <c r="GK36" s="29"/>
      <c r="GL36" s="29"/>
      <c r="GM36" s="29"/>
      <c r="GN36" s="29"/>
      <c r="GP36" t="s">
        <v>143</v>
      </c>
      <c r="GR36" s="29" t="s">
        <v>286</v>
      </c>
      <c r="GT36" s="26" t="s">
        <v>287</v>
      </c>
      <c r="GX36" s="22" t="s">
        <v>288</v>
      </c>
      <c r="GY36" s="22" t="s">
        <v>289</v>
      </c>
      <c r="GZ36" s="22" t="s">
        <v>143</v>
      </c>
      <c r="HA36" s="22" t="s">
        <v>290</v>
      </c>
      <c r="HB36" s="22" t="s">
        <v>291</v>
      </c>
      <c r="HC36" s="22" t="s">
        <v>292</v>
      </c>
      <c r="HD36" s="22" t="s">
        <v>293</v>
      </c>
      <c r="HE36" s="22" t="s">
        <v>294</v>
      </c>
      <c r="HF36" s="22" t="s">
        <v>295</v>
      </c>
      <c r="HG36" s="22" t="s">
        <v>296</v>
      </c>
      <c r="HI36" s="22" t="s">
        <v>143</v>
      </c>
      <c r="HJ36" s="22" t="s">
        <v>297</v>
      </c>
      <c r="HK36" s="22" t="s">
        <v>291</v>
      </c>
      <c r="HL36" s="22" t="s">
        <v>292</v>
      </c>
      <c r="HM36" s="22" t="s">
        <v>293</v>
      </c>
      <c r="HN36" s="22" t="s">
        <v>294</v>
      </c>
      <c r="HO36" s="22" t="s">
        <v>295</v>
      </c>
      <c r="HP36" s="22" t="s">
        <v>296</v>
      </c>
      <c r="HQ36" s="22" t="s">
        <v>298</v>
      </c>
      <c r="HR36" s="22" t="s">
        <v>299</v>
      </c>
      <c r="HS36" s="22" t="s">
        <v>300</v>
      </c>
      <c r="HT36" s="22" t="s">
        <v>301</v>
      </c>
      <c r="HU36" s="22" t="s">
        <v>302</v>
      </c>
      <c r="HV36" s="22" t="s">
        <v>303</v>
      </c>
      <c r="HW36" s="22" t="s">
        <v>304</v>
      </c>
      <c r="HX36" s="22" t="s">
        <v>305</v>
      </c>
      <c r="HY36" s="22" t="s">
        <v>306</v>
      </c>
      <c r="HZ36" s="22" t="s">
        <v>307</v>
      </c>
      <c r="IA36" s="22" t="s">
        <v>308</v>
      </c>
      <c r="IC36" s="199" t="s">
        <v>309</v>
      </c>
      <c r="ID36" s="199" t="s">
        <v>310</v>
      </c>
      <c r="IE36" s="199" t="s">
        <v>311</v>
      </c>
      <c r="IF36" s="199" t="s">
        <v>20</v>
      </c>
    </row>
    <row r="37" spans="1:240" outlineLevel="1" x14ac:dyDescent="0.3">
      <c r="A37" s="30">
        <v>1</v>
      </c>
      <c r="B37" s="28"/>
      <c r="C37" s="28"/>
      <c r="D37" s="28"/>
      <c r="E37" s="28"/>
      <c r="F37" s="28"/>
      <c r="G37" s="28"/>
      <c r="H37" s="28"/>
      <c r="I37" s="28"/>
      <c r="J37" s="28"/>
      <c r="K37" s="28"/>
      <c r="L37" s="28"/>
      <c r="M37" s="29"/>
      <c r="N37" s="29"/>
      <c r="O37" s="29"/>
      <c r="P37" s="29"/>
      <c r="Q37" s="29"/>
      <c r="R37" s="29"/>
      <c r="S37" s="29"/>
      <c r="T37" s="29"/>
      <c r="U37" s="29"/>
      <c r="V37" s="29"/>
      <c r="W37" s="29"/>
      <c r="X37" s="29"/>
      <c r="Y37" s="29"/>
      <c r="Z37" s="29"/>
      <c r="AA37" s="28"/>
      <c r="AB37" s="29"/>
      <c r="AC37" s="29"/>
      <c r="AD37" s="29"/>
      <c r="AE37" s="29"/>
      <c r="AF37" s="94" t="str">
        <f>IF(EL37&lt;&gt;"","DE","")</f>
        <v/>
      </c>
      <c r="AG37" s="26"/>
      <c r="AH37" s="26"/>
      <c r="AI37" s="26"/>
      <c r="AJ37" s="26"/>
      <c r="AK37" s="26"/>
      <c r="AL37" s="28"/>
      <c r="AM37" s="28"/>
      <c r="AN37" s="28"/>
      <c r="AO37" s="28"/>
      <c r="AP37" s="28"/>
      <c r="AQ37" s="29"/>
      <c r="AR37" s="94" t="str" cm="1">
        <f t="array" aca="1" ref="AR37" ca="1">IF(AND(OR(Formular!Formulartypland="INT",Formular!Formulartypland="INT_FLW",Formular!Formulartypland="INT_EK"),INDIRECT("Formular!IESBK_"&amp;GP37)&lt;&gt;"",INDIRECT("Formular!"&amp;GR37)&lt;&gt;""),"DE",IF(AND(AND(Formular!Formulartypland&lt;&gt;"INT",Formular!Formulartypland&lt;&gt;"INT_FLW",Formular!Formulartypland&lt;&gt;"INT_EK"),INDIRECT("Formular!"&amp;GR37)&lt;&gt;""),"Formulartypland",""))</f>
        <v/>
      </c>
      <c r="AX37" s="94" t="str">
        <f t="shared" ca="1" si="17"/>
        <v/>
      </c>
      <c r="AY37" s="94" t="str">
        <f>IF(AND(Formular!FormulartypKostenart="COST",Formular!AKLfororderscentralmailaddress1="",Formular!AKLfororderscentralmailaddress2&lt;&gt;""),"X","")</f>
        <v/>
      </c>
      <c r="AZ37" s="94" t="str" cm="1">
        <f t="array" aca="1" ref="AZ37" ca="1">IF(AR37="","",IF(AND(Formular!Formulartypland&lt;&gt;"INT",Formular!Formulartypland&lt;&gt;"INT_FLW",Formular!Formulartypland&lt;&gt;"INT_EK"),GT37,VLOOKUP(INDIRECT("Formular!"&amp;GT37),INDIRECT(VLOOKUP(Formular!Formulartypsprache,$GX$37:$GY$44,2,FALSE)),INDEX($GZ$37:$HG$44,MATCH(Formular!Formulartypsprache,$GX$37:$GX$44,0),MATCH(GP37,'Upload Flatfile'!$GZ$36:$HG$36,0)),FALSE)))</f>
        <v/>
      </c>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94" t="str">
        <f>IF(Formular!IESsalesorganisation="DE03","DE04","")</f>
        <v/>
      </c>
      <c r="EM37" s="94" t="str">
        <f>IF(EL37="","","IESDistributionChannel")</f>
        <v/>
      </c>
      <c r="EN37" s="94" t="str">
        <f>IF(EL37="","","IESDivision")</f>
        <v/>
      </c>
      <c r="EO37" s="94" t="str">
        <f>IF(EL37="","","IESaccountassignmentgroup")</f>
        <v/>
      </c>
      <c r="EP37" s="94" t="str">
        <f>IF(EL37="","","IESSalesCurrency")</f>
        <v/>
      </c>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9"/>
      <c r="FT37" s="28"/>
      <c r="FU37" s="29"/>
      <c r="FV37" s="28"/>
      <c r="FW37" s="29"/>
      <c r="FX37" s="29"/>
      <c r="FY37" s="29"/>
      <c r="FZ37" s="28"/>
      <c r="GA37" s="28"/>
      <c r="GB37" s="28" t="s">
        <v>256</v>
      </c>
      <c r="GC37" s="93" t="str">
        <f>IF(AND(Formular!IESSubCategory2&lt;&gt;"",Formular!Formulartypland="SK"),"CH_010_001_002_SK","")</f>
        <v/>
      </c>
      <c r="GD37" s="28" t="s">
        <v>257</v>
      </c>
      <c r="GE37" s="29" t="str">
        <f>IF(GC37="","","IESSubCategory2")</f>
        <v/>
      </c>
      <c r="GF37" s="93" t="str">
        <f t="shared" si="24"/>
        <v/>
      </c>
      <c r="GG37" s="93" t="str">
        <f>IF(Formular!EKLAuthorized8&lt;&gt;"",Formular!EKLAuthorized8,"")</f>
        <v/>
      </c>
      <c r="GH37" s="217" t="str">
        <f>IF(GG37="","",YEAR(GH45)&amp;TEXT(MONTH(GH45),"00")&amp;TEXT(DAY(GH45),"00"))</f>
        <v/>
      </c>
      <c r="GI37" s="302" t="str">
        <f>IF(GF37="","",IF(Formular!EKLInstallation8&lt;&gt;"",Formular!EKLInstallation8,""))</f>
        <v/>
      </c>
      <c r="GJ37" s="29"/>
      <c r="GK37" s="29"/>
      <c r="GL37" s="29"/>
      <c r="GM37" s="29"/>
      <c r="GN37" s="29"/>
      <c r="GP37" t="s">
        <v>143</v>
      </c>
      <c r="GR37" s="29" t="s">
        <v>312</v>
      </c>
      <c r="GT37" s="26" t="s">
        <v>313</v>
      </c>
      <c r="GX37" s="22" t="s">
        <v>143</v>
      </c>
      <c r="GY37" t="s">
        <v>314</v>
      </c>
      <c r="GZ37">
        <v>11</v>
      </c>
      <c r="HA37">
        <v>12</v>
      </c>
      <c r="HB37">
        <v>13</v>
      </c>
      <c r="HC37">
        <v>14</v>
      </c>
      <c r="HD37">
        <v>15</v>
      </c>
      <c r="HE37">
        <v>16</v>
      </c>
      <c r="HF37">
        <v>17</v>
      </c>
      <c r="HG37">
        <v>18</v>
      </c>
      <c r="HI37" t="str">
        <f>IF('FieldSelection IST'!G6="","",'FieldSelection IST'!G6)</f>
        <v>Avise und Rechnungen</v>
      </c>
      <c r="HJ37" t="str">
        <f>IF('FieldSelection IST'!H6="","",'FieldSelection IST'!H6)</f>
        <v>Avise and Invoices</v>
      </c>
      <c r="HK37" t="str">
        <f>IF('FieldSelection IST'!I6="","",'FieldSelection IST'!I6)</f>
        <v/>
      </c>
      <c r="HL37" t="str">
        <f>IF('FieldSelection IST'!J6="","",'FieldSelection IST'!J6)</f>
        <v/>
      </c>
      <c r="HM37" t="str">
        <f>IF('FieldSelection IST'!K6="","",'FieldSelection IST'!K6)</f>
        <v/>
      </c>
      <c r="HN37" t="str">
        <f>IF('FieldSelection IST'!L6="","",'FieldSelection IST'!L6)</f>
        <v/>
      </c>
      <c r="HO37" t="str">
        <f>IF('FieldSelection IST'!M6="","",'FieldSelection IST'!M6)</f>
        <v/>
      </c>
      <c r="HP37" t="str">
        <f>IF('FieldSelection IST'!N6="","",'FieldSelection IST'!N6)</f>
        <v/>
      </c>
      <c r="HQ37" t="str">
        <f>IF('FieldSelection IST'!U6="","",'FieldSelection IST'!U6)</f>
        <v/>
      </c>
      <c r="HR37" t="str">
        <f>IF('FieldSelection IST'!V6="","",'FieldSelection IST'!V6)</f>
        <v>Avise and Invoices</v>
      </c>
      <c r="HS37" t="str">
        <f>IF('FieldSelection IST'!W6="","",'FieldSelection IST'!W6)</f>
        <v/>
      </c>
      <c r="HT37" t="str">
        <f>IF('FieldSelection IST'!X6="","",'FieldSelection IST'!X6)</f>
        <v/>
      </c>
      <c r="HU37" t="str">
        <f>IF('FieldSelection IST'!Y6="","",'FieldSelection IST'!Y6)</f>
        <v/>
      </c>
      <c r="HV37" t="str">
        <f>IF('FieldSelection IST'!Z6="","",'FieldSelection IST'!Z6)</f>
        <v/>
      </c>
      <c r="HW37" t="str">
        <f>IF('FieldSelection IST'!AA6="","",'FieldSelection IST'!AA6)</f>
        <v/>
      </c>
      <c r="HX37" t="str">
        <f>IF('FieldSelection IST'!AB6="","",'FieldSelection IST'!AB6)</f>
        <v/>
      </c>
      <c r="HY37" t="str">
        <f>IF('FieldSelection IST'!AC6="","",'FieldSelection IST'!AC6)</f>
        <v/>
      </c>
      <c r="HZ37" t="str">
        <f>IF('FieldSelection IST'!AD6="","",'FieldSelection IST'!AD6)</f>
        <v/>
      </c>
      <c r="IA37" t="str">
        <f>IF('FieldSelection IST'!AE6="","",'FieldSelection IST'!AE6)</f>
        <v/>
      </c>
      <c r="IC37" s="200" t="s">
        <v>315</v>
      </c>
      <c r="ID37" s="200" t="s">
        <v>316</v>
      </c>
      <c r="IE37" s="200" t="s">
        <v>317</v>
      </c>
      <c r="IF37" s="200" t="s">
        <v>318</v>
      </c>
    </row>
    <row r="38" spans="1:240" outlineLevel="1" x14ac:dyDescent="0.3">
      <c r="A38" s="30">
        <v>1</v>
      </c>
      <c r="B38" s="28"/>
      <c r="C38" s="28"/>
      <c r="D38" s="28"/>
      <c r="E38" s="28"/>
      <c r="F38" s="28"/>
      <c r="G38" s="28"/>
      <c r="H38" s="28"/>
      <c r="I38" s="28"/>
      <c r="J38" s="28"/>
      <c r="K38" s="28"/>
      <c r="L38" s="28"/>
      <c r="M38" s="29"/>
      <c r="N38" s="29"/>
      <c r="O38" s="29"/>
      <c r="P38" s="29"/>
      <c r="Q38" s="29"/>
      <c r="R38" s="29"/>
      <c r="S38" s="29"/>
      <c r="T38" s="29"/>
      <c r="U38" s="29"/>
      <c r="V38" s="29"/>
      <c r="W38" s="29"/>
      <c r="X38" s="29"/>
      <c r="Y38" s="29"/>
      <c r="Z38" s="29"/>
      <c r="AA38" s="28"/>
      <c r="AB38" s="29"/>
      <c r="AC38" s="29"/>
      <c r="AD38" s="29"/>
      <c r="AE38" s="29"/>
      <c r="AF38" s="94" t="str">
        <f t="shared" ref="AF38:AF39" si="32">IF(EL38&lt;&gt;"","DE","")</f>
        <v/>
      </c>
      <c r="AG38" s="26"/>
      <c r="AH38" s="26"/>
      <c r="AI38" s="26"/>
      <c r="AJ38" s="26"/>
      <c r="AK38" s="26"/>
      <c r="AL38" s="28"/>
      <c r="AM38" s="28"/>
      <c r="AN38" s="28"/>
      <c r="AO38" s="28"/>
      <c r="AP38" s="28"/>
      <c r="AQ38" s="29"/>
      <c r="AR38" s="94" t="str" cm="1">
        <f t="array" aca="1" ref="AR38" ca="1">IF(AND(OR(Formular!Formulartypland="INT",Formular!Formulartypland="INT_FLW",Formular!Formulartypland="INT_EK"),INDIRECT("Formular!IESBK_"&amp;GP38)&lt;&gt;"",INDIRECT("Formular!"&amp;GR38)&lt;&gt;""),"DE",IF(AND(AND(Formular!Formulartypland&lt;&gt;"INT",Formular!Formulartypland&lt;&gt;"INT_FLW",Formular!Formulartypland&lt;&gt;"INT_EK"),INDIRECT("Formular!"&amp;GR38)&lt;&gt;""),"Formulartypland",""))</f>
        <v/>
      </c>
      <c r="AX38" s="94" t="str">
        <f t="shared" ca="1" si="17"/>
        <v/>
      </c>
      <c r="AY38" s="94" t="str">
        <f>IF(AND(Formular!FormulartypKostenart="COST",Formular!AKLfororderscentralmailaddress1="",Formular!AKLfororderscentralmailaddress2="",Formular!AKLfororderscentralmailaddress3&lt;&gt;""),"X","")</f>
        <v/>
      </c>
      <c r="AZ38" s="94" t="str" cm="1">
        <f t="array" aca="1" ref="AZ38" ca="1">IF(AR38="","",IF(AND(Formular!Formulartypland&lt;&gt;"INT",Formular!Formulartypland&lt;&gt;"INT_FLW",Formular!Formulartypland&lt;&gt;"INT_EK"),GT38,VLOOKUP(INDIRECT("Formular!"&amp;GT38),INDIRECT(VLOOKUP(Formular!Formulartypsprache,$GX$37:$GY$44,2,FALSE)),INDEX($GZ$37:$HG$44,MATCH(Formular!Formulartypsprache,$GX$37:$GX$44,0),MATCH(GP38,'Upload Flatfile'!$GZ$36:$HG$36,0)),FALSE)))</f>
        <v/>
      </c>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94" t="str">
        <f>IF(Formular!IESsalesorganisation="DE03","DE07","")</f>
        <v/>
      </c>
      <c r="EM38" s="94" t="str">
        <f t="shared" ref="EM38:EM39" si="33">IF(EL38="","","IESDistributionChannel")</f>
        <v/>
      </c>
      <c r="EN38" s="94" t="str">
        <f t="shared" ref="EN38:EN39" si="34">IF(EL38="","","IESDivision")</f>
        <v/>
      </c>
      <c r="EO38" s="94" t="str">
        <f t="shared" ref="EO38:EO39" si="35">IF(EL38="","","IESaccountassignmentgroup")</f>
        <v/>
      </c>
      <c r="EP38" s="94" t="str">
        <f t="shared" ref="EP38:EP39" si="36">IF(EL38="","","IESSalesCurrency")</f>
        <v/>
      </c>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9"/>
      <c r="FT38" s="28"/>
      <c r="FU38" s="29"/>
      <c r="FV38" s="28"/>
      <c r="FW38" s="29"/>
      <c r="FX38" s="29"/>
      <c r="FY38" s="29"/>
      <c r="FZ38" s="28"/>
      <c r="GA38" s="28"/>
      <c r="GB38" s="28" t="s">
        <v>256</v>
      </c>
      <c r="GC38" s="93" t="str">
        <f>IF(AND(Formular!IESRemarkClassify&lt;&gt;"",Formular!Formulartypland="SK"),"CH_010_001_004_SK","")</f>
        <v/>
      </c>
      <c r="GD38" s="28" t="s">
        <v>257</v>
      </c>
      <c r="GE38" s="29" t="str">
        <f>IF(GC38="","","IESRemarkClassify")</f>
        <v/>
      </c>
      <c r="GF38" s="93" t="str">
        <f t="shared" si="24"/>
        <v/>
      </c>
      <c r="GG38" s="93" t="str">
        <f>IF(Formular!EKLAuthorized9&lt;&gt;"",Formular!EKLAuthorized9,"")</f>
        <v/>
      </c>
      <c r="GH38" s="217" t="str">
        <f>IF(GG38="","",YEAR(GH45)&amp;TEXT(MONTH(GH45),"00")&amp;TEXT(DAY(GH45),"00"))</f>
        <v/>
      </c>
      <c r="GI38" s="302" t="str">
        <f>IF(GF38="","",IF(Formular!EKLInstallation9&lt;&gt;"",Formular!EKLInstallation9,""))</f>
        <v/>
      </c>
      <c r="GJ38" s="29"/>
      <c r="GK38" s="29"/>
      <c r="GL38" s="29"/>
      <c r="GM38" s="29"/>
      <c r="GN38" s="29"/>
      <c r="GP38" t="s">
        <v>143</v>
      </c>
      <c r="GR38" s="29" t="s">
        <v>319</v>
      </c>
      <c r="GT38" s="26" t="s">
        <v>320</v>
      </c>
      <c r="GX38" s="22" t="s">
        <v>297</v>
      </c>
      <c r="GY38" t="s">
        <v>321</v>
      </c>
      <c r="GZ38">
        <v>10</v>
      </c>
      <c r="HA38">
        <v>11</v>
      </c>
      <c r="HB38">
        <v>12</v>
      </c>
      <c r="HC38">
        <v>13</v>
      </c>
      <c r="HD38">
        <v>14</v>
      </c>
      <c r="HE38">
        <v>15</v>
      </c>
      <c r="HF38">
        <v>16</v>
      </c>
      <c r="HG38">
        <v>17</v>
      </c>
      <c r="HI38" t="str">
        <f>IF('FieldSelection IST'!G7="","",'FieldSelection IST'!G7)</f>
        <v>Kontakt bei Produkt Rückruf</v>
      </c>
      <c r="HJ38" t="str">
        <f>IF('FieldSelection IST'!H7="","",'FieldSelection IST'!H7)</f>
        <v>contact for product recalls</v>
      </c>
      <c r="HK38" t="str">
        <f>IF('FieldSelection IST'!I7="","",'FieldSelection IST'!I7)</f>
        <v/>
      </c>
      <c r="HL38" t="str">
        <f>IF('FieldSelection IST'!J7="","",'FieldSelection IST'!J7)</f>
        <v/>
      </c>
      <c r="HM38" t="str">
        <f>IF('FieldSelection IST'!K7="","",'FieldSelection IST'!K7)</f>
        <v/>
      </c>
      <c r="HN38" t="str">
        <f>IF('FieldSelection IST'!L7="","",'FieldSelection IST'!L7)</f>
        <v/>
      </c>
      <c r="HO38" t="str">
        <f>IF('FieldSelection IST'!M7="","",'FieldSelection IST'!M7)</f>
        <v/>
      </c>
      <c r="HP38" t="str">
        <f>IF('FieldSelection IST'!N7="","",'FieldSelection IST'!N7)</f>
        <v/>
      </c>
      <c r="HQ38" t="str">
        <f>IF('FieldSelection IST'!U7="","",'FieldSelection IST'!U7)</f>
        <v/>
      </c>
      <c r="HR38" t="str">
        <f>IF('FieldSelection IST'!V7="","",'FieldSelection IST'!V7)</f>
        <v>contact for product recalls</v>
      </c>
      <c r="HS38" t="str">
        <f>IF('FieldSelection IST'!W7="","",'FieldSelection IST'!W7)</f>
        <v>RSOC</v>
      </c>
      <c r="HT38" t="str">
        <f>IF('FieldSelection IST'!X7="","",'FieldSelection IST'!X7)</f>
        <v/>
      </c>
      <c r="HU38" t="str">
        <f>IF('FieldSelection IST'!Y7="","",'FieldSelection IST'!Y7)</f>
        <v/>
      </c>
      <c r="HV38" t="str">
        <f>IF('FieldSelection IST'!Z7="","",'FieldSelection IST'!Z7)</f>
        <v/>
      </c>
      <c r="HW38" t="str">
        <f>IF('FieldSelection IST'!AA7="","",'FieldSelection IST'!AA7)</f>
        <v/>
      </c>
      <c r="HX38" t="str">
        <f>IF('FieldSelection IST'!AB7="","",'FieldSelection IST'!AB7)</f>
        <v/>
      </c>
      <c r="HY38" t="str">
        <f>IF('FieldSelection IST'!AC7="","",'FieldSelection IST'!AC7)</f>
        <v/>
      </c>
      <c r="HZ38" t="str">
        <f>IF('FieldSelection IST'!AD7="","",'FieldSelection IST'!AD7)</f>
        <v/>
      </c>
      <c r="IA38" t="str">
        <f>IF('FieldSelection IST'!AE7="","",'FieldSelection IST'!AE7)</f>
        <v/>
      </c>
      <c r="IC38" s="200" t="s">
        <v>322</v>
      </c>
      <c r="ID38" s="200" t="s">
        <v>316</v>
      </c>
      <c r="IE38" s="200" t="s">
        <v>317</v>
      </c>
      <c r="IF38" s="200" t="s">
        <v>318</v>
      </c>
    </row>
    <row r="39" spans="1:240" outlineLevel="1" x14ac:dyDescent="0.3">
      <c r="A39" s="30">
        <v>1</v>
      </c>
      <c r="B39" s="28"/>
      <c r="C39" s="28"/>
      <c r="D39" s="28"/>
      <c r="E39" s="28"/>
      <c r="F39" s="28"/>
      <c r="G39" s="28"/>
      <c r="H39" s="28"/>
      <c r="I39" s="28"/>
      <c r="J39" s="28"/>
      <c r="K39" s="28"/>
      <c r="L39" s="28"/>
      <c r="M39" s="29"/>
      <c r="N39" s="29"/>
      <c r="O39" s="29"/>
      <c r="P39" s="29"/>
      <c r="Q39" s="29"/>
      <c r="R39" s="29"/>
      <c r="S39" s="29"/>
      <c r="T39" s="29"/>
      <c r="U39" s="29"/>
      <c r="V39" s="29"/>
      <c r="W39" s="29"/>
      <c r="X39" s="29"/>
      <c r="Y39" s="29"/>
      <c r="Z39" s="29"/>
      <c r="AA39" s="28"/>
      <c r="AB39" s="29"/>
      <c r="AC39" s="29"/>
      <c r="AD39" s="29"/>
      <c r="AE39" s="29"/>
      <c r="AF39" s="94" t="str">
        <f t="shared" si="32"/>
        <v/>
      </c>
      <c r="AG39" s="26"/>
      <c r="AH39" s="26"/>
      <c r="AI39" s="26"/>
      <c r="AJ39" s="26"/>
      <c r="AK39" s="26"/>
      <c r="AL39" s="28"/>
      <c r="AM39" s="28"/>
      <c r="AN39" s="28"/>
      <c r="AO39" s="28"/>
      <c r="AP39" s="28"/>
      <c r="AQ39" s="29"/>
      <c r="AR39" s="94" t="str" cm="1">
        <f t="array" aca="1" ref="AR39" ca="1">IF(AND(OR(Formular!Formulartypland="INT",Formular!Formulartypland="INT_FLW",Formular!Formulartypland="INT_EK"),INDIRECT("Formular!IESBK_"&amp;GP39)&lt;&gt;"",INDIRECT("Formular!"&amp;GR39)&lt;&gt;""),"DE",IF(AND(AND(Formular!Formulartypland&lt;&gt;"INT",Formular!Formulartypland&lt;&gt;"INT_FLW",Formular!Formulartypland&lt;&gt;"INT_EK"),INDIRECT("Formular!"&amp;GR39)&lt;&gt;""),"Formulartypland",""))</f>
        <v/>
      </c>
      <c r="AX39" s="94" t="str">
        <f t="shared" ca="1" si="17"/>
        <v/>
      </c>
      <c r="AY39" s="94" t="str">
        <f>IF(AND(Formular!FormulartypKostenart="COST",Formular!AKLfororderscentralmailaddress1="",Formular!AKLfororderscentralmailaddress2="",Formular!AKLfororderscentralmailaddress3="",Formular!AKLfororderscentralmailaddress4&lt;&gt;""),"X","")</f>
        <v/>
      </c>
      <c r="AZ39" s="94" t="str" cm="1">
        <f t="array" aca="1" ref="AZ39" ca="1">IF(AR39="","",IF(AND(Formular!Formulartypland&lt;&gt;"INT",Formular!Formulartypland&lt;&gt;"INT_FLW",Formular!Formulartypland&lt;&gt;"INT_EK"),GT39,VLOOKUP(INDIRECT("Formular!"&amp;GT39),INDIRECT(VLOOKUP(Formular!Formulartypsprache,$GX$37:$GY$44,2,FALSE)),INDEX($GZ$37:$HG$44,MATCH(Formular!Formulartypsprache,$GX$37:$GX$44,0),MATCH(GP39,'Upload Flatfile'!$GZ$36:$HG$36,0)),FALSE)))</f>
        <v/>
      </c>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94" t="str">
        <f>IF(Formular!IESsalesorganisation="DE03","DE08","")</f>
        <v/>
      </c>
      <c r="EM39" s="94" t="str">
        <f t="shared" si="33"/>
        <v/>
      </c>
      <c r="EN39" s="94" t="str">
        <f t="shared" si="34"/>
        <v/>
      </c>
      <c r="EO39" s="94" t="str">
        <f t="shared" si="35"/>
        <v/>
      </c>
      <c r="EP39" s="94" t="str">
        <f t="shared" si="36"/>
        <v/>
      </c>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9"/>
      <c r="FT39" s="28"/>
      <c r="FU39" s="29"/>
      <c r="FV39" s="28"/>
      <c r="FW39" s="29"/>
      <c r="FX39" s="29"/>
      <c r="FY39" s="29"/>
      <c r="FZ39" s="93" t="str">
        <f>IF(AND(Formular!Formulartypland="PL",OR('Upload Flatfile'!GC39&lt;&gt;"",'Upload Flatfile'!GC40&lt;&gt;"",'Upload Flatfile'!GC41&lt;&gt;"")),"CL_010_001_PL","")</f>
        <v/>
      </c>
      <c r="GA39" s="93" t="str">
        <f>IF(AND(Formular!Formulartypland="PL",OR('Upload Flatfile'!GC39&lt;&gt;"",'Upload Flatfile'!GC40&lt;&gt;"",'Upload Flatfile'!GC41&lt;&gt;"")),"010","")</f>
        <v/>
      </c>
      <c r="GB39" s="26" t="s">
        <v>256</v>
      </c>
      <c r="GC39" s="93" t="str">
        <f>IF(AND(Formular!IESSubcategory&lt;&gt;"",Formular!Formulartypland="PL"),"CH_010_001_001_PL","")</f>
        <v/>
      </c>
      <c r="GD39" s="26" t="s">
        <v>257</v>
      </c>
      <c r="GE39" s="29" t="str">
        <f>IF(GC39="","","IESSubcategory")</f>
        <v/>
      </c>
      <c r="GF39" s="93" t="str">
        <f t="shared" si="24"/>
        <v/>
      </c>
      <c r="GG39" s="93" t="str">
        <f>IF(Formular!EKLAuthorized10&lt;&gt;"",Formular!EKLAuthorized10,"")</f>
        <v/>
      </c>
      <c r="GH39" s="217" t="str">
        <f>IF(GG39="","",YEAR(GH45)&amp;TEXT(MONTH(GH45),"00")&amp;TEXT(DAY(GH45),"00"))</f>
        <v/>
      </c>
      <c r="GI39" s="302" t="str">
        <f>IF(GF39="","",IF(Formular!EKLInstallation10&lt;&gt;"",Formular!EKLInstallation10,""))</f>
        <v/>
      </c>
      <c r="GJ39" s="29"/>
      <c r="GK39" s="29"/>
      <c r="GL39" s="29"/>
      <c r="GM39" s="29"/>
      <c r="GN39" s="29"/>
      <c r="GP39" t="s">
        <v>143</v>
      </c>
      <c r="GR39" s="29" t="s">
        <v>323</v>
      </c>
      <c r="GT39" s="26" t="s">
        <v>324</v>
      </c>
      <c r="GX39" s="22" t="s">
        <v>291</v>
      </c>
      <c r="GY39" t="s">
        <v>325</v>
      </c>
      <c r="GZ39">
        <v>9</v>
      </c>
      <c r="HA39">
        <v>10</v>
      </c>
      <c r="HB39">
        <v>11</v>
      </c>
      <c r="HC39">
        <v>12</v>
      </c>
      <c r="HD39">
        <v>13</v>
      </c>
      <c r="HE39">
        <v>14</v>
      </c>
      <c r="HF39">
        <v>15</v>
      </c>
      <c r="HG39">
        <v>16</v>
      </c>
      <c r="HI39" t="str">
        <f>IF('FieldSelection IST'!G8="","",'FieldSelection IST'!G8)</f>
        <v>Kommunikation Einkauf auf Kredit</v>
      </c>
      <c r="HJ39" t="str">
        <f>IF('FieldSelection IST'!H8="","",'FieldSelection IST'!H8)</f>
        <v>contact for shopping on credit</v>
      </c>
      <c r="HK39" t="str">
        <f>IF('FieldSelection IST'!I8="","",'FieldSelection IST'!I8)</f>
        <v/>
      </c>
      <c r="HL39" t="str">
        <f>IF('FieldSelection IST'!J8="","",'FieldSelection IST'!J8)</f>
        <v/>
      </c>
      <c r="HM39" t="str">
        <f>IF('FieldSelection IST'!K8="","",'FieldSelection IST'!K8)</f>
        <v/>
      </c>
      <c r="HN39" t="str">
        <f>IF('FieldSelection IST'!L8="","",'FieldSelection IST'!L8)</f>
        <v/>
      </c>
      <c r="HO39" t="str">
        <f>IF('FieldSelection IST'!M8="","",'FieldSelection IST'!M8)</f>
        <v/>
      </c>
      <c r="HP39" t="str">
        <f>IF('FieldSelection IST'!N8="","",'FieldSelection IST'!N8)</f>
        <v/>
      </c>
      <c r="HQ39" t="str">
        <f>IF('FieldSelection IST'!U8="","",'FieldSelection IST'!U8)</f>
        <v/>
      </c>
      <c r="HR39" t="str">
        <f>IF('FieldSelection IST'!V8="","",'FieldSelection IST'!V8)</f>
        <v>contact for shopping on credit</v>
      </c>
      <c r="HS39" t="str">
        <f>IF('FieldSelection IST'!W8="","",'FieldSelection IST'!W8)</f>
        <v>FSOC</v>
      </c>
      <c r="HT39" t="str">
        <f>IF('FieldSelection IST'!X8="","",'FieldSelection IST'!X8)</f>
        <v/>
      </c>
      <c r="HU39" t="str">
        <f>IF('FieldSelection IST'!Y8="","",'FieldSelection IST'!Y8)</f>
        <v/>
      </c>
      <c r="HV39" t="str">
        <f>IF('FieldSelection IST'!Z8="","",'FieldSelection IST'!Z8)</f>
        <v/>
      </c>
      <c r="HW39" t="str">
        <f>IF('FieldSelection IST'!AA8="","",'FieldSelection IST'!AA8)</f>
        <v/>
      </c>
      <c r="HX39" t="str">
        <f>IF('FieldSelection IST'!AB8="","",'FieldSelection IST'!AB8)</f>
        <v/>
      </c>
      <c r="HY39" t="str">
        <f>IF('FieldSelection IST'!AC8="","",'FieldSelection IST'!AC8)</f>
        <v/>
      </c>
      <c r="HZ39" t="str">
        <f>IF('FieldSelection IST'!AD8="","",'FieldSelection IST'!AD8)</f>
        <v/>
      </c>
      <c r="IA39" t="str">
        <f>IF('FieldSelection IST'!AE8="","",'FieldSelection IST'!AE8)</f>
        <v/>
      </c>
      <c r="IC39" s="200" t="s">
        <v>326</v>
      </c>
      <c r="ID39" s="200" t="s">
        <v>316</v>
      </c>
      <c r="IE39" s="200" t="s">
        <v>317</v>
      </c>
      <c r="IF39" s="200" t="s">
        <v>318</v>
      </c>
    </row>
    <row r="40" spans="1:240" outlineLevel="1" x14ac:dyDescent="0.3">
      <c r="A40" s="111">
        <v>1</v>
      </c>
      <c r="U40" s="26"/>
      <c r="AB40" s="76"/>
      <c r="AR40" s="94" t="str" cm="1">
        <f t="array" aca="1" ref="AR40" ca="1">IF(AND(OR(Formular!Formulartypland="INT",Formular!Formulartypland="INT_FLW",Formular!Formulartypland="INT_EK"),INDIRECT("Formular!IESBK_"&amp;GP40)&lt;&gt;"",INDIRECT("Formular!"&amp;GR40)&lt;&gt;""),"DE",IF(AND(AND(Formular!Formulartypland&lt;&gt;"INT",Formular!Formulartypland&lt;&gt;"INT_FLW",Formular!Formulartypland&lt;&gt;"INT_EK"),INDIRECT("Formular!"&amp;GR40)&lt;&gt;""),"Formulartypland",""))</f>
        <v/>
      </c>
      <c r="AX40" s="94" t="str">
        <f t="shared" ca="1" si="17"/>
        <v/>
      </c>
      <c r="AY4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lt;&gt;""),"X","")</f>
        <v/>
      </c>
      <c r="AZ40" s="94" t="str" cm="1">
        <f t="array" aca="1" ref="AZ40" ca="1">IF(AR40="","",IF(AND(Formular!Formulartypland&lt;&gt;"INT",Formular!Formulartypland&lt;&gt;"INT_FLW",Formular!Formulartypland&lt;&gt;"INT_EK"),GT40,VLOOKUP(INDIRECT("Formular!"&amp;GT40),INDIRECT(VLOOKUP(Formular!Formulartypsprache,$GX$37:$GY$44,2,FALSE)),INDEX($GZ$37:$HG$44,MATCH(Formular!Formulartypsprache,$GX$37:$GX$44,0),MATCH(GP40,'Upload Flatfile'!$GZ$36:$HG$36,0)),FALSE)))</f>
        <v/>
      </c>
      <c r="DT40" s="28"/>
      <c r="DU40" s="28"/>
      <c r="DV40" s="28"/>
      <c r="DW40" s="28"/>
      <c r="DX40" s="28"/>
      <c r="DY40" s="28"/>
      <c r="FZ40" s="28"/>
      <c r="GA40" s="28"/>
      <c r="GB40" s="28" t="s">
        <v>256</v>
      </c>
      <c r="GC40" s="93" t="str">
        <f>IF(AND(Formular!IESSubCategory2&lt;&gt;"",Formular!Formulartypland="PL"),"CH_010_001_002_PL","")</f>
        <v/>
      </c>
      <c r="GD40" s="28" t="s">
        <v>257</v>
      </c>
      <c r="GE40" t="str">
        <f>IF(GC40="","","IESSubCategory2")</f>
        <v/>
      </c>
      <c r="GF40" s="93" t="str">
        <f t="shared" si="24"/>
        <v/>
      </c>
      <c r="GG40" s="93" t="str">
        <f>IF(Formular!EKLAuthorized11&lt;&gt;"",Formular!EKLAuthorized11,"")</f>
        <v/>
      </c>
      <c r="GH40" s="217" t="str">
        <f>IF(GG40="","",YEAR(GH45)&amp;TEXT(MONTH(GH45),"00")&amp;TEXT(DAY(GH45),"00"))</f>
        <v/>
      </c>
      <c r="GI40" s="302" t="str">
        <f>IF(GF40="","",IF(Formular!EKLInstallation11&lt;&gt;"",Formular!EKLInstallation11,""))</f>
        <v/>
      </c>
      <c r="GP40" t="s">
        <v>143</v>
      </c>
      <c r="GR40" t="s">
        <v>327</v>
      </c>
      <c r="GT40" t="s">
        <v>328</v>
      </c>
      <c r="GX40" s="22" t="s">
        <v>292</v>
      </c>
      <c r="GY40" t="s">
        <v>329</v>
      </c>
      <c r="GZ40">
        <v>8</v>
      </c>
      <c r="HA40">
        <v>9</v>
      </c>
      <c r="HB40">
        <v>10</v>
      </c>
      <c r="HC40">
        <v>11</v>
      </c>
      <c r="HD40">
        <v>12</v>
      </c>
      <c r="HE40">
        <v>13</v>
      </c>
      <c r="HF40">
        <v>14</v>
      </c>
      <c r="HG40">
        <v>15</v>
      </c>
      <c r="HI40" t="str">
        <f>IF('FieldSelection IST'!G9="","",'FieldSelection IST'!G9)</f>
        <v>Bestellungen</v>
      </c>
      <c r="HJ40" t="str">
        <f>IF('FieldSelection IST'!H9="","",'FieldSelection IST'!H9)</f>
        <v>Orders</v>
      </c>
      <c r="HK40" t="str">
        <f>IF('FieldSelection IST'!I9="","",'FieldSelection IST'!I9)</f>
        <v/>
      </c>
      <c r="HL40" t="str">
        <f>IF('FieldSelection IST'!J9="","",'FieldSelection IST'!J9)</f>
        <v/>
      </c>
      <c r="HM40" t="str">
        <f>IF('FieldSelection IST'!K9="","",'FieldSelection IST'!K9)</f>
        <v/>
      </c>
      <c r="HN40" t="str">
        <f>IF('FieldSelection IST'!L9="","",'FieldSelection IST'!L9)</f>
        <v/>
      </c>
      <c r="HO40" t="str">
        <f>IF('FieldSelection IST'!M9="","",'FieldSelection IST'!M9)</f>
        <v/>
      </c>
      <c r="HP40" t="str">
        <f>IF('FieldSelection IST'!N9="","",'FieldSelection IST'!N9)</f>
        <v/>
      </c>
      <c r="HQ40" t="str">
        <f>IF('FieldSelection IST'!U9="","",'FieldSelection IST'!U9)</f>
        <v/>
      </c>
      <c r="HR40" t="str">
        <f>IF('FieldSelection IST'!V9="","",'FieldSelection IST'!V9)</f>
        <v>Orders</v>
      </c>
      <c r="HS40" t="str">
        <f>IF('FieldSelection IST'!W9="","",'FieldSelection IST'!W9)</f>
        <v/>
      </c>
      <c r="HT40" t="str">
        <f>IF('FieldSelection IST'!X9="","",'FieldSelection IST'!X9)</f>
        <v/>
      </c>
      <c r="HU40" t="str">
        <f>IF('FieldSelection IST'!Y9="","",'FieldSelection IST'!Y9)</f>
        <v/>
      </c>
      <c r="HV40" t="str">
        <f>IF('FieldSelection IST'!Z9="","",'FieldSelection IST'!Z9)</f>
        <v/>
      </c>
      <c r="HW40" t="str">
        <f>IF('FieldSelection IST'!AA9="","",'FieldSelection IST'!AA9)</f>
        <v/>
      </c>
      <c r="HX40" t="str">
        <f>IF('FieldSelection IST'!AB9="","",'FieldSelection IST'!AB9)</f>
        <v/>
      </c>
      <c r="HY40" t="str">
        <f>IF('FieldSelection IST'!AC9="","",'FieldSelection IST'!AC9)</f>
        <v/>
      </c>
      <c r="HZ40" t="str">
        <f>IF('FieldSelection IST'!AD9="","",'FieldSelection IST'!AD9)</f>
        <v/>
      </c>
      <c r="IA40" t="str">
        <f>IF('FieldSelection IST'!AE9="","",'FieldSelection IST'!AE9)</f>
        <v/>
      </c>
      <c r="IC40" s="200" t="s">
        <v>330</v>
      </c>
      <c r="ID40" s="200" t="s">
        <v>316</v>
      </c>
      <c r="IE40" s="200" t="s">
        <v>317</v>
      </c>
      <c r="IF40" s="200" t="s">
        <v>318</v>
      </c>
    </row>
    <row r="41" spans="1:240" outlineLevel="1" x14ac:dyDescent="0.3">
      <c r="A41" s="111">
        <v>1</v>
      </c>
      <c r="AR41" s="94" t="str" cm="1">
        <f t="array" aca="1" ref="AR41" ca="1">IF(AND(OR(Formular!Formulartypland="INT",Formular!Formulartypland="INT_FLW",Formular!Formulartypland="INT_EK"),INDIRECT("Formular!IESBK_"&amp;GP41)&lt;&gt;"",INDIRECT("Formular!"&amp;GR41)&lt;&gt;""),"DE",IF(AND(AND(Formular!Formulartypland&lt;&gt;"INT",Formular!Formulartypland&lt;&gt;"INT_FLW",Formular!Formulartypland&lt;&gt;"INT_EK"),INDIRECT("Formular!"&amp;GR41)&lt;&gt;""),"Formulartypland",""))</f>
        <v/>
      </c>
      <c r="AX41" s="94" t="str">
        <f t="shared" ca="1" si="17"/>
        <v/>
      </c>
      <c r="AY4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lt;&gt;""),"X","")</f>
        <v/>
      </c>
      <c r="AZ41" s="94" t="str" cm="1">
        <f t="array" aca="1" ref="AZ41" ca="1">IF(AR41="","",IF(AND(Formular!Formulartypland&lt;&gt;"INT",Formular!Formulartypland&lt;&gt;"INT_FLW",Formular!Formulartypland&lt;&gt;"INT_EK"),GT41,VLOOKUP(INDIRECT("Formular!"&amp;GT41),INDIRECT(VLOOKUP(Formular!Formulartypsprache,$GX$37:$GY$44,2,FALSE)),INDEX($GZ$37:$HG$44,MATCH(Formular!Formulartypsprache,$GX$37:$GX$44,0),MATCH(GP41,'Upload Flatfile'!$GZ$36:$HG$36,0)),FALSE)))</f>
        <v/>
      </c>
      <c r="FZ41" s="28"/>
      <c r="GA41" s="28"/>
      <c r="GB41" s="28" t="s">
        <v>256</v>
      </c>
      <c r="GC41" s="93" t="str">
        <f>IF(AND(Formular!IESRemarkClassify&lt;&gt;"",Formular!Formulartypland="PL"),"CH_010_001_004_PL","")</f>
        <v/>
      </c>
      <c r="GD41" s="28" t="s">
        <v>257</v>
      </c>
      <c r="GE41" t="str">
        <f>IF(GC41="","","IESRemarkClassify")</f>
        <v/>
      </c>
      <c r="GF41" s="93" t="str">
        <f t="shared" si="24"/>
        <v/>
      </c>
      <c r="GG41" s="93" t="str">
        <f>IF(Formular!EKLAuthorized12&lt;&gt;"",Formular!EKLAuthorized12,"")</f>
        <v/>
      </c>
      <c r="GH41" s="217" t="str">
        <f>IF(GG41="","",YEAR(GH45)&amp;TEXT(MONTH(GH45),"00")&amp;TEXT(DAY(GH45),"00"))</f>
        <v/>
      </c>
      <c r="GI41" s="302" t="str">
        <f>IF(GF41="","",IF(Formular!EKLInstallation12&lt;&gt;"",Formular!EKLInstallation12,""))</f>
        <v/>
      </c>
      <c r="GP41" t="s">
        <v>143</v>
      </c>
      <c r="GR41" t="s">
        <v>331</v>
      </c>
      <c r="GT41" t="s">
        <v>332</v>
      </c>
      <c r="GX41" s="22" t="s">
        <v>293</v>
      </c>
      <c r="GY41" t="s">
        <v>333</v>
      </c>
      <c r="GZ41">
        <v>7</v>
      </c>
      <c r="HA41">
        <v>8</v>
      </c>
      <c r="HB41">
        <v>9</v>
      </c>
      <c r="HC41">
        <v>10</v>
      </c>
      <c r="HD41">
        <v>11</v>
      </c>
      <c r="HE41">
        <v>12</v>
      </c>
      <c r="HF41">
        <v>13</v>
      </c>
      <c r="HG41">
        <v>14</v>
      </c>
      <c r="HI41" t="str">
        <f>IF('FieldSelection IST'!G10="","",'FieldSelection IST'!G10)</f>
        <v>Preisthemen Obst &amp; Gemüse (OG)</v>
      </c>
      <c r="HJ41" t="str">
        <f>IF('FieldSelection IST'!H10="","",'FieldSelection IST'!H10)</f>
        <v>Price issues - fruit&amp;veget  (OG)</v>
      </c>
      <c r="HK41" t="str">
        <f>IF('FieldSelection IST'!I10="","",'FieldSelection IST'!I10)</f>
        <v>Ovoce&amp;zelenina - cena (OG)</v>
      </c>
      <c r="HL41" t="str">
        <f>IF('FieldSelection IST'!J10="","",'FieldSelection IST'!J10)</f>
        <v>Ovocie&amp;zelenina - potvrdenie cien (OG)</v>
      </c>
      <c r="HM41" t="str">
        <f>IF('FieldSelection IST'!K10="","",'FieldSelection IST'!K10)</f>
        <v/>
      </c>
      <c r="HN41" t="str">
        <f>IF('FieldSelection IST'!L10="","",'FieldSelection IST'!L10)</f>
        <v>Voće i povrće - cijene (OG)</v>
      </c>
      <c r="HO41" t="str">
        <f>IF('FieldSelection IST'!M10="","",'FieldSelection IST'!M10)</f>
        <v>Probleme de preț - fructe&amp;legume (OG)</v>
      </c>
      <c r="HP41" t="str">
        <f>IF('FieldSelection IST'!N10="","",'FieldSelection IST'!N10)</f>
        <v>Ценови теми OG</v>
      </c>
      <c r="HQ41" t="str">
        <f>IF('FieldSelection IST'!U10="","",'FieldSelection IST'!U10)</f>
        <v/>
      </c>
      <c r="HR41" t="str">
        <f>IF('FieldSelection IST'!V10="","",'FieldSelection IST'!V10)</f>
        <v>Price issues - fruit&amp;veget  (OG)</v>
      </c>
      <c r="HS41" t="str">
        <f>IF('FieldSelection IST'!W10="","",'FieldSelection IST'!W10)</f>
        <v/>
      </c>
      <c r="HT41" t="str">
        <f>IF('FieldSelection IST'!X10="","",'FieldSelection IST'!X10)</f>
        <v/>
      </c>
      <c r="HU41" t="str">
        <f>IF('FieldSelection IST'!Y10="","",'FieldSelection IST'!Y10)</f>
        <v>OG</v>
      </c>
      <c r="HV41" t="str">
        <f>IF('FieldSelection IST'!Z10="","",'FieldSelection IST'!Z10)</f>
        <v>OG</v>
      </c>
      <c r="HW41" t="str">
        <f>IF('FieldSelection IST'!AA10="","",'FieldSelection IST'!AA10)</f>
        <v/>
      </c>
      <c r="HX41" t="str">
        <f>IF('FieldSelection IST'!AB10="","",'FieldSelection IST'!AB10)</f>
        <v>OG</v>
      </c>
      <c r="HY41" t="str">
        <f>IF('FieldSelection IST'!AC10="","",'FieldSelection IST'!AC10)</f>
        <v>OG</v>
      </c>
      <c r="HZ41" t="str">
        <f>IF('FieldSelection IST'!AD10="","",'FieldSelection IST'!AD10)</f>
        <v>OG</v>
      </c>
      <c r="IA41" t="str">
        <f>IF('FieldSelection IST'!AE10="","",'FieldSelection IST'!AE10)</f>
        <v>INT_OG</v>
      </c>
      <c r="IC41" s="200" t="s">
        <v>334</v>
      </c>
      <c r="ID41" s="200" t="s">
        <v>316</v>
      </c>
      <c r="IE41" s="200" t="s">
        <v>335</v>
      </c>
      <c r="IF41" s="200" t="s">
        <v>318</v>
      </c>
    </row>
    <row r="42" spans="1:240" outlineLevel="1" x14ac:dyDescent="0.3">
      <c r="A42" s="111">
        <v>1</v>
      </c>
      <c r="AR42" s="94" t="str" cm="1">
        <f t="array" aca="1" ref="AR42" ca="1">IF(AND(OR(Formular!Formulartypland="INT",Formular!Formulartypland="INT_FLW",Formular!Formulartypland="INT_EK"),INDIRECT("Formular!IESBK_"&amp;GP42)&lt;&gt;"",INDIRECT("Formular!"&amp;GR42)&lt;&gt;""),"DE",IF(AND(AND(Formular!Formulartypland&lt;&gt;"INT",Formular!Formulartypland&lt;&gt;"INT_FLW",Formular!Formulartypland&lt;&gt;"INT_EK"),INDIRECT("Formular!"&amp;GR42)&lt;&gt;""),"Formulartypland",""))</f>
        <v/>
      </c>
      <c r="AX42" s="94" t="str">
        <f t="shared" ca="1" si="17"/>
        <v/>
      </c>
      <c r="AY4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lt;&gt;""),"X","")</f>
        <v/>
      </c>
      <c r="AZ42" s="94" t="str" cm="1">
        <f t="array" aca="1" ref="AZ42" ca="1">IF(AR42="","",IF(AND(Formular!Formulartypland&lt;&gt;"INT",Formular!Formulartypland&lt;&gt;"INT_FLW",Formular!Formulartypland&lt;&gt;"INT_EK"),GT42,VLOOKUP(INDIRECT("Formular!"&amp;GT42),INDIRECT(VLOOKUP(Formular!Formulartypsprache,$GX$37:$GY$44,2,FALSE)),INDEX($GZ$37:$HG$44,MATCH(Formular!Formulartypsprache,$GX$37:$GX$44,0),MATCH(GP42,'Upload Flatfile'!$GZ$36:$HG$36,0)),FALSE)))</f>
        <v/>
      </c>
      <c r="FZ42" s="93" t="str">
        <f>IF(AND(Formular!Formulartypland="HR",OR('Upload Flatfile'!GC42&lt;&gt;"",'Upload Flatfile'!GC43&lt;&gt;"",'Upload Flatfile'!GC44&lt;&gt;"")),"CL_010_001_HR","")</f>
        <v/>
      </c>
      <c r="GA42" s="93" t="str">
        <f>IF(AND(Formular!Formulartypland="HR",OR('Upload Flatfile'!GC42&lt;&gt;"",'Upload Flatfile'!GC43&lt;&gt;"",'Upload Flatfile'!GC44&lt;&gt;"")),"010","")</f>
        <v/>
      </c>
      <c r="GB42" s="26" t="s">
        <v>256</v>
      </c>
      <c r="GC42" s="93" t="str">
        <f>IF(AND(Formular!IESSubcategory&lt;&gt;"",Formular!Formulartypland="HR"),"CH_010_001_001_HR","")</f>
        <v/>
      </c>
      <c r="GD42" s="26" t="s">
        <v>257</v>
      </c>
      <c r="GE42" t="str">
        <f>IF(GC42="","","IESSubcategory")</f>
        <v/>
      </c>
      <c r="GF42" s="93" t="str">
        <f t="shared" si="24"/>
        <v/>
      </c>
      <c r="GG42" s="93" t="str">
        <f>IF(Formular!EKLAuthorized13&lt;&gt;"",Formular!EKLAuthorized13,"")</f>
        <v/>
      </c>
      <c r="GH42" s="217" t="str">
        <f>IF(GG42="","",YEAR(GH45)&amp;TEXT(MONTH(GH45),"00")&amp;TEXT(DAY(GH45),"00"))</f>
        <v/>
      </c>
      <c r="GI42" s="302" t="str">
        <f>IF(GF42="","",IF(Formular!EKLInstallation13&lt;&gt;"",Formular!EKLInstallation13,""))</f>
        <v/>
      </c>
      <c r="GP42" t="s">
        <v>143</v>
      </c>
      <c r="GR42" t="s">
        <v>336</v>
      </c>
      <c r="GT42" t="s">
        <v>337</v>
      </c>
      <c r="GX42" s="22" t="s">
        <v>294</v>
      </c>
      <c r="GY42" t="s">
        <v>338</v>
      </c>
      <c r="GZ42">
        <v>6</v>
      </c>
      <c r="HA42">
        <v>7</v>
      </c>
      <c r="HB42">
        <v>8</v>
      </c>
      <c r="HC42">
        <v>9</v>
      </c>
      <c r="HD42">
        <v>10</v>
      </c>
      <c r="HE42">
        <v>11</v>
      </c>
      <c r="HF42">
        <v>12</v>
      </c>
      <c r="HG42">
        <v>13</v>
      </c>
      <c r="HI42" t="str">
        <f>IF('FieldSelection IST'!G11="","",'FieldSelection IST'!G11)</f>
        <v>Qualitätsthemen Obst &amp; Gemüse (QS)</v>
      </c>
      <c r="HJ42" t="str">
        <f>IF('FieldSelection IST'!H11="","",'FieldSelection IST'!H11)</f>
        <v>Quality issues - fruit&amp;veget (QS)</v>
      </c>
      <c r="HK42" t="str">
        <f>IF('FieldSelection IST'!I11="","",'FieldSelection IST'!I11)</f>
        <v>Ovoce&amp;zelenina - množství (QS)</v>
      </c>
      <c r="HL42" t="str">
        <f>IF('FieldSelection IST'!J11="","",'FieldSelection IST'!J11)</f>
        <v>Ovocie&amp;zelenina - množstvo (QS)</v>
      </c>
      <c r="HM42" t="str">
        <f>IF('FieldSelection IST'!K11="","",'FieldSelection IST'!K11)</f>
        <v/>
      </c>
      <c r="HN42" t="str">
        <f>IF('FieldSelection IST'!L11="","",'FieldSelection IST'!L11)</f>
        <v>Voće i povrće - kvaliteta (QS)</v>
      </c>
      <c r="HO42" t="str">
        <f>IF('FieldSelection IST'!M11="","",'FieldSelection IST'!M11)</f>
        <v>Probleme de calitate - fructe&amp;legume (QS)</v>
      </c>
      <c r="HP42" t="str">
        <f>IF('FieldSelection IST'!N11="","",'FieldSelection IST'!N11)</f>
        <v>Теми по качеството OG</v>
      </c>
      <c r="HQ42" t="str">
        <f>IF('FieldSelection IST'!U11="","",'FieldSelection IST'!U11)</f>
        <v/>
      </c>
      <c r="HR42" t="str">
        <f>IF('FieldSelection IST'!V11="","",'FieldSelection IST'!V11)</f>
        <v>Quality issues - fruit&amp;veget (QS)</v>
      </c>
      <c r="HS42" t="str">
        <f>IF('FieldSelection IST'!W11="","",'FieldSelection IST'!W11)</f>
        <v/>
      </c>
      <c r="HT42" t="str">
        <f>IF('FieldSelection IST'!X11="","",'FieldSelection IST'!X11)</f>
        <v/>
      </c>
      <c r="HU42" t="str">
        <f>IF('FieldSelection IST'!Y11="","",'FieldSelection IST'!Y11)</f>
        <v>QS</v>
      </c>
      <c r="HV42" t="str">
        <f>IF('FieldSelection IST'!Z11="","",'FieldSelection IST'!Z11)</f>
        <v>QS</v>
      </c>
      <c r="HW42" t="str">
        <f>IF('FieldSelection IST'!AA11="","",'FieldSelection IST'!AA11)</f>
        <v/>
      </c>
      <c r="HX42" t="str">
        <f>IF('FieldSelection IST'!AB11="","",'FieldSelection IST'!AB11)</f>
        <v>QS</v>
      </c>
      <c r="HY42" t="str">
        <f>IF('FieldSelection IST'!AC11="","",'FieldSelection IST'!AC11)</f>
        <v>QS</v>
      </c>
      <c r="HZ42" t="str">
        <f>IF('FieldSelection IST'!AD11="","",'FieldSelection IST'!AD11)</f>
        <v>QS</v>
      </c>
      <c r="IA42" t="str">
        <f>IF('FieldSelection IST'!AE11="","",'FieldSelection IST'!AE11)</f>
        <v>INT_QS</v>
      </c>
      <c r="IC42" s="200" t="s">
        <v>339</v>
      </c>
      <c r="ID42" s="200" t="s">
        <v>316</v>
      </c>
      <c r="IE42" s="200" t="s">
        <v>335</v>
      </c>
      <c r="IF42" s="200" t="s">
        <v>318</v>
      </c>
    </row>
    <row r="43" spans="1:240" outlineLevel="1" x14ac:dyDescent="0.3">
      <c r="A43" s="111">
        <v>1</v>
      </c>
      <c r="AR43" s="94" t="str" cm="1">
        <f t="array" aca="1" ref="AR43" ca="1">IF(AND(OR(Formular!Formulartypland="INT",Formular!Formulartypland="INT_FLW",Formular!Formulartypland="INT_EK"),INDIRECT("Formular!IESBK_"&amp;GP43)&lt;&gt;"",INDIRECT("Formular!"&amp;GR43)&lt;&gt;""),"DE",IF(AND(AND(Formular!Formulartypland&lt;&gt;"INT",Formular!Formulartypland&lt;&gt;"INT_FLW",Formular!Formulartypland&lt;&gt;"INT_EK"),INDIRECT("Formular!"&amp;GR43)&lt;&gt;""),"Formulartypland",""))</f>
        <v/>
      </c>
      <c r="AX43" s="94" t="str">
        <f t="shared" ca="1" si="17"/>
        <v/>
      </c>
      <c r="AY4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lt;&gt;""),"X","")</f>
        <v/>
      </c>
      <c r="AZ43" s="94" t="str" cm="1">
        <f t="array" aca="1" ref="AZ43" ca="1">IF(AR43="","",IF(AND(Formular!Formulartypland&lt;&gt;"INT",Formular!Formulartypland&lt;&gt;"INT_FLW",Formular!Formulartypland&lt;&gt;"INT_EK"),GT43,VLOOKUP(INDIRECT("Formular!"&amp;GT43),INDIRECT(VLOOKUP(Formular!Formulartypsprache,$GX$37:$GY$44,2,FALSE)),INDEX($GZ$37:$HG$44,MATCH(Formular!Formulartypsprache,$GX$37:$GX$44,0),MATCH(GP43,'Upload Flatfile'!$GZ$36:$HG$36,0)),FALSE)))</f>
        <v/>
      </c>
      <c r="FZ43" s="28"/>
      <c r="GA43" s="28"/>
      <c r="GB43" s="28" t="s">
        <v>256</v>
      </c>
      <c r="GC43" s="93" t="str">
        <f>IF(AND(Formular!IESSubCategory2&lt;&gt;"",Formular!Formulartypland="HR"),"CH_010_001_002_HR","")</f>
        <v/>
      </c>
      <c r="GD43" s="28" t="s">
        <v>257</v>
      </c>
      <c r="GE43" t="str">
        <f>IF(GC43="","","IESSubCategory2")</f>
        <v/>
      </c>
      <c r="GF43" s="93" t="str">
        <f t="shared" si="24"/>
        <v/>
      </c>
      <c r="GG43" s="93" t="str">
        <f>IF(Formular!EKLAuthorized14&lt;&gt;"",Formular!EKLAuthorized14,"")</f>
        <v/>
      </c>
      <c r="GH43" s="217" t="str">
        <f>IF(GG43="","",YEAR(GH45)&amp;TEXT(MONTH(GH45),"00")&amp;TEXT(DAY(GH45),"00"))</f>
        <v/>
      </c>
      <c r="GI43" s="302" t="str">
        <f>IF(GF43="","",IF(Formular!EKLInstallation14&lt;&gt;"",Formular!EKLInstallation14,""))</f>
        <v/>
      </c>
      <c r="GP43" t="s">
        <v>143</v>
      </c>
      <c r="GR43" t="s">
        <v>340</v>
      </c>
      <c r="GT43" t="s">
        <v>341</v>
      </c>
      <c r="GX43" s="22" t="s">
        <v>295</v>
      </c>
      <c r="GY43" t="s">
        <v>342</v>
      </c>
      <c r="GZ43">
        <v>5</v>
      </c>
      <c r="HA43">
        <v>6</v>
      </c>
      <c r="HB43">
        <v>7</v>
      </c>
      <c r="HC43">
        <v>8</v>
      </c>
      <c r="HD43">
        <v>9</v>
      </c>
      <c r="HE43">
        <v>10</v>
      </c>
      <c r="HF43">
        <v>11</v>
      </c>
      <c r="HG43">
        <v>12</v>
      </c>
      <c r="HI43" t="str">
        <f>IF('FieldSelection IST'!G12="","",'FieldSelection IST'!G12)</f>
        <v>Rechnungsprüfung Ware</v>
      </c>
      <c r="HJ43" t="str">
        <f>IF('FieldSelection IST'!H12="","",'FieldSelection IST'!H12)</f>
        <v>Receiving of Goods Invoices by Kaufland</v>
      </c>
      <c r="HK43" t="str">
        <f>IF('FieldSelection IST'!I12="","",'FieldSelection IST'!I12)</f>
        <v>Komunikace s účtárnou - WARE</v>
      </c>
      <c r="HL43" t="str">
        <f>IF('FieldSelection IST'!J12="","",'FieldSelection IST'!J12)</f>
        <v>pre komunikáciu ohľadne tovar. faktúr</v>
      </c>
      <c r="HM43" t="str">
        <f>IF('FieldSelection IST'!K12="","",'FieldSelection IST'!K12)</f>
        <v>towarowych otrzymanych f-r przez Kaufland</v>
      </c>
      <c r="HN43" t="str">
        <f>IF('FieldSelection IST'!L12="","",'FieldSelection IST'!L12)</f>
        <v>Kontrola računa - trgovačka roba</v>
      </c>
      <c r="HO43" t="str">
        <f>IF('FieldSelection IST'!M12="","",'FieldSelection IST'!M12)</f>
        <v>Primire facturi WARE</v>
      </c>
      <c r="HP43" t="str">
        <f>IF('FieldSelection IST'!N12="","",'FieldSelection IST'!N12)</f>
        <v>Контрол фактури WARE</v>
      </c>
      <c r="HQ43" t="str">
        <f>IF('FieldSelection IST'!U12="","",'FieldSelection IST'!U12)</f>
        <v/>
      </c>
      <c r="HR43" t="str">
        <f>IF('FieldSelection IST'!V12="","",'FieldSelection IST'!V12)</f>
        <v>Receiving of Goods Invoices by Kaufland</v>
      </c>
      <c r="HS43" t="str">
        <f>IF('FieldSelection IST'!W12="","",'FieldSelection IST'!W12)</f>
        <v/>
      </c>
      <c r="HT43" t="str">
        <f>IF('FieldSelection IST'!X12="","",'FieldSelection IST'!X12)</f>
        <v/>
      </c>
      <c r="HU43" t="str">
        <f>IF('FieldSelection IST'!Y12="","",'FieldSelection IST'!Y12)</f>
        <v>RPW</v>
      </c>
      <c r="HV43" t="str">
        <f>IF('FieldSelection IST'!Z12="","",'FieldSelection IST'!Z12)</f>
        <v>RPW</v>
      </c>
      <c r="HW43" t="str">
        <f>IF('FieldSelection IST'!AA12="","",'FieldSelection IST'!AA12)</f>
        <v>IVG</v>
      </c>
      <c r="HX43" t="str">
        <f>IF('FieldSelection IST'!AB12="","",'FieldSelection IST'!AB12)</f>
        <v>RPW</v>
      </c>
      <c r="HY43" t="str">
        <f>IF('FieldSelection IST'!AC12="","",'FieldSelection IST'!AC12)</f>
        <v>RPW</v>
      </c>
      <c r="HZ43" t="str">
        <f>IF('FieldSelection IST'!AD12="","",'FieldSelection IST'!AD12)</f>
        <v>RPW</v>
      </c>
      <c r="IA43" t="str">
        <f>IF('FieldSelection IST'!AE12="","",'FieldSelection IST'!AE12)</f>
        <v>INT_receive_IV_Goods</v>
      </c>
      <c r="IC43" s="200" t="s">
        <v>343</v>
      </c>
      <c r="ID43" s="200" t="s">
        <v>316</v>
      </c>
      <c r="IE43" s="200" t="s">
        <v>335</v>
      </c>
      <c r="IF43" s="200" t="s">
        <v>318</v>
      </c>
    </row>
    <row r="44" spans="1:240" outlineLevel="1" x14ac:dyDescent="0.3">
      <c r="A44" s="111">
        <v>1</v>
      </c>
      <c r="AR44" s="94" t="str" cm="1">
        <f t="array" aca="1" ref="AR44" ca="1">IF(AND(OR(Formular!Formulartypland="INT",Formular!Formulartypland="INT_FLW",Formular!Formulartypland="INT_EK"),INDIRECT("Formular!IESBK_"&amp;GP44)&lt;&gt;"",INDIRECT("Formular!"&amp;GR44)&lt;&gt;""),"DE",IF(AND(AND(Formular!Formulartypland&lt;&gt;"INT",Formular!Formulartypland&lt;&gt;"INT_FLW",Formular!Formulartypland&lt;&gt;"INT_EK"),INDIRECT("Formular!"&amp;GR44)&lt;&gt;""),"Formulartypland",""))</f>
        <v/>
      </c>
      <c r="AX44" s="94" t="str">
        <f t="shared" ca="1" si="17"/>
        <v/>
      </c>
      <c r="AY4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lt;&gt;""),"X","")</f>
        <v/>
      </c>
      <c r="AZ44" s="94" t="str" cm="1">
        <f t="array" aca="1" ref="AZ44" ca="1">IF(AR44="","",IF(AND(Formular!Formulartypland&lt;&gt;"INT",Formular!Formulartypland&lt;&gt;"INT_FLW",Formular!Formulartypland&lt;&gt;"INT_EK"),GT44,VLOOKUP(INDIRECT("Formular!"&amp;GT44),INDIRECT(VLOOKUP(Formular!Formulartypsprache,$GX$37:$GY$44,2,FALSE)),INDEX($GZ$37:$HG$44,MATCH(Formular!Formulartypsprache,$GX$37:$GX$44,0),MATCH(GP44,'Upload Flatfile'!$GZ$36:$HG$36,0)),FALSE)))</f>
        <v/>
      </c>
      <c r="FZ44" s="28"/>
      <c r="GA44" s="28"/>
      <c r="GB44" s="28" t="s">
        <v>256</v>
      </c>
      <c r="GC44" s="93" t="str">
        <f>IF(AND(Formular!IESRemarkClassify&lt;&gt;"",Formular!Formulartypland="HR"),"CH_010_001_004_HR","")</f>
        <v/>
      </c>
      <c r="GD44" s="28" t="s">
        <v>257</v>
      </c>
      <c r="GE44" t="str">
        <f>IF(GC44="","","IESRemarkClassify")</f>
        <v/>
      </c>
      <c r="GF44" s="93" t="str">
        <f t="shared" si="24"/>
        <v/>
      </c>
      <c r="GG44" s="93" t="str">
        <f>IF(Formular!EKLAuthorized15&lt;&gt;"",Formular!EKLAuthorized15,"")</f>
        <v/>
      </c>
      <c r="GH44" s="217" t="str">
        <f>IF(GG44="","",YEAR(GH45)&amp;TEXT(MONTH(GH45),"00")&amp;TEXT(DAY(GH45),"00"))</f>
        <v/>
      </c>
      <c r="GI44" s="302" t="str">
        <f>IF(GF44="","",IF(Formular!EKLInstallation15&lt;&gt;"",Formular!EKLInstallation15,""))</f>
        <v/>
      </c>
      <c r="GP44" t="s">
        <v>143</v>
      </c>
      <c r="GR44" t="s">
        <v>344</v>
      </c>
      <c r="GT44" t="s">
        <v>345</v>
      </c>
      <c r="GX44" s="22" t="s">
        <v>296</v>
      </c>
      <c r="GY44" t="s">
        <v>346</v>
      </c>
      <c r="GZ44">
        <v>4</v>
      </c>
      <c r="HA44">
        <v>5</v>
      </c>
      <c r="HB44">
        <v>6</v>
      </c>
      <c r="HC44">
        <v>7</v>
      </c>
      <c r="HD44">
        <v>8</v>
      </c>
      <c r="HE44">
        <v>9</v>
      </c>
      <c r="HF44">
        <v>10</v>
      </c>
      <c r="HG44">
        <v>11</v>
      </c>
      <c r="HI44" t="str">
        <f>IF('FieldSelection IST'!G13="","",'FieldSelection IST'!G13)</f>
        <v>Rechnungsprüfung Sachkosten</v>
      </c>
      <c r="HJ44" t="str">
        <f>IF('FieldSelection IST'!H13="","",'FieldSelection IST'!H13)</f>
        <v>Receiving of SAKO Invoices by Kaufland</v>
      </c>
      <c r="HK44" t="str">
        <f>IF('FieldSelection IST'!I13="","",'FieldSelection IST'!I13)</f>
        <v>Komunikace s účtárnou - SAKO</v>
      </c>
      <c r="HL44" t="str">
        <f>IF('FieldSelection IST'!J13="","",'FieldSelection IST'!J13)</f>
        <v>pre komunikaciu ohľadne režijných faktúr</v>
      </c>
      <c r="HM44" t="str">
        <f>IF('FieldSelection IST'!K13="","",'FieldSelection IST'!K13)</f>
        <v>kosztowych otrzymanych f-r przez Kaufland</v>
      </c>
      <c r="HN44" t="str">
        <f>IF('FieldSelection IST'!L13="","",'FieldSelection IST'!L13)</f>
        <v>Kontrola računa - materijalni troškovi</v>
      </c>
      <c r="HO44" t="str">
        <f>IF('FieldSelection IST'!M13="","",'FieldSelection IST'!M13)</f>
        <v>Primire facturi SAKO</v>
      </c>
      <c r="HP44" t="str">
        <f>IF('FieldSelection IST'!N13="","",'FieldSelection IST'!N13)</f>
        <v>Контрол фактури SAKO</v>
      </c>
      <c r="HQ44" t="str">
        <f>IF('FieldSelection IST'!U13="","",'FieldSelection IST'!U13)</f>
        <v/>
      </c>
      <c r="HR44" t="str">
        <f>IF('FieldSelection IST'!V13="","",'FieldSelection IST'!V13)</f>
        <v>Receiving of SAKO Invoices by Kaufland</v>
      </c>
      <c r="HS44" t="str">
        <f>IF('FieldSelection IST'!W13="","",'FieldSelection IST'!W13)</f>
        <v>RPMI</v>
      </c>
      <c r="HT44" t="str">
        <f>IF('FieldSelection IST'!X13="","",'FieldSelection IST'!X13)</f>
        <v/>
      </c>
      <c r="HU44" t="str">
        <f>IF('FieldSelection IST'!Y13="","",'FieldSelection IST'!Y13)</f>
        <v>RPMI</v>
      </c>
      <c r="HV44" t="str">
        <f>IF('FieldSelection IST'!Z13="","",'FieldSelection IST'!Z13)</f>
        <v/>
      </c>
      <c r="HW44" t="str">
        <f>IF('FieldSelection IST'!AA13="","",'FieldSelection IST'!AA13)</f>
        <v>INVOICE</v>
      </c>
      <c r="HX44" t="str">
        <f>IF('FieldSelection IST'!AB13="","",'FieldSelection IST'!AB13)</f>
        <v/>
      </c>
      <c r="HY44" t="str">
        <f>IF('FieldSelection IST'!AC13="","",'FieldSelection IST'!AC13)</f>
        <v>RPMI</v>
      </c>
      <c r="HZ44" t="str">
        <f>IF('FieldSelection IST'!AD13="","",'FieldSelection IST'!AD13)</f>
        <v/>
      </c>
      <c r="IA44" t="str">
        <f>IF('FieldSelection IST'!AE13="","",'FieldSelection IST'!AE13)</f>
        <v>INT_receive_IV_COST</v>
      </c>
      <c r="IC44" s="200" t="s">
        <v>347</v>
      </c>
      <c r="ID44" s="200" t="s">
        <v>316</v>
      </c>
      <c r="IE44" s="200" t="s">
        <v>335</v>
      </c>
      <c r="IF44" s="200" t="s">
        <v>318</v>
      </c>
    </row>
    <row r="45" spans="1:240" outlineLevel="1" x14ac:dyDescent="0.3">
      <c r="A45" s="111">
        <v>1</v>
      </c>
      <c r="AR45" s="94" t="str" cm="1">
        <f t="array" aca="1" ref="AR45" ca="1">IF(AND(OR(Formular!Formulartypland="INT",Formular!Formulartypland="INT_FLW",Formular!Formulartypland="INT_EK"),INDIRECT("Formular!IESBK_"&amp;GP45)&lt;&gt;"",INDIRECT("Formular!"&amp;GR45)&lt;&gt;""),"DE",IF(AND(AND(Formular!Formulartypland&lt;&gt;"INT",Formular!Formulartypland&lt;&gt;"INT_FLW",Formular!Formulartypland&lt;&gt;"INT_EK"),INDIRECT("Formular!"&amp;GR45)&lt;&gt;""),"Formulartypland",""))</f>
        <v/>
      </c>
      <c r="AX45" s="94" t="str">
        <f t="shared" ca="1" si="17"/>
        <v/>
      </c>
      <c r="AY4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lt;&gt;""),"X","")</f>
        <v/>
      </c>
      <c r="AZ45" s="94" t="str" cm="1">
        <f t="array" aca="1" ref="AZ45" ca="1">IF(AR45="","",IF(AND(Formular!Formulartypland&lt;&gt;"INT",Formular!Formulartypland&lt;&gt;"INT_FLW",Formular!Formulartypland&lt;&gt;"INT_EK"),GT45,VLOOKUP(INDIRECT("Formular!"&amp;GT45),INDIRECT(VLOOKUP(Formular!Formulartypsprache,$GX$37:$GY$44,2,FALSE)),INDEX($GZ$37:$HG$44,MATCH(Formular!Formulartypsprache,$GX$37:$GX$44,0),MATCH(GP45,'Upload Flatfile'!$GZ$36:$HG$36,0)),FALSE)))</f>
        <v/>
      </c>
      <c r="FZ45" s="93" t="str">
        <f>IF(AND(Formular!Formulartypland="RO",OR('Upload Flatfile'!GC45&lt;&gt;"",'Upload Flatfile'!GC46&lt;&gt;"",'Upload Flatfile'!GC47&lt;&gt;"")),"CL_010_001_RO","")</f>
        <v/>
      </c>
      <c r="GA45" s="93" t="str">
        <f>IF(AND(Formular!Formulartypland="RO",OR('Upload Flatfile'!GC45&lt;&gt;"",'Upload Flatfile'!GC46&lt;&gt;"",'Upload Flatfile'!GC47&lt;&gt;"")),"010","")</f>
        <v/>
      </c>
      <c r="GB45" s="26" t="s">
        <v>256</v>
      </c>
      <c r="GC45" s="93" t="str">
        <f>IF(AND(Formular!IESSubcategory&lt;&gt;"",Formular!Formulartypland="RO"),"CH_010_001_001_RO","")</f>
        <v/>
      </c>
      <c r="GD45" s="26" t="s">
        <v>257</v>
      </c>
      <c r="GE45" t="str">
        <f>IF(GC45="","","IESSubcategory")</f>
        <v/>
      </c>
      <c r="GH45" s="217" t="str">
        <f ca="1">IF(GF30="","",TODAY())</f>
        <v/>
      </c>
      <c r="GI45" s="158"/>
      <c r="GP45" t="s">
        <v>143</v>
      </c>
      <c r="GR45" t="s">
        <v>348</v>
      </c>
      <c r="GT45" t="s">
        <v>349</v>
      </c>
      <c r="HI45" t="str">
        <f>IF('FieldSelection IST'!G14="","",'FieldSelection IST'!G14)</f>
        <v>Versand von Schadenersatzankuendigung</v>
      </c>
      <c r="HJ45" t="str">
        <f>IF('FieldSelection IST'!H14="","",'FieldSelection IST'!H14)</f>
        <v>Sending claim for penalty</v>
      </c>
      <c r="HK45" t="str">
        <f>IF('FieldSelection IST'!I14="","",'FieldSelection IST'!I14)</f>
        <v/>
      </c>
      <c r="HL45" t="str">
        <f>IF('FieldSelection IST'!J14="","",'FieldSelection IST'!J14)</f>
        <v/>
      </c>
      <c r="HM45" t="str">
        <f>IF('FieldSelection IST'!K14="","",'FieldSelection IST'!K14)</f>
        <v/>
      </c>
      <c r="HN45" t="str">
        <f>IF('FieldSelection IST'!L14="","",'FieldSelection IST'!L14)</f>
        <v/>
      </c>
      <c r="HO45" t="str">
        <f>IF('FieldSelection IST'!M14="","",'FieldSelection IST'!M14)</f>
        <v/>
      </c>
      <c r="HP45" t="str">
        <f>IF('FieldSelection IST'!N14="","",'FieldSelection IST'!N14)</f>
        <v>Изпращане на уведомление за неустойка</v>
      </c>
      <c r="HQ45" t="str">
        <f>IF('FieldSelection IST'!U14="","",'FieldSelection IST'!U14)</f>
        <v/>
      </c>
      <c r="HR45" t="str">
        <f>IF('FieldSelection IST'!V14="","",'FieldSelection IST'!V14)</f>
        <v>Sending claim for penalty</v>
      </c>
      <c r="HS45" t="str">
        <f>IF('FieldSelection IST'!W14="","",'FieldSelection IST'!W14)</f>
        <v/>
      </c>
      <c r="HT45" t="str">
        <f>IF('FieldSelection IST'!X14="","",'FieldSelection IST'!X14)</f>
        <v/>
      </c>
      <c r="HU45" t="str">
        <f>IF('FieldSelection IST'!Y14="","",'FieldSelection IST'!Y14)</f>
        <v/>
      </c>
      <c r="HV45" t="str">
        <f>IF('FieldSelection IST'!Z14="","",'FieldSelection IST'!Z14)</f>
        <v/>
      </c>
      <c r="HW45" t="str">
        <f>IF('FieldSelection IST'!AA14="","",'FieldSelection IST'!AA14)</f>
        <v/>
      </c>
      <c r="HX45" t="str">
        <f>IF('FieldSelection IST'!AB14="","",'FieldSelection IST'!AB14)</f>
        <v/>
      </c>
      <c r="HY45" t="str">
        <f>IF('FieldSelection IST'!AC14="","",'FieldSelection IST'!AC14)</f>
        <v/>
      </c>
      <c r="HZ45" t="str">
        <f>IF('FieldSelection IST'!AD14="","",'FieldSelection IST'!AD14)</f>
        <v>fine</v>
      </c>
      <c r="IA45" t="str">
        <f>IF('FieldSelection IST'!AE14="","",'FieldSelection IST'!AE14)</f>
        <v>INT_fine</v>
      </c>
      <c r="IC45" s="200" t="s">
        <v>350</v>
      </c>
      <c r="ID45" s="200" t="s">
        <v>316</v>
      </c>
      <c r="IE45" s="200" t="s">
        <v>335</v>
      </c>
      <c r="IF45" s="200" t="s">
        <v>318</v>
      </c>
    </row>
    <row r="46" spans="1:240" outlineLevel="1" x14ac:dyDescent="0.3">
      <c r="A46" s="111">
        <v>1</v>
      </c>
      <c r="AR46" s="94" t="str" cm="1">
        <f t="array" aca="1" ref="AR46" ca="1">IF(AND(OR(Formular!Formulartypland="INT",Formular!Formulartypland="INT_FLW",Formular!Formulartypland="INT_EK"),INDIRECT("Formular!IESBK_"&amp;GP46)&lt;&gt;"",INDIRECT("Formular!"&amp;GR46)&lt;&gt;""),"DE",IF(AND(AND(Formular!Formulartypland&lt;&gt;"INT",Formular!Formulartypland&lt;&gt;"INT_FLW",Formular!Formulartypland&lt;&gt;"INT_EK"),INDIRECT("Formular!"&amp;GR46)&lt;&gt;""),"Formulartypland",""))</f>
        <v/>
      </c>
      <c r="AX46" s="94" t="str">
        <f t="shared" ca="1" si="17"/>
        <v/>
      </c>
      <c r="AY4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lt;&gt;""),"X","")</f>
        <v/>
      </c>
      <c r="AZ46" s="94" t="str" cm="1">
        <f t="array" aca="1" ref="AZ46" ca="1">IF(AR46="","",IF(AND(Formular!Formulartypland&lt;&gt;"INT",Formular!Formulartypland&lt;&gt;"INT_FLW",Formular!Formulartypland&lt;&gt;"INT_EK"),GT46,VLOOKUP(INDIRECT("Formular!"&amp;GT46),INDIRECT(VLOOKUP(Formular!Formulartypsprache,$GX$37:$GY$44,2,FALSE)),INDEX($GZ$37:$HG$44,MATCH(Formular!Formulartypsprache,$GX$37:$GX$44,0),MATCH(GP46,'Upload Flatfile'!$GZ$36:$HG$36,0)),FALSE)))</f>
        <v/>
      </c>
      <c r="FZ46" s="28"/>
      <c r="GA46" s="28"/>
      <c r="GB46" s="28" t="s">
        <v>256</v>
      </c>
      <c r="GC46" s="93" t="str">
        <f>IF(AND(Formular!IESSubCategory2&lt;&gt;"",Formular!Formulartypland="RO"),"CH_010_001_002_RO","")</f>
        <v/>
      </c>
      <c r="GD46" s="28" t="s">
        <v>257</v>
      </c>
      <c r="GE46" t="str">
        <f>IF(GC46="","","IESSubCategory2")</f>
        <v/>
      </c>
      <c r="GF46" s="285"/>
      <c r="GG46" s="285"/>
      <c r="GH46" s="285"/>
      <c r="GI46" s="300"/>
      <c r="GP46" t="s">
        <v>143</v>
      </c>
      <c r="GR46" t="s">
        <v>351</v>
      </c>
      <c r="GT46" t="s">
        <v>352</v>
      </c>
      <c r="HI46" t="str">
        <f>IF('FieldSelection IST'!G15="","",'FieldSelection IST'!G15)</f>
        <v>Versand von FV Rechnungen</v>
      </c>
      <c r="HJ46" t="str">
        <f>IF('FieldSelection IST'!H15="","",'FieldSelection IST'!H15)</f>
        <v>Sending FV invoices</v>
      </c>
      <c r="HK46" t="str">
        <f>IF('FieldSelection IST'!I15="","",'FieldSelection IST'!I15)</f>
        <v/>
      </c>
      <c r="HL46" t="str">
        <f>IF('FieldSelection IST'!J15="","",'FieldSelection IST'!J15)</f>
        <v/>
      </c>
      <c r="HM46" t="str">
        <f>IF('FieldSelection IST'!K15="","",'FieldSelection IST'!K15)</f>
        <v/>
      </c>
      <c r="HN46" t="str">
        <f>IF('FieldSelection IST'!L15="","",'FieldSelection IST'!L15)</f>
        <v/>
      </c>
      <c r="HO46" t="str">
        <f>IF('FieldSelection IST'!M15="","",'FieldSelection IST'!M15)</f>
        <v/>
      </c>
      <c r="HP46" t="str">
        <f>IF('FieldSelection IST'!N15="","",'FieldSelection IST'!N15)</f>
        <v>Изпращане на фактури за ваучери</v>
      </c>
      <c r="HQ46" t="str">
        <f>IF('FieldSelection IST'!U15="","",'FieldSelection IST'!U15)</f>
        <v/>
      </c>
      <c r="HR46" t="str">
        <f>IF('FieldSelection IST'!V15="","",'FieldSelection IST'!V15)</f>
        <v>Sending FV invoices</v>
      </c>
      <c r="HS46" t="str">
        <f>IF('FieldSelection IST'!W15="","",'FieldSelection IST'!W15)</f>
        <v/>
      </c>
      <c r="HT46" t="str">
        <f>IF('FieldSelection IST'!X15="","",'FieldSelection IST'!X15)</f>
        <v/>
      </c>
      <c r="HU46" t="str">
        <f>IF('FieldSelection IST'!Y15="","",'FieldSelection IST'!Y15)</f>
        <v/>
      </c>
      <c r="HV46" t="str">
        <f>IF('FieldSelection IST'!Z15="","",'FieldSelection IST'!Z15)</f>
        <v/>
      </c>
      <c r="HW46" t="str">
        <f>IF('FieldSelection IST'!AA15="","",'FieldSelection IST'!AA15)</f>
        <v/>
      </c>
      <c r="HX46" t="str">
        <f>IF('FieldSelection IST'!AB15="","",'FieldSelection IST'!AB15)</f>
        <v/>
      </c>
      <c r="HY46" t="str">
        <f>IF('FieldSelection IST'!AC15="","",'FieldSelection IST'!AC15)</f>
        <v/>
      </c>
      <c r="HZ46" t="str">
        <f>IF('FieldSelection IST'!AD15="","",'FieldSelection IST'!AD15)</f>
        <v>VOUCHER</v>
      </c>
      <c r="IA46" t="str">
        <f>IF('FieldSelection IST'!AE15="","",'FieldSelection IST'!AE15)</f>
        <v>INT_VOUCHER</v>
      </c>
      <c r="IC46" s="200" t="s">
        <v>353</v>
      </c>
      <c r="ID46" s="200" t="s">
        <v>316</v>
      </c>
      <c r="IE46" s="200" t="s">
        <v>335</v>
      </c>
      <c r="IF46" s="200" t="s">
        <v>318</v>
      </c>
    </row>
    <row r="47" spans="1:240" outlineLevel="1" x14ac:dyDescent="0.3">
      <c r="A47" s="111">
        <v>1</v>
      </c>
      <c r="AR47" s="94" t="str" cm="1">
        <f t="array" aca="1" ref="AR47" ca="1">IF(AND(OR(Formular!Formulartypland="INT",Formular!Formulartypland="INT_FLW",Formular!Formulartypland="INT_EK"),INDIRECT("Formular!IESBK_"&amp;GP47)&lt;&gt;"",INDIRECT("Formular!"&amp;GR47)&lt;&gt;""),"DE",IF(AND(AND(Formular!Formulartypland&lt;&gt;"INT",Formular!Formulartypland&lt;&gt;"INT_FLW",Formular!Formulartypland&lt;&gt;"INT_EK"),INDIRECT("Formular!"&amp;GR47)&lt;&gt;""),"Formulartypland",""))</f>
        <v/>
      </c>
      <c r="AX47" s="94" t="str">
        <f t="shared" ca="1" si="17"/>
        <v/>
      </c>
      <c r="AY4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lt;&gt;""),"X","")</f>
        <v/>
      </c>
      <c r="AZ47" s="94" t="str" cm="1">
        <f t="array" aca="1" ref="AZ47" ca="1">IF(AR47="","",IF(AND(Formular!Formulartypland&lt;&gt;"INT",Formular!Formulartypland&lt;&gt;"INT_FLW",Formular!Formulartypland&lt;&gt;"INT_EK"),GT47,VLOOKUP(INDIRECT("Formular!"&amp;GT47),INDIRECT(VLOOKUP(Formular!Formulartypsprache,$GX$37:$GY$44,2,FALSE)),INDEX($GZ$37:$HG$44,MATCH(Formular!Formulartypsprache,$GX$37:$GX$44,0),MATCH(GP47,'Upload Flatfile'!$GZ$36:$HG$36,0)),FALSE)))</f>
        <v/>
      </c>
      <c r="FZ47" s="28"/>
      <c r="GA47" s="28"/>
      <c r="GB47" s="28" t="s">
        <v>256</v>
      </c>
      <c r="GC47" s="93" t="str">
        <f>IF(AND(Formular!IESRemarkClassify&lt;&gt;"",Formular!Formulartypland="RO"),"CH_010_001_004_RO","")</f>
        <v/>
      </c>
      <c r="GD47" s="28" t="s">
        <v>257</v>
      </c>
      <c r="GE47" t="str">
        <f>IF(GC47="","","IESRemarkClassify")</f>
        <v/>
      </c>
      <c r="GF47" s="285"/>
      <c r="GG47" s="285"/>
      <c r="GH47" s="285"/>
      <c r="GI47" s="300"/>
      <c r="GP47" t="s">
        <v>143</v>
      </c>
      <c r="GR47" t="s">
        <v>354</v>
      </c>
      <c r="GT47" t="s">
        <v>355</v>
      </c>
      <c r="GY47">
        <v>12</v>
      </c>
      <c r="HI47" t="str">
        <f>IF('FieldSelection IST'!G16="","",'FieldSelection IST'!G16)</f>
        <v>Versand von Rechnungen Mietwagen</v>
      </c>
      <c r="HJ47" t="str">
        <f>IF('FieldSelection IST'!H16="","",'FieldSelection IST'!H16)</f>
        <v>Sending invoice for rent a car</v>
      </c>
      <c r="HK47" t="str">
        <f>IF('FieldSelection IST'!I16="","",'FieldSelection IST'!I16)</f>
        <v/>
      </c>
      <c r="HL47" t="str">
        <f>IF('FieldSelection IST'!J16="","",'FieldSelection IST'!J16)</f>
        <v/>
      </c>
      <c r="HM47" t="str">
        <f>IF('FieldSelection IST'!K16="","",'FieldSelection IST'!K16)</f>
        <v/>
      </c>
      <c r="HN47" t="str">
        <f>IF('FieldSelection IST'!L16="","",'FieldSelection IST'!L16)</f>
        <v/>
      </c>
      <c r="HO47" t="str">
        <f>IF('FieldSelection IST'!M16="","",'FieldSelection IST'!M16)</f>
        <v/>
      </c>
      <c r="HP47" t="str">
        <f>IF('FieldSelection IST'!N16="","",'FieldSelection IST'!N16)</f>
        <v>Изпращане на фактури за наем на коли</v>
      </c>
      <c r="HQ47" t="str">
        <f>IF('FieldSelection IST'!U16="","",'FieldSelection IST'!U16)</f>
        <v/>
      </c>
      <c r="HR47" t="str">
        <f>IF('FieldSelection IST'!V16="","",'FieldSelection IST'!V16)</f>
        <v>Sending invoice for rent a car</v>
      </c>
      <c r="HS47" t="str">
        <f>IF('FieldSelection IST'!W16="","",'FieldSelection IST'!W16)</f>
        <v/>
      </c>
      <c r="HT47" t="str">
        <f>IF('FieldSelection IST'!X16="","",'FieldSelection IST'!X16)</f>
        <v/>
      </c>
      <c r="HU47" t="str">
        <f>IF('FieldSelection IST'!Y16="","",'FieldSelection IST'!Y16)</f>
        <v/>
      </c>
      <c r="HV47" t="str">
        <f>IF('FieldSelection IST'!Z16="","",'FieldSelection IST'!Z16)</f>
        <v/>
      </c>
      <c r="HW47" t="str">
        <f>IF('FieldSelection IST'!AA16="","",'FieldSelection IST'!AA16)</f>
        <v/>
      </c>
      <c r="HX47" t="str">
        <f>IF('FieldSelection IST'!AB16="","",'FieldSelection IST'!AB16)</f>
        <v/>
      </c>
      <c r="HY47" t="str">
        <f>IF('FieldSelection IST'!AC16="","",'FieldSelection IST'!AC16)</f>
        <v/>
      </c>
      <c r="HZ47" t="str">
        <f>IF('FieldSelection IST'!AD16="","",'FieldSelection IST'!AD16)</f>
        <v>CARS</v>
      </c>
      <c r="IA47" t="str">
        <f>IF('FieldSelection IST'!AE16="","",'FieldSelection IST'!AE16)</f>
        <v>INT_CARS</v>
      </c>
      <c r="IC47" s="200" t="s">
        <v>356</v>
      </c>
      <c r="ID47" s="200" t="s">
        <v>316</v>
      </c>
      <c r="IE47" s="200" t="s">
        <v>335</v>
      </c>
      <c r="IF47" s="200" t="s">
        <v>318</v>
      </c>
    </row>
    <row r="48" spans="1:240" outlineLevel="1" x14ac:dyDescent="0.3">
      <c r="A48" s="111">
        <v>1</v>
      </c>
      <c r="AR48" s="94" t="str" cm="1">
        <f t="array" aca="1" ref="AR48" ca="1">IF(AND(OR(Formular!Formulartypland="INT",Formular!Formulartypland="INT_FLW",Formular!Formulartypland="INT_EK"),INDIRECT("Formular!IESBK_"&amp;GP48)&lt;&gt;"",INDIRECT("Formular!"&amp;GR48)&lt;&gt;""),"DE",IF(AND(AND(Formular!Formulartypland&lt;&gt;"INT",Formular!Formulartypland&lt;&gt;"INT_FLW",Formular!Formulartypland&lt;&gt;"INT_EK"),INDIRECT("Formular!"&amp;GR48)&lt;&gt;""),"Formulartypland",""))</f>
        <v/>
      </c>
      <c r="AX48" s="94" t="str">
        <f t="shared" ca="1" si="17"/>
        <v/>
      </c>
      <c r="AY4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lt;&gt;""),"X","")</f>
        <v/>
      </c>
      <c r="AZ48" s="94" t="str" cm="1">
        <f t="array" aca="1" ref="AZ48" ca="1">IF(AR48="","",IF(AND(Formular!Formulartypland&lt;&gt;"INT",Formular!Formulartypland&lt;&gt;"INT_FLW",Formular!Formulartypland&lt;&gt;"INT_EK"),GT48,VLOOKUP(INDIRECT("Formular!"&amp;GT48),INDIRECT(VLOOKUP(Formular!Formulartypsprache,$GX$37:$GY$44,2,FALSE)),INDEX($GZ$37:$HG$44,MATCH(Formular!Formulartypsprache,$GX$37:$GX$44,0),MATCH(GP48,'Upload Flatfile'!$GZ$36:$HG$36,0)),FALSE)))</f>
        <v/>
      </c>
      <c r="FZ48" s="93" t="str">
        <f>IF(AND(Formular!Formulartypland="BG",OR('Upload Flatfile'!GC48&lt;&gt;"",'Upload Flatfile'!GC49&lt;&gt;"",'Upload Flatfile'!GC50&lt;&gt;"")),"CL_010_001_BG","")</f>
        <v/>
      </c>
      <c r="GA48" s="93" t="str">
        <f>IF(AND(Formular!Formulartypland="BG",OR('Upload Flatfile'!GC48&lt;&gt;"",'Upload Flatfile'!GC49&lt;&gt;"",'Upload Flatfile'!GC50&lt;&gt;"")),"010","")</f>
        <v/>
      </c>
      <c r="GB48" s="26" t="s">
        <v>256</v>
      </c>
      <c r="GC48" s="93" t="str">
        <f>IF(AND(Formular!IESSubcategory&lt;&gt;"",Formular!Formulartypland="BG"),"CH_010_001_001_BG","")</f>
        <v/>
      </c>
      <c r="GD48" s="26" t="s">
        <v>257</v>
      </c>
      <c r="GE48" t="str">
        <f>IF(GC48="","","IESSubcategory")</f>
        <v/>
      </c>
      <c r="GF48" s="285"/>
      <c r="GG48" s="285"/>
      <c r="GH48" s="285"/>
      <c r="GI48" s="300"/>
      <c r="GP48" t="s">
        <v>143</v>
      </c>
      <c r="GR48" t="s">
        <v>357</v>
      </c>
      <c r="GT48" t="s">
        <v>358</v>
      </c>
      <c r="GY48">
        <v>2</v>
      </c>
      <c r="HI48" t="str">
        <f>IF('FieldSelection IST'!G17="","",'FieldSelection IST'!G17)</f>
        <v>Versand von Rechnungen durch Kaufland</v>
      </c>
      <c r="HJ48" t="str">
        <f>IF('FieldSelection IST'!H17="","",'FieldSelection IST'!H17)</f>
        <v>Sending invoices by Kaufland</v>
      </c>
      <c r="HK48" t="str">
        <f>IF('FieldSelection IST'!I17="","",'FieldSelection IST'!I17)</f>
        <v>Faktury vystavené Kauflandem</v>
      </c>
      <c r="HL48" t="str">
        <f>IF('FieldSelection IST'!J17="","",'FieldSelection IST'!J17)</f>
        <v>pre zasielanie faktúr vystavených KL</v>
      </c>
      <c r="HM48" t="str">
        <f>IF('FieldSelection IST'!K17="","",'FieldSelection IST'!K17)</f>
        <v>wysyłanych faktur przez Kaufland</v>
      </c>
      <c r="HN48" t="str">
        <f>IF('FieldSelection IST'!L17="","",'FieldSelection IST'!L17)</f>
        <v xml:space="preserve">Slanje računa </v>
      </c>
      <c r="HO48" t="str">
        <f>IF('FieldSelection IST'!M17="","",'FieldSelection IST'!M17)</f>
        <v>Trimitere facturi emise de Kaufland</v>
      </c>
      <c r="HP48" t="str">
        <f>IF('FieldSelection IST'!N17="","",'FieldSelection IST'!N17)</f>
        <v>Самофактуриране</v>
      </c>
      <c r="HQ48" t="str">
        <f>IF('FieldSelection IST'!U17="","",'FieldSelection IST'!U17)</f>
        <v/>
      </c>
      <c r="HR48" t="str">
        <f>IF('FieldSelection IST'!V17="","",'FieldSelection IST'!V17)</f>
        <v>Sending invoices by Kaufland</v>
      </c>
      <c r="HS48" t="str">
        <f>IF('FieldSelection IST'!W17="","",'FieldSelection IST'!W17)</f>
        <v>ExtAbr</v>
      </c>
      <c r="HT48" t="str">
        <f>IF('FieldSelection IST'!X17="","",'FieldSelection IST'!X17)</f>
        <v/>
      </c>
      <c r="HU48" t="str">
        <f>IF('FieldSelection IST'!Y17="","",'FieldSelection IST'!Y17)</f>
        <v/>
      </c>
      <c r="HV48" t="str">
        <f>IF('FieldSelection IST'!Z17="","",'FieldSelection IST'!Z17)</f>
        <v>KKB</v>
      </c>
      <c r="HW48" t="str">
        <f>IF('FieldSelection IST'!AA17="","",'FieldSelection IST'!AA17)</f>
        <v>FAKTURY</v>
      </c>
      <c r="HX48" t="str">
        <f>IF('FieldSelection IST'!AB17="","",'FieldSelection IST'!AB17)</f>
        <v>INVOICE</v>
      </c>
      <c r="HY48" t="str">
        <f>IF('FieldSelection IST'!AC17="","",'FieldSelection IST'!AC17)</f>
        <v>INVOICE</v>
      </c>
      <c r="HZ48" t="str">
        <f>IF('FieldSelection IST'!AD17="","",'FieldSelection IST'!AD17)</f>
        <v/>
      </c>
      <c r="IA48" t="str">
        <f>IF('FieldSelection IST'!AE17="","",'FieldSelection IST'!AE17)</f>
        <v>INT_send_IV</v>
      </c>
      <c r="IC48" s="200" t="s">
        <v>359</v>
      </c>
      <c r="ID48" s="200" t="s">
        <v>316</v>
      </c>
      <c r="IE48" s="200" t="s">
        <v>335</v>
      </c>
      <c r="IF48" s="200" t="s">
        <v>318</v>
      </c>
    </row>
    <row r="49" spans="1:240" outlineLevel="1" x14ac:dyDescent="0.3">
      <c r="A49" s="111">
        <v>1</v>
      </c>
      <c r="AR49" s="94" t="str" cm="1">
        <f t="array" aca="1" ref="AR49" ca="1">IF(AND(OR(Formular!Formulartypland="INT",Formular!Formulartypland="INT_FLW",Formular!Formulartypland="INT_EK"),INDIRECT("Formular!IESBK_"&amp;GP49)&lt;&gt;"",INDIRECT("Formular!"&amp;GR49)&lt;&gt;""),"DE",IF(AND(AND(Formular!Formulartypland&lt;&gt;"INT",Formular!Formulartypland&lt;&gt;"INT_FLW",Formular!Formulartypland&lt;&gt;"INT_EK"),INDIRECT("Formular!"&amp;GR49)&lt;&gt;""),"Formulartypland",""))</f>
        <v/>
      </c>
      <c r="AX49" s="94" t="str">
        <f t="shared" ca="1" si="17"/>
        <v/>
      </c>
      <c r="AY4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lt;&gt;""),"X","")</f>
        <v/>
      </c>
      <c r="AZ49" s="94" t="str" cm="1">
        <f t="array" aca="1" ref="AZ49" ca="1">IF(AR49="","",IF(AND(Formular!Formulartypland&lt;&gt;"INT",Formular!Formulartypland&lt;&gt;"INT_FLW",Formular!Formulartypland&lt;&gt;"INT_EK"),GT49,VLOOKUP(INDIRECT("Formular!"&amp;GT49),INDIRECT(VLOOKUP(Formular!Formulartypsprache,$GX$37:$GY$44,2,FALSE)),INDEX($GZ$37:$HG$44,MATCH(Formular!Formulartypsprache,$GX$37:$GX$44,0),MATCH(GP49,'Upload Flatfile'!$GZ$36:$HG$36,0)),FALSE)))</f>
        <v/>
      </c>
      <c r="FZ49" s="28"/>
      <c r="GA49" s="28"/>
      <c r="GB49" s="28" t="s">
        <v>256</v>
      </c>
      <c r="GC49" s="93" t="str">
        <f>IF(AND(Formular!IESSubCategory2&lt;&gt;"",Formular!Formulartypland="BG"),"CH_010_001_002_BG","")</f>
        <v/>
      </c>
      <c r="GD49" s="28" t="s">
        <v>257</v>
      </c>
      <c r="GE49" t="str">
        <f>IF(GC49="","","IESSubCategory2")</f>
        <v/>
      </c>
      <c r="GF49" s="285"/>
      <c r="GG49" s="285"/>
      <c r="GH49" s="285"/>
      <c r="GI49" s="300"/>
      <c r="GP49" t="s">
        <v>143</v>
      </c>
      <c r="GR49" t="s">
        <v>360</v>
      </c>
      <c r="GT49" t="s">
        <v>361</v>
      </c>
      <c r="GY49">
        <v>1</v>
      </c>
      <c r="HI49" t="str">
        <f>IF('FieldSelection IST'!G18="","",'FieldSelection IST'!G18)</f>
        <v>Versand Rechnungen Konzessionär</v>
      </c>
      <c r="HJ49" t="str">
        <f>IF('FieldSelection IST'!H18="","",'FieldSelection IST'!H18)</f>
        <v>Sending Invoices for consessionaires</v>
      </c>
      <c r="HK49" t="str">
        <f>IF('FieldSelection IST'!I18="","",'FieldSelection IST'!I18)</f>
        <v>Vystavené faktury koncesionářům</v>
      </c>
      <c r="HL49" t="str">
        <f>IF('FieldSelection IST'!J18="","",'FieldSelection IST'!J18)</f>
        <v>pre zasielanie dokladov - koncesionári</v>
      </c>
      <c r="HM49" t="str">
        <f>IF('FieldSelection IST'!K18="","",'FieldSelection IST'!K18)</f>
        <v/>
      </c>
      <c r="HN49" t="str">
        <f>IF('FieldSelection IST'!L18="","",'FieldSelection IST'!L18)</f>
        <v>Slanje računa za najam</v>
      </c>
      <c r="HO49" t="str">
        <f>IF('FieldSelection IST'!M18="","",'FieldSelection IST'!M18)</f>
        <v>Trimitere facturi pentru consessionari</v>
      </c>
      <c r="HP49" t="str">
        <f>IF('FieldSelection IST'!N18="","",'FieldSelection IST'!N18)</f>
        <v>Изпращане фактури на концесионери</v>
      </c>
      <c r="HQ49" t="str">
        <f>IF('FieldSelection IST'!U18="","",'FieldSelection IST'!U18)</f>
        <v/>
      </c>
      <c r="HR49" t="str">
        <f>IF('FieldSelection IST'!V18="","",'FieldSelection IST'!V18)</f>
        <v>Sending Invoices for consessionaires</v>
      </c>
      <c r="HS49" t="str">
        <f>IF('FieldSelection IST'!W18="","",'FieldSelection IST'!W18)</f>
        <v>IVS</v>
      </c>
      <c r="HT49" t="str">
        <f>IF('FieldSelection IST'!X18="","",'FieldSelection IST'!X18)</f>
        <v/>
      </c>
      <c r="HU49" t="str">
        <f>IF('FieldSelection IST'!Y18="","",'FieldSelection IST'!Y18)</f>
        <v>IVS</v>
      </c>
      <c r="HV49" t="str">
        <f>IF('FieldSelection IST'!Z18="","",'FieldSelection IST'!Z18)</f>
        <v>IVS</v>
      </c>
      <c r="HW49" t="str">
        <f>IF('FieldSelection IST'!AA18="","",'FieldSelection IST'!AA18)</f>
        <v/>
      </c>
      <c r="HX49" t="str">
        <f>IF('FieldSelection IST'!AB18="","",'FieldSelection IST'!AB18)</f>
        <v>IVS</v>
      </c>
      <c r="HY49" t="str">
        <f>IF('FieldSelection IST'!AC18="","",'FieldSelection IST'!AC18)</f>
        <v>INVOICE, COMP, AVIS</v>
      </c>
      <c r="HZ49" t="str">
        <f>IF('FieldSelection IST'!AD18="","",'FieldSelection IST'!AD18)</f>
        <v>Invoice IVS</v>
      </c>
      <c r="IA49" t="str">
        <f>IF('FieldSelection IST'!AE18="","",'FieldSelection IST'!AE18)</f>
        <v>INT_cons</v>
      </c>
      <c r="IC49" s="200" t="s">
        <v>362</v>
      </c>
      <c r="ID49" s="200" t="s">
        <v>316</v>
      </c>
      <c r="IE49" s="200" t="s">
        <v>335</v>
      </c>
      <c r="IF49" s="200" t="s">
        <v>318</v>
      </c>
    </row>
    <row r="50" spans="1:240" outlineLevel="1" x14ac:dyDescent="0.3">
      <c r="A50" s="111">
        <v>1</v>
      </c>
      <c r="AR50" s="94" t="str" cm="1">
        <f t="array" aca="1" ref="AR50" ca="1">IF(AND(OR(Formular!Formulartypland="INT",Formular!Formulartypland="INT_FLW",Formular!Formulartypland="INT_EK"),INDIRECT("Formular!IESBK_"&amp;GP50)&lt;&gt;"",INDIRECT("Formular!"&amp;GR50)&lt;&gt;""),"DE",IF(AND(AND(Formular!Formulartypland&lt;&gt;"INT",Formular!Formulartypland&lt;&gt;"INT_FLW",Formular!Formulartypland&lt;&gt;"INT_EK"),INDIRECT("Formular!"&amp;GR50)&lt;&gt;""),"Formulartypland",""))</f>
        <v/>
      </c>
      <c r="AX50" s="94" t="str">
        <f t="shared" ca="1" si="17"/>
        <v/>
      </c>
      <c r="AY5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lt;&gt;""),"X","")</f>
        <v/>
      </c>
      <c r="AZ50" s="94" t="str" cm="1">
        <f t="array" aca="1" ref="AZ50" ca="1">IF(AR50="","",IF(AND(Formular!Formulartypland&lt;&gt;"INT",Formular!Formulartypland&lt;&gt;"INT_FLW",Formular!Formulartypland&lt;&gt;"INT_EK"),GT50,VLOOKUP(INDIRECT("Formular!"&amp;GT50),INDIRECT(VLOOKUP(Formular!Formulartypsprache,$GX$37:$GY$44,2,FALSE)),INDEX($GZ$37:$HG$44,MATCH(Formular!Formulartypsprache,$GX$37:$GX$44,0),MATCH(GP50,'Upload Flatfile'!$GZ$36:$HG$36,0)),FALSE)))</f>
        <v/>
      </c>
      <c r="FZ50" s="28"/>
      <c r="GA50" s="28"/>
      <c r="GB50" s="28" t="s">
        <v>256</v>
      </c>
      <c r="GC50" s="93" t="str">
        <f>IF(AND(Formular!IESRemarkClassify&lt;&gt;"",Formular!Formulartypland="BG"),"CH_010_001_004_BG","")</f>
        <v/>
      </c>
      <c r="GD50" s="28" t="s">
        <v>257</v>
      </c>
      <c r="GE50" t="str">
        <f>IF(GC50="","","IESRemarkClassify")</f>
        <v/>
      </c>
      <c r="GF50" s="285"/>
      <c r="GG50" s="285"/>
      <c r="GH50" s="285"/>
      <c r="GI50" s="300"/>
      <c r="GP50" t="s">
        <v>143</v>
      </c>
      <c r="GR50" t="s">
        <v>363</v>
      </c>
      <c r="GT50" t="s">
        <v>364</v>
      </c>
      <c r="HI50" t="str">
        <f>IF('FieldSelection IST'!G19="","",'FieldSelection IST'!G19)</f>
        <v>Versand Belastungsanzeigen durch Kaufland</v>
      </c>
      <c r="HJ50" t="str">
        <f>IF('FieldSelection IST'!H19="","",'FieldSelection IST'!H19)</f>
        <v>Sending of Belas by Kaufland</v>
      </c>
      <c r="HK50" t="str">
        <f>IF('FieldSelection IST'!I19="","",'FieldSelection IST'!I19)</f>
        <v>ODD ve jméně zákazníka (BELA)</v>
      </c>
      <c r="HL50" t="str">
        <f>IF('FieldSelection IST'!J19="","",'FieldSelection IST'!J19)</f>
        <v>pre zasielanie dobropisov vystavených KL (Bela)</v>
      </c>
      <c r="HM50" t="str">
        <f>IF('FieldSelection IST'!K19="","",'FieldSelection IST'!K19)</f>
        <v/>
      </c>
      <c r="HN50" t="str">
        <f>IF('FieldSelection IST'!L19="","",'FieldSelection IST'!L19)</f>
        <v>Slanje Bela (odobrenje- samozdavanje računa)</v>
      </c>
      <c r="HO50" t="str">
        <f>IF('FieldSelection IST'!M19="","",'FieldSelection IST'!M19)</f>
        <v>Trimitere Bela de către Kaufland</v>
      </c>
      <c r="HP50" t="str">
        <f>IF('FieldSelection IST'!N19="","",'FieldSelection IST'!N19)</f>
        <v>Bela</v>
      </c>
      <c r="HQ50" t="str">
        <f>IF('FieldSelection IST'!U19="","",'FieldSelection IST'!U19)</f>
        <v/>
      </c>
      <c r="HR50" t="str">
        <f>IF('FieldSelection IST'!V19="","",'FieldSelection IST'!V19)</f>
        <v>Sending of Belas by Kaufland</v>
      </c>
      <c r="HS50" t="str">
        <f>IF('FieldSelection IST'!W19="","",'FieldSelection IST'!W19)</f>
        <v/>
      </c>
      <c r="HT50" t="str">
        <f>IF('FieldSelection IST'!X19="","",'FieldSelection IST'!X19)</f>
        <v/>
      </c>
      <c r="HU50" t="str">
        <f>IF('FieldSelection IST'!Y19="","",'FieldSelection IST'!Y19)</f>
        <v>BELA</v>
      </c>
      <c r="HV50" t="str">
        <f>IF('FieldSelection IST'!Z19="","",'FieldSelection IST'!Z19)</f>
        <v>BELA</v>
      </c>
      <c r="HW50" t="str">
        <f>IF('FieldSelection IST'!AA19="","",'FieldSelection IST'!AA19)</f>
        <v/>
      </c>
      <c r="HX50" t="str">
        <f>IF('FieldSelection IST'!AB19="","",'FieldSelection IST'!AB19)</f>
        <v>BELA</v>
      </c>
      <c r="HY50" t="str">
        <f>IF('FieldSelection IST'!AC19="","",'FieldSelection IST'!AC19)</f>
        <v>BELA</v>
      </c>
      <c r="HZ50" t="str">
        <f>IF('FieldSelection IST'!AD19="","",'FieldSelection IST'!AD19)</f>
        <v/>
      </c>
      <c r="IA50" t="str">
        <f>IF('FieldSelection IST'!AE19="","",'FieldSelection IST'!AE19)</f>
        <v>INT_BELA</v>
      </c>
      <c r="IC50" s="200" t="s">
        <v>365</v>
      </c>
      <c r="ID50" s="200" t="s">
        <v>316</v>
      </c>
      <c r="IE50" s="200" t="s">
        <v>335</v>
      </c>
      <c r="IF50" s="200" t="s">
        <v>318</v>
      </c>
    </row>
    <row r="51" spans="1:240" outlineLevel="1" x14ac:dyDescent="0.3">
      <c r="A51" s="111">
        <v>1</v>
      </c>
      <c r="AR51" s="94" t="str" cm="1">
        <f t="array" aca="1" ref="AR51" ca="1">IF(AND(OR(Formular!Formulartypland="INT",Formular!Formulartypland="INT_FLW",Formular!Formulartypland="INT_EK"),INDIRECT("Formular!IESBK_"&amp;GP51)&lt;&gt;"",INDIRECT("Formular!"&amp;GR51)&lt;&gt;""),"DE",IF(AND(AND(Formular!Formulartypland&lt;&gt;"INT",Formular!Formulartypland&lt;&gt;"INT_FLW",Formular!Formulartypland&lt;&gt;"INT_EK"),INDIRECT("Formular!"&amp;GR51)&lt;&gt;""),"Formulartypland",""))</f>
        <v/>
      </c>
      <c r="AX51" s="94" t="str">
        <f t="shared" ca="1" si="17"/>
        <v/>
      </c>
      <c r="AY5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lt;&gt;""),"X","")</f>
        <v/>
      </c>
      <c r="AZ51" s="94" t="str" cm="1">
        <f t="array" aca="1" ref="AZ51" ca="1">IF(AR51="","",IF(AND(Formular!Formulartypland&lt;&gt;"INT",Formular!Formulartypland&lt;&gt;"INT_FLW",Formular!Formulartypland&lt;&gt;"INT_EK"),GT51,VLOOKUP(INDIRECT("Formular!"&amp;GT51),INDIRECT(VLOOKUP(Formular!Formulartypsprache,$GX$37:$GY$44,2,FALSE)),INDEX($GZ$37:$HG$44,MATCH(Formular!Formulartypsprache,$GX$37:$GX$44,0),MATCH(GP51,'Upload Flatfile'!$GZ$36:$HG$36,0)),FALSE)))</f>
        <v/>
      </c>
      <c r="GF51" s="285"/>
      <c r="GG51" s="285"/>
      <c r="GH51" s="285"/>
      <c r="GI51" s="300"/>
      <c r="GP51" t="s">
        <v>143</v>
      </c>
      <c r="GR51" t="s">
        <v>366</v>
      </c>
      <c r="GT51" t="s">
        <v>367</v>
      </c>
      <c r="HI51" t="str">
        <f>IF('FieldSelection IST'!G20="","",'FieldSelection IST'!G20)</f>
        <v>Versand Bonusabrechnungen inkl. Anhänge</v>
      </c>
      <c r="HJ51" t="str">
        <f>IF('FieldSelection IST'!H20="","",'FieldSelection IST'!H20)</f>
        <v>Sending of Bonus invoices incl. Attachments</v>
      </c>
      <c r="HK51" t="str">
        <f>IF('FieldSelection IST'!I20="","",'FieldSelection IST'!I20)</f>
        <v/>
      </c>
      <c r="HL51" t="str">
        <f>IF('FieldSelection IST'!J20="","",'FieldSelection IST'!J20)</f>
        <v/>
      </c>
      <c r="HM51" t="str">
        <f>IF('FieldSelection IST'!K20="","",'FieldSelection IST'!K20)</f>
        <v/>
      </c>
      <c r="HN51" t="str">
        <f>IF('FieldSelection IST'!L20="","",'FieldSelection IST'!L20)</f>
        <v/>
      </c>
      <c r="HO51" t="str">
        <f>IF('FieldSelection IST'!M20="","",'FieldSelection IST'!M20)</f>
        <v/>
      </c>
      <c r="HP51" t="str">
        <f>IF('FieldSelection IST'!N20="","",'FieldSelection IST'!N20)</f>
        <v>Изпращане на фактури за бонуси (вкл. справка)</v>
      </c>
      <c r="HQ51" t="str">
        <f>IF('FieldSelection IST'!U20="","",'FieldSelection IST'!U20)</f>
        <v/>
      </c>
      <c r="HR51" t="str">
        <f>IF('FieldSelection IST'!V20="","",'FieldSelection IST'!V20)</f>
        <v>Sending of Bonus invoices incl. Attachments</v>
      </c>
      <c r="HS51" t="str">
        <f>IF('FieldSelection IST'!W20="","",'FieldSelection IST'!W20)</f>
        <v/>
      </c>
      <c r="HT51" t="str">
        <f>IF('FieldSelection IST'!X20="","",'FieldSelection IST'!X20)</f>
        <v/>
      </c>
      <c r="HU51" t="str">
        <f>IF('FieldSelection IST'!Y20="","",'FieldSelection IST'!Y20)</f>
        <v/>
      </c>
      <c r="HV51" t="str">
        <f>IF('FieldSelection IST'!Z20="","",'FieldSelection IST'!Z20)</f>
        <v/>
      </c>
      <c r="HW51" t="str">
        <f>IF('FieldSelection IST'!AA20="","",'FieldSelection IST'!AA20)</f>
        <v/>
      </c>
      <c r="HX51" t="str">
        <f>IF('FieldSelection IST'!AB20="","",'FieldSelection IST'!AB20)</f>
        <v/>
      </c>
      <c r="HY51" t="str">
        <f>IF('FieldSelection IST'!AC20="","",'FieldSelection IST'!AC20)</f>
        <v/>
      </c>
      <c r="HZ51" t="str">
        <f>IF('FieldSelection IST'!AD20="","",'FieldSelection IST'!AD20)</f>
        <v>bonus</v>
      </c>
      <c r="IA51" t="str">
        <f>IF('FieldSelection IST'!AE20="","",'FieldSelection IST'!AE20)</f>
        <v>INT_BONUS</v>
      </c>
      <c r="IC51" s="200" t="s">
        <v>368</v>
      </c>
      <c r="ID51" s="200" t="s">
        <v>316</v>
      </c>
      <c r="IE51" s="200" t="s">
        <v>335</v>
      </c>
      <c r="IF51" s="200" t="s">
        <v>318</v>
      </c>
    </row>
    <row r="52" spans="1:240" outlineLevel="1" x14ac:dyDescent="0.3">
      <c r="A52" s="111">
        <v>1</v>
      </c>
      <c r="AR52" s="94" t="str" cm="1">
        <f t="array" aca="1" ref="AR52" ca="1">IF(AND(OR(Formular!Formulartypland="INT",Formular!Formulartypland="INT_FLW",Formular!Formulartypland="INT_EK"),INDIRECT("Formular!IESBK_"&amp;GP52)&lt;&gt;"",INDIRECT("Formular!"&amp;GR52)&lt;&gt;""),"DE",IF(AND(AND(Formular!Formulartypland&lt;&gt;"INT",Formular!Formulartypland&lt;&gt;"INT_FLW",Formular!Formulartypland&lt;&gt;"INT_EK"),INDIRECT("Formular!"&amp;GR52)&lt;&gt;""),"Formulartypland",""))</f>
        <v/>
      </c>
      <c r="AX52" s="94" t="str">
        <f t="shared" ca="1" si="17"/>
        <v/>
      </c>
      <c r="AY5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lt;&gt;""),"X","")</f>
        <v/>
      </c>
      <c r="AZ52" s="94" t="str" cm="1">
        <f t="array" aca="1" ref="AZ52" ca="1">IF(AR52="","",IF(AND(Formular!Formulartypland&lt;&gt;"INT",Formular!Formulartypland&lt;&gt;"INT_FLW",Formular!Formulartypland&lt;&gt;"INT_EK"),GT52,VLOOKUP(INDIRECT("Formular!"&amp;GT52),INDIRECT(VLOOKUP(Formular!Formulartypsprache,$GX$37:$GY$44,2,FALSE)),INDEX($GZ$37:$HG$44,MATCH(Formular!Formulartypsprache,$GX$37:$GX$44,0),MATCH(GP52,'Upload Flatfile'!$GZ$36:$HG$36,0)),FALSE)))</f>
        <v/>
      </c>
      <c r="GF52" s="285"/>
      <c r="GG52" s="285"/>
      <c r="GH52" s="285"/>
      <c r="GI52" s="300"/>
      <c r="GP52" t="s">
        <v>143</v>
      </c>
      <c r="GR52" t="s">
        <v>369</v>
      </c>
      <c r="GT52" t="s">
        <v>370</v>
      </c>
      <c r="HI52" t="str">
        <f>IF('FieldSelection IST'!G21="","",'FieldSelection IST'!G21)</f>
        <v>Versand Avis, Komp.-Schreiben, Mahnung</v>
      </c>
      <c r="HJ52" t="str">
        <f>IF('FieldSelection IST'!H21="","",'FieldSelection IST'!H21)</f>
        <v>Sending of Payment advice, Compensation</v>
      </c>
      <c r="HK52" t="str">
        <f>IF('FieldSelection IST'!I21="","",'FieldSelection IST'!I21)</f>
        <v>Avíza o platbě/kompenzaci</v>
      </c>
      <c r="HL52" t="str">
        <f>IF('FieldSelection IST'!J21="","",'FieldSelection IST'!J21)</f>
        <v>AVISO, kompenzácie a iné vyúčtovania</v>
      </c>
      <c r="HM52" t="str">
        <f>IF('FieldSelection IST'!K21="","",'FieldSelection IST'!K21)</f>
        <v>E-mail AVISO, potrącenie i inne rozliczenia</v>
      </c>
      <c r="HN52" t="str">
        <f>IF('FieldSelection IST'!L21="","",'FieldSelection IST'!L21)</f>
        <v>Slanje obavijesti o plaćanju, kompenzacija, opomena</v>
      </c>
      <c r="HO52" t="str">
        <f>IF('FieldSelection IST'!M21="","",'FieldSelection IST'!M21)</f>
        <v>Trimitere avize de plată, compensări, somații</v>
      </c>
      <c r="HP52" t="str">
        <f>IF('FieldSelection IST'!N21="","",'FieldSelection IST'!N21)</f>
        <v>Изпращане на авизо, компенсации, напомнителни писма</v>
      </c>
      <c r="HQ52" t="str">
        <f>IF('FieldSelection IST'!U21="","",'FieldSelection IST'!U21)</f>
        <v/>
      </c>
      <c r="HR52" t="str">
        <f>IF('FieldSelection IST'!V21="","",'FieldSelection IST'!V21)</f>
        <v>Sending of Payment advice, Compensation</v>
      </c>
      <c r="HS52" t="str">
        <f>IF('FieldSelection IST'!W21="","",'FieldSelection IST'!W21)</f>
        <v>AVIS,COMPN,MAHN</v>
      </c>
      <c r="HT52" t="str">
        <f>IF('FieldSelection IST'!X21="","",'FieldSelection IST'!X21)</f>
        <v/>
      </c>
      <c r="HU52" t="str">
        <f>IF('FieldSelection IST'!Y21="","",'FieldSelection IST'!Y21)</f>
        <v>AVIS, COMP</v>
      </c>
      <c r="HV52" t="str">
        <f>IF('FieldSelection IST'!Z21="","",'FieldSelection IST'!Z21)</f>
        <v>AVIS,COMP</v>
      </c>
      <c r="HW52" t="str">
        <f>IF('FieldSelection IST'!AA21="","",'FieldSelection IST'!AA21)</f>
        <v>AWIZO,KOMP</v>
      </c>
      <c r="HX52" t="str">
        <f>IF('FieldSelection IST'!AB21="","",'FieldSelection IST'!AB21)</f>
        <v>AVIS, COMP</v>
      </c>
      <c r="HY52" t="str">
        <f>IF('FieldSelection IST'!AC21="","",'FieldSelection IST'!AC21)</f>
        <v>COMP, AVIS</v>
      </c>
      <c r="HZ52" t="str">
        <f>IF('FieldSelection IST'!AD21="","",'FieldSelection IST'!AD21)</f>
        <v>paym,comp</v>
      </c>
      <c r="IA52" t="str">
        <f>IF('FieldSelection IST'!AE21="","",'FieldSelection IST'!AE21)</f>
        <v>INT_AVIS</v>
      </c>
      <c r="IC52" s="200" t="s">
        <v>371</v>
      </c>
      <c r="ID52" s="200" t="s">
        <v>316</v>
      </c>
      <c r="IE52" s="200" t="s">
        <v>372</v>
      </c>
      <c r="IF52" s="200" t="s">
        <v>318</v>
      </c>
    </row>
    <row r="53" spans="1:240" outlineLevel="1" x14ac:dyDescent="0.3">
      <c r="A53" s="111">
        <v>1</v>
      </c>
      <c r="AR53" s="94" t="str" cm="1">
        <f t="array" aca="1" ref="AR53" ca="1">IF(AND(OR(Formular!Formulartypland="INT",Formular!Formulartypland="INT_FLW",Formular!Formulartypland="INT_EK"),INDIRECT("Formular!IESBK_"&amp;GP53)&lt;&gt;"",INDIRECT("Formular!"&amp;GR53)&lt;&gt;""),"DE",IF(AND(AND(Formular!Formulartypland&lt;&gt;"INT",Formular!Formulartypland&lt;&gt;"INT_FLW",Formular!Formulartypland&lt;&gt;"INT_EK"),INDIRECT("Formular!"&amp;GR53)&lt;&gt;""),"Formulartypland",""))</f>
        <v/>
      </c>
      <c r="AX53" s="94" t="str">
        <f t="shared" ca="1" si="17"/>
        <v/>
      </c>
      <c r="AY5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lt;&gt;""),"X","")</f>
        <v/>
      </c>
      <c r="AZ53" s="94" t="str" cm="1">
        <f t="array" aca="1" ref="AZ53" ca="1">IF(AR53="","",IF(AND(Formular!Formulartypland&lt;&gt;"INT",Formular!Formulartypland&lt;&gt;"INT_FLW",Formular!Formulartypland&lt;&gt;"INT_EK"),GT53,VLOOKUP(INDIRECT("Formular!"&amp;GT53),INDIRECT(VLOOKUP(Formular!Formulartypsprache,$GX$37:$GY$44,2,FALSE)),INDEX($GZ$37:$HG$44,MATCH(Formular!Formulartypsprache,$GX$37:$GX$44,0),MATCH(GP53,'Upload Flatfile'!$GZ$36:$HG$36,0)),FALSE)))</f>
        <v/>
      </c>
      <c r="GF53" s="285"/>
      <c r="GG53" s="285"/>
      <c r="GH53" s="285"/>
      <c r="GI53" s="300"/>
      <c r="GP53" t="s">
        <v>143</v>
      </c>
      <c r="GR53" t="s">
        <v>373</v>
      </c>
      <c r="GT53" t="s">
        <v>374</v>
      </c>
      <c r="HI53" t="str">
        <f>IF('FieldSelection IST'!G22="","",'FieldSelection IST'!G22)</f>
        <v>Versand von Gutschriften</v>
      </c>
      <c r="HJ53" t="str">
        <f>IF('FieldSelection IST'!H22="","",'FieldSelection IST'!H22)</f>
        <v>Sending of Self-billing invoices</v>
      </c>
      <c r="HK53" t="str">
        <f>IF('FieldSelection IST'!I22="","",'FieldSelection IST'!I22)</f>
        <v>CCS Fakturace (BONI)</v>
      </c>
      <c r="HL53" t="str">
        <f>IF('FieldSelection IST'!J22="","",'FieldSelection IST'!J22)</f>
        <v>pre zasielanie faktúr vystavených KL (selfbilling)</v>
      </c>
      <c r="HM53" t="str">
        <f>IF('FieldSelection IST'!K22="","",'FieldSelection IST'!K22)</f>
        <v/>
      </c>
      <c r="HN53" t="str">
        <f>IF('FieldSelection IST'!L22="","",'FieldSelection IST'!L22)</f>
        <v/>
      </c>
      <c r="HO53" t="str">
        <f>IF('FieldSelection IST'!M22="","",'FieldSelection IST'!M22)</f>
        <v>Trimitere auto-facturi</v>
      </c>
      <c r="HP53" t="str">
        <f>IF('FieldSelection IST'!N22="","",'FieldSelection IST'!N22)</f>
        <v>Изпращане на КИ</v>
      </c>
      <c r="HQ53" t="str">
        <f>IF('FieldSelection IST'!U22="","",'FieldSelection IST'!U22)</f>
        <v/>
      </c>
      <c r="HR53" t="str">
        <f>IF('FieldSelection IST'!V22="","",'FieldSelection IST'!V22)</f>
        <v>Sending of Self-billing invoices</v>
      </c>
      <c r="HS53" t="str">
        <f>IF('FieldSelection IST'!W22="","",'FieldSelection IST'!W22)</f>
        <v>GSRP</v>
      </c>
      <c r="HT53" t="str">
        <f>IF('FieldSelection IST'!X22="","",'FieldSelection IST'!X22)</f>
        <v/>
      </c>
      <c r="HU53" t="str">
        <f>IF('FieldSelection IST'!Y22="","",'FieldSelection IST'!Y22)</f>
        <v>BONI</v>
      </c>
      <c r="HV53" t="str">
        <f>IF('FieldSelection IST'!Z22="","",'FieldSelection IST'!Z22)</f>
        <v>SELF</v>
      </c>
      <c r="HW53" t="str">
        <f>IF('FieldSelection IST'!AA22="","",'FieldSelection IST'!AA22)</f>
        <v/>
      </c>
      <c r="HX53" t="str">
        <f>IF('FieldSelection IST'!AB22="","",'FieldSelection IST'!AB22)</f>
        <v/>
      </c>
      <c r="HY53" t="str">
        <f>IF('FieldSelection IST'!AC22="","",'FieldSelection IST'!AC22)</f>
        <v/>
      </c>
      <c r="HZ53" t="str">
        <f>IF('FieldSelection IST'!AD22="","",'FieldSelection IST'!AD22)</f>
        <v/>
      </c>
      <c r="IA53" t="str">
        <f>IF('FieldSelection IST'!AE22="","",'FieldSelection IST'!AE22)</f>
        <v>INT_self billing</v>
      </c>
      <c r="IC53" s="200" t="s">
        <v>375</v>
      </c>
      <c r="ID53" s="200" t="s">
        <v>316</v>
      </c>
      <c r="IE53" s="200" t="s">
        <v>372</v>
      </c>
      <c r="IF53" s="200" t="s">
        <v>318</v>
      </c>
    </row>
    <row r="54" spans="1:240" outlineLevel="1" x14ac:dyDescent="0.3">
      <c r="A54" s="111">
        <v>1</v>
      </c>
      <c r="AR54" s="94" t="str" cm="1">
        <f t="array" aca="1" ref="AR54" ca="1">IF(AND(OR(Formular!Formulartypland="INT",Formular!Formulartypland="INT_FLW",Formular!Formulartypland="INT_EK"),INDIRECT("Formular!IESBK_"&amp;GP54)&lt;&gt;"",INDIRECT("Formular!"&amp;GR54)&lt;&gt;""),"DE",IF(AND(AND(Formular!Formulartypland&lt;&gt;"INT",Formular!Formulartypland&lt;&gt;"INT_FLW",Formular!Formulartypland&lt;&gt;"INT_EK"),INDIRECT("Formular!"&amp;GR54)&lt;&gt;""),"Formulartypland",""))</f>
        <v/>
      </c>
      <c r="AX54" s="94" t="str">
        <f t="shared" ca="1" si="17"/>
        <v/>
      </c>
      <c r="AY5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lt;&gt;""),"X","")</f>
        <v/>
      </c>
      <c r="AZ54" s="94" t="str" cm="1">
        <f t="array" aca="1" ref="AZ54" ca="1">IF(AR54="","",IF(AND(Formular!Formulartypland&lt;&gt;"INT",Formular!Formulartypland&lt;&gt;"INT_FLW",Formular!Formulartypland&lt;&gt;"INT_EK"),GT54,VLOOKUP(INDIRECT("Formular!"&amp;GT54),INDIRECT(VLOOKUP(Formular!Formulartypsprache,$GX$37:$GY$44,2,FALSE)),INDEX($GZ$37:$HG$44,MATCH(Formular!Formulartypsprache,$GX$37:$GX$44,0),MATCH(GP54,'Upload Flatfile'!$GZ$36:$HG$36,0)),FALSE)))</f>
        <v/>
      </c>
      <c r="GF54" s="285"/>
      <c r="GG54" s="285"/>
      <c r="GH54" s="285"/>
      <c r="GI54" s="300"/>
      <c r="GP54" t="s">
        <v>143</v>
      </c>
      <c r="GR54" t="s">
        <v>376</v>
      </c>
      <c r="GT54" t="s">
        <v>377</v>
      </c>
      <c r="HI54" t="str">
        <f>IF('FieldSelection IST'!G23="","",'FieldSelection IST'!G23)</f>
        <v>Versand Lastschriftankündigung</v>
      </c>
      <c r="HJ54" t="str">
        <f>IF('FieldSelection IST'!H23="","",'FieldSelection IST'!H23)</f>
        <v>Sending prenotification</v>
      </c>
      <c r="HK54" t="str">
        <f>IF('FieldSelection IST'!I23="","",'FieldSelection IST'!I23)</f>
        <v/>
      </c>
      <c r="HL54" t="str">
        <f>IF('FieldSelection IST'!J23="","",'FieldSelection IST'!J23)</f>
        <v/>
      </c>
      <c r="HM54" t="str">
        <f>IF('FieldSelection IST'!K23="","",'FieldSelection IST'!K23)</f>
        <v/>
      </c>
      <c r="HN54" t="str">
        <f>IF('FieldSelection IST'!L23="","",'FieldSelection IST'!L23)</f>
        <v/>
      </c>
      <c r="HO54" t="str">
        <f>IF('FieldSelection IST'!M23="","",'FieldSelection IST'!M23)</f>
        <v>Trimitere notificare</v>
      </c>
      <c r="HP54" t="str">
        <f>IF('FieldSelection IST'!N23="","",'FieldSelection IST'!N23)</f>
        <v>Искане на КИ</v>
      </c>
      <c r="HQ54" t="str">
        <f>IF('FieldSelection IST'!U23="","",'FieldSelection IST'!U23)</f>
        <v/>
      </c>
      <c r="HR54" t="str">
        <f>IF('FieldSelection IST'!V23="","",'FieldSelection IST'!V23)</f>
        <v>Sending prenotification</v>
      </c>
      <c r="HS54" t="str">
        <f>IF('FieldSelection IST'!W23="","",'FieldSelection IST'!W23)</f>
        <v>PREN, AVIS, COMPN, MAHN</v>
      </c>
      <c r="HT54" t="str">
        <f>IF('FieldSelection IST'!X23="","",'FieldSelection IST'!X23)</f>
        <v/>
      </c>
      <c r="HU54" t="str">
        <f>IF('FieldSelection IST'!Y23="","",'FieldSelection IST'!Y23)</f>
        <v/>
      </c>
      <c r="HV54" t="str">
        <f>IF('FieldSelection IST'!Z23="","",'FieldSelection IST'!Z23)</f>
        <v/>
      </c>
      <c r="HW54" t="str">
        <f>IF('FieldSelection IST'!AA23="","",'FieldSelection IST'!AA23)</f>
        <v/>
      </c>
      <c r="HX54" t="str">
        <f>IF('FieldSelection IST'!AB23="","",'FieldSelection IST'!AB23)</f>
        <v/>
      </c>
      <c r="HY54" t="str">
        <f>IF('FieldSelection IST'!AC23="","",'FieldSelection IST'!AC23)</f>
        <v/>
      </c>
      <c r="HZ54" t="str">
        <f>IF('FieldSelection IST'!AD23="","",'FieldSelection IST'!AD23)</f>
        <v/>
      </c>
      <c r="IA54" t="str">
        <f>IF('FieldSelection IST'!AE23="","",'FieldSelection IST'!AE23)</f>
        <v>INT_prenote</v>
      </c>
      <c r="IC54" s="200" t="s">
        <v>378</v>
      </c>
      <c r="ID54" s="200" t="s">
        <v>316</v>
      </c>
      <c r="IE54" s="200" t="s">
        <v>372</v>
      </c>
      <c r="IF54" s="200" t="s">
        <v>318</v>
      </c>
    </row>
    <row r="55" spans="1:240" outlineLevel="1" x14ac:dyDescent="0.3">
      <c r="A55" s="111">
        <v>1</v>
      </c>
      <c r="AR55" s="94" t="str" cm="1">
        <f t="array" aca="1" ref="AR55" ca="1">IF(AND(OR(Formular!Formulartypland="INT",Formular!Formulartypland="INT_FLW",Formular!Formulartypland="INT_EK"),INDIRECT("Formular!IESBK_"&amp;GP55)&lt;&gt;"",INDIRECT("Formular!"&amp;GR55)&lt;&gt;""),"DE",IF(AND(AND(Formular!Formulartypland&lt;&gt;"INT",Formular!Formulartypland&lt;&gt;"INT_FLW",Formular!Formulartypland&lt;&gt;"INT_EK"),INDIRECT("Formular!"&amp;GR55)&lt;&gt;""),"Formulartypland",""))</f>
        <v/>
      </c>
      <c r="AX55" s="94" t="str">
        <f t="shared" ca="1" si="17"/>
        <v/>
      </c>
      <c r="AY5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lt;&gt;""),"X","")</f>
        <v/>
      </c>
      <c r="AZ55" s="94" t="str" cm="1">
        <f t="array" aca="1" ref="AZ55" ca="1">IF(AR55="","",IF(AND(Formular!Formulartypland&lt;&gt;"INT",Formular!Formulartypland&lt;&gt;"INT_FLW",Formular!Formulartypland&lt;&gt;"INT_EK"),GT55,VLOOKUP(INDIRECT("Formular!"&amp;GT55),INDIRECT(VLOOKUP(Formular!Formulartypsprache,$GX$37:$GY$44,2,FALSE)),INDEX($GZ$37:$HG$44,MATCH(Formular!Formulartypsprache,$GX$37:$GX$44,0),MATCH(GP55,'Upload Flatfile'!$GZ$36:$HG$36,0)),FALSE)))</f>
        <v/>
      </c>
      <c r="GF55" s="285"/>
      <c r="GG55" s="285"/>
      <c r="GH55" s="285"/>
      <c r="GI55" s="300"/>
      <c r="GP55" t="s">
        <v>143</v>
      </c>
      <c r="GR55" t="s">
        <v>379</v>
      </c>
      <c r="GT55" t="s">
        <v>380</v>
      </c>
      <c r="HI55" t="str">
        <f>IF('FieldSelection IST'!G24="","",'FieldSelection IST'!G24)</f>
        <v>Versand von Bestellungen BES</v>
      </c>
      <c r="HJ55" t="str">
        <f>IF('FieldSelection IST'!H24="","",'FieldSelection IST'!H24)</f>
        <v>Sending Purchase orders - BES</v>
      </c>
      <c r="HK55" t="str">
        <f>IF('FieldSelection IST'!I24="","",'FieldSelection IST'!I24)</f>
        <v>Objednávky - BES</v>
      </c>
      <c r="HL55" t="str">
        <f>IF('FieldSelection IST'!J24="","",'FieldSelection IST'!J24)</f>
        <v>pre objednávky BES</v>
      </c>
      <c r="HM55" t="str">
        <f>IF('FieldSelection IST'!K24="","",'FieldSelection IST'!K24)</f>
        <v>E-mail do zamówień - zaopatrzenie</v>
      </c>
      <c r="HN55" t="str">
        <f>IF('FieldSelection IST'!L24="","",'FieldSelection IST'!L24)</f>
        <v>Slanje narudžbenica materijalni troškovi</v>
      </c>
      <c r="HO55" t="str">
        <f>IF('FieldSelection IST'!M24="","",'FieldSelection IST'!M24)</f>
        <v>Trimitere comenzi de aprovizionare - BES</v>
      </c>
      <c r="HP55" t="str">
        <f>IF('FieldSelection IST'!N24="","",'FieldSelection IST'!N24)</f>
        <v>Изпращане на поръчки BES</v>
      </c>
      <c r="HQ55" t="str">
        <f>IF('FieldSelection IST'!U24="","",'FieldSelection IST'!U24)</f>
        <v/>
      </c>
      <c r="HR55" t="str">
        <f>IF('FieldSelection IST'!V24="","",'FieldSelection IST'!V24)</f>
        <v>Sending Purchase orders - BES</v>
      </c>
      <c r="HS55">
        <f>IF('FieldSelection IST'!W24="","",'FieldSelection IST'!W24)</f>
        <v>9000</v>
      </c>
      <c r="HT55" t="str">
        <f>IF('FieldSelection IST'!X24="","",'FieldSelection IST'!X24)</f>
        <v/>
      </c>
      <c r="HU55">
        <f>IF('FieldSelection IST'!Y24="","",'FieldSelection IST'!Y24)</f>
        <v>8010</v>
      </c>
      <c r="HV55">
        <f>IF('FieldSelection IST'!Z24="","",'FieldSelection IST'!Z24)</f>
        <v>8020</v>
      </c>
      <c r="HW55">
        <f>IF('FieldSelection IST'!AA24="","",'FieldSelection IST'!AA24)</f>
        <v>8050</v>
      </c>
      <c r="HX55">
        <f>IF('FieldSelection IST'!AB24="","",'FieldSelection IST'!AB24)</f>
        <v>8030</v>
      </c>
      <c r="HY55">
        <f>IF('FieldSelection IST'!AC24="","",'FieldSelection IST'!AC24)</f>
        <v>8070</v>
      </c>
      <c r="HZ55">
        <f>IF('FieldSelection IST'!AD24="","",'FieldSelection IST'!AD24)</f>
        <v>8090</v>
      </c>
      <c r="IA55" t="str">
        <f>IF('FieldSelection IST'!AE24="","",'FieldSelection IST'!AE24)</f>
        <v>INT_COST_BES</v>
      </c>
      <c r="IC55" s="200" t="s">
        <v>381</v>
      </c>
      <c r="ID55" s="200" t="s">
        <v>316</v>
      </c>
      <c r="IE55" s="200" t="s">
        <v>372</v>
      </c>
      <c r="IF55" s="200" t="s">
        <v>318</v>
      </c>
    </row>
    <row r="56" spans="1:240" outlineLevel="1" x14ac:dyDescent="0.3">
      <c r="A56" s="111">
        <v>1</v>
      </c>
      <c r="AR56" s="94" t="str" cm="1">
        <f t="array" aca="1" ref="AR56" ca="1">IF(AND(OR(Formular!Formulartypland="INT",Formular!Formulartypland="INT_FLW",Formular!Formulartypland="INT_EK"),INDIRECT("Formular!IESBK_"&amp;GP56)&lt;&gt;"",INDIRECT("Formular!"&amp;GR56)&lt;&gt;""),"DE",IF(AND(AND(Formular!Formulartypland&lt;&gt;"INT",Formular!Formulartypland&lt;&gt;"INT_FLW",Formular!Formulartypland&lt;&gt;"INT_EK"),INDIRECT("Formular!"&amp;GR56)&lt;&gt;""),"Formulartypland",""))</f>
        <v/>
      </c>
      <c r="AX56" s="94" t="str">
        <f t="shared" ca="1" si="17"/>
        <v/>
      </c>
      <c r="AY5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lt;&gt;""),"X","")</f>
        <v/>
      </c>
      <c r="AZ56" s="94" t="str" cm="1">
        <f t="array" aca="1" ref="AZ56" ca="1">IF(AR56="","",IF(AND(Formular!Formulartypland&lt;&gt;"INT",Formular!Formulartypland&lt;&gt;"INT_FLW",Formular!Formulartypland&lt;&gt;"INT_EK"),GT56,VLOOKUP(INDIRECT("Formular!"&amp;GT56),INDIRECT(VLOOKUP(Formular!Formulartypsprache,$GX$37:$GY$44,2,FALSE)),INDEX($GZ$37:$HG$44,MATCH(Formular!Formulartypsprache,$GX$37:$GX$44,0),MATCH(GP56,'Upload Flatfile'!$GZ$36:$HG$36,0)),FALSE)))</f>
        <v/>
      </c>
      <c r="GF56" s="285"/>
      <c r="GG56" s="285"/>
      <c r="GH56" s="285"/>
      <c r="GI56" s="300"/>
      <c r="GP56" t="s">
        <v>143</v>
      </c>
      <c r="GR56" t="s">
        <v>382</v>
      </c>
      <c r="GT56" t="s">
        <v>383</v>
      </c>
      <c r="HI56" t="str">
        <f>IF('FieldSelection IST'!G26="","",'FieldSelection IST'!G26)</f>
        <v>Versand von Bestellungen LOG</v>
      </c>
      <c r="HJ56" t="str">
        <f>IF('FieldSelection IST'!H26="","",'FieldSelection IST'!H26)</f>
        <v>Sending Purchase orders - LOG</v>
      </c>
      <c r="HK56" t="str">
        <f>IF('FieldSelection IST'!I26="","",'FieldSelection IST'!I26)</f>
        <v>Objednávky - LOG</v>
      </c>
      <c r="HL56" t="str">
        <f>IF('FieldSelection IST'!J26="","",'FieldSelection IST'!J26)</f>
        <v>pre objednávky LOG</v>
      </c>
      <c r="HM56" t="str">
        <f>IF('FieldSelection IST'!K26="","",'FieldSelection IST'!K26)</f>
        <v>E-mail do zamówień - Logistyka</v>
      </c>
      <c r="HN56" t="str">
        <f>IF('FieldSelection IST'!L26="","",'FieldSelection IST'!L26)</f>
        <v>Slanje narudžbenica materijalni troškovi</v>
      </c>
      <c r="HO56" t="str">
        <f>IF('FieldSelection IST'!M26="","",'FieldSelection IST'!M26)</f>
        <v>Trimitere comenzi de aprovizionare - LOG</v>
      </c>
      <c r="HP56" t="str">
        <f>IF('FieldSelection IST'!N26="","",'FieldSelection IST'!N26)</f>
        <v>Изпращане на поръчки LOG</v>
      </c>
      <c r="HQ56" t="str">
        <f>IF('FieldSelection IST'!U26="","",'FieldSelection IST'!U26)</f>
        <v/>
      </c>
      <c r="HR56" t="str">
        <f>IF('FieldSelection IST'!V26="","",'FieldSelection IST'!V26)</f>
        <v>Sending Purchase orders - LOG</v>
      </c>
      <c r="HS56">
        <f>IF('FieldSelection IST'!W26="","",'FieldSelection IST'!W26)</f>
        <v>9200</v>
      </c>
      <c r="HT56" t="str">
        <f>IF('FieldSelection IST'!X26="","",'FieldSelection IST'!X26)</f>
        <v/>
      </c>
      <c r="HU56">
        <f>IF('FieldSelection IST'!Y26="","",'FieldSelection IST'!Y26)</f>
        <v>9200</v>
      </c>
      <c r="HV56">
        <f>IF('FieldSelection IST'!Z26="","",'FieldSelection IST'!Z26)</f>
        <v>9200</v>
      </c>
      <c r="HW56">
        <f>IF('FieldSelection IST'!AA26="","",'FieldSelection IST'!AA26)</f>
        <v>9200</v>
      </c>
      <c r="HX56">
        <f>IF('FieldSelection IST'!AB26="","",'FieldSelection IST'!AB26)</f>
        <v>9200</v>
      </c>
      <c r="HY56">
        <f>IF('FieldSelection IST'!AC26="","",'FieldSelection IST'!AC26)</f>
        <v>9200</v>
      </c>
      <c r="HZ56">
        <f>IF('FieldSelection IST'!AD26="","",'FieldSelection IST'!AD26)</f>
        <v>9200</v>
      </c>
      <c r="IA56" t="str">
        <f>IF('FieldSelection IST'!AE26="","",'FieldSelection IST'!AE26)</f>
        <v>INT_COST_LOG</v>
      </c>
      <c r="IC56" s="200" t="s">
        <v>384</v>
      </c>
      <c r="ID56" s="200" t="s">
        <v>316</v>
      </c>
      <c r="IE56" s="200" t="s">
        <v>372</v>
      </c>
      <c r="IF56" s="200" t="s">
        <v>318</v>
      </c>
    </row>
    <row r="57" spans="1:240" outlineLevel="1" x14ac:dyDescent="0.3">
      <c r="A57" s="111">
        <v>1</v>
      </c>
      <c r="AR57" s="94" t="str" cm="1">
        <f t="array" aca="1" ref="AR57" ca="1">IF(AND(OR(Formular!Formulartypland="INT",Formular!Formulartypland="INT_FLW",Formular!Formulartypland="INT_EK"),INDIRECT("Formular!IESBK_"&amp;GP57)&lt;&gt;"",INDIRECT("Formular!"&amp;GR57)&lt;&gt;""),"DE",IF(AND(AND(Formular!Formulartypland&lt;&gt;"INT",Formular!Formulartypland&lt;&gt;"INT_FLW",Formular!Formulartypland&lt;&gt;"INT_EK"),INDIRECT("Formular!"&amp;GR57)&lt;&gt;""),"Formulartypland",""))</f>
        <v/>
      </c>
      <c r="AX57" s="94" t="str">
        <f t="shared" ca="1" si="17"/>
        <v/>
      </c>
      <c r="AY5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lt;&gt;""),"X","")</f>
        <v/>
      </c>
      <c r="AZ57" s="94" t="str" cm="1">
        <f t="array" aca="1" ref="AZ57" ca="1">IF(AR57="","",IF(AND(Formular!Formulartypland&lt;&gt;"INT",Formular!Formulartypland&lt;&gt;"INT_FLW",Formular!Formulartypland&lt;&gt;"INT_EK"),GT57,VLOOKUP(INDIRECT("Formular!"&amp;GT57),INDIRECT(VLOOKUP(Formular!Formulartypsprache,$GX$37:$GY$44,2,FALSE)),INDEX($GZ$37:$HG$44,MATCH(Formular!Formulartypsprache,$GX$37:$GX$44,0),MATCH(GP57,'Upload Flatfile'!$GZ$36:$HG$36,0)),FALSE)))</f>
        <v/>
      </c>
      <c r="GF57" s="285"/>
      <c r="GG57" s="285"/>
      <c r="GH57" s="285"/>
      <c r="GI57" s="300"/>
      <c r="GP57" t="s">
        <v>143</v>
      </c>
      <c r="GR57" t="s">
        <v>385</v>
      </c>
      <c r="GT57" t="s">
        <v>386</v>
      </c>
      <c r="HI57" t="str">
        <f>IF('FieldSelection IST'!G27="","",'FieldSelection IST'!G27)</f>
        <v>Versand von Bestellungen TFM</v>
      </c>
      <c r="HJ57" t="str">
        <f>IF('FieldSelection IST'!H27="","",'FieldSelection IST'!H27)</f>
        <v>Sending Purchase orders - TFM</v>
      </c>
      <c r="HK57" t="str">
        <f>IF('FieldSelection IST'!I27="","",'FieldSelection IST'!I27)</f>
        <v>Objednávky - TFM</v>
      </c>
      <c r="HL57" t="str">
        <f>IF('FieldSelection IST'!J27="","",'FieldSelection IST'!J27)</f>
        <v>pre objednávky TFM</v>
      </c>
      <c r="HM57" t="str">
        <f>IF('FieldSelection IST'!K27="","",'FieldSelection IST'!K27)</f>
        <v>E-mail do zamówień - budowa</v>
      </c>
      <c r="HN57" t="str">
        <f>IF('FieldSelection IST'!L27="","",'FieldSelection IST'!L27)</f>
        <v>Slanje narudžbenica materijalni troškovi</v>
      </c>
      <c r="HO57" t="str">
        <f>IF('FieldSelection IST'!M27="","",'FieldSelection IST'!M27)</f>
        <v>Trimitere comenzi de aprovizionare - TFM</v>
      </c>
      <c r="HP57" t="str">
        <f>IF('FieldSelection IST'!N27="","",'FieldSelection IST'!N27)</f>
        <v>Изпращане на поръчки TFM</v>
      </c>
      <c r="HQ57" t="str">
        <f>IF('FieldSelection IST'!U27="","",'FieldSelection IST'!U27)</f>
        <v/>
      </c>
      <c r="HR57" t="str">
        <f>IF('FieldSelection IST'!V27="","",'FieldSelection IST'!V27)</f>
        <v>Sending Purchase orders - TFM</v>
      </c>
      <c r="HS57">
        <f>IF('FieldSelection IST'!W27="","",'FieldSelection IST'!W27)</f>
        <v>9500</v>
      </c>
      <c r="HT57" t="str">
        <f>IF('FieldSelection IST'!X27="","",'FieldSelection IST'!X27)</f>
        <v/>
      </c>
      <c r="HU57">
        <f>IF('FieldSelection IST'!Y27="","",'FieldSelection IST'!Y27)</f>
        <v>9500</v>
      </c>
      <c r="HV57">
        <f>IF('FieldSelection IST'!Z27="","",'FieldSelection IST'!Z27)</f>
        <v>9500</v>
      </c>
      <c r="HW57">
        <f>IF('FieldSelection IST'!AA27="","",'FieldSelection IST'!AA27)</f>
        <v>9500</v>
      </c>
      <c r="HX57">
        <f>IF('FieldSelection IST'!AB27="","",'FieldSelection IST'!AB27)</f>
        <v>9500</v>
      </c>
      <c r="HY57">
        <f>IF('FieldSelection IST'!AC27="","",'FieldSelection IST'!AC27)</f>
        <v>9500</v>
      </c>
      <c r="HZ57">
        <f>IF('FieldSelection IST'!AD27="","",'FieldSelection IST'!AD27)</f>
        <v>9500</v>
      </c>
      <c r="IA57" t="str">
        <f>IF('FieldSelection IST'!AE27="","",'FieldSelection IST'!AE27)</f>
        <v>INT_COST_TFM</v>
      </c>
      <c r="IC57" s="200" t="s">
        <v>387</v>
      </c>
      <c r="ID57" s="200" t="s">
        <v>316</v>
      </c>
      <c r="IE57" s="200" t="s">
        <v>372</v>
      </c>
      <c r="IF57" s="200" t="s">
        <v>318</v>
      </c>
    </row>
    <row r="58" spans="1:240" outlineLevel="1" x14ac:dyDescent="0.3">
      <c r="A58" s="111">
        <v>1</v>
      </c>
      <c r="AR58" s="94" t="str" cm="1">
        <f t="array" aca="1" ref="AR58" ca="1">IF(AND(OR(Formular!Formulartypland="INT",Formular!Formulartypland="INT_FLW",Formular!Formulartypland="INT_EK"),INDIRECT("Formular!IESBK_"&amp;GP58)&lt;&gt;"",INDIRECT("Formular!"&amp;GR58)&lt;&gt;""),"DE",IF(AND(AND(Formular!Formulartypland&lt;&gt;"INT",Formular!Formulartypland&lt;&gt;"INT_FLW",Formular!Formulartypland&lt;&gt;"INT_EK"),INDIRECT("Formular!"&amp;GR58)&lt;&gt;""),"Formulartypland",""))</f>
        <v/>
      </c>
      <c r="AX58" s="94" t="str">
        <f t="shared" ca="1" si="17"/>
        <v/>
      </c>
      <c r="AY5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lt;&gt;""),"X","")</f>
        <v/>
      </c>
      <c r="AZ58" s="94" t="str" cm="1">
        <f t="array" aca="1" ref="AZ58" ca="1">IF(AR58="","",IF(AND(Formular!Formulartypland&lt;&gt;"INT",Formular!Formulartypland&lt;&gt;"INT_FLW",Formular!Formulartypland&lt;&gt;"INT_EK"),GT58,VLOOKUP(INDIRECT("Formular!"&amp;GT58),INDIRECT(VLOOKUP(Formular!Formulartypsprache,$GX$37:$GY$44,2,FALSE)),INDEX($GZ$37:$HG$44,MATCH(Formular!Formulartypsprache,$GX$37:$GX$44,0),MATCH(GP58,'Upload Flatfile'!$GZ$36:$HG$36,0)),FALSE)))</f>
        <v/>
      </c>
      <c r="GF58" s="285"/>
      <c r="GG58" s="285"/>
      <c r="GH58" s="285"/>
      <c r="GI58" s="300"/>
      <c r="GP58" t="s">
        <v>143</v>
      </c>
      <c r="GR58" t="s">
        <v>388</v>
      </c>
      <c r="GT58" t="s">
        <v>389</v>
      </c>
      <c r="HI58" t="str">
        <f>IF('FieldSelection IST'!G28="","",'FieldSelection IST'!G28)</f>
        <v>Versand von Bestellungen WARE</v>
      </c>
      <c r="HJ58" t="str">
        <f>IF('FieldSelection IST'!H28="","",'FieldSelection IST'!H28)</f>
        <v>Sending Purchase orders - WARE</v>
      </c>
      <c r="HK58" t="str">
        <f>IF('FieldSelection IST'!I28="","",'FieldSelection IST'!I28)</f>
        <v>Objednávky - WARE</v>
      </c>
      <c r="HL58" t="str">
        <f>IF('FieldSelection IST'!J28="","",'FieldSelection IST'!J28)</f>
        <v>pre objednávky WARE</v>
      </c>
      <c r="HM58" t="str">
        <f>IF('FieldSelection IST'!K28="","",'FieldSelection IST'!K28)</f>
        <v>E-mail do zamówień - towary</v>
      </c>
      <c r="HN58" t="str">
        <f>IF('FieldSelection IST'!L28="","",'FieldSelection IST'!L28)</f>
        <v>Slanje narudžbenica trgovačka roba</v>
      </c>
      <c r="HO58" t="str">
        <f>IF('FieldSelection IST'!M28="","",'FieldSelection IST'!M28)</f>
        <v>Trimitere comenzi de aprovizionare - WARE</v>
      </c>
      <c r="HP58" t="str">
        <f>IF('FieldSelection IST'!N28="","",'FieldSelection IST'!N28)</f>
        <v>Изпращане на поръчки WARE</v>
      </c>
      <c r="HQ58" t="str">
        <f>IF('FieldSelection IST'!U28="","",'FieldSelection IST'!U28)</f>
        <v/>
      </c>
      <c r="HR58" t="str">
        <f>IF('FieldSelection IST'!V28="","",'FieldSelection IST'!V28)</f>
        <v>Sending Purchase orders - WARE</v>
      </c>
      <c r="HS58">
        <f>IF('FieldSelection IST'!W28="","",'FieldSelection IST'!W28)</f>
        <v>1000</v>
      </c>
      <c r="HT58" t="str">
        <f>IF('FieldSelection IST'!X28="","",'FieldSelection IST'!X28)</f>
        <v/>
      </c>
      <c r="HU58">
        <f>IF('FieldSelection IST'!Y28="","",'FieldSelection IST'!Y28)</f>
        <v>1000</v>
      </c>
      <c r="HV58">
        <f>IF('FieldSelection IST'!Z28="","",'FieldSelection IST'!Z28)</f>
        <v>1020</v>
      </c>
      <c r="HW58">
        <f>IF('FieldSelection IST'!AA28="","",'FieldSelection IST'!AA28)</f>
        <v>1060</v>
      </c>
      <c r="HX58">
        <f>IF('FieldSelection IST'!AB28="","",'FieldSelection IST'!AB28)</f>
        <v>1030</v>
      </c>
      <c r="HY58">
        <f>IF('FieldSelection IST'!AC28="","",'FieldSelection IST'!AC28)</f>
        <v>1070</v>
      </c>
      <c r="HZ58">
        <f>IF('FieldSelection IST'!AD28="","",'FieldSelection IST'!AD28)</f>
        <v>1090</v>
      </c>
      <c r="IA58" t="str">
        <f>IF('FieldSelection IST'!AE28="","",'FieldSelection IST'!AE28)</f>
        <v>INT_GOODS_Order</v>
      </c>
      <c r="IC58" s="200" t="s">
        <v>390</v>
      </c>
      <c r="ID58" s="200" t="s">
        <v>316</v>
      </c>
      <c r="IE58" s="200" t="s">
        <v>372</v>
      </c>
      <c r="IF58" s="200" t="s">
        <v>318</v>
      </c>
    </row>
    <row r="59" spans="1:240" outlineLevel="1" x14ac:dyDescent="0.3">
      <c r="A59" s="111">
        <v>1</v>
      </c>
      <c r="AR59" s="94" t="str" cm="1">
        <f t="array" aca="1" ref="AR59" ca="1">IF(AND(OR(Formular!Formulartypland="INT",Formular!Formulartypland="INT_FLW",Formular!Formulartypland="INT_EK"),INDIRECT("Formular!IESBK_"&amp;GP59)&lt;&gt;"",INDIRECT("Formular!"&amp;GR59)&lt;&gt;""),"DE",IF(AND(AND(Formular!Formulartypland&lt;&gt;"INT",Formular!Formulartypland&lt;&gt;"INT_FLW",Formular!Formulartypland&lt;&gt;"INT_EK"),INDIRECT("Formular!"&amp;GR59)&lt;&gt;""),"Formulartypland",""))</f>
        <v/>
      </c>
      <c r="AX59" s="94" t="str">
        <f t="shared" ca="1" si="17"/>
        <v/>
      </c>
      <c r="AY5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Formular!AKLFurthermailaddress16&lt;&gt;""),"X","")</f>
        <v/>
      </c>
      <c r="AZ59" s="94" t="str" cm="1">
        <f t="array" aca="1" ref="AZ59" ca="1">IF(AR59="","",IF(AND(Formular!Formulartypland&lt;&gt;"INT",Formular!Formulartypland&lt;&gt;"INT_FLW",Formular!Formulartypland&lt;&gt;"INT_EK"),GT59,VLOOKUP(INDIRECT("Formular!"&amp;GT59),INDIRECT(VLOOKUP(Formular!Formulartypsprache,$GX$37:$GY$44,2,FALSE)),INDEX($GZ$37:$HG$44,MATCH(Formular!Formulartypsprache,$GX$37:$GX$44,0),MATCH(GP59,'Upload Flatfile'!$GZ$36:$HG$36,0)),FALSE)))</f>
        <v/>
      </c>
      <c r="GF59" s="285"/>
      <c r="GG59" s="285"/>
      <c r="GH59" s="285"/>
      <c r="GI59" s="300"/>
      <c r="GP59" t="s">
        <v>143</v>
      </c>
      <c r="GQ59" s="29"/>
      <c r="GR59" t="s">
        <v>391</v>
      </c>
      <c r="GT59" t="s">
        <v>392</v>
      </c>
      <c r="HI59" t="str">
        <f>IF('FieldSelection IST'!G29="","",'FieldSelection IST'!G29)</f>
        <v/>
      </c>
      <c r="HJ59" t="str">
        <f>IF('FieldSelection IST'!H29="","",'FieldSelection IST'!H29)</f>
        <v/>
      </c>
      <c r="HK59" t="str">
        <f>IF('FieldSelection IST'!I29="","",'FieldSelection IST'!I29)</f>
        <v/>
      </c>
      <c r="HL59" t="str">
        <f>IF('FieldSelection IST'!J29="","",'FieldSelection IST'!J29)</f>
        <v/>
      </c>
      <c r="HM59" t="str">
        <f>IF('FieldSelection IST'!K29="","",'FieldSelection IST'!K29)</f>
        <v/>
      </c>
      <c r="HN59" t="str">
        <f>IF('FieldSelection IST'!L29="","",'FieldSelection IST'!L29)</f>
        <v/>
      </c>
      <c r="HO59" t="str">
        <f>IF('FieldSelection IST'!M29="","",'FieldSelection IST'!M29)</f>
        <v/>
      </c>
      <c r="HP59" t="str">
        <f>IF('FieldSelection IST'!N29="","",'FieldSelection IST'!N29)</f>
        <v/>
      </c>
      <c r="HQ59" t="str">
        <f>IF('FieldSelection IST'!U29="","",'FieldSelection IST'!U29)</f>
        <v/>
      </c>
      <c r="HR59" t="str">
        <f>IF('FieldSelection IST'!V29="","",'FieldSelection IST'!V29)</f>
        <v/>
      </c>
      <c r="HS59" t="str">
        <f>IF('FieldSelection IST'!W29="","",'FieldSelection IST'!W29)</f>
        <v/>
      </c>
      <c r="HT59" t="str">
        <f>IF('FieldSelection IST'!X29="","",'FieldSelection IST'!X29)</f>
        <v/>
      </c>
      <c r="HU59" t="str">
        <f>IF('FieldSelection IST'!Y29="","",'FieldSelection IST'!Y29)</f>
        <v/>
      </c>
      <c r="HV59" t="str">
        <f>IF('FieldSelection IST'!Z29="","",'FieldSelection IST'!Z29)</f>
        <v/>
      </c>
      <c r="HW59" t="str">
        <f>IF('FieldSelection IST'!AA29="","",'FieldSelection IST'!AA29)</f>
        <v/>
      </c>
      <c r="HX59" t="str">
        <f>IF('FieldSelection IST'!AB29="","",'FieldSelection IST'!AB29)</f>
        <v/>
      </c>
      <c r="HY59" t="str">
        <f>IF('FieldSelection IST'!AC29="","",'FieldSelection IST'!AC29)</f>
        <v/>
      </c>
      <c r="HZ59" t="str">
        <f>IF('FieldSelection IST'!AD29="","",'FieldSelection IST'!AD29)</f>
        <v/>
      </c>
      <c r="IA59" t="str">
        <f>IF('FieldSelection IST'!AE29="","",'FieldSelection IST'!AE29)</f>
        <v/>
      </c>
      <c r="IC59" s="200" t="s">
        <v>393</v>
      </c>
      <c r="ID59" s="200" t="s">
        <v>316</v>
      </c>
      <c r="IE59" s="200" t="s">
        <v>372</v>
      </c>
      <c r="IF59" s="200" t="s">
        <v>318</v>
      </c>
    </row>
    <row r="60" spans="1:240" outlineLevel="1" x14ac:dyDescent="0.3">
      <c r="A60" s="111">
        <v>1</v>
      </c>
      <c r="AR60" s="94" t="str" cm="1">
        <f t="array" aca="1" ref="AR60" ca="1">IF(AND(OR(Formular!Formulartypland="INT",Formular!Formulartypland="INT_FLW",Formular!Formulartypland="INT_EK"),INDIRECT("Formular!IESBK_"&amp;GP60)&lt;&gt;"",OR(INDIRECT("Formular!"&amp;GQ60)&lt;&gt;"",INDIRECT("Formular!"&amp;GR60)&lt;&gt;"",INDIRECT("Formular!"&amp;GS60)&lt;&gt;"")),GP60,"")</f>
        <v/>
      </c>
      <c r="AS60" s="94" t="str">
        <f ca="1">IF(AR60="","",GQ60)</f>
        <v/>
      </c>
      <c r="AT60" s="26"/>
      <c r="AU60" s="94" t="str">
        <f ca="1">IF(AR60="","","AKLtelephoneCountry1")</f>
        <v/>
      </c>
      <c r="AV60" s="26"/>
      <c r="AW60" s="26"/>
      <c r="AX60" s="94" t="str">
        <f t="shared" ca="1" si="17"/>
        <v/>
      </c>
      <c r="BA60" s="94" t="str">
        <f ca="1">IF(AR60="","",GS60)</f>
        <v/>
      </c>
      <c r="BB60" s="94" t="str">
        <f ca="1">IF(AR60="","","AKLCentralFaxNoCountry")</f>
        <v/>
      </c>
      <c r="BC60" s="27"/>
      <c r="BD60" s="94" t="str">
        <f>IF(Formular!AKLCentralFaxNoExt&lt;&gt;"","X","")</f>
        <v/>
      </c>
      <c r="GF60" s="285"/>
      <c r="GG60" s="285"/>
      <c r="GH60" s="285"/>
      <c r="GI60" s="300"/>
      <c r="GP60" t="s">
        <v>291</v>
      </c>
      <c r="GQ60" s="29" t="s">
        <v>263</v>
      </c>
      <c r="GR60" t="s">
        <v>264</v>
      </c>
      <c r="GS60" s="27" t="s">
        <v>265</v>
      </c>
      <c r="HI60" t="str">
        <f>IF('FieldSelection IST'!G30="","",'FieldSelection IST'!G30)</f>
        <v/>
      </c>
      <c r="HJ60" t="str">
        <f>IF('FieldSelection IST'!H30="","",'FieldSelection IST'!H30)</f>
        <v/>
      </c>
      <c r="HK60" t="str">
        <f>IF('FieldSelection IST'!I30="","",'FieldSelection IST'!I30)</f>
        <v/>
      </c>
      <c r="HL60" t="str">
        <f>IF('FieldSelection IST'!J30="","",'FieldSelection IST'!J30)</f>
        <v/>
      </c>
      <c r="HM60" t="str">
        <f>IF('FieldSelection IST'!K30="","",'FieldSelection IST'!K30)</f>
        <v/>
      </c>
      <c r="HN60" t="str">
        <f>IF('FieldSelection IST'!L30="","",'FieldSelection IST'!L30)</f>
        <v/>
      </c>
      <c r="HO60" t="str">
        <f>IF('FieldSelection IST'!M30="","",'FieldSelection IST'!M30)</f>
        <v/>
      </c>
      <c r="HP60" t="str">
        <f>IF('FieldSelection IST'!N30="","",'FieldSelection IST'!N30)</f>
        <v/>
      </c>
      <c r="HQ60" t="str">
        <f>IF('FieldSelection IST'!U30="","",'FieldSelection IST'!U30)</f>
        <v/>
      </c>
      <c r="HR60" t="str">
        <f>IF('FieldSelection IST'!V30="","",'FieldSelection IST'!V30)</f>
        <v/>
      </c>
      <c r="HS60" t="str">
        <f>IF('FieldSelection IST'!W30="","",'FieldSelection IST'!W30)</f>
        <v/>
      </c>
      <c r="HT60" t="str">
        <f>IF('FieldSelection IST'!X30="","",'FieldSelection IST'!X30)</f>
        <v/>
      </c>
      <c r="HU60" t="str">
        <f>IF('FieldSelection IST'!Y30="","",'FieldSelection IST'!Y30)</f>
        <v/>
      </c>
      <c r="HV60" t="str">
        <f>IF('FieldSelection IST'!Z30="","",'FieldSelection IST'!Z30)</f>
        <v/>
      </c>
      <c r="HW60" t="str">
        <f>IF('FieldSelection IST'!AA30="","",'FieldSelection IST'!AA30)</f>
        <v/>
      </c>
      <c r="HX60" t="str">
        <f>IF('FieldSelection IST'!AB30="","",'FieldSelection IST'!AB30)</f>
        <v/>
      </c>
      <c r="HY60" t="str">
        <f>IF('FieldSelection IST'!AC30="","",'FieldSelection IST'!AC30)</f>
        <v/>
      </c>
      <c r="HZ60" t="str">
        <f>IF('FieldSelection IST'!AD30="","",'FieldSelection IST'!AD30)</f>
        <v/>
      </c>
      <c r="IA60" t="str">
        <f>IF('FieldSelection IST'!AE30="","",'FieldSelection IST'!AE30)</f>
        <v/>
      </c>
      <c r="IC60" s="200" t="s">
        <v>394</v>
      </c>
      <c r="ID60" s="200" t="s">
        <v>316</v>
      </c>
      <c r="IE60" s="200" t="s">
        <v>395</v>
      </c>
      <c r="IF60" s="200" t="s">
        <v>318</v>
      </c>
    </row>
    <row r="61" spans="1:240" outlineLevel="1" x14ac:dyDescent="0.3">
      <c r="A61" s="111">
        <v>1</v>
      </c>
      <c r="AR61" s="94" t="str" cm="1">
        <f t="array" aca="1" ref="AR61" ca="1">IF(AND(OR(Formular!Formulartypland="INT",Formular!Formulartypland="INT_FLW",Formular!Formulartypland="INT_EK"),INDIRECT("Formular!IESBK_"&amp;GP61)&lt;&gt;"",OR(INDIRECT("Formular!"&amp;GQ61)&lt;&gt;"",INDIRECT("Formular!"&amp;GR61)&lt;&gt;"",INDIRECT("Formular!"&amp;GS61)&lt;&gt;"")),GP61,"")</f>
        <v/>
      </c>
      <c r="AS61" s="94" t="str">
        <f ca="1">IF(AR61="","",GQ61)</f>
        <v/>
      </c>
      <c r="AT61" s="29"/>
      <c r="AU61" s="94" t="str">
        <f ca="1">IF(AR61="","","AKLtelephoneCountry2")</f>
        <v/>
      </c>
      <c r="AV61" s="26"/>
      <c r="AW61" s="29"/>
      <c r="AX61" s="94" t="str">
        <f t="shared" ca="1" si="17"/>
        <v/>
      </c>
      <c r="AY61" s="28"/>
      <c r="BA61" s="94" t="str">
        <f ca="1">IF(AR61="","",GS61)</f>
        <v/>
      </c>
      <c r="BB61" s="94" t="str">
        <f ca="1">IF(AR61="","","AKLCentralAvisFaxNoCountry")</f>
        <v/>
      </c>
      <c r="BD61" s="94" t="str">
        <f>IF(AND(BD60="",Formular!AKLCentralAvisFaxNoExt&lt;&gt;""),"X","")</f>
        <v/>
      </c>
      <c r="BE61" s="26"/>
      <c r="GF61" s="285"/>
      <c r="GG61" s="285"/>
      <c r="GH61" s="285"/>
      <c r="GI61" s="300"/>
      <c r="GP61" t="s">
        <v>291</v>
      </c>
      <c r="GQ61" s="29" t="s">
        <v>271</v>
      </c>
      <c r="GR61" t="s">
        <v>272</v>
      </c>
      <c r="GS61" t="s">
        <v>273</v>
      </c>
      <c r="HI61" t="str">
        <f>IF('FieldSelection IST'!G31="","",'FieldSelection IST'!G31)</f>
        <v/>
      </c>
      <c r="HJ61" t="str">
        <f>IF('FieldSelection IST'!H31="","",'FieldSelection IST'!H31)</f>
        <v/>
      </c>
      <c r="HK61" t="str">
        <f>IF('FieldSelection IST'!I31="","",'FieldSelection IST'!I31)</f>
        <v/>
      </c>
      <c r="HL61" t="str">
        <f>IF('FieldSelection IST'!J31="","",'FieldSelection IST'!J31)</f>
        <v/>
      </c>
      <c r="HM61" t="str">
        <f>IF('FieldSelection IST'!K31="","",'FieldSelection IST'!K31)</f>
        <v/>
      </c>
      <c r="HN61" t="str">
        <f>IF('FieldSelection IST'!L31="","",'FieldSelection IST'!L31)</f>
        <v/>
      </c>
      <c r="HO61" t="str">
        <f>IF('FieldSelection IST'!M31="","",'FieldSelection IST'!M31)</f>
        <v/>
      </c>
      <c r="HP61" t="str">
        <f>IF('FieldSelection IST'!N31="","",'FieldSelection IST'!N31)</f>
        <v/>
      </c>
      <c r="HQ61" t="str">
        <f>IF('FieldSelection IST'!U31="","",'FieldSelection IST'!U31)</f>
        <v/>
      </c>
      <c r="HR61" t="str">
        <f>IF('FieldSelection IST'!V31="","",'FieldSelection IST'!V31)</f>
        <v/>
      </c>
      <c r="HS61" t="str">
        <f>IF('FieldSelection IST'!W31="","",'FieldSelection IST'!W31)</f>
        <v/>
      </c>
      <c r="HT61" t="str">
        <f>IF('FieldSelection IST'!X31="","",'FieldSelection IST'!X31)</f>
        <v/>
      </c>
      <c r="HU61" t="str">
        <f>IF('FieldSelection IST'!Y31="","",'FieldSelection IST'!Y31)</f>
        <v/>
      </c>
      <c r="HV61" t="str">
        <f>IF('FieldSelection IST'!Z31="","",'FieldSelection IST'!Z31)</f>
        <v/>
      </c>
      <c r="HW61" t="str">
        <f>IF('FieldSelection IST'!AA31="","",'FieldSelection IST'!AA31)</f>
        <v/>
      </c>
      <c r="HX61" t="str">
        <f>IF('FieldSelection IST'!AB31="","",'FieldSelection IST'!AB31)</f>
        <v/>
      </c>
      <c r="HY61" t="str">
        <f>IF('FieldSelection IST'!AC31="","",'FieldSelection IST'!AC31)</f>
        <v/>
      </c>
      <c r="HZ61" t="str">
        <f>IF('FieldSelection IST'!AD31="","",'FieldSelection IST'!AD31)</f>
        <v/>
      </c>
      <c r="IA61" t="str">
        <f>IF('FieldSelection IST'!AE31="","",'FieldSelection IST'!AE31)</f>
        <v/>
      </c>
      <c r="IC61" s="200" t="s">
        <v>396</v>
      </c>
      <c r="ID61" s="200" t="s">
        <v>316</v>
      </c>
      <c r="IE61" s="200" t="s">
        <v>395</v>
      </c>
      <c r="IF61" s="200" t="s">
        <v>318</v>
      </c>
    </row>
    <row r="62" spans="1:240" outlineLevel="1" x14ac:dyDescent="0.3">
      <c r="A62" s="111">
        <v>1</v>
      </c>
      <c r="AR62" s="94" t="str" cm="1">
        <f t="array" aca="1" ref="AR62" ca="1">IF(AND(OR(Formular!Formulartypland="INT",Formular!Formulartypland="INT_FLW",Formular!Formulartypland="INT_EK"),INDIRECT("Formular!IESBK_"&amp;GP62)&lt;&gt;"",OR(INDIRECT("Formular!"&amp;GQ62)&lt;&gt;"",INDIRECT("Formular!"&amp;GR62)&lt;&gt;"")),GP62,"")</f>
        <v/>
      </c>
      <c r="AS62" s="94" t="str">
        <f ca="1">IF(AR62="","",GQ62)</f>
        <v/>
      </c>
      <c r="AT62" s="29"/>
      <c r="AU62" s="94" t="str">
        <f ca="1">IF(AR62="","","AKLtelephoneCountry3")</f>
        <v/>
      </c>
      <c r="AV62" s="26"/>
      <c r="AW62" s="29"/>
      <c r="AX62" s="94" t="str">
        <f t="shared" ca="1" si="17"/>
        <v/>
      </c>
      <c r="AY62" s="28"/>
      <c r="BA62" s="26"/>
      <c r="BB62" s="26"/>
      <c r="BC62" s="26"/>
      <c r="BD62" s="28"/>
      <c r="BE62" s="28"/>
      <c r="GF62" s="285"/>
      <c r="GG62" s="285"/>
      <c r="GH62" s="285"/>
      <c r="GI62" s="300"/>
      <c r="GP62" t="s">
        <v>291</v>
      </c>
      <c r="GQ62" s="29" t="s">
        <v>279</v>
      </c>
      <c r="GR62" t="s">
        <v>280</v>
      </c>
      <c r="IC62" s="200" t="s">
        <v>397</v>
      </c>
      <c r="ID62" s="200" t="s">
        <v>316</v>
      </c>
      <c r="IE62" s="200" t="s">
        <v>395</v>
      </c>
      <c r="IF62" s="200" t="s">
        <v>318</v>
      </c>
    </row>
    <row r="63" spans="1:240" outlineLevel="1" x14ac:dyDescent="0.3">
      <c r="A63" s="111">
        <v>1</v>
      </c>
      <c r="AR63" s="94" t="str" cm="1">
        <f t="array" aca="1" ref="AR63" ca="1">IF(AND(OR(Formular!Formulartypland="INT",Formular!Formulartypland="INT_FLW",Formular!Formulartypland="INT_EK"),INDIRECT("Formular!IESBK_"&amp;GP63)&lt;&gt;"",INDIRECT("Formular!"&amp;GR63)&lt;&gt;""),GP63,"")</f>
        <v/>
      </c>
      <c r="AX63" s="94" t="str">
        <f t="shared" ca="1" si="17"/>
        <v/>
      </c>
      <c r="BA63" s="29"/>
      <c r="BB63" s="28"/>
      <c r="BC63" s="28"/>
      <c r="BD63" s="28"/>
      <c r="BE63" s="28"/>
      <c r="GF63" s="285"/>
      <c r="GG63" s="285"/>
      <c r="GH63" s="285"/>
      <c r="GI63" s="300"/>
      <c r="GP63" t="s">
        <v>291</v>
      </c>
      <c r="GR63" t="s">
        <v>284</v>
      </c>
      <c r="IC63" s="200" t="s">
        <v>398</v>
      </c>
      <c r="ID63" s="200" t="s">
        <v>316</v>
      </c>
      <c r="IE63" s="200" t="s">
        <v>395</v>
      </c>
      <c r="IF63" s="200" t="s">
        <v>318</v>
      </c>
    </row>
    <row r="64" spans="1:240" outlineLevel="1" x14ac:dyDescent="0.3">
      <c r="A64" s="111">
        <v>1</v>
      </c>
      <c r="AR64" s="94" t="str" cm="1">
        <f t="array" aca="1" ref="AR64" ca="1">IF(AND(OR(Formular!Formulartypland="INT",Formular!Formulartypland="INT_FLW",Formular!Formulartypland="INT_EK"),INDIRECT("Formular!IESBK_"&amp;GP64)&lt;&gt;"",INDIRECT("Formular!"&amp;GR64)&lt;&gt;""),GP64,"")</f>
        <v/>
      </c>
      <c r="AX64" s="94" t="str">
        <f t="shared" ca="1" si="17"/>
        <v/>
      </c>
      <c r="GF64" s="285"/>
      <c r="GG64" s="285"/>
      <c r="GH64" s="285"/>
      <c r="GI64" s="300"/>
      <c r="GP64" t="s">
        <v>291</v>
      </c>
      <c r="GR64" t="s">
        <v>285</v>
      </c>
      <c r="IC64" s="200" t="s">
        <v>399</v>
      </c>
      <c r="ID64" s="200" t="s">
        <v>316</v>
      </c>
      <c r="IE64" s="200" t="s">
        <v>395</v>
      </c>
      <c r="IF64" s="200" t="s">
        <v>318</v>
      </c>
    </row>
    <row r="65" spans="1:240" outlineLevel="1" x14ac:dyDescent="0.3">
      <c r="A65" s="111">
        <v>1</v>
      </c>
      <c r="AR65" s="94" t="str" cm="1">
        <f t="array" aca="1" ref="AR65" ca="1">IF(AND(OR(Formular!Formulartypland="INT",Formular!Formulartypland="INT_FLW",Formular!Formulartypland="INT_EK"),INDIRECT("Formular!IESBK_"&amp;GP65)&lt;&gt;"",INDIRECT("Formular!"&amp;GR65)&lt;&gt;""),GP65,"")</f>
        <v/>
      </c>
      <c r="AX65" s="94" t="str">
        <f t="shared" ca="1" si="17"/>
        <v/>
      </c>
      <c r="AY65" s="94" t="str">
        <f>IF(AND(Formular!FormulartypKostenart="COST",Formular!AKLfororderscentralmailaddress1&lt;&gt;""),"X",IF(AND(Formular!FormulartypKostenart="WARE",Formular!Formulartypland="CZ"),"X",""))</f>
        <v/>
      </c>
      <c r="AZ65" s="94" t="str" cm="1">
        <f t="array" aca="1" ref="AZ65" ca="1">IF(AR65="","",IF(AND(Formular!Formulartypland&lt;&gt;"INT",Formular!Formulartypland&lt;&gt;"INT_FLW",Formular!Formulartypland&lt;&gt;"INT_EK"),GT65,VLOOKUP(INDIRECT("Formular!"&amp;GT65),INDIRECT(VLOOKUP(Formular!Formulartypsprache,$GX$37:$GY$44,2,FALSE)),INDEX($GZ$37:$HG$44,MATCH(Formular!Formulartypsprache,$GX$37:$GX$44,0),MATCH(GP65,'Upload Flatfile'!$GZ$36:$HG$36,0)),FALSE)))</f>
        <v/>
      </c>
      <c r="GF65" s="285"/>
      <c r="GG65" s="285"/>
      <c r="GH65" s="285"/>
      <c r="GI65" s="300"/>
      <c r="GP65" t="s">
        <v>291</v>
      </c>
      <c r="GR65" s="29" t="s">
        <v>286</v>
      </c>
      <c r="GT65" s="26" t="s">
        <v>287</v>
      </c>
      <c r="IC65" s="200" t="s">
        <v>400</v>
      </c>
      <c r="ID65" s="200" t="s">
        <v>401</v>
      </c>
      <c r="IE65" s="200" t="s">
        <v>402</v>
      </c>
      <c r="IF65" s="200" t="s">
        <v>318</v>
      </c>
    </row>
    <row r="66" spans="1:240" outlineLevel="1" x14ac:dyDescent="0.3">
      <c r="A66" s="111">
        <v>1</v>
      </c>
      <c r="AR66" s="94" t="str" cm="1">
        <f t="array" aca="1" ref="AR66" ca="1">IF(AND(OR(Formular!Formulartypland="INT",Formular!Formulartypland="INT_FLW",Formular!Formulartypland="INT_EK"),INDIRECT("Formular!IESBK_"&amp;GP66)&lt;&gt;"",INDIRECT("Formular!"&amp;GR66)&lt;&gt;""),GP66,"")</f>
        <v/>
      </c>
      <c r="AX66" s="94" t="str">
        <f t="shared" ca="1" si="17"/>
        <v/>
      </c>
      <c r="AY66" s="94" t="str">
        <f>IF(AND(Formular!FormulartypKostenart="COST",Formular!AKLfororderscentralmailaddress1="",Formular!AKLfororderscentralmailaddress2&lt;&gt;""),"X","")</f>
        <v/>
      </c>
      <c r="AZ66" s="94" t="str" cm="1">
        <f t="array" aca="1" ref="AZ66" ca="1">IF(AR66="","",IF(AND(Formular!Formulartypland&lt;&gt;"INT",Formular!Formulartypland&lt;&gt;"INT_FLW",Formular!Formulartypland&lt;&gt;"INT_EK"),GT66,VLOOKUP(INDIRECT("Formular!"&amp;GT66),INDIRECT(VLOOKUP(Formular!Formulartypsprache,$GX$37:$GY$44,2,FALSE)),INDEX($GZ$37:$HG$44,MATCH(Formular!Formulartypsprache,$GX$37:$GX$44,0),MATCH(GP66,'Upload Flatfile'!$GZ$36:$HG$36,0)),FALSE)))</f>
        <v/>
      </c>
      <c r="GF66" s="285"/>
      <c r="GG66" s="285"/>
      <c r="GH66" s="285"/>
      <c r="GI66" s="300"/>
      <c r="GP66" t="s">
        <v>291</v>
      </c>
      <c r="GR66" s="29" t="s">
        <v>312</v>
      </c>
      <c r="GT66" s="26" t="s">
        <v>313</v>
      </c>
      <c r="IC66" s="200" t="s">
        <v>403</v>
      </c>
      <c r="ID66" s="200" t="s">
        <v>404</v>
      </c>
      <c r="IE66" s="200" t="s">
        <v>405</v>
      </c>
      <c r="IF66" s="200" t="s">
        <v>318</v>
      </c>
    </row>
    <row r="67" spans="1:240" outlineLevel="1" x14ac:dyDescent="0.3">
      <c r="A67" s="111">
        <v>1</v>
      </c>
      <c r="AR67" s="94" t="str" cm="1">
        <f t="array" aca="1" ref="AR67" ca="1">IF(AND(OR(Formular!Formulartypland="INT",Formular!Formulartypland="INT_FLW",Formular!Formulartypland="INT_EK"),INDIRECT("Formular!IESBK_"&amp;GP67)&lt;&gt;"",INDIRECT("Formular!"&amp;GR67)&lt;&gt;""),GP67,"")</f>
        <v/>
      </c>
      <c r="AX67" s="94" t="str">
        <f t="shared" ca="1" si="17"/>
        <v/>
      </c>
      <c r="AY67" s="94" t="str">
        <f>IF(AND(Formular!FormulartypKostenart="COST",Formular!AKLfororderscentralmailaddress1="",Formular!AKLfororderscentralmailaddress2="",Formular!AKLfororderscentralmailaddress3&lt;&gt;""),"X","")</f>
        <v/>
      </c>
      <c r="AZ67" s="94" t="str" cm="1">
        <f t="array" aca="1" ref="AZ67" ca="1">IF(AR67="","",IF(AND(Formular!Formulartypland&lt;&gt;"INT",Formular!Formulartypland&lt;&gt;"INT_FLW",Formular!Formulartypland&lt;&gt;"INT_EK"),GT67,VLOOKUP(INDIRECT("Formular!"&amp;GT67),INDIRECT(VLOOKUP(Formular!Formulartypsprache,$GX$37:$GY$44,2,FALSE)),INDEX($GZ$37:$HG$44,MATCH(Formular!Formulartypsprache,$GX$37:$GX$44,0),MATCH(GP67,'Upload Flatfile'!$GZ$36:$HG$36,0)),FALSE)))</f>
        <v/>
      </c>
      <c r="GF67" s="285"/>
      <c r="GG67" s="285"/>
      <c r="GH67" s="285"/>
      <c r="GI67" s="300"/>
      <c r="GP67" t="s">
        <v>291</v>
      </c>
      <c r="GR67" s="29" t="s">
        <v>319</v>
      </c>
      <c r="GT67" s="26" t="s">
        <v>320</v>
      </c>
      <c r="IC67" s="200" t="s">
        <v>403</v>
      </c>
      <c r="ID67" s="200" t="s">
        <v>406</v>
      </c>
      <c r="IE67" s="200" t="s">
        <v>407</v>
      </c>
      <c r="IF67" s="200" t="s">
        <v>318</v>
      </c>
    </row>
    <row r="68" spans="1:240" outlineLevel="1" x14ac:dyDescent="0.3">
      <c r="A68" s="111">
        <v>1</v>
      </c>
      <c r="AR68" s="94" t="str" cm="1">
        <f t="array" aca="1" ref="AR68" ca="1">IF(AND(OR(Formular!Formulartypland="INT",Formular!Formulartypland="INT_FLW",Formular!Formulartypland="INT_EK"),INDIRECT("Formular!IESBK_"&amp;GP68)&lt;&gt;"",INDIRECT("Formular!"&amp;GR68)&lt;&gt;""),GP68,"")</f>
        <v/>
      </c>
      <c r="AX68" s="94" t="str">
        <f t="shared" ca="1" si="17"/>
        <v/>
      </c>
      <c r="AY68" s="94" t="str">
        <f>IF(AND(Formular!FormulartypKostenart="COST",Formular!AKLfororderscentralmailaddress1="",Formular!AKLfororderscentralmailaddress2="",Formular!AKLfororderscentralmailaddress3="",Formular!AKLfororderscentralmailaddress4&lt;&gt;""),"X","")</f>
        <v/>
      </c>
      <c r="AZ68" s="94" t="str" cm="1">
        <f t="array" aca="1" ref="AZ68" ca="1">IF(AR68="","",IF(AND(Formular!Formulartypland&lt;&gt;"INT",Formular!Formulartypland&lt;&gt;"INT_FLW",Formular!Formulartypland&lt;&gt;"INT_EK"),GT68,VLOOKUP(INDIRECT("Formular!"&amp;GT68),INDIRECT(VLOOKUP(Formular!Formulartypsprache,$GX$37:$GY$44,2,FALSE)),INDEX($GZ$37:$HG$44,MATCH(Formular!Formulartypsprache,$GX$37:$GX$44,0),MATCH(GP68,'Upload Flatfile'!$GZ$36:$HG$36,0)),FALSE)))</f>
        <v/>
      </c>
      <c r="GF68" s="285"/>
      <c r="GG68" s="285"/>
      <c r="GH68" s="285"/>
      <c r="GI68" s="300"/>
      <c r="GP68" t="s">
        <v>291</v>
      </c>
      <c r="GR68" s="29" t="s">
        <v>323</v>
      </c>
      <c r="GT68" s="26" t="s">
        <v>324</v>
      </c>
      <c r="IC68" s="200" t="s">
        <v>408</v>
      </c>
      <c r="ID68" s="200" t="s">
        <v>409</v>
      </c>
      <c r="IE68" s="200" t="s">
        <v>410</v>
      </c>
      <c r="IF68" s="200" t="s">
        <v>318</v>
      </c>
    </row>
    <row r="69" spans="1:240" outlineLevel="1" x14ac:dyDescent="0.3">
      <c r="A69" s="111">
        <v>1</v>
      </c>
      <c r="AR69" s="94" t="str" cm="1">
        <f t="array" aca="1" ref="AR69" ca="1">IF(AND(OR(Formular!Formulartypland="INT",Formular!Formulartypland="INT_FLW",Formular!Formulartypland="INT_EK"),INDIRECT("Formular!IESBK_"&amp;GP69)&lt;&gt;"",INDIRECT("Formular!"&amp;GR69)&lt;&gt;""),GP69,"")</f>
        <v/>
      </c>
      <c r="AX69" s="94" t="str">
        <f t="shared" ca="1" si="17"/>
        <v/>
      </c>
      <c r="AY6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lt;&gt;""),"X","")</f>
        <v/>
      </c>
      <c r="AZ69" s="94" t="str" cm="1">
        <f t="array" aca="1" ref="AZ69" ca="1">IF(AR69="","",IF(AND(Formular!Formulartypland&lt;&gt;"INT",Formular!Formulartypland&lt;&gt;"INT_FLW",Formular!Formulartypland&lt;&gt;"INT_EK"),GT69,VLOOKUP(INDIRECT("Formular!"&amp;GT69),INDIRECT(VLOOKUP(Formular!Formulartypsprache,$GX$37:$GY$44,2,FALSE)),INDEX($GZ$37:$HG$44,MATCH(Formular!Formulartypsprache,$GX$37:$GX$44,0),MATCH(GP69,'Upload Flatfile'!$GZ$36:$HG$36,0)),FALSE)))</f>
        <v/>
      </c>
      <c r="GF69" s="285"/>
      <c r="GG69" s="285"/>
      <c r="GH69" s="285"/>
      <c r="GI69" s="300"/>
      <c r="GP69" t="s">
        <v>291</v>
      </c>
      <c r="GR69" t="s">
        <v>327</v>
      </c>
      <c r="GT69" t="s">
        <v>328</v>
      </c>
      <c r="IC69" s="200" t="s">
        <v>411</v>
      </c>
      <c r="ID69" s="200" t="s">
        <v>316</v>
      </c>
      <c r="IE69" s="200" t="s">
        <v>412</v>
      </c>
      <c r="IF69" s="200" t="s">
        <v>318</v>
      </c>
    </row>
    <row r="70" spans="1:240" outlineLevel="1" x14ac:dyDescent="0.3">
      <c r="A70" s="111">
        <v>1</v>
      </c>
      <c r="AR70" s="94" t="str" cm="1">
        <f t="array" aca="1" ref="AR70" ca="1">IF(AND(OR(Formular!Formulartypland="INT",Formular!Formulartypland="INT_FLW",Formular!Formulartypland="INT_EK"),INDIRECT("Formular!IESBK_"&amp;GP70)&lt;&gt;"",INDIRECT("Formular!"&amp;GR70)&lt;&gt;""),GP70,"")</f>
        <v/>
      </c>
      <c r="AX70" s="94" t="str">
        <f t="shared" ca="1" si="17"/>
        <v/>
      </c>
      <c r="AY7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lt;&gt;""),"X","")</f>
        <v/>
      </c>
      <c r="AZ70" s="94" t="str" cm="1">
        <f t="array" aca="1" ref="AZ70" ca="1">IF(AR70="","",IF(AND(Formular!Formulartypland&lt;&gt;"INT",Formular!Formulartypland&lt;&gt;"INT_FLW",Formular!Formulartypland&lt;&gt;"INT_EK"),GT70,VLOOKUP(INDIRECT("Formular!"&amp;GT70),INDIRECT(VLOOKUP(Formular!Formulartypsprache,$GX$37:$GY$44,2,FALSE)),INDEX($GZ$37:$HG$44,MATCH(Formular!Formulartypsprache,$GX$37:$GX$44,0),MATCH(GP70,'Upload Flatfile'!$GZ$36:$HG$36,0)),FALSE)))</f>
        <v/>
      </c>
      <c r="GF70" s="285"/>
      <c r="GG70" s="285"/>
      <c r="GH70" s="285"/>
      <c r="GI70" s="300"/>
      <c r="GP70" t="s">
        <v>291</v>
      </c>
      <c r="GR70" t="s">
        <v>331</v>
      </c>
      <c r="GT70" t="s">
        <v>332</v>
      </c>
      <c r="IC70" s="200" t="s">
        <v>413</v>
      </c>
      <c r="ID70" s="200" t="s">
        <v>316</v>
      </c>
      <c r="IE70" s="200" t="s">
        <v>412</v>
      </c>
      <c r="IF70" s="200" t="s">
        <v>318</v>
      </c>
    </row>
    <row r="71" spans="1:240" outlineLevel="1" x14ac:dyDescent="0.3">
      <c r="A71" s="111">
        <v>1</v>
      </c>
      <c r="AR71" s="94" t="str" cm="1">
        <f t="array" aca="1" ref="AR71" ca="1">IF(AND(OR(Formular!Formulartypland="INT",Formular!Formulartypland="INT_FLW",Formular!Formulartypland="INT_EK"),INDIRECT("Formular!IESBK_"&amp;GP71)&lt;&gt;"",INDIRECT("Formular!"&amp;GR71)&lt;&gt;""),GP71,"")</f>
        <v/>
      </c>
      <c r="AX71" s="94" t="str">
        <f t="shared" ca="1" si="17"/>
        <v/>
      </c>
      <c r="AY7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lt;&gt;""),"X","")</f>
        <v/>
      </c>
      <c r="AZ71" s="94" t="str" cm="1">
        <f t="array" aca="1" ref="AZ71" ca="1">IF(AR71="","",IF(AND(Formular!Formulartypland&lt;&gt;"INT",Formular!Formulartypland&lt;&gt;"INT_FLW",Formular!Formulartypland&lt;&gt;"INT_EK"),GT71,VLOOKUP(INDIRECT("Formular!"&amp;GT71),INDIRECT(VLOOKUP(Formular!Formulartypsprache,$GX$37:$GY$44,2,FALSE)),INDEX($GZ$37:$HG$44,MATCH(Formular!Formulartypsprache,$GX$37:$GX$44,0),MATCH(GP71,'Upload Flatfile'!$GZ$36:$HG$36,0)),FALSE)))</f>
        <v/>
      </c>
      <c r="GF71" s="285"/>
      <c r="GG71" s="285"/>
      <c r="GH71" s="285"/>
      <c r="GI71" s="300"/>
      <c r="GP71" t="s">
        <v>291</v>
      </c>
      <c r="GR71" t="s">
        <v>336</v>
      </c>
      <c r="GT71" t="s">
        <v>337</v>
      </c>
      <c r="IC71" s="200" t="s">
        <v>413</v>
      </c>
      <c r="ID71" s="200" t="s">
        <v>414</v>
      </c>
      <c r="IE71" s="200" t="s">
        <v>415</v>
      </c>
      <c r="IF71" s="200" t="s">
        <v>318</v>
      </c>
    </row>
    <row r="72" spans="1:240" outlineLevel="1" x14ac:dyDescent="0.3">
      <c r="A72" s="111">
        <v>1</v>
      </c>
      <c r="AR72" s="94" t="str" cm="1">
        <f t="array" aca="1" ref="AR72" ca="1">IF(AND(OR(Formular!Formulartypland="INT",Formular!Formulartypland="INT_FLW",Formular!Formulartypland="INT_EK"),INDIRECT("Formular!IESBK_"&amp;GP72)&lt;&gt;"",INDIRECT("Formular!"&amp;GR72)&lt;&gt;""),GP72,"")</f>
        <v/>
      </c>
      <c r="AX72" s="94" t="str">
        <f t="shared" ca="1" si="17"/>
        <v/>
      </c>
      <c r="AY7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lt;&gt;""),"X","")</f>
        <v/>
      </c>
      <c r="AZ72" s="94" t="str" cm="1">
        <f t="array" aca="1" ref="AZ72" ca="1">IF(AR72="","",IF(AND(Formular!Formulartypland&lt;&gt;"INT",Formular!Formulartypland&lt;&gt;"INT_FLW",Formular!Formulartypland&lt;&gt;"INT_EK"),GT72,VLOOKUP(INDIRECT("Formular!"&amp;GT72),INDIRECT(VLOOKUP(Formular!Formulartypsprache,$GX$37:$GY$44,2,FALSE)),INDEX($GZ$37:$HG$44,MATCH(Formular!Formulartypsprache,$GX$37:$GX$44,0),MATCH(GP72,'Upload Flatfile'!$GZ$36:$HG$36,0)),FALSE)))</f>
        <v/>
      </c>
      <c r="GF72" s="285"/>
      <c r="GG72" s="285"/>
      <c r="GH72" s="285"/>
      <c r="GI72" s="300"/>
      <c r="GP72" t="s">
        <v>291</v>
      </c>
      <c r="GR72" t="s">
        <v>340</v>
      </c>
      <c r="GT72" t="s">
        <v>341</v>
      </c>
      <c r="IC72" s="200" t="s">
        <v>416</v>
      </c>
      <c r="ID72" s="200" t="s">
        <v>417</v>
      </c>
      <c r="IE72" s="200" t="s">
        <v>418</v>
      </c>
      <c r="IF72" s="200" t="s">
        <v>318</v>
      </c>
    </row>
    <row r="73" spans="1:240" outlineLevel="1" x14ac:dyDescent="0.3">
      <c r="A73" s="111">
        <v>1</v>
      </c>
      <c r="AR73" s="94" t="str" cm="1">
        <f t="array" aca="1" ref="AR73" ca="1">IF(AND(OR(Formular!Formulartypland="INT",Formular!Formulartypland="INT_FLW",Formular!Formulartypland="INT_EK"),INDIRECT("Formular!IESBK_"&amp;GP73)&lt;&gt;"",INDIRECT("Formular!"&amp;GR73)&lt;&gt;""),GP73,"")</f>
        <v/>
      </c>
      <c r="AX73" s="94" t="str">
        <f t="shared" ca="1" si="17"/>
        <v/>
      </c>
      <c r="AY7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lt;&gt;""),"X","")</f>
        <v/>
      </c>
      <c r="AZ73" s="94" t="str" cm="1">
        <f t="array" aca="1" ref="AZ73" ca="1">IF(AR73="","",IF(AND(Formular!Formulartypland&lt;&gt;"INT",Formular!Formulartypland&lt;&gt;"INT_FLW",Formular!Formulartypland&lt;&gt;"INT_EK"),GT73,VLOOKUP(INDIRECT("Formular!"&amp;GT73),INDIRECT(VLOOKUP(Formular!Formulartypsprache,$GX$37:$GY$44,2,FALSE)),INDEX($GZ$37:$HG$44,MATCH(Formular!Formulartypsprache,$GX$37:$GX$44,0),MATCH(GP73,'Upload Flatfile'!$GZ$36:$HG$36,0)),FALSE)))</f>
        <v/>
      </c>
      <c r="GF73" s="285"/>
      <c r="GG73" s="285"/>
      <c r="GH73" s="285"/>
      <c r="GI73" s="300"/>
      <c r="GP73" t="s">
        <v>291</v>
      </c>
      <c r="GR73" t="s">
        <v>344</v>
      </c>
      <c r="GT73" t="s">
        <v>345</v>
      </c>
      <c r="IC73" s="200" t="s">
        <v>419</v>
      </c>
      <c r="ID73" s="200" t="s">
        <v>420</v>
      </c>
      <c r="IE73" s="200" t="s">
        <v>421</v>
      </c>
      <c r="IF73" s="200" t="s">
        <v>318</v>
      </c>
    </row>
    <row r="74" spans="1:240" outlineLevel="1" x14ac:dyDescent="0.3">
      <c r="A74" s="111">
        <v>1</v>
      </c>
      <c r="AR74" s="94" t="str" cm="1">
        <f t="array" aca="1" ref="AR74" ca="1">IF(AND(OR(Formular!Formulartypland="INT",Formular!Formulartypland="INT_FLW",Formular!Formulartypland="INT_EK"),INDIRECT("Formular!IESBK_"&amp;GP74)&lt;&gt;"",INDIRECT("Formular!"&amp;GR74)&lt;&gt;""),GP74,"")</f>
        <v/>
      </c>
      <c r="AX74" s="94" t="str">
        <f t="shared" ca="1" si="17"/>
        <v/>
      </c>
      <c r="AY7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lt;&gt;""),"X","")</f>
        <v/>
      </c>
      <c r="AZ74" s="94" t="str" cm="1">
        <f t="array" aca="1" ref="AZ74" ca="1">IF(AR74="","",IF(AND(Formular!Formulartypland&lt;&gt;"INT",Formular!Formulartypland&lt;&gt;"INT_FLW",Formular!Formulartypland&lt;&gt;"INT_EK"),GT74,VLOOKUP(INDIRECT("Formular!"&amp;GT74),INDIRECT(VLOOKUP(Formular!Formulartypsprache,$GX$37:$GY$44,2,FALSE)),INDEX($GZ$37:$HG$44,MATCH(Formular!Formulartypsprache,$GX$37:$GX$44,0),MATCH(GP74,'Upload Flatfile'!$GZ$36:$HG$36,0)),FALSE)))</f>
        <v/>
      </c>
      <c r="GF74" s="285"/>
      <c r="GG74" s="285"/>
      <c r="GH74" s="285"/>
      <c r="GI74" s="300"/>
      <c r="GP74" t="s">
        <v>291</v>
      </c>
      <c r="GR74" t="s">
        <v>348</v>
      </c>
      <c r="GT74" t="s">
        <v>349</v>
      </c>
      <c r="IC74" s="200" t="s">
        <v>422</v>
      </c>
      <c r="ID74" s="200" t="s">
        <v>423</v>
      </c>
      <c r="IE74" s="200" t="s">
        <v>424</v>
      </c>
      <c r="IF74" s="200" t="s">
        <v>318</v>
      </c>
    </row>
    <row r="75" spans="1:240" outlineLevel="1" x14ac:dyDescent="0.3">
      <c r="A75" s="111">
        <v>1</v>
      </c>
      <c r="AR75" s="94" t="str" cm="1">
        <f t="array" aca="1" ref="AR75" ca="1">IF(AND(OR(Formular!Formulartypland="INT",Formular!Formulartypland="INT_FLW",Formular!Formulartypland="INT_EK"),INDIRECT("Formular!IESBK_"&amp;GP75)&lt;&gt;"",INDIRECT("Formular!"&amp;GR75)&lt;&gt;""),GP75,"")</f>
        <v/>
      </c>
      <c r="AX75" s="94" t="str">
        <f t="shared" ca="1" si="17"/>
        <v/>
      </c>
      <c r="AY7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lt;&gt;""),"X","")</f>
        <v/>
      </c>
      <c r="AZ75" s="94" t="str" cm="1">
        <f t="array" aca="1" ref="AZ75" ca="1">IF(AR75="","",IF(AND(Formular!Formulartypland&lt;&gt;"INT",Formular!Formulartypland&lt;&gt;"INT_FLW",Formular!Formulartypland&lt;&gt;"INT_EK"),GT75,VLOOKUP(INDIRECT("Formular!"&amp;GT75),INDIRECT(VLOOKUP(Formular!Formulartypsprache,$GX$37:$GY$44,2,FALSE)),INDEX($GZ$37:$HG$44,MATCH(Formular!Formulartypsprache,$GX$37:$GX$44,0),MATCH(GP75,'Upload Flatfile'!$GZ$36:$HG$36,0)),FALSE)))</f>
        <v/>
      </c>
      <c r="GF75" s="285"/>
      <c r="GG75" s="285"/>
      <c r="GH75" s="285"/>
      <c r="GI75" s="300"/>
      <c r="GP75" t="s">
        <v>291</v>
      </c>
      <c r="GR75" t="s">
        <v>351</v>
      </c>
      <c r="GT75" t="s">
        <v>352</v>
      </c>
      <c r="IC75" s="200" t="s">
        <v>425</v>
      </c>
      <c r="ID75" s="200" t="s">
        <v>316</v>
      </c>
      <c r="IE75" s="200" t="s">
        <v>412</v>
      </c>
      <c r="IF75" s="200" t="s">
        <v>318</v>
      </c>
    </row>
    <row r="76" spans="1:240" outlineLevel="1" x14ac:dyDescent="0.3">
      <c r="A76" s="111">
        <v>1</v>
      </c>
      <c r="AR76" s="94" t="str" cm="1">
        <f t="array" aca="1" ref="AR76" ca="1">IF(AND(OR(Formular!Formulartypland="INT",Formular!Formulartypland="INT_FLW",Formular!Formulartypland="INT_EK"),INDIRECT("Formular!IESBK_"&amp;GP76)&lt;&gt;"",INDIRECT("Formular!"&amp;GR76)&lt;&gt;""),GP76,"")</f>
        <v/>
      </c>
      <c r="AX76" s="94" t="str">
        <f t="shared" ca="1" si="17"/>
        <v/>
      </c>
      <c r="AY7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lt;&gt;""),"X","")</f>
        <v/>
      </c>
      <c r="AZ76" s="94" t="str" cm="1">
        <f t="array" aca="1" ref="AZ76" ca="1">IF(AR76="","",IF(AND(Formular!Formulartypland&lt;&gt;"INT",Formular!Formulartypland&lt;&gt;"INT_FLW",Formular!Formulartypland&lt;&gt;"INT_EK"),GT76,VLOOKUP(INDIRECT("Formular!"&amp;GT76),INDIRECT(VLOOKUP(Formular!Formulartypsprache,$GX$37:$GY$44,2,FALSE)),INDEX($GZ$37:$HG$44,MATCH(Formular!Formulartypsprache,$GX$37:$GX$44,0),MATCH(GP76,'Upload Flatfile'!$GZ$36:$HG$36,0)),FALSE)))</f>
        <v/>
      </c>
      <c r="GF76" s="285"/>
      <c r="GG76" s="285"/>
      <c r="GH76" s="285"/>
      <c r="GI76" s="300"/>
      <c r="GP76" t="s">
        <v>291</v>
      </c>
      <c r="GR76" t="s">
        <v>354</v>
      </c>
      <c r="GT76" t="s">
        <v>355</v>
      </c>
      <c r="IC76" s="200" t="s">
        <v>426</v>
      </c>
      <c r="ID76" s="200" t="s">
        <v>427</v>
      </c>
      <c r="IE76" s="200" t="s">
        <v>428</v>
      </c>
      <c r="IF76" s="200" t="s">
        <v>318</v>
      </c>
    </row>
    <row r="77" spans="1:240" outlineLevel="1" x14ac:dyDescent="0.3">
      <c r="A77" s="111">
        <v>1</v>
      </c>
      <c r="AR77" s="94" t="str" cm="1">
        <f t="array" aca="1" ref="AR77" ca="1">IF(AND(OR(Formular!Formulartypland="INT",Formular!Formulartypland="INT_FLW",Formular!Formulartypland="INT_EK"),INDIRECT("Formular!IESBK_"&amp;GP77)&lt;&gt;"",INDIRECT("Formular!"&amp;GR77)&lt;&gt;""),GP77,"")</f>
        <v/>
      </c>
      <c r="AX77" s="94" t="str">
        <f t="shared" ca="1" si="17"/>
        <v/>
      </c>
      <c r="AY7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lt;&gt;""),"X","")</f>
        <v/>
      </c>
      <c r="AZ77" s="94" t="str" cm="1">
        <f t="array" aca="1" ref="AZ77" ca="1">IF(AR77="","",IF(AND(Formular!Formulartypland&lt;&gt;"INT",Formular!Formulartypland&lt;&gt;"INT_FLW",Formular!Formulartypland&lt;&gt;"INT_EK"),GT77,VLOOKUP(INDIRECT("Formular!"&amp;GT77),INDIRECT(VLOOKUP(Formular!Formulartypsprache,$GX$37:$GY$44,2,FALSE)),INDEX($GZ$37:$HG$44,MATCH(Formular!Formulartypsprache,$GX$37:$GX$44,0),MATCH(GP77,'Upload Flatfile'!$GZ$36:$HG$36,0)),FALSE)))</f>
        <v/>
      </c>
      <c r="GF77" s="285"/>
      <c r="GG77" s="285"/>
      <c r="GH77" s="285"/>
      <c r="GI77" s="300"/>
      <c r="GP77" t="s">
        <v>291</v>
      </c>
      <c r="GR77" t="s">
        <v>357</v>
      </c>
      <c r="GT77" t="s">
        <v>358</v>
      </c>
      <c r="IC77" s="200" t="s">
        <v>429</v>
      </c>
      <c r="ID77" s="200" t="s">
        <v>430</v>
      </c>
      <c r="IE77" s="200" t="s">
        <v>431</v>
      </c>
      <c r="IF77" s="200" t="s">
        <v>318</v>
      </c>
    </row>
    <row r="78" spans="1:240" outlineLevel="1" x14ac:dyDescent="0.3">
      <c r="A78" s="111">
        <v>1</v>
      </c>
      <c r="AR78" s="94" t="str" cm="1">
        <f t="array" aca="1" ref="AR78" ca="1">IF(AND(OR(Formular!Formulartypland="INT",Formular!Formulartypland="INT_FLW",Formular!Formulartypland="INT_EK"),INDIRECT("Formular!IESBK_"&amp;GP78)&lt;&gt;"",INDIRECT("Formular!"&amp;GR78)&lt;&gt;""),GP78,"")</f>
        <v/>
      </c>
      <c r="AX78" s="94" t="str">
        <f t="shared" ca="1" si="17"/>
        <v/>
      </c>
      <c r="AY7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lt;&gt;""),"X","")</f>
        <v/>
      </c>
      <c r="AZ78" s="94" t="str" cm="1">
        <f t="array" aca="1" ref="AZ78" ca="1">IF(AR78="","",IF(AND(Formular!Formulartypland&lt;&gt;"INT",Formular!Formulartypland&lt;&gt;"INT_FLW",Formular!Formulartypland&lt;&gt;"INT_EK"),GT78,VLOOKUP(INDIRECT("Formular!"&amp;GT78),INDIRECT(VLOOKUP(Formular!Formulartypsprache,$GX$37:$GY$44,2,FALSE)),INDEX($GZ$37:$HG$44,MATCH(Formular!Formulartypsprache,$GX$37:$GX$44,0),MATCH(GP78,'Upload Flatfile'!$GZ$36:$HG$36,0)),FALSE)))</f>
        <v/>
      </c>
      <c r="GF78" s="285"/>
      <c r="GG78" s="285"/>
      <c r="GH78" s="285"/>
      <c r="GI78" s="300"/>
      <c r="GP78" t="s">
        <v>291</v>
      </c>
      <c r="GR78" t="s">
        <v>360</v>
      </c>
      <c r="GT78" t="s">
        <v>361</v>
      </c>
      <c r="IC78" s="200" t="s">
        <v>429</v>
      </c>
      <c r="ID78" s="200" t="s">
        <v>432</v>
      </c>
      <c r="IE78" s="200" t="s">
        <v>433</v>
      </c>
      <c r="IF78" s="200" t="s">
        <v>318</v>
      </c>
    </row>
    <row r="79" spans="1:240" outlineLevel="1" x14ac:dyDescent="0.3">
      <c r="A79" s="111">
        <v>1</v>
      </c>
      <c r="AR79" s="94" t="str" cm="1">
        <f t="array" aca="1" ref="AR79" ca="1">IF(AND(OR(Formular!Formulartypland="INT",Formular!Formulartypland="INT_FLW",Formular!Formulartypland="INT_EK"),INDIRECT("Formular!IESBK_"&amp;GP79)&lt;&gt;"",INDIRECT("Formular!"&amp;GR79)&lt;&gt;""),GP79,"")</f>
        <v/>
      </c>
      <c r="AX79" s="94" t="str">
        <f t="shared" ca="1" si="17"/>
        <v/>
      </c>
      <c r="AY7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lt;&gt;""),"X","")</f>
        <v/>
      </c>
      <c r="AZ79" s="94" t="str" cm="1">
        <f t="array" aca="1" ref="AZ79" ca="1">IF(AR79="","",IF(AND(Formular!Formulartypland&lt;&gt;"INT",Formular!Formulartypland&lt;&gt;"INT_FLW",Formular!Formulartypland&lt;&gt;"INT_EK"),GT79,VLOOKUP(INDIRECT("Formular!"&amp;GT79),INDIRECT(VLOOKUP(Formular!Formulartypsprache,$GX$37:$GY$44,2,FALSE)),INDEX($GZ$37:$HG$44,MATCH(Formular!Formulartypsprache,$GX$37:$GX$44,0),MATCH(GP79,'Upload Flatfile'!$GZ$36:$HG$36,0)),FALSE)))</f>
        <v/>
      </c>
      <c r="GF79" s="285"/>
      <c r="GG79" s="285"/>
      <c r="GH79" s="285"/>
      <c r="GI79" s="300"/>
      <c r="GP79" t="s">
        <v>291</v>
      </c>
      <c r="GR79" t="s">
        <v>363</v>
      </c>
      <c r="GT79" t="s">
        <v>364</v>
      </c>
      <c r="IC79" s="200" t="s">
        <v>429</v>
      </c>
      <c r="ID79" s="200" t="s">
        <v>434</v>
      </c>
      <c r="IE79" s="200" t="s">
        <v>435</v>
      </c>
      <c r="IF79" s="200" t="s">
        <v>318</v>
      </c>
    </row>
    <row r="80" spans="1:240" outlineLevel="1" x14ac:dyDescent="0.3">
      <c r="A80" s="111">
        <v>1</v>
      </c>
      <c r="AR80" s="94" t="str" cm="1">
        <f t="array" aca="1" ref="AR80" ca="1">IF(AND(OR(Formular!Formulartypland="INT",Formular!Formulartypland="INT_FLW",Formular!Formulartypland="INT_EK"),INDIRECT("Formular!IESBK_"&amp;GP80)&lt;&gt;"",INDIRECT("Formular!"&amp;GR80)&lt;&gt;""),GP80,"")</f>
        <v/>
      </c>
      <c r="AX80" s="94" t="str">
        <f t="shared" ca="1" si="17"/>
        <v/>
      </c>
      <c r="AY8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lt;&gt;""),"X","")</f>
        <v/>
      </c>
      <c r="AZ80" s="94" t="str" cm="1">
        <f t="array" aca="1" ref="AZ80" ca="1">IF(AR80="","",IF(AND(Formular!Formulartypland&lt;&gt;"INT",Formular!Formulartypland&lt;&gt;"INT_FLW",Formular!Formulartypland&lt;&gt;"INT_EK"),GT80,VLOOKUP(INDIRECT("Formular!"&amp;GT80),INDIRECT(VLOOKUP(Formular!Formulartypsprache,$GX$37:$GY$44,2,FALSE)),INDEX($GZ$37:$HG$44,MATCH(Formular!Formulartypsprache,$GX$37:$GX$44,0),MATCH(GP80,'Upload Flatfile'!$GZ$36:$HG$36,0)),FALSE)))</f>
        <v/>
      </c>
      <c r="GF80" s="285"/>
      <c r="GG80" s="285"/>
      <c r="GH80" s="285"/>
      <c r="GI80" s="300"/>
      <c r="GP80" t="s">
        <v>291</v>
      </c>
      <c r="GR80" t="s">
        <v>366</v>
      </c>
      <c r="GT80" t="s">
        <v>367</v>
      </c>
      <c r="IC80" s="200" t="s">
        <v>429</v>
      </c>
      <c r="ID80" s="200" t="s">
        <v>436</v>
      </c>
      <c r="IE80" s="200" t="s">
        <v>437</v>
      </c>
      <c r="IF80" s="200" t="s">
        <v>318</v>
      </c>
    </row>
    <row r="81" spans="1:240" outlineLevel="1" x14ac:dyDescent="0.3">
      <c r="A81" s="111">
        <v>1</v>
      </c>
      <c r="AR81" s="94" t="str" cm="1">
        <f t="array" aca="1" ref="AR81" ca="1">IF(AND(OR(Formular!Formulartypland="INT",Formular!Formulartypland="INT_FLW",Formular!Formulartypland="INT_EK"),INDIRECT("Formular!IESBK_"&amp;GP81)&lt;&gt;"",INDIRECT("Formular!"&amp;GR81)&lt;&gt;""),GP81,"")</f>
        <v/>
      </c>
      <c r="AX81" s="94" t="str">
        <f t="shared" ca="1" si="17"/>
        <v/>
      </c>
      <c r="AY8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lt;&gt;""),"X","")</f>
        <v/>
      </c>
      <c r="AZ81" s="94" t="str" cm="1">
        <f t="array" aca="1" ref="AZ81" ca="1">IF(AR81="","",IF(AND(Formular!Formulartypland&lt;&gt;"INT",Formular!Formulartypland&lt;&gt;"INT_FLW",Formular!Formulartypland&lt;&gt;"INT_EK"),GT81,VLOOKUP(INDIRECT("Formular!"&amp;GT81),INDIRECT(VLOOKUP(Formular!Formulartypsprache,$GX$37:$GY$44,2,FALSE)),INDEX($GZ$37:$HG$44,MATCH(Formular!Formulartypsprache,$GX$37:$GX$44,0),MATCH(GP81,'Upload Flatfile'!$GZ$36:$HG$36,0)),FALSE)))</f>
        <v/>
      </c>
      <c r="GF81" s="285"/>
      <c r="GG81" s="285"/>
      <c r="GH81" s="285"/>
      <c r="GI81" s="300"/>
      <c r="GP81" t="s">
        <v>291</v>
      </c>
      <c r="GR81" t="s">
        <v>369</v>
      </c>
      <c r="GT81" t="s">
        <v>370</v>
      </c>
      <c r="IC81" s="200" t="s">
        <v>429</v>
      </c>
      <c r="ID81" s="200" t="s">
        <v>438</v>
      </c>
      <c r="IE81" s="200" t="s">
        <v>439</v>
      </c>
      <c r="IF81" s="200" t="s">
        <v>318</v>
      </c>
    </row>
    <row r="82" spans="1:240" outlineLevel="1" x14ac:dyDescent="0.3">
      <c r="A82" s="111">
        <v>1</v>
      </c>
      <c r="AR82" s="94" t="str" cm="1">
        <f t="array" aca="1" ref="AR82" ca="1">IF(AND(OR(Formular!Formulartypland="INT",Formular!Formulartypland="INT_FLW",Formular!Formulartypland="INT_EK"),INDIRECT("Formular!IESBK_"&amp;GP82)&lt;&gt;"",INDIRECT("Formular!"&amp;GR82)&lt;&gt;""),GP82,"")</f>
        <v/>
      </c>
      <c r="AX82" s="94" t="str">
        <f t="shared" ca="1" si="17"/>
        <v/>
      </c>
      <c r="AY8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lt;&gt;""),"X","")</f>
        <v/>
      </c>
      <c r="AZ82" s="94" t="str" cm="1">
        <f t="array" aca="1" ref="AZ82" ca="1">IF(AR82="","",IF(AND(Formular!Formulartypland&lt;&gt;"INT",Formular!Formulartypland&lt;&gt;"INT_FLW",Formular!Formulartypland&lt;&gt;"INT_EK"),GT82,VLOOKUP(INDIRECT("Formular!"&amp;GT82),INDIRECT(VLOOKUP(Formular!Formulartypsprache,$GX$37:$GY$44,2,FALSE)),INDEX($GZ$37:$HG$44,MATCH(Formular!Formulartypsprache,$GX$37:$GX$44,0),MATCH(GP82,'Upload Flatfile'!$GZ$36:$HG$36,0)),FALSE)))</f>
        <v/>
      </c>
      <c r="GF82" s="285"/>
      <c r="GG82" s="285"/>
      <c r="GH82" s="285"/>
      <c r="GI82" s="300"/>
      <c r="GP82" t="s">
        <v>291</v>
      </c>
      <c r="GR82" t="s">
        <v>373</v>
      </c>
      <c r="GT82" t="s">
        <v>374</v>
      </c>
      <c r="IC82" s="200" t="s">
        <v>429</v>
      </c>
      <c r="ID82" s="200" t="s">
        <v>440</v>
      </c>
      <c r="IE82" s="200" t="s">
        <v>441</v>
      </c>
      <c r="IF82" s="200" t="s">
        <v>318</v>
      </c>
    </row>
    <row r="83" spans="1:240" outlineLevel="1" x14ac:dyDescent="0.3">
      <c r="A83" s="111">
        <v>1</v>
      </c>
      <c r="AR83" s="94" t="str" cm="1">
        <f t="array" aca="1" ref="AR83" ca="1">IF(AND(OR(Formular!Formulartypland="INT",Formular!Formulartypland="INT_FLW",Formular!Formulartypland="INT_EK"),INDIRECT("Formular!IESBK_"&amp;GP83)&lt;&gt;"",INDIRECT("Formular!"&amp;GR83)&lt;&gt;""),GP83,"")</f>
        <v/>
      </c>
      <c r="AX83" s="94" t="str">
        <f t="shared" ca="1" si="17"/>
        <v/>
      </c>
      <c r="AY8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lt;&gt;""),"X","")</f>
        <v/>
      </c>
      <c r="AZ83" s="94" t="str" cm="1">
        <f t="array" aca="1" ref="AZ83" ca="1">IF(AR83="","",IF(AND(Formular!Formulartypland&lt;&gt;"INT",Formular!Formulartypland&lt;&gt;"INT_FLW",Formular!Formulartypland&lt;&gt;"INT_EK"),GT83,VLOOKUP(INDIRECT("Formular!"&amp;GT83),INDIRECT(VLOOKUP(Formular!Formulartypsprache,$GX$37:$GY$44,2,FALSE)),INDEX($GZ$37:$HG$44,MATCH(Formular!Formulartypsprache,$GX$37:$GX$44,0),MATCH(GP83,'Upload Flatfile'!$GZ$36:$HG$36,0)),FALSE)))</f>
        <v/>
      </c>
      <c r="GF83" s="285"/>
      <c r="GG83" s="285"/>
      <c r="GH83" s="285"/>
      <c r="GI83" s="300"/>
      <c r="GP83" t="s">
        <v>291</v>
      </c>
      <c r="GR83" t="s">
        <v>376</v>
      </c>
      <c r="GT83" t="s">
        <v>377</v>
      </c>
      <c r="IC83" s="200" t="s">
        <v>429</v>
      </c>
      <c r="ID83" s="200" t="s">
        <v>442</v>
      </c>
      <c r="IE83" s="200" t="s">
        <v>443</v>
      </c>
      <c r="IF83" s="200" t="s">
        <v>318</v>
      </c>
    </row>
    <row r="84" spans="1:240" outlineLevel="1" x14ac:dyDescent="0.3">
      <c r="A84" s="111">
        <v>1</v>
      </c>
      <c r="AR84" s="94" t="str" cm="1">
        <f t="array" aca="1" ref="AR84" ca="1">IF(AND(OR(Formular!Formulartypland="INT",Formular!Formulartypland="INT_FLW",Formular!Formulartypland="INT_EK"),INDIRECT("Formular!IESBK_"&amp;GP84)&lt;&gt;"",INDIRECT("Formular!"&amp;GR84)&lt;&gt;""),GP84,"")</f>
        <v/>
      </c>
      <c r="AX84" s="94" t="str">
        <f t="shared" ca="1" si="17"/>
        <v/>
      </c>
      <c r="AY8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lt;&gt;""),"X","")</f>
        <v/>
      </c>
      <c r="AZ84" s="94" t="str" cm="1">
        <f t="array" aca="1" ref="AZ84" ca="1">IF(AR84="","",IF(AND(Formular!Formulartypland&lt;&gt;"INT",Formular!Formulartypland&lt;&gt;"INT_FLW",Formular!Formulartypland&lt;&gt;"INT_EK"),GT84,VLOOKUP(INDIRECT("Formular!"&amp;GT84),INDIRECT(VLOOKUP(Formular!Formulartypsprache,$GX$37:$GY$44,2,FALSE)),INDEX($GZ$37:$HG$44,MATCH(Formular!Formulartypsprache,$GX$37:$GX$44,0),MATCH(GP84,'Upload Flatfile'!$GZ$36:$HG$36,0)),FALSE)))</f>
        <v/>
      </c>
      <c r="GF84" s="285"/>
      <c r="GG84" s="285"/>
      <c r="GH84" s="285"/>
      <c r="GI84" s="300"/>
      <c r="GP84" t="s">
        <v>291</v>
      </c>
      <c r="GR84" t="s">
        <v>379</v>
      </c>
      <c r="GT84" t="s">
        <v>380</v>
      </c>
      <c r="IC84" s="200" t="s">
        <v>429</v>
      </c>
      <c r="ID84" s="200" t="s">
        <v>444</v>
      </c>
      <c r="IE84" s="200" t="s">
        <v>445</v>
      </c>
      <c r="IF84" s="200" t="s">
        <v>318</v>
      </c>
    </row>
    <row r="85" spans="1:240" outlineLevel="1" x14ac:dyDescent="0.3">
      <c r="A85" s="111">
        <v>1</v>
      </c>
      <c r="AR85" s="94" t="str" cm="1">
        <f t="array" aca="1" ref="AR85" ca="1">IF(AND(OR(Formular!Formulartypland="INT",Formular!Formulartypland="INT_FLW",Formular!Formulartypland="INT_EK"),INDIRECT("Formular!IESBK_"&amp;GP85)&lt;&gt;"",INDIRECT("Formular!"&amp;GR85)&lt;&gt;""),GP85,"")</f>
        <v/>
      </c>
      <c r="AX85" s="94" t="str">
        <f t="shared" ca="1" si="17"/>
        <v/>
      </c>
      <c r="AY8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lt;&gt;""),"X","")</f>
        <v/>
      </c>
      <c r="AZ85" s="94" t="str" cm="1">
        <f t="array" aca="1" ref="AZ85" ca="1">IF(AR85="","",IF(AND(Formular!Formulartypland&lt;&gt;"INT",Formular!Formulartypland&lt;&gt;"INT_FLW",Formular!Formulartypland&lt;&gt;"INT_EK"),GT85,VLOOKUP(INDIRECT("Formular!"&amp;GT85),INDIRECT(VLOOKUP(Formular!Formulartypsprache,$GX$37:$GY$44,2,FALSE)),INDEX($GZ$37:$HG$44,MATCH(Formular!Formulartypsprache,$GX$37:$GX$44,0),MATCH(GP85,'Upload Flatfile'!$GZ$36:$HG$36,0)),FALSE)))</f>
        <v/>
      </c>
      <c r="GF85" s="285"/>
      <c r="GG85" s="285"/>
      <c r="GH85" s="285"/>
      <c r="GI85" s="300"/>
      <c r="GP85" t="s">
        <v>291</v>
      </c>
      <c r="GR85" t="s">
        <v>382</v>
      </c>
      <c r="GT85" t="s">
        <v>383</v>
      </c>
      <c r="IC85" s="200" t="s">
        <v>429</v>
      </c>
      <c r="ID85" s="200" t="s">
        <v>446</v>
      </c>
      <c r="IE85" s="200" t="s">
        <v>447</v>
      </c>
      <c r="IF85" s="200" t="s">
        <v>318</v>
      </c>
    </row>
    <row r="86" spans="1:240" outlineLevel="1" x14ac:dyDescent="0.3">
      <c r="A86" s="111">
        <v>1</v>
      </c>
      <c r="AR86" s="94" t="str" cm="1">
        <f t="array" aca="1" ref="AR86" ca="1">IF(AND(OR(Formular!Formulartypland="INT",Formular!Formulartypland="INT_FLW",Formular!Formulartypland="INT_EK"),INDIRECT("Formular!IESBK_"&amp;GP86)&lt;&gt;"",INDIRECT("Formular!"&amp;GR86)&lt;&gt;""),GP86,"")</f>
        <v/>
      </c>
      <c r="AX86" s="94" t="str">
        <f t="shared" ca="1" si="17"/>
        <v/>
      </c>
      <c r="AY8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lt;&gt;""),"X","")</f>
        <v/>
      </c>
      <c r="AZ86" s="94" t="str" cm="1">
        <f t="array" aca="1" ref="AZ86" ca="1">IF(AR86="","",IF(AND(Formular!Formulartypland&lt;&gt;"INT",Formular!Formulartypland&lt;&gt;"INT_FLW",Formular!Formulartypland&lt;&gt;"INT_EK"),GT86,VLOOKUP(INDIRECT("Formular!"&amp;GT86),INDIRECT(VLOOKUP(Formular!Formulartypsprache,$GX$37:$GY$44,2,FALSE)),INDEX($GZ$37:$HG$44,MATCH(Formular!Formulartypsprache,$GX$37:$GX$44,0),MATCH(GP86,'Upload Flatfile'!$GZ$36:$HG$36,0)),FALSE)))</f>
        <v/>
      </c>
      <c r="GF86" s="285"/>
      <c r="GG86" s="285"/>
      <c r="GH86" s="285"/>
      <c r="GI86" s="300"/>
      <c r="GP86" t="s">
        <v>291</v>
      </c>
      <c r="GR86" t="s">
        <v>385</v>
      </c>
      <c r="GT86" t="s">
        <v>386</v>
      </c>
      <c r="IC86" s="200" t="s">
        <v>448</v>
      </c>
      <c r="ID86" s="200" t="s">
        <v>449</v>
      </c>
      <c r="IE86" s="200" t="s">
        <v>450</v>
      </c>
      <c r="IF86" s="200" t="s">
        <v>318</v>
      </c>
    </row>
    <row r="87" spans="1:240" outlineLevel="1" x14ac:dyDescent="0.3">
      <c r="A87" s="111">
        <v>1</v>
      </c>
      <c r="AR87" s="94" t="str" cm="1">
        <f t="array" aca="1" ref="AR87" ca="1">IF(AND(OR(Formular!Formulartypland="INT",Formular!Formulartypland="INT_FLW",Formular!Formulartypland="INT_EK"),INDIRECT("Formular!IESBK_"&amp;GP87)&lt;&gt;"",INDIRECT("Formular!"&amp;GR87)&lt;&gt;""),GP87,"")</f>
        <v/>
      </c>
      <c r="AX87" s="94" t="str">
        <f t="shared" ca="1" si="17"/>
        <v/>
      </c>
      <c r="AY8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lt;&gt;""),"X","")</f>
        <v/>
      </c>
      <c r="AZ87" s="94" t="str" cm="1">
        <f t="array" aca="1" ref="AZ87" ca="1">IF(AR87="","",IF(AND(Formular!Formulartypland&lt;&gt;"INT",Formular!Formulartypland&lt;&gt;"INT_FLW",Formular!Formulartypland&lt;&gt;"INT_EK"),GT87,VLOOKUP(INDIRECT("Formular!"&amp;GT87),INDIRECT(VLOOKUP(Formular!Formulartypsprache,$GX$37:$GY$44,2,FALSE)),INDEX($GZ$37:$HG$44,MATCH(Formular!Formulartypsprache,$GX$37:$GX$44,0),MATCH(GP87,'Upload Flatfile'!$GZ$36:$HG$36,0)),FALSE)))</f>
        <v/>
      </c>
      <c r="GF87" s="285"/>
      <c r="GG87" s="285"/>
      <c r="GH87" s="285"/>
      <c r="GI87" s="300"/>
      <c r="GP87" t="s">
        <v>291</v>
      </c>
      <c r="GR87" t="s">
        <v>388</v>
      </c>
      <c r="GT87" t="s">
        <v>389</v>
      </c>
      <c r="IC87" s="200" t="s">
        <v>451</v>
      </c>
      <c r="ID87" s="200" t="s">
        <v>449</v>
      </c>
      <c r="IE87" s="200" t="s">
        <v>450</v>
      </c>
      <c r="IF87" s="200" t="s">
        <v>318</v>
      </c>
    </row>
    <row r="88" spans="1:240" outlineLevel="1" x14ac:dyDescent="0.3">
      <c r="A88" s="111">
        <v>1</v>
      </c>
      <c r="AR88" s="94" t="str" cm="1">
        <f t="array" aca="1" ref="AR88" ca="1">IF(AND(OR(Formular!Formulartypland="INT",Formular!Formulartypland="INT_FLW",Formular!Formulartypland="INT_EK"),INDIRECT("Formular!IESBK_"&amp;GP88)&lt;&gt;"",INDIRECT("Formular!"&amp;GR88)&lt;&gt;""),GP88,"")</f>
        <v/>
      </c>
      <c r="AX88" s="94" t="str">
        <f t="shared" ca="1" si="17"/>
        <v/>
      </c>
      <c r="AY8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Formular!AKLFurthermailaddress16&lt;&gt;""),"X","")</f>
        <v/>
      </c>
      <c r="AZ88" s="94" t="str" cm="1">
        <f t="array" aca="1" ref="AZ88" ca="1">IF(AR88="","",IF(AND(Formular!Formulartypland&lt;&gt;"INT",Formular!Formulartypland&lt;&gt;"INT_FLW",Formular!Formulartypland&lt;&gt;"INT_EK"),GT88,VLOOKUP(INDIRECT("Formular!"&amp;GT88),INDIRECT(VLOOKUP(Formular!Formulartypsprache,$GX$37:$GY$44,2,FALSE)),INDEX($GZ$37:$HG$44,MATCH(Formular!Formulartypsprache,$GX$37:$GX$44,0),MATCH(GP88,'Upload Flatfile'!$GZ$36:$HG$36,0)),FALSE)))</f>
        <v/>
      </c>
      <c r="GF88" s="285"/>
      <c r="GG88" s="285"/>
      <c r="GH88" s="285"/>
      <c r="GI88" s="300"/>
      <c r="GP88" t="s">
        <v>291</v>
      </c>
      <c r="GQ88" s="29"/>
      <c r="GR88" t="s">
        <v>391</v>
      </c>
      <c r="GT88" t="s">
        <v>392</v>
      </c>
      <c r="IC88" s="200" t="s">
        <v>452</v>
      </c>
      <c r="ID88" s="200" t="s">
        <v>449</v>
      </c>
      <c r="IE88" s="200" t="s">
        <v>450</v>
      </c>
      <c r="IF88" s="200" t="s">
        <v>318</v>
      </c>
    </row>
    <row r="89" spans="1:240" outlineLevel="1" x14ac:dyDescent="0.3">
      <c r="A89" s="111">
        <v>1</v>
      </c>
      <c r="AR89" s="94" t="str" cm="1">
        <f t="array" aca="1" ref="AR89" ca="1">IF(AND(OR(Formular!Formulartypland="INT",Formular!Formulartypland="INT_FLW",Formular!Formulartypland="INT_EK"),INDIRECT("Formular!IESBK_"&amp;GP89)&lt;&gt;"",OR(INDIRECT("Formular!"&amp;GQ89)&lt;&gt;"",INDIRECT("Formular!"&amp;GR89)&lt;&gt;"",INDIRECT("Formular!"&amp;GS89)&lt;&gt;"")),GP89,"")</f>
        <v/>
      </c>
      <c r="AS89" s="94" t="str">
        <f ca="1">IF(AR89="","",GQ89)</f>
        <v/>
      </c>
      <c r="AT89" s="26"/>
      <c r="AU89" s="94" t="str">
        <f ca="1">IF(AR89="","","AKLtelephoneCountry1")</f>
        <v/>
      </c>
      <c r="AV89" s="26"/>
      <c r="AW89" s="26"/>
      <c r="AX89" s="94" t="str">
        <f t="shared" ca="1" si="17"/>
        <v/>
      </c>
      <c r="BA89" s="94" t="str">
        <f ca="1">IF(AR89="","",GS89)</f>
        <v/>
      </c>
      <c r="BB89" s="94" t="str">
        <f ca="1">IF(AR89="","","AKLCentralFaxNoCountry")</f>
        <v/>
      </c>
      <c r="BC89" s="27"/>
      <c r="BD89" s="94" t="str">
        <f>IF(Formular!AKLCentralFaxNoExt&lt;&gt;"","X","")</f>
        <v/>
      </c>
      <c r="GF89" s="285"/>
      <c r="GG89" s="285"/>
      <c r="GH89" s="285"/>
      <c r="GI89" s="300"/>
      <c r="GP89" t="s">
        <v>292</v>
      </c>
      <c r="GQ89" s="29" t="s">
        <v>263</v>
      </c>
      <c r="GR89" t="s">
        <v>264</v>
      </c>
      <c r="GS89" s="27" t="s">
        <v>265</v>
      </c>
      <c r="IC89" s="200" t="s">
        <v>453</v>
      </c>
      <c r="ID89" s="200" t="s">
        <v>454</v>
      </c>
      <c r="IE89" s="200" t="s">
        <v>455</v>
      </c>
      <c r="IF89" s="200" t="s">
        <v>318</v>
      </c>
    </row>
    <row r="90" spans="1:240" outlineLevel="1" x14ac:dyDescent="0.3">
      <c r="A90" s="111">
        <v>1</v>
      </c>
      <c r="AR90" s="94" t="str" cm="1">
        <f t="array" aca="1" ref="AR90" ca="1">IF(AND(OR(Formular!Formulartypland="INT",Formular!Formulartypland="INT_FLW",Formular!Formulartypland="INT_EK"),INDIRECT("Formular!IESBK_"&amp;GP90)&lt;&gt;"",OR(INDIRECT("Formular!"&amp;GQ90)&lt;&gt;"",INDIRECT("Formular!"&amp;GR90)&lt;&gt;"",INDIRECT("Formular!"&amp;GS90)&lt;&gt;"")),GP90,"")</f>
        <v/>
      </c>
      <c r="AS90" s="94" t="str">
        <f ca="1">IF(AR90="","",GQ90)</f>
        <v/>
      </c>
      <c r="AT90" s="29"/>
      <c r="AU90" s="94" t="str">
        <f ca="1">IF(AR90="","","AKLtelephoneCountry2")</f>
        <v/>
      </c>
      <c r="AV90" s="26"/>
      <c r="AW90" s="29"/>
      <c r="AX90" s="94" t="str">
        <f t="shared" ca="1" si="17"/>
        <v/>
      </c>
      <c r="AY90" s="28"/>
      <c r="BA90" s="94" t="str">
        <f ca="1">IF(AR90="","",GS90)</f>
        <v/>
      </c>
      <c r="BB90" s="94" t="str">
        <f ca="1">IF(AR90="","","AKLCentralAvisFaxNoCountry")</f>
        <v/>
      </c>
      <c r="BD90" s="94" t="str">
        <f>IF(AND(BD89="",Formular!AKLCentralAvisFaxNoExt&lt;&gt;""),"X","")</f>
        <v/>
      </c>
      <c r="BE90" s="26"/>
      <c r="GF90" s="285"/>
      <c r="GG90" s="285"/>
      <c r="GH90" s="285"/>
      <c r="GI90" s="300"/>
      <c r="GP90" t="s">
        <v>292</v>
      </c>
      <c r="GQ90" s="29" t="s">
        <v>271</v>
      </c>
      <c r="GR90" t="s">
        <v>272</v>
      </c>
      <c r="GS90" t="s">
        <v>273</v>
      </c>
      <c r="IC90" s="200" t="s">
        <v>453</v>
      </c>
      <c r="ID90" s="200" t="s">
        <v>456</v>
      </c>
      <c r="IE90" s="200" t="s">
        <v>457</v>
      </c>
      <c r="IF90" s="200" t="s">
        <v>318</v>
      </c>
    </row>
    <row r="91" spans="1:240" outlineLevel="1" x14ac:dyDescent="0.3">
      <c r="A91" s="111">
        <v>1</v>
      </c>
      <c r="AR91" s="94" t="str" cm="1">
        <f t="array" aca="1" ref="AR91" ca="1">IF(AND(OR(Formular!Formulartypland="INT",Formular!Formulartypland="INT_FLW",Formular!Formulartypland="INT_EK"),INDIRECT("Formular!IESBK_"&amp;GP91)&lt;&gt;"",OR(INDIRECT("Formular!"&amp;GQ91)&lt;&gt;"",INDIRECT("Formular!"&amp;GR91)&lt;&gt;"")),GP91,"")</f>
        <v/>
      </c>
      <c r="AS91" s="94" t="str">
        <f ca="1">IF(AR91="","",GQ91)</f>
        <v/>
      </c>
      <c r="AT91" s="29"/>
      <c r="AU91" s="94" t="str">
        <f ca="1">IF(AR91="","","AKLtelephoneCountry3")</f>
        <v/>
      </c>
      <c r="AV91" s="26"/>
      <c r="AW91" s="29"/>
      <c r="AX91" s="94" t="str">
        <f t="shared" ca="1" si="17"/>
        <v/>
      </c>
      <c r="AY91" s="28"/>
      <c r="BA91" s="26"/>
      <c r="BB91" s="26"/>
      <c r="BC91" s="26"/>
      <c r="BD91" s="28"/>
      <c r="BE91" s="28"/>
      <c r="GF91" s="285"/>
      <c r="GG91" s="285"/>
      <c r="GH91" s="285"/>
      <c r="GI91" s="300"/>
      <c r="GP91" t="s">
        <v>292</v>
      </c>
      <c r="GQ91" s="29" t="s">
        <v>279</v>
      </c>
      <c r="GR91" t="s">
        <v>280</v>
      </c>
      <c r="IC91" s="200" t="s">
        <v>458</v>
      </c>
      <c r="ID91" s="200" t="s">
        <v>459</v>
      </c>
      <c r="IE91" s="200" t="s">
        <v>460</v>
      </c>
      <c r="IF91" s="200" t="s">
        <v>318</v>
      </c>
    </row>
    <row r="92" spans="1:240" outlineLevel="1" x14ac:dyDescent="0.3">
      <c r="A92" s="111">
        <v>1</v>
      </c>
      <c r="AR92" s="94" t="str" cm="1">
        <f t="array" aca="1" ref="AR92" ca="1">IF(AND(OR(Formular!Formulartypland="INT",Formular!Formulartypland="INT_FLW",Formular!Formulartypland="INT_EK"),INDIRECT("Formular!IESBK_"&amp;GP92)&lt;&gt;"",INDIRECT("Formular!"&amp;GR92)&lt;&gt;""),GP92,"")</f>
        <v/>
      </c>
      <c r="AX92" s="94" t="str">
        <f t="shared" ca="1" si="17"/>
        <v/>
      </c>
      <c r="BA92" s="29"/>
      <c r="BB92" s="28"/>
      <c r="BC92" s="28"/>
      <c r="BD92" s="28"/>
      <c r="BE92" s="28"/>
      <c r="GF92" s="285"/>
      <c r="GG92" s="285"/>
      <c r="GH92" s="285"/>
      <c r="GI92" s="300"/>
      <c r="GP92" t="s">
        <v>292</v>
      </c>
      <c r="GR92" t="s">
        <v>284</v>
      </c>
      <c r="IC92" s="200" t="s">
        <v>458</v>
      </c>
      <c r="ID92" s="200" t="s">
        <v>461</v>
      </c>
      <c r="IE92" s="200" t="s">
        <v>462</v>
      </c>
      <c r="IF92" s="200" t="s">
        <v>318</v>
      </c>
    </row>
    <row r="93" spans="1:240" outlineLevel="1" x14ac:dyDescent="0.3">
      <c r="A93" s="111">
        <v>1</v>
      </c>
      <c r="AR93" s="94" t="str" cm="1">
        <f t="array" aca="1" ref="AR93" ca="1">IF(AND(OR(Formular!Formulartypland="INT",Formular!Formulartypland="INT_FLW",Formular!Formulartypland="INT_EK"),INDIRECT("Formular!IESBK_"&amp;GP93)&lt;&gt;"",INDIRECT("Formular!"&amp;GR93)&lt;&gt;""),GP93,"")</f>
        <v/>
      </c>
      <c r="AX93" s="94" t="str">
        <f t="shared" ca="1" si="17"/>
        <v/>
      </c>
      <c r="GF93" s="285"/>
      <c r="GG93" s="285"/>
      <c r="GH93" s="285"/>
      <c r="GI93" s="300"/>
      <c r="GP93" t="s">
        <v>292</v>
      </c>
      <c r="GR93" t="s">
        <v>285</v>
      </c>
      <c r="IC93" s="200" t="s">
        <v>458</v>
      </c>
      <c r="ID93" s="200" t="s">
        <v>463</v>
      </c>
      <c r="IE93" s="200" t="s">
        <v>464</v>
      </c>
      <c r="IF93" s="200" t="s">
        <v>318</v>
      </c>
    </row>
    <row r="94" spans="1:240" outlineLevel="1" x14ac:dyDescent="0.3">
      <c r="A94" s="111">
        <v>1</v>
      </c>
      <c r="AR94" s="94" t="str" cm="1">
        <f t="array" aca="1" ref="AR94" ca="1">IF(AND(OR(Formular!Formulartypland="INT",Formular!Formulartypland="INT_FLW",Formular!Formulartypland="INT_EK"),INDIRECT("Formular!IESBK_"&amp;GP94)&lt;&gt;"",INDIRECT("Formular!"&amp;GR94)&lt;&gt;""),GP94,"")</f>
        <v/>
      </c>
      <c r="AX94" s="94" t="str">
        <f t="shared" ca="1" si="17"/>
        <v/>
      </c>
      <c r="AY94" s="94" t="str">
        <f>IF(AND(Formular!FormulartypKostenart="COST",Formular!AKLfororderscentralmailaddress1&lt;&gt;""),"X",IF(AND(Formular!FormulartypKostenart="WARE",Formular!Formulartypland="CZ"),"X",""))</f>
        <v/>
      </c>
      <c r="AZ94" s="94" t="str" cm="1">
        <f t="array" aca="1" ref="AZ94" ca="1">IF(AR94="","",IF(AND(Formular!Formulartypland&lt;&gt;"INT",Formular!Formulartypland&lt;&gt;"INT_FLW",Formular!Formulartypland&lt;&gt;"INT_EK"),GT94,VLOOKUP(INDIRECT("Formular!"&amp;GT94),INDIRECT(VLOOKUP(Formular!Formulartypsprache,$GX$37:$GY$44,2,FALSE)),INDEX($GZ$37:$HG$44,MATCH(Formular!Formulartypsprache,$GX$37:$GX$44,0),MATCH(GP94,'Upload Flatfile'!$GZ$36:$HG$36,0)),FALSE)))</f>
        <v/>
      </c>
      <c r="GF94" s="285"/>
      <c r="GG94" s="285"/>
      <c r="GH94" s="285"/>
      <c r="GI94" s="300"/>
      <c r="GP94" t="s">
        <v>292</v>
      </c>
      <c r="GR94" s="29" t="s">
        <v>286</v>
      </c>
      <c r="GT94" s="26" t="s">
        <v>287</v>
      </c>
      <c r="IC94" s="200" t="s">
        <v>465</v>
      </c>
      <c r="ID94" s="200" t="s">
        <v>466</v>
      </c>
      <c r="IE94" s="200" t="s">
        <v>467</v>
      </c>
      <c r="IF94" s="200" t="s">
        <v>318</v>
      </c>
    </row>
    <row r="95" spans="1:240" outlineLevel="1" x14ac:dyDescent="0.3">
      <c r="A95" s="111">
        <v>1</v>
      </c>
      <c r="AR95" s="94" t="str" cm="1">
        <f t="array" aca="1" ref="AR95" ca="1">IF(AND(OR(Formular!Formulartypland="INT",Formular!Formulartypland="INT_FLW",Formular!Formulartypland="INT_EK"),INDIRECT("Formular!IESBK_"&amp;GP95)&lt;&gt;"",INDIRECT("Formular!"&amp;GR95)&lt;&gt;""),GP95,"")</f>
        <v/>
      </c>
      <c r="AX95" s="94" t="str">
        <f t="shared" ref="AX95:AX158" ca="1" si="37">IF(AR95="","",GR95)</f>
        <v/>
      </c>
      <c r="AY95" s="94" t="str">
        <f>IF(AND(Formular!FormulartypKostenart="COST",Formular!AKLfororderscentralmailaddress1="",Formular!AKLfororderscentralmailaddress2&lt;&gt;""),"X","")</f>
        <v/>
      </c>
      <c r="AZ95" s="94" t="str" cm="1">
        <f t="array" aca="1" ref="AZ95" ca="1">IF(AR95="","",IF(AND(Formular!Formulartypland&lt;&gt;"INT",Formular!Formulartypland&lt;&gt;"INT_FLW",Formular!Formulartypland&lt;&gt;"INT_EK"),GT95,VLOOKUP(INDIRECT("Formular!"&amp;GT95),INDIRECT(VLOOKUP(Formular!Formulartypsprache,$GX$37:$GY$44,2,FALSE)),INDEX($GZ$37:$HG$44,MATCH(Formular!Formulartypsprache,$GX$37:$GX$44,0),MATCH(GP95,'Upload Flatfile'!$GZ$36:$HG$36,0)),FALSE)))</f>
        <v/>
      </c>
      <c r="GF95" s="285"/>
      <c r="GG95" s="285"/>
      <c r="GH95" s="285"/>
      <c r="GI95" s="300"/>
      <c r="GP95" t="s">
        <v>292</v>
      </c>
      <c r="GR95" s="29" t="s">
        <v>312</v>
      </c>
      <c r="GT95" s="26" t="s">
        <v>313</v>
      </c>
      <c r="IC95" s="200" t="s">
        <v>465</v>
      </c>
      <c r="ID95" s="200" t="s">
        <v>468</v>
      </c>
      <c r="IE95" s="200" t="s">
        <v>469</v>
      </c>
      <c r="IF95" s="200" t="s">
        <v>318</v>
      </c>
    </row>
    <row r="96" spans="1:240" outlineLevel="1" x14ac:dyDescent="0.3">
      <c r="A96" s="111">
        <v>1</v>
      </c>
      <c r="AR96" s="94" t="str" cm="1">
        <f t="array" aca="1" ref="AR96" ca="1">IF(AND(OR(Formular!Formulartypland="INT",Formular!Formulartypland="INT_FLW",Formular!Formulartypland="INT_EK"),INDIRECT("Formular!IESBK_"&amp;GP96)&lt;&gt;"",INDIRECT("Formular!"&amp;GR96)&lt;&gt;""),GP96,"")</f>
        <v/>
      </c>
      <c r="AX96" s="94" t="str">
        <f t="shared" ca="1" si="37"/>
        <v/>
      </c>
      <c r="AY96" s="94" t="str">
        <f>IF(AND(Formular!FormulartypKostenart="COST",Formular!AKLfororderscentralmailaddress1="",Formular!AKLfororderscentralmailaddress2="",Formular!AKLfororderscentralmailaddress3&lt;&gt;""),"X","")</f>
        <v/>
      </c>
      <c r="AZ96" s="94" t="str" cm="1">
        <f t="array" aca="1" ref="AZ96" ca="1">IF(AR96="","",IF(AND(Formular!Formulartypland&lt;&gt;"INT",Formular!Formulartypland&lt;&gt;"INT_FLW",Formular!Formulartypland&lt;&gt;"INT_EK"),GT96,VLOOKUP(INDIRECT("Formular!"&amp;GT96),INDIRECT(VLOOKUP(Formular!Formulartypsprache,$GX$37:$GY$44,2,FALSE)),INDEX($GZ$37:$HG$44,MATCH(Formular!Formulartypsprache,$GX$37:$GX$44,0),MATCH(GP96,'Upload Flatfile'!$GZ$36:$HG$36,0)),FALSE)))</f>
        <v/>
      </c>
      <c r="GF96" s="285"/>
      <c r="GG96" s="285"/>
      <c r="GH96" s="285"/>
      <c r="GI96" s="300"/>
      <c r="GP96" t="s">
        <v>292</v>
      </c>
      <c r="GR96" s="29" t="s">
        <v>319</v>
      </c>
      <c r="GT96" s="26" t="s">
        <v>320</v>
      </c>
      <c r="IC96" s="200" t="s">
        <v>465</v>
      </c>
      <c r="ID96" s="200" t="s">
        <v>470</v>
      </c>
      <c r="IE96" s="200" t="s">
        <v>471</v>
      </c>
      <c r="IF96" s="200" t="s">
        <v>318</v>
      </c>
    </row>
    <row r="97" spans="1:240" outlineLevel="1" x14ac:dyDescent="0.3">
      <c r="A97" s="111">
        <v>1</v>
      </c>
      <c r="AR97" s="94" t="str" cm="1">
        <f t="array" aca="1" ref="AR97" ca="1">IF(AND(OR(Formular!Formulartypland="INT",Formular!Formulartypland="INT_FLW",Formular!Formulartypland="INT_EK"),INDIRECT("Formular!IESBK_"&amp;GP97)&lt;&gt;"",INDIRECT("Formular!"&amp;GR97)&lt;&gt;""),GP97,"")</f>
        <v/>
      </c>
      <c r="AX97" s="94" t="str">
        <f t="shared" ca="1" si="37"/>
        <v/>
      </c>
      <c r="AY97" s="94" t="str">
        <f>IF(AND(Formular!FormulartypKostenart="COST",Formular!AKLfororderscentralmailaddress1="",Formular!AKLfororderscentralmailaddress2="",Formular!AKLfororderscentralmailaddress3="",Formular!AKLfororderscentralmailaddress4&lt;&gt;""),"X","")</f>
        <v/>
      </c>
      <c r="AZ97" s="94" t="str" cm="1">
        <f t="array" aca="1" ref="AZ97" ca="1">IF(AR97="","",IF(AND(Formular!Formulartypland&lt;&gt;"INT",Formular!Formulartypland&lt;&gt;"INT_FLW",Formular!Formulartypland&lt;&gt;"INT_EK"),GT97,VLOOKUP(INDIRECT("Formular!"&amp;GT97),INDIRECT(VLOOKUP(Formular!Formulartypsprache,$GX$37:$GY$44,2,FALSE)),INDEX($GZ$37:$HG$44,MATCH(Formular!Formulartypsprache,$GX$37:$GX$44,0),MATCH(GP97,'Upload Flatfile'!$GZ$36:$HG$36,0)),FALSE)))</f>
        <v/>
      </c>
      <c r="GF97" s="285"/>
      <c r="GG97" s="285"/>
      <c r="GH97" s="285"/>
      <c r="GI97" s="300"/>
      <c r="GP97" t="s">
        <v>292</v>
      </c>
      <c r="GR97" s="29" t="s">
        <v>323</v>
      </c>
      <c r="GT97" s="26" t="s">
        <v>324</v>
      </c>
      <c r="IC97" s="200" t="s">
        <v>472</v>
      </c>
      <c r="ID97" s="200" t="s">
        <v>473</v>
      </c>
      <c r="IE97" s="200" t="s">
        <v>474</v>
      </c>
      <c r="IF97" s="200" t="s">
        <v>318</v>
      </c>
    </row>
    <row r="98" spans="1:240" outlineLevel="1" x14ac:dyDescent="0.3">
      <c r="A98" s="111">
        <v>1</v>
      </c>
      <c r="AR98" s="94" t="str" cm="1">
        <f t="array" aca="1" ref="AR98" ca="1">IF(AND(OR(Formular!Formulartypland="INT",Formular!Formulartypland="INT_FLW",Formular!Formulartypland="INT_EK"),INDIRECT("Formular!IESBK_"&amp;GP98)&lt;&gt;"",INDIRECT("Formular!"&amp;GR98)&lt;&gt;""),GP98,"")</f>
        <v/>
      </c>
      <c r="AX98" s="94" t="str">
        <f t="shared" ca="1" si="37"/>
        <v/>
      </c>
      <c r="AY9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lt;&gt;""),"X","")</f>
        <v/>
      </c>
      <c r="AZ98" s="94" t="str" cm="1">
        <f t="array" aca="1" ref="AZ98" ca="1">IF(AR98="","",IF(AND(Formular!Formulartypland&lt;&gt;"INT",Formular!Formulartypland&lt;&gt;"INT_FLW",Formular!Formulartypland&lt;&gt;"INT_EK"),GT98,VLOOKUP(INDIRECT("Formular!"&amp;GT98),INDIRECT(VLOOKUP(Formular!Formulartypsprache,$GX$37:$GY$44,2,FALSE)),INDEX($GZ$37:$HG$44,MATCH(Formular!Formulartypsprache,$GX$37:$GX$44,0),MATCH(GP98,'Upload Flatfile'!$GZ$36:$HG$36,0)),FALSE)))</f>
        <v/>
      </c>
      <c r="GF98" s="285"/>
      <c r="GG98" s="285"/>
      <c r="GH98" s="285"/>
      <c r="GI98" s="300"/>
      <c r="GP98" t="s">
        <v>292</v>
      </c>
      <c r="GR98" t="s">
        <v>327</v>
      </c>
      <c r="GT98" t="s">
        <v>328</v>
      </c>
      <c r="IC98" s="200" t="s">
        <v>475</v>
      </c>
      <c r="ID98" s="200" t="s">
        <v>476</v>
      </c>
      <c r="IE98" s="200" t="s">
        <v>477</v>
      </c>
      <c r="IF98" s="200" t="s">
        <v>318</v>
      </c>
    </row>
    <row r="99" spans="1:240" outlineLevel="1" x14ac:dyDescent="0.3">
      <c r="A99" s="111">
        <v>1</v>
      </c>
      <c r="AR99" s="94" t="str" cm="1">
        <f t="array" aca="1" ref="AR99" ca="1">IF(AND(OR(Formular!Formulartypland="INT",Formular!Formulartypland="INT_FLW",Formular!Formulartypland="INT_EK"),INDIRECT("Formular!IESBK_"&amp;GP99)&lt;&gt;"",INDIRECT("Formular!"&amp;GR99)&lt;&gt;""),GP99,"")</f>
        <v/>
      </c>
      <c r="AX99" s="94" t="str">
        <f t="shared" ca="1" si="37"/>
        <v/>
      </c>
      <c r="AY9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lt;&gt;""),"X","")</f>
        <v/>
      </c>
      <c r="AZ99" s="94" t="str" cm="1">
        <f t="array" aca="1" ref="AZ99" ca="1">IF(AR99="","",IF(AND(Formular!Formulartypland&lt;&gt;"INT",Formular!Formulartypland&lt;&gt;"INT_FLW",Formular!Formulartypland&lt;&gt;"INT_EK"),GT99,VLOOKUP(INDIRECT("Formular!"&amp;GT99),INDIRECT(VLOOKUP(Formular!Formulartypsprache,$GX$37:$GY$44,2,FALSE)),INDEX($GZ$37:$HG$44,MATCH(Formular!Formulartypsprache,$GX$37:$GX$44,0),MATCH(GP99,'Upload Flatfile'!$GZ$36:$HG$36,0)),FALSE)))</f>
        <v/>
      </c>
      <c r="GF99" s="285"/>
      <c r="GG99" s="285"/>
      <c r="GH99" s="285"/>
      <c r="GI99" s="300"/>
      <c r="GP99" t="s">
        <v>292</v>
      </c>
      <c r="GR99" t="s">
        <v>331</v>
      </c>
      <c r="GT99" t="s">
        <v>332</v>
      </c>
      <c r="IC99" s="200" t="s">
        <v>475</v>
      </c>
      <c r="ID99" s="200" t="s">
        <v>478</v>
      </c>
      <c r="IE99" s="200" t="s">
        <v>479</v>
      </c>
      <c r="IF99" s="200" t="s">
        <v>318</v>
      </c>
    </row>
    <row r="100" spans="1:240" outlineLevel="1" x14ac:dyDescent="0.3">
      <c r="A100" s="111">
        <v>1</v>
      </c>
      <c r="AR100" s="94" t="str" cm="1">
        <f t="array" aca="1" ref="AR100" ca="1">IF(AND(OR(Formular!Formulartypland="INT",Formular!Formulartypland="INT_FLW",Formular!Formulartypland="INT_EK"),INDIRECT("Formular!IESBK_"&amp;GP100)&lt;&gt;"",INDIRECT("Formular!"&amp;GR100)&lt;&gt;""),GP100,"")</f>
        <v/>
      </c>
      <c r="AX100" s="94" t="str">
        <f t="shared" ca="1" si="37"/>
        <v/>
      </c>
      <c r="AY10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lt;&gt;""),"X","")</f>
        <v/>
      </c>
      <c r="AZ100" s="94" t="str" cm="1">
        <f t="array" aca="1" ref="AZ100" ca="1">IF(AR100="","",IF(AND(Formular!Formulartypland&lt;&gt;"INT",Formular!Formulartypland&lt;&gt;"INT_FLW",Formular!Formulartypland&lt;&gt;"INT_EK"),GT100,VLOOKUP(INDIRECT("Formular!"&amp;GT100),INDIRECT(VLOOKUP(Formular!Formulartypsprache,$GX$37:$GY$44,2,FALSE)),INDEX($GZ$37:$HG$44,MATCH(Formular!Formulartypsprache,$GX$37:$GX$44,0),MATCH(GP100,'Upload Flatfile'!$GZ$36:$HG$36,0)),FALSE)))</f>
        <v/>
      </c>
      <c r="GF100" s="285"/>
      <c r="GG100" s="285"/>
      <c r="GH100" s="285"/>
      <c r="GI100" s="300"/>
      <c r="GP100" t="s">
        <v>292</v>
      </c>
      <c r="GR100" t="s">
        <v>336</v>
      </c>
      <c r="GT100" t="s">
        <v>337</v>
      </c>
      <c r="IC100" s="200" t="s">
        <v>480</v>
      </c>
      <c r="ID100" s="200" t="s">
        <v>481</v>
      </c>
      <c r="IE100" s="200" t="s">
        <v>482</v>
      </c>
      <c r="IF100" s="200" t="s">
        <v>318</v>
      </c>
    </row>
    <row r="101" spans="1:240" outlineLevel="1" x14ac:dyDescent="0.3">
      <c r="A101" s="111">
        <v>1</v>
      </c>
      <c r="AR101" s="94" t="str" cm="1">
        <f t="array" aca="1" ref="AR101" ca="1">IF(AND(OR(Formular!Formulartypland="INT",Formular!Formulartypland="INT_FLW",Formular!Formulartypland="INT_EK"),INDIRECT("Formular!IESBK_"&amp;GP101)&lt;&gt;"",INDIRECT("Formular!"&amp;GR101)&lt;&gt;""),GP101,"")</f>
        <v/>
      </c>
      <c r="AX101" s="94" t="str">
        <f t="shared" ca="1" si="37"/>
        <v/>
      </c>
      <c r="AY10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lt;&gt;""),"X","")</f>
        <v/>
      </c>
      <c r="AZ101" s="94" t="str" cm="1">
        <f t="array" aca="1" ref="AZ101" ca="1">IF(AR101="","",IF(AND(Formular!Formulartypland&lt;&gt;"INT",Formular!Formulartypland&lt;&gt;"INT_FLW",Formular!Formulartypland&lt;&gt;"INT_EK"),GT101,VLOOKUP(INDIRECT("Formular!"&amp;GT101),INDIRECT(VLOOKUP(Formular!Formulartypsprache,$GX$37:$GY$44,2,FALSE)),INDEX($GZ$37:$HG$44,MATCH(Formular!Formulartypsprache,$GX$37:$GX$44,0),MATCH(GP101,'Upload Flatfile'!$GZ$36:$HG$36,0)),FALSE)))</f>
        <v/>
      </c>
      <c r="GF101" s="285"/>
      <c r="GG101" s="285"/>
      <c r="GH101" s="285"/>
      <c r="GI101" s="300"/>
      <c r="GP101" t="s">
        <v>292</v>
      </c>
      <c r="GR101" t="s">
        <v>340</v>
      </c>
      <c r="GT101" t="s">
        <v>341</v>
      </c>
      <c r="IC101" s="200" t="s">
        <v>480</v>
      </c>
      <c r="ID101" s="200" t="s">
        <v>483</v>
      </c>
      <c r="IE101" s="200" t="s">
        <v>484</v>
      </c>
      <c r="IF101" s="200" t="s">
        <v>318</v>
      </c>
    </row>
    <row r="102" spans="1:240" outlineLevel="1" x14ac:dyDescent="0.3">
      <c r="A102" s="111">
        <v>1</v>
      </c>
      <c r="AR102" s="94" t="str" cm="1">
        <f t="array" aca="1" ref="AR102" ca="1">IF(AND(OR(Formular!Formulartypland="INT",Formular!Formulartypland="INT_FLW",Formular!Formulartypland="INT_EK"),INDIRECT("Formular!IESBK_"&amp;GP102)&lt;&gt;"",INDIRECT("Formular!"&amp;GR102)&lt;&gt;""),GP102,"")</f>
        <v/>
      </c>
      <c r="AX102" s="94" t="str">
        <f t="shared" ca="1" si="37"/>
        <v/>
      </c>
      <c r="AY10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lt;&gt;""),"X","")</f>
        <v/>
      </c>
      <c r="AZ102" s="94" t="str" cm="1">
        <f t="array" aca="1" ref="AZ102" ca="1">IF(AR102="","",IF(AND(Formular!Formulartypland&lt;&gt;"INT",Formular!Formulartypland&lt;&gt;"INT_FLW",Formular!Formulartypland&lt;&gt;"INT_EK"),GT102,VLOOKUP(INDIRECT("Formular!"&amp;GT102),INDIRECT(VLOOKUP(Formular!Formulartypsprache,$GX$37:$GY$44,2,FALSE)),INDEX($GZ$37:$HG$44,MATCH(Formular!Formulartypsprache,$GX$37:$GX$44,0),MATCH(GP102,'Upload Flatfile'!$GZ$36:$HG$36,0)),FALSE)))</f>
        <v/>
      </c>
      <c r="GF102" s="285"/>
      <c r="GG102" s="285"/>
      <c r="GH102" s="285"/>
      <c r="GI102" s="300"/>
      <c r="GP102" t="s">
        <v>292</v>
      </c>
      <c r="GR102" t="s">
        <v>344</v>
      </c>
      <c r="GT102" t="s">
        <v>345</v>
      </c>
      <c r="IC102" s="200" t="s">
        <v>480</v>
      </c>
      <c r="ID102" s="200" t="s">
        <v>485</v>
      </c>
      <c r="IE102" s="200" t="s">
        <v>486</v>
      </c>
      <c r="IF102" s="200" t="s">
        <v>318</v>
      </c>
    </row>
    <row r="103" spans="1:240" outlineLevel="1" x14ac:dyDescent="0.3">
      <c r="A103" s="111">
        <v>1</v>
      </c>
      <c r="AR103" s="94" t="str" cm="1">
        <f t="array" aca="1" ref="AR103" ca="1">IF(AND(OR(Formular!Formulartypland="INT",Formular!Formulartypland="INT_FLW",Formular!Formulartypland="INT_EK"),INDIRECT("Formular!IESBK_"&amp;GP103)&lt;&gt;"",INDIRECT("Formular!"&amp;GR103)&lt;&gt;""),GP103,"")</f>
        <v/>
      </c>
      <c r="AX103" s="94" t="str">
        <f t="shared" ca="1" si="37"/>
        <v/>
      </c>
      <c r="AY10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lt;&gt;""),"X","")</f>
        <v/>
      </c>
      <c r="AZ103" s="94" t="str" cm="1">
        <f t="array" aca="1" ref="AZ103" ca="1">IF(AR103="","",IF(AND(Formular!Formulartypland&lt;&gt;"INT",Formular!Formulartypland&lt;&gt;"INT_FLW",Formular!Formulartypland&lt;&gt;"INT_EK"),GT103,VLOOKUP(INDIRECT("Formular!"&amp;GT103),INDIRECT(VLOOKUP(Formular!Formulartypsprache,$GX$37:$GY$44,2,FALSE)),INDEX($GZ$37:$HG$44,MATCH(Formular!Formulartypsprache,$GX$37:$GX$44,0),MATCH(GP103,'Upload Flatfile'!$GZ$36:$HG$36,0)),FALSE)))</f>
        <v/>
      </c>
      <c r="GF103" s="285"/>
      <c r="GG103" s="285"/>
      <c r="GH103" s="285"/>
      <c r="GI103" s="300"/>
      <c r="GP103" t="s">
        <v>292</v>
      </c>
      <c r="GR103" t="s">
        <v>348</v>
      </c>
      <c r="GT103" t="s">
        <v>349</v>
      </c>
      <c r="IC103" s="200" t="s">
        <v>487</v>
      </c>
      <c r="ID103" s="200" t="s">
        <v>488</v>
      </c>
      <c r="IE103" s="200" t="s">
        <v>489</v>
      </c>
      <c r="IF103" s="200" t="s">
        <v>318</v>
      </c>
    </row>
    <row r="104" spans="1:240" outlineLevel="1" x14ac:dyDescent="0.3">
      <c r="A104" s="111">
        <v>1</v>
      </c>
      <c r="AR104" s="94" t="str" cm="1">
        <f t="array" aca="1" ref="AR104" ca="1">IF(AND(OR(Formular!Formulartypland="INT",Formular!Formulartypland="INT_FLW",Formular!Formulartypland="INT_EK"),INDIRECT("Formular!IESBK_"&amp;GP104)&lt;&gt;"",INDIRECT("Formular!"&amp;GR104)&lt;&gt;""),GP104,"")</f>
        <v/>
      </c>
      <c r="AX104" s="94" t="str">
        <f t="shared" ca="1" si="37"/>
        <v/>
      </c>
      <c r="AY10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lt;&gt;""),"X","")</f>
        <v/>
      </c>
      <c r="AZ104" s="94" t="str" cm="1">
        <f t="array" aca="1" ref="AZ104" ca="1">IF(AR104="","",IF(AND(Formular!Formulartypland&lt;&gt;"INT",Formular!Formulartypland&lt;&gt;"INT_FLW",Formular!Formulartypland&lt;&gt;"INT_EK"),GT104,VLOOKUP(INDIRECT("Formular!"&amp;GT104),INDIRECT(VLOOKUP(Formular!Formulartypsprache,$GX$37:$GY$44,2,FALSE)),INDEX($GZ$37:$HG$44,MATCH(Formular!Formulartypsprache,$GX$37:$GX$44,0),MATCH(GP104,'Upload Flatfile'!$GZ$36:$HG$36,0)),FALSE)))</f>
        <v/>
      </c>
      <c r="GF104" s="285"/>
      <c r="GG104" s="285"/>
      <c r="GH104" s="285"/>
      <c r="GI104" s="300"/>
      <c r="GP104" t="s">
        <v>292</v>
      </c>
      <c r="GR104" t="s">
        <v>351</v>
      </c>
      <c r="GT104" t="s">
        <v>352</v>
      </c>
      <c r="IC104" s="200" t="s">
        <v>490</v>
      </c>
      <c r="ID104" s="200" t="s">
        <v>491</v>
      </c>
      <c r="IE104" s="200" t="s">
        <v>492</v>
      </c>
      <c r="IF104" s="200" t="s">
        <v>318</v>
      </c>
    </row>
    <row r="105" spans="1:240" outlineLevel="1" x14ac:dyDescent="0.3">
      <c r="A105" s="111">
        <v>1</v>
      </c>
      <c r="AR105" s="94" t="str" cm="1">
        <f t="array" aca="1" ref="AR105" ca="1">IF(AND(OR(Formular!Formulartypland="INT",Formular!Formulartypland="INT_FLW",Formular!Formulartypland="INT_EK"),INDIRECT("Formular!IESBK_"&amp;GP105)&lt;&gt;"",INDIRECT("Formular!"&amp;GR105)&lt;&gt;""),GP105,"")</f>
        <v/>
      </c>
      <c r="AX105" s="94" t="str">
        <f t="shared" ca="1" si="37"/>
        <v/>
      </c>
      <c r="AY10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lt;&gt;""),"X","")</f>
        <v/>
      </c>
      <c r="AZ105" s="94" t="str" cm="1">
        <f t="array" aca="1" ref="AZ105" ca="1">IF(AR105="","",IF(AND(Formular!Formulartypland&lt;&gt;"INT",Formular!Formulartypland&lt;&gt;"INT_FLW",Formular!Formulartypland&lt;&gt;"INT_EK"),GT105,VLOOKUP(INDIRECT("Formular!"&amp;GT105),INDIRECT(VLOOKUP(Formular!Formulartypsprache,$GX$37:$GY$44,2,FALSE)),INDEX($GZ$37:$HG$44,MATCH(Formular!Formulartypsprache,$GX$37:$GX$44,0),MATCH(GP105,'Upload Flatfile'!$GZ$36:$HG$36,0)),FALSE)))</f>
        <v/>
      </c>
      <c r="GF105" s="285"/>
      <c r="GG105" s="285"/>
      <c r="GH105" s="285"/>
      <c r="GI105" s="300"/>
      <c r="GP105" t="s">
        <v>292</v>
      </c>
      <c r="GR105" t="s">
        <v>354</v>
      </c>
      <c r="GT105" t="s">
        <v>355</v>
      </c>
      <c r="IC105" s="200" t="s">
        <v>493</v>
      </c>
      <c r="ID105" s="200" t="s">
        <v>494</v>
      </c>
      <c r="IE105" s="200" t="s">
        <v>495</v>
      </c>
      <c r="IF105" s="200" t="s">
        <v>318</v>
      </c>
    </row>
    <row r="106" spans="1:240" outlineLevel="1" x14ac:dyDescent="0.3">
      <c r="A106" s="111">
        <v>1</v>
      </c>
      <c r="AR106" s="94" t="str" cm="1">
        <f t="array" aca="1" ref="AR106" ca="1">IF(AND(OR(Formular!Formulartypland="INT",Formular!Formulartypland="INT_FLW",Formular!Formulartypland="INT_EK"),INDIRECT("Formular!IESBK_"&amp;GP106)&lt;&gt;"",INDIRECT("Formular!"&amp;GR106)&lt;&gt;""),GP106,"")</f>
        <v/>
      </c>
      <c r="AX106" s="94" t="str">
        <f t="shared" ca="1" si="37"/>
        <v/>
      </c>
      <c r="AY10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lt;&gt;""),"X","")</f>
        <v/>
      </c>
      <c r="AZ106" s="94" t="str" cm="1">
        <f t="array" aca="1" ref="AZ106" ca="1">IF(AR106="","",IF(AND(Formular!Formulartypland&lt;&gt;"INT",Formular!Formulartypland&lt;&gt;"INT_FLW",Formular!Formulartypland&lt;&gt;"INT_EK"),GT106,VLOOKUP(INDIRECT("Formular!"&amp;GT106),INDIRECT(VLOOKUP(Formular!Formulartypsprache,$GX$37:$GY$44,2,FALSE)),INDEX($GZ$37:$HG$44,MATCH(Formular!Formulartypsprache,$GX$37:$GX$44,0),MATCH(GP106,'Upload Flatfile'!$GZ$36:$HG$36,0)),FALSE)))</f>
        <v/>
      </c>
      <c r="GF106" s="285"/>
      <c r="GG106" s="285"/>
      <c r="GH106" s="285"/>
      <c r="GI106" s="300"/>
      <c r="GP106" t="s">
        <v>292</v>
      </c>
      <c r="GR106" t="s">
        <v>357</v>
      </c>
      <c r="GT106" t="s">
        <v>358</v>
      </c>
      <c r="IC106" s="200" t="s">
        <v>493</v>
      </c>
      <c r="ID106" s="200" t="s">
        <v>496</v>
      </c>
      <c r="IE106" s="200" t="s">
        <v>497</v>
      </c>
      <c r="IF106" s="200" t="s">
        <v>318</v>
      </c>
    </row>
    <row r="107" spans="1:240" outlineLevel="1" x14ac:dyDescent="0.3">
      <c r="A107" s="111">
        <v>1</v>
      </c>
      <c r="AR107" s="94" t="str" cm="1">
        <f t="array" aca="1" ref="AR107" ca="1">IF(AND(OR(Formular!Formulartypland="INT",Formular!Formulartypland="INT_FLW",Formular!Formulartypland="INT_EK"),INDIRECT("Formular!IESBK_"&amp;GP107)&lt;&gt;"",INDIRECT("Formular!"&amp;GR107)&lt;&gt;""),GP107,"")</f>
        <v/>
      </c>
      <c r="AX107" s="94" t="str">
        <f t="shared" ca="1" si="37"/>
        <v/>
      </c>
      <c r="AY10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lt;&gt;""),"X","")</f>
        <v/>
      </c>
      <c r="AZ107" s="94" t="str" cm="1">
        <f t="array" aca="1" ref="AZ107" ca="1">IF(AR107="","",IF(AND(Formular!Formulartypland&lt;&gt;"INT",Formular!Formulartypland&lt;&gt;"INT_FLW",Formular!Formulartypland&lt;&gt;"INT_EK"),GT107,VLOOKUP(INDIRECT("Formular!"&amp;GT107),INDIRECT(VLOOKUP(Formular!Formulartypsprache,$GX$37:$GY$44,2,FALSE)),INDEX($GZ$37:$HG$44,MATCH(Formular!Formulartypsprache,$GX$37:$GX$44,0),MATCH(GP107,'Upload Flatfile'!$GZ$36:$HG$36,0)),FALSE)))</f>
        <v/>
      </c>
      <c r="GF107" s="285"/>
      <c r="GG107" s="285"/>
      <c r="GH107" s="285"/>
      <c r="GI107" s="300"/>
      <c r="GP107" t="s">
        <v>292</v>
      </c>
      <c r="GR107" t="s">
        <v>360</v>
      </c>
      <c r="GT107" t="s">
        <v>361</v>
      </c>
      <c r="IC107" s="200" t="s">
        <v>493</v>
      </c>
      <c r="ID107" s="200" t="s">
        <v>498</v>
      </c>
      <c r="IE107" s="200" t="s">
        <v>499</v>
      </c>
      <c r="IF107" s="200" t="s">
        <v>318</v>
      </c>
    </row>
    <row r="108" spans="1:240" outlineLevel="1" x14ac:dyDescent="0.3">
      <c r="A108" s="111">
        <v>1</v>
      </c>
      <c r="AR108" s="94" t="str" cm="1">
        <f t="array" aca="1" ref="AR108" ca="1">IF(AND(OR(Formular!Formulartypland="INT",Formular!Formulartypland="INT_FLW",Formular!Formulartypland="INT_EK"),INDIRECT("Formular!IESBK_"&amp;GP108)&lt;&gt;"",INDIRECT("Formular!"&amp;GR108)&lt;&gt;""),GP108,"")</f>
        <v/>
      </c>
      <c r="AX108" s="94" t="str">
        <f t="shared" ca="1" si="37"/>
        <v/>
      </c>
      <c r="AY10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lt;&gt;""),"X","")</f>
        <v/>
      </c>
      <c r="AZ108" s="94" t="str" cm="1">
        <f t="array" aca="1" ref="AZ108" ca="1">IF(AR108="","",IF(AND(Formular!Formulartypland&lt;&gt;"INT",Formular!Formulartypland&lt;&gt;"INT_FLW",Formular!Formulartypland&lt;&gt;"INT_EK"),GT108,VLOOKUP(INDIRECT("Formular!"&amp;GT108),INDIRECT(VLOOKUP(Formular!Formulartypsprache,$GX$37:$GY$44,2,FALSE)),INDEX($GZ$37:$HG$44,MATCH(Formular!Formulartypsprache,$GX$37:$GX$44,0),MATCH(GP108,'Upload Flatfile'!$GZ$36:$HG$36,0)),FALSE)))</f>
        <v/>
      </c>
      <c r="GF108" s="285"/>
      <c r="GG108" s="285"/>
      <c r="GH108" s="285"/>
      <c r="GI108" s="300"/>
      <c r="GP108" t="s">
        <v>292</v>
      </c>
      <c r="GR108" t="s">
        <v>363</v>
      </c>
      <c r="GT108" t="s">
        <v>364</v>
      </c>
      <c r="IC108" s="200" t="s">
        <v>493</v>
      </c>
      <c r="ID108" s="200" t="s">
        <v>500</v>
      </c>
      <c r="IE108" s="200" t="s">
        <v>501</v>
      </c>
      <c r="IF108" s="200" t="s">
        <v>318</v>
      </c>
    </row>
    <row r="109" spans="1:240" outlineLevel="1" x14ac:dyDescent="0.3">
      <c r="A109" s="111">
        <v>1</v>
      </c>
      <c r="AR109" s="94" t="str" cm="1">
        <f t="array" aca="1" ref="AR109" ca="1">IF(AND(OR(Formular!Formulartypland="INT",Formular!Formulartypland="INT_FLW",Formular!Formulartypland="INT_EK"),INDIRECT("Formular!IESBK_"&amp;GP109)&lt;&gt;"",INDIRECT("Formular!"&amp;GR109)&lt;&gt;""),GP109,"")</f>
        <v/>
      </c>
      <c r="AX109" s="94" t="str">
        <f t="shared" ca="1" si="37"/>
        <v/>
      </c>
      <c r="AY10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lt;&gt;""),"X","")</f>
        <v/>
      </c>
      <c r="AZ109" s="94" t="str" cm="1">
        <f t="array" aca="1" ref="AZ109" ca="1">IF(AR109="","",IF(AND(Formular!Formulartypland&lt;&gt;"INT",Formular!Formulartypland&lt;&gt;"INT_FLW",Formular!Formulartypland&lt;&gt;"INT_EK"),GT109,VLOOKUP(INDIRECT("Formular!"&amp;GT109),INDIRECT(VLOOKUP(Formular!Formulartypsprache,$GX$37:$GY$44,2,FALSE)),INDEX($GZ$37:$HG$44,MATCH(Formular!Formulartypsprache,$GX$37:$GX$44,0),MATCH(GP109,'Upload Flatfile'!$GZ$36:$HG$36,0)),FALSE)))</f>
        <v/>
      </c>
      <c r="GF109" s="285"/>
      <c r="GG109" s="285"/>
      <c r="GH109" s="285"/>
      <c r="GI109" s="300"/>
      <c r="GP109" t="s">
        <v>292</v>
      </c>
      <c r="GR109" t="s">
        <v>366</v>
      </c>
      <c r="GT109" t="s">
        <v>367</v>
      </c>
      <c r="IC109" s="200" t="s">
        <v>493</v>
      </c>
      <c r="ID109" s="200" t="s">
        <v>502</v>
      </c>
      <c r="IE109" s="200" t="s">
        <v>503</v>
      </c>
      <c r="IF109" s="200" t="s">
        <v>318</v>
      </c>
    </row>
    <row r="110" spans="1:240" outlineLevel="1" x14ac:dyDescent="0.3">
      <c r="A110" s="111">
        <v>1</v>
      </c>
      <c r="AR110" s="94" t="str" cm="1">
        <f t="array" aca="1" ref="AR110" ca="1">IF(AND(OR(Formular!Formulartypland="INT",Formular!Formulartypland="INT_FLW",Formular!Formulartypland="INT_EK"),INDIRECT("Formular!IESBK_"&amp;GP110)&lt;&gt;"",INDIRECT("Formular!"&amp;GR110)&lt;&gt;""),GP110,"")</f>
        <v/>
      </c>
      <c r="AX110" s="94" t="str">
        <f t="shared" ca="1" si="37"/>
        <v/>
      </c>
      <c r="AY11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lt;&gt;""),"X","")</f>
        <v/>
      </c>
      <c r="AZ110" s="94" t="str" cm="1">
        <f t="array" aca="1" ref="AZ110" ca="1">IF(AR110="","",IF(AND(Formular!Formulartypland&lt;&gt;"INT",Formular!Formulartypland&lt;&gt;"INT_FLW",Formular!Formulartypland&lt;&gt;"INT_EK"),GT110,VLOOKUP(INDIRECT("Formular!"&amp;GT110),INDIRECT(VLOOKUP(Formular!Formulartypsprache,$GX$37:$GY$44,2,FALSE)),INDEX($GZ$37:$HG$44,MATCH(Formular!Formulartypsprache,$GX$37:$GX$44,0),MATCH(GP110,'Upload Flatfile'!$GZ$36:$HG$36,0)),FALSE)))</f>
        <v/>
      </c>
      <c r="GF110" s="285"/>
      <c r="GG110" s="285"/>
      <c r="GH110" s="285"/>
      <c r="GI110" s="300"/>
      <c r="GP110" t="s">
        <v>292</v>
      </c>
      <c r="GR110" t="s">
        <v>369</v>
      </c>
      <c r="GT110" t="s">
        <v>370</v>
      </c>
      <c r="IC110" s="200" t="s">
        <v>504</v>
      </c>
      <c r="ID110" s="200" t="s">
        <v>505</v>
      </c>
      <c r="IE110" s="200" t="s">
        <v>506</v>
      </c>
      <c r="IF110" s="200" t="s">
        <v>318</v>
      </c>
    </row>
    <row r="111" spans="1:240" outlineLevel="1" x14ac:dyDescent="0.3">
      <c r="A111" s="111">
        <v>1</v>
      </c>
      <c r="AR111" s="94" t="str" cm="1">
        <f t="array" aca="1" ref="AR111" ca="1">IF(AND(OR(Formular!Formulartypland="INT",Formular!Formulartypland="INT_FLW",Formular!Formulartypland="INT_EK"),INDIRECT("Formular!IESBK_"&amp;GP111)&lt;&gt;"",INDIRECT("Formular!"&amp;GR111)&lt;&gt;""),GP111,"")</f>
        <v/>
      </c>
      <c r="AX111" s="94" t="str">
        <f t="shared" ca="1" si="37"/>
        <v/>
      </c>
      <c r="AY11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lt;&gt;""),"X","")</f>
        <v/>
      </c>
      <c r="AZ111" s="94" t="str" cm="1">
        <f t="array" aca="1" ref="AZ111" ca="1">IF(AR111="","",IF(AND(Formular!Formulartypland&lt;&gt;"INT",Formular!Formulartypland&lt;&gt;"INT_FLW",Formular!Formulartypland&lt;&gt;"INT_EK"),GT111,VLOOKUP(INDIRECT("Formular!"&amp;GT111),INDIRECT(VLOOKUP(Formular!Formulartypsprache,$GX$37:$GY$44,2,FALSE)),INDEX($GZ$37:$HG$44,MATCH(Formular!Formulartypsprache,$GX$37:$GX$44,0),MATCH(GP111,'Upload Flatfile'!$GZ$36:$HG$36,0)),FALSE)))</f>
        <v/>
      </c>
      <c r="GF111" s="285"/>
      <c r="GG111" s="285"/>
      <c r="GH111" s="285"/>
      <c r="GI111" s="300"/>
      <c r="GP111" t="s">
        <v>292</v>
      </c>
      <c r="GR111" t="s">
        <v>373</v>
      </c>
      <c r="GT111" t="s">
        <v>374</v>
      </c>
      <c r="IC111" s="200" t="s">
        <v>504</v>
      </c>
      <c r="ID111" s="200" t="s">
        <v>507</v>
      </c>
      <c r="IE111" s="200" t="s">
        <v>508</v>
      </c>
      <c r="IF111" s="200" t="s">
        <v>318</v>
      </c>
    </row>
    <row r="112" spans="1:240" outlineLevel="1" x14ac:dyDescent="0.3">
      <c r="A112" s="111">
        <v>1</v>
      </c>
      <c r="AR112" s="94" t="str" cm="1">
        <f t="array" aca="1" ref="AR112" ca="1">IF(AND(OR(Formular!Formulartypland="INT",Formular!Formulartypland="INT_FLW",Formular!Formulartypland="INT_EK"),INDIRECT("Formular!IESBK_"&amp;GP112)&lt;&gt;"",INDIRECT("Formular!"&amp;GR112)&lt;&gt;""),GP112,"")</f>
        <v/>
      </c>
      <c r="AX112" s="94" t="str">
        <f t="shared" ca="1" si="37"/>
        <v/>
      </c>
      <c r="AY11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lt;&gt;""),"X","")</f>
        <v/>
      </c>
      <c r="AZ112" s="94" t="str" cm="1">
        <f t="array" aca="1" ref="AZ112" ca="1">IF(AR112="","",IF(AND(Formular!Formulartypland&lt;&gt;"INT",Formular!Formulartypland&lt;&gt;"INT_FLW",Formular!Formulartypland&lt;&gt;"INT_EK"),GT112,VLOOKUP(INDIRECT("Formular!"&amp;GT112),INDIRECT(VLOOKUP(Formular!Formulartypsprache,$GX$37:$GY$44,2,FALSE)),INDEX($GZ$37:$HG$44,MATCH(Formular!Formulartypsprache,$GX$37:$GX$44,0),MATCH(GP112,'Upload Flatfile'!$GZ$36:$HG$36,0)),FALSE)))</f>
        <v/>
      </c>
      <c r="GF112" s="285"/>
      <c r="GG112" s="285"/>
      <c r="GH112" s="285"/>
      <c r="GI112" s="300"/>
      <c r="GP112" t="s">
        <v>292</v>
      </c>
      <c r="GR112" t="s">
        <v>376</v>
      </c>
      <c r="GT112" t="s">
        <v>377</v>
      </c>
      <c r="IC112" s="200" t="s">
        <v>509</v>
      </c>
      <c r="ID112" s="200" t="s">
        <v>510</v>
      </c>
      <c r="IE112" s="200" t="s">
        <v>511</v>
      </c>
      <c r="IF112" s="200" t="s">
        <v>318</v>
      </c>
    </row>
    <row r="113" spans="1:240" outlineLevel="1" x14ac:dyDescent="0.3">
      <c r="A113" s="111">
        <v>1</v>
      </c>
      <c r="AR113" s="94" t="str" cm="1">
        <f t="array" aca="1" ref="AR113" ca="1">IF(AND(OR(Formular!Formulartypland="INT",Formular!Formulartypland="INT_FLW",Formular!Formulartypland="INT_EK"),INDIRECT("Formular!IESBK_"&amp;GP113)&lt;&gt;"",INDIRECT("Formular!"&amp;GR113)&lt;&gt;""),GP113,"")</f>
        <v/>
      </c>
      <c r="AX113" s="94" t="str">
        <f t="shared" ca="1" si="37"/>
        <v/>
      </c>
      <c r="AY11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lt;&gt;""),"X","")</f>
        <v/>
      </c>
      <c r="AZ113" s="94" t="str" cm="1">
        <f t="array" aca="1" ref="AZ113" ca="1">IF(AR113="","",IF(AND(Formular!Formulartypland&lt;&gt;"INT",Formular!Formulartypland&lt;&gt;"INT_FLW",Formular!Formulartypland&lt;&gt;"INT_EK"),GT113,VLOOKUP(INDIRECT("Formular!"&amp;GT113),INDIRECT(VLOOKUP(Formular!Formulartypsprache,$GX$37:$GY$44,2,FALSE)),INDEX($GZ$37:$HG$44,MATCH(Formular!Formulartypsprache,$GX$37:$GX$44,0),MATCH(GP113,'Upload Flatfile'!$GZ$36:$HG$36,0)),FALSE)))</f>
        <v/>
      </c>
      <c r="GF113" s="285"/>
      <c r="GG113" s="285"/>
      <c r="GH113" s="285"/>
      <c r="GI113" s="300"/>
      <c r="GP113" t="s">
        <v>292</v>
      </c>
      <c r="GR113" t="s">
        <v>379</v>
      </c>
      <c r="GT113" t="s">
        <v>380</v>
      </c>
      <c r="IC113" s="200" t="s">
        <v>509</v>
      </c>
      <c r="ID113" s="200" t="s">
        <v>512</v>
      </c>
      <c r="IE113" s="200" t="s">
        <v>513</v>
      </c>
      <c r="IF113" s="200" t="s">
        <v>318</v>
      </c>
    </row>
    <row r="114" spans="1:240" outlineLevel="1" x14ac:dyDescent="0.3">
      <c r="A114" s="111">
        <v>1</v>
      </c>
      <c r="AR114" s="94" t="str" cm="1">
        <f t="array" aca="1" ref="AR114" ca="1">IF(AND(OR(Formular!Formulartypland="INT",Formular!Formulartypland="INT_FLW",Formular!Formulartypland="INT_EK"),INDIRECT("Formular!IESBK_"&amp;GP114)&lt;&gt;"",INDIRECT("Formular!"&amp;GR114)&lt;&gt;""),GP114,"")</f>
        <v/>
      </c>
      <c r="AX114" s="94" t="str">
        <f t="shared" ca="1" si="37"/>
        <v/>
      </c>
      <c r="AY11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lt;&gt;""),"X","")</f>
        <v/>
      </c>
      <c r="AZ114" s="94" t="str" cm="1">
        <f t="array" aca="1" ref="AZ114" ca="1">IF(AR114="","",IF(AND(Formular!Formulartypland&lt;&gt;"INT",Formular!Formulartypland&lt;&gt;"INT_FLW",Formular!Formulartypland&lt;&gt;"INT_EK"),GT114,VLOOKUP(INDIRECT("Formular!"&amp;GT114),INDIRECT(VLOOKUP(Formular!Formulartypsprache,$GX$37:$GY$44,2,FALSE)),INDEX($GZ$37:$HG$44,MATCH(Formular!Formulartypsprache,$GX$37:$GX$44,0),MATCH(GP114,'Upload Flatfile'!$GZ$36:$HG$36,0)),FALSE)))</f>
        <v/>
      </c>
      <c r="GF114" s="285"/>
      <c r="GG114" s="285"/>
      <c r="GH114" s="285"/>
      <c r="GI114" s="300"/>
      <c r="GP114" t="s">
        <v>292</v>
      </c>
      <c r="GR114" t="s">
        <v>382</v>
      </c>
      <c r="GT114" t="s">
        <v>383</v>
      </c>
      <c r="IC114" s="200" t="s">
        <v>514</v>
      </c>
      <c r="ID114" s="200" t="s">
        <v>515</v>
      </c>
      <c r="IE114" s="200" t="s">
        <v>516</v>
      </c>
      <c r="IF114" s="200" t="s">
        <v>318</v>
      </c>
    </row>
    <row r="115" spans="1:240" outlineLevel="1" x14ac:dyDescent="0.3">
      <c r="A115" s="111">
        <v>1</v>
      </c>
      <c r="AR115" s="94" t="str" cm="1">
        <f t="array" aca="1" ref="AR115" ca="1">IF(AND(OR(Formular!Formulartypland="INT",Formular!Formulartypland="INT_FLW",Formular!Formulartypland="INT_EK"),INDIRECT("Formular!IESBK_"&amp;GP115)&lt;&gt;"",INDIRECT("Formular!"&amp;GR115)&lt;&gt;""),GP115,"")</f>
        <v/>
      </c>
      <c r="AX115" s="94" t="str">
        <f t="shared" ca="1" si="37"/>
        <v/>
      </c>
      <c r="AY11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lt;&gt;""),"X","")</f>
        <v/>
      </c>
      <c r="AZ115" s="94" t="str" cm="1">
        <f t="array" aca="1" ref="AZ115" ca="1">IF(AR115="","",IF(AND(Formular!Formulartypland&lt;&gt;"INT",Formular!Formulartypland&lt;&gt;"INT_FLW",Formular!Formulartypland&lt;&gt;"INT_EK"),GT115,VLOOKUP(INDIRECT("Formular!"&amp;GT115),INDIRECT(VLOOKUP(Formular!Formulartypsprache,$GX$37:$GY$44,2,FALSE)),INDEX($GZ$37:$HG$44,MATCH(Formular!Formulartypsprache,$GX$37:$GX$44,0),MATCH(GP115,'Upload Flatfile'!$GZ$36:$HG$36,0)),FALSE)))</f>
        <v/>
      </c>
      <c r="GF115" s="285"/>
      <c r="GG115" s="285"/>
      <c r="GH115" s="285"/>
      <c r="GI115" s="300"/>
      <c r="GP115" t="s">
        <v>292</v>
      </c>
      <c r="GR115" t="s">
        <v>385</v>
      </c>
      <c r="GT115" t="s">
        <v>386</v>
      </c>
      <c r="IC115" s="200" t="s">
        <v>517</v>
      </c>
      <c r="ID115" s="200" t="s">
        <v>518</v>
      </c>
      <c r="IE115" s="200" t="s">
        <v>519</v>
      </c>
      <c r="IF115" s="200" t="s">
        <v>318</v>
      </c>
    </row>
    <row r="116" spans="1:240" outlineLevel="1" x14ac:dyDescent="0.3">
      <c r="A116" s="111">
        <v>1</v>
      </c>
      <c r="AR116" s="94" t="str" cm="1">
        <f t="array" aca="1" ref="AR116" ca="1">IF(AND(OR(Formular!Formulartypland="INT",Formular!Formulartypland="INT_FLW",Formular!Formulartypland="INT_EK"),INDIRECT("Formular!IESBK_"&amp;GP116)&lt;&gt;"",INDIRECT("Formular!"&amp;GR116)&lt;&gt;""),GP116,"")</f>
        <v/>
      </c>
      <c r="AX116" s="94" t="str">
        <f t="shared" ca="1" si="37"/>
        <v/>
      </c>
      <c r="AY11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lt;&gt;""),"X","")</f>
        <v/>
      </c>
      <c r="AZ116" s="94" t="str" cm="1">
        <f t="array" aca="1" ref="AZ116" ca="1">IF(AR116="","",IF(AND(Formular!Formulartypland&lt;&gt;"INT",Formular!Formulartypland&lt;&gt;"INT_FLW",Formular!Formulartypland&lt;&gt;"INT_EK"),GT116,VLOOKUP(INDIRECT("Formular!"&amp;GT116),INDIRECT(VLOOKUP(Formular!Formulartypsprache,$GX$37:$GY$44,2,FALSE)),INDEX($GZ$37:$HG$44,MATCH(Formular!Formulartypsprache,$GX$37:$GX$44,0),MATCH(GP116,'Upload Flatfile'!$GZ$36:$HG$36,0)),FALSE)))</f>
        <v/>
      </c>
      <c r="GF116" s="285"/>
      <c r="GG116" s="285"/>
      <c r="GH116" s="285"/>
      <c r="GI116" s="300"/>
      <c r="GP116" t="s">
        <v>292</v>
      </c>
      <c r="GR116" t="s">
        <v>388</v>
      </c>
      <c r="GT116" t="s">
        <v>389</v>
      </c>
      <c r="IC116" s="200" t="s">
        <v>520</v>
      </c>
      <c r="ID116" s="200" t="s">
        <v>521</v>
      </c>
      <c r="IE116" s="200" t="s">
        <v>522</v>
      </c>
      <c r="IF116" s="200" t="s">
        <v>318</v>
      </c>
    </row>
    <row r="117" spans="1:240" outlineLevel="1" x14ac:dyDescent="0.3">
      <c r="A117" s="111">
        <v>1</v>
      </c>
      <c r="AR117" s="94" t="str" cm="1">
        <f t="array" aca="1" ref="AR117" ca="1">IF(AND(OR(Formular!Formulartypland="INT",Formular!Formulartypland="INT_FLW",Formular!Formulartypland="INT_EK"),INDIRECT("Formular!IESBK_"&amp;GP117)&lt;&gt;"",INDIRECT("Formular!"&amp;GR117)&lt;&gt;""),GP117,"")</f>
        <v/>
      </c>
      <c r="AX117" s="94" t="str">
        <f t="shared" ca="1" si="37"/>
        <v/>
      </c>
      <c r="AY11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Formular!AKLFurthermailaddress16&lt;&gt;""),"X","")</f>
        <v/>
      </c>
      <c r="AZ117" s="94" t="str" cm="1">
        <f t="array" aca="1" ref="AZ117" ca="1">IF(AR117="","",IF(AND(Formular!Formulartypland&lt;&gt;"INT",Formular!Formulartypland&lt;&gt;"INT_FLW",Formular!Formulartypland&lt;&gt;"INT_EK"),GT117,VLOOKUP(INDIRECT("Formular!"&amp;GT117),INDIRECT(VLOOKUP(Formular!Formulartypsprache,$GX$37:$GY$44,2,FALSE)),INDEX($GZ$37:$HG$44,MATCH(Formular!Formulartypsprache,$GX$37:$GX$44,0),MATCH(GP117,'Upload Flatfile'!$GZ$36:$HG$36,0)),FALSE)))</f>
        <v/>
      </c>
      <c r="GF117" s="285"/>
      <c r="GG117" s="285"/>
      <c r="GH117" s="285"/>
      <c r="GI117" s="300"/>
      <c r="GP117" t="s">
        <v>292</v>
      </c>
      <c r="GQ117" s="29"/>
      <c r="GR117" t="s">
        <v>391</v>
      </c>
      <c r="GT117" t="s">
        <v>392</v>
      </c>
      <c r="IC117" s="200" t="s">
        <v>523</v>
      </c>
      <c r="ID117" s="200" t="s">
        <v>524</v>
      </c>
      <c r="IE117" s="200" t="s">
        <v>525</v>
      </c>
      <c r="IF117" s="200" t="s">
        <v>318</v>
      </c>
    </row>
    <row r="118" spans="1:240" outlineLevel="1" x14ac:dyDescent="0.3">
      <c r="A118" s="111">
        <v>1</v>
      </c>
      <c r="AR118" s="94" t="str" cm="1">
        <f t="array" aca="1" ref="AR118" ca="1">IF(AND(OR(Formular!Formulartypland="INT",Formular!Formulartypland="INT_FLW",Formular!Formulartypland="INT_EK"),INDIRECT("Formular!IESBK_"&amp;GP118)&lt;&gt;"",OR(INDIRECT("Formular!"&amp;GQ118)&lt;&gt;"",INDIRECT("Formular!"&amp;GR118)&lt;&gt;"",INDIRECT("Formular!"&amp;GS118)&lt;&gt;"")),GP118,"")</f>
        <v/>
      </c>
      <c r="AS118" s="94" t="str">
        <f ca="1">IF(AR118="","",GQ118)</f>
        <v/>
      </c>
      <c r="AT118" s="26"/>
      <c r="AU118" s="94" t="str">
        <f ca="1">IF(AR118="","","AKLtelephoneCountry1")</f>
        <v/>
      </c>
      <c r="AV118" s="26"/>
      <c r="AW118" s="26"/>
      <c r="AX118" s="94" t="str">
        <f t="shared" ca="1" si="37"/>
        <v/>
      </c>
      <c r="BA118" s="94" t="str">
        <f ca="1">IF(AR118="","",GS118)</f>
        <v/>
      </c>
      <c r="BB118" s="94" t="str">
        <f ca="1">IF(AR118="","","AKLCentralFaxNoCountry")</f>
        <v/>
      </c>
      <c r="BC118" s="27"/>
      <c r="BD118" s="94" t="str">
        <f>IF(Formular!AKLCentralFaxNoExt&lt;&gt;"","X","")</f>
        <v/>
      </c>
      <c r="GF118" s="285"/>
      <c r="GG118" s="285"/>
      <c r="GH118" s="285"/>
      <c r="GI118" s="300"/>
      <c r="GP118" t="s">
        <v>293</v>
      </c>
      <c r="GQ118" s="29" t="s">
        <v>263</v>
      </c>
      <c r="GR118" t="s">
        <v>264</v>
      </c>
      <c r="GS118" s="27" t="s">
        <v>265</v>
      </c>
      <c r="IC118" s="200" t="s">
        <v>526</v>
      </c>
      <c r="ID118" s="200" t="s">
        <v>527</v>
      </c>
      <c r="IE118" s="200" t="s">
        <v>528</v>
      </c>
      <c r="IF118" s="200" t="s">
        <v>318</v>
      </c>
    </row>
    <row r="119" spans="1:240" outlineLevel="1" x14ac:dyDescent="0.3">
      <c r="A119" s="111">
        <v>1</v>
      </c>
      <c r="AR119" s="94" t="str" cm="1">
        <f t="array" aca="1" ref="AR119" ca="1">IF(AND(OR(Formular!Formulartypland="INT",Formular!Formulartypland="INT_FLW",Formular!Formulartypland="INT_EK"),INDIRECT("Formular!IESBK_"&amp;GP119)&lt;&gt;"",OR(INDIRECT("Formular!"&amp;GQ119)&lt;&gt;"",INDIRECT("Formular!"&amp;GR119)&lt;&gt;"",INDIRECT("Formular!"&amp;GS119)&lt;&gt;"")),GP119,"")</f>
        <v/>
      </c>
      <c r="AS119" s="94" t="str">
        <f ca="1">IF(AR119="","",GQ119)</f>
        <v/>
      </c>
      <c r="AT119" s="29"/>
      <c r="AU119" s="94" t="str">
        <f ca="1">IF(AR119="","","AKLtelephoneCountry2")</f>
        <v/>
      </c>
      <c r="AV119" s="26"/>
      <c r="AW119" s="29"/>
      <c r="AX119" s="94" t="str">
        <f t="shared" ca="1" si="37"/>
        <v/>
      </c>
      <c r="AY119" s="28"/>
      <c r="BA119" s="94" t="str">
        <f ca="1">IF(AR119="","",GS119)</f>
        <v/>
      </c>
      <c r="BB119" s="94" t="str">
        <f ca="1">IF(AR119="","","AKLCentralAvisFaxNoCountry")</f>
        <v/>
      </c>
      <c r="BD119" s="94" t="str">
        <f>IF(AND(BD118="",Formular!AKLCentralAvisFaxNoExt&lt;&gt;""),"X","")</f>
        <v/>
      </c>
      <c r="BE119" s="26"/>
      <c r="GF119" s="285"/>
      <c r="GG119" s="285"/>
      <c r="GH119" s="285"/>
      <c r="GI119" s="300"/>
      <c r="GP119" t="s">
        <v>293</v>
      </c>
      <c r="GQ119" s="29" t="s">
        <v>271</v>
      </c>
      <c r="GR119" t="s">
        <v>272</v>
      </c>
      <c r="GS119" t="s">
        <v>273</v>
      </c>
      <c r="IC119" s="200" t="s">
        <v>529</v>
      </c>
      <c r="ID119" s="200" t="s">
        <v>530</v>
      </c>
      <c r="IE119" s="200" t="s">
        <v>531</v>
      </c>
      <c r="IF119" s="200" t="s">
        <v>318</v>
      </c>
    </row>
    <row r="120" spans="1:240" outlineLevel="1" x14ac:dyDescent="0.3">
      <c r="A120" s="111">
        <v>1</v>
      </c>
      <c r="AR120" s="94" t="str" cm="1">
        <f t="array" aca="1" ref="AR120" ca="1">IF(AND(OR(Formular!Formulartypland="INT",Formular!Formulartypland="INT_FLW",Formular!Formulartypland="INT_EK"),INDIRECT("Formular!IESBK_"&amp;GP120)&lt;&gt;"",OR(INDIRECT("Formular!"&amp;GQ120)&lt;&gt;"",INDIRECT("Formular!"&amp;GR120)&lt;&gt;"")),GP120,"")</f>
        <v/>
      </c>
      <c r="AS120" s="94" t="str">
        <f ca="1">IF(AR120="","",GQ120)</f>
        <v/>
      </c>
      <c r="AT120" s="29"/>
      <c r="AU120" s="94" t="str">
        <f ca="1">IF(AR120="","","AKLtelephoneCountry3")</f>
        <v/>
      </c>
      <c r="AV120" s="26"/>
      <c r="AW120" s="29"/>
      <c r="AX120" s="94" t="str">
        <f t="shared" ca="1" si="37"/>
        <v/>
      </c>
      <c r="AY120" s="28"/>
      <c r="BA120" s="26"/>
      <c r="BB120" s="26"/>
      <c r="BC120" s="26"/>
      <c r="BD120" s="28"/>
      <c r="BE120" s="28"/>
      <c r="GF120" s="285"/>
      <c r="GG120" s="285"/>
      <c r="GH120" s="285"/>
      <c r="GI120" s="300"/>
      <c r="GP120" t="s">
        <v>293</v>
      </c>
      <c r="GQ120" s="29" t="s">
        <v>279</v>
      </c>
      <c r="GR120" t="s">
        <v>280</v>
      </c>
      <c r="IC120" s="200" t="s">
        <v>532</v>
      </c>
      <c r="ID120" s="200" t="s">
        <v>533</v>
      </c>
      <c r="IE120" s="200" t="s">
        <v>534</v>
      </c>
      <c r="IF120" s="200" t="s">
        <v>318</v>
      </c>
    </row>
    <row r="121" spans="1:240" outlineLevel="1" x14ac:dyDescent="0.3">
      <c r="A121" s="111">
        <v>1</v>
      </c>
      <c r="AR121" s="94" t="str" cm="1">
        <f t="array" aca="1" ref="AR121" ca="1">IF(AND(OR(Formular!Formulartypland="INT",Formular!Formulartypland="INT_FLW",Formular!Formulartypland="INT_EK"),INDIRECT("Formular!IESBK_"&amp;GP121)&lt;&gt;"",INDIRECT("Formular!"&amp;GR121)&lt;&gt;""),GP121,"")</f>
        <v/>
      </c>
      <c r="AX121" s="94" t="str">
        <f t="shared" ca="1" si="37"/>
        <v/>
      </c>
      <c r="BA121" s="29"/>
      <c r="BB121" s="28"/>
      <c r="BC121" s="28"/>
      <c r="BD121" s="28"/>
      <c r="BE121" s="28"/>
      <c r="GF121" s="285"/>
      <c r="GG121" s="285"/>
      <c r="GH121" s="285"/>
      <c r="GI121" s="300"/>
      <c r="GP121" t="s">
        <v>293</v>
      </c>
      <c r="GR121" t="s">
        <v>284</v>
      </c>
      <c r="IC121" s="200" t="s">
        <v>535</v>
      </c>
      <c r="ID121" s="200" t="s">
        <v>536</v>
      </c>
      <c r="IE121" s="200" t="s">
        <v>537</v>
      </c>
      <c r="IF121" s="200" t="s">
        <v>318</v>
      </c>
    </row>
    <row r="122" spans="1:240" outlineLevel="1" x14ac:dyDescent="0.3">
      <c r="A122" s="111">
        <v>1</v>
      </c>
      <c r="AR122" s="94" t="str" cm="1">
        <f t="array" aca="1" ref="AR122" ca="1">IF(AND(OR(Formular!Formulartypland="INT",Formular!Formulartypland="INT_FLW",Formular!Formulartypland="INT_EK"),INDIRECT("Formular!IESBK_"&amp;GP122)&lt;&gt;"",INDIRECT("Formular!"&amp;GR122)&lt;&gt;""),GP122,"")</f>
        <v/>
      </c>
      <c r="AX122" s="94" t="str">
        <f t="shared" ca="1" si="37"/>
        <v/>
      </c>
      <c r="GF122" s="285"/>
      <c r="GG122" s="285"/>
      <c r="GH122" s="285"/>
      <c r="GI122" s="300"/>
      <c r="GP122" t="s">
        <v>293</v>
      </c>
      <c r="GR122" t="s">
        <v>285</v>
      </c>
      <c r="IC122" s="200" t="s">
        <v>538</v>
      </c>
      <c r="ID122" s="200" t="s">
        <v>539</v>
      </c>
      <c r="IE122" s="200" t="s">
        <v>540</v>
      </c>
      <c r="IF122" s="200" t="s">
        <v>318</v>
      </c>
    </row>
    <row r="123" spans="1:240" outlineLevel="1" x14ac:dyDescent="0.3">
      <c r="A123" s="111">
        <v>1</v>
      </c>
      <c r="AR123" s="94" t="str" cm="1">
        <f t="array" aca="1" ref="AR123" ca="1">IF(AND(OR(Formular!Formulartypland="INT",Formular!Formulartypland="INT_FLW",Formular!Formulartypland="INT_EK"),INDIRECT("Formular!IESBK_"&amp;GP123)&lt;&gt;"",INDIRECT("Formular!"&amp;GR123)&lt;&gt;""),GP123,"")</f>
        <v/>
      </c>
      <c r="AX123" s="94" t="str">
        <f t="shared" ca="1" si="37"/>
        <v/>
      </c>
      <c r="AY123" s="94" t="str">
        <f>IF(AND(Formular!FormulartypKostenart="COST",Formular!AKLfororderscentralmailaddress1&lt;&gt;""),"X",IF(AND(Formular!FormulartypKostenart="WARE",Formular!Formulartypland="CZ"),"X",""))</f>
        <v/>
      </c>
      <c r="AZ123" s="94" t="str" cm="1">
        <f t="array" aca="1" ref="AZ123" ca="1">IF(AR123="","",IF(AND(Formular!Formulartypland&lt;&gt;"INT",Formular!Formulartypland&lt;&gt;"INT_FLW",Formular!Formulartypland&lt;&gt;"INT_EK"),GT123,VLOOKUP(INDIRECT("Formular!"&amp;GT123),INDIRECT(VLOOKUP(Formular!Formulartypsprache,$GX$37:$GY$44,2,FALSE)),INDEX($GZ$37:$HG$44,MATCH(Formular!Formulartypsprache,$GX$37:$GX$44,0),MATCH(GP123,'Upload Flatfile'!$GZ$36:$HG$36,0)),FALSE)))</f>
        <v/>
      </c>
      <c r="GF123" s="285"/>
      <c r="GG123" s="285"/>
      <c r="GH123" s="285"/>
      <c r="GI123" s="300"/>
      <c r="GP123" t="s">
        <v>293</v>
      </c>
      <c r="GR123" s="29" t="s">
        <v>286</v>
      </c>
      <c r="GT123" s="26" t="s">
        <v>287</v>
      </c>
      <c r="IC123" s="200" t="s">
        <v>538</v>
      </c>
      <c r="ID123" s="200" t="s">
        <v>541</v>
      </c>
      <c r="IE123" s="200" t="s">
        <v>542</v>
      </c>
      <c r="IF123" s="200" t="s">
        <v>318</v>
      </c>
    </row>
    <row r="124" spans="1:240" outlineLevel="1" x14ac:dyDescent="0.3">
      <c r="A124" s="111">
        <v>1</v>
      </c>
      <c r="AR124" s="94" t="str" cm="1">
        <f t="array" aca="1" ref="AR124" ca="1">IF(AND(OR(Formular!Formulartypland="INT",Formular!Formulartypland="INT_FLW",Formular!Formulartypland="INT_EK"),INDIRECT("Formular!IESBK_"&amp;GP124)&lt;&gt;"",INDIRECT("Formular!"&amp;GR124)&lt;&gt;""),GP124,"")</f>
        <v/>
      </c>
      <c r="AX124" s="94" t="str">
        <f t="shared" ca="1" si="37"/>
        <v/>
      </c>
      <c r="AY124" s="94" t="str">
        <f>IF(AND(Formular!FormulartypKostenart="COST",Formular!AKLfororderscentralmailaddress1="",Formular!AKLfororderscentralmailaddress2&lt;&gt;""),"X","")</f>
        <v/>
      </c>
      <c r="AZ124" s="94" t="str" cm="1">
        <f t="array" aca="1" ref="AZ124" ca="1">IF(AR124="","",IF(AND(Formular!Formulartypland&lt;&gt;"INT",Formular!Formulartypland&lt;&gt;"INT_FLW",Formular!Formulartypland&lt;&gt;"INT_EK"),GT124,VLOOKUP(INDIRECT("Formular!"&amp;GT124),INDIRECT(VLOOKUP(Formular!Formulartypsprache,$GX$37:$GY$44,2,FALSE)),INDEX($GZ$37:$HG$44,MATCH(Formular!Formulartypsprache,$GX$37:$GX$44,0),MATCH(GP124,'Upload Flatfile'!$GZ$36:$HG$36,0)),FALSE)))</f>
        <v/>
      </c>
      <c r="GF124" s="285"/>
      <c r="GG124" s="285"/>
      <c r="GH124" s="285"/>
      <c r="GI124" s="300"/>
      <c r="GP124" t="s">
        <v>293</v>
      </c>
      <c r="GR124" s="29" t="s">
        <v>312</v>
      </c>
      <c r="GT124" s="26" t="s">
        <v>313</v>
      </c>
      <c r="IC124" s="200" t="s">
        <v>543</v>
      </c>
      <c r="ID124" s="200" t="s">
        <v>544</v>
      </c>
      <c r="IE124" s="200" t="s">
        <v>545</v>
      </c>
      <c r="IF124" s="200" t="s">
        <v>318</v>
      </c>
    </row>
    <row r="125" spans="1:240" outlineLevel="1" x14ac:dyDescent="0.3">
      <c r="A125" s="111">
        <v>1</v>
      </c>
      <c r="AR125" s="94" t="str" cm="1">
        <f t="array" aca="1" ref="AR125" ca="1">IF(AND(OR(Formular!Formulartypland="INT",Formular!Formulartypland="INT_FLW",Formular!Formulartypland="INT_EK"),INDIRECT("Formular!IESBK_"&amp;GP125)&lt;&gt;"",INDIRECT("Formular!"&amp;GR125)&lt;&gt;""),GP125,"")</f>
        <v/>
      </c>
      <c r="AX125" s="94" t="str">
        <f t="shared" ca="1" si="37"/>
        <v/>
      </c>
      <c r="AY125" s="94" t="str">
        <f>IF(AND(Formular!FormulartypKostenart="COST",Formular!AKLfororderscentralmailaddress1="",Formular!AKLfororderscentralmailaddress2="",Formular!AKLfororderscentralmailaddress3&lt;&gt;""),"X","")</f>
        <v/>
      </c>
      <c r="AZ125" s="94" t="str" cm="1">
        <f t="array" aca="1" ref="AZ125" ca="1">IF(AR125="","",IF(AND(Formular!Formulartypland&lt;&gt;"INT",Formular!Formulartypland&lt;&gt;"INT_FLW",Formular!Formulartypland&lt;&gt;"INT_EK"),GT125,VLOOKUP(INDIRECT("Formular!"&amp;GT125),INDIRECT(VLOOKUP(Formular!Formulartypsprache,$GX$37:$GY$44,2,FALSE)),INDEX($GZ$37:$HG$44,MATCH(Formular!Formulartypsprache,$GX$37:$GX$44,0),MATCH(GP125,'Upload Flatfile'!$GZ$36:$HG$36,0)),FALSE)))</f>
        <v/>
      </c>
      <c r="GF125" s="285"/>
      <c r="GG125" s="285"/>
      <c r="GH125" s="285"/>
      <c r="GI125" s="300"/>
      <c r="GP125" t="s">
        <v>293</v>
      </c>
      <c r="GR125" s="29" t="s">
        <v>319</v>
      </c>
      <c r="GT125" s="26" t="s">
        <v>320</v>
      </c>
      <c r="IC125" s="200" t="s">
        <v>543</v>
      </c>
      <c r="ID125" s="200" t="s">
        <v>546</v>
      </c>
      <c r="IE125" s="200" t="s">
        <v>547</v>
      </c>
      <c r="IF125" s="200" t="s">
        <v>318</v>
      </c>
    </row>
    <row r="126" spans="1:240" outlineLevel="1" x14ac:dyDescent="0.3">
      <c r="A126" s="111">
        <v>1</v>
      </c>
      <c r="AR126" s="94" t="str" cm="1">
        <f t="array" aca="1" ref="AR126" ca="1">IF(AND(OR(Formular!Formulartypland="INT",Formular!Formulartypland="INT_FLW",Formular!Formulartypland="INT_EK"),INDIRECT("Formular!IESBK_"&amp;GP126)&lt;&gt;"",INDIRECT("Formular!"&amp;GR126)&lt;&gt;""),GP126,"")</f>
        <v/>
      </c>
      <c r="AX126" s="94" t="str">
        <f t="shared" ca="1" si="37"/>
        <v/>
      </c>
      <c r="AY126" s="94" t="str">
        <f>IF(AND(Formular!FormulartypKostenart="COST",Formular!AKLfororderscentralmailaddress1="",Formular!AKLfororderscentralmailaddress2="",Formular!AKLfororderscentralmailaddress3="",Formular!AKLfororderscentralmailaddress4&lt;&gt;""),"X","")</f>
        <v/>
      </c>
      <c r="AZ126" s="94" t="str" cm="1">
        <f t="array" aca="1" ref="AZ126" ca="1">IF(AR126="","",IF(AND(Formular!Formulartypland&lt;&gt;"INT",Formular!Formulartypland&lt;&gt;"INT_FLW",Formular!Formulartypland&lt;&gt;"INT_EK"),GT126,VLOOKUP(INDIRECT("Formular!"&amp;GT126),INDIRECT(VLOOKUP(Formular!Formulartypsprache,$GX$37:$GY$44,2,FALSE)),INDEX($GZ$37:$HG$44,MATCH(Formular!Formulartypsprache,$GX$37:$GX$44,0),MATCH(GP126,'Upload Flatfile'!$GZ$36:$HG$36,0)),FALSE)))</f>
        <v/>
      </c>
      <c r="GF126" s="285"/>
      <c r="GG126" s="285"/>
      <c r="GH126" s="285"/>
      <c r="GI126" s="300"/>
      <c r="GP126" t="s">
        <v>293</v>
      </c>
      <c r="GR126" s="29" t="s">
        <v>323</v>
      </c>
      <c r="GT126" s="26" t="s">
        <v>324</v>
      </c>
      <c r="IC126" s="200" t="s">
        <v>543</v>
      </c>
      <c r="ID126" s="200" t="s">
        <v>548</v>
      </c>
      <c r="IE126" s="200" t="s">
        <v>549</v>
      </c>
      <c r="IF126" s="200" t="s">
        <v>318</v>
      </c>
    </row>
    <row r="127" spans="1:240" outlineLevel="1" x14ac:dyDescent="0.3">
      <c r="A127" s="111">
        <v>1</v>
      </c>
      <c r="AR127" s="94" t="str" cm="1">
        <f t="array" aca="1" ref="AR127" ca="1">IF(AND(OR(Formular!Formulartypland="INT",Formular!Formulartypland="INT_FLW",Formular!Formulartypland="INT_EK"),INDIRECT("Formular!IESBK_"&amp;GP127)&lt;&gt;"",INDIRECT("Formular!"&amp;GR127)&lt;&gt;""),GP127,"")</f>
        <v/>
      </c>
      <c r="AX127" s="94" t="str">
        <f t="shared" ca="1" si="37"/>
        <v/>
      </c>
      <c r="AY12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lt;&gt;""),"X","")</f>
        <v/>
      </c>
      <c r="AZ127" s="94" t="str" cm="1">
        <f t="array" aca="1" ref="AZ127" ca="1">IF(AR127="","",IF(AND(Formular!Formulartypland&lt;&gt;"INT",Formular!Formulartypland&lt;&gt;"INT_FLW",Formular!Formulartypland&lt;&gt;"INT_EK"),GT127,VLOOKUP(INDIRECT("Formular!"&amp;GT127),INDIRECT(VLOOKUP(Formular!Formulartypsprache,$GX$37:$GY$44,2,FALSE)),INDEX($GZ$37:$HG$44,MATCH(Formular!Formulartypsprache,$GX$37:$GX$44,0),MATCH(GP127,'Upload Flatfile'!$GZ$36:$HG$36,0)),FALSE)))</f>
        <v/>
      </c>
      <c r="GF127" s="285"/>
      <c r="GG127" s="285"/>
      <c r="GH127" s="285"/>
      <c r="GI127" s="300"/>
      <c r="GP127" t="s">
        <v>293</v>
      </c>
      <c r="GR127" t="s">
        <v>327</v>
      </c>
      <c r="GT127" t="s">
        <v>328</v>
      </c>
      <c r="IC127" s="200" t="s">
        <v>550</v>
      </c>
      <c r="ID127" s="200" t="s">
        <v>551</v>
      </c>
      <c r="IE127" s="200" t="s">
        <v>552</v>
      </c>
      <c r="IF127" s="200" t="s">
        <v>318</v>
      </c>
    </row>
    <row r="128" spans="1:240" outlineLevel="1" x14ac:dyDescent="0.3">
      <c r="A128" s="111">
        <v>1</v>
      </c>
      <c r="AR128" s="94" t="str" cm="1">
        <f t="array" aca="1" ref="AR128" ca="1">IF(AND(OR(Formular!Formulartypland="INT",Formular!Formulartypland="INT_FLW",Formular!Formulartypland="INT_EK"),INDIRECT("Formular!IESBK_"&amp;GP128)&lt;&gt;"",INDIRECT("Formular!"&amp;GR128)&lt;&gt;""),GP128,"")</f>
        <v/>
      </c>
      <c r="AX128" s="94" t="str">
        <f t="shared" ca="1" si="37"/>
        <v/>
      </c>
      <c r="AY12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lt;&gt;""),"X","")</f>
        <v/>
      </c>
      <c r="AZ128" s="94" t="str" cm="1">
        <f t="array" aca="1" ref="AZ128" ca="1">IF(AR128="","",IF(AND(Formular!Formulartypland&lt;&gt;"INT",Formular!Formulartypland&lt;&gt;"INT_FLW",Formular!Formulartypland&lt;&gt;"INT_EK"),GT128,VLOOKUP(INDIRECT("Formular!"&amp;GT128),INDIRECT(VLOOKUP(Formular!Formulartypsprache,$GX$37:$GY$44,2,FALSE)),INDEX($GZ$37:$HG$44,MATCH(Formular!Formulartypsprache,$GX$37:$GX$44,0),MATCH(GP128,'Upload Flatfile'!$GZ$36:$HG$36,0)),FALSE)))</f>
        <v/>
      </c>
      <c r="GF128" s="285"/>
      <c r="GG128" s="285"/>
      <c r="GH128" s="285"/>
      <c r="GI128" s="300"/>
      <c r="GP128" t="s">
        <v>293</v>
      </c>
      <c r="GR128" t="s">
        <v>331</v>
      </c>
      <c r="GT128" t="s">
        <v>332</v>
      </c>
      <c r="IC128" s="200" t="s">
        <v>553</v>
      </c>
      <c r="ID128" s="200" t="s">
        <v>554</v>
      </c>
      <c r="IE128" s="200" t="s">
        <v>555</v>
      </c>
      <c r="IF128" s="200" t="s">
        <v>318</v>
      </c>
    </row>
    <row r="129" spans="1:240" outlineLevel="1" x14ac:dyDescent="0.3">
      <c r="A129" s="111">
        <v>1</v>
      </c>
      <c r="AR129" s="94" t="str" cm="1">
        <f t="array" aca="1" ref="AR129" ca="1">IF(AND(OR(Formular!Formulartypland="INT",Formular!Formulartypland="INT_FLW",Formular!Formulartypland="INT_EK"),INDIRECT("Formular!IESBK_"&amp;GP129)&lt;&gt;"",INDIRECT("Formular!"&amp;GR129)&lt;&gt;""),GP129,"")</f>
        <v/>
      </c>
      <c r="AX129" s="94" t="str">
        <f t="shared" ca="1" si="37"/>
        <v/>
      </c>
      <c r="AY12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lt;&gt;""),"X","")</f>
        <v/>
      </c>
      <c r="AZ129" s="94" t="str" cm="1">
        <f t="array" aca="1" ref="AZ129" ca="1">IF(AR129="","",IF(AND(Formular!Formulartypland&lt;&gt;"INT",Formular!Formulartypland&lt;&gt;"INT_FLW",Formular!Formulartypland&lt;&gt;"INT_EK"),GT129,VLOOKUP(INDIRECT("Formular!"&amp;GT129),INDIRECT(VLOOKUP(Formular!Formulartypsprache,$GX$37:$GY$44,2,FALSE)),INDEX($GZ$37:$HG$44,MATCH(Formular!Formulartypsprache,$GX$37:$GX$44,0),MATCH(GP129,'Upload Flatfile'!$GZ$36:$HG$36,0)),FALSE)))</f>
        <v/>
      </c>
      <c r="GF129" s="285"/>
      <c r="GG129" s="285"/>
      <c r="GH129" s="285"/>
      <c r="GI129" s="300"/>
      <c r="GP129" t="s">
        <v>293</v>
      </c>
      <c r="GR129" t="s">
        <v>336</v>
      </c>
      <c r="GT129" t="s">
        <v>337</v>
      </c>
      <c r="IC129" s="200" t="s">
        <v>553</v>
      </c>
      <c r="ID129" s="200" t="s">
        <v>556</v>
      </c>
      <c r="IE129" s="200" t="s">
        <v>557</v>
      </c>
      <c r="IF129" s="200" t="s">
        <v>318</v>
      </c>
    </row>
    <row r="130" spans="1:240" outlineLevel="1" x14ac:dyDescent="0.3">
      <c r="A130" s="111">
        <v>1</v>
      </c>
      <c r="AR130" s="94" t="str" cm="1">
        <f t="array" aca="1" ref="AR130" ca="1">IF(AND(OR(Formular!Formulartypland="INT",Formular!Formulartypland="INT_FLW",Formular!Formulartypland="INT_EK"),INDIRECT("Formular!IESBK_"&amp;GP130)&lt;&gt;"",INDIRECT("Formular!"&amp;GR130)&lt;&gt;""),GP130,"")</f>
        <v/>
      </c>
      <c r="AX130" s="94" t="str">
        <f t="shared" ca="1" si="37"/>
        <v/>
      </c>
      <c r="AY13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lt;&gt;""),"X","")</f>
        <v/>
      </c>
      <c r="AZ130" s="94" t="str" cm="1">
        <f t="array" aca="1" ref="AZ130" ca="1">IF(AR130="","",IF(AND(Formular!Formulartypland&lt;&gt;"INT",Formular!Formulartypland&lt;&gt;"INT_FLW",Formular!Formulartypland&lt;&gt;"INT_EK"),GT130,VLOOKUP(INDIRECT("Formular!"&amp;GT130),INDIRECT(VLOOKUP(Formular!Formulartypsprache,$GX$37:$GY$44,2,FALSE)),INDEX($GZ$37:$HG$44,MATCH(Formular!Formulartypsprache,$GX$37:$GX$44,0),MATCH(GP130,'Upload Flatfile'!$GZ$36:$HG$36,0)),FALSE)))</f>
        <v/>
      </c>
      <c r="GF130" s="285"/>
      <c r="GG130" s="285"/>
      <c r="GH130" s="285"/>
      <c r="GI130" s="300"/>
      <c r="GP130" t="s">
        <v>293</v>
      </c>
      <c r="GR130" t="s">
        <v>340</v>
      </c>
      <c r="GT130" t="s">
        <v>341</v>
      </c>
      <c r="IC130" s="200" t="s">
        <v>558</v>
      </c>
      <c r="ID130" s="200" t="s">
        <v>559</v>
      </c>
      <c r="IE130" s="200" t="s">
        <v>560</v>
      </c>
      <c r="IF130" s="200" t="s">
        <v>318</v>
      </c>
    </row>
    <row r="131" spans="1:240" outlineLevel="1" x14ac:dyDescent="0.3">
      <c r="A131" s="111">
        <v>1</v>
      </c>
      <c r="AR131" s="94" t="str" cm="1">
        <f t="array" aca="1" ref="AR131" ca="1">IF(AND(OR(Formular!Formulartypland="INT",Formular!Formulartypland="INT_FLW",Formular!Formulartypland="INT_EK"),INDIRECT("Formular!IESBK_"&amp;GP131)&lt;&gt;"",INDIRECT("Formular!"&amp;GR131)&lt;&gt;""),GP131,"")</f>
        <v/>
      </c>
      <c r="AX131" s="94" t="str">
        <f t="shared" ca="1" si="37"/>
        <v/>
      </c>
      <c r="AY13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lt;&gt;""),"X","")</f>
        <v/>
      </c>
      <c r="AZ131" s="94" t="str" cm="1">
        <f t="array" aca="1" ref="AZ131" ca="1">IF(AR131="","",IF(AND(Formular!Formulartypland&lt;&gt;"INT",Formular!Formulartypland&lt;&gt;"INT_FLW",Formular!Formulartypland&lt;&gt;"INT_EK"),GT131,VLOOKUP(INDIRECT("Formular!"&amp;GT131),INDIRECT(VLOOKUP(Formular!Formulartypsprache,$GX$37:$GY$44,2,FALSE)),INDEX($GZ$37:$HG$44,MATCH(Formular!Formulartypsprache,$GX$37:$GX$44,0),MATCH(GP131,'Upload Flatfile'!$GZ$36:$HG$36,0)),FALSE)))</f>
        <v/>
      </c>
      <c r="GF131" s="285"/>
      <c r="GG131" s="285"/>
      <c r="GH131" s="285"/>
      <c r="GI131" s="300"/>
      <c r="GP131" t="s">
        <v>293</v>
      </c>
      <c r="GR131" t="s">
        <v>344</v>
      </c>
      <c r="GT131" t="s">
        <v>345</v>
      </c>
      <c r="IC131" s="200" t="s">
        <v>561</v>
      </c>
      <c r="ID131" s="200" t="s">
        <v>562</v>
      </c>
      <c r="IE131" s="200" t="s">
        <v>563</v>
      </c>
      <c r="IF131" s="200" t="s">
        <v>318</v>
      </c>
    </row>
    <row r="132" spans="1:240" outlineLevel="1" x14ac:dyDescent="0.3">
      <c r="A132" s="111">
        <v>1</v>
      </c>
      <c r="AR132" s="94" t="str" cm="1">
        <f t="array" aca="1" ref="AR132" ca="1">IF(AND(OR(Formular!Formulartypland="INT",Formular!Formulartypland="INT_FLW",Formular!Formulartypland="INT_EK"),INDIRECT("Formular!IESBK_"&amp;GP132)&lt;&gt;"",INDIRECT("Formular!"&amp;GR132)&lt;&gt;""),GP132,"")</f>
        <v/>
      </c>
      <c r="AX132" s="94" t="str">
        <f t="shared" ca="1" si="37"/>
        <v/>
      </c>
      <c r="AY13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lt;&gt;""),"X","")</f>
        <v/>
      </c>
      <c r="AZ132" s="94" t="str" cm="1">
        <f t="array" aca="1" ref="AZ132" ca="1">IF(AR132="","",IF(AND(Formular!Formulartypland&lt;&gt;"INT",Formular!Formulartypland&lt;&gt;"INT_FLW",Formular!Formulartypland&lt;&gt;"INT_EK"),GT132,VLOOKUP(INDIRECT("Formular!"&amp;GT132),INDIRECT(VLOOKUP(Formular!Formulartypsprache,$GX$37:$GY$44,2,FALSE)),INDEX($GZ$37:$HG$44,MATCH(Formular!Formulartypsprache,$GX$37:$GX$44,0),MATCH(GP132,'Upload Flatfile'!$GZ$36:$HG$36,0)),FALSE)))</f>
        <v/>
      </c>
      <c r="GF132" s="285"/>
      <c r="GG132" s="285"/>
      <c r="GH132" s="285"/>
      <c r="GI132" s="300"/>
      <c r="GP132" t="s">
        <v>293</v>
      </c>
      <c r="GR132" t="s">
        <v>348</v>
      </c>
      <c r="GT132" t="s">
        <v>349</v>
      </c>
      <c r="IC132" s="200" t="s">
        <v>564</v>
      </c>
      <c r="ID132" s="200" t="s">
        <v>565</v>
      </c>
      <c r="IE132" s="200" t="s">
        <v>566</v>
      </c>
      <c r="IF132" s="200" t="s">
        <v>318</v>
      </c>
    </row>
    <row r="133" spans="1:240" outlineLevel="1" x14ac:dyDescent="0.3">
      <c r="A133" s="111">
        <v>1</v>
      </c>
      <c r="AR133" s="94" t="str" cm="1">
        <f t="array" aca="1" ref="AR133" ca="1">IF(AND(OR(Formular!Formulartypland="INT",Formular!Formulartypland="INT_FLW",Formular!Formulartypland="INT_EK"),INDIRECT("Formular!IESBK_"&amp;GP133)&lt;&gt;"",INDIRECT("Formular!"&amp;GR133)&lt;&gt;""),GP133,"")</f>
        <v/>
      </c>
      <c r="AX133" s="94" t="str">
        <f t="shared" ca="1" si="37"/>
        <v/>
      </c>
      <c r="AY13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lt;&gt;""),"X","")</f>
        <v/>
      </c>
      <c r="AZ133" s="94" t="str" cm="1">
        <f t="array" aca="1" ref="AZ133" ca="1">IF(AR133="","",IF(AND(Formular!Formulartypland&lt;&gt;"INT",Formular!Formulartypland&lt;&gt;"INT_FLW",Formular!Formulartypland&lt;&gt;"INT_EK"),GT133,VLOOKUP(INDIRECT("Formular!"&amp;GT133),INDIRECT(VLOOKUP(Formular!Formulartypsprache,$GX$37:$GY$44,2,FALSE)),INDEX($GZ$37:$HG$44,MATCH(Formular!Formulartypsprache,$GX$37:$GX$44,0),MATCH(GP133,'Upload Flatfile'!$GZ$36:$HG$36,0)),FALSE)))</f>
        <v/>
      </c>
      <c r="GF133" s="285"/>
      <c r="GG133" s="285"/>
      <c r="GH133" s="285"/>
      <c r="GI133" s="300"/>
      <c r="GP133" t="s">
        <v>293</v>
      </c>
      <c r="GR133" t="s">
        <v>351</v>
      </c>
      <c r="GT133" t="s">
        <v>352</v>
      </c>
      <c r="IC133" s="200" t="s">
        <v>564</v>
      </c>
      <c r="ID133" s="200" t="s">
        <v>567</v>
      </c>
      <c r="IE133" s="200" t="s">
        <v>568</v>
      </c>
      <c r="IF133" s="200" t="s">
        <v>318</v>
      </c>
    </row>
    <row r="134" spans="1:240" outlineLevel="1" x14ac:dyDescent="0.3">
      <c r="A134" s="111">
        <v>1</v>
      </c>
      <c r="AR134" s="94" t="str" cm="1">
        <f t="array" aca="1" ref="AR134" ca="1">IF(AND(OR(Formular!Formulartypland="INT",Formular!Formulartypland="INT_FLW",Formular!Formulartypland="INT_EK"),INDIRECT("Formular!IESBK_"&amp;GP134)&lt;&gt;"",INDIRECT("Formular!"&amp;GR134)&lt;&gt;""),GP134,"")</f>
        <v/>
      </c>
      <c r="AX134" s="94" t="str">
        <f t="shared" ca="1" si="37"/>
        <v/>
      </c>
      <c r="AY13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lt;&gt;""),"X","")</f>
        <v/>
      </c>
      <c r="AZ134" s="94" t="str" cm="1">
        <f t="array" aca="1" ref="AZ134" ca="1">IF(AR134="","",IF(AND(Formular!Formulartypland&lt;&gt;"INT",Formular!Formulartypland&lt;&gt;"INT_FLW",Formular!Formulartypland&lt;&gt;"INT_EK"),GT134,VLOOKUP(INDIRECT("Formular!"&amp;GT134),INDIRECT(VLOOKUP(Formular!Formulartypsprache,$GX$37:$GY$44,2,FALSE)),INDEX($GZ$37:$HG$44,MATCH(Formular!Formulartypsprache,$GX$37:$GX$44,0),MATCH(GP134,'Upload Flatfile'!$GZ$36:$HG$36,0)),FALSE)))</f>
        <v/>
      </c>
      <c r="GF134" s="285"/>
      <c r="GG134" s="285"/>
      <c r="GH134" s="285"/>
      <c r="GI134" s="300"/>
      <c r="GP134" t="s">
        <v>293</v>
      </c>
      <c r="GR134" t="s">
        <v>354</v>
      </c>
      <c r="GT134" t="s">
        <v>355</v>
      </c>
      <c r="IC134" s="200" t="s">
        <v>564</v>
      </c>
      <c r="ID134" s="200" t="s">
        <v>569</v>
      </c>
      <c r="IE134" s="200" t="s">
        <v>570</v>
      </c>
      <c r="IF134" s="200" t="s">
        <v>318</v>
      </c>
    </row>
    <row r="135" spans="1:240" outlineLevel="1" x14ac:dyDescent="0.3">
      <c r="A135" s="111">
        <v>1</v>
      </c>
      <c r="AR135" s="94" t="str" cm="1">
        <f t="array" aca="1" ref="AR135" ca="1">IF(AND(OR(Formular!Formulartypland="INT",Formular!Formulartypland="INT_FLW",Formular!Formulartypland="INT_EK"),INDIRECT("Formular!IESBK_"&amp;GP135)&lt;&gt;"",INDIRECT("Formular!"&amp;GR135)&lt;&gt;""),GP135,"")</f>
        <v/>
      </c>
      <c r="AX135" s="94" t="str">
        <f t="shared" ca="1" si="37"/>
        <v/>
      </c>
      <c r="AY13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lt;&gt;""),"X","")</f>
        <v/>
      </c>
      <c r="AZ135" s="94" t="str" cm="1">
        <f t="array" aca="1" ref="AZ135" ca="1">IF(AR135="","",IF(AND(Formular!Formulartypland&lt;&gt;"INT",Formular!Formulartypland&lt;&gt;"INT_FLW",Formular!Formulartypland&lt;&gt;"INT_EK"),GT135,VLOOKUP(INDIRECT("Formular!"&amp;GT135),INDIRECT(VLOOKUP(Formular!Formulartypsprache,$GX$37:$GY$44,2,FALSE)),INDEX($GZ$37:$HG$44,MATCH(Formular!Formulartypsprache,$GX$37:$GX$44,0),MATCH(GP135,'Upload Flatfile'!$GZ$36:$HG$36,0)),FALSE)))</f>
        <v/>
      </c>
      <c r="GF135" s="285"/>
      <c r="GG135" s="285"/>
      <c r="GH135" s="285"/>
      <c r="GI135" s="300"/>
      <c r="GP135" t="s">
        <v>293</v>
      </c>
      <c r="GR135" t="s">
        <v>357</v>
      </c>
      <c r="GT135" t="s">
        <v>358</v>
      </c>
      <c r="IC135" s="200" t="s">
        <v>571</v>
      </c>
      <c r="ID135" s="200" t="s">
        <v>572</v>
      </c>
      <c r="IE135" s="200" t="s">
        <v>573</v>
      </c>
      <c r="IF135" s="200" t="s">
        <v>318</v>
      </c>
    </row>
    <row r="136" spans="1:240" outlineLevel="1" x14ac:dyDescent="0.3">
      <c r="A136" s="111">
        <v>1</v>
      </c>
      <c r="AR136" s="94" t="str" cm="1">
        <f t="array" aca="1" ref="AR136" ca="1">IF(AND(OR(Formular!Formulartypland="INT",Formular!Formulartypland="INT_FLW",Formular!Formulartypland="INT_EK"),INDIRECT("Formular!IESBK_"&amp;GP136)&lt;&gt;"",INDIRECT("Formular!"&amp;GR136)&lt;&gt;""),GP136,"")</f>
        <v/>
      </c>
      <c r="AX136" s="94" t="str">
        <f t="shared" ca="1" si="37"/>
        <v/>
      </c>
      <c r="AY13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lt;&gt;""),"X","")</f>
        <v/>
      </c>
      <c r="AZ136" s="94" t="str" cm="1">
        <f t="array" aca="1" ref="AZ136" ca="1">IF(AR136="","",IF(AND(Formular!Formulartypland&lt;&gt;"INT",Formular!Formulartypland&lt;&gt;"INT_FLW",Formular!Formulartypland&lt;&gt;"INT_EK"),GT136,VLOOKUP(INDIRECT("Formular!"&amp;GT136),INDIRECT(VLOOKUP(Formular!Formulartypsprache,$GX$37:$GY$44,2,FALSE)),INDEX($GZ$37:$HG$44,MATCH(Formular!Formulartypsprache,$GX$37:$GX$44,0),MATCH(GP136,'Upload Flatfile'!$GZ$36:$HG$36,0)),FALSE)))</f>
        <v/>
      </c>
      <c r="GF136" s="285"/>
      <c r="GG136" s="285"/>
      <c r="GH136" s="285"/>
      <c r="GI136" s="300"/>
      <c r="GP136" t="s">
        <v>293</v>
      </c>
      <c r="GR136" t="s">
        <v>360</v>
      </c>
      <c r="GT136" t="s">
        <v>361</v>
      </c>
      <c r="IC136" s="200" t="s">
        <v>571</v>
      </c>
      <c r="ID136" s="200" t="s">
        <v>574</v>
      </c>
      <c r="IE136" s="200" t="s">
        <v>575</v>
      </c>
      <c r="IF136" s="200" t="s">
        <v>318</v>
      </c>
    </row>
    <row r="137" spans="1:240" outlineLevel="1" x14ac:dyDescent="0.3">
      <c r="A137" s="111">
        <v>1</v>
      </c>
      <c r="AR137" s="94" t="str" cm="1">
        <f t="array" aca="1" ref="AR137" ca="1">IF(AND(OR(Formular!Formulartypland="INT",Formular!Formulartypland="INT_FLW",Formular!Formulartypland="INT_EK"),INDIRECT("Formular!IESBK_"&amp;GP137)&lt;&gt;"",INDIRECT("Formular!"&amp;GR137)&lt;&gt;""),GP137,"")</f>
        <v/>
      </c>
      <c r="AX137" s="94" t="str">
        <f t="shared" ca="1" si="37"/>
        <v/>
      </c>
      <c r="AY13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lt;&gt;""),"X","")</f>
        <v/>
      </c>
      <c r="AZ137" s="94" t="str" cm="1">
        <f t="array" aca="1" ref="AZ137" ca="1">IF(AR137="","",IF(AND(Formular!Formulartypland&lt;&gt;"INT",Formular!Formulartypland&lt;&gt;"INT_FLW",Formular!Formulartypland&lt;&gt;"INT_EK"),GT137,VLOOKUP(INDIRECT("Formular!"&amp;GT137),INDIRECT(VLOOKUP(Formular!Formulartypsprache,$GX$37:$GY$44,2,FALSE)),INDEX($GZ$37:$HG$44,MATCH(Formular!Formulartypsprache,$GX$37:$GX$44,0),MATCH(GP137,'Upload Flatfile'!$GZ$36:$HG$36,0)),FALSE)))</f>
        <v/>
      </c>
      <c r="GF137" s="285"/>
      <c r="GG137" s="285"/>
      <c r="GH137" s="285"/>
      <c r="GI137" s="300"/>
      <c r="GP137" t="s">
        <v>293</v>
      </c>
      <c r="GR137" t="s">
        <v>363</v>
      </c>
      <c r="GT137" t="s">
        <v>364</v>
      </c>
      <c r="IC137" s="200" t="s">
        <v>571</v>
      </c>
      <c r="ID137" s="200" t="s">
        <v>576</v>
      </c>
      <c r="IE137" s="200" t="s">
        <v>577</v>
      </c>
      <c r="IF137" s="200" t="s">
        <v>318</v>
      </c>
    </row>
    <row r="138" spans="1:240" outlineLevel="1" x14ac:dyDescent="0.3">
      <c r="A138" s="111">
        <v>1</v>
      </c>
      <c r="AR138" s="94" t="str" cm="1">
        <f t="array" aca="1" ref="AR138" ca="1">IF(AND(OR(Formular!Formulartypland="INT",Formular!Formulartypland="INT_FLW",Formular!Formulartypland="INT_EK"),INDIRECT("Formular!IESBK_"&amp;GP138)&lt;&gt;"",INDIRECT("Formular!"&amp;GR138)&lt;&gt;""),GP138,"")</f>
        <v/>
      </c>
      <c r="AX138" s="94" t="str">
        <f t="shared" ca="1" si="37"/>
        <v/>
      </c>
      <c r="AY13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lt;&gt;""),"X","")</f>
        <v/>
      </c>
      <c r="AZ138" s="94" t="str" cm="1">
        <f t="array" aca="1" ref="AZ138" ca="1">IF(AR138="","",IF(AND(Formular!Formulartypland&lt;&gt;"INT",Formular!Formulartypland&lt;&gt;"INT_FLW",Formular!Formulartypland&lt;&gt;"INT_EK"),GT138,VLOOKUP(INDIRECT("Formular!"&amp;GT138),INDIRECT(VLOOKUP(Formular!Formulartypsprache,$GX$37:$GY$44,2,FALSE)),INDEX($GZ$37:$HG$44,MATCH(Formular!Formulartypsprache,$GX$37:$GX$44,0),MATCH(GP138,'Upload Flatfile'!$GZ$36:$HG$36,0)),FALSE)))</f>
        <v/>
      </c>
      <c r="GF138" s="285"/>
      <c r="GG138" s="285"/>
      <c r="GH138" s="285"/>
      <c r="GI138" s="300"/>
      <c r="GP138" t="s">
        <v>293</v>
      </c>
      <c r="GR138" t="s">
        <v>366</v>
      </c>
      <c r="GT138" t="s">
        <v>367</v>
      </c>
      <c r="IC138" s="200" t="s">
        <v>578</v>
      </c>
      <c r="ID138" s="200" t="s">
        <v>579</v>
      </c>
      <c r="IE138" s="200" t="s">
        <v>580</v>
      </c>
      <c r="IF138" s="200" t="s">
        <v>318</v>
      </c>
    </row>
    <row r="139" spans="1:240" outlineLevel="1" x14ac:dyDescent="0.3">
      <c r="A139" s="111">
        <v>1</v>
      </c>
      <c r="AR139" s="94" t="str" cm="1">
        <f t="array" aca="1" ref="AR139" ca="1">IF(AND(OR(Formular!Formulartypland="INT",Formular!Formulartypland="INT_FLW",Formular!Formulartypland="INT_EK"),INDIRECT("Formular!IESBK_"&amp;GP139)&lt;&gt;"",INDIRECT("Formular!"&amp;GR139)&lt;&gt;""),GP139,"")</f>
        <v/>
      </c>
      <c r="AX139" s="94" t="str">
        <f t="shared" ca="1" si="37"/>
        <v/>
      </c>
      <c r="AY13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lt;&gt;""),"X","")</f>
        <v/>
      </c>
      <c r="AZ139" s="94" t="str" cm="1">
        <f t="array" aca="1" ref="AZ139" ca="1">IF(AR139="","",IF(AND(Formular!Formulartypland&lt;&gt;"INT",Formular!Formulartypland&lt;&gt;"INT_FLW",Formular!Formulartypland&lt;&gt;"INT_EK"),GT139,VLOOKUP(INDIRECT("Formular!"&amp;GT139),INDIRECT(VLOOKUP(Formular!Formulartypsprache,$GX$37:$GY$44,2,FALSE)),INDEX($GZ$37:$HG$44,MATCH(Formular!Formulartypsprache,$GX$37:$GX$44,0),MATCH(GP139,'Upload Flatfile'!$GZ$36:$HG$36,0)),FALSE)))</f>
        <v/>
      </c>
      <c r="GF139" s="285"/>
      <c r="GG139" s="285"/>
      <c r="GH139" s="285"/>
      <c r="GI139" s="300"/>
      <c r="GP139" t="s">
        <v>293</v>
      </c>
      <c r="GR139" t="s">
        <v>369</v>
      </c>
      <c r="GT139" t="s">
        <v>370</v>
      </c>
      <c r="IC139" s="200" t="s">
        <v>578</v>
      </c>
      <c r="ID139" s="200" t="s">
        <v>581</v>
      </c>
      <c r="IE139" s="200" t="s">
        <v>582</v>
      </c>
      <c r="IF139" s="200" t="s">
        <v>318</v>
      </c>
    </row>
    <row r="140" spans="1:240" outlineLevel="1" x14ac:dyDescent="0.3">
      <c r="A140" s="111">
        <v>1</v>
      </c>
      <c r="AR140" s="94" t="str" cm="1">
        <f t="array" aca="1" ref="AR140" ca="1">IF(AND(OR(Formular!Formulartypland="INT",Formular!Formulartypland="INT_FLW",Formular!Formulartypland="INT_EK"),INDIRECT("Formular!IESBK_"&amp;GP140)&lt;&gt;"",INDIRECT("Formular!"&amp;GR140)&lt;&gt;""),GP140,"")</f>
        <v/>
      </c>
      <c r="AX140" s="94" t="str">
        <f t="shared" ca="1" si="37"/>
        <v/>
      </c>
      <c r="AY14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lt;&gt;""),"X","")</f>
        <v/>
      </c>
      <c r="AZ140" s="94" t="str" cm="1">
        <f t="array" aca="1" ref="AZ140" ca="1">IF(AR140="","",IF(AND(Formular!Formulartypland&lt;&gt;"INT",Formular!Formulartypland&lt;&gt;"INT_FLW",Formular!Formulartypland&lt;&gt;"INT_EK"),GT140,VLOOKUP(INDIRECT("Formular!"&amp;GT140),INDIRECT(VLOOKUP(Formular!Formulartypsprache,$GX$37:$GY$44,2,FALSE)),INDEX($GZ$37:$HG$44,MATCH(Formular!Formulartypsprache,$GX$37:$GX$44,0),MATCH(GP140,'Upload Flatfile'!$GZ$36:$HG$36,0)),FALSE)))</f>
        <v/>
      </c>
      <c r="GF140" s="285"/>
      <c r="GG140" s="285"/>
      <c r="GH140" s="285"/>
      <c r="GI140" s="300"/>
      <c r="GP140" t="s">
        <v>293</v>
      </c>
      <c r="GR140" t="s">
        <v>373</v>
      </c>
      <c r="GT140" t="s">
        <v>374</v>
      </c>
      <c r="IC140" s="200" t="s">
        <v>578</v>
      </c>
      <c r="ID140" s="200" t="s">
        <v>583</v>
      </c>
      <c r="IE140" s="200" t="s">
        <v>584</v>
      </c>
      <c r="IF140" s="200" t="s">
        <v>318</v>
      </c>
    </row>
    <row r="141" spans="1:240" outlineLevel="1" x14ac:dyDescent="0.3">
      <c r="A141" s="111">
        <v>1</v>
      </c>
      <c r="AR141" s="94" t="str" cm="1">
        <f t="array" aca="1" ref="AR141" ca="1">IF(AND(OR(Formular!Formulartypland="INT",Formular!Formulartypland="INT_FLW",Formular!Formulartypland="INT_EK"),INDIRECT("Formular!IESBK_"&amp;GP141)&lt;&gt;"",INDIRECT("Formular!"&amp;GR141)&lt;&gt;""),GP141,"")</f>
        <v/>
      </c>
      <c r="AX141" s="94" t="str">
        <f t="shared" ca="1" si="37"/>
        <v/>
      </c>
      <c r="AY14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lt;&gt;""),"X","")</f>
        <v/>
      </c>
      <c r="AZ141" s="94" t="str" cm="1">
        <f t="array" aca="1" ref="AZ141" ca="1">IF(AR141="","",IF(AND(Formular!Formulartypland&lt;&gt;"INT",Formular!Formulartypland&lt;&gt;"INT_FLW",Formular!Formulartypland&lt;&gt;"INT_EK"),GT141,VLOOKUP(INDIRECT("Formular!"&amp;GT141),INDIRECT(VLOOKUP(Formular!Formulartypsprache,$GX$37:$GY$44,2,FALSE)),INDEX($GZ$37:$HG$44,MATCH(Formular!Formulartypsprache,$GX$37:$GX$44,0),MATCH(GP141,'Upload Flatfile'!$GZ$36:$HG$36,0)),FALSE)))</f>
        <v/>
      </c>
      <c r="GF141" s="285"/>
      <c r="GG141" s="285"/>
      <c r="GH141" s="285"/>
      <c r="GI141" s="300"/>
      <c r="GP141" t="s">
        <v>293</v>
      </c>
      <c r="GR141" t="s">
        <v>376</v>
      </c>
      <c r="GT141" t="s">
        <v>377</v>
      </c>
      <c r="IC141" s="200" t="s">
        <v>578</v>
      </c>
      <c r="ID141" s="200" t="s">
        <v>585</v>
      </c>
      <c r="IE141" s="200" t="s">
        <v>586</v>
      </c>
      <c r="IF141" s="200" t="s">
        <v>318</v>
      </c>
    </row>
    <row r="142" spans="1:240" outlineLevel="1" x14ac:dyDescent="0.3">
      <c r="A142" s="111">
        <v>1</v>
      </c>
      <c r="AR142" s="94" t="str" cm="1">
        <f t="array" aca="1" ref="AR142" ca="1">IF(AND(OR(Formular!Formulartypland="INT",Formular!Formulartypland="INT_FLW",Formular!Formulartypland="INT_EK"),INDIRECT("Formular!IESBK_"&amp;GP142)&lt;&gt;"",INDIRECT("Formular!"&amp;GR142)&lt;&gt;""),GP142,"")</f>
        <v/>
      </c>
      <c r="AX142" s="94" t="str">
        <f t="shared" ca="1" si="37"/>
        <v/>
      </c>
      <c r="AY14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lt;&gt;""),"X","")</f>
        <v/>
      </c>
      <c r="AZ142" s="94" t="str" cm="1">
        <f t="array" aca="1" ref="AZ142" ca="1">IF(AR142="","",IF(AND(Formular!Formulartypland&lt;&gt;"INT",Formular!Formulartypland&lt;&gt;"INT_FLW",Formular!Formulartypland&lt;&gt;"INT_EK"),GT142,VLOOKUP(INDIRECT("Formular!"&amp;GT142),INDIRECT(VLOOKUP(Formular!Formulartypsprache,$GX$37:$GY$44,2,FALSE)),INDEX($GZ$37:$HG$44,MATCH(Formular!Formulartypsprache,$GX$37:$GX$44,0),MATCH(GP142,'Upload Flatfile'!$GZ$36:$HG$36,0)),FALSE)))</f>
        <v/>
      </c>
      <c r="GF142" s="285"/>
      <c r="GG142" s="285"/>
      <c r="GH142" s="285"/>
      <c r="GI142" s="300"/>
      <c r="GP142" t="s">
        <v>293</v>
      </c>
      <c r="GR142" t="s">
        <v>379</v>
      </c>
      <c r="GT142" t="s">
        <v>380</v>
      </c>
      <c r="IC142" s="200" t="s">
        <v>587</v>
      </c>
      <c r="ID142" s="200" t="s">
        <v>588</v>
      </c>
      <c r="IE142" s="200" t="s">
        <v>589</v>
      </c>
      <c r="IF142" s="200" t="s">
        <v>318</v>
      </c>
    </row>
    <row r="143" spans="1:240" outlineLevel="1" x14ac:dyDescent="0.3">
      <c r="A143" s="111">
        <v>1</v>
      </c>
      <c r="AR143" s="94" t="str" cm="1">
        <f t="array" aca="1" ref="AR143" ca="1">IF(AND(OR(Formular!Formulartypland="INT",Formular!Formulartypland="INT_FLW",Formular!Formulartypland="INT_EK"),INDIRECT("Formular!IESBK_"&amp;GP143)&lt;&gt;"",INDIRECT("Formular!"&amp;GR143)&lt;&gt;""),GP143,"")</f>
        <v/>
      </c>
      <c r="AX143" s="94" t="str">
        <f t="shared" ca="1" si="37"/>
        <v/>
      </c>
      <c r="AY14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lt;&gt;""),"X","")</f>
        <v/>
      </c>
      <c r="AZ143" s="94" t="str" cm="1">
        <f t="array" aca="1" ref="AZ143" ca="1">IF(AR143="","",IF(AND(Formular!Formulartypland&lt;&gt;"INT",Formular!Formulartypland&lt;&gt;"INT_FLW",Formular!Formulartypland&lt;&gt;"INT_EK"),GT143,VLOOKUP(INDIRECT("Formular!"&amp;GT143),INDIRECT(VLOOKUP(Formular!Formulartypsprache,$GX$37:$GY$44,2,FALSE)),INDEX($GZ$37:$HG$44,MATCH(Formular!Formulartypsprache,$GX$37:$GX$44,0),MATCH(GP143,'Upload Flatfile'!$GZ$36:$HG$36,0)),FALSE)))</f>
        <v/>
      </c>
      <c r="GF143" s="285"/>
      <c r="GG143" s="285"/>
      <c r="GH143" s="285"/>
      <c r="GI143" s="300"/>
      <c r="GP143" t="s">
        <v>293</v>
      </c>
      <c r="GR143" t="s">
        <v>382</v>
      </c>
      <c r="GT143" t="s">
        <v>383</v>
      </c>
      <c r="IC143" s="200" t="s">
        <v>590</v>
      </c>
      <c r="ID143" s="200" t="s">
        <v>591</v>
      </c>
      <c r="IE143" s="200" t="s">
        <v>592</v>
      </c>
      <c r="IF143" s="200" t="s">
        <v>318</v>
      </c>
    </row>
    <row r="144" spans="1:240" outlineLevel="1" x14ac:dyDescent="0.3">
      <c r="A144" s="111">
        <v>1</v>
      </c>
      <c r="AR144" s="94" t="str" cm="1">
        <f t="array" aca="1" ref="AR144" ca="1">IF(AND(OR(Formular!Formulartypland="INT",Formular!Formulartypland="INT_FLW",Formular!Formulartypland="INT_EK"),INDIRECT("Formular!IESBK_"&amp;GP144)&lt;&gt;"",INDIRECT("Formular!"&amp;GR144)&lt;&gt;""),GP144,"")</f>
        <v/>
      </c>
      <c r="AX144" s="94" t="str">
        <f t="shared" ca="1" si="37"/>
        <v/>
      </c>
      <c r="AY14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lt;&gt;""),"X","")</f>
        <v/>
      </c>
      <c r="AZ144" s="94" t="str" cm="1">
        <f t="array" aca="1" ref="AZ144" ca="1">IF(AR144="","",IF(AND(Formular!Formulartypland&lt;&gt;"INT",Formular!Formulartypland&lt;&gt;"INT_FLW",Formular!Formulartypland&lt;&gt;"INT_EK"),GT144,VLOOKUP(INDIRECT("Formular!"&amp;GT144),INDIRECT(VLOOKUP(Formular!Formulartypsprache,$GX$37:$GY$44,2,FALSE)),INDEX($GZ$37:$HG$44,MATCH(Formular!Formulartypsprache,$GX$37:$GX$44,0),MATCH(GP144,'Upload Flatfile'!$GZ$36:$HG$36,0)),FALSE)))</f>
        <v/>
      </c>
      <c r="GF144" s="285"/>
      <c r="GG144" s="285"/>
      <c r="GH144" s="285"/>
      <c r="GI144" s="300"/>
      <c r="GP144" t="s">
        <v>293</v>
      </c>
      <c r="GR144" t="s">
        <v>385</v>
      </c>
      <c r="GT144" t="s">
        <v>386</v>
      </c>
      <c r="IC144" s="200" t="s">
        <v>593</v>
      </c>
      <c r="ID144" s="200" t="s">
        <v>594</v>
      </c>
      <c r="IE144" s="200" t="s">
        <v>595</v>
      </c>
      <c r="IF144" s="200" t="s">
        <v>318</v>
      </c>
    </row>
    <row r="145" spans="1:240" outlineLevel="1" x14ac:dyDescent="0.3">
      <c r="A145" s="111">
        <v>1</v>
      </c>
      <c r="AR145" s="94" t="str" cm="1">
        <f t="array" aca="1" ref="AR145" ca="1">IF(AND(OR(Formular!Formulartypland="INT",Formular!Formulartypland="INT_FLW",Formular!Formulartypland="INT_EK"),INDIRECT("Formular!IESBK_"&amp;GP145)&lt;&gt;"",INDIRECT("Formular!"&amp;GR145)&lt;&gt;""),GP145,"")</f>
        <v/>
      </c>
      <c r="AX145" s="94" t="str">
        <f t="shared" ca="1" si="37"/>
        <v/>
      </c>
      <c r="AY14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lt;&gt;""),"X","")</f>
        <v/>
      </c>
      <c r="AZ145" s="94" t="str" cm="1">
        <f t="array" aca="1" ref="AZ145" ca="1">IF(AR145="","",IF(AND(Formular!Formulartypland&lt;&gt;"INT",Formular!Formulartypland&lt;&gt;"INT_FLW",Formular!Formulartypland&lt;&gt;"INT_EK"),GT145,VLOOKUP(INDIRECT("Formular!"&amp;GT145),INDIRECT(VLOOKUP(Formular!Formulartypsprache,$GX$37:$GY$44,2,FALSE)),INDEX($GZ$37:$HG$44,MATCH(Formular!Formulartypsprache,$GX$37:$GX$44,0),MATCH(GP145,'Upload Flatfile'!$GZ$36:$HG$36,0)),FALSE)))</f>
        <v/>
      </c>
      <c r="GF145" s="285"/>
      <c r="GG145" s="285"/>
      <c r="GH145" s="285"/>
      <c r="GI145" s="300"/>
      <c r="GP145" t="s">
        <v>293</v>
      </c>
      <c r="GR145" t="s">
        <v>388</v>
      </c>
      <c r="GT145" t="s">
        <v>389</v>
      </c>
      <c r="IC145" s="200" t="s">
        <v>593</v>
      </c>
      <c r="ID145" s="200" t="s">
        <v>596</v>
      </c>
      <c r="IE145" s="200" t="s">
        <v>597</v>
      </c>
      <c r="IF145" s="200" t="s">
        <v>318</v>
      </c>
    </row>
    <row r="146" spans="1:240" outlineLevel="1" x14ac:dyDescent="0.3">
      <c r="A146" s="111">
        <v>1</v>
      </c>
      <c r="AR146" s="94" t="str" cm="1">
        <f t="array" aca="1" ref="AR146" ca="1">IF(AND(OR(Formular!Formulartypland="INT",Formular!Formulartypland="INT_FLW",Formular!Formulartypland="INT_EK"),INDIRECT("Formular!IESBK_"&amp;GP146)&lt;&gt;"",INDIRECT("Formular!"&amp;GR146)&lt;&gt;""),GP146,"")</f>
        <v/>
      </c>
      <c r="AX146" s="94" t="str">
        <f t="shared" ca="1" si="37"/>
        <v/>
      </c>
      <c r="AY14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Formular!AKLFurthermailaddress16&lt;&gt;""),"X","")</f>
        <v/>
      </c>
      <c r="AZ146" s="94" t="str" cm="1">
        <f t="array" aca="1" ref="AZ146" ca="1">IF(AR146="","",IF(AND(Formular!Formulartypland&lt;&gt;"INT",Formular!Formulartypland&lt;&gt;"INT_FLW",Formular!Formulartypland&lt;&gt;"INT_EK"),GT146,VLOOKUP(INDIRECT("Formular!"&amp;GT146),INDIRECT(VLOOKUP(Formular!Formulartypsprache,$GX$37:$GY$44,2,FALSE)),INDEX($GZ$37:$HG$44,MATCH(Formular!Formulartypsprache,$GX$37:$GX$44,0),MATCH(GP146,'Upload Flatfile'!$GZ$36:$HG$36,0)),FALSE)))</f>
        <v/>
      </c>
      <c r="GF146" s="285"/>
      <c r="GG146" s="285"/>
      <c r="GH146" s="285"/>
      <c r="GI146" s="300"/>
      <c r="GP146" t="s">
        <v>293</v>
      </c>
      <c r="GQ146" s="29"/>
      <c r="GR146" t="s">
        <v>391</v>
      </c>
      <c r="GT146" t="s">
        <v>392</v>
      </c>
      <c r="IC146" s="200" t="s">
        <v>593</v>
      </c>
      <c r="ID146" s="200" t="s">
        <v>598</v>
      </c>
      <c r="IE146" s="200" t="s">
        <v>599</v>
      </c>
      <c r="IF146" s="200" t="s">
        <v>318</v>
      </c>
    </row>
    <row r="147" spans="1:240" outlineLevel="1" x14ac:dyDescent="0.3">
      <c r="A147" s="111">
        <v>1</v>
      </c>
      <c r="AR147" s="94" t="str" cm="1">
        <f t="array" aca="1" ref="AR147" ca="1">IF(AND(OR(Formular!Formulartypland="INT",Formular!Formulartypland="INT_FLW",Formular!Formulartypland="INT_EK"),INDIRECT("Formular!IESBK_"&amp;GP147)&lt;&gt;"",OR(INDIRECT("Formular!"&amp;GQ147)&lt;&gt;"",INDIRECT("Formular!"&amp;GR147)&lt;&gt;"",INDIRECT("Formular!"&amp;GS147)&lt;&gt;"")),GP147,"")</f>
        <v/>
      </c>
      <c r="AS147" s="94" t="str">
        <f ca="1">IF(AR147="","",GQ147)</f>
        <v/>
      </c>
      <c r="AT147" s="26"/>
      <c r="AU147" s="94" t="str">
        <f ca="1">IF(AR147="","","AKLtelephoneCountry1")</f>
        <v/>
      </c>
      <c r="AV147" s="26"/>
      <c r="AW147" s="26"/>
      <c r="AX147" s="94" t="str">
        <f t="shared" ca="1" si="37"/>
        <v/>
      </c>
      <c r="BA147" s="94" t="str">
        <f ca="1">IF(AR147="","",GS147)</f>
        <v/>
      </c>
      <c r="BB147" s="94" t="str">
        <f ca="1">IF(AR147="","","AKLCentralFaxNoCountry")</f>
        <v/>
      </c>
      <c r="BC147" s="27"/>
      <c r="BD147" s="94" t="str">
        <f>IF(Formular!AKLCentralFaxNoExt&lt;&gt;"","X","")</f>
        <v/>
      </c>
      <c r="GF147" s="285"/>
      <c r="GG147" s="285"/>
      <c r="GH147" s="285"/>
      <c r="GI147" s="300"/>
      <c r="GP147" t="s">
        <v>294</v>
      </c>
      <c r="GQ147" s="29" t="s">
        <v>263</v>
      </c>
      <c r="GR147" t="s">
        <v>264</v>
      </c>
      <c r="GS147" s="27" t="s">
        <v>265</v>
      </c>
      <c r="IC147" s="200" t="s">
        <v>593</v>
      </c>
      <c r="ID147" s="200" t="s">
        <v>600</v>
      </c>
      <c r="IE147" s="200" t="s">
        <v>601</v>
      </c>
      <c r="IF147" s="200" t="s">
        <v>318</v>
      </c>
    </row>
    <row r="148" spans="1:240" outlineLevel="1" x14ac:dyDescent="0.3">
      <c r="A148" s="111">
        <v>1</v>
      </c>
      <c r="AR148" s="94" t="str" cm="1">
        <f t="array" aca="1" ref="AR148" ca="1">IF(AND(OR(Formular!Formulartypland="INT",Formular!Formulartypland="INT_FLW",Formular!Formulartypland="INT_EK"),INDIRECT("Formular!IESBK_"&amp;GP148)&lt;&gt;"",OR(INDIRECT("Formular!"&amp;GQ148)&lt;&gt;"",INDIRECT("Formular!"&amp;GR148)&lt;&gt;"",INDIRECT("Formular!"&amp;GS148)&lt;&gt;"")),GP148,"")</f>
        <v/>
      </c>
      <c r="AS148" s="94" t="str">
        <f ca="1">IF(AR148="","",GQ148)</f>
        <v/>
      </c>
      <c r="AT148" s="29"/>
      <c r="AU148" s="94" t="str">
        <f ca="1">IF(AR148="","","AKLtelephoneCountry2")</f>
        <v/>
      </c>
      <c r="AV148" s="26"/>
      <c r="AW148" s="29"/>
      <c r="AX148" s="94" t="str">
        <f t="shared" ca="1" si="37"/>
        <v/>
      </c>
      <c r="AY148" s="28"/>
      <c r="BA148" s="94" t="str">
        <f ca="1">IF(AR148="","",GS148)</f>
        <v/>
      </c>
      <c r="BB148" s="94" t="str">
        <f ca="1">IF(AR148="","","AKLCentralAvisFaxNoCountry")</f>
        <v/>
      </c>
      <c r="BD148" s="94" t="str">
        <f>IF(AND(BD147="",Formular!AKLCentralAvisFaxNoExt&lt;&gt;""),"X","")</f>
        <v/>
      </c>
      <c r="BE148" s="26"/>
      <c r="GF148" s="285"/>
      <c r="GG148" s="285"/>
      <c r="GH148" s="285"/>
      <c r="GI148" s="300"/>
      <c r="GP148" t="s">
        <v>294</v>
      </c>
      <c r="GQ148" s="29" t="s">
        <v>271</v>
      </c>
      <c r="GR148" t="s">
        <v>272</v>
      </c>
      <c r="GS148" t="s">
        <v>273</v>
      </c>
      <c r="IC148" s="200" t="s">
        <v>602</v>
      </c>
      <c r="ID148" s="200" t="s">
        <v>603</v>
      </c>
      <c r="IE148" s="200" t="s">
        <v>604</v>
      </c>
      <c r="IF148" s="200" t="s">
        <v>318</v>
      </c>
    </row>
    <row r="149" spans="1:240" outlineLevel="1" x14ac:dyDescent="0.3">
      <c r="A149" s="111">
        <v>1</v>
      </c>
      <c r="AR149" s="94" t="str" cm="1">
        <f t="array" aca="1" ref="AR149" ca="1">IF(AND(OR(Formular!Formulartypland="INT",Formular!Formulartypland="INT_FLW",Formular!Formulartypland="INT_EK"),INDIRECT("Formular!IESBK_"&amp;GP149)&lt;&gt;"",OR(INDIRECT("Formular!"&amp;GQ149)&lt;&gt;"",INDIRECT("Formular!"&amp;GR149)&lt;&gt;"")),GP149,"")</f>
        <v/>
      </c>
      <c r="AS149" s="94" t="str">
        <f ca="1">IF(AR149="","",GQ149)</f>
        <v/>
      </c>
      <c r="AT149" s="29"/>
      <c r="AU149" s="94" t="str">
        <f ca="1">IF(AR149="","","AKLtelephoneCountry3")</f>
        <v/>
      </c>
      <c r="AV149" s="26"/>
      <c r="AW149" s="29"/>
      <c r="AX149" s="94" t="str">
        <f t="shared" ca="1" si="37"/>
        <v/>
      </c>
      <c r="AY149" s="28"/>
      <c r="BA149" s="26"/>
      <c r="BB149" s="26"/>
      <c r="BC149" s="26"/>
      <c r="BD149" s="28"/>
      <c r="BE149" s="28"/>
      <c r="GF149" s="285"/>
      <c r="GG149" s="285"/>
      <c r="GH149" s="285"/>
      <c r="GI149" s="300"/>
      <c r="GP149" t="s">
        <v>294</v>
      </c>
      <c r="GQ149" s="29" t="s">
        <v>279</v>
      </c>
      <c r="GR149" t="s">
        <v>280</v>
      </c>
      <c r="IC149" s="200" t="s">
        <v>605</v>
      </c>
      <c r="ID149" s="200" t="s">
        <v>606</v>
      </c>
      <c r="IE149" s="200" t="s">
        <v>607</v>
      </c>
      <c r="IF149" s="200" t="s">
        <v>318</v>
      </c>
    </row>
    <row r="150" spans="1:240" outlineLevel="1" x14ac:dyDescent="0.3">
      <c r="A150" s="111">
        <v>1</v>
      </c>
      <c r="AR150" s="94" t="str" cm="1">
        <f t="array" aca="1" ref="AR150" ca="1">IF(AND(OR(Formular!Formulartypland="INT",Formular!Formulartypland="INT_FLW",Formular!Formulartypland="INT_EK"),INDIRECT("Formular!IESBK_"&amp;GP150)&lt;&gt;"",INDIRECT("Formular!"&amp;GR150)&lt;&gt;""),GP150,"")</f>
        <v/>
      </c>
      <c r="AX150" s="94" t="str">
        <f t="shared" ca="1" si="37"/>
        <v/>
      </c>
      <c r="BA150" s="29"/>
      <c r="BB150" s="28"/>
      <c r="BC150" s="28"/>
      <c r="BD150" s="28"/>
      <c r="BE150" s="28"/>
      <c r="GF150" s="285"/>
      <c r="GG150" s="285"/>
      <c r="GH150" s="285"/>
      <c r="GI150" s="300"/>
      <c r="GP150" t="s">
        <v>294</v>
      </c>
      <c r="GR150" t="s">
        <v>284</v>
      </c>
      <c r="IC150" s="200" t="s">
        <v>608</v>
      </c>
      <c r="ID150" s="200" t="s">
        <v>609</v>
      </c>
      <c r="IE150" s="200" t="s">
        <v>610</v>
      </c>
      <c r="IF150" s="200" t="s">
        <v>318</v>
      </c>
    </row>
    <row r="151" spans="1:240" outlineLevel="1" x14ac:dyDescent="0.3">
      <c r="A151" s="111">
        <v>1</v>
      </c>
      <c r="AR151" s="94" t="str" cm="1">
        <f t="array" aca="1" ref="AR151" ca="1">IF(AND(OR(Formular!Formulartypland="INT",Formular!Formulartypland="INT_FLW",Formular!Formulartypland="INT_EK"),INDIRECT("Formular!IESBK_"&amp;GP151)&lt;&gt;"",INDIRECT("Formular!"&amp;GR151)&lt;&gt;""),GP151,"")</f>
        <v/>
      </c>
      <c r="AX151" s="94" t="str">
        <f t="shared" ca="1" si="37"/>
        <v/>
      </c>
      <c r="GF151" s="285"/>
      <c r="GG151" s="285"/>
      <c r="GH151" s="285"/>
      <c r="GI151" s="300"/>
      <c r="GP151" t="s">
        <v>294</v>
      </c>
      <c r="GR151" t="s">
        <v>285</v>
      </c>
      <c r="IC151" s="200" t="s">
        <v>608</v>
      </c>
      <c r="ID151" s="200" t="s">
        <v>611</v>
      </c>
      <c r="IE151" s="200" t="s">
        <v>612</v>
      </c>
      <c r="IF151" s="200" t="s">
        <v>318</v>
      </c>
    </row>
    <row r="152" spans="1:240" outlineLevel="1" x14ac:dyDescent="0.3">
      <c r="A152" s="111">
        <v>1</v>
      </c>
      <c r="AR152" s="94" t="str" cm="1">
        <f t="array" aca="1" ref="AR152" ca="1">IF(AND(OR(Formular!Formulartypland="INT",Formular!Formulartypland="INT_FLW",Formular!Formulartypland="INT_EK"),INDIRECT("Formular!IESBK_"&amp;GP152)&lt;&gt;"",INDIRECT("Formular!"&amp;GR152)&lt;&gt;""),GP152,"")</f>
        <v/>
      </c>
      <c r="AX152" s="94" t="str">
        <f t="shared" ca="1" si="37"/>
        <v/>
      </c>
      <c r="AY152" s="94" t="str">
        <f>IF(AND(Formular!FormulartypKostenart="COST",Formular!AKLfororderscentralmailaddress1&lt;&gt;""),"X",IF(AND(Formular!FormulartypKostenart="WARE",Formular!Formulartypland="CZ"),"X",""))</f>
        <v/>
      </c>
      <c r="AZ152" s="94" t="str" cm="1">
        <f t="array" aca="1" ref="AZ152" ca="1">IF(AR152="","",IF(AND(Formular!Formulartypland&lt;&gt;"INT",Formular!Formulartypland&lt;&gt;"INT_FLW",Formular!Formulartypland&lt;&gt;"INT_EK"),GT152,VLOOKUP(INDIRECT("Formular!"&amp;GT152),INDIRECT(VLOOKUP(Formular!Formulartypsprache,$GX$37:$GY$44,2,FALSE)),INDEX($GZ$37:$HG$44,MATCH(Formular!Formulartypsprache,$GX$37:$GX$44,0),MATCH(GP152,'Upload Flatfile'!$GZ$36:$HG$36,0)),FALSE)))</f>
        <v/>
      </c>
      <c r="GF152" s="285"/>
      <c r="GG152" s="285"/>
      <c r="GH152" s="285"/>
      <c r="GI152" s="300"/>
      <c r="GP152" t="s">
        <v>294</v>
      </c>
      <c r="GR152" s="29" t="s">
        <v>286</v>
      </c>
      <c r="GT152" s="26" t="s">
        <v>287</v>
      </c>
      <c r="IC152" s="200" t="s">
        <v>613</v>
      </c>
      <c r="ID152" s="200" t="s">
        <v>614</v>
      </c>
      <c r="IE152" s="200" t="s">
        <v>615</v>
      </c>
      <c r="IF152" s="200" t="s">
        <v>318</v>
      </c>
    </row>
    <row r="153" spans="1:240" outlineLevel="1" x14ac:dyDescent="0.3">
      <c r="A153" s="111">
        <v>1</v>
      </c>
      <c r="AR153" s="94" t="str" cm="1">
        <f t="array" aca="1" ref="AR153" ca="1">IF(AND(OR(Formular!Formulartypland="INT",Formular!Formulartypland="INT_FLW",Formular!Formulartypland="INT_EK"),INDIRECT("Formular!IESBK_"&amp;GP153)&lt;&gt;"",INDIRECT("Formular!"&amp;GR153)&lt;&gt;""),GP153,"")</f>
        <v/>
      </c>
      <c r="AX153" s="94" t="str">
        <f t="shared" ca="1" si="37"/>
        <v/>
      </c>
      <c r="AY153" s="94" t="str">
        <f>IF(AND(Formular!FormulartypKostenart="COST",Formular!AKLfororderscentralmailaddress1="",Formular!AKLfororderscentralmailaddress2&lt;&gt;""),"X","")</f>
        <v/>
      </c>
      <c r="AZ153" s="94" t="str" cm="1">
        <f t="array" aca="1" ref="AZ153" ca="1">IF(AR153="","",IF(AND(Formular!Formulartypland&lt;&gt;"INT",Formular!Formulartypland&lt;&gt;"INT_FLW",Formular!Formulartypland&lt;&gt;"INT_EK"),GT153,VLOOKUP(INDIRECT("Formular!"&amp;GT153),INDIRECT(VLOOKUP(Formular!Formulartypsprache,$GX$37:$GY$44,2,FALSE)),INDEX($GZ$37:$HG$44,MATCH(Formular!Formulartypsprache,$GX$37:$GX$44,0),MATCH(GP153,'Upload Flatfile'!$GZ$36:$HG$36,0)),FALSE)))</f>
        <v/>
      </c>
      <c r="GF153" s="285"/>
      <c r="GG153" s="285"/>
      <c r="GH153" s="285"/>
      <c r="GI153" s="300"/>
      <c r="GP153" t="s">
        <v>294</v>
      </c>
      <c r="GR153" s="29" t="s">
        <v>312</v>
      </c>
      <c r="GT153" s="26" t="s">
        <v>313</v>
      </c>
      <c r="IC153" s="200" t="s">
        <v>613</v>
      </c>
      <c r="ID153" s="200" t="s">
        <v>616</v>
      </c>
      <c r="IE153" s="200" t="s">
        <v>617</v>
      </c>
      <c r="IF153" s="200" t="s">
        <v>318</v>
      </c>
    </row>
    <row r="154" spans="1:240" outlineLevel="1" x14ac:dyDescent="0.3">
      <c r="A154" s="111">
        <v>1</v>
      </c>
      <c r="AR154" s="94" t="str" cm="1">
        <f t="array" aca="1" ref="AR154" ca="1">IF(AND(OR(Formular!Formulartypland="INT",Formular!Formulartypland="INT_FLW",Formular!Formulartypland="INT_EK"),INDIRECT("Formular!IESBK_"&amp;GP154)&lt;&gt;"",INDIRECT("Formular!"&amp;GR154)&lt;&gt;""),GP154,"")</f>
        <v/>
      </c>
      <c r="AX154" s="94" t="str">
        <f t="shared" ca="1" si="37"/>
        <v/>
      </c>
      <c r="AY154" s="94" t="str">
        <f>IF(AND(Formular!FormulartypKostenart="COST",Formular!AKLfororderscentralmailaddress1="",Formular!AKLfororderscentralmailaddress2="",Formular!AKLfororderscentralmailaddress3&lt;&gt;""),"X","")</f>
        <v/>
      </c>
      <c r="AZ154" s="94" t="str" cm="1">
        <f t="array" aca="1" ref="AZ154" ca="1">IF(AR154="","",IF(AND(Formular!Formulartypland&lt;&gt;"INT",Formular!Formulartypland&lt;&gt;"INT_FLW",Formular!Formulartypland&lt;&gt;"INT_EK"),GT154,VLOOKUP(INDIRECT("Formular!"&amp;GT154),INDIRECT(VLOOKUP(Formular!Formulartypsprache,$GX$37:$GY$44,2,FALSE)),INDEX($GZ$37:$HG$44,MATCH(Formular!Formulartypsprache,$GX$37:$GX$44,0),MATCH(GP154,'Upload Flatfile'!$GZ$36:$HG$36,0)),FALSE)))</f>
        <v/>
      </c>
      <c r="GF154" s="285"/>
      <c r="GG154" s="285"/>
      <c r="GH154" s="285"/>
      <c r="GI154" s="300"/>
      <c r="GP154" t="s">
        <v>294</v>
      </c>
      <c r="GR154" s="29" t="s">
        <v>319</v>
      </c>
      <c r="GT154" s="26" t="s">
        <v>320</v>
      </c>
      <c r="IC154" s="200" t="s">
        <v>618</v>
      </c>
      <c r="ID154" s="200" t="s">
        <v>619</v>
      </c>
      <c r="IE154" s="200" t="s">
        <v>620</v>
      </c>
      <c r="IF154" s="200" t="s">
        <v>318</v>
      </c>
    </row>
    <row r="155" spans="1:240" outlineLevel="1" x14ac:dyDescent="0.3">
      <c r="A155" s="111">
        <v>1</v>
      </c>
      <c r="AR155" s="94" t="str" cm="1">
        <f t="array" aca="1" ref="AR155" ca="1">IF(AND(OR(Formular!Formulartypland="INT",Formular!Formulartypland="INT_FLW",Formular!Formulartypland="INT_EK"),INDIRECT("Formular!IESBK_"&amp;GP155)&lt;&gt;"",INDIRECT("Formular!"&amp;GR155)&lt;&gt;""),GP155,"")</f>
        <v/>
      </c>
      <c r="AX155" s="94" t="str">
        <f t="shared" ca="1" si="37"/>
        <v/>
      </c>
      <c r="AY155" s="94" t="str">
        <f>IF(AND(Formular!FormulartypKostenart="COST",Formular!AKLfororderscentralmailaddress1="",Formular!AKLfororderscentralmailaddress2="",Formular!AKLfororderscentralmailaddress3="",Formular!AKLfororderscentralmailaddress4&lt;&gt;""),"X","")</f>
        <v/>
      </c>
      <c r="AZ155" s="94" t="str" cm="1">
        <f t="array" aca="1" ref="AZ155" ca="1">IF(AR155="","",IF(AND(Formular!Formulartypland&lt;&gt;"INT",Formular!Formulartypland&lt;&gt;"INT_FLW",Formular!Formulartypland&lt;&gt;"INT_EK"),GT155,VLOOKUP(INDIRECT("Formular!"&amp;GT155),INDIRECT(VLOOKUP(Formular!Formulartypsprache,$GX$37:$GY$44,2,FALSE)),INDEX($GZ$37:$HG$44,MATCH(Formular!Formulartypsprache,$GX$37:$GX$44,0),MATCH(GP155,'Upload Flatfile'!$GZ$36:$HG$36,0)),FALSE)))</f>
        <v/>
      </c>
      <c r="GF155" s="285"/>
      <c r="GG155" s="285"/>
      <c r="GH155" s="285"/>
      <c r="GI155" s="300"/>
      <c r="GP155" t="s">
        <v>294</v>
      </c>
      <c r="GR155" s="29" t="s">
        <v>323</v>
      </c>
      <c r="GT155" s="26" t="s">
        <v>324</v>
      </c>
      <c r="IC155" s="200" t="s">
        <v>621</v>
      </c>
      <c r="ID155" s="200" t="s">
        <v>622</v>
      </c>
      <c r="IE155" s="200" t="s">
        <v>623</v>
      </c>
      <c r="IF155" s="200" t="s">
        <v>318</v>
      </c>
    </row>
    <row r="156" spans="1:240" outlineLevel="1" x14ac:dyDescent="0.3">
      <c r="A156" s="111">
        <v>1</v>
      </c>
      <c r="AR156" s="94" t="str" cm="1">
        <f t="array" aca="1" ref="AR156" ca="1">IF(AND(OR(Formular!Formulartypland="INT",Formular!Formulartypland="INT_FLW",Formular!Formulartypland="INT_EK"),INDIRECT("Formular!IESBK_"&amp;GP156)&lt;&gt;"",INDIRECT("Formular!"&amp;GR156)&lt;&gt;""),GP156,"")</f>
        <v/>
      </c>
      <c r="AX156" s="94" t="str">
        <f t="shared" ca="1" si="37"/>
        <v/>
      </c>
      <c r="AY15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lt;&gt;""),"X","")</f>
        <v/>
      </c>
      <c r="AZ156" s="94" t="str" cm="1">
        <f t="array" aca="1" ref="AZ156" ca="1">IF(AR156="","",IF(AND(Formular!Formulartypland&lt;&gt;"INT",Formular!Formulartypland&lt;&gt;"INT_FLW",Formular!Formulartypland&lt;&gt;"INT_EK"),GT156,VLOOKUP(INDIRECT("Formular!"&amp;GT156),INDIRECT(VLOOKUP(Formular!Formulartypsprache,$GX$37:$GY$44,2,FALSE)),INDEX($GZ$37:$HG$44,MATCH(Formular!Formulartypsprache,$GX$37:$GX$44,0),MATCH(GP156,'Upload Flatfile'!$GZ$36:$HG$36,0)),FALSE)))</f>
        <v/>
      </c>
      <c r="GF156" s="285"/>
      <c r="GG156" s="285"/>
      <c r="GH156" s="285"/>
      <c r="GI156" s="300"/>
      <c r="GP156" t="s">
        <v>294</v>
      </c>
      <c r="GR156" t="s">
        <v>327</v>
      </c>
      <c r="GT156" t="s">
        <v>328</v>
      </c>
      <c r="IC156" s="200" t="s">
        <v>624</v>
      </c>
      <c r="ID156" s="200" t="s">
        <v>625</v>
      </c>
      <c r="IE156" s="200" t="s">
        <v>626</v>
      </c>
      <c r="IF156" s="200" t="s">
        <v>318</v>
      </c>
    </row>
    <row r="157" spans="1:240" outlineLevel="1" x14ac:dyDescent="0.3">
      <c r="A157" s="111">
        <v>1</v>
      </c>
      <c r="AR157" s="94" t="str" cm="1">
        <f t="array" aca="1" ref="AR157" ca="1">IF(AND(OR(Formular!Formulartypland="INT",Formular!Formulartypland="INT_FLW",Formular!Formulartypland="INT_EK"),INDIRECT("Formular!IESBK_"&amp;GP157)&lt;&gt;"",INDIRECT("Formular!"&amp;GR157)&lt;&gt;""),GP157,"")</f>
        <v/>
      </c>
      <c r="AX157" s="94" t="str">
        <f t="shared" ca="1" si="37"/>
        <v/>
      </c>
      <c r="AY15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lt;&gt;""),"X","")</f>
        <v/>
      </c>
      <c r="AZ157" s="94" t="str" cm="1">
        <f t="array" aca="1" ref="AZ157" ca="1">IF(AR157="","",IF(AND(Formular!Formulartypland&lt;&gt;"INT",Formular!Formulartypland&lt;&gt;"INT_FLW",Formular!Formulartypland&lt;&gt;"INT_EK"),GT157,VLOOKUP(INDIRECT("Formular!"&amp;GT157),INDIRECT(VLOOKUP(Formular!Formulartypsprache,$GX$37:$GY$44,2,FALSE)),INDEX($GZ$37:$HG$44,MATCH(Formular!Formulartypsprache,$GX$37:$GX$44,0),MATCH(GP157,'Upload Flatfile'!$GZ$36:$HG$36,0)),FALSE)))</f>
        <v/>
      </c>
      <c r="GF157" s="285"/>
      <c r="GG157" s="285"/>
      <c r="GH157" s="285"/>
      <c r="GI157" s="300"/>
      <c r="GP157" t="s">
        <v>294</v>
      </c>
      <c r="GR157" t="s">
        <v>331</v>
      </c>
      <c r="GT157" t="s">
        <v>332</v>
      </c>
      <c r="IC157" s="200" t="s">
        <v>624</v>
      </c>
      <c r="ID157" s="200" t="s">
        <v>627</v>
      </c>
      <c r="IE157" s="200" t="s">
        <v>628</v>
      </c>
      <c r="IF157" s="200" t="s">
        <v>318</v>
      </c>
    </row>
    <row r="158" spans="1:240" outlineLevel="1" x14ac:dyDescent="0.3">
      <c r="A158" s="111">
        <v>1</v>
      </c>
      <c r="AR158" s="94" t="str" cm="1">
        <f t="array" aca="1" ref="AR158" ca="1">IF(AND(OR(Formular!Formulartypland="INT",Formular!Formulartypland="INT_FLW",Formular!Formulartypland="INT_EK"),INDIRECT("Formular!IESBK_"&amp;GP158)&lt;&gt;"",INDIRECT("Formular!"&amp;GR158)&lt;&gt;""),GP158,"")</f>
        <v/>
      </c>
      <c r="AX158" s="94" t="str">
        <f t="shared" ca="1" si="37"/>
        <v/>
      </c>
      <c r="AY15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lt;&gt;""),"X","")</f>
        <v/>
      </c>
      <c r="AZ158" s="94" t="str" cm="1">
        <f t="array" aca="1" ref="AZ158" ca="1">IF(AR158="","",IF(AND(Formular!Formulartypland&lt;&gt;"INT",Formular!Formulartypland&lt;&gt;"INT_FLW",Formular!Formulartypland&lt;&gt;"INT_EK"),GT158,VLOOKUP(INDIRECT("Formular!"&amp;GT158),INDIRECT(VLOOKUP(Formular!Formulartypsprache,$GX$37:$GY$44,2,FALSE)),INDEX($GZ$37:$HG$44,MATCH(Formular!Formulartypsprache,$GX$37:$GX$44,0),MATCH(GP158,'Upload Flatfile'!$GZ$36:$HG$36,0)),FALSE)))</f>
        <v/>
      </c>
      <c r="GF158" s="285"/>
      <c r="GG158" s="285"/>
      <c r="GH158" s="285"/>
      <c r="GI158" s="300"/>
      <c r="GP158" t="s">
        <v>294</v>
      </c>
      <c r="GR158" t="s">
        <v>336</v>
      </c>
      <c r="GT158" t="s">
        <v>337</v>
      </c>
      <c r="IC158" s="200" t="s">
        <v>629</v>
      </c>
      <c r="ID158" s="200" t="s">
        <v>630</v>
      </c>
      <c r="IE158" s="200" t="s">
        <v>631</v>
      </c>
      <c r="IF158" s="200" t="s">
        <v>318</v>
      </c>
    </row>
    <row r="159" spans="1:240" outlineLevel="1" x14ac:dyDescent="0.3">
      <c r="A159" s="111">
        <v>1</v>
      </c>
      <c r="AR159" s="94" t="str" cm="1">
        <f t="array" aca="1" ref="AR159" ca="1">IF(AND(OR(Formular!Formulartypland="INT",Formular!Formulartypland="INT_FLW",Formular!Formulartypland="INT_EK"),INDIRECT("Formular!IESBK_"&amp;GP159)&lt;&gt;"",INDIRECT("Formular!"&amp;GR159)&lt;&gt;""),GP159,"")</f>
        <v/>
      </c>
      <c r="AX159" s="94" t="str">
        <f t="shared" ref="AX159:AX222" ca="1" si="38">IF(AR159="","",GR159)</f>
        <v/>
      </c>
      <c r="AY15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lt;&gt;""),"X","")</f>
        <v/>
      </c>
      <c r="AZ159" s="94" t="str" cm="1">
        <f t="array" aca="1" ref="AZ159" ca="1">IF(AR159="","",IF(AND(Formular!Formulartypland&lt;&gt;"INT",Formular!Formulartypland&lt;&gt;"INT_FLW",Formular!Formulartypland&lt;&gt;"INT_EK"),GT159,VLOOKUP(INDIRECT("Formular!"&amp;GT159),INDIRECT(VLOOKUP(Formular!Formulartypsprache,$GX$37:$GY$44,2,FALSE)),INDEX($GZ$37:$HG$44,MATCH(Formular!Formulartypsprache,$GX$37:$GX$44,0),MATCH(GP159,'Upload Flatfile'!$GZ$36:$HG$36,0)),FALSE)))</f>
        <v/>
      </c>
      <c r="GF159" s="285"/>
      <c r="GG159" s="285"/>
      <c r="GH159" s="285"/>
      <c r="GI159" s="300"/>
      <c r="GP159" t="s">
        <v>294</v>
      </c>
      <c r="GR159" t="s">
        <v>340</v>
      </c>
      <c r="GT159" t="s">
        <v>341</v>
      </c>
      <c r="IC159" s="200" t="s">
        <v>629</v>
      </c>
      <c r="ID159" s="200" t="s">
        <v>632</v>
      </c>
      <c r="IE159" s="200" t="s">
        <v>633</v>
      </c>
      <c r="IF159" s="200" t="s">
        <v>318</v>
      </c>
    </row>
    <row r="160" spans="1:240" outlineLevel="1" x14ac:dyDescent="0.3">
      <c r="A160" s="111">
        <v>1</v>
      </c>
      <c r="AR160" s="94" t="str" cm="1">
        <f t="array" aca="1" ref="AR160" ca="1">IF(AND(OR(Formular!Formulartypland="INT",Formular!Formulartypland="INT_FLW",Formular!Formulartypland="INT_EK"),INDIRECT("Formular!IESBK_"&amp;GP160)&lt;&gt;"",INDIRECT("Formular!"&amp;GR160)&lt;&gt;""),GP160,"")</f>
        <v/>
      </c>
      <c r="AX160" s="94" t="str">
        <f t="shared" ca="1" si="38"/>
        <v/>
      </c>
      <c r="AY16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lt;&gt;""),"X","")</f>
        <v/>
      </c>
      <c r="AZ160" s="94" t="str" cm="1">
        <f t="array" aca="1" ref="AZ160" ca="1">IF(AR160="","",IF(AND(Formular!Formulartypland&lt;&gt;"INT",Formular!Formulartypland&lt;&gt;"INT_FLW",Formular!Formulartypland&lt;&gt;"INT_EK"),GT160,VLOOKUP(INDIRECT("Formular!"&amp;GT160),INDIRECT(VLOOKUP(Formular!Formulartypsprache,$GX$37:$GY$44,2,FALSE)),INDEX($GZ$37:$HG$44,MATCH(Formular!Formulartypsprache,$GX$37:$GX$44,0),MATCH(GP160,'Upload Flatfile'!$GZ$36:$HG$36,0)),FALSE)))</f>
        <v/>
      </c>
      <c r="GF160" s="285"/>
      <c r="GG160" s="285"/>
      <c r="GH160" s="285"/>
      <c r="GI160" s="300"/>
      <c r="GP160" t="s">
        <v>294</v>
      </c>
      <c r="GR160" t="s">
        <v>344</v>
      </c>
      <c r="GT160" t="s">
        <v>345</v>
      </c>
      <c r="IC160" s="200" t="s">
        <v>629</v>
      </c>
      <c r="ID160" s="200" t="s">
        <v>634</v>
      </c>
      <c r="IE160" s="200" t="s">
        <v>635</v>
      </c>
      <c r="IF160" s="200" t="s">
        <v>318</v>
      </c>
    </row>
    <row r="161" spans="1:240" outlineLevel="1" x14ac:dyDescent="0.3">
      <c r="A161" s="111">
        <v>1</v>
      </c>
      <c r="AR161" s="94" t="str" cm="1">
        <f t="array" aca="1" ref="AR161" ca="1">IF(AND(OR(Formular!Formulartypland="INT",Formular!Formulartypland="INT_FLW",Formular!Formulartypland="INT_EK"),INDIRECT("Formular!IESBK_"&amp;GP161)&lt;&gt;"",INDIRECT("Formular!"&amp;GR161)&lt;&gt;""),GP161,"")</f>
        <v/>
      </c>
      <c r="AX161" s="94" t="str">
        <f t="shared" ca="1" si="38"/>
        <v/>
      </c>
      <c r="AY16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lt;&gt;""),"X","")</f>
        <v/>
      </c>
      <c r="AZ161" s="94" t="str" cm="1">
        <f t="array" aca="1" ref="AZ161" ca="1">IF(AR161="","",IF(AND(Formular!Formulartypland&lt;&gt;"INT",Formular!Formulartypland&lt;&gt;"INT_FLW",Formular!Formulartypland&lt;&gt;"INT_EK"),GT161,VLOOKUP(INDIRECT("Formular!"&amp;GT161),INDIRECT(VLOOKUP(Formular!Formulartypsprache,$GX$37:$GY$44,2,FALSE)),INDEX($GZ$37:$HG$44,MATCH(Formular!Formulartypsprache,$GX$37:$GX$44,0),MATCH(GP161,'Upload Flatfile'!$GZ$36:$HG$36,0)),FALSE)))</f>
        <v/>
      </c>
      <c r="GF161" s="285"/>
      <c r="GG161" s="285"/>
      <c r="GH161" s="285"/>
      <c r="GI161" s="300"/>
      <c r="GP161" t="s">
        <v>294</v>
      </c>
      <c r="GR161" t="s">
        <v>348</v>
      </c>
      <c r="GT161" t="s">
        <v>349</v>
      </c>
      <c r="IC161" s="200" t="s">
        <v>629</v>
      </c>
      <c r="ID161" s="200" t="s">
        <v>636</v>
      </c>
      <c r="IE161" s="200" t="s">
        <v>637</v>
      </c>
      <c r="IF161" s="200" t="s">
        <v>318</v>
      </c>
    </row>
    <row r="162" spans="1:240" outlineLevel="1" x14ac:dyDescent="0.3">
      <c r="A162" s="111">
        <v>1</v>
      </c>
      <c r="AR162" s="94" t="str" cm="1">
        <f t="array" aca="1" ref="AR162" ca="1">IF(AND(OR(Formular!Formulartypland="INT",Formular!Formulartypland="INT_FLW",Formular!Formulartypland="INT_EK"),INDIRECT("Formular!IESBK_"&amp;GP162)&lt;&gt;"",INDIRECT("Formular!"&amp;GR162)&lt;&gt;""),GP162,"")</f>
        <v/>
      </c>
      <c r="AX162" s="94" t="str">
        <f t="shared" ca="1" si="38"/>
        <v/>
      </c>
      <c r="AY16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lt;&gt;""),"X","")</f>
        <v/>
      </c>
      <c r="AZ162" s="94" t="str" cm="1">
        <f t="array" aca="1" ref="AZ162" ca="1">IF(AR162="","",IF(AND(Formular!Formulartypland&lt;&gt;"INT",Formular!Formulartypland&lt;&gt;"INT_FLW",Formular!Formulartypland&lt;&gt;"INT_EK"),GT162,VLOOKUP(INDIRECT("Formular!"&amp;GT162),INDIRECT(VLOOKUP(Formular!Formulartypsprache,$GX$37:$GY$44,2,FALSE)),INDEX($GZ$37:$HG$44,MATCH(Formular!Formulartypsprache,$GX$37:$GX$44,0),MATCH(GP162,'Upload Flatfile'!$GZ$36:$HG$36,0)),FALSE)))</f>
        <v/>
      </c>
      <c r="GF162" s="285"/>
      <c r="GG162" s="285"/>
      <c r="GH162" s="285"/>
      <c r="GI162" s="300"/>
      <c r="GP162" t="s">
        <v>294</v>
      </c>
      <c r="GR162" t="s">
        <v>351</v>
      </c>
      <c r="GT162" t="s">
        <v>352</v>
      </c>
      <c r="IC162" s="200" t="s">
        <v>629</v>
      </c>
      <c r="ID162" s="200" t="s">
        <v>638</v>
      </c>
      <c r="IE162" s="200" t="s">
        <v>639</v>
      </c>
      <c r="IF162" s="200" t="s">
        <v>318</v>
      </c>
    </row>
    <row r="163" spans="1:240" outlineLevel="1" x14ac:dyDescent="0.3">
      <c r="A163" s="111">
        <v>1</v>
      </c>
      <c r="AR163" s="94" t="str" cm="1">
        <f t="array" aca="1" ref="AR163" ca="1">IF(AND(OR(Formular!Formulartypland="INT",Formular!Formulartypland="INT_FLW",Formular!Formulartypland="INT_EK"),INDIRECT("Formular!IESBK_"&amp;GP163)&lt;&gt;"",INDIRECT("Formular!"&amp;GR163)&lt;&gt;""),GP163,"")</f>
        <v/>
      </c>
      <c r="AX163" s="94" t="str">
        <f t="shared" ca="1" si="38"/>
        <v/>
      </c>
      <c r="AY16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lt;&gt;""),"X","")</f>
        <v/>
      </c>
      <c r="AZ163" s="94" t="str" cm="1">
        <f t="array" aca="1" ref="AZ163" ca="1">IF(AR163="","",IF(AND(Formular!Formulartypland&lt;&gt;"INT",Formular!Formulartypland&lt;&gt;"INT_FLW",Formular!Formulartypland&lt;&gt;"INT_EK"),GT163,VLOOKUP(INDIRECT("Formular!"&amp;GT163),INDIRECT(VLOOKUP(Formular!Formulartypsprache,$GX$37:$GY$44,2,FALSE)),INDEX($GZ$37:$HG$44,MATCH(Formular!Formulartypsprache,$GX$37:$GX$44,0),MATCH(GP163,'Upload Flatfile'!$GZ$36:$HG$36,0)),FALSE)))</f>
        <v/>
      </c>
      <c r="GF163" s="285"/>
      <c r="GG163" s="285"/>
      <c r="GH163" s="285"/>
      <c r="GI163" s="300"/>
      <c r="GP163" t="s">
        <v>294</v>
      </c>
      <c r="GR163" t="s">
        <v>354</v>
      </c>
      <c r="GT163" t="s">
        <v>355</v>
      </c>
      <c r="IC163" s="200" t="s">
        <v>640</v>
      </c>
      <c r="ID163" s="200" t="s">
        <v>641</v>
      </c>
      <c r="IE163" s="200" t="s">
        <v>642</v>
      </c>
      <c r="IF163" s="200" t="s">
        <v>318</v>
      </c>
    </row>
    <row r="164" spans="1:240" outlineLevel="1" x14ac:dyDescent="0.3">
      <c r="A164" s="111">
        <v>1</v>
      </c>
      <c r="AR164" s="94" t="str" cm="1">
        <f t="array" aca="1" ref="AR164" ca="1">IF(AND(OR(Formular!Formulartypland="INT",Formular!Formulartypland="INT_FLW",Formular!Formulartypland="INT_EK"),INDIRECT("Formular!IESBK_"&amp;GP164)&lt;&gt;"",INDIRECT("Formular!"&amp;GR164)&lt;&gt;""),GP164,"")</f>
        <v/>
      </c>
      <c r="AX164" s="94" t="str">
        <f t="shared" ca="1" si="38"/>
        <v/>
      </c>
      <c r="AY16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lt;&gt;""),"X","")</f>
        <v/>
      </c>
      <c r="AZ164" s="94" t="str" cm="1">
        <f t="array" aca="1" ref="AZ164" ca="1">IF(AR164="","",IF(AND(Formular!Formulartypland&lt;&gt;"INT",Formular!Formulartypland&lt;&gt;"INT_FLW",Formular!Formulartypland&lt;&gt;"INT_EK"),GT164,VLOOKUP(INDIRECT("Formular!"&amp;GT164),INDIRECT(VLOOKUP(Formular!Formulartypsprache,$GX$37:$GY$44,2,FALSE)),INDEX($GZ$37:$HG$44,MATCH(Formular!Formulartypsprache,$GX$37:$GX$44,0),MATCH(GP164,'Upload Flatfile'!$GZ$36:$HG$36,0)),FALSE)))</f>
        <v/>
      </c>
      <c r="GF164" s="285"/>
      <c r="GG164" s="285"/>
      <c r="GH164" s="285"/>
      <c r="GI164" s="300"/>
      <c r="GP164" t="s">
        <v>294</v>
      </c>
      <c r="GR164" t="s">
        <v>357</v>
      </c>
      <c r="GT164" t="s">
        <v>358</v>
      </c>
      <c r="IC164" s="200" t="s">
        <v>640</v>
      </c>
      <c r="ID164" s="200" t="s">
        <v>643</v>
      </c>
      <c r="IE164" s="200" t="s">
        <v>644</v>
      </c>
      <c r="IF164" s="200" t="s">
        <v>318</v>
      </c>
    </row>
    <row r="165" spans="1:240" outlineLevel="1" x14ac:dyDescent="0.3">
      <c r="A165" s="111">
        <v>1</v>
      </c>
      <c r="AR165" s="94" t="str" cm="1">
        <f t="array" aca="1" ref="AR165" ca="1">IF(AND(OR(Formular!Formulartypland="INT",Formular!Formulartypland="INT_FLW",Formular!Formulartypland="INT_EK"),INDIRECT("Formular!IESBK_"&amp;GP165)&lt;&gt;"",INDIRECT("Formular!"&amp;GR165)&lt;&gt;""),GP165,"")</f>
        <v/>
      </c>
      <c r="AX165" s="94" t="str">
        <f t="shared" ca="1" si="38"/>
        <v/>
      </c>
      <c r="AY16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lt;&gt;""),"X","")</f>
        <v/>
      </c>
      <c r="AZ165" s="94" t="str" cm="1">
        <f t="array" aca="1" ref="AZ165" ca="1">IF(AR165="","",IF(AND(Formular!Formulartypland&lt;&gt;"INT",Formular!Formulartypland&lt;&gt;"INT_FLW",Formular!Formulartypland&lt;&gt;"INT_EK"),GT165,VLOOKUP(INDIRECT("Formular!"&amp;GT165),INDIRECT(VLOOKUP(Formular!Formulartypsprache,$GX$37:$GY$44,2,FALSE)),INDEX($GZ$37:$HG$44,MATCH(Formular!Formulartypsprache,$GX$37:$GX$44,0),MATCH(GP165,'Upload Flatfile'!$GZ$36:$HG$36,0)),FALSE)))</f>
        <v/>
      </c>
      <c r="GF165" s="285"/>
      <c r="GG165" s="285"/>
      <c r="GH165" s="285"/>
      <c r="GI165" s="300"/>
      <c r="GP165" t="s">
        <v>294</v>
      </c>
      <c r="GR165" t="s">
        <v>360</v>
      </c>
      <c r="GT165" t="s">
        <v>361</v>
      </c>
      <c r="IC165" s="200" t="s">
        <v>640</v>
      </c>
      <c r="ID165" s="200" t="s">
        <v>645</v>
      </c>
      <c r="IE165" s="200" t="s">
        <v>646</v>
      </c>
      <c r="IF165" s="200" t="s">
        <v>318</v>
      </c>
    </row>
    <row r="166" spans="1:240" outlineLevel="1" x14ac:dyDescent="0.3">
      <c r="A166" s="111">
        <v>1</v>
      </c>
      <c r="AR166" s="94" t="str" cm="1">
        <f t="array" aca="1" ref="AR166" ca="1">IF(AND(OR(Formular!Formulartypland="INT",Formular!Formulartypland="INT_FLW",Formular!Formulartypland="INT_EK"),INDIRECT("Formular!IESBK_"&amp;GP166)&lt;&gt;"",INDIRECT("Formular!"&amp;GR166)&lt;&gt;""),GP166,"")</f>
        <v/>
      </c>
      <c r="AX166" s="94" t="str">
        <f t="shared" ca="1" si="38"/>
        <v/>
      </c>
      <c r="AY16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lt;&gt;""),"X","")</f>
        <v/>
      </c>
      <c r="AZ166" s="94" t="str" cm="1">
        <f t="array" aca="1" ref="AZ166" ca="1">IF(AR166="","",IF(AND(Formular!Formulartypland&lt;&gt;"INT",Formular!Formulartypland&lt;&gt;"INT_FLW",Formular!Formulartypland&lt;&gt;"INT_EK"),GT166,VLOOKUP(INDIRECT("Formular!"&amp;GT166),INDIRECT(VLOOKUP(Formular!Formulartypsprache,$GX$37:$GY$44,2,FALSE)),INDEX($GZ$37:$HG$44,MATCH(Formular!Formulartypsprache,$GX$37:$GX$44,0),MATCH(GP166,'Upload Flatfile'!$GZ$36:$HG$36,0)),FALSE)))</f>
        <v/>
      </c>
      <c r="GF166" s="285"/>
      <c r="GG166" s="285"/>
      <c r="GH166" s="285"/>
      <c r="GI166" s="300"/>
      <c r="GP166" t="s">
        <v>294</v>
      </c>
      <c r="GR166" t="s">
        <v>363</v>
      </c>
      <c r="GT166" t="s">
        <v>364</v>
      </c>
      <c r="IC166" s="200" t="s">
        <v>647</v>
      </c>
      <c r="ID166" s="200" t="s">
        <v>648</v>
      </c>
      <c r="IE166" s="200" t="s">
        <v>649</v>
      </c>
      <c r="IF166" s="200" t="s">
        <v>318</v>
      </c>
    </row>
    <row r="167" spans="1:240" outlineLevel="1" x14ac:dyDescent="0.3">
      <c r="A167" s="111">
        <v>1</v>
      </c>
      <c r="AR167" s="94" t="str" cm="1">
        <f t="array" aca="1" ref="AR167" ca="1">IF(AND(OR(Formular!Formulartypland="INT",Formular!Formulartypland="INT_FLW",Formular!Formulartypland="INT_EK"),INDIRECT("Formular!IESBK_"&amp;GP167)&lt;&gt;"",INDIRECT("Formular!"&amp;GR167)&lt;&gt;""),GP167,"")</f>
        <v/>
      </c>
      <c r="AX167" s="94" t="str">
        <f t="shared" ca="1" si="38"/>
        <v/>
      </c>
      <c r="AY16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lt;&gt;""),"X","")</f>
        <v/>
      </c>
      <c r="AZ167" s="94" t="str" cm="1">
        <f t="array" aca="1" ref="AZ167" ca="1">IF(AR167="","",IF(AND(Formular!Formulartypland&lt;&gt;"INT",Formular!Formulartypland&lt;&gt;"INT_FLW",Formular!Formulartypland&lt;&gt;"INT_EK"),GT167,VLOOKUP(INDIRECT("Formular!"&amp;GT167),INDIRECT(VLOOKUP(Formular!Formulartypsprache,$GX$37:$GY$44,2,FALSE)),INDEX($GZ$37:$HG$44,MATCH(Formular!Formulartypsprache,$GX$37:$GX$44,0),MATCH(GP167,'Upload Flatfile'!$GZ$36:$HG$36,0)),FALSE)))</f>
        <v/>
      </c>
      <c r="GF167" s="285"/>
      <c r="GG167" s="285"/>
      <c r="GH167" s="285"/>
      <c r="GI167" s="300"/>
      <c r="GP167" t="s">
        <v>294</v>
      </c>
      <c r="GR167" t="s">
        <v>366</v>
      </c>
      <c r="GT167" t="s">
        <v>367</v>
      </c>
      <c r="IC167" s="200" t="s">
        <v>647</v>
      </c>
      <c r="ID167" s="200" t="s">
        <v>650</v>
      </c>
      <c r="IE167" s="200" t="s">
        <v>651</v>
      </c>
      <c r="IF167" s="200" t="s">
        <v>318</v>
      </c>
    </row>
    <row r="168" spans="1:240" outlineLevel="1" x14ac:dyDescent="0.3">
      <c r="A168" s="111">
        <v>1</v>
      </c>
      <c r="AR168" s="94" t="str" cm="1">
        <f t="array" aca="1" ref="AR168" ca="1">IF(AND(OR(Formular!Formulartypland="INT",Formular!Formulartypland="INT_FLW",Formular!Formulartypland="INT_EK"),INDIRECT("Formular!IESBK_"&amp;GP168)&lt;&gt;"",INDIRECT("Formular!"&amp;GR168)&lt;&gt;""),GP168,"")</f>
        <v/>
      </c>
      <c r="AX168" s="94" t="str">
        <f t="shared" ca="1" si="38"/>
        <v/>
      </c>
      <c r="AY16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lt;&gt;""),"X","")</f>
        <v/>
      </c>
      <c r="AZ168" s="94" t="str" cm="1">
        <f t="array" aca="1" ref="AZ168" ca="1">IF(AR168="","",IF(AND(Formular!Formulartypland&lt;&gt;"INT",Formular!Formulartypland&lt;&gt;"INT_FLW",Formular!Formulartypland&lt;&gt;"INT_EK"),GT168,VLOOKUP(INDIRECT("Formular!"&amp;GT168),INDIRECT(VLOOKUP(Formular!Formulartypsprache,$GX$37:$GY$44,2,FALSE)),INDEX($GZ$37:$HG$44,MATCH(Formular!Formulartypsprache,$GX$37:$GX$44,0),MATCH(GP168,'Upload Flatfile'!$GZ$36:$HG$36,0)),FALSE)))</f>
        <v/>
      </c>
      <c r="GF168" s="285"/>
      <c r="GG168" s="285"/>
      <c r="GH168" s="285"/>
      <c r="GI168" s="300"/>
      <c r="GP168" t="s">
        <v>294</v>
      </c>
      <c r="GR168" t="s">
        <v>369</v>
      </c>
      <c r="GT168" t="s">
        <v>370</v>
      </c>
      <c r="IC168" s="200" t="s">
        <v>652</v>
      </c>
      <c r="ID168" s="200" t="s">
        <v>653</v>
      </c>
      <c r="IE168" s="200" t="s">
        <v>654</v>
      </c>
      <c r="IF168" s="200" t="s">
        <v>318</v>
      </c>
    </row>
    <row r="169" spans="1:240" outlineLevel="1" x14ac:dyDescent="0.3">
      <c r="A169" s="111">
        <v>1</v>
      </c>
      <c r="AR169" s="94" t="str" cm="1">
        <f t="array" aca="1" ref="AR169" ca="1">IF(AND(OR(Formular!Formulartypland="INT",Formular!Formulartypland="INT_FLW",Formular!Formulartypland="INT_EK"),INDIRECT("Formular!IESBK_"&amp;GP169)&lt;&gt;"",INDIRECT("Formular!"&amp;GR169)&lt;&gt;""),GP169,"")</f>
        <v/>
      </c>
      <c r="AX169" s="94" t="str">
        <f t="shared" ca="1" si="38"/>
        <v/>
      </c>
      <c r="AY16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lt;&gt;""),"X","")</f>
        <v/>
      </c>
      <c r="AZ169" s="94" t="str" cm="1">
        <f t="array" aca="1" ref="AZ169" ca="1">IF(AR169="","",IF(AND(Formular!Formulartypland&lt;&gt;"INT",Formular!Formulartypland&lt;&gt;"INT_FLW",Formular!Formulartypland&lt;&gt;"INT_EK"),GT169,VLOOKUP(INDIRECT("Formular!"&amp;GT169),INDIRECT(VLOOKUP(Formular!Formulartypsprache,$GX$37:$GY$44,2,FALSE)),INDEX($GZ$37:$HG$44,MATCH(Formular!Formulartypsprache,$GX$37:$GX$44,0),MATCH(GP169,'Upload Flatfile'!$GZ$36:$HG$36,0)),FALSE)))</f>
        <v/>
      </c>
      <c r="GF169" s="285"/>
      <c r="GG169" s="285"/>
      <c r="GH169" s="285"/>
      <c r="GI169" s="300"/>
      <c r="GP169" t="s">
        <v>294</v>
      </c>
      <c r="GR169" t="s">
        <v>373</v>
      </c>
      <c r="GT169" t="s">
        <v>374</v>
      </c>
      <c r="IC169" s="200" t="s">
        <v>652</v>
      </c>
      <c r="ID169" s="200" t="s">
        <v>655</v>
      </c>
      <c r="IE169" s="200" t="s">
        <v>656</v>
      </c>
      <c r="IF169" s="200" t="s">
        <v>318</v>
      </c>
    </row>
    <row r="170" spans="1:240" outlineLevel="1" x14ac:dyDescent="0.3">
      <c r="A170" s="111">
        <v>1</v>
      </c>
      <c r="AR170" s="94" t="str" cm="1">
        <f t="array" aca="1" ref="AR170" ca="1">IF(AND(OR(Formular!Formulartypland="INT",Formular!Formulartypland="INT_FLW",Formular!Formulartypland="INT_EK"),INDIRECT("Formular!IESBK_"&amp;GP170)&lt;&gt;"",INDIRECT("Formular!"&amp;GR170)&lt;&gt;""),GP170,"")</f>
        <v/>
      </c>
      <c r="AX170" s="94" t="str">
        <f t="shared" ca="1" si="38"/>
        <v/>
      </c>
      <c r="AY17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lt;&gt;""),"X","")</f>
        <v/>
      </c>
      <c r="AZ170" s="94" t="str" cm="1">
        <f t="array" aca="1" ref="AZ170" ca="1">IF(AR170="","",IF(AND(Formular!Formulartypland&lt;&gt;"INT",Formular!Formulartypland&lt;&gt;"INT_FLW",Formular!Formulartypland&lt;&gt;"INT_EK"),GT170,VLOOKUP(INDIRECT("Formular!"&amp;GT170),INDIRECT(VLOOKUP(Formular!Formulartypsprache,$GX$37:$GY$44,2,FALSE)),INDEX($GZ$37:$HG$44,MATCH(Formular!Formulartypsprache,$GX$37:$GX$44,0),MATCH(GP170,'Upload Flatfile'!$GZ$36:$HG$36,0)),FALSE)))</f>
        <v/>
      </c>
      <c r="GF170" s="285"/>
      <c r="GG170" s="285"/>
      <c r="GH170" s="285"/>
      <c r="GI170" s="300"/>
      <c r="GP170" t="s">
        <v>294</v>
      </c>
      <c r="GR170" t="s">
        <v>376</v>
      </c>
      <c r="GT170" t="s">
        <v>377</v>
      </c>
      <c r="IC170" s="200" t="s">
        <v>657</v>
      </c>
      <c r="ID170" s="200" t="s">
        <v>658</v>
      </c>
      <c r="IE170" s="200" t="s">
        <v>659</v>
      </c>
      <c r="IF170" s="200" t="s">
        <v>318</v>
      </c>
    </row>
    <row r="171" spans="1:240" outlineLevel="1" x14ac:dyDescent="0.3">
      <c r="A171" s="111">
        <v>1</v>
      </c>
      <c r="AR171" s="94" t="str" cm="1">
        <f t="array" aca="1" ref="AR171" ca="1">IF(AND(OR(Formular!Formulartypland="INT",Formular!Formulartypland="INT_FLW",Formular!Formulartypland="INT_EK"),INDIRECT("Formular!IESBK_"&amp;GP171)&lt;&gt;"",INDIRECT("Formular!"&amp;GR171)&lt;&gt;""),GP171,"")</f>
        <v/>
      </c>
      <c r="AX171" s="94" t="str">
        <f t="shared" ca="1" si="38"/>
        <v/>
      </c>
      <c r="AY17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lt;&gt;""),"X","")</f>
        <v/>
      </c>
      <c r="AZ171" s="94" t="str" cm="1">
        <f t="array" aca="1" ref="AZ171" ca="1">IF(AR171="","",IF(AND(Formular!Formulartypland&lt;&gt;"INT",Formular!Formulartypland&lt;&gt;"INT_FLW",Formular!Formulartypland&lt;&gt;"INT_EK"),GT171,VLOOKUP(INDIRECT("Formular!"&amp;GT171),INDIRECT(VLOOKUP(Formular!Formulartypsprache,$GX$37:$GY$44,2,FALSE)),INDEX($GZ$37:$HG$44,MATCH(Formular!Formulartypsprache,$GX$37:$GX$44,0),MATCH(GP171,'Upload Flatfile'!$GZ$36:$HG$36,0)),FALSE)))</f>
        <v/>
      </c>
      <c r="GF171" s="285"/>
      <c r="GG171" s="285"/>
      <c r="GH171" s="285"/>
      <c r="GI171" s="300"/>
      <c r="GP171" t="s">
        <v>294</v>
      </c>
      <c r="GR171" t="s">
        <v>379</v>
      </c>
      <c r="GT171" t="s">
        <v>380</v>
      </c>
      <c r="IC171" s="200" t="s">
        <v>660</v>
      </c>
      <c r="ID171" s="200" t="s">
        <v>661</v>
      </c>
      <c r="IE171" s="200" t="s">
        <v>662</v>
      </c>
      <c r="IF171" s="200" t="s">
        <v>318</v>
      </c>
    </row>
    <row r="172" spans="1:240" outlineLevel="1" x14ac:dyDescent="0.3">
      <c r="A172" s="111">
        <v>1</v>
      </c>
      <c r="AR172" s="94" t="str" cm="1">
        <f t="array" aca="1" ref="AR172" ca="1">IF(AND(OR(Formular!Formulartypland="INT",Formular!Formulartypland="INT_FLW",Formular!Formulartypland="INT_EK"),INDIRECT("Formular!IESBK_"&amp;GP172)&lt;&gt;"",INDIRECT("Formular!"&amp;GR172)&lt;&gt;""),GP172,"")</f>
        <v/>
      </c>
      <c r="AX172" s="94" t="str">
        <f t="shared" ca="1" si="38"/>
        <v/>
      </c>
      <c r="AY17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lt;&gt;""),"X","")</f>
        <v/>
      </c>
      <c r="AZ172" s="94" t="str" cm="1">
        <f t="array" aca="1" ref="AZ172" ca="1">IF(AR172="","",IF(AND(Formular!Formulartypland&lt;&gt;"INT",Formular!Formulartypland&lt;&gt;"INT_FLW",Formular!Formulartypland&lt;&gt;"INT_EK"),GT172,VLOOKUP(INDIRECT("Formular!"&amp;GT172),INDIRECT(VLOOKUP(Formular!Formulartypsprache,$GX$37:$GY$44,2,FALSE)),INDEX($GZ$37:$HG$44,MATCH(Formular!Formulartypsprache,$GX$37:$GX$44,0),MATCH(GP172,'Upload Flatfile'!$GZ$36:$HG$36,0)),FALSE)))</f>
        <v/>
      </c>
      <c r="GF172" s="285"/>
      <c r="GG172" s="285"/>
      <c r="GH172" s="285"/>
      <c r="GI172" s="300"/>
      <c r="GP172" t="s">
        <v>294</v>
      </c>
      <c r="GR172" t="s">
        <v>382</v>
      </c>
      <c r="GT172" t="s">
        <v>383</v>
      </c>
      <c r="IC172" s="200" t="s">
        <v>660</v>
      </c>
      <c r="ID172" s="200" t="s">
        <v>663</v>
      </c>
      <c r="IE172" s="200" t="s">
        <v>664</v>
      </c>
      <c r="IF172" s="200" t="s">
        <v>318</v>
      </c>
    </row>
    <row r="173" spans="1:240" outlineLevel="1" x14ac:dyDescent="0.3">
      <c r="A173" s="111">
        <v>1</v>
      </c>
      <c r="AR173" s="94" t="str" cm="1">
        <f t="array" aca="1" ref="AR173" ca="1">IF(AND(OR(Formular!Formulartypland="INT",Formular!Formulartypland="INT_FLW",Formular!Formulartypland="INT_EK"),INDIRECT("Formular!IESBK_"&amp;GP173)&lt;&gt;"",INDIRECT("Formular!"&amp;GR173)&lt;&gt;""),GP173,"")</f>
        <v/>
      </c>
      <c r="AX173" s="94" t="str">
        <f t="shared" ca="1" si="38"/>
        <v/>
      </c>
      <c r="AY17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lt;&gt;""),"X","")</f>
        <v/>
      </c>
      <c r="AZ173" s="94" t="str" cm="1">
        <f t="array" aca="1" ref="AZ173" ca="1">IF(AR173="","",IF(AND(Formular!Formulartypland&lt;&gt;"INT",Formular!Formulartypland&lt;&gt;"INT_FLW",Formular!Formulartypland&lt;&gt;"INT_EK"),GT173,VLOOKUP(INDIRECT("Formular!"&amp;GT173),INDIRECT(VLOOKUP(Formular!Formulartypsprache,$GX$37:$GY$44,2,FALSE)),INDEX($GZ$37:$HG$44,MATCH(Formular!Formulartypsprache,$GX$37:$GX$44,0),MATCH(GP173,'Upload Flatfile'!$GZ$36:$HG$36,0)),FALSE)))</f>
        <v/>
      </c>
      <c r="GF173" s="285"/>
      <c r="GG173" s="285"/>
      <c r="GH173" s="285"/>
      <c r="GI173" s="300"/>
      <c r="GP173" t="s">
        <v>294</v>
      </c>
      <c r="GR173" t="s">
        <v>385</v>
      </c>
      <c r="GT173" t="s">
        <v>386</v>
      </c>
      <c r="IC173" s="200" t="s">
        <v>665</v>
      </c>
      <c r="ID173" s="200" t="s">
        <v>666</v>
      </c>
      <c r="IE173" s="200" t="s">
        <v>667</v>
      </c>
      <c r="IF173" s="200" t="s">
        <v>318</v>
      </c>
    </row>
    <row r="174" spans="1:240" outlineLevel="1" x14ac:dyDescent="0.3">
      <c r="A174" s="111">
        <v>1</v>
      </c>
      <c r="AR174" s="94" t="str" cm="1">
        <f t="array" aca="1" ref="AR174" ca="1">IF(AND(OR(Formular!Formulartypland="INT",Formular!Formulartypland="INT_FLW",Formular!Formulartypland="INT_EK"),INDIRECT("Formular!IESBK_"&amp;GP174)&lt;&gt;"",INDIRECT("Formular!"&amp;GR174)&lt;&gt;""),GP174,"")</f>
        <v/>
      </c>
      <c r="AX174" s="94" t="str">
        <f t="shared" ca="1" si="38"/>
        <v/>
      </c>
      <c r="AY17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lt;&gt;""),"X","")</f>
        <v/>
      </c>
      <c r="AZ174" s="94" t="str" cm="1">
        <f t="array" aca="1" ref="AZ174" ca="1">IF(AR174="","",IF(AND(Formular!Formulartypland&lt;&gt;"INT",Formular!Formulartypland&lt;&gt;"INT_FLW",Formular!Formulartypland&lt;&gt;"INT_EK"),GT174,VLOOKUP(INDIRECT("Formular!"&amp;GT174),INDIRECT(VLOOKUP(Formular!Formulartypsprache,$GX$37:$GY$44,2,FALSE)),INDEX($GZ$37:$HG$44,MATCH(Formular!Formulartypsprache,$GX$37:$GX$44,0),MATCH(GP174,'Upload Flatfile'!$GZ$36:$HG$36,0)),FALSE)))</f>
        <v/>
      </c>
      <c r="GF174" s="285"/>
      <c r="GG174" s="285"/>
      <c r="GH174" s="285"/>
      <c r="GI174" s="300"/>
      <c r="GP174" t="s">
        <v>294</v>
      </c>
      <c r="GR174" t="s">
        <v>388</v>
      </c>
      <c r="GT174" t="s">
        <v>389</v>
      </c>
      <c r="IC174" s="200" t="s">
        <v>668</v>
      </c>
      <c r="ID174" s="200" t="s">
        <v>669</v>
      </c>
      <c r="IE174" s="200" t="s">
        <v>670</v>
      </c>
      <c r="IF174" s="200" t="s">
        <v>318</v>
      </c>
    </row>
    <row r="175" spans="1:240" outlineLevel="1" x14ac:dyDescent="0.3">
      <c r="A175" s="111">
        <v>1</v>
      </c>
      <c r="AR175" s="94" t="str" cm="1">
        <f t="array" aca="1" ref="AR175" ca="1">IF(AND(OR(Formular!Formulartypland="INT",Formular!Formulartypland="INT_FLW",Formular!Formulartypland="INT_EK"),INDIRECT("Formular!IESBK_"&amp;GP175)&lt;&gt;"",INDIRECT("Formular!"&amp;GR175)&lt;&gt;""),GP175,"")</f>
        <v/>
      </c>
      <c r="AX175" s="94" t="str">
        <f t="shared" ca="1" si="38"/>
        <v/>
      </c>
      <c r="AY17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Formular!AKLFurthermailaddress16&lt;&gt;""),"X","")</f>
        <v/>
      </c>
      <c r="AZ175" s="94" t="str" cm="1">
        <f t="array" aca="1" ref="AZ175" ca="1">IF(AR175="","",IF(AND(Formular!Formulartypland&lt;&gt;"INT",Formular!Formulartypland&lt;&gt;"INT_FLW",Formular!Formulartypland&lt;&gt;"INT_EK"),GT175,VLOOKUP(INDIRECT("Formular!"&amp;GT175),INDIRECT(VLOOKUP(Formular!Formulartypsprache,$GX$37:$GY$44,2,FALSE)),INDEX($GZ$37:$HG$44,MATCH(Formular!Formulartypsprache,$GX$37:$GX$44,0),MATCH(GP175,'Upload Flatfile'!$GZ$36:$HG$36,0)),FALSE)))</f>
        <v/>
      </c>
      <c r="GF175" s="285"/>
      <c r="GG175" s="285"/>
      <c r="GH175" s="285"/>
      <c r="GI175" s="300"/>
      <c r="GP175" t="s">
        <v>294</v>
      </c>
      <c r="GQ175" s="29"/>
      <c r="GR175" t="s">
        <v>391</v>
      </c>
      <c r="GT175" t="s">
        <v>392</v>
      </c>
      <c r="IC175" s="200" t="s">
        <v>668</v>
      </c>
      <c r="ID175" s="200" t="s">
        <v>671</v>
      </c>
      <c r="IE175" s="200" t="s">
        <v>672</v>
      </c>
      <c r="IF175" s="200" t="s">
        <v>318</v>
      </c>
    </row>
    <row r="176" spans="1:240" outlineLevel="1" x14ac:dyDescent="0.3">
      <c r="A176" s="111">
        <v>1</v>
      </c>
      <c r="AR176" s="94" t="str" cm="1">
        <f t="array" aca="1" ref="AR176" ca="1">IF(AND(OR(Formular!Formulartypland="INT",Formular!Formulartypland="INT_FLW",Formular!Formulartypland="INT_EK"),INDIRECT("Formular!IESBK_"&amp;GP176)&lt;&gt;"",OR(INDIRECT("Formular!"&amp;GQ176)&lt;&gt;"",INDIRECT("Formular!"&amp;GR176)&lt;&gt;"",INDIRECT("Formular!"&amp;GS176)&lt;&gt;"")),GP176,"")</f>
        <v/>
      </c>
      <c r="AS176" s="94" t="str">
        <f ca="1">IF(AR176="","",GQ176)</f>
        <v/>
      </c>
      <c r="AT176" s="26"/>
      <c r="AU176" s="94" t="str">
        <f ca="1">IF(AR176="","","AKLtelephoneCountry1")</f>
        <v/>
      </c>
      <c r="AV176" s="26"/>
      <c r="AW176" s="26"/>
      <c r="AX176" s="94" t="str">
        <f t="shared" ca="1" si="38"/>
        <v/>
      </c>
      <c r="BA176" s="94" t="str">
        <f ca="1">IF(AR176="","",GS176)</f>
        <v/>
      </c>
      <c r="BB176" s="94" t="str">
        <f ca="1">IF(AR176="","","AKLCentralFaxNoCountry")</f>
        <v/>
      </c>
      <c r="BC176" s="27"/>
      <c r="BD176" s="94" t="str">
        <f>IF(Formular!AKLCentralFaxNoExt&lt;&gt;"","X","")</f>
        <v/>
      </c>
      <c r="GF176" s="285"/>
      <c r="GG176" s="285"/>
      <c r="GH176" s="285"/>
      <c r="GI176" s="300"/>
      <c r="GP176" t="s">
        <v>295</v>
      </c>
      <c r="GQ176" s="29" t="s">
        <v>263</v>
      </c>
      <c r="GR176" t="s">
        <v>264</v>
      </c>
      <c r="GS176" s="27" t="s">
        <v>265</v>
      </c>
      <c r="IC176" s="200" t="s">
        <v>668</v>
      </c>
      <c r="ID176" s="200" t="s">
        <v>673</v>
      </c>
      <c r="IE176" s="200" t="s">
        <v>674</v>
      </c>
      <c r="IF176" s="200" t="s">
        <v>318</v>
      </c>
    </row>
    <row r="177" spans="1:240" outlineLevel="1" x14ac:dyDescent="0.3">
      <c r="A177" s="111">
        <v>1</v>
      </c>
      <c r="AR177" s="94" t="str" cm="1">
        <f t="array" aca="1" ref="AR177" ca="1">IF(AND(OR(Formular!Formulartypland="INT",Formular!Formulartypland="INT_FLW",Formular!Formulartypland="INT_EK"),INDIRECT("Formular!IESBK_"&amp;GP177)&lt;&gt;"",OR(INDIRECT("Formular!"&amp;GQ177)&lt;&gt;"",INDIRECT("Formular!"&amp;GR177)&lt;&gt;"",INDIRECT("Formular!"&amp;GS177)&lt;&gt;"")),GP177,"")</f>
        <v/>
      </c>
      <c r="AS177" s="94" t="str">
        <f ca="1">IF(AR177="","",GQ177)</f>
        <v/>
      </c>
      <c r="AT177" s="29"/>
      <c r="AU177" s="94" t="str">
        <f ca="1">IF(AR177="","","AKLtelephoneCountry2")</f>
        <v/>
      </c>
      <c r="AV177" s="26"/>
      <c r="AW177" s="29"/>
      <c r="AX177" s="94" t="str">
        <f t="shared" ca="1" si="38"/>
        <v/>
      </c>
      <c r="AY177" s="28"/>
      <c r="BA177" s="94" t="str">
        <f ca="1">IF(AR177="","",GS177)</f>
        <v/>
      </c>
      <c r="BB177" s="94" t="str">
        <f ca="1">IF(AR177="","","AKLCentralAvisFaxNoCountry")</f>
        <v/>
      </c>
      <c r="BD177" s="94" t="str">
        <f>IF(AND(BD176="",Formular!AKLCentralAvisFaxNoExt&lt;&gt;""),"X","")</f>
        <v/>
      </c>
      <c r="BE177" s="26"/>
      <c r="GF177" s="285"/>
      <c r="GG177" s="285"/>
      <c r="GH177" s="285"/>
      <c r="GI177" s="300"/>
      <c r="GP177" t="s">
        <v>295</v>
      </c>
      <c r="GQ177" s="29" t="s">
        <v>271</v>
      </c>
      <c r="GR177" t="s">
        <v>272</v>
      </c>
      <c r="GS177" t="s">
        <v>273</v>
      </c>
      <c r="IC177" s="200" t="s">
        <v>668</v>
      </c>
      <c r="ID177" s="200" t="s">
        <v>675</v>
      </c>
      <c r="IE177" s="200" t="s">
        <v>676</v>
      </c>
      <c r="IF177" s="200" t="s">
        <v>318</v>
      </c>
    </row>
    <row r="178" spans="1:240" outlineLevel="1" x14ac:dyDescent="0.3">
      <c r="A178" s="111">
        <v>1</v>
      </c>
      <c r="AR178" s="94" t="str" cm="1">
        <f t="array" aca="1" ref="AR178" ca="1">IF(AND(OR(Formular!Formulartypland="INT",Formular!Formulartypland="INT_FLW",Formular!Formulartypland="INT_EK"),INDIRECT("Formular!IESBK_"&amp;GP178)&lt;&gt;"",OR(INDIRECT("Formular!"&amp;GQ178)&lt;&gt;"",INDIRECT("Formular!"&amp;GR178)&lt;&gt;"")),GP178,"")</f>
        <v/>
      </c>
      <c r="AS178" s="94" t="str">
        <f ca="1">IF(AR178="","",GQ178)</f>
        <v/>
      </c>
      <c r="AT178" s="29"/>
      <c r="AU178" s="94" t="str">
        <f ca="1">IF(AR178="","","AKLtelephoneCountry3")</f>
        <v/>
      </c>
      <c r="AV178" s="26"/>
      <c r="AW178" s="29"/>
      <c r="AX178" s="94" t="str">
        <f t="shared" ca="1" si="38"/>
        <v/>
      </c>
      <c r="AY178" s="28"/>
      <c r="BA178" s="26"/>
      <c r="BB178" s="26"/>
      <c r="BC178" s="26"/>
      <c r="BD178" s="28"/>
      <c r="BE178" s="28"/>
      <c r="GF178" s="285"/>
      <c r="GG178" s="285"/>
      <c r="GH178" s="285"/>
      <c r="GI178" s="300"/>
      <c r="GP178" t="s">
        <v>295</v>
      </c>
      <c r="GQ178" s="29" t="s">
        <v>279</v>
      </c>
      <c r="GR178" t="s">
        <v>280</v>
      </c>
      <c r="IC178" s="200" t="s">
        <v>668</v>
      </c>
      <c r="ID178" s="200" t="s">
        <v>677</v>
      </c>
      <c r="IE178" s="200" t="s">
        <v>678</v>
      </c>
      <c r="IF178" s="200" t="s">
        <v>318</v>
      </c>
    </row>
    <row r="179" spans="1:240" outlineLevel="1" x14ac:dyDescent="0.3">
      <c r="A179" s="111">
        <v>1</v>
      </c>
      <c r="AR179" s="94" t="str" cm="1">
        <f t="array" aca="1" ref="AR179" ca="1">IF(AND(OR(Formular!Formulartypland="INT",Formular!Formulartypland="INT_FLW",Formular!Formulartypland="INT_EK"),INDIRECT("Formular!IESBK_"&amp;GP179)&lt;&gt;"",INDIRECT("Formular!"&amp;GR179)&lt;&gt;""),GP179,"")</f>
        <v/>
      </c>
      <c r="AX179" s="94" t="str">
        <f t="shared" ca="1" si="38"/>
        <v/>
      </c>
      <c r="BA179" s="29"/>
      <c r="BB179" s="28"/>
      <c r="BC179" s="28"/>
      <c r="BD179" s="28"/>
      <c r="BE179" s="28"/>
      <c r="GF179" s="285"/>
      <c r="GG179" s="285"/>
      <c r="GH179" s="285"/>
      <c r="GI179" s="300"/>
      <c r="GP179" t="s">
        <v>295</v>
      </c>
      <c r="GR179" t="s">
        <v>284</v>
      </c>
      <c r="IC179" s="200" t="s">
        <v>668</v>
      </c>
      <c r="ID179" s="200" t="s">
        <v>679</v>
      </c>
      <c r="IE179" s="200" t="s">
        <v>680</v>
      </c>
      <c r="IF179" s="200" t="s">
        <v>318</v>
      </c>
    </row>
    <row r="180" spans="1:240" outlineLevel="1" x14ac:dyDescent="0.3">
      <c r="A180" s="111">
        <v>1</v>
      </c>
      <c r="AR180" s="94" t="str" cm="1">
        <f t="array" aca="1" ref="AR180" ca="1">IF(AND(OR(Formular!Formulartypland="INT",Formular!Formulartypland="INT_FLW",Formular!Formulartypland="INT_EK"),INDIRECT("Formular!IESBK_"&amp;GP180)&lt;&gt;"",INDIRECT("Formular!"&amp;GR180)&lt;&gt;""),GP180,"")</f>
        <v/>
      </c>
      <c r="AX180" s="94" t="str">
        <f t="shared" ca="1" si="38"/>
        <v/>
      </c>
      <c r="GF180" s="285"/>
      <c r="GG180" s="285"/>
      <c r="GH180" s="285"/>
      <c r="GI180" s="300"/>
      <c r="GP180" t="s">
        <v>295</v>
      </c>
      <c r="GR180" t="s">
        <v>285</v>
      </c>
      <c r="IC180" s="200" t="s">
        <v>668</v>
      </c>
      <c r="ID180" s="200" t="s">
        <v>681</v>
      </c>
      <c r="IE180" s="200" t="s">
        <v>682</v>
      </c>
      <c r="IF180" s="200" t="s">
        <v>318</v>
      </c>
    </row>
    <row r="181" spans="1:240" outlineLevel="1" x14ac:dyDescent="0.3">
      <c r="A181" s="111">
        <v>1</v>
      </c>
      <c r="AR181" s="94" t="str" cm="1">
        <f t="array" aca="1" ref="AR181" ca="1">IF(AND(OR(Formular!Formulartypland="INT",Formular!Formulartypland="INT_FLW",Formular!Formulartypland="INT_EK"),INDIRECT("Formular!IESBK_"&amp;GP181)&lt;&gt;"",INDIRECT("Formular!"&amp;GR181)&lt;&gt;""),GP181,"")</f>
        <v/>
      </c>
      <c r="AX181" s="94" t="str">
        <f t="shared" ca="1" si="38"/>
        <v/>
      </c>
      <c r="AY181" s="94" t="str">
        <f>IF(AND(Formular!FormulartypKostenart="COST",Formular!AKLfororderscentralmailaddress1&lt;&gt;""),"X",IF(AND(Formular!FormulartypKostenart="WARE",Formular!Formulartypland="CZ"),"X",""))</f>
        <v/>
      </c>
      <c r="AZ181" s="94" t="str" cm="1">
        <f t="array" aca="1" ref="AZ181" ca="1">IF(AR181="","",IF(AND(Formular!Formulartypland&lt;&gt;"INT",Formular!Formulartypland&lt;&gt;"INT_FLW",Formular!Formulartypland&lt;&gt;"INT_EK"),GT181,VLOOKUP(INDIRECT("Formular!"&amp;GT181),INDIRECT(VLOOKUP(Formular!Formulartypsprache,$GX$37:$GY$44,2,FALSE)),INDEX($GZ$37:$HG$44,MATCH(Formular!Formulartypsprache,$GX$37:$GX$44,0),MATCH(GP181,'Upload Flatfile'!$GZ$36:$HG$36,0)),FALSE)))</f>
        <v/>
      </c>
      <c r="GF181" s="285"/>
      <c r="GG181" s="285"/>
      <c r="GH181" s="285"/>
      <c r="GI181" s="300"/>
      <c r="GP181" t="s">
        <v>295</v>
      </c>
      <c r="GR181" s="29" t="s">
        <v>286</v>
      </c>
      <c r="GT181" s="26" t="s">
        <v>287</v>
      </c>
      <c r="IC181" s="200" t="s">
        <v>668</v>
      </c>
      <c r="ID181" s="200" t="s">
        <v>683</v>
      </c>
      <c r="IE181" s="200" t="s">
        <v>684</v>
      </c>
      <c r="IF181" s="200" t="s">
        <v>318</v>
      </c>
    </row>
    <row r="182" spans="1:240" outlineLevel="1" x14ac:dyDescent="0.3">
      <c r="A182" s="111">
        <v>1</v>
      </c>
      <c r="AR182" s="94" t="str" cm="1">
        <f t="array" aca="1" ref="AR182" ca="1">IF(AND(OR(Formular!Formulartypland="INT",Formular!Formulartypland="INT_FLW",Formular!Formulartypland="INT_EK"),INDIRECT("Formular!IESBK_"&amp;GP182)&lt;&gt;"",INDIRECT("Formular!"&amp;GR182)&lt;&gt;""),GP182,"")</f>
        <v/>
      </c>
      <c r="AX182" s="94" t="str">
        <f t="shared" ca="1" si="38"/>
        <v/>
      </c>
      <c r="AY182" s="94" t="str">
        <f>IF(AND(Formular!FormulartypKostenart="COST",Formular!AKLfororderscentralmailaddress1="",Formular!AKLfororderscentralmailaddress2&lt;&gt;""),"X","")</f>
        <v/>
      </c>
      <c r="AZ182" s="94" t="str" cm="1">
        <f t="array" aca="1" ref="AZ182" ca="1">IF(AR182="","",IF(AND(Formular!Formulartypland&lt;&gt;"INT",Formular!Formulartypland&lt;&gt;"INT_FLW",Formular!Formulartypland&lt;&gt;"INT_EK"),GT182,VLOOKUP(INDIRECT("Formular!"&amp;GT182),INDIRECT(VLOOKUP(Formular!Formulartypsprache,$GX$37:$GY$44,2,FALSE)),INDEX($GZ$37:$HG$44,MATCH(Formular!Formulartypsprache,$GX$37:$GX$44,0),MATCH(GP182,'Upload Flatfile'!$GZ$36:$HG$36,0)),FALSE)))</f>
        <v/>
      </c>
      <c r="GF182" s="285"/>
      <c r="GG182" s="285"/>
      <c r="GH182" s="285"/>
      <c r="GI182" s="300"/>
      <c r="GP182" t="s">
        <v>295</v>
      </c>
      <c r="GR182" s="29" t="s">
        <v>312</v>
      </c>
      <c r="GT182" s="26" t="s">
        <v>313</v>
      </c>
      <c r="IC182" s="200" t="s">
        <v>668</v>
      </c>
      <c r="ID182" s="200" t="s">
        <v>685</v>
      </c>
      <c r="IE182" s="200" t="s">
        <v>686</v>
      </c>
      <c r="IF182" s="200" t="s">
        <v>318</v>
      </c>
    </row>
    <row r="183" spans="1:240" outlineLevel="1" x14ac:dyDescent="0.3">
      <c r="A183" s="111">
        <v>1</v>
      </c>
      <c r="AR183" s="94" t="str" cm="1">
        <f t="array" aca="1" ref="AR183" ca="1">IF(AND(OR(Formular!Formulartypland="INT",Formular!Formulartypland="INT_FLW",Formular!Formulartypland="INT_EK"),INDIRECT("Formular!IESBK_"&amp;GP183)&lt;&gt;"",INDIRECT("Formular!"&amp;GR183)&lt;&gt;""),GP183,"")</f>
        <v/>
      </c>
      <c r="AX183" s="94" t="str">
        <f t="shared" ca="1" si="38"/>
        <v/>
      </c>
      <c r="AY183" s="94" t="str">
        <f>IF(AND(Formular!FormulartypKostenart="COST",Formular!AKLfororderscentralmailaddress1="",Formular!AKLfororderscentralmailaddress2="",Formular!AKLfororderscentralmailaddress3&lt;&gt;""),"X","")</f>
        <v/>
      </c>
      <c r="AZ183" s="94" t="str" cm="1">
        <f t="array" aca="1" ref="AZ183" ca="1">IF(AR183="","",IF(AND(Formular!Formulartypland&lt;&gt;"INT",Formular!Formulartypland&lt;&gt;"INT_FLW",Formular!Formulartypland&lt;&gt;"INT_EK"),GT183,VLOOKUP(INDIRECT("Formular!"&amp;GT183),INDIRECT(VLOOKUP(Formular!Formulartypsprache,$GX$37:$GY$44,2,FALSE)),INDEX($GZ$37:$HG$44,MATCH(Formular!Formulartypsprache,$GX$37:$GX$44,0),MATCH(GP183,'Upload Flatfile'!$GZ$36:$HG$36,0)),FALSE)))</f>
        <v/>
      </c>
      <c r="GF183" s="285"/>
      <c r="GG183" s="285"/>
      <c r="GH183" s="285"/>
      <c r="GI183" s="300"/>
      <c r="GP183" t="s">
        <v>295</v>
      </c>
      <c r="GR183" s="29" t="s">
        <v>319</v>
      </c>
      <c r="GT183" s="26" t="s">
        <v>320</v>
      </c>
      <c r="IC183" s="200" t="s">
        <v>668</v>
      </c>
      <c r="ID183" s="200" t="s">
        <v>687</v>
      </c>
      <c r="IE183" s="200" t="s">
        <v>688</v>
      </c>
      <c r="IF183" s="200" t="s">
        <v>318</v>
      </c>
    </row>
    <row r="184" spans="1:240" outlineLevel="1" x14ac:dyDescent="0.3">
      <c r="A184" s="111">
        <v>1</v>
      </c>
      <c r="AR184" s="94" t="str" cm="1">
        <f t="array" aca="1" ref="AR184" ca="1">IF(AND(OR(Formular!Formulartypland="INT",Formular!Formulartypland="INT_FLW",Formular!Formulartypland="INT_EK"),INDIRECT("Formular!IESBK_"&amp;GP184)&lt;&gt;"",INDIRECT("Formular!"&amp;GR184)&lt;&gt;""),GP184,"")</f>
        <v/>
      </c>
      <c r="AX184" s="94" t="str">
        <f t="shared" ca="1" si="38"/>
        <v/>
      </c>
      <c r="AY184" s="94" t="str">
        <f>IF(AND(Formular!FormulartypKostenart="COST",Formular!AKLfororderscentralmailaddress1="",Formular!AKLfororderscentralmailaddress2="",Formular!AKLfororderscentralmailaddress3="",Formular!AKLfororderscentralmailaddress4&lt;&gt;""),"X","")</f>
        <v/>
      </c>
      <c r="AZ184" s="94" t="str" cm="1">
        <f t="array" aca="1" ref="AZ184" ca="1">IF(AR184="","",IF(AND(Formular!Formulartypland&lt;&gt;"INT",Formular!Formulartypland&lt;&gt;"INT_FLW",Formular!Formulartypland&lt;&gt;"INT_EK"),GT184,VLOOKUP(INDIRECT("Formular!"&amp;GT184),INDIRECT(VLOOKUP(Formular!Formulartypsprache,$GX$37:$GY$44,2,FALSE)),INDEX($GZ$37:$HG$44,MATCH(Formular!Formulartypsprache,$GX$37:$GX$44,0),MATCH(GP184,'Upload Flatfile'!$GZ$36:$HG$36,0)),FALSE)))</f>
        <v/>
      </c>
      <c r="GF184" s="285"/>
      <c r="GG184" s="285"/>
      <c r="GH184" s="285"/>
      <c r="GI184" s="300"/>
      <c r="GP184" t="s">
        <v>295</v>
      </c>
      <c r="GR184" s="29" t="s">
        <v>323</v>
      </c>
      <c r="GT184" s="26" t="s">
        <v>324</v>
      </c>
      <c r="IC184" s="200" t="s">
        <v>689</v>
      </c>
      <c r="ID184" s="200" t="s">
        <v>690</v>
      </c>
      <c r="IE184" s="200" t="s">
        <v>691</v>
      </c>
      <c r="IF184" s="200" t="s">
        <v>318</v>
      </c>
    </row>
    <row r="185" spans="1:240" outlineLevel="1" x14ac:dyDescent="0.3">
      <c r="A185" s="111">
        <v>1</v>
      </c>
      <c r="AR185" s="94" t="str" cm="1">
        <f t="array" aca="1" ref="AR185" ca="1">IF(AND(OR(Formular!Formulartypland="INT",Formular!Formulartypland="INT_FLW",Formular!Formulartypland="INT_EK"),INDIRECT("Formular!IESBK_"&amp;GP185)&lt;&gt;"",INDIRECT("Formular!"&amp;GR185)&lt;&gt;""),GP185,"")</f>
        <v/>
      </c>
      <c r="AX185" s="94" t="str">
        <f t="shared" ca="1" si="38"/>
        <v/>
      </c>
      <c r="AY18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lt;&gt;""),"X","")</f>
        <v/>
      </c>
      <c r="AZ185" s="94" t="str" cm="1">
        <f t="array" aca="1" ref="AZ185" ca="1">IF(AR185="","",IF(AND(Formular!Formulartypland&lt;&gt;"INT",Formular!Formulartypland&lt;&gt;"INT_FLW",Formular!Formulartypland&lt;&gt;"INT_EK"),GT185,VLOOKUP(INDIRECT("Formular!"&amp;GT185),INDIRECT(VLOOKUP(Formular!Formulartypsprache,$GX$37:$GY$44,2,FALSE)),INDEX($GZ$37:$HG$44,MATCH(Formular!Formulartypsprache,$GX$37:$GX$44,0),MATCH(GP185,'Upload Flatfile'!$GZ$36:$HG$36,0)),FALSE)))</f>
        <v/>
      </c>
      <c r="GF185" s="285"/>
      <c r="GG185" s="285"/>
      <c r="GH185" s="285"/>
      <c r="GI185" s="300"/>
      <c r="GP185" t="s">
        <v>295</v>
      </c>
      <c r="GR185" t="s">
        <v>327</v>
      </c>
      <c r="GT185" t="s">
        <v>328</v>
      </c>
      <c r="IC185" s="200" t="s">
        <v>689</v>
      </c>
      <c r="ID185" s="200" t="s">
        <v>692</v>
      </c>
      <c r="IE185" s="200" t="s">
        <v>693</v>
      </c>
      <c r="IF185" s="200" t="s">
        <v>318</v>
      </c>
    </row>
    <row r="186" spans="1:240" outlineLevel="1" x14ac:dyDescent="0.3">
      <c r="A186" s="111">
        <v>1</v>
      </c>
      <c r="AR186" s="94" t="str" cm="1">
        <f t="array" aca="1" ref="AR186" ca="1">IF(AND(OR(Formular!Formulartypland="INT",Formular!Formulartypland="INT_FLW",Formular!Formulartypland="INT_EK"),INDIRECT("Formular!IESBK_"&amp;GP186)&lt;&gt;"",INDIRECT("Formular!"&amp;GR186)&lt;&gt;""),GP186,"")</f>
        <v/>
      </c>
      <c r="AX186" s="94" t="str">
        <f t="shared" ca="1" si="38"/>
        <v/>
      </c>
      <c r="AY18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lt;&gt;""),"X","")</f>
        <v/>
      </c>
      <c r="AZ186" s="94" t="str" cm="1">
        <f t="array" aca="1" ref="AZ186" ca="1">IF(AR186="","",IF(AND(Formular!Formulartypland&lt;&gt;"INT",Formular!Formulartypland&lt;&gt;"INT_FLW",Formular!Formulartypland&lt;&gt;"INT_EK"),GT186,VLOOKUP(INDIRECT("Formular!"&amp;GT186),INDIRECT(VLOOKUP(Formular!Formulartypsprache,$GX$37:$GY$44,2,FALSE)),INDEX($GZ$37:$HG$44,MATCH(Formular!Formulartypsprache,$GX$37:$GX$44,0),MATCH(GP186,'Upload Flatfile'!$GZ$36:$HG$36,0)),FALSE)))</f>
        <v/>
      </c>
      <c r="GF186" s="285"/>
      <c r="GG186" s="285"/>
      <c r="GH186" s="285"/>
      <c r="GI186" s="300"/>
      <c r="GP186" t="s">
        <v>295</v>
      </c>
      <c r="GR186" t="s">
        <v>331</v>
      </c>
      <c r="GT186" t="s">
        <v>332</v>
      </c>
      <c r="IC186" s="200" t="s">
        <v>689</v>
      </c>
      <c r="ID186" s="200" t="s">
        <v>694</v>
      </c>
      <c r="IE186" s="200" t="s">
        <v>695</v>
      </c>
      <c r="IF186" s="200" t="s">
        <v>318</v>
      </c>
    </row>
    <row r="187" spans="1:240" outlineLevel="1" x14ac:dyDescent="0.3">
      <c r="A187" s="111">
        <v>1</v>
      </c>
      <c r="AR187" s="94" t="str" cm="1">
        <f t="array" aca="1" ref="AR187" ca="1">IF(AND(OR(Formular!Formulartypland="INT",Formular!Formulartypland="INT_FLW",Formular!Formulartypland="INT_EK"),INDIRECT("Formular!IESBK_"&amp;GP187)&lt;&gt;"",INDIRECT("Formular!"&amp;GR187)&lt;&gt;""),GP187,"")</f>
        <v/>
      </c>
      <c r="AX187" s="94" t="str">
        <f t="shared" ca="1" si="38"/>
        <v/>
      </c>
      <c r="AY18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lt;&gt;""),"X","")</f>
        <v/>
      </c>
      <c r="AZ187" s="94" t="str" cm="1">
        <f t="array" aca="1" ref="AZ187" ca="1">IF(AR187="","",IF(AND(Formular!Formulartypland&lt;&gt;"INT",Formular!Formulartypland&lt;&gt;"INT_FLW",Formular!Formulartypland&lt;&gt;"INT_EK"),GT187,VLOOKUP(INDIRECT("Formular!"&amp;GT187),INDIRECT(VLOOKUP(Formular!Formulartypsprache,$GX$37:$GY$44,2,FALSE)),INDEX($GZ$37:$HG$44,MATCH(Formular!Formulartypsprache,$GX$37:$GX$44,0),MATCH(GP187,'Upload Flatfile'!$GZ$36:$HG$36,0)),FALSE)))</f>
        <v/>
      </c>
      <c r="GF187" s="285"/>
      <c r="GG187" s="285"/>
      <c r="GH187" s="285"/>
      <c r="GI187" s="300"/>
      <c r="GP187" t="s">
        <v>295</v>
      </c>
      <c r="GR187" t="s">
        <v>336</v>
      </c>
      <c r="GT187" t="s">
        <v>337</v>
      </c>
      <c r="IC187" s="200" t="s">
        <v>689</v>
      </c>
      <c r="ID187" s="200" t="s">
        <v>696</v>
      </c>
      <c r="IE187" s="200" t="s">
        <v>697</v>
      </c>
      <c r="IF187" s="200" t="s">
        <v>318</v>
      </c>
    </row>
    <row r="188" spans="1:240" outlineLevel="1" x14ac:dyDescent="0.3">
      <c r="A188" s="111">
        <v>1</v>
      </c>
      <c r="AR188" s="94" t="str" cm="1">
        <f t="array" aca="1" ref="AR188" ca="1">IF(AND(OR(Formular!Formulartypland="INT",Formular!Formulartypland="INT_FLW",Formular!Formulartypland="INT_EK"),INDIRECT("Formular!IESBK_"&amp;GP188)&lt;&gt;"",INDIRECT("Formular!"&amp;GR188)&lt;&gt;""),GP188,"")</f>
        <v/>
      </c>
      <c r="AX188" s="94" t="str">
        <f t="shared" ca="1" si="38"/>
        <v/>
      </c>
      <c r="AY18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lt;&gt;""),"X","")</f>
        <v/>
      </c>
      <c r="AZ188" s="94" t="str" cm="1">
        <f t="array" aca="1" ref="AZ188" ca="1">IF(AR188="","",IF(AND(Formular!Formulartypland&lt;&gt;"INT",Formular!Formulartypland&lt;&gt;"INT_FLW",Formular!Formulartypland&lt;&gt;"INT_EK"),GT188,VLOOKUP(INDIRECT("Formular!"&amp;GT188),INDIRECT(VLOOKUP(Formular!Formulartypsprache,$GX$37:$GY$44,2,FALSE)),INDEX($GZ$37:$HG$44,MATCH(Formular!Formulartypsprache,$GX$37:$GX$44,0),MATCH(GP188,'Upload Flatfile'!$GZ$36:$HG$36,0)),FALSE)))</f>
        <v/>
      </c>
      <c r="GF188" s="285"/>
      <c r="GG188" s="285"/>
      <c r="GH188" s="285"/>
      <c r="GI188" s="300"/>
      <c r="GP188" t="s">
        <v>295</v>
      </c>
      <c r="GR188" t="s">
        <v>340</v>
      </c>
      <c r="GT188" t="s">
        <v>341</v>
      </c>
      <c r="IC188" s="200" t="s">
        <v>689</v>
      </c>
      <c r="ID188" s="200" t="s">
        <v>698</v>
      </c>
      <c r="IE188" s="200" t="s">
        <v>699</v>
      </c>
      <c r="IF188" s="200" t="s">
        <v>318</v>
      </c>
    </row>
    <row r="189" spans="1:240" outlineLevel="1" x14ac:dyDescent="0.3">
      <c r="A189" s="111">
        <v>1</v>
      </c>
      <c r="AR189" s="94" t="str" cm="1">
        <f t="array" aca="1" ref="AR189" ca="1">IF(AND(OR(Formular!Formulartypland="INT",Formular!Formulartypland="INT_FLW",Formular!Formulartypland="INT_EK"),INDIRECT("Formular!IESBK_"&amp;GP189)&lt;&gt;"",INDIRECT("Formular!"&amp;GR189)&lt;&gt;""),GP189,"")</f>
        <v/>
      </c>
      <c r="AX189" s="94" t="str">
        <f t="shared" ca="1" si="38"/>
        <v/>
      </c>
      <c r="AY18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lt;&gt;""),"X","")</f>
        <v/>
      </c>
      <c r="AZ189" s="94" t="str" cm="1">
        <f t="array" aca="1" ref="AZ189" ca="1">IF(AR189="","",IF(AND(Formular!Formulartypland&lt;&gt;"INT",Formular!Formulartypland&lt;&gt;"INT_FLW",Formular!Formulartypland&lt;&gt;"INT_EK"),GT189,VLOOKUP(INDIRECT("Formular!"&amp;GT189),INDIRECT(VLOOKUP(Formular!Formulartypsprache,$GX$37:$GY$44,2,FALSE)),INDEX($GZ$37:$HG$44,MATCH(Formular!Formulartypsprache,$GX$37:$GX$44,0),MATCH(GP189,'Upload Flatfile'!$GZ$36:$HG$36,0)),FALSE)))</f>
        <v/>
      </c>
      <c r="GF189" s="285"/>
      <c r="GG189" s="285"/>
      <c r="GH189" s="285"/>
      <c r="GI189" s="300"/>
      <c r="GP189" t="s">
        <v>295</v>
      </c>
      <c r="GR189" t="s">
        <v>344</v>
      </c>
      <c r="GT189" t="s">
        <v>345</v>
      </c>
      <c r="IC189" s="200" t="s">
        <v>689</v>
      </c>
      <c r="ID189" s="200" t="s">
        <v>700</v>
      </c>
      <c r="IE189" s="200" t="s">
        <v>701</v>
      </c>
      <c r="IF189" s="200" t="s">
        <v>318</v>
      </c>
    </row>
    <row r="190" spans="1:240" outlineLevel="1" x14ac:dyDescent="0.3">
      <c r="A190" s="111">
        <v>1</v>
      </c>
      <c r="AR190" s="94" t="str" cm="1">
        <f t="array" aca="1" ref="AR190" ca="1">IF(AND(OR(Formular!Formulartypland="INT",Formular!Formulartypland="INT_FLW",Formular!Formulartypland="INT_EK"),INDIRECT("Formular!IESBK_"&amp;GP190)&lt;&gt;"",INDIRECT("Formular!"&amp;GR190)&lt;&gt;""),GP190,"")</f>
        <v/>
      </c>
      <c r="AX190" s="94" t="str">
        <f t="shared" ca="1" si="38"/>
        <v/>
      </c>
      <c r="AY19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lt;&gt;""),"X","")</f>
        <v/>
      </c>
      <c r="AZ190" s="94" t="str" cm="1">
        <f t="array" aca="1" ref="AZ190" ca="1">IF(AR190="","",IF(AND(Formular!Formulartypland&lt;&gt;"INT",Formular!Formulartypland&lt;&gt;"INT_FLW",Formular!Formulartypland&lt;&gt;"INT_EK"),GT190,VLOOKUP(INDIRECT("Formular!"&amp;GT190),INDIRECT(VLOOKUP(Formular!Formulartypsprache,$GX$37:$GY$44,2,FALSE)),INDEX($GZ$37:$HG$44,MATCH(Formular!Formulartypsprache,$GX$37:$GX$44,0),MATCH(GP190,'Upload Flatfile'!$GZ$36:$HG$36,0)),FALSE)))</f>
        <v/>
      </c>
      <c r="GF190" s="285"/>
      <c r="GG190" s="285"/>
      <c r="GH190" s="285"/>
      <c r="GI190" s="300"/>
      <c r="GP190" t="s">
        <v>295</v>
      </c>
      <c r="GR190" t="s">
        <v>348</v>
      </c>
      <c r="GT190" t="s">
        <v>349</v>
      </c>
      <c r="IC190" s="200" t="s">
        <v>689</v>
      </c>
      <c r="ID190" s="200" t="s">
        <v>702</v>
      </c>
      <c r="IE190" s="200" t="s">
        <v>703</v>
      </c>
      <c r="IF190" s="200" t="s">
        <v>318</v>
      </c>
    </row>
    <row r="191" spans="1:240" outlineLevel="1" x14ac:dyDescent="0.3">
      <c r="A191" s="111">
        <v>1</v>
      </c>
      <c r="AR191" s="94" t="str" cm="1">
        <f t="array" aca="1" ref="AR191" ca="1">IF(AND(OR(Formular!Formulartypland="INT",Formular!Formulartypland="INT_FLW",Formular!Formulartypland="INT_EK"),INDIRECT("Formular!IESBK_"&amp;GP191)&lt;&gt;"",INDIRECT("Formular!"&amp;GR191)&lt;&gt;""),GP191,"")</f>
        <v/>
      </c>
      <c r="AX191" s="94" t="str">
        <f t="shared" ca="1" si="38"/>
        <v/>
      </c>
      <c r="AY19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lt;&gt;""),"X","")</f>
        <v/>
      </c>
      <c r="AZ191" s="94" t="str" cm="1">
        <f t="array" aca="1" ref="AZ191" ca="1">IF(AR191="","",IF(AND(Formular!Formulartypland&lt;&gt;"INT",Formular!Formulartypland&lt;&gt;"INT_FLW",Formular!Formulartypland&lt;&gt;"INT_EK"),GT191,VLOOKUP(INDIRECT("Formular!"&amp;GT191),INDIRECT(VLOOKUP(Formular!Formulartypsprache,$GX$37:$GY$44,2,FALSE)),INDEX($GZ$37:$HG$44,MATCH(Formular!Formulartypsprache,$GX$37:$GX$44,0),MATCH(GP191,'Upload Flatfile'!$GZ$36:$HG$36,0)),FALSE)))</f>
        <v/>
      </c>
      <c r="GF191" s="285"/>
      <c r="GG191" s="285"/>
      <c r="GH191" s="285"/>
      <c r="GI191" s="300"/>
      <c r="GP191" t="s">
        <v>295</v>
      </c>
      <c r="GR191" t="s">
        <v>351</v>
      </c>
      <c r="GT191" t="s">
        <v>352</v>
      </c>
      <c r="IC191" s="200" t="s">
        <v>689</v>
      </c>
      <c r="ID191" s="200" t="s">
        <v>685</v>
      </c>
      <c r="IE191" s="200" t="s">
        <v>686</v>
      </c>
      <c r="IF191" s="200" t="s">
        <v>318</v>
      </c>
    </row>
    <row r="192" spans="1:240" outlineLevel="1" x14ac:dyDescent="0.3">
      <c r="A192" s="111">
        <v>1</v>
      </c>
      <c r="AR192" s="94" t="str" cm="1">
        <f t="array" aca="1" ref="AR192" ca="1">IF(AND(OR(Formular!Formulartypland="INT",Formular!Formulartypland="INT_FLW",Formular!Formulartypland="INT_EK"),INDIRECT("Formular!IESBK_"&amp;GP192)&lt;&gt;"",INDIRECT("Formular!"&amp;GR192)&lt;&gt;""),GP192,"")</f>
        <v/>
      </c>
      <c r="AX192" s="94" t="str">
        <f t="shared" ca="1" si="38"/>
        <v/>
      </c>
      <c r="AY19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lt;&gt;""),"X","")</f>
        <v/>
      </c>
      <c r="AZ192" s="94" t="str" cm="1">
        <f t="array" aca="1" ref="AZ192" ca="1">IF(AR192="","",IF(AND(Formular!Formulartypland&lt;&gt;"INT",Formular!Formulartypland&lt;&gt;"INT_FLW",Formular!Formulartypland&lt;&gt;"INT_EK"),GT192,VLOOKUP(INDIRECT("Formular!"&amp;GT192),INDIRECT(VLOOKUP(Formular!Formulartypsprache,$GX$37:$GY$44,2,FALSE)),INDEX($GZ$37:$HG$44,MATCH(Formular!Formulartypsprache,$GX$37:$GX$44,0),MATCH(GP192,'Upload Flatfile'!$GZ$36:$HG$36,0)),FALSE)))</f>
        <v/>
      </c>
      <c r="GF192" s="285"/>
      <c r="GG192" s="285"/>
      <c r="GH192" s="285"/>
      <c r="GI192" s="300"/>
      <c r="GP192" t="s">
        <v>295</v>
      </c>
      <c r="GR192" t="s">
        <v>354</v>
      </c>
      <c r="GT192" t="s">
        <v>355</v>
      </c>
      <c r="IC192" s="200" t="s">
        <v>704</v>
      </c>
      <c r="ID192" s="200" t="s">
        <v>705</v>
      </c>
      <c r="IE192" s="200" t="s">
        <v>706</v>
      </c>
      <c r="IF192" s="200" t="s">
        <v>707</v>
      </c>
    </row>
    <row r="193" spans="1:240" outlineLevel="1" x14ac:dyDescent="0.3">
      <c r="A193" s="111">
        <v>1</v>
      </c>
      <c r="AR193" s="94" t="str" cm="1">
        <f t="array" aca="1" ref="AR193" ca="1">IF(AND(OR(Formular!Formulartypland="INT",Formular!Formulartypland="INT_FLW",Formular!Formulartypland="INT_EK"),INDIRECT("Formular!IESBK_"&amp;GP193)&lt;&gt;"",INDIRECT("Formular!"&amp;GR193)&lt;&gt;""),GP193,"")</f>
        <v/>
      </c>
      <c r="AX193" s="94" t="str">
        <f t="shared" ca="1" si="38"/>
        <v/>
      </c>
      <c r="AY19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lt;&gt;""),"X","")</f>
        <v/>
      </c>
      <c r="AZ193" s="94" t="str" cm="1">
        <f t="array" aca="1" ref="AZ193" ca="1">IF(AR193="","",IF(AND(Formular!Formulartypland&lt;&gt;"INT",Formular!Formulartypland&lt;&gt;"INT_FLW",Formular!Formulartypland&lt;&gt;"INT_EK"),GT193,VLOOKUP(INDIRECT("Formular!"&amp;GT193),INDIRECT(VLOOKUP(Formular!Formulartypsprache,$GX$37:$GY$44,2,FALSE)),INDEX($GZ$37:$HG$44,MATCH(Formular!Formulartypsprache,$GX$37:$GX$44,0),MATCH(GP193,'Upload Flatfile'!$GZ$36:$HG$36,0)),FALSE)))</f>
        <v/>
      </c>
      <c r="GF193" s="285"/>
      <c r="GG193" s="285"/>
      <c r="GH193" s="285"/>
      <c r="GI193" s="300"/>
      <c r="GP193" t="s">
        <v>295</v>
      </c>
      <c r="GR193" t="s">
        <v>357</v>
      </c>
      <c r="GT193" t="s">
        <v>358</v>
      </c>
      <c r="IC193" s="200" t="s">
        <v>704</v>
      </c>
      <c r="ID193" s="200" t="s">
        <v>708</v>
      </c>
      <c r="IE193" s="200" t="s">
        <v>709</v>
      </c>
      <c r="IF193" s="200" t="s">
        <v>707</v>
      </c>
    </row>
    <row r="194" spans="1:240" outlineLevel="1" x14ac:dyDescent="0.3">
      <c r="A194" s="111">
        <v>1</v>
      </c>
      <c r="AR194" s="94" t="str" cm="1">
        <f t="array" aca="1" ref="AR194" ca="1">IF(AND(OR(Formular!Formulartypland="INT",Formular!Formulartypland="INT_FLW",Formular!Formulartypland="INT_EK"),INDIRECT("Formular!IESBK_"&amp;GP194)&lt;&gt;"",INDIRECT("Formular!"&amp;GR194)&lt;&gt;""),GP194,"")</f>
        <v/>
      </c>
      <c r="AX194" s="94" t="str">
        <f t="shared" ca="1" si="38"/>
        <v/>
      </c>
      <c r="AY19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lt;&gt;""),"X","")</f>
        <v/>
      </c>
      <c r="AZ194" s="94" t="str" cm="1">
        <f t="array" aca="1" ref="AZ194" ca="1">IF(AR194="","",IF(AND(Formular!Formulartypland&lt;&gt;"INT",Formular!Formulartypland&lt;&gt;"INT_FLW",Formular!Formulartypland&lt;&gt;"INT_EK"),GT194,VLOOKUP(INDIRECT("Formular!"&amp;GT194),INDIRECT(VLOOKUP(Formular!Formulartypsprache,$GX$37:$GY$44,2,FALSE)),INDEX($GZ$37:$HG$44,MATCH(Formular!Formulartypsprache,$GX$37:$GX$44,0),MATCH(GP194,'Upload Flatfile'!$GZ$36:$HG$36,0)),FALSE)))</f>
        <v/>
      </c>
      <c r="GF194" s="285"/>
      <c r="GG194" s="285"/>
      <c r="GH194" s="285"/>
      <c r="GI194" s="300"/>
      <c r="GP194" t="s">
        <v>295</v>
      </c>
      <c r="GR194" t="s">
        <v>360</v>
      </c>
      <c r="GT194" t="s">
        <v>361</v>
      </c>
      <c r="IC194" s="200" t="s">
        <v>704</v>
      </c>
      <c r="ID194" s="200" t="s">
        <v>710</v>
      </c>
      <c r="IE194" s="200" t="s">
        <v>711</v>
      </c>
      <c r="IF194" s="200" t="s">
        <v>707</v>
      </c>
    </row>
    <row r="195" spans="1:240" outlineLevel="1" x14ac:dyDescent="0.3">
      <c r="A195" s="111">
        <v>1</v>
      </c>
      <c r="AR195" s="94" t="str" cm="1">
        <f t="array" aca="1" ref="AR195" ca="1">IF(AND(OR(Formular!Formulartypland="INT",Formular!Formulartypland="INT_FLW",Formular!Formulartypland="INT_EK"),INDIRECT("Formular!IESBK_"&amp;GP195)&lt;&gt;"",INDIRECT("Formular!"&amp;GR195)&lt;&gt;""),GP195,"")</f>
        <v/>
      </c>
      <c r="AX195" s="94" t="str">
        <f t="shared" ca="1" si="38"/>
        <v/>
      </c>
      <c r="AY19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lt;&gt;""),"X","")</f>
        <v/>
      </c>
      <c r="AZ195" s="94" t="str" cm="1">
        <f t="array" aca="1" ref="AZ195" ca="1">IF(AR195="","",IF(AND(Formular!Formulartypland&lt;&gt;"INT",Formular!Formulartypland&lt;&gt;"INT_FLW",Formular!Formulartypland&lt;&gt;"INT_EK"),GT195,VLOOKUP(INDIRECT("Formular!"&amp;GT195),INDIRECT(VLOOKUP(Formular!Formulartypsprache,$GX$37:$GY$44,2,FALSE)),INDEX($GZ$37:$HG$44,MATCH(Formular!Formulartypsprache,$GX$37:$GX$44,0),MATCH(GP195,'Upload Flatfile'!$GZ$36:$HG$36,0)),FALSE)))</f>
        <v/>
      </c>
      <c r="GF195" s="285"/>
      <c r="GG195" s="285"/>
      <c r="GH195" s="285"/>
      <c r="GI195" s="300"/>
      <c r="GP195" t="s">
        <v>295</v>
      </c>
      <c r="GR195" t="s">
        <v>363</v>
      </c>
      <c r="GT195" t="s">
        <v>364</v>
      </c>
      <c r="IC195" s="200" t="s">
        <v>704</v>
      </c>
      <c r="ID195" s="200" t="s">
        <v>712</v>
      </c>
      <c r="IE195" s="200" t="s">
        <v>713</v>
      </c>
      <c r="IF195" s="200" t="s">
        <v>707</v>
      </c>
    </row>
    <row r="196" spans="1:240" outlineLevel="1" x14ac:dyDescent="0.3">
      <c r="A196" s="111">
        <v>1</v>
      </c>
      <c r="AR196" s="94" t="str" cm="1">
        <f t="array" aca="1" ref="AR196" ca="1">IF(AND(OR(Formular!Formulartypland="INT",Formular!Formulartypland="INT_FLW",Formular!Formulartypland="INT_EK"),INDIRECT("Formular!IESBK_"&amp;GP196)&lt;&gt;"",INDIRECT("Formular!"&amp;GR196)&lt;&gt;""),GP196,"")</f>
        <v/>
      </c>
      <c r="AX196" s="94" t="str">
        <f t="shared" ca="1" si="38"/>
        <v/>
      </c>
      <c r="AY19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lt;&gt;""),"X","")</f>
        <v/>
      </c>
      <c r="AZ196" s="94" t="str" cm="1">
        <f t="array" aca="1" ref="AZ196" ca="1">IF(AR196="","",IF(AND(Formular!Formulartypland&lt;&gt;"INT",Formular!Formulartypland&lt;&gt;"INT_FLW",Formular!Formulartypland&lt;&gt;"INT_EK"),GT196,VLOOKUP(INDIRECT("Formular!"&amp;GT196),INDIRECT(VLOOKUP(Formular!Formulartypsprache,$GX$37:$GY$44,2,FALSE)),INDEX($GZ$37:$HG$44,MATCH(Formular!Formulartypsprache,$GX$37:$GX$44,0),MATCH(GP196,'Upload Flatfile'!$GZ$36:$HG$36,0)),FALSE)))</f>
        <v/>
      </c>
      <c r="GF196" s="285"/>
      <c r="GG196" s="285"/>
      <c r="GH196" s="285"/>
      <c r="GI196" s="300"/>
      <c r="GP196" t="s">
        <v>295</v>
      </c>
      <c r="GR196" t="s">
        <v>366</v>
      </c>
      <c r="GT196" t="s">
        <v>367</v>
      </c>
      <c r="IC196" s="200" t="s">
        <v>704</v>
      </c>
      <c r="ID196" s="200" t="s">
        <v>714</v>
      </c>
      <c r="IE196" s="200" t="s">
        <v>715</v>
      </c>
      <c r="IF196" s="200" t="s">
        <v>707</v>
      </c>
    </row>
    <row r="197" spans="1:240" outlineLevel="1" x14ac:dyDescent="0.3">
      <c r="A197" s="111">
        <v>1</v>
      </c>
      <c r="AR197" s="94" t="str" cm="1">
        <f t="array" aca="1" ref="AR197" ca="1">IF(AND(OR(Formular!Formulartypland="INT",Formular!Formulartypland="INT_FLW",Formular!Formulartypland="INT_EK"),INDIRECT("Formular!IESBK_"&amp;GP197)&lt;&gt;"",INDIRECT("Formular!"&amp;GR197)&lt;&gt;""),GP197,"")</f>
        <v/>
      </c>
      <c r="AX197" s="94" t="str">
        <f t="shared" ca="1" si="38"/>
        <v/>
      </c>
      <c r="AY19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lt;&gt;""),"X","")</f>
        <v/>
      </c>
      <c r="AZ197" s="94" t="str" cm="1">
        <f t="array" aca="1" ref="AZ197" ca="1">IF(AR197="","",IF(AND(Formular!Formulartypland&lt;&gt;"INT",Formular!Formulartypland&lt;&gt;"INT_FLW",Formular!Formulartypland&lt;&gt;"INT_EK"),GT197,VLOOKUP(INDIRECT("Formular!"&amp;GT197),INDIRECT(VLOOKUP(Formular!Formulartypsprache,$GX$37:$GY$44,2,FALSE)),INDEX($GZ$37:$HG$44,MATCH(Formular!Formulartypsprache,$GX$37:$GX$44,0),MATCH(GP197,'Upload Flatfile'!$GZ$36:$HG$36,0)),FALSE)))</f>
        <v/>
      </c>
      <c r="GF197" s="285"/>
      <c r="GG197" s="285"/>
      <c r="GH197" s="285"/>
      <c r="GI197" s="300"/>
      <c r="GP197" t="s">
        <v>295</v>
      </c>
      <c r="GR197" t="s">
        <v>369</v>
      </c>
      <c r="GT197" t="s">
        <v>370</v>
      </c>
      <c r="IC197" s="200" t="s">
        <v>704</v>
      </c>
      <c r="ID197" s="200" t="s">
        <v>716</v>
      </c>
      <c r="IE197" s="200" t="s">
        <v>717</v>
      </c>
      <c r="IF197" s="200" t="s">
        <v>707</v>
      </c>
    </row>
    <row r="198" spans="1:240" outlineLevel="1" x14ac:dyDescent="0.3">
      <c r="A198" s="111">
        <v>1</v>
      </c>
      <c r="AR198" s="94" t="str" cm="1">
        <f t="array" aca="1" ref="AR198" ca="1">IF(AND(OR(Formular!Formulartypland="INT",Formular!Formulartypland="INT_FLW",Formular!Formulartypland="INT_EK"),INDIRECT("Formular!IESBK_"&amp;GP198)&lt;&gt;"",INDIRECT("Formular!"&amp;GR198)&lt;&gt;""),GP198,"")</f>
        <v/>
      </c>
      <c r="AX198" s="94" t="str">
        <f t="shared" ca="1" si="38"/>
        <v/>
      </c>
      <c r="AY19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lt;&gt;""),"X","")</f>
        <v/>
      </c>
      <c r="AZ198" s="94" t="str" cm="1">
        <f t="array" aca="1" ref="AZ198" ca="1">IF(AR198="","",IF(AND(Formular!Formulartypland&lt;&gt;"INT",Formular!Formulartypland&lt;&gt;"INT_FLW",Formular!Formulartypland&lt;&gt;"INT_EK"),GT198,VLOOKUP(INDIRECT("Formular!"&amp;GT198),INDIRECT(VLOOKUP(Formular!Formulartypsprache,$GX$37:$GY$44,2,FALSE)),INDEX($GZ$37:$HG$44,MATCH(Formular!Formulartypsprache,$GX$37:$GX$44,0),MATCH(GP198,'Upload Flatfile'!$GZ$36:$HG$36,0)),FALSE)))</f>
        <v/>
      </c>
      <c r="GF198" s="285"/>
      <c r="GG198" s="285"/>
      <c r="GH198" s="285"/>
      <c r="GI198" s="300"/>
      <c r="GP198" t="s">
        <v>295</v>
      </c>
      <c r="GR198" t="s">
        <v>373</v>
      </c>
      <c r="GT198" t="s">
        <v>374</v>
      </c>
      <c r="IC198" s="200" t="s">
        <v>704</v>
      </c>
      <c r="ID198" s="200" t="s">
        <v>718</v>
      </c>
      <c r="IE198" s="200" t="s">
        <v>719</v>
      </c>
      <c r="IF198" s="200" t="s">
        <v>707</v>
      </c>
    </row>
    <row r="199" spans="1:240" outlineLevel="1" x14ac:dyDescent="0.3">
      <c r="A199" s="111">
        <v>1</v>
      </c>
      <c r="AR199" s="94" t="str" cm="1">
        <f t="array" aca="1" ref="AR199" ca="1">IF(AND(OR(Formular!Formulartypland="INT",Formular!Formulartypland="INT_FLW",Formular!Formulartypland="INT_EK"),INDIRECT("Formular!IESBK_"&amp;GP199)&lt;&gt;"",INDIRECT("Formular!"&amp;GR199)&lt;&gt;""),GP199,"")</f>
        <v/>
      </c>
      <c r="AX199" s="94" t="str">
        <f t="shared" ca="1" si="38"/>
        <v/>
      </c>
      <c r="AY19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lt;&gt;""),"X","")</f>
        <v/>
      </c>
      <c r="AZ199" s="94" t="str" cm="1">
        <f t="array" aca="1" ref="AZ199" ca="1">IF(AR199="","",IF(AND(Formular!Formulartypland&lt;&gt;"INT",Formular!Formulartypland&lt;&gt;"INT_FLW",Formular!Formulartypland&lt;&gt;"INT_EK"),GT199,VLOOKUP(INDIRECT("Formular!"&amp;GT199),INDIRECT(VLOOKUP(Formular!Formulartypsprache,$GX$37:$GY$44,2,FALSE)),INDEX($GZ$37:$HG$44,MATCH(Formular!Formulartypsprache,$GX$37:$GX$44,0),MATCH(GP199,'Upload Flatfile'!$GZ$36:$HG$36,0)),FALSE)))</f>
        <v/>
      </c>
      <c r="GF199" s="285"/>
      <c r="GG199" s="285"/>
      <c r="GH199" s="285"/>
      <c r="GI199" s="300"/>
      <c r="GP199" t="s">
        <v>295</v>
      </c>
      <c r="GR199" t="s">
        <v>376</v>
      </c>
      <c r="GT199" t="s">
        <v>377</v>
      </c>
      <c r="IC199" s="200" t="s">
        <v>704</v>
      </c>
      <c r="ID199" s="200" t="s">
        <v>720</v>
      </c>
      <c r="IE199" s="200" t="s">
        <v>721</v>
      </c>
      <c r="IF199" s="200" t="s">
        <v>707</v>
      </c>
    </row>
    <row r="200" spans="1:240" outlineLevel="1" x14ac:dyDescent="0.3">
      <c r="A200" s="111">
        <v>1</v>
      </c>
      <c r="AR200" s="94" t="str" cm="1">
        <f t="array" aca="1" ref="AR200" ca="1">IF(AND(OR(Formular!Formulartypland="INT",Formular!Formulartypland="INT_FLW",Formular!Formulartypland="INT_EK"),INDIRECT("Formular!IESBK_"&amp;GP200)&lt;&gt;"",INDIRECT("Formular!"&amp;GR200)&lt;&gt;""),GP200,"")</f>
        <v/>
      </c>
      <c r="AX200" s="94" t="str">
        <f t="shared" ca="1" si="38"/>
        <v/>
      </c>
      <c r="AY20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lt;&gt;""),"X","")</f>
        <v/>
      </c>
      <c r="AZ200" s="94" t="str" cm="1">
        <f t="array" aca="1" ref="AZ200" ca="1">IF(AR200="","",IF(AND(Formular!Formulartypland&lt;&gt;"INT",Formular!Formulartypland&lt;&gt;"INT_FLW",Formular!Formulartypland&lt;&gt;"INT_EK"),GT200,VLOOKUP(INDIRECT("Formular!"&amp;GT200),INDIRECT(VLOOKUP(Formular!Formulartypsprache,$GX$37:$GY$44,2,FALSE)),INDEX($GZ$37:$HG$44,MATCH(Formular!Formulartypsprache,$GX$37:$GX$44,0),MATCH(GP200,'Upload Flatfile'!$GZ$36:$HG$36,0)),FALSE)))</f>
        <v/>
      </c>
      <c r="GF200" s="285"/>
      <c r="GG200" s="285"/>
      <c r="GH200" s="285"/>
      <c r="GI200" s="300"/>
      <c r="GP200" t="s">
        <v>295</v>
      </c>
      <c r="GR200" t="s">
        <v>379</v>
      </c>
      <c r="GT200" t="s">
        <v>380</v>
      </c>
      <c r="IC200" s="200" t="s">
        <v>704</v>
      </c>
      <c r="ID200" s="200" t="s">
        <v>722</v>
      </c>
      <c r="IE200" s="200" t="s">
        <v>723</v>
      </c>
      <c r="IF200" s="200" t="s">
        <v>707</v>
      </c>
    </row>
    <row r="201" spans="1:240" outlineLevel="1" x14ac:dyDescent="0.3">
      <c r="A201" s="111">
        <v>1</v>
      </c>
      <c r="AR201" s="94" t="str" cm="1">
        <f t="array" aca="1" ref="AR201" ca="1">IF(AND(OR(Formular!Formulartypland="INT",Formular!Formulartypland="INT_FLW",Formular!Formulartypland="INT_EK"),INDIRECT("Formular!IESBK_"&amp;GP201)&lt;&gt;"",INDIRECT("Formular!"&amp;GR201)&lt;&gt;""),GP201,"")</f>
        <v/>
      </c>
      <c r="AX201" s="94" t="str">
        <f t="shared" ca="1" si="38"/>
        <v/>
      </c>
      <c r="AY20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lt;&gt;""),"X","")</f>
        <v/>
      </c>
      <c r="AZ201" s="94" t="str" cm="1">
        <f t="array" aca="1" ref="AZ201" ca="1">IF(AR201="","",IF(AND(Formular!Formulartypland&lt;&gt;"INT",Formular!Formulartypland&lt;&gt;"INT_FLW",Formular!Formulartypland&lt;&gt;"INT_EK"),GT201,VLOOKUP(INDIRECT("Formular!"&amp;GT201),INDIRECT(VLOOKUP(Formular!Formulartypsprache,$GX$37:$GY$44,2,FALSE)),INDEX($GZ$37:$HG$44,MATCH(Formular!Formulartypsprache,$GX$37:$GX$44,0),MATCH(GP201,'Upload Flatfile'!$GZ$36:$HG$36,0)),FALSE)))</f>
        <v/>
      </c>
      <c r="GF201" s="285"/>
      <c r="GG201" s="285"/>
      <c r="GH201" s="285"/>
      <c r="GI201" s="300"/>
      <c r="GP201" t="s">
        <v>295</v>
      </c>
      <c r="GR201" t="s">
        <v>382</v>
      </c>
      <c r="GT201" t="s">
        <v>383</v>
      </c>
      <c r="IC201" s="200" t="s">
        <v>724</v>
      </c>
      <c r="ID201" s="200" t="s">
        <v>725</v>
      </c>
      <c r="IE201" s="200" t="s">
        <v>726</v>
      </c>
      <c r="IF201" s="200" t="s">
        <v>707</v>
      </c>
    </row>
    <row r="202" spans="1:240" outlineLevel="1" x14ac:dyDescent="0.3">
      <c r="A202" s="111">
        <v>1</v>
      </c>
      <c r="AR202" s="94" t="str" cm="1">
        <f t="array" aca="1" ref="AR202" ca="1">IF(AND(OR(Formular!Formulartypland="INT",Formular!Formulartypland="INT_FLW",Formular!Formulartypland="INT_EK"),INDIRECT("Formular!IESBK_"&amp;GP202)&lt;&gt;"",INDIRECT("Formular!"&amp;GR202)&lt;&gt;""),GP202,"")</f>
        <v/>
      </c>
      <c r="AX202" s="94" t="str">
        <f t="shared" ca="1" si="38"/>
        <v/>
      </c>
      <c r="AY20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lt;&gt;""),"X","")</f>
        <v/>
      </c>
      <c r="AZ202" s="94" t="str" cm="1">
        <f t="array" aca="1" ref="AZ202" ca="1">IF(AR202="","",IF(AND(Formular!Formulartypland&lt;&gt;"INT",Formular!Formulartypland&lt;&gt;"INT_FLW",Formular!Formulartypland&lt;&gt;"INT_EK"),GT202,VLOOKUP(INDIRECT("Formular!"&amp;GT202),INDIRECT(VLOOKUP(Formular!Formulartypsprache,$GX$37:$GY$44,2,FALSE)),INDEX($GZ$37:$HG$44,MATCH(Formular!Formulartypsprache,$GX$37:$GX$44,0),MATCH(GP202,'Upload Flatfile'!$GZ$36:$HG$36,0)),FALSE)))</f>
        <v/>
      </c>
      <c r="GF202" s="285"/>
      <c r="GG202" s="285"/>
      <c r="GH202" s="285"/>
      <c r="GI202" s="300"/>
      <c r="GP202" t="s">
        <v>295</v>
      </c>
      <c r="GR202" t="s">
        <v>385</v>
      </c>
      <c r="GT202" t="s">
        <v>386</v>
      </c>
      <c r="IC202" s="200" t="s">
        <v>724</v>
      </c>
      <c r="ID202" s="200" t="s">
        <v>727</v>
      </c>
      <c r="IE202" s="200" t="s">
        <v>728</v>
      </c>
      <c r="IF202" s="200" t="s">
        <v>707</v>
      </c>
    </row>
    <row r="203" spans="1:240" outlineLevel="1" x14ac:dyDescent="0.3">
      <c r="A203" s="111">
        <v>1</v>
      </c>
      <c r="AR203" s="94" t="str" cm="1">
        <f t="array" aca="1" ref="AR203" ca="1">IF(AND(OR(Formular!Formulartypland="INT",Formular!Formulartypland="INT_FLW",Formular!Formulartypland="INT_EK"),INDIRECT("Formular!IESBK_"&amp;GP203)&lt;&gt;"",INDIRECT("Formular!"&amp;GR203)&lt;&gt;""),GP203,"")</f>
        <v/>
      </c>
      <c r="AX203" s="94" t="str">
        <f t="shared" ca="1" si="38"/>
        <v/>
      </c>
      <c r="AY20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lt;&gt;""),"X","")</f>
        <v/>
      </c>
      <c r="AZ203" s="94" t="str" cm="1">
        <f t="array" aca="1" ref="AZ203" ca="1">IF(AR203="","",IF(AND(Formular!Formulartypland&lt;&gt;"INT",Formular!Formulartypland&lt;&gt;"INT_FLW",Formular!Formulartypland&lt;&gt;"INT_EK"),GT203,VLOOKUP(INDIRECT("Formular!"&amp;GT203),INDIRECT(VLOOKUP(Formular!Formulartypsprache,$GX$37:$GY$44,2,FALSE)),INDEX($GZ$37:$HG$44,MATCH(Formular!Formulartypsprache,$GX$37:$GX$44,0),MATCH(GP203,'Upload Flatfile'!$GZ$36:$HG$36,0)),FALSE)))</f>
        <v/>
      </c>
      <c r="GF203" s="285"/>
      <c r="GG203" s="285"/>
      <c r="GH203" s="285"/>
      <c r="GI203" s="300"/>
      <c r="GP203" t="s">
        <v>295</v>
      </c>
      <c r="GR203" t="s">
        <v>388</v>
      </c>
      <c r="GT203" t="s">
        <v>389</v>
      </c>
      <c r="IC203" s="200" t="s">
        <v>729</v>
      </c>
      <c r="ID203" s="200" t="s">
        <v>730</v>
      </c>
      <c r="IE203" s="200" t="s">
        <v>731</v>
      </c>
      <c r="IF203" s="200" t="s">
        <v>707</v>
      </c>
    </row>
    <row r="204" spans="1:240" outlineLevel="1" x14ac:dyDescent="0.3">
      <c r="A204" s="111">
        <v>1</v>
      </c>
      <c r="AR204" s="94" t="str" cm="1">
        <f t="array" aca="1" ref="AR204" ca="1">IF(AND(OR(Formular!Formulartypland="INT",Formular!Formulartypland="INT_FLW",Formular!Formulartypland="INT_EK"),INDIRECT("Formular!IESBK_"&amp;GP204)&lt;&gt;"",INDIRECT("Formular!"&amp;GR204)&lt;&gt;""),GP204,"")</f>
        <v/>
      </c>
      <c r="AX204" s="94" t="str">
        <f t="shared" ca="1" si="38"/>
        <v/>
      </c>
      <c r="AY20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Formular!AKLFurthermailaddress16&lt;&gt;""),"X","")</f>
        <v/>
      </c>
      <c r="AZ204" s="94" t="str" cm="1">
        <f t="array" aca="1" ref="AZ204" ca="1">IF(AR204="","",IF(AND(Formular!Formulartypland&lt;&gt;"INT",Formular!Formulartypland&lt;&gt;"INT_FLW",Formular!Formulartypland&lt;&gt;"INT_EK"),GT204,VLOOKUP(INDIRECT("Formular!"&amp;GT204),INDIRECT(VLOOKUP(Formular!Formulartypsprache,$GX$37:$GY$44,2,FALSE)),INDEX($GZ$37:$HG$44,MATCH(Formular!Formulartypsprache,$GX$37:$GX$44,0),MATCH(GP204,'Upload Flatfile'!$GZ$36:$HG$36,0)),FALSE)))</f>
        <v/>
      </c>
      <c r="GF204" s="285"/>
      <c r="GG204" s="285"/>
      <c r="GH204" s="285"/>
      <c r="GI204" s="300"/>
      <c r="GP204" t="s">
        <v>295</v>
      </c>
      <c r="GQ204" s="29"/>
      <c r="GR204" t="s">
        <v>391</v>
      </c>
      <c r="GT204" t="s">
        <v>392</v>
      </c>
      <c r="IC204" s="200" t="s">
        <v>732</v>
      </c>
      <c r="ID204" s="200" t="s">
        <v>733</v>
      </c>
      <c r="IE204" s="200" t="s">
        <v>734</v>
      </c>
      <c r="IF204" s="200" t="s">
        <v>707</v>
      </c>
    </row>
    <row r="205" spans="1:240" outlineLevel="1" x14ac:dyDescent="0.3">
      <c r="A205" s="111">
        <v>1</v>
      </c>
      <c r="AR205" s="94" t="str" cm="1">
        <f t="array" aca="1" ref="AR205" ca="1">IF(AND(OR(Formular!Formulartypland="INT",Formular!Formulartypland="INT_FLW",Formular!Formulartypland="INT_EK"),INDIRECT("Formular!IESBK_"&amp;GP205)&lt;&gt;"",OR(INDIRECT("Formular!"&amp;GQ205)&lt;&gt;"",INDIRECT("Formular!"&amp;GR205)&lt;&gt;"",INDIRECT("Formular!"&amp;GS205)&lt;&gt;"")),GP205,"")</f>
        <v/>
      </c>
      <c r="AS205" s="94" t="str">
        <f ca="1">IF(AR205="","",GQ205)</f>
        <v/>
      </c>
      <c r="AT205" s="26"/>
      <c r="AU205" s="94" t="str">
        <f ca="1">IF(AR205="","","AKLtelephoneCountry1")</f>
        <v/>
      </c>
      <c r="AV205" s="26"/>
      <c r="AW205" s="26"/>
      <c r="AX205" s="94" t="str">
        <f t="shared" ca="1" si="38"/>
        <v/>
      </c>
      <c r="BA205" s="94" t="str">
        <f ca="1">IF(AR205="","",GS205)</f>
        <v/>
      </c>
      <c r="BB205" s="94" t="str">
        <f ca="1">IF(AR205="","","AKLCentralFaxNoCountry")</f>
        <v/>
      </c>
      <c r="BC205" s="27"/>
      <c r="BD205" s="94" t="str">
        <f>IF(Formular!AKLCentralFaxNoExt&lt;&gt;"","X","")</f>
        <v/>
      </c>
      <c r="GF205" s="285"/>
      <c r="GG205" s="285"/>
      <c r="GH205" s="285"/>
      <c r="GI205" s="300"/>
      <c r="GP205" t="s">
        <v>296</v>
      </c>
      <c r="GQ205" s="29" t="s">
        <v>263</v>
      </c>
      <c r="GR205" t="s">
        <v>264</v>
      </c>
      <c r="GS205" s="27" t="s">
        <v>265</v>
      </c>
      <c r="IC205" s="200" t="s">
        <v>732</v>
      </c>
      <c r="ID205" s="200" t="s">
        <v>735</v>
      </c>
      <c r="IE205" s="200" t="s">
        <v>736</v>
      </c>
      <c r="IF205" s="200" t="s">
        <v>707</v>
      </c>
    </row>
    <row r="206" spans="1:240" outlineLevel="1" x14ac:dyDescent="0.3">
      <c r="A206" s="111">
        <v>1</v>
      </c>
      <c r="AR206" s="94" t="str" cm="1">
        <f t="array" aca="1" ref="AR206" ca="1">IF(AND(OR(Formular!Formulartypland="INT",Formular!Formulartypland="INT_FLW",Formular!Formulartypland="INT_EK"),INDIRECT("Formular!IESBK_"&amp;GP206)&lt;&gt;"",OR(INDIRECT("Formular!"&amp;GQ206)&lt;&gt;"",INDIRECT("Formular!"&amp;GR206)&lt;&gt;"",INDIRECT("Formular!"&amp;GS206)&lt;&gt;"")),GP206,"")</f>
        <v/>
      </c>
      <c r="AS206" s="94" t="str">
        <f ca="1">IF(AR206="","",GQ206)</f>
        <v/>
      </c>
      <c r="AT206" s="29"/>
      <c r="AU206" s="94" t="str">
        <f ca="1">IF(AR206="","","AKLtelephoneCountry2")</f>
        <v/>
      </c>
      <c r="AV206" s="26"/>
      <c r="AW206" s="29"/>
      <c r="AX206" s="94" t="str">
        <f t="shared" ca="1" si="38"/>
        <v/>
      </c>
      <c r="AY206" s="28"/>
      <c r="BA206" s="94" t="str">
        <f ca="1">IF(AR206="","",GS206)</f>
        <v/>
      </c>
      <c r="BB206" s="94" t="str">
        <f ca="1">IF(AR206="","","AKLCentralAvisFaxNoCountry")</f>
        <v/>
      </c>
      <c r="BD206" s="94" t="str">
        <f>IF(AND(BD205="",Formular!AKLCentralAvisFaxNoExt&lt;&gt;""),"X","")</f>
        <v/>
      </c>
      <c r="BE206" s="26"/>
      <c r="GF206" s="285"/>
      <c r="GG206" s="285"/>
      <c r="GH206" s="285"/>
      <c r="GI206" s="300"/>
      <c r="GP206" t="s">
        <v>296</v>
      </c>
      <c r="GQ206" s="29" t="s">
        <v>271</v>
      </c>
      <c r="GR206" t="s">
        <v>272</v>
      </c>
      <c r="GS206" t="s">
        <v>273</v>
      </c>
      <c r="IC206" s="200" t="s">
        <v>737</v>
      </c>
      <c r="ID206" s="200" t="s">
        <v>738</v>
      </c>
      <c r="IE206" s="200" t="s">
        <v>739</v>
      </c>
      <c r="IF206" s="200" t="s">
        <v>707</v>
      </c>
    </row>
    <row r="207" spans="1:240" outlineLevel="1" x14ac:dyDescent="0.3">
      <c r="A207" s="111">
        <v>1</v>
      </c>
      <c r="AR207" s="94" t="str" cm="1">
        <f t="array" aca="1" ref="AR207" ca="1">IF(AND(OR(Formular!Formulartypland="INT",Formular!Formulartypland="INT_FLW",Formular!Formulartypland="INT_EK"),INDIRECT("Formular!IESBK_"&amp;GP207)&lt;&gt;"",OR(INDIRECT("Formular!"&amp;GQ207)&lt;&gt;"",INDIRECT("Formular!"&amp;GR207)&lt;&gt;"")),GP207,"")</f>
        <v/>
      </c>
      <c r="AS207" s="94" t="str">
        <f ca="1">IF(AR207="","",GQ207)</f>
        <v/>
      </c>
      <c r="AT207" s="29"/>
      <c r="AU207" s="94" t="str">
        <f ca="1">IF(AR207="","","AKLtelephoneCountry3")</f>
        <v/>
      </c>
      <c r="AV207" s="26"/>
      <c r="AW207" s="29"/>
      <c r="AX207" s="94" t="str">
        <f t="shared" ca="1" si="38"/>
        <v/>
      </c>
      <c r="AY207" s="28"/>
      <c r="BA207" s="26"/>
      <c r="BB207" s="26"/>
      <c r="BC207" s="26"/>
      <c r="BD207" s="28"/>
      <c r="BE207" s="28"/>
      <c r="GF207" s="285"/>
      <c r="GG207" s="285"/>
      <c r="GH207" s="285"/>
      <c r="GI207" s="300"/>
      <c r="GP207" t="s">
        <v>296</v>
      </c>
      <c r="GQ207" s="29" t="s">
        <v>279</v>
      </c>
      <c r="GR207" t="s">
        <v>280</v>
      </c>
      <c r="IC207" s="200" t="s">
        <v>740</v>
      </c>
      <c r="ID207" s="200" t="s">
        <v>741</v>
      </c>
      <c r="IE207" s="200" t="s">
        <v>742</v>
      </c>
      <c r="IF207" s="200" t="s">
        <v>707</v>
      </c>
    </row>
    <row r="208" spans="1:240" outlineLevel="1" x14ac:dyDescent="0.3">
      <c r="A208" s="111">
        <v>1</v>
      </c>
      <c r="AR208" s="94" t="str" cm="1">
        <f t="array" aca="1" ref="AR208" ca="1">IF(AND(OR(Formular!Formulartypland="INT",Formular!Formulartypland="INT_FLW",Formular!Formulartypland="INT_EK"),INDIRECT("Formular!IESBK_"&amp;GP208)&lt;&gt;"",INDIRECT("Formular!"&amp;GR208)&lt;&gt;""),GP208,"")</f>
        <v/>
      </c>
      <c r="AX208" s="94" t="str">
        <f t="shared" ca="1" si="38"/>
        <v/>
      </c>
      <c r="BA208" s="29"/>
      <c r="BB208" s="28"/>
      <c r="BC208" s="28"/>
      <c r="BD208" s="28"/>
      <c r="BE208" s="28"/>
      <c r="GF208" s="285"/>
      <c r="GG208" s="285"/>
      <c r="GH208" s="285"/>
      <c r="GI208" s="300"/>
      <c r="GP208" t="s">
        <v>296</v>
      </c>
      <c r="GR208" t="s">
        <v>284</v>
      </c>
      <c r="IC208" s="200" t="s">
        <v>740</v>
      </c>
      <c r="ID208" s="200" t="s">
        <v>743</v>
      </c>
      <c r="IE208" s="200" t="s">
        <v>744</v>
      </c>
      <c r="IF208" s="200" t="s">
        <v>707</v>
      </c>
    </row>
    <row r="209" spans="1:240" outlineLevel="1" x14ac:dyDescent="0.3">
      <c r="A209" s="111">
        <v>1</v>
      </c>
      <c r="AR209" s="94" t="str" cm="1">
        <f t="array" aca="1" ref="AR209" ca="1">IF(AND(OR(Formular!Formulartypland="INT",Formular!Formulartypland="INT_FLW",Formular!Formulartypland="INT_EK"),INDIRECT("Formular!IESBK_"&amp;GP209)&lt;&gt;"",INDIRECT("Formular!"&amp;GR209)&lt;&gt;""),GP209,"")</f>
        <v/>
      </c>
      <c r="AX209" s="94" t="str">
        <f t="shared" ca="1" si="38"/>
        <v/>
      </c>
      <c r="GF209" s="285"/>
      <c r="GG209" s="285"/>
      <c r="GH209" s="285"/>
      <c r="GI209" s="300"/>
      <c r="GP209" t="s">
        <v>296</v>
      </c>
      <c r="GR209" t="s">
        <v>285</v>
      </c>
      <c r="IC209" s="200" t="s">
        <v>740</v>
      </c>
      <c r="ID209" s="200" t="s">
        <v>745</v>
      </c>
      <c r="IE209" s="200" t="s">
        <v>746</v>
      </c>
      <c r="IF209" s="200" t="s">
        <v>707</v>
      </c>
    </row>
    <row r="210" spans="1:240" outlineLevel="1" x14ac:dyDescent="0.3">
      <c r="A210" s="111">
        <v>1</v>
      </c>
      <c r="AR210" s="94" t="str" cm="1">
        <f t="array" aca="1" ref="AR210" ca="1">IF(AND(OR(Formular!Formulartypland="INT",Formular!Formulartypland="INT_FLW",Formular!Formulartypland="INT_EK"),INDIRECT("Formular!IESBK_"&amp;GP210)&lt;&gt;"",INDIRECT("Formular!"&amp;GR210)&lt;&gt;""),GP210,"")</f>
        <v/>
      </c>
      <c r="AX210" s="94" t="str">
        <f t="shared" ca="1" si="38"/>
        <v/>
      </c>
      <c r="AY210" s="94" t="str">
        <f>IF(AND(Formular!FormulartypKostenart="COST",Formular!AKLfororderscentralmailaddress1&lt;&gt;""),"X",IF(AND(Formular!FormulartypKostenart="WARE",Formular!Formulartypland="CZ"),"X",""))</f>
        <v/>
      </c>
      <c r="AZ210" s="94" t="str" cm="1">
        <f t="array" aca="1" ref="AZ210" ca="1">IF(AR210="","",IF(AND(Formular!Formulartypland&lt;&gt;"INT",Formular!Formulartypland&lt;&gt;"INT_FLW",Formular!Formulartypland&lt;&gt;"INT_EK"),GT210,VLOOKUP(INDIRECT("Formular!"&amp;GT210),INDIRECT(VLOOKUP(Formular!Formulartypsprache,$GX$37:$GY$44,2,FALSE)),INDEX($GZ$37:$HG$44,MATCH(Formular!Formulartypsprache,$GX$37:$GX$44,0),MATCH(GP210,'Upload Flatfile'!$GZ$36:$HG$36,0)),FALSE)))</f>
        <v/>
      </c>
      <c r="GF210" s="285"/>
      <c r="GG210" s="285"/>
      <c r="GH210" s="285"/>
      <c r="GI210" s="300"/>
      <c r="GP210" t="s">
        <v>296</v>
      </c>
      <c r="GR210" s="29" t="s">
        <v>286</v>
      </c>
      <c r="GT210" s="26" t="s">
        <v>287</v>
      </c>
      <c r="IC210" s="200" t="s">
        <v>747</v>
      </c>
      <c r="ID210" s="200" t="s">
        <v>725</v>
      </c>
      <c r="IE210" s="200" t="s">
        <v>726</v>
      </c>
      <c r="IF210" s="200" t="s">
        <v>707</v>
      </c>
    </row>
    <row r="211" spans="1:240" outlineLevel="1" x14ac:dyDescent="0.3">
      <c r="A211" s="111">
        <v>1</v>
      </c>
      <c r="AR211" s="94" t="str" cm="1">
        <f t="array" aca="1" ref="AR211" ca="1">IF(AND(OR(Formular!Formulartypland="INT",Formular!Formulartypland="INT_FLW",Formular!Formulartypland="INT_EK"),INDIRECT("Formular!IESBK_"&amp;GP211)&lt;&gt;"",INDIRECT("Formular!"&amp;GR211)&lt;&gt;""),GP211,"")</f>
        <v/>
      </c>
      <c r="AX211" s="94" t="str">
        <f t="shared" ca="1" si="38"/>
        <v/>
      </c>
      <c r="AY211" s="94" t="str">
        <f>IF(AND(Formular!FormulartypKostenart="COST",Formular!AKLfororderscentralmailaddress1="",Formular!AKLfororderscentralmailaddress2&lt;&gt;""),"X","")</f>
        <v/>
      </c>
      <c r="AZ211" s="94" t="str" cm="1">
        <f t="array" aca="1" ref="AZ211" ca="1">IF(AR211="","",IF(AND(Formular!Formulartypland&lt;&gt;"INT",Formular!Formulartypland&lt;&gt;"INT_FLW",Formular!Formulartypland&lt;&gt;"INT_EK"),GT211,VLOOKUP(INDIRECT("Formular!"&amp;GT211),INDIRECT(VLOOKUP(Formular!Formulartypsprache,$GX$37:$GY$44,2,FALSE)),INDEX($GZ$37:$HG$44,MATCH(Formular!Formulartypsprache,$GX$37:$GX$44,0),MATCH(GP211,'Upload Flatfile'!$GZ$36:$HG$36,0)),FALSE)))</f>
        <v/>
      </c>
      <c r="GF211" s="285"/>
      <c r="GG211" s="285"/>
      <c r="GH211" s="285"/>
      <c r="GI211" s="300"/>
      <c r="GP211" t="s">
        <v>296</v>
      </c>
      <c r="GR211" s="29" t="s">
        <v>312</v>
      </c>
      <c r="GT211" s="26" t="s">
        <v>313</v>
      </c>
      <c r="IC211" s="200" t="s">
        <v>748</v>
      </c>
      <c r="ID211" s="200" t="s">
        <v>725</v>
      </c>
      <c r="IE211" s="200" t="s">
        <v>726</v>
      </c>
      <c r="IF211" s="200" t="s">
        <v>707</v>
      </c>
    </row>
    <row r="212" spans="1:240" outlineLevel="1" x14ac:dyDescent="0.3">
      <c r="A212" s="111">
        <v>1</v>
      </c>
      <c r="AR212" s="94" t="str" cm="1">
        <f t="array" aca="1" ref="AR212" ca="1">IF(AND(OR(Formular!Formulartypland="INT",Formular!Formulartypland="INT_FLW",Formular!Formulartypland="INT_EK"),INDIRECT("Formular!IESBK_"&amp;GP212)&lt;&gt;"",INDIRECT("Formular!"&amp;GR212)&lt;&gt;""),GP212,"")</f>
        <v/>
      </c>
      <c r="AX212" s="94" t="str">
        <f t="shared" ca="1" si="38"/>
        <v/>
      </c>
      <c r="AY212" s="94" t="str">
        <f>IF(AND(Formular!FormulartypKostenart="COST",Formular!AKLfororderscentralmailaddress1="",Formular!AKLfororderscentralmailaddress2="",Formular!AKLfororderscentralmailaddress3&lt;&gt;""),"X","")</f>
        <v/>
      </c>
      <c r="AZ212" s="94" t="str" cm="1">
        <f t="array" aca="1" ref="AZ212" ca="1">IF(AR212="","",IF(AND(Formular!Formulartypland&lt;&gt;"INT",Formular!Formulartypland&lt;&gt;"INT_FLW",Formular!Formulartypland&lt;&gt;"INT_EK"),GT212,VLOOKUP(INDIRECT("Formular!"&amp;GT212),INDIRECT(VLOOKUP(Formular!Formulartypsprache,$GX$37:$GY$44,2,FALSE)),INDEX($GZ$37:$HG$44,MATCH(Formular!Formulartypsprache,$GX$37:$GX$44,0),MATCH(GP212,'Upload Flatfile'!$GZ$36:$HG$36,0)),FALSE)))</f>
        <v/>
      </c>
      <c r="GF212" s="285"/>
      <c r="GG212" s="285"/>
      <c r="GH212" s="285"/>
      <c r="GI212" s="300"/>
      <c r="GP212" t="s">
        <v>296</v>
      </c>
      <c r="GR212" s="29" t="s">
        <v>319</v>
      </c>
      <c r="GT212" s="26" t="s">
        <v>320</v>
      </c>
      <c r="IC212" s="200" t="s">
        <v>749</v>
      </c>
      <c r="ID212" s="200" t="s">
        <v>725</v>
      </c>
      <c r="IE212" s="200" t="s">
        <v>726</v>
      </c>
      <c r="IF212" s="200" t="s">
        <v>707</v>
      </c>
    </row>
    <row r="213" spans="1:240" outlineLevel="1" x14ac:dyDescent="0.3">
      <c r="A213" s="111">
        <v>1</v>
      </c>
      <c r="AR213" s="94" t="str" cm="1">
        <f t="array" aca="1" ref="AR213" ca="1">IF(AND(OR(Formular!Formulartypland="INT",Formular!Formulartypland="INT_FLW",Formular!Formulartypland="INT_EK"),INDIRECT("Formular!IESBK_"&amp;GP213)&lt;&gt;"",INDIRECT("Formular!"&amp;GR213)&lt;&gt;""),GP213,"")</f>
        <v/>
      </c>
      <c r="AX213" s="94" t="str">
        <f t="shared" ca="1" si="38"/>
        <v/>
      </c>
      <c r="AY213" s="94" t="str">
        <f>IF(AND(Formular!FormulartypKostenart="COST",Formular!AKLfororderscentralmailaddress1="",Formular!AKLfororderscentralmailaddress2="",Formular!AKLfororderscentralmailaddress3="",Formular!AKLfororderscentralmailaddress4&lt;&gt;""),"X","")</f>
        <v/>
      </c>
      <c r="AZ213" s="94" t="str" cm="1">
        <f t="array" aca="1" ref="AZ213" ca="1">IF(AR213="","",IF(AND(Formular!Formulartypland&lt;&gt;"INT",Formular!Formulartypland&lt;&gt;"INT_FLW",Formular!Formulartypland&lt;&gt;"INT_EK"),GT213,VLOOKUP(INDIRECT("Formular!"&amp;GT213),INDIRECT(VLOOKUP(Formular!Formulartypsprache,$GX$37:$GY$44,2,FALSE)),INDEX($GZ$37:$HG$44,MATCH(Formular!Formulartypsprache,$GX$37:$GX$44,0),MATCH(GP213,'Upload Flatfile'!$GZ$36:$HG$36,0)),FALSE)))</f>
        <v/>
      </c>
      <c r="GF213" s="285"/>
      <c r="GG213" s="285"/>
      <c r="GH213" s="285"/>
      <c r="GI213" s="300"/>
      <c r="GP213" t="s">
        <v>296</v>
      </c>
      <c r="GR213" s="29" t="s">
        <v>323</v>
      </c>
      <c r="GT213" s="26" t="s">
        <v>324</v>
      </c>
      <c r="IC213" s="200" t="s">
        <v>750</v>
      </c>
      <c r="ID213" s="200" t="s">
        <v>751</v>
      </c>
      <c r="IE213" s="200" t="s">
        <v>752</v>
      </c>
      <c r="IF213" s="200" t="s">
        <v>318</v>
      </c>
    </row>
    <row r="214" spans="1:240" outlineLevel="1" x14ac:dyDescent="0.3">
      <c r="A214" s="111">
        <v>1</v>
      </c>
      <c r="AR214" s="94" t="str" cm="1">
        <f t="array" aca="1" ref="AR214" ca="1">IF(AND(OR(Formular!Formulartypland="INT",Formular!Formulartypland="INT_FLW",Formular!Formulartypland="INT_EK"),INDIRECT("Formular!IESBK_"&amp;GP214)&lt;&gt;"",INDIRECT("Formular!"&amp;GR214)&lt;&gt;""),GP214,"")</f>
        <v/>
      </c>
      <c r="AX214" s="94" t="str">
        <f t="shared" ca="1" si="38"/>
        <v/>
      </c>
      <c r="AY21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lt;&gt;""),"X","")</f>
        <v/>
      </c>
      <c r="AZ214" s="94" t="str" cm="1">
        <f t="array" aca="1" ref="AZ214" ca="1">IF(AR214="","",IF(AND(Formular!Formulartypland&lt;&gt;"INT",Formular!Formulartypland&lt;&gt;"INT_FLW",Formular!Formulartypland&lt;&gt;"INT_EK"),GT214,VLOOKUP(INDIRECT("Formular!"&amp;GT214),INDIRECT(VLOOKUP(Formular!Formulartypsprache,$GX$37:$GY$44,2,FALSE)),INDEX($GZ$37:$HG$44,MATCH(Formular!Formulartypsprache,$GX$37:$GX$44,0),MATCH(GP214,'Upload Flatfile'!$GZ$36:$HG$36,0)),FALSE)))</f>
        <v/>
      </c>
      <c r="GF214" s="285"/>
      <c r="GG214" s="285"/>
      <c r="GH214" s="285"/>
      <c r="GI214" s="300"/>
      <c r="GP214" t="s">
        <v>296</v>
      </c>
      <c r="GR214" t="s">
        <v>327</v>
      </c>
      <c r="GT214" t="s">
        <v>328</v>
      </c>
      <c r="IC214" s="200" t="s">
        <v>753</v>
      </c>
      <c r="ID214" s="200" t="s">
        <v>754</v>
      </c>
      <c r="IE214" s="200" t="s">
        <v>755</v>
      </c>
      <c r="IF214" s="200" t="s">
        <v>318</v>
      </c>
    </row>
    <row r="215" spans="1:240" outlineLevel="1" x14ac:dyDescent="0.3">
      <c r="A215" s="111">
        <v>1</v>
      </c>
      <c r="AR215" s="94" t="str" cm="1">
        <f t="array" aca="1" ref="AR215" ca="1">IF(AND(OR(Formular!Formulartypland="INT",Formular!Formulartypland="INT_FLW",Formular!Formulartypland="INT_EK"),INDIRECT("Formular!IESBK_"&amp;GP215)&lt;&gt;"",INDIRECT("Formular!"&amp;GR215)&lt;&gt;""),GP215,"")</f>
        <v/>
      </c>
      <c r="AX215" s="94" t="str">
        <f t="shared" ca="1" si="38"/>
        <v/>
      </c>
      <c r="AY21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lt;&gt;""),"X","")</f>
        <v/>
      </c>
      <c r="AZ215" s="94" t="str" cm="1">
        <f t="array" aca="1" ref="AZ215" ca="1">IF(AR215="","",IF(AND(Formular!Formulartypland&lt;&gt;"INT",Formular!Formulartypland&lt;&gt;"INT_FLW",Formular!Formulartypland&lt;&gt;"INT_EK"),GT215,VLOOKUP(INDIRECT("Formular!"&amp;GT215),INDIRECT(VLOOKUP(Formular!Formulartypsprache,$GX$37:$GY$44,2,FALSE)),INDEX($GZ$37:$HG$44,MATCH(Formular!Formulartypsprache,$GX$37:$GX$44,0),MATCH(GP215,'Upload Flatfile'!$GZ$36:$HG$36,0)),FALSE)))</f>
        <v/>
      </c>
      <c r="GF215" s="285"/>
      <c r="GG215" s="285"/>
      <c r="GH215" s="285"/>
      <c r="GI215" s="300"/>
      <c r="GP215" t="s">
        <v>296</v>
      </c>
      <c r="GR215" t="s">
        <v>331</v>
      </c>
      <c r="GT215" t="s">
        <v>332</v>
      </c>
      <c r="IC215" s="200" t="s">
        <v>753</v>
      </c>
      <c r="ID215" s="200" t="s">
        <v>756</v>
      </c>
      <c r="IE215" s="200" t="s">
        <v>757</v>
      </c>
      <c r="IF215" s="200" t="s">
        <v>318</v>
      </c>
    </row>
    <row r="216" spans="1:240" outlineLevel="1" x14ac:dyDescent="0.3">
      <c r="A216" s="111">
        <v>1</v>
      </c>
      <c r="AR216" s="94" t="str" cm="1">
        <f t="array" aca="1" ref="AR216" ca="1">IF(AND(OR(Formular!Formulartypland="INT",Formular!Formulartypland="INT_FLW",Formular!Formulartypland="INT_EK"),INDIRECT("Formular!IESBK_"&amp;GP216)&lt;&gt;"",INDIRECT("Formular!"&amp;GR216)&lt;&gt;""),GP216,"")</f>
        <v/>
      </c>
      <c r="AX216" s="94" t="str">
        <f t="shared" ca="1" si="38"/>
        <v/>
      </c>
      <c r="AY21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lt;&gt;""),"X","")</f>
        <v/>
      </c>
      <c r="AZ216" s="94" t="str" cm="1">
        <f t="array" aca="1" ref="AZ216" ca="1">IF(AR216="","",IF(AND(Formular!Formulartypland&lt;&gt;"INT",Formular!Formulartypland&lt;&gt;"INT_FLW",Formular!Formulartypland&lt;&gt;"INT_EK"),GT216,VLOOKUP(INDIRECT("Formular!"&amp;GT216),INDIRECT(VLOOKUP(Formular!Formulartypsprache,$GX$37:$GY$44,2,FALSE)),INDEX($GZ$37:$HG$44,MATCH(Formular!Formulartypsprache,$GX$37:$GX$44,0),MATCH(GP216,'Upload Flatfile'!$GZ$36:$HG$36,0)),FALSE)))</f>
        <v/>
      </c>
      <c r="GF216" s="285"/>
      <c r="GG216" s="285"/>
      <c r="GH216" s="285"/>
      <c r="GI216" s="300"/>
      <c r="GP216" t="s">
        <v>296</v>
      </c>
      <c r="GR216" t="s">
        <v>336</v>
      </c>
      <c r="GT216" t="s">
        <v>337</v>
      </c>
      <c r="IC216" s="200" t="s">
        <v>753</v>
      </c>
      <c r="ID216" s="200" t="s">
        <v>758</v>
      </c>
      <c r="IE216" s="200" t="s">
        <v>759</v>
      </c>
      <c r="IF216" s="200" t="s">
        <v>318</v>
      </c>
    </row>
    <row r="217" spans="1:240" outlineLevel="1" x14ac:dyDescent="0.3">
      <c r="A217" s="111">
        <v>1</v>
      </c>
      <c r="AR217" s="94" t="str" cm="1">
        <f t="array" aca="1" ref="AR217" ca="1">IF(AND(OR(Formular!Formulartypland="INT",Formular!Formulartypland="INT_FLW",Formular!Formulartypland="INT_EK"),INDIRECT("Formular!IESBK_"&amp;GP217)&lt;&gt;"",INDIRECT("Formular!"&amp;GR217)&lt;&gt;""),GP217,"")</f>
        <v/>
      </c>
      <c r="AX217" s="94" t="str">
        <f t="shared" ca="1" si="38"/>
        <v/>
      </c>
      <c r="AY21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lt;&gt;""),"X","")</f>
        <v/>
      </c>
      <c r="AZ217" s="94" t="str" cm="1">
        <f t="array" aca="1" ref="AZ217" ca="1">IF(AR217="","",IF(AND(Formular!Formulartypland&lt;&gt;"INT",Formular!Formulartypland&lt;&gt;"INT_FLW",Formular!Formulartypland&lt;&gt;"INT_EK"),GT217,VLOOKUP(INDIRECT("Formular!"&amp;GT217),INDIRECT(VLOOKUP(Formular!Formulartypsprache,$GX$37:$GY$44,2,FALSE)),INDEX($GZ$37:$HG$44,MATCH(Formular!Formulartypsprache,$GX$37:$GX$44,0),MATCH(GP217,'Upload Flatfile'!$GZ$36:$HG$36,0)),FALSE)))</f>
        <v/>
      </c>
      <c r="GF217" s="285"/>
      <c r="GG217" s="285"/>
      <c r="GH217" s="285"/>
      <c r="GI217" s="300"/>
      <c r="GP217" t="s">
        <v>296</v>
      </c>
      <c r="GR217" t="s">
        <v>340</v>
      </c>
      <c r="GT217" t="s">
        <v>341</v>
      </c>
      <c r="IC217" s="200" t="s">
        <v>753</v>
      </c>
      <c r="ID217" s="200" t="s">
        <v>760</v>
      </c>
      <c r="IE217" s="200" t="s">
        <v>761</v>
      </c>
      <c r="IF217" s="200" t="s">
        <v>318</v>
      </c>
    </row>
    <row r="218" spans="1:240" outlineLevel="1" x14ac:dyDescent="0.3">
      <c r="A218" s="111">
        <v>1</v>
      </c>
      <c r="AR218" s="94" t="str" cm="1">
        <f t="array" aca="1" ref="AR218" ca="1">IF(AND(OR(Formular!Formulartypland="INT",Formular!Formulartypland="INT_FLW",Formular!Formulartypland="INT_EK"),INDIRECT("Formular!IESBK_"&amp;GP218)&lt;&gt;"",INDIRECT("Formular!"&amp;GR218)&lt;&gt;""),GP218,"")</f>
        <v/>
      </c>
      <c r="AX218" s="94" t="str">
        <f t="shared" ca="1" si="38"/>
        <v/>
      </c>
      <c r="AY21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lt;&gt;""),"X","")</f>
        <v/>
      </c>
      <c r="AZ218" s="94" t="str" cm="1">
        <f t="array" aca="1" ref="AZ218" ca="1">IF(AR218="","",IF(AND(Formular!Formulartypland&lt;&gt;"INT",Formular!Formulartypland&lt;&gt;"INT_FLW",Formular!Formulartypland&lt;&gt;"INT_EK"),GT218,VLOOKUP(INDIRECT("Formular!"&amp;GT218),INDIRECT(VLOOKUP(Formular!Formulartypsprache,$GX$37:$GY$44,2,FALSE)),INDEX($GZ$37:$HG$44,MATCH(Formular!Formulartypsprache,$GX$37:$GX$44,0),MATCH(GP218,'Upload Flatfile'!$GZ$36:$HG$36,0)),FALSE)))</f>
        <v/>
      </c>
      <c r="GF218" s="285"/>
      <c r="GG218" s="285"/>
      <c r="GH218" s="285"/>
      <c r="GI218" s="300"/>
      <c r="GP218" t="s">
        <v>296</v>
      </c>
      <c r="GR218" t="s">
        <v>344</v>
      </c>
      <c r="GT218" t="s">
        <v>345</v>
      </c>
      <c r="IC218" s="200" t="s">
        <v>762</v>
      </c>
      <c r="ID218" s="200" t="s">
        <v>763</v>
      </c>
      <c r="IE218" s="200" t="s">
        <v>764</v>
      </c>
      <c r="IF218" s="200" t="s">
        <v>318</v>
      </c>
    </row>
    <row r="219" spans="1:240" outlineLevel="1" x14ac:dyDescent="0.3">
      <c r="A219" s="111">
        <v>1</v>
      </c>
      <c r="AR219" s="94" t="str" cm="1">
        <f t="array" aca="1" ref="AR219" ca="1">IF(AND(OR(Formular!Formulartypland="INT",Formular!Formulartypland="INT_FLW",Formular!Formulartypland="INT_EK"),INDIRECT("Formular!IESBK_"&amp;GP219)&lt;&gt;"",INDIRECT("Formular!"&amp;GR219)&lt;&gt;""),GP219,"")</f>
        <v/>
      </c>
      <c r="AX219" s="94" t="str">
        <f t="shared" ca="1" si="38"/>
        <v/>
      </c>
      <c r="AY21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lt;&gt;""),"X","")</f>
        <v/>
      </c>
      <c r="AZ219" s="94" t="str" cm="1">
        <f t="array" aca="1" ref="AZ219" ca="1">IF(AR219="","",IF(AND(Formular!Formulartypland&lt;&gt;"INT",Formular!Formulartypland&lt;&gt;"INT_FLW",Formular!Formulartypland&lt;&gt;"INT_EK"),GT219,VLOOKUP(INDIRECT("Formular!"&amp;GT219),INDIRECT(VLOOKUP(Formular!Formulartypsprache,$GX$37:$GY$44,2,FALSE)),INDEX($GZ$37:$HG$44,MATCH(Formular!Formulartypsprache,$GX$37:$GX$44,0),MATCH(GP219,'Upload Flatfile'!$GZ$36:$HG$36,0)),FALSE)))</f>
        <v/>
      </c>
      <c r="GF219" s="285"/>
      <c r="GG219" s="285"/>
      <c r="GH219" s="285"/>
      <c r="GI219" s="300"/>
      <c r="GP219" t="s">
        <v>296</v>
      </c>
      <c r="GR219" t="s">
        <v>348</v>
      </c>
      <c r="GT219" t="s">
        <v>349</v>
      </c>
      <c r="IC219" s="200" t="s">
        <v>762</v>
      </c>
      <c r="ID219" s="200" t="s">
        <v>636</v>
      </c>
      <c r="IE219" s="200" t="s">
        <v>765</v>
      </c>
      <c r="IF219" s="200" t="s">
        <v>318</v>
      </c>
    </row>
    <row r="220" spans="1:240" outlineLevel="1" x14ac:dyDescent="0.3">
      <c r="A220" s="111">
        <v>1</v>
      </c>
      <c r="AR220" s="94" t="str" cm="1">
        <f t="array" aca="1" ref="AR220" ca="1">IF(AND(OR(Formular!Formulartypland="INT",Formular!Formulartypland="INT_FLW",Formular!Formulartypland="INT_EK"),INDIRECT("Formular!IESBK_"&amp;GP220)&lt;&gt;"",INDIRECT("Formular!"&amp;GR220)&lt;&gt;""),GP220,"")</f>
        <v/>
      </c>
      <c r="AX220" s="94" t="str">
        <f t="shared" ca="1" si="38"/>
        <v/>
      </c>
      <c r="AY22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lt;&gt;""),"X","")</f>
        <v/>
      </c>
      <c r="AZ220" s="94" t="str" cm="1">
        <f t="array" aca="1" ref="AZ220" ca="1">IF(AR220="","",IF(AND(Formular!Formulartypland&lt;&gt;"INT",Formular!Formulartypland&lt;&gt;"INT_FLW",Formular!Formulartypland&lt;&gt;"INT_EK"),GT220,VLOOKUP(INDIRECT("Formular!"&amp;GT220),INDIRECT(VLOOKUP(Formular!Formulartypsprache,$GX$37:$GY$44,2,FALSE)),INDEX($GZ$37:$HG$44,MATCH(Formular!Formulartypsprache,$GX$37:$GX$44,0),MATCH(GP220,'Upload Flatfile'!$GZ$36:$HG$36,0)),FALSE)))</f>
        <v/>
      </c>
      <c r="GF220" s="285"/>
      <c r="GG220" s="285"/>
      <c r="GH220" s="285"/>
      <c r="GI220" s="300"/>
      <c r="GP220" t="s">
        <v>296</v>
      </c>
      <c r="GR220" t="s">
        <v>351</v>
      </c>
      <c r="GT220" t="s">
        <v>352</v>
      </c>
      <c r="IC220" s="200" t="s">
        <v>766</v>
      </c>
      <c r="ID220" s="200" t="s">
        <v>767</v>
      </c>
      <c r="IE220" s="200" t="s">
        <v>768</v>
      </c>
      <c r="IF220" s="200" t="s">
        <v>318</v>
      </c>
    </row>
    <row r="221" spans="1:240" outlineLevel="1" x14ac:dyDescent="0.3">
      <c r="A221" s="111">
        <v>1</v>
      </c>
      <c r="AR221" s="94" t="str" cm="1">
        <f t="array" aca="1" ref="AR221" ca="1">IF(AND(OR(Formular!Formulartypland="INT",Formular!Formulartypland="INT_FLW",Formular!Formulartypland="INT_EK"),INDIRECT("Formular!IESBK_"&amp;GP221)&lt;&gt;"",INDIRECT("Formular!"&amp;GR221)&lt;&gt;""),GP221,"")</f>
        <v/>
      </c>
      <c r="AX221" s="94" t="str">
        <f t="shared" ca="1" si="38"/>
        <v/>
      </c>
      <c r="AY22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lt;&gt;""),"X","")</f>
        <v/>
      </c>
      <c r="AZ221" s="94" t="str" cm="1">
        <f t="array" aca="1" ref="AZ221" ca="1">IF(AR221="","",IF(AND(Formular!Formulartypland&lt;&gt;"INT",Formular!Formulartypland&lt;&gt;"INT_FLW",Formular!Formulartypland&lt;&gt;"INT_EK"),GT221,VLOOKUP(INDIRECT("Formular!"&amp;GT221),INDIRECT(VLOOKUP(Formular!Formulartypsprache,$GX$37:$GY$44,2,FALSE)),INDEX($GZ$37:$HG$44,MATCH(Formular!Formulartypsprache,$GX$37:$GX$44,0),MATCH(GP221,'Upload Flatfile'!$GZ$36:$HG$36,0)),FALSE)))</f>
        <v/>
      </c>
      <c r="GF221" s="285"/>
      <c r="GG221" s="285"/>
      <c r="GH221" s="285"/>
      <c r="GI221" s="300"/>
      <c r="GP221" t="s">
        <v>296</v>
      </c>
      <c r="GR221" t="s">
        <v>354</v>
      </c>
      <c r="GT221" t="s">
        <v>355</v>
      </c>
      <c r="IC221" s="200" t="s">
        <v>766</v>
      </c>
      <c r="ID221" s="200" t="s">
        <v>769</v>
      </c>
      <c r="IE221" s="200" t="s">
        <v>770</v>
      </c>
      <c r="IF221" s="200" t="s">
        <v>318</v>
      </c>
    </row>
    <row r="222" spans="1:240" outlineLevel="1" x14ac:dyDescent="0.3">
      <c r="A222" s="111">
        <v>1</v>
      </c>
      <c r="AR222" s="94" t="str" cm="1">
        <f t="array" aca="1" ref="AR222" ca="1">IF(AND(OR(Formular!Formulartypland="INT",Formular!Formulartypland="INT_FLW",Formular!Formulartypland="INT_EK"),INDIRECT("Formular!IESBK_"&amp;GP222)&lt;&gt;"",INDIRECT("Formular!"&amp;GR222)&lt;&gt;""),GP222,"")</f>
        <v/>
      </c>
      <c r="AX222" s="94" t="str">
        <f t="shared" ca="1" si="38"/>
        <v/>
      </c>
      <c r="AY22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lt;&gt;""),"X","")</f>
        <v/>
      </c>
      <c r="AZ222" s="94" t="str" cm="1">
        <f t="array" aca="1" ref="AZ222" ca="1">IF(AR222="","",IF(AND(Formular!Formulartypland&lt;&gt;"INT",Formular!Formulartypland&lt;&gt;"INT_FLW",Formular!Formulartypland&lt;&gt;"INT_EK"),GT222,VLOOKUP(INDIRECT("Formular!"&amp;GT222),INDIRECT(VLOOKUP(Formular!Formulartypsprache,$GX$37:$GY$44,2,FALSE)),INDEX($GZ$37:$HG$44,MATCH(Formular!Formulartypsprache,$GX$37:$GX$44,0),MATCH(GP222,'Upload Flatfile'!$GZ$36:$HG$36,0)),FALSE)))</f>
        <v/>
      </c>
      <c r="GF222" s="285"/>
      <c r="GG222" s="285"/>
      <c r="GH222" s="285"/>
      <c r="GI222" s="300"/>
      <c r="GP222" t="s">
        <v>296</v>
      </c>
      <c r="GR222" t="s">
        <v>357</v>
      </c>
      <c r="GT222" t="s">
        <v>358</v>
      </c>
      <c r="IC222" s="200" t="s">
        <v>766</v>
      </c>
      <c r="ID222" s="200" t="s">
        <v>771</v>
      </c>
      <c r="IE222" s="200" t="s">
        <v>772</v>
      </c>
      <c r="IF222" s="200" t="s">
        <v>318</v>
      </c>
    </row>
    <row r="223" spans="1:240" outlineLevel="1" x14ac:dyDescent="0.3">
      <c r="A223" s="111">
        <v>1</v>
      </c>
      <c r="AR223" s="94" t="str" cm="1">
        <f t="array" aca="1" ref="AR223" ca="1">IF(AND(OR(Formular!Formulartypland="INT",Formular!Formulartypland="INT_FLW",Formular!Formulartypland="INT_EK"),INDIRECT("Formular!IESBK_"&amp;GP223)&lt;&gt;"",INDIRECT("Formular!"&amp;GR223)&lt;&gt;""),GP223,"")</f>
        <v/>
      </c>
      <c r="AX223" s="94" t="str">
        <f t="shared" ref="AX223:AX233" ca="1" si="39">IF(AR223="","",GR223)</f>
        <v/>
      </c>
      <c r="AY22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lt;&gt;""),"X","")</f>
        <v/>
      </c>
      <c r="AZ223" s="94" t="str" cm="1">
        <f t="array" aca="1" ref="AZ223" ca="1">IF(AR223="","",IF(AND(Formular!Formulartypland&lt;&gt;"INT",Formular!Formulartypland&lt;&gt;"INT_FLW",Formular!Formulartypland&lt;&gt;"INT_EK"),GT223,VLOOKUP(INDIRECT("Formular!"&amp;GT223),INDIRECT(VLOOKUP(Formular!Formulartypsprache,$GX$37:$GY$44,2,FALSE)),INDEX($GZ$37:$HG$44,MATCH(Formular!Formulartypsprache,$GX$37:$GX$44,0),MATCH(GP223,'Upload Flatfile'!$GZ$36:$HG$36,0)),FALSE)))</f>
        <v/>
      </c>
      <c r="GF223" s="285"/>
      <c r="GG223" s="285"/>
      <c r="GH223" s="285"/>
      <c r="GI223" s="300"/>
      <c r="GP223" t="s">
        <v>296</v>
      </c>
      <c r="GR223" t="s">
        <v>360</v>
      </c>
      <c r="GT223" t="s">
        <v>361</v>
      </c>
      <c r="IC223" s="200" t="s">
        <v>766</v>
      </c>
      <c r="ID223" s="200" t="s">
        <v>773</v>
      </c>
      <c r="IE223" s="200" t="s">
        <v>774</v>
      </c>
      <c r="IF223" s="200" t="s">
        <v>318</v>
      </c>
    </row>
    <row r="224" spans="1:240" outlineLevel="1" x14ac:dyDescent="0.3">
      <c r="A224" s="111">
        <v>1</v>
      </c>
      <c r="AR224" s="94" t="str" cm="1">
        <f t="array" aca="1" ref="AR224" ca="1">IF(AND(OR(Formular!Formulartypland="INT",Formular!Formulartypland="INT_FLW",Formular!Formulartypland="INT_EK"),INDIRECT("Formular!IESBK_"&amp;GP224)&lt;&gt;"",INDIRECT("Formular!"&amp;GR224)&lt;&gt;""),GP224,"")</f>
        <v/>
      </c>
      <c r="AX224" s="94" t="str">
        <f t="shared" ca="1" si="39"/>
        <v/>
      </c>
      <c r="AY224"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lt;&gt;""),"X","")</f>
        <v/>
      </c>
      <c r="AZ224" s="94" t="str" cm="1">
        <f t="array" aca="1" ref="AZ224" ca="1">IF(AR224="","",IF(AND(Formular!Formulartypland&lt;&gt;"INT",Formular!Formulartypland&lt;&gt;"INT_FLW",Formular!Formulartypland&lt;&gt;"INT_EK"),GT224,VLOOKUP(INDIRECT("Formular!"&amp;GT224),INDIRECT(VLOOKUP(Formular!Formulartypsprache,$GX$37:$GY$44,2,FALSE)),INDEX($GZ$37:$HG$44,MATCH(Formular!Formulartypsprache,$GX$37:$GX$44,0),MATCH(GP224,'Upload Flatfile'!$GZ$36:$HG$36,0)),FALSE)))</f>
        <v/>
      </c>
      <c r="GF224" s="285"/>
      <c r="GG224" s="285"/>
      <c r="GH224" s="285"/>
      <c r="GI224" s="300"/>
      <c r="GP224" t="s">
        <v>296</v>
      </c>
      <c r="GR224" t="s">
        <v>363</v>
      </c>
      <c r="GT224" t="s">
        <v>364</v>
      </c>
      <c r="IC224" s="200" t="s">
        <v>775</v>
      </c>
      <c r="ID224" s="200" t="s">
        <v>776</v>
      </c>
      <c r="IE224" s="200" t="s">
        <v>777</v>
      </c>
      <c r="IF224" s="200" t="s">
        <v>318</v>
      </c>
    </row>
    <row r="225" spans="1:240" outlineLevel="1" x14ac:dyDescent="0.3">
      <c r="A225" s="111">
        <v>1</v>
      </c>
      <c r="AR225" s="94" t="str" cm="1">
        <f t="array" aca="1" ref="AR225" ca="1">IF(AND(OR(Formular!Formulartypland="INT",Formular!Formulartypland="INT_FLW",Formular!Formulartypland="INT_EK"),INDIRECT("Formular!IESBK_"&amp;GP225)&lt;&gt;"",INDIRECT("Formular!"&amp;GR225)&lt;&gt;""),GP225,"")</f>
        <v/>
      </c>
      <c r="AX225" s="94" t="str">
        <f t="shared" ca="1" si="39"/>
        <v/>
      </c>
      <c r="AY225"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lt;&gt;""),"X","")</f>
        <v/>
      </c>
      <c r="AZ225" s="94" t="str" cm="1">
        <f t="array" aca="1" ref="AZ225" ca="1">IF(AR225="","",IF(AND(Formular!Formulartypland&lt;&gt;"INT",Formular!Formulartypland&lt;&gt;"INT_FLW",Formular!Formulartypland&lt;&gt;"INT_EK"),GT225,VLOOKUP(INDIRECT("Formular!"&amp;GT225),INDIRECT(VLOOKUP(Formular!Formulartypsprache,$GX$37:$GY$44,2,FALSE)),INDEX($GZ$37:$HG$44,MATCH(Formular!Formulartypsprache,$GX$37:$GX$44,0),MATCH(GP225,'Upload Flatfile'!$GZ$36:$HG$36,0)),FALSE)))</f>
        <v/>
      </c>
      <c r="GF225" s="285"/>
      <c r="GG225" s="285"/>
      <c r="GH225" s="285"/>
      <c r="GI225" s="300"/>
      <c r="GP225" t="s">
        <v>296</v>
      </c>
      <c r="GR225" t="s">
        <v>366</v>
      </c>
      <c r="GT225" t="s">
        <v>367</v>
      </c>
      <c r="IC225" s="200" t="s">
        <v>778</v>
      </c>
      <c r="ID225" s="200" t="s">
        <v>779</v>
      </c>
      <c r="IE225" s="200" t="s">
        <v>780</v>
      </c>
      <c r="IF225" s="200" t="s">
        <v>318</v>
      </c>
    </row>
    <row r="226" spans="1:240" outlineLevel="1" x14ac:dyDescent="0.3">
      <c r="A226" s="111">
        <v>1</v>
      </c>
      <c r="AR226" s="94" t="str" cm="1">
        <f t="array" aca="1" ref="AR226" ca="1">IF(AND(OR(Formular!Formulartypland="INT",Formular!Formulartypland="INT_FLW",Formular!Formulartypland="INT_EK"),INDIRECT("Formular!IESBK_"&amp;GP226)&lt;&gt;"",INDIRECT("Formular!"&amp;GR226)&lt;&gt;""),GP226,"")</f>
        <v/>
      </c>
      <c r="AX226" s="94" t="str">
        <f t="shared" ca="1" si="39"/>
        <v/>
      </c>
      <c r="AY226"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lt;&gt;""),"X","")</f>
        <v/>
      </c>
      <c r="AZ226" s="94" t="str" cm="1">
        <f t="array" aca="1" ref="AZ226" ca="1">IF(AR226="","",IF(AND(Formular!Formulartypland&lt;&gt;"INT",Formular!Formulartypland&lt;&gt;"INT_FLW",Formular!Formulartypland&lt;&gt;"INT_EK"),GT226,VLOOKUP(INDIRECT("Formular!"&amp;GT226),INDIRECT(VLOOKUP(Formular!Formulartypsprache,$GX$37:$GY$44,2,FALSE)),INDEX($GZ$37:$HG$44,MATCH(Formular!Formulartypsprache,$GX$37:$GX$44,0),MATCH(GP226,'Upload Flatfile'!$GZ$36:$HG$36,0)),FALSE)))</f>
        <v/>
      </c>
      <c r="GF226" s="285"/>
      <c r="GG226" s="285"/>
      <c r="GH226" s="285"/>
      <c r="GI226" s="300"/>
      <c r="GP226" t="s">
        <v>296</v>
      </c>
      <c r="GR226" t="s">
        <v>369</v>
      </c>
      <c r="GT226" t="s">
        <v>370</v>
      </c>
      <c r="IC226" s="200" t="s">
        <v>778</v>
      </c>
      <c r="ID226" s="200" t="s">
        <v>636</v>
      </c>
      <c r="IE226" s="200" t="s">
        <v>765</v>
      </c>
      <c r="IF226" s="200" t="s">
        <v>318</v>
      </c>
    </row>
    <row r="227" spans="1:240" outlineLevel="1" x14ac:dyDescent="0.3">
      <c r="A227" s="111">
        <v>1</v>
      </c>
      <c r="AR227" s="94" t="str" cm="1">
        <f t="array" aca="1" ref="AR227" ca="1">IF(AND(OR(Formular!Formulartypland="INT",Formular!Formulartypland="INT_FLW",Formular!Formulartypland="INT_EK"),INDIRECT("Formular!IESBK_"&amp;GP227)&lt;&gt;"",INDIRECT("Formular!"&amp;GR227)&lt;&gt;""),GP227,"")</f>
        <v/>
      </c>
      <c r="AX227" s="94" t="str">
        <f t="shared" ca="1" si="39"/>
        <v/>
      </c>
      <c r="AY227"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lt;&gt;""),"X","")</f>
        <v/>
      </c>
      <c r="AZ227" s="94" t="str" cm="1">
        <f t="array" aca="1" ref="AZ227" ca="1">IF(AR227="","",IF(AND(Formular!Formulartypland&lt;&gt;"INT",Formular!Formulartypland&lt;&gt;"INT_FLW",Formular!Formulartypland&lt;&gt;"INT_EK"),GT227,VLOOKUP(INDIRECT("Formular!"&amp;GT227),INDIRECT(VLOOKUP(Formular!Formulartypsprache,$GX$37:$GY$44,2,FALSE)),INDEX($GZ$37:$HG$44,MATCH(Formular!Formulartypsprache,$GX$37:$GX$44,0),MATCH(GP227,'Upload Flatfile'!$GZ$36:$HG$36,0)),FALSE)))</f>
        <v/>
      </c>
      <c r="GF227" s="285"/>
      <c r="GG227" s="285"/>
      <c r="GH227" s="285"/>
      <c r="GI227" s="300"/>
      <c r="GP227" t="s">
        <v>296</v>
      </c>
      <c r="GR227" t="s">
        <v>373</v>
      </c>
      <c r="GT227" t="s">
        <v>374</v>
      </c>
      <c r="IC227" s="200" t="s">
        <v>778</v>
      </c>
      <c r="ID227" s="200" t="s">
        <v>781</v>
      </c>
      <c r="IE227" s="200" t="s">
        <v>782</v>
      </c>
      <c r="IF227" s="200" t="s">
        <v>318</v>
      </c>
    </row>
    <row r="228" spans="1:240" outlineLevel="1" x14ac:dyDescent="0.3">
      <c r="A228" s="111">
        <v>1</v>
      </c>
      <c r="AR228" s="94" t="str" cm="1">
        <f t="array" aca="1" ref="AR228" ca="1">IF(AND(OR(Formular!Formulartypland="INT",Formular!Formulartypland="INT_FLW",Formular!Formulartypland="INT_EK"),INDIRECT("Formular!IESBK_"&amp;GP228)&lt;&gt;"",INDIRECT("Formular!"&amp;GR228)&lt;&gt;""),GP228,"")</f>
        <v/>
      </c>
      <c r="AX228" s="94" t="str">
        <f t="shared" ca="1" si="39"/>
        <v/>
      </c>
      <c r="AY228"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lt;&gt;""),"X","")</f>
        <v/>
      </c>
      <c r="AZ228" s="94" t="str" cm="1">
        <f t="array" aca="1" ref="AZ228" ca="1">IF(AR228="","",IF(AND(Formular!Formulartypland&lt;&gt;"INT",Formular!Formulartypland&lt;&gt;"INT_FLW",Formular!Formulartypland&lt;&gt;"INT_EK"),GT228,VLOOKUP(INDIRECT("Formular!"&amp;GT228),INDIRECT(VLOOKUP(Formular!Formulartypsprache,$GX$37:$GY$44,2,FALSE)),INDEX($GZ$37:$HG$44,MATCH(Formular!Formulartypsprache,$GX$37:$GX$44,0),MATCH(GP228,'Upload Flatfile'!$GZ$36:$HG$36,0)),FALSE)))</f>
        <v/>
      </c>
      <c r="GF228" s="285"/>
      <c r="GG228" s="285"/>
      <c r="GH228" s="285"/>
      <c r="GI228" s="300"/>
      <c r="GP228" t="s">
        <v>296</v>
      </c>
      <c r="GR228" t="s">
        <v>376</v>
      </c>
      <c r="GT228" t="s">
        <v>377</v>
      </c>
      <c r="IC228" s="200" t="s">
        <v>783</v>
      </c>
      <c r="ID228" s="200" t="s">
        <v>784</v>
      </c>
      <c r="IE228" s="200" t="s">
        <v>785</v>
      </c>
      <c r="IF228" s="200" t="s">
        <v>318</v>
      </c>
    </row>
    <row r="229" spans="1:240" outlineLevel="1" x14ac:dyDescent="0.3">
      <c r="A229" s="111">
        <v>1</v>
      </c>
      <c r="AR229" s="94" t="str" cm="1">
        <f t="array" aca="1" ref="AR229" ca="1">IF(AND(OR(Formular!Formulartypland="INT",Formular!Formulartypland="INT_FLW",Formular!Formulartypland="INT_EK"),INDIRECT("Formular!IESBK_"&amp;GP229)&lt;&gt;"",INDIRECT("Formular!"&amp;GR229)&lt;&gt;""),GP229,"")</f>
        <v/>
      </c>
      <c r="AX229" s="94" t="str">
        <f t="shared" ca="1" si="39"/>
        <v/>
      </c>
      <c r="AY229"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lt;&gt;""),"X","")</f>
        <v/>
      </c>
      <c r="AZ229" s="94" t="str" cm="1">
        <f t="array" aca="1" ref="AZ229" ca="1">IF(AR229="","",IF(AND(Formular!Formulartypland&lt;&gt;"INT",Formular!Formulartypland&lt;&gt;"INT_FLW",Formular!Formulartypland&lt;&gt;"INT_EK"),GT229,VLOOKUP(INDIRECT("Formular!"&amp;GT229),INDIRECT(VLOOKUP(Formular!Formulartypsprache,$GX$37:$GY$44,2,FALSE)),INDEX($GZ$37:$HG$44,MATCH(Formular!Formulartypsprache,$GX$37:$GX$44,0),MATCH(GP229,'Upload Flatfile'!$GZ$36:$HG$36,0)),FALSE)))</f>
        <v/>
      </c>
      <c r="GF229" s="285"/>
      <c r="GG229" s="285"/>
      <c r="GH229" s="285"/>
      <c r="GI229" s="300"/>
      <c r="GP229" t="s">
        <v>296</v>
      </c>
      <c r="GR229" t="s">
        <v>379</v>
      </c>
      <c r="GT229" t="s">
        <v>380</v>
      </c>
      <c r="IC229" s="200" t="s">
        <v>783</v>
      </c>
      <c r="ID229" s="200" t="s">
        <v>786</v>
      </c>
      <c r="IE229" s="200" t="s">
        <v>787</v>
      </c>
      <c r="IF229" s="200" t="s">
        <v>318</v>
      </c>
    </row>
    <row r="230" spans="1:240" outlineLevel="1" x14ac:dyDescent="0.3">
      <c r="A230" s="111">
        <v>1</v>
      </c>
      <c r="AR230" s="94" t="str" cm="1">
        <f t="array" aca="1" ref="AR230" ca="1">IF(AND(OR(Formular!Formulartypland="INT",Formular!Formulartypland="INT_FLW",Formular!Formulartypland="INT_EK"),INDIRECT("Formular!IESBK_"&amp;GP230)&lt;&gt;"",INDIRECT("Formular!"&amp;GR230)&lt;&gt;""),GP230,"")</f>
        <v/>
      </c>
      <c r="AX230" s="94" t="str">
        <f t="shared" ca="1" si="39"/>
        <v/>
      </c>
      <c r="AY230"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lt;&gt;""),"X","")</f>
        <v/>
      </c>
      <c r="AZ230" s="94" t="str" cm="1">
        <f t="array" aca="1" ref="AZ230" ca="1">IF(AR230="","",IF(AND(Formular!Formulartypland&lt;&gt;"INT",Formular!Formulartypland&lt;&gt;"INT_FLW",Formular!Formulartypland&lt;&gt;"INT_EK"),GT230,VLOOKUP(INDIRECT("Formular!"&amp;GT230),INDIRECT(VLOOKUP(Formular!Formulartypsprache,$GX$37:$GY$44,2,FALSE)),INDEX($GZ$37:$HG$44,MATCH(Formular!Formulartypsprache,$GX$37:$GX$44,0),MATCH(GP230,'Upload Flatfile'!$GZ$36:$HG$36,0)),FALSE)))</f>
        <v/>
      </c>
      <c r="GF230" s="285"/>
      <c r="GG230" s="285"/>
      <c r="GH230" s="285"/>
      <c r="GI230" s="300"/>
      <c r="GP230" t="s">
        <v>296</v>
      </c>
      <c r="GR230" t="s">
        <v>382</v>
      </c>
      <c r="GT230" t="s">
        <v>383</v>
      </c>
      <c r="IC230" s="200" t="s">
        <v>783</v>
      </c>
      <c r="ID230" s="200" t="s">
        <v>788</v>
      </c>
      <c r="IE230" s="200" t="s">
        <v>789</v>
      </c>
      <c r="IF230" s="200" t="s">
        <v>318</v>
      </c>
    </row>
    <row r="231" spans="1:240" outlineLevel="1" x14ac:dyDescent="0.3">
      <c r="A231" s="111">
        <v>1</v>
      </c>
      <c r="AR231" s="94" t="str" cm="1">
        <f t="array" aca="1" ref="AR231" ca="1">IF(AND(OR(Formular!Formulartypland="INT",Formular!Formulartypland="INT_FLW",Formular!Formulartypland="INT_EK"),INDIRECT("Formular!IESBK_"&amp;GP231)&lt;&gt;"",INDIRECT("Formular!"&amp;GR231)&lt;&gt;""),GP231,"")</f>
        <v/>
      </c>
      <c r="AX231" s="94" t="str">
        <f t="shared" ca="1" si="39"/>
        <v/>
      </c>
      <c r="AY231"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lt;&gt;""),"X","")</f>
        <v/>
      </c>
      <c r="AZ231" s="94" t="str" cm="1">
        <f t="array" aca="1" ref="AZ231" ca="1">IF(AR231="","",IF(AND(Formular!Formulartypland&lt;&gt;"INT",Formular!Formulartypland&lt;&gt;"INT_FLW",Formular!Formulartypland&lt;&gt;"INT_EK"),GT231,VLOOKUP(INDIRECT("Formular!"&amp;GT231),INDIRECT(VLOOKUP(Formular!Formulartypsprache,$GX$37:$GY$44,2,FALSE)),INDEX($GZ$37:$HG$44,MATCH(Formular!Formulartypsprache,$GX$37:$GX$44,0),MATCH(GP231,'Upload Flatfile'!$GZ$36:$HG$36,0)),FALSE)))</f>
        <v/>
      </c>
      <c r="GF231" s="285"/>
      <c r="GG231" s="285"/>
      <c r="GH231" s="285"/>
      <c r="GI231" s="300"/>
      <c r="GP231" t="s">
        <v>296</v>
      </c>
      <c r="GR231" t="s">
        <v>385</v>
      </c>
      <c r="GT231" t="s">
        <v>386</v>
      </c>
      <c r="IC231" s="200" t="s">
        <v>790</v>
      </c>
      <c r="ID231" s="200" t="s">
        <v>791</v>
      </c>
      <c r="IE231" s="200" t="s">
        <v>792</v>
      </c>
      <c r="IF231" s="200" t="s">
        <v>318</v>
      </c>
    </row>
    <row r="232" spans="1:240" outlineLevel="1" x14ac:dyDescent="0.3">
      <c r="A232" s="111">
        <v>1</v>
      </c>
      <c r="AR232" s="94" t="str" cm="1">
        <f t="array" aca="1" ref="AR232" ca="1">IF(AND(OR(Formular!Formulartypland="INT",Formular!Formulartypland="INT_FLW",Formular!Formulartypland="INT_EK"),INDIRECT("Formular!IESBK_"&amp;GP232)&lt;&gt;"",INDIRECT("Formular!"&amp;GR232)&lt;&gt;""),GP232,"")</f>
        <v/>
      </c>
      <c r="AX232" s="94" t="str">
        <f t="shared" ca="1" si="39"/>
        <v/>
      </c>
      <c r="AY232"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lt;&gt;""),"X","")</f>
        <v/>
      </c>
      <c r="AZ232" s="94" t="str" cm="1">
        <f t="array" aca="1" ref="AZ232" ca="1">IF(AR232="","",IF(AND(Formular!Formulartypland&lt;&gt;"INT",Formular!Formulartypland&lt;&gt;"INT_FLW",Formular!Formulartypland&lt;&gt;"INT_EK"),GT232,VLOOKUP(INDIRECT("Formular!"&amp;GT232),INDIRECT(VLOOKUP(Formular!Formulartypsprache,$GX$37:$GY$44,2,FALSE)),INDEX($GZ$37:$HG$44,MATCH(Formular!Formulartypsprache,$GX$37:$GX$44,0),MATCH(GP232,'Upload Flatfile'!$GZ$36:$HG$36,0)),FALSE)))</f>
        <v/>
      </c>
      <c r="GF232" s="285"/>
      <c r="GG232" s="285"/>
      <c r="GH232" s="285"/>
      <c r="GI232" s="300"/>
      <c r="GP232" t="s">
        <v>296</v>
      </c>
      <c r="GR232" t="s">
        <v>388</v>
      </c>
      <c r="GT232" t="s">
        <v>389</v>
      </c>
      <c r="IC232" s="200" t="s">
        <v>790</v>
      </c>
      <c r="ID232" s="200" t="s">
        <v>793</v>
      </c>
      <c r="IE232" s="200" t="s">
        <v>794</v>
      </c>
      <c r="IF232" s="200" t="s">
        <v>318</v>
      </c>
    </row>
    <row r="233" spans="1:240" outlineLevel="1" x14ac:dyDescent="0.3">
      <c r="A233" s="111">
        <v>1</v>
      </c>
      <c r="AR233" s="94" t="str" cm="1">
        <f t="array" aca="1" ref="AR233" ca="1">IF(AND(OR(Formular!Formulartypland="INT",Formular!Formulartypland="INT_FLW",Formular!Formulartypland="INT_EK"),INDIRECT("Formular!IESBK_"&amp;GP233)&lt;&gt;"",INDIRECT("Formular!"&amp;GR233)&lt;&gt;""),GP233,"")</f>
        <v/>
      </c>
      <c r="AX233" s="94" t="str">
        <f t="shared" ca="1" si="39"/>
        <v/>
      </c>
      <c r="AY233" s="94" t="str">
        <f>IF(AND(Formular!FormulartypKostenart="COST",Formular!AKLfororderscentralmailaddress1="",Formular!AKLfororderscentralmailaddress2="",Formular!AKLfororderscentralmailaddress3="",Formular!AKLfororderscentralmailaddress4="",Formular!AKLforpaymentadviceandconfirmationofarrivalcentraladvicemailaddress1="",Formular!AKLforpaymentadviceandconfirmationofarrivalcentraladvicemailaddress2="",Formular!AKLforpaymentadviceandconfirmationofarrivalcentraladvicemailaddress3="",Formular!AKLforpaymentadviceandconfirmationofarrivalcentraladvicemailaddress4="",Formular!AKLFurthermailaddress01="",Formular!AKLFurthermailaddress02="",Formular!AKLFurthermailaddress03="",Formular!AKLFurthermailaddress04="",Formular!AKLFurthermailaddress05="",Formular!AKLFurthermailaddress06="",Formular!AKLFurthermailaddress07="",Formular!AKLFurthermailaddress08="",Formular!AKLFurthermailaddress09="",Formular!AKLFurthermailaddress10="",Formular!AKLFurthermailaddress11="",Formular!AKLFurthermailaddress12="",Formular!AKLFurthermailaddress13="",Formular!AKLFurthermailaddress14="",Formular!AKLFurthermailaddress15="",Formular!AKLFurthermailaddress16&lt;&gt;""),"X","")</f>
        <v/>
      </c>
      <c r="AZ233" s="94" t="str" cm="1">
        <f t="array" aca="1" ref="AZ233" ca="1">IF(AR233="","",IF(AND(Formular!Formulartypland&lt;&gt;"INT",Formular!Formulartypland&lt;&gt;"INT_FLW",Formular!Formulartypland&lt;&gt;"INT_EK"),GT233,VLOOKUP(INDIRECT("Formular!"&amp;GT233),INDIRECT(VLOOKUP(Formular!Formulartypsprache,$GX$37:$GY$44,2,FALSE)),INDEX($GZ$37:$HG$44,MATCH(Formular!Formulartypsprache,$GX$37:$GX$44,0),MATCH(GP233,'Upload Flatfile'!$GZ$36:$HG$36,0)),FALSE)))</f>
        <v/>
      </c>
      <c r="GF233" s="285"/>
      <c r="GG233" s="285"/>
      <c r="GH233" s="285"/>
      <c r="GI233" s="300"/>
      <c r="GP233" t="s">
        <v>296</v>
      </c>
      <c r="GQ233" s="29"/>
      <c r="GR233" t="s">
        <v>391</v>
      </c>
      <c r="GT233" t="s">
        <v>392</v>
      </c>
      <c r="IC233" s="200" t="s">
        <v>790</v>
      </c>
      <c r="ID233" s="200" t="s">
        <v>795</v>
      </c>
      <c r="IE233" s="200" t="s">
        <v>796</v>
      </c>
      <c r="IF233" s="200" t="s">
        <v>318</v>
      </c>
    </row>
    <row r="234" spans="1:240" x14ac:dyDescent="0.3">
      <c r="A234" s="111">
        <v>2</v>
      </c>
      <c r="B234" s="94" t="str">
        <f>IF(Formular!APLnamefirstname="","",1)</f>
        <v/>
      </c>
      <c r="C234" s="92" t="str">
        <f>IF(Formular!APLnamefirstname="","","Z002")</f>
        <v/>
      </c>
      <c r="G234" s="92" t="str">
        <f>G30</f>
        <v>Formular!Formulartypland</v>
      </c>
      <c r="I234" t="s">
        <v>797</v>
      </c>
      <c r="J234" t="s">
        <v>798</v>
      </c>
      <c r="AQ234" t="s">
        <v>241</v>
      </c>
      <c r="GF234" s="300"/>
      <c r="GG234" s="300"/>
      <c r="GH234" s="301"/>
      <c r="GI234" s="300"/>
      <c r="IC234" s="200" t="s">
        <v>799</v>
      </c>
      <c r="ID234" s="200" t="s">
        <v>800</v>
      </c>
      <c r="IE234" s="200" t="s">
        <v>801</v>
      </c>
      <c r="IF234" s="200" t="s">
        <v>318</v>
      </c>
    </row>
    <row r="235" spans="1:240" x14ac:dyDescent="0.3">
      <c r="GF235" s="300"/>
      <c r="GG235" s="300"/>
      <c r="GH235" s="301"/>
      <c r="GI235" s="300"/>
      <c r="IC235" s="200" t="s">
        <v>799</v>
      </c>
      <c r="ID235" s="200" t="s">
        <v>802</v>
      </c>
      <c r="IE235" s="200" t="s">
        <v>803</v>
      </c>
      <c r="IF235" s="200" t="s">
        <v>318</v>
      </c>
    </row>
    <row r="236" spans="1:240" x14ac:dyDescent="0.3">
      <c r="GF236" s="300"/>
      <c r="GG236" s="300"/>
      <c r="GH236" s="301"/>
      <c r="GI236" s="300"/>
      <c r="IC236" s="200" t="s">
        <v>799</v>
      </c>
      <c r="ID236" s="200" t="s">
        <v>804</v>
      </c>
      <c r="IE236" s="200" t="s">
        <v>805</v>
      </c>
      <c r="IF236" s="200" t="s">
        <v>318</v>
      </c>
    </row>
    <row r="237" spans="1:240" x14ac:dyDescent="0.3">
      <c r="GF237" s="300"/>
      <c r="GG237" s="300"/>
      <c r="GH237" s="301"/>
      <c r="GI237" s="300"/>
      <c r="IC237" s="200" t="s">
        <v>799</v>
      </c>
      <c r="ID237" s="200" t="s">
        <v>806</v>
      </c>
      <c r="IE237" s="200" t="s">
        <v>807</v>
      </c>
      <c r="IF237" s="200" t="s">
        <v>318</v>
      </c>
    </row>
    <row r="238" spans="1:240" x14ac:dyDescent="0.3">
      <c r="GF238" s="300"/>
      <c r="GG238" s="300"/>
      <c r="GH238" s="301"/>
      <c r="GI238" s="300"/>
      <c r="IC238" s="200" t="s">
        <v>799</v>
      </c>
      <c r="ID238" s="200" t="s">
        <v>808</v>
      </c>
      <c r="IE238" s="200" t="s">
        <v>809</v>
      </c>
      <c r="IF238" s="200" t="s">
        <v>318</v>
      </c>
    </row>
    <row r="239" spans="1:240" x14ac:dyDescent="0.3">
      <c r="GF239" s="300"/>
      <c r="GG239" s="300"/>
      <c r="GH239" s="301"/>
      <c r="GI239" s="300"/>
      <c r="IC239" s="200" t="s">
        <v>799</v>
      </c>
      <c r="ID239" s="200" t="s">
        <v>810</v>
      </c>
      <c r="IE239" s="200" t="s">
        <v>811</v>
      </c>
      <c r="IF239" s="200" t="s">
        <v>318</v>
      </c>
    </row>
    <row r="240" spans="1:240" x14ac:dyDescent="0.3">
      <c r="GF240" s="300"/>
      <c r="GG240" s="300"/>
      <c r="GH240" s="301"/>
      <c r="GI240" s="300"/>
      <c r="IC240" s="200" t="s">
        <v>799</v>
      </c>
      <c r="ID240" s="200" t="s">
        <v>812</v>
      </c>
      <c r="IE240" s="200" t="s">
        <v>813</v>
      </c>
      <c r="IF240" s="200" t="s">
        <v>318</v>
      </c>
    </row>
    <row r="241" spans="188:240" x14ac:dyDescent="0.3">
      <c r="GF241" s="300"/>
      <c r="GG241" s="300"/>
      <c r="GH241" s="301"/>
      <c r="GI241" s="300"/>
      <c r="IC241" s="200" t="s">
        <v>799</v>
      </c>
      <c r="ID241" s="200" t="s">
        <v>814</v>
      </c>
      <c r="IE241" s="200" t="s">
        <v>815</v>
      </c>
      <c r="IF241" s="200" t="s">
        <v>318</v>
      </c>
    </row>
    <row r="242" spans="188:240" x14ac:dyDescent="0.3">
      <c r="GF242" s="300"/>
      <c r="GG242" s="300"/>
      <c r="GH242" s="301"/>
      <c r="GI242" s="300"/>
      <c r="IC242" s="200" t="s">
        <v>799</v>
      </c>
      <c r="ID242" s="200" t="s">
        <v>816</v>
      </c>
      <c r="IE242" s="200" t="s">
        <v>817</v>
      </c>
      <c r="IF242" s="200" t="s">
        <v>318</v>
      </c>
    </row>
    <row r="243" spans="188:240" x14ac:dyDescent="0.3">
      <c r="GF243" s="300"/>
      <c r="GG243" s="300"/>
      <c r="GH243" s="301"/>
      <c r="GI243" s="300"/>
      <c r="IC243" s="200" t="s">
        <v>818</v>
      </c>
      <c r="ID243" s="200" t="s">
        <v>819</v>
      </c>
      <c r="IE243" s="200" t="s">
        <v>820</v>
      </c>
      <c r="IF243" s="200" t="s">
        <v>318</v>
      </c>
    </row>
    <row r="244" spans="188:240" x14ac:dyDescent="0.3">
      <c r="GF244" s="300"/>
      <c r="GG244" s="300"/>
      <c r="GH244" s="301"/>
      <c r="GI244" s="300"/>
      <c r="IC244" s="200" t="s">
        <v>821</v>
      </c>
      <c r="ID244" s="200" t="s">
        <v>822</v>
      </c>
      <c r="IE244" s="200" t="s">
        <v>823</v>
      </c>
      <c r="IF244" s="200" t="s">
        <v>318</v>
      </c>
    </row>
    <row r="245" spans="188:240" x14ac:dyDescent="0.3">
      <c r="GF245" s="300"/>
      <c r="GG245" s="300"/>
      <c r="GH245" s="301"/>
      <c r="GI245" s="300"/>
      <c r="IC245" s="200" t="s">
        <v>824</v>
      </c>
      <c r="ID245" s="200" t="s">
        <v>825</v>
      </c>
      <c r="IE245" s="200" t="s">
        <v>826</v>
      </c>
      <c r="IF245" s="200" t="s">
        <v>318</v>
      </c>
    </row>
    <row r="246" spans="188:240" x14ac:dyDescent="0.3">
      <c r="GF246" s="300"/>
      <c r="GG246" s="300"/>
      <c r="GH246" s="301"/>
      <c r="GI246" s="300"/>
      <c r="IC246" s="200" t="s">
        <v>827</v>
      </c>
      <c r="ID246" s="200" t="s">
        <v>828</v>
      </c>
      <c r="IE246" s="200" t="s">
        <v>829</v>
      </c>
      <c r="IF246" s="200" t="s">
        <v>318</v>
      </c>
    </row>
    <row r="247" spans="188:240" x14ac:dyDescent="0.3">
      <c r="GF247" s="300"/>
      <c r="GG247" s="300"/>
      <c r="GH247" s="301"/>
      <c r="GI247" s="300"/>
      <c r="IC247" s="200" t="s">
        <v>827</v>
      </c>
      <c r="ID247" s="200" t="s">
        <v>830</v>
      </c>
      <c r="IE247" s="200" t="s">
        <v>831</v>
      </c>
      <c r="IF247" s="200" t="s">
        <v>318</v>
      </c>
    </row>
    <row r="248" spans="188:240" x14ac:dyDescent="0.3">
      <c r="IC248" s="200" t="s">
        <v>832</v>
      </c>
      <c r="ID248" s="200" t="s">
        <v>833</v>
      </c>
      <c r="IE248" s="200" t="s">
        <v>834</v>
      </c>
      <c r="IF248" s="200" t="s">
        <v>318</v>
      </c>
    </row>
    <row r="249" spans="188:240" x14ac:dyDescent="0.3">
      <c r="IC249" s="200" t="s">
        <v>835</v>
      </c>
      <c r="ID249" s="200" t="s">
        <v>836</v>
      </c>
      <c r="IE249" s="200" t="s">
        <v>837</v>
      </c>
      <c r="IF249" s="200" t="s">
        <v>318</v>
      </c>
    </row>
    <row r="250" spans="188:240" x14ac:dyDescent="0.3">
      <c r="IC250" s="200" t="s">
        <v>835</v>
      </c>
      <c r="ID250" s="200" t="s">
        <v>838</v>
      </c>
      <c r="IE250" s="200" t="s">
        <v>839</v>
      </c>
      <c r="IF250" s="200" t="s">
        <v>318</v>
      </c>
    </row>
    <row r="251" spans="188:240" x14ac:dyDescent="0.3">
      <c r="IC251" s="200" t="s">
        <v>840</v>
      </c>
      <c r="ID251" s="200" t="s">
        <v>841</v>
      </c>
      <c r="IE251" s="200" t="s">
        <v>842</v>
      </c>
      <c r="IF251" s="200" t="s">
        <v>318</v>
      </c>
    </row>
    <row r="252" spans="188:240" x14ac:dyDescent="0.3">
      <c r="IC252" s="200" t="s">
        <v>840</v>
      </c>
      <c r="ID252" s="200" t="s">
        <v>843</v>
      </c>
      <c r="IE252" s="200" t="s">
        <v>844</v>
      </c>
      <c r="IF252" s="200" t="s">
        <v>318</v>
      </c>
    </row>
    <row r="253" spans="188:240" x14ac:dyDescent="0.3">
      <c r="IC253" s="200" t="s">
        <v>840</v>
      </c>
      <c r="ID253" s="200" t="s">
        <v>845</v>
      </c>
      <c r="IE253" s="200" t="s">
        <v>846</v>
      </c>
      <c r="IF253" s="200" t="s">
        <v>318</v>
      </c>
    </row>
    <row r="254" spans="188:240" x14ac:dyDescent="0.3">
      <c r="IC254" s="200" t="s">
        <v>840</v>
      </c>
      <c r="ID254" s="200" t="s">
        <v>847</v>
      </c>
      <c r="IE254" s="200" t="s">
        <v>848</v>
      </c>
      <c r="IF254" s="200" t="s">
        <v>318</v>
      </c>
    </row>
    <row r="255" spans="188:240" x14ac:dyDescent="0.3">
      <c r="IC255" s="200" t="s">
        <v>849</v>
      </c>
      <c r="ID255" s="200" t="s">
        <v>850</v>
      </c>
      <c r="IE255" s="200" t="s">
        <v>851</v>
      </c>
      <c r="IF255" s="200" t="s">
        <v>318</v>
      </c>
    </row>
    <row r="256" spans="188:240" x14ac:dyDescent="0.3">
      <c r="IC256" s="200" t="s">
        <v>852</v>
      </c>
      <c r="ID256" s="200" t="s">
        <v>853</v>
      </c>
      <c r="IE256" s="200" t="s">
        <v>854</v>
      </c>
      <c r="IF256" s="200" t="s">
        <v>318</v>
      </c>
    </row>
    <row r="257" spans="237:240" x14ac:dyDescent="0.3">
      <c r="IC257" s="200" t="s">
        <v>852</v>
      </c>
      <c r="ID257" s="200" t="s">
        <v>855</v>
      </c>
      <c r="IE257" s="200" t="s">
        <v>856</v>
      </c>
      <c r="IF257" s="200" t="s">
        <v>318</v>
      </c>
    </row>
    <row r="258" spans="237:240" x14ac:dyDescent="0.3">
      <c r="IC258" s="200" t="s">
        <v>852</v>
      </c>
      <c r="ID258" s="200" t="s">
        <v>857</v>
      </c>
      <c r="IE258" s="200" t="s">
        <v>858</v>
      </c>
      <c r="IF258" s="200" t="s">
        <v>318</v>
      </c>
    </row>
    <row r="259" spans="237:240" x14ac:dyDescent="0.3">
      <c r="IC259" s="200" t="s">
        <v>859</v>
      </c>
      <c r="ID259" s="200" t="s">
        <v>860</v>
      </c>
      <c r="IE259" s="200" t="s">
        <v>861</v>
      </c>
      <c r="IF259" s="200" t="s">
        <v>318</v>
      </c>
    </row>
    <row r="260" spans="237:240" x14ac:dyDescent="0.3">
      <c r="IC260" s="200" t="s">
        <v>859</v>
      </c>
      <c r="ID260" s="200" t="s">
        <v>862</v>
      </c>
      <c r="IE260" s="200" t="s">
        <v>863</v>
      </c>
      <c r="IF260" s="200" t="s">
        <v>318</v>
      </c>
    </row>
    <row r="261" spans="237:240" x14ac:dyDescent="0.3">
      <c r="IC261" s="200" t="s">
        <v>864</v>
      </c>
      <c r="ID261" s="200" t="s">
        <v>865</v>
      </c>
      <c r="IE261" s="200" t="s">
        <v>866</v>
      </c>
      <c r="IF261" s="200" t="s">
        <v>318</v>
      </c>
    </row>
    <row r="262" spans="237:240" x14ac:dyDescent="0.3">
      <c r="IC262" s="200" t="s">
        <v>867</v>
      </c>
      <c r="ID262" s="200" t="s">
        <v>868</v>
      </c>
      <c r="IE262" s="200" t="s">
        <v>869</v>
      </c>
      <c r="IF262" s="200" t="s">
        <v>318</v>
      </c>
    </row>
    <row r="263" spans="237:240" x14ac:dyDescent="0.3">
      <c r="IC263" s="200" t="s">
        <v>870</v>
      </c>
      <c r="ID263" s="200" t="s">
        <v>871</v>
      </c>
      <c r="IE263" s="200" t="s">
        <v>872</v>
      </c>
      <c r="IF263" s="200" t="s">
        <v>318</v>
      </c>
    </row>
    <row r="264" spans="237:240" x14ac:dyDescent="0.3">
      <c r="IC264" s="200" t="s">
        <v>870</v>
      </c>
      <c r="ID264" s="200" t="s">
        <v>873</v>
      </c>
      <c r="IE264" s="200" t="s">
        <v>874</v>
      </c>
      <c r="IF264" s="200" t="s">
        <v>318</v>
      </c>
    </row>
    <row r="265" spans="237:240" x14ac:dyDescent="0.3">
      <c r="IC265" s="200" t="s">
        <v>875</v>
      </c>
      <c r="ID265" s="200" t="s">
        <v>876</v>
      </c>
      <c r="IE265" s="200" t="s">
        <v>877</v>
      </c>
      <c r="IF265" s="200" t="s">
        <v>318</v>
      </c>
    </row>
    <row r="266" spans="237:240" x14ac:dyDescent="0.3">
      <c r="IC266" s="200" t="s">
        <v>878</v>
      </c>
      <c r="ID266" s="200" t="s">
        <v>879</v>
      </c>
      <c r="IE266" s="200" t="s">
        <v>880</v>
      </c>
      <c r="IF266" s="200" t="s">
        <v>318</v>
      </c>
    </row>
    <row r="267" spans="237:240" x14ac:dyDescent="0.3">
      <c r="IC267" s="200" t="s">
        <v>881</v>
      </c>
      <c r="ID267" s="200" t="s">
        <v>882</v>
      </c>
      <c r="IE267" s="200" t="s">
        <v>883</v>
      </c>
      <c r="IF267" s="200" t="s">
        <v>318</v>
      </c>
    </row>
    <row r="268" spans="237:240" x14ac:dyDescent="0.3">
      <c r="IC268" s="200" t="s">
        <v>884</v>
      </c>
      <c r="ID268" s="200" t="s">
        <v>885</v>
      </c>
      <c r="IE268" s="200" t="s">
        <v>886</v>
      </c>
      <c r="IF268" s="200" t="s">
        <v>318</v>
      </c>
    </row>
    <row r="269" spans="237:240" x14ac:dyDescent="0.3">
      <c r="IC269" s="200" t="s">
        <v>887</v>
      </c>
      <c r="ID269" s="200" t="s">
        <v>888</v>
      </c>
      <c r="IE269" s="200" t="s">
        <v>889</v>
      </c>
      <c r="IF269" s="200" t="s">
        <v>318</v>
      </c>
    </row>
    <row r="270" spans="237:240" x14ac:dyDescent="0.3">
      <c r="IC270" s="200" t="s">
        <v>890</v>
      </c>
      <c r="ID270" s="200" t="s">
        <v>891</v>
      </c>
      <c r="IE270" s="200" t="s">
        <v>892</v>
      </c>
      <c r="IF270" s="200" t="s">
        <v>318</v>
      </c>
    </row>
    <row r="271" spans="237:240" x14ac:dyDescent="0.3">
      <c r="IC271" s="200" t="s">
        <v>893</v>
      </c>
      <c r="ID271" s="200" t="s">
        <v>891</v>
      </c>
      <c r="IE271" s="200" t="s">
        <v>892</v>
      </c>
      <c r="IF271" s="200" t="s">
        <v>318</v>
      </c>
    </row>
    <row r="272" spans="237:240" x14ac:dyDescent="0.3">
      <c r="IC272" s="200" t="s">
        <v>894</v>
      </c>
      <c r="ID272" s="200" t="s">
        <v>891</v>
      </c>
      <c r="IE272" s="200" t="s">
        <v>892</v>
      </c>
      <c r="IF272" s="200" t="s">
        <v>318</v>
      </c>
    </row>
    <row r="273" spans="237:240" x14ac:dyDescent="0.3">
      <c r="IC273" s="200" t="s">
        <v>895</v>
      </c>
      <c r="ID273" s="200" t="s">
        <v>896</v>
      </c>
      <c r="IE273" s="200" t="s">
        <v>897</v>
      </c>
      <c r="IF273" s="200" t="s">
        <v>318</v>
      </c>
    </row>
    <row r="274" spans="237:240" x14ac:dyDescent="0.3">
      <c r="IC274" s="200" t="s">
        <v>895</v>
      </c>
      <c r="ID274" s="200" t="s">
        <v>898</v>
      </c>
      <c r="IE274" s="200" t="s">
        <v>899</v>
      </c>
      <c r="IF274" s="200" t="s">
        <v>318</v>
      </c>
    </row>
    <row r="275" spans="237:240" x14ac:dyDescent="0.3">
      <c r="IC275" s="200" t="s">
        <v>895</v>
      </c>
      <c r="ID275" s="200" t="s">
        <v>900</v>
      </c>
      <c r="IE275" s="200" t="s">
        <v>901</v>
      </c>
      <c r="IF275" s="200" t="s">
        <v>318</v>
      </c>
    </row>
    <row r="276" spans="237:240" x14ac:dyDescent="0.3">
      <c r="IC276" s="200" t="s">
        <v>895</v>
      </c>
      <c r="ID276" s="200" t="s">
        <v>902</v>
      </c>
      <c r="IE276" s="200" t="s">
        <v>903</v>
      </c>
      <c r="IF276" s="200" t="s">
        <v>318</v>
      </c>
    </row>
    <row r="277" spans="237:240" x14ac:dyDescent="0.3">
      <c r="IC277" s="200" t="s">
        <v>904</v>
      </c>
      <c r="ID277" s="200" t="s">
        <v>905</v>
      </c>
      <c r="IE277" s="200" t="s">
        <v>906</v>
      </c>
      <c r="IF277" s="200" t="s">
        <v>318</v>
      </c>
    </row>
    <row r="278" spans="237:240" x14ac:dyDescent="0.3">
      <c r="IC278" s="200" t="s">
        <v>904</v>
      </c>
      <c r="ID278" s="200" t="s">
        <v>907</v>
      </c>
      <c r="IE278" s="200" t="s">
        <v>908</v>
      </c>
      <c r="IF278" s="200" t="s">
        <v>318</v>
      </c>
    </row>
    <row r="279" spans="237:240" x14ac:dyDescent="0.3">
      <c r="IC279" s="200" t="s">
        <v>904</v>
      </c>
      <c r="ID279" s="200" t="s">
        <v>909</v>
      </c>
      <c r="IE279" s="200" t="s">
        <v>910</v>
      </c>
      <c r="IF279" s="200" t="s">
        <v>318</v>
      </c>
    </row>
    <row r="280" spans="237:240" x14ac:dyDescent="0.3">
      <c r="IC280" s="200" t="s">
        <v>911</v>
      </c>
      <c r="ID280" s="200" t="s">
        <v>912</v>
      </c>
      <c r="IE280" s="200" t="s">
        <v>913</v>
      </c>
      <c r="IF280" s="200" t="s">
        <v>318</v>
      </c>
    </row>
    <row r="281" spans="237:240" x14ac:dyDescent="0.3">
      <c r="IC281" s="200" t="s">
        <v>911</v>
      </c>
      <c r="ID281" s="200" t="s">
        <v>914</v>
      </c>
      <c r="IE281" s="200" t="s">
        <v>915</v>
      </c>
      <c r="IF281" s="200" t="s">
        <v>318</v>
      </c>
    </row>
    <row r="282" spans="237:240" x14ac:dyDescent="0.3">
      <c r="IC282" s="200" t="s">
        <v>916</v>
      </c>
      <c r="ID282" s="200" t="s">
        <v>917</v>
      </c>
      <c r="IE282" s="200" t="s">
        <v>918</v>
      </c>
      <c r="IF282" s="200" t="s">
        <v>318</v>
      </c>
    </row>
    <row r="283" spans="237:240" x14ac:dyDescent="0.3">
      <c r="IC283" s="200" t="s">
        <v>916</v>
      </c>
      <c r="ID283" s="200" t="s">
        <v>919</v>
      </c>
      <c r="IE283" s="200" t="s">
        <v>920</v>
      </c>
      <c r="IF283" s="200" t="s">
        <v>318</v>
      </c>
    </row>
    <row r="284" spans="237:240" x14ac:dyDescent="0.3">
      <c r="IC284" s="200" t="s">
        <v>916</v>
      </c>
      <c r="ID284" s="200" t="s">
        <v>921</v>
      </c>
      <c r="IE284" s="200" t="s">
        <v>922</v>
      </c>
      <c r="IF284" s="200" t="s">
        <v>318</v>
      </c>
    </row>
    <row r="285" spans="237:240" x14ac:dyDescent="0.3">
      <c r="IC285" s="200" t="s">
        <v>916</v>
      </c>
      <c r="ID285" s="200" t="s">
        <v>923</v>
      </c>
      <c r="IE285" s="200" t="s">
        <v>924</v>
      </c>
      <c r="IF285" s="200" t="s">
        <v>318</v>
      </c>
    </row>
    <row r="286" spans="237:240" x14ac:dyDescent="0.3">
      <c r="IC286" s="200" t="s">
        <v>916</v>
      </c>
      <c r="ID286" s="200" t="s">
        <v>925</v>
      </c>
      <c r="IE286" s="200" t="s">
        <v>926</v>
      </c>
      <c r="IF286" s="200" t="s">
        <v>318</v>
      </c>
    </row>
    <row r="287" spans="237:240" x14ac:dyDescent="0.3">
      <c r="IC287" s="200" t="s">
        <v>916</v>
      </c>
      <c r="ID287" s="200" t="s">
        <v>927</v>
      </c>
      <c r="IE287" s="200" t="s">
        <v>928</v>
      </c>
      <c r="IF287" s="200" t="s">
        <v>318</v>
      </c>
    </row>
    <row r="288" spans="237:240" x14ac:dyDescent="0.3">
      <c r="IC288" s="200" t="s">
        <v>916</v>
      </c>
      <c r="ID288" s="200" t="s">
        <v>929</v>
      </c>
      <c r="IE288" s="200" t="s">
        <v>930</v>
      </c>
      <c r="IF288" s="200" t="s">
        <v>318</v>
      </c>
    </row>
    <row r="289" spans="237:240" x14ac:dyDescent="0.3">
      <c r="IC289" s="200" t="s">
        <v>931</v>
      </c>
      <c r="ID289" s="200" t="s">
        <v>902</v>
      </c>
      <c r="IE289" s="200" t="s">
        <v>932</v>
      </c>
      <c r="IF289" s="200" t="s">
        <v>318</v>
      </c>
    </row>
    <row r="290" spans="237:240" x14ac:dyDescent="0.3">
      <c r="IC290" s="200" t="s">
        <v>931</v>
      </c>
      <c r="ID290" s="200" t="s">
        <v>933</v>
      </c>
      <c r="IE290" s="200" t="s">
        <v>934</v>
      </c>
      <c r="IF290" s="200" t="s">
        <v>318</v>
      </c>
    </row>
    <row r="291" spans="237:240" x14ac:dyDescent="0.3">
      <c r="IC291" s="200" t="s">
        <v>931</v>
      </c>
      <c r="ID291" s="200" t="s">
        <v>935</v>
      </c>
      <c r="IE291" s="200" t="s">
        <v>936</v>
      </c>
      <c r="IF291" s="200" t="s">
        <v>318</v>
      </c>
    </row>
    <row r="292" spans="237:240" x14ac:dyDescent="0.3">
      <c r="IC292" s="200" t="s">
        <v>931</v>
      </c>
      <c r="ID292" s="200" t="s">
        <v>937</v>
      </c>
      <c r="IE292" s="200" t="s">
        <v>938</v>
      </c>
      <c r="IF292" s="200" t="s">
        <v>318</v>
      </c>
    </row>
    <row r="293" spans="237:240" x14ac:dyDescent="0.3">
      <c r="IC293" s="200" t="s">
        <v>939</v>
      </c>
      <c r="ID293" s="200" t="s">
        <v>940</v>
      </c>
      <c r="IE293" s="200" t="s">
        <v>941</v>
      </c>
      <c r="IF293" s="200" t="s">
        <v>318</v>
      </c>
    </row>
    <row r="294" spans="237:240" x14ac:dyDescent="0.3">
      <c r="IC294" s="200" t="s">
        <v>942</v>
      </c>
      <c r="ID294" s="200" t="s">
        <v>943</v>
      </c>
      <c r="IE294" s="200" t="s">
        <v>944</v>
      </c>
      <c r="IF294" s="200" t="s">
        <v>318</v>
      </c>
    </row>
    <row r="295" spans="237:240" x14ac:dyDescent="0.3">
      <c r="IC295" s="200" t="s">
        <v>942</v>
      </c>
      <c r="ID295" s="200" t="s">
        <v>945</v>
      </c>
      <c r="IE295" s="200" t="s">
        <v>946</v>
      </c>
      <c r="IF295" s="200" t="s">
        <v>318</v>
      </c>
    </row>
    <row r="296" spans="237:240" x14ac:dyDescent="0.3">
      <c r="IC296" s="200" t="s">
        <v>947</v>
      </c>
      <c r="ID296" s="200" t="s">
        <v>948</v>
      </c>
      <c r="IE296" s="200" t="s">
        <v>949</v>
      </c>
      <c r="IF296" s="200" t="s">
        <v>318</v>
      </c>
    </row>
    <row r="297" spans="237:240" x14ac:dyDescent="0.3">
      <c r="IC297" s="200" t="s">
        <v>947</v>
      </c>
      <c r="ID297" s="200" t="s">
        <v>950</v>
      </c>
      <c r="IE297" s="200" t="s">
        <v>951</v>
      </c>
      <c r="IF297" s="200" t="s">
        <v>318</v>
      </c>
    </row>
    <row r="298" spans="237:240" x14ac:dyDescent="0.3">
      <c r="IC298" s="200" t="s">
        <v>952</v>
      </c>
      <c r="ID298" s="200" t="s">
        <v>953</v>
      </c>
      <c r="IE298" s="200" t="s">
        <v>954</v>
      </c>
      <c r="IF298" s="200" t="s">
        <v>318</v>
      </c>
    </row>
    <row r="299" spans="237:240" x14ac:dyDescent="0.3">
      <c r="IC299" s="200" t="s">
        <v>955</v>
      </c>
      <c r="ID299" s="200" t="s">
        <v>956</v>
      </c>
      <c r="IE299" s="200" t="s">
        <v>957</v>
      </c>
      <c r="IF299" s="200" t="s">
        <v>318</v>
      </c>
    </row>
    <row r="300" spans="237:240" x14ac:dyDescent="0.3">
      <c r="IC300" s="200" t="s">
        <v>955</v>
      </c>
      <c r="ID300" s="200" t="s">
        <v>958</v>
      </c>
      <c r="IE300" s="200" t="s">
        <v>959</v>
      </c>
      <c r="IF300" s="200" t="s">
        <v>318</v>
      </c>
    </row>
    <row r="301" spans="237:240" x14ac:dyDescent="0.3">
      <c r="IC301" s="200" t="s">
        <v>960</v>
      </c>
      <c r="ID301" s="200" t="s">
        <v>961</v>
      </c>
      <c r="IE301" s="200" t="s">
        <v>962</v>
      </c>
      <c r="IF301" s="200" t="s">
        <v>318</v>
      </c>
    </row>
    <row r="302" spans="237:240" x14ac:dyDescent="0.3">
      <c r="IC302" s="200" t="s">
        <v>960</v>
      </c>
      <c r="ID302" s="200" t="s">
        <v>963</v>
      </c>
      <c r="IE302" s="200" t="s">
        <v>964</v>
      </c>
      <c r="IF302" s="200" t="s">
        <v>318</v>
      </c>
    </row>
    <row r="303" spans="237:240" x14ac:dyDescent="0.3">
      <c r="IC303" s="200" t="s">
        <v>960</v>
      </c>
      <c r="ID303" s="200" t="s">
        <v>965</v>
      </c>
      <c r="IE303" s="200" t="s">
        <v>966</v>
      </c>
      <c r="IF303" s="200" t="s">
        <v>318</v>
      </c>
    </row>
    <row r="304" spans="237:240" x14ac:dyDescent="0.3">
      <c r="IC304" s="200" t="s">
        <v>967</v>
      </c>
      <c r="ID304" s="200" t="s">
        <v>968</v>
      </c>
      <c r="IE304" s="200" t="s">
        <v>969</v>
      </c>
      <c r="IF304" s="200" t="s">
        <v>318</v>
      </c>
    </row>
    <row r="305" spans="237:240" x14ac:dyDescent="0.3">
      <c r="IC305" s="200" t="s">
        <v>970</v>
      </c>
      <c r="ID305" s="200" t="s">
        <v>971</v>
      </c>
      <c r="IE305" s="200" t="s">
        <v>972</v>
      </c>
      <c r="IF305" s="200" t="s">
        <v>318</v>
      </c>
    </row>
    <row r="306" spans="237:240" x14ac:dyDescent="0.3">
      <c r="IC306" s="200" t="s">
        <v>970</v>
      </c>
      <c r="ID306" s="200" t="s">
        <v>973</v>
      </c>
      <c r="IE306" s="200" t="s">
        <v>974</v>
      </c>
      <c r="IF306" s="200" t="s">
        <v>318</v>
      </c>
    </row>
    <row r="307" spans="237:240" x14ac:dyDescent="0.3">
      <c r="IC307" s="200" t="s">
        <v>975</v>
      </c>
      <c r="ID307" s="200" t="s">
        <v>976</v>
      </c>
      <c r="IE307" s="200" t="s">
        <v>977</v>
      </c>
      <c r="IF307" s="200" t="s">
        <v>318</v>
      </c>
    </row>
    <row r="308" spans="237:240" x14ac:dyDescent="0.3">
      <c r="IC308" s="200" t="s">
        <v>975</v>
      </c>
      <c r="ID308" s="200" t="s">
        <v>978</v>
      </c>
      <c r="IE308" s="200" t="s">
        <v>979</v>
      </c>
      <c r="IF308" s="200" t="s">
        <v>318</v>
      </c>
    </row>
    <row r="309" spans="237:240" x14ac:dyDescent="0.3">
      <c r="IC309" s="200" t="s">
        <v>975</v>
      </c>
      <c r="ID309" s="200" t="s">
        <v>971</v>
      </c>
      <c r="IE309" s="200" t="s">
        <v>972</v>
      </c>
      <c r="IF309" s="200" t="s">
        <v>318</v>
      </c>
    </row>
    <row r="310" spans="237:240" x14ac:dyDescent="0.3">
      <c r="IC310" s="200" t="s">
        <v>980</v>
      </c>
      <c r="ID310" s="200" t="s">
        <v>981</v>
      </c>
      <c r="IE310" s="200" t="s">
        <v>982</v>
      </c>
      <c r="IF310" s="200" t="s">
        <v>318</v>
      </c>
    </row>
    <row r="311" spans="237:240" x14ac:dyDescent="0.3">
      <c r="IC311" s="200" t="s">
        <v>980</v>
      </c>
      <c r="ID311" s="200" t="s">
        <v>983</v>
      </c>
      <c r="IE311" s="200" t="s">
        <v>984</v>
      </c>
      <c r="IF311" s="200" t="s">
        <v>318</v>
      </c>
    </row>
    <row r="312" spans="237:240" x14ac:dyDescent="0.3">
      <c r="IC312" s="200" t="s">
        <v>985</v>
      </c>
      <c r="ID312" s="200" t="s">
        <v>986</v>
      </c>
      <c r="IE312" s="200" t="s">
        <v>987</v>
      </c>
      <c r="IF312" s="200" t="s">
        <v>318</v>
      </c>
    </row>
    <row r="313" spans="237:240" x14ac:dyDescent="0.3">
      <c r="IC313" s="200" t="s">
        <v>988</v>
      </c>
      <c r="ID313" s="200" t="s">
        <v>989</v>
      </c>
      <c r="IE313" s="200" t="s">
        <v>990</v>
      </c>
      <c r="IF313" s="200" t="s">
        <v>318</v>
      </c>
    </row>
    <row r="314" spans="237:240" x14ac:dyDescent="0.3">
      <c r="IC314" s="200" t="s">
        <v>988</v>
      </c>
      <c r="ID314" s="200" t="s">
        <v>991</v>
      </c>
      <c r="IE314" s="200" t="s">
        <v>992</v>
      </c>
      <c r="IF314" s="200" t="s">
        <v>318</v>
      </c>
    </row>
    <row r="315" spans="237:240" x14ac:dyDescent="0.3">
      <c r="IC315" s="200" t="s">
        <v>988</v>
      </c>
      <c r="ID315" s="200" t="s">
        <v>993</v>
      </c>
      <c r="IE315" s="200" t="s">
        <v>994</v>
      </c>
      <c r="IF315" s="200" t="s">
        <v>318</v>
      </c>
    </row>
    <row r="316" spans="237:240" x14ac:dyDescent="0.3">
      <c r="IC316" s="200" t="s">
        <v>995</v>
      </c>
      <c r="ID316" s="200" t="s">
        <v>996</v>
      </c>
      <c r="IE316" s="200" t="s">
        <v>997</v>
      </c>
      <c r="IF316" s="200" t="s">
        <v>707</v>
      </c>
    </row>
    <row r="317" spans="237:240" x14ac:dyDescent="0.3">
      <c r="IC317" s="200" t="s">
        <v>998</v>
      </c>
      <c r="ID317" s="200" t="s">
        <v>996</v>
      </c>
      <c r="IE317" s="200" t="s">
        <v>997</v>
      </c>
      <c r="IF317" s="200" t="s">
        <v>707</v>
      </c>
    </row>
    <row r="318" spans="237:240" x14ac:dyDescent="0.3">
      <c r="IC318" s="200" t="s">
        <v>999</v>
      </c>
      <c r="ID318" s="200" t="s">
        <v>996</v>
      </c>
      <c r="IE318" s="200" t="s">
        <v>997</v>
      </c>
      <c r="IF318" s="200" t="s">
        <v>707</v>
      </c>
    </row>
    <row r="319" spans="237:240" x14ac:dyDescent="0.3">
      <c r="IC319" s="200" t="s">
        <v>1000</v>
      </c>
      <c r="ID319" s="200" t="s">
        <v>996</v>
      </c>
      <c r="IE319" s="200" t="s">
        <v>997</v>
      </c>
      <c r="IF319" s="200" t="s">
        <v>707</v>
      </c>
    </row>
    <row r="320" spans="237:240" x14ac:dyDescent="0.3">
      <c r="IC320" s="200" t="s">
        <v>1001</v>
      </c>
      <c r="ID320" s="200" t="s">
        <v>996</v>
      </c>
      <c r="IE320" s="200" t="s">
        <v>997</v>
      </c>
      <c r="IF320" s="200" t="s">
        <v>707</v>
      </c>
    </row>
    <row r="321" spans="237:240" x14ac:dyDescent="0.3">
      <c r="IC321" s="200" t="s">
        <v>1002</v>
      </c>
      <c r="ID321" s="200" t="s">
        <v>996</v>
      </c>
      <c r="IE321" s="200" t="s">
        <v>997</v>
      </c>
      <c r="IF321" s="200" t="s">
        <v>707</v>
      </c>
    </row>
    <row r="322" spans="237:240" x14ac:dyDescent="0.3">
      <c r="IC322" s="200" t="s">
        <v>1003</v>
      </c>
      <c r="ID322" s="200" t="s">
        <v>996</v>
      </c>
      <c r="IE322" s="200" t="s">
        <v>997</v>
      </c>
      <c r="IF322" s="200" t="s">
        <v>707</v>
      </c>
    </row>
    <row r="323" spans="237:240" x14ac:dyDescent="0.3">
      <c r="IC323" s="200" t="s">
        <v>1004</v>
      </c>
      <c r="ID323" s="200" t="s">
        <v>996</v>
      </c>
      <c r="IE323" s="200" t="s">
        <v>997</v>
      </c>
      <c r="IF323" s="200" t="s">
        <v>707</v>
      </c>
    </row>
    <row r="324" spans="237:240" x14ac:dyDescent="0.3">
      <c r="IC324" s="200" t="s">
        <v>1005</v>
      </c>
      <c r="ID324" s="200" t="s">
        <v>996</v>
      </c>
      <c r="IE324" s="200" t="s">
        <v>997</v>
      </c>
      <c r="IF324" s="200" t="s">
        <v>707</v>
      </c>
    </row>
    <row r="325" spans="237:240" x14ac:dyDescent="0.3">
      <c r="IC325" s="200" t="s">
        <v>1006</v>
      </c>
      <c r="ID325" s="200" t="s">
        <v>996</v>
      </c>
      <c r="IE325" s="200" t="s">
        <v>997</v>
      </c>
      <c r="IF325" s="200" t="s">
        <v>707</v>
      </c>
    </row>
    <row r="326" spans="237:240" x14ac:dyDescent="0.3">
      <c r="IC326" s="200" t="s">
        <v>1007</v>
      </c>
      <c r="ID326" s="200" t="s">
        <v>745</v>
      </c>
      <c r="IE326" s="200" t="s">
        <v>1008</v>
      </c>
      <c r="IF326" s="200" t="s">
        <v>707</v>
      </c>
    </row>
    <row r="327" spans="237:240" x14ac:dyDescent="0.3">
      <c r="IC327" s="200" t="s">
        <v>1007</v>
      </c>
      <c r="ID327" s="200" t="s">
        <v>1009</v>
      </c>
      <c r="IE327" s="200" t="s">
        <v>1010</v>
      </c>
      <c r="IF327" s="200" t="s">
        <v>707</v>
      </c>
    </row>
    <row r="328" spans="237:240" x14ac:dyDescent="0.3">
      <c r="IC328" s="200" t="s">
        <v>1007</v>
      </c>
      <c r="ID328" s="200" t="s">
        <v>1011</v>
      </c>
      <c r="IE328" s="200" t="s">
        <v>1012</v>
      </c>
      <c r="IF328" s="200" t="s">
        <v>707</v>
      </c>
    </row>
    <row r="329" spans="237:240" x14ac:dyDescent="0.3">
      <c r="IC329" s="200" t="s">
        <v>1007</v>
      </c>
      <c r="ID329" s="200" t="s">
        <v>1013</v>
      </c>
      <c r="IE329" s="200" t="s">
        <v>1014</v>
      </c>
      <c r="IF329" s="200" t="s">
        <v>707</v>
      </c>
    </row>
    <row r="330" spans="237:240" x14ac:dyDescent="0.3">
      <c r="IC330" s="200" t="s">
        <v>1007</v>
      </c>
      <c r="ID330" s="200" t="s">
        <v>1015</v>
      </c>
      <c r="IE330" s="200" t="s">
        <v>1016</v>
      </c>
      <c r="IF330" s="200" t="s">
        <v>707</v>
      </c>
    </row>
    <row r="331" spans="237:240" x14ac:dyDescent="0.3">
      <c r="IC331" s="200" t="s">
        <v>1007</v>
      </c>
      <c r="ID331" s="200" t="s">
        <v>1017</v>
      </c>
      <c r="IE331" s="200" t="s">
        <v>1018</v>
      </c>
      <c r="IF331" s="200" t="s">
        <v>707</v>
      </c>
    </row>
    <row r="332" spans="237:240" x14ac:dyDescent="0.3">
      <c r="IC332" s="200" t="s">
        <v>1007</v>
      </c>
      <c r="ID332" s="200" t="s">
        <v>1019</v>
      </c>
      <c r="IE332" s="200" t="s">
        <v>1020</v>
      </c>
      <c r="IF332" s="200" t="s">
        <v>707</v>
      </c>
    </row>
    <row r="333" spans="237:240" x14ac:dyDescent="0.3">
      <c r="IC333" s="200" t="s">
        <v>1007</v>
      </c>
      <c r="ID333" s="200" t="s">
        <v>1021</v>
      </c>
      <c r="IE333" s="200" t="s">
        <v>1022</v>
      </c>
      <c r="IF333" s="200" t="s">
        <v>707</v>
      </c>
    </row>
    <row r="334" spans="237:240" x14ac:dyDescent="0.3">
      <c r="IC334" s="200" t="s">
        <v>1007</v>
      </c>
      <c r="ID334" s="200" t="s">
        <v>1023</v>
      </c>
      <c r="IE334" s="200" t="s">
        <v>1024</v>
      </c>
      <c r="IF334" s="200" t="s">
        <v>707</v>
      </c>
    </row>
    <row r="335" spans="237:240" x14ac:dyDescent="0.3">
      <c r="IC335" s="200" t="s">
        <v>1007</v>
      </c>
      <c r="ID335" s="200" t="s">
        <v>948</v>
      </c>
      <c r="IE335" s="200" t="s">
        <v>1025</v>
      </c>
      <c r="IF335" s="200" t="s">
        <v>707</v>
      </c>
    </row>
    <row r="336" spans="237:240" x14ac:dyDescent="0.3">
      <c r="IC336" s="200" t="s">
        <v>1007</v>
      </c>
      <c r="ID336" s="200" t="s">
        <v>1026</v>
      </c>
      <c r="IE336" s="200" t="s">
        <v>1027</v>
      </c>
      <c r="IF336" s="200" t="s">
        <v>707</v>
      </c>
    </row>
    <row r="337" spans="237:240" x14ac:dyDescent="0.3">
      <c r="IC337" s="200" t="s">
        <v>1007</v>
      </c>
      <c r="ID337" s="200" t="s">
        <v>1028</v>
      </c>
      <c r="IE337" s="200" t="s">
        <v>1029</v>
      </c>
      <c r="IF337" s="200" t="s">
        <v>707</v>
      </c>
    </row>
    <row r="338" spans="237:240" x14ac:dyDescent="0.3">
      <c r="IC338" s="200" t="s">
        <v>1007</v>
      </c>
      <c r="ID338" s="200" t="s">
        <v>1030</v>
      </c>
      <c r="IE338" s="200" t="s">
        <v>1031</v>
      </c>
      <c r="IF338" s="200" t="s">
        <v>707</v>
      </c>
    </row>
    <row r="339" spans="237:240" x14ac:dyDescent="0.3">
      <c r="IC339" s="200" t="s">
        <v>1007</v>
      </c>
      <c r="ID339" s="200" t="s">
        <v>1032</v>
      </c>
      <c r="IE339" s="200" t="s">
        <v>1033</v>
      </c>
      <c r="IF339" s="200" t="s">
        <v>707</v>
      </c>
    </row>
    <row r="340" spans="237:240" x14ac:dyDescent="0.3">
      <c r="IC340" s="200" t="s">
        <v>1007</v>
      </c>
      <c r="ID340" s="200" t="s">
        <v>1034</v>
      </c>
      <c r="IE340" s="200" t="s">
        <v>1035</v>
      </c>
      <c r="IF340" s="200" t="s">
        <v>707</v>
      </c>
    </row>
    <row r="341" spans="237:240" x14ac:dyDescent="0.3">
      <c r="IC341" s="200" t="s">
        <v>1007</v>
      </c>
      <c r="ID341" s="200" t="s">
        <v>1036</v>
      </c>
      <c r="IE341" s="200" t="s">
        <v>1037</v>
      </c>
      <c r="IF341" s="200" t="s">
        <v>707</v>
      </c>
    </row>
    <row r="342" spans="237:240" x14ac:dyDescent="0.3">
      <c r="IC342" s="200" t="s">
        <v>1038</v>
      </c>
      <c r="ID342" s="200" t="s">
        <v>1039</v>
      </c>
      <c r="IE342" s="200" t="s">
        <v>1040</v>
      </c>
      <c r="IF342" s="200" t="s">
        <v>707</v>
      </c>
    </row>
    <row r="343" spans="237:240" x14ac:dyDescent="0.3">
      <c r="IC343" s="200" t="s">
        <v>1038</v>
      </c>
      <c r="ID343" s="200" t="s">
        <v>1041</v>
      </c>
      <c r="IE343" s="200" t="s">
        <v>1042</v>
      </c>
      <c r="IF343" s="200" t="s">
        <v>707</v>
      </c>
    </row>
    <row r="344" spans="237:240" x14ac:dyDescent="0.3">
      <c r="IC344" s="200" t="s">
        <v>1038</v>
      </c>
      <c r="ID344" s="200" t="s">
        <v>1043</v>
      </c>
      <c r="IE344" s="200" t="s">
        <v>1044</v>
      </c>
      <c r="IF344" s="200" t="s">
        <v>707</v>
      </c>
    </row>
    <row r="345" spans="237:240" x14ac:dyDescent="0.3">
      <c r="IC345" s="200" t="s">
        <v>1038</v>
      </c>
      <c r="ID345" s="200" t="s">
        <v>1045</v>
      </c>
      <c r="IE345" s="200" t="s">
        <v>1046</v>
      </c>
      <c r="IF345" s="200" t="s">
        <v>707</v>
      </c>
    </row>
    <row r="346" spans="237:240" x14ac:dyDescent="0.3">
      <c r="IC346" s="200" t="s">
        <v>1038</v>
      </c>
      <c r="ID346" s="200" t="s">
        <v>1047</v>
      </c>
      <c r="IE346" s="200" t="s">
        <v>1048</v>
      </c>
      <c r="IF346" s="200" t="s">
        <v>707</v>
      </c>
    </row>
    <row r="347" spans="237:240" x14ac:dyDescent="0.3">
      <c r="IC347" s="200" t="s">
        <v>1038</v>
      </c>
      <c r="ID347" s="200" t="s">
        <v>1049</v>
      </c>
      <c r="IE347" s="200" t="s">
        <v>1050</v>
      </c>
      <c r="IF347" s="200" t="s">
        <v>707</v>
      </c>
    </row>
    <row r="348" spans="237:240" x14ac:dyDescent="0.3">
      <c r="IC348" s="200" t="s">
        <v>1051</v>
      </c>
      <c r="ID348" s="200" t="s">
        <v>1052</v>
      </c>
      <c r="IE348" s="200" t="s">
        <v>1053</v>
      </c>
      <c r="IF348" s="200" t="s">
        <v>707</v>
      </c>
    </row>
    <row r="349" spans="237:240" x14ac:dyDescent="0.3">
      <c r="IC349" s="200" t="s">
        <v>1054</v>
      </c>
      <c r="ID349" s="200" t="s">
        <v>1055</v>
      </c>
      <c r="IE349" s="200" t="s">
        <v>1056</v>
      </c>
      <c r="IF349" s="200" t="s">
        <v>707</v>
      </c>
    </row>
    <row r="350" spans="237:240" x14ac:dyDescent="0.3">
      <c r="IC350" s="200" t="s">
        <v>1054</v>
      </c>
      <c r="ID350" s="200" t="s">
        <v>733</v>
      </c>
      <c r="IE350" s="200" t="s">
        <v>1057</v>
      </c>
      <c r="IF350" s="200" t="s">
        <v>707</v>
      </c>
    </row>
    <row r="351" spans="237:240" x14ac:dyDescent="0.3">
      <c r="IC351" s="200" t="s">
        <v>1058</v>
      </c>
      <c r="ID351" s="200" t="s">
        <v>1059</v>
      </c>
      <c r="IE351" s="200" t="s">
        <v>1060</v>
      </c>
      <c r="IF351" s="200" t="s">
        <v>707</v>
      </c>
    </row>
    <row r="352" spans="237:240" x14ac:dyDescent="0.3">
      <c r="IC352" s="200" t="s">
        <v>1061</v>
      </c>
      <c r="ID352" s="200" t="s">
        <v>1062</v>
      </c>
      <c r="IE352" s="200" t="s">
        <v>1063</v>
      </c>
      <c r="IF352" s="200" t="s">
        <v>707</v>
      </c>
    </row>
    <row r="353" spans="237:240" x14ac:dyDescent="0.3">
      <c r="IC353" s="200" t="s">
        <v>1064</v>
      </c>
      <c r="ID353" s="200" t="s">
        <v>1065</v>
      </c>
      <c r="IE353" s="200" t="s">
        <v>1066</v>
      </c>
      <c r="IF353" s="200" t="s">
        <v>707</v>
      </c>
    </row>
    <row r="354" spans="237:240" x14ac:dyDescent="0.3">
      <c r="IC354" s="200" t="s">
        <v>1064</v>
      </c>
      <c r="ID354" s="200" t="s">
        <v>1067</v>
      </c>
      <c r="IE354" s="200" t="s">
        <v>1068</v>
      </c>
      <c r="IF354" s="200" t="s">
        <v>707</v>
      </c>
    </row>
    <row r="355" spans="237:240" x14ac:dyDescent="0.3">
      <c r="IC355" s="200" t="s">
        <v>1064</v>
      </c>
      <c r="ID355" s="200" t="s">
        <v>1069</v>
      </c>
      <c r="IE355" s="200" t="s">
        <v>1070</v>
      </c>
      <c r="IF355" s="200" t="s">
        <v>707</v>
      </c>
    </row>
    <row r="356" spans="237:240" x14ac:dyDescent="0.3">
      <c r="IC356" s="200" t="s">
        <v>1064</v>
      </c>
      <c r="ID356" s="200" t="s">
        <v>1071</v>
      </c>
      <c r="IE356" s="200" t="s">
        <v>1072</v>
      </c>
      <c r="IF356" s="200" t="s">
        <v>707</v>
      </c>
    </row>
    <row r="357" spans="237:240" x14ac:dyDescent="0.3">
      <c r="IC357" s="200" t="s">
        <v>1064</v>
      </c>
      <c r="ID357" s="200" t="s">
        <v>1073</v>
      </c>
      <c r="IE357" s="200" t="s">
        <v>1074</v>
      </c>
      <c r="IF357" s="200" t="s">
        <v>707</v>
      </c>
    </row>
    <row r="358" spans="237:240" x14ac:dyDescent="0.3">
      <c r="IC358" s="200" t="s">
        <v>1064</v>
      </c>
      <c r="ID358" s="200" t="s">
        <v>1075</v>
      </c>
      <c r="IE358" s="200" t="s">
        <v>1076</v>
      </c>
      <c r="IF358" s="200" t="s">
        <v>707</v>
      </c>
    </row>
    <row r="359" spans="237:240" x14ac:dyDescent="0.3">
      <c r="IC359" s="200" t="s">
        <v>1064</v>
      </c>
      <c r="ID359" s="200" t="s">
        <v>1077</v>
      </c>
      <c r="IE359" s="200" t="s">
        <v>1078</v>
      </c>
      <c r="IF359" s="200" t="s">
        <v>707</v>
      </c>
    </row>
    <row r="360" spans="237:240" x14ac:dyDescent="0.3">
      <c r="IC360" s="200" t="s">
        <v>1064</v>
      </c>
      <c r="ID360" s="200" t="s">
        <v>1079</v>
      </c>
      <c r="IE360" s="200" t="s">
        <v>1080</v>
      </c>
      <c r="IF360" s="200" t="s">
        <v>707</v>
      </c>
    </row>
    <row r="361" spans="237:240" x14ac:dyDescent="0.3">
      <c r="IC361" s="200" t="s">
        <v>1064</v>
      </c>
      <c r="ID361" s="200" t="s">
        <v>1081</v>
      </c>
      <c r="IE361" s="200" t="s">
        <v>1082</v>
      </c>
      <c r="IF361" s="200" t="s">
        <v>707</v>
      </c>
    </row>
    <row r="362" spans="237:240" x14ac:dyDescent="0.3">
      <c r="IC362" s="200" t="s">
        <v>1064</v>
      </c>
      <c r="ID362" s="200" t="s">
        <v>1083</v>
      </c>
      <c r="IE362" s="200" t="s">
        <v>1084</v>
      </c>
      <c r="IF362" s="200" t="s">
        <v>707</v>
      </c>
    </row>
    <row r="363" spans="237:240" x14ac:dyDescent="0.3">
      <c r="IC363" s="200" t="s">
        <v>1064</v>
      </c>
      <c r="ID363" s="200" t="s">
        <v>1085</v>
      </c>
      <c r="IE363" s="200" t="s">
        <v>1086</v>
      </c>
      <c r="IF363" s="200" t="s">
        <v>707</v>
      </c>
    </row>
    <row r="364" spans="237:240" x14ac:dyDescent="0.3">
      <c r="IC364" s="200" t="s">
        <v>1064</v>
      </c>
      <c r="ID364" s="200" t="s">
        <v>1087</v>
      </c>
      <c r="IE364" s="200" t="s">
        <v>1088</v>
      </c>
      <c r="IF364" s="200" t="s">
        <v>707</v>
      </c>
    </row>
    <row r="365" spans="237:240" x14ac:dyDescent="0.3">
      <c r="IC365" s="200" t="s">
        <v>1064</v>
      </c>
      <c r="ID365" s="200" t="s">
        <v>1089</v>
      </c>
      <c r="IE365" s="200" t="s">
        <v>1090</v>
      </c>
      <c r="IF365" s="200" t="s">
        <v>707</v>
      </c>
    </row>
    <row r="366" spans="237:240" x14ac:dyDescent="0.3">
      <c r="IC366" s="200" t="s">
        <v>1064</v>
      </c>
      <c r="ID366" s="200" t="s">
        <v>1091</v>
      </c>
      <c r="IE366" s="200" t="s">
        <v>1092</v>
      </c>
      <c r="IF366" s="200" t="s">
        <v>707</v>
      </c>
    </row>
    <row r="367" spans="237:240" x14ac:dyDescent="0.3">
      <c r="IC367" s="200" t="s">
        <v>1064</v>
      </c>
      <c r="ID367" s="200" t="s">
        <v>1093</v>
      </c>
      <c r="IE367" s="200" t="s">
        <v>1094</v>
      </c>
      <c r="IF367" s="200" t="s">
        <v>707</v>
      </c>
    </row>
    <row r="368" spans="237:240" x14ac:dyDescent="0.3">
      <c r="IC368" s="200" t="s">
        <v>1095</v>
      </c>
      <c r="ID368" s="200" t="s">
        <v>1096</v>
      </c>
      <c r="IE368" s="200" t="s">
        <v>1097</v>
      </c>
      <c r="IF368" s="200" t="s">
        <v>707</v>
      </c>
    </row>
    <row r="369" spans="237:240" x14ac:dyDescent="0.3">
      <c r="IC369" s="200" t="s">
        <v>1095</v>
      </c>
      <c r="ID369" s="200" t="s">
        <v>1098</v>
      </c>
      <c r="IE369" s="200" t="s">
        <v>1099</v>
      </c>
      <c r="IF369" s="200" t="s">
        <v>707</v>
      </c>
    </row>
    <row r="370" spans="237:240" x14ac:dyDescent="0.3">
      <c r="IC370" s="200" t="s">
        <v>1095</v>
      </c>
      <c r="ID370" s="200" t="s">
        <v>1100</v>
      </c>
      <c r="IE370" s="200" t="s">
        <v>1101</v>
      </c>
      <c r="IF370" s="200" t="s">
        <v>707</v>
      </c>
    </row>
    <row r="371" spans="237:240" x14ac:dyDescent="0.3">
      <c r="IC371" s="200" t="s">
        <v>1102</v>
      </c>
      <c r="ID371" s="200" t="s">
        <v>1100</v>
      </c>
      <c r="IE371" s="200" t="s">
        <v>1101</v>
      </c>
      <c r="IF371" s="200" t="s">
        <v>707</v>
      </c>
    </row>
    <row r="372" spans="237:240" x14ac:dyDescent="0.3">
      <c r="IC372" s="200" t="s">
        <v>1102</v>
      </c>
      <c r="ID372" s="200" t="s">
        <v>1103</v>
      </c>
      <c r="IE372" s="200" t="s">
        <v>1104</v>
      </c>
      <c r="IF372" s="200" t="s">
        <v>707</v>
      </c>
    </row>
    <row r="373" spans="237:240" x14ac:dyDescent="0.3">
      <c r="IC373" s="200" t="s">
        <v>1102</v>
      </c>
      <c r="ID373" s="200" t="s">
        <v>1105</v>
      </c>
      <c r="IE373" s="200" t="s">
        <v>1106</v>
      </c>
      <c r="IF373" s="200" t="s">
        <v>707</v>
      </c>
    </row>
    <row r="374" spans="237:240" x14ac:dyDescent="0.3">
      <c r="IC374" s="200" t="s">
        <v>1107</v>
      </c>
      <c r="ID374" s="200" t="s">
        <v>1108</v>
      </c>
      <c r="IE374" s="200" t="s">
        <v>1109</v>
      </c>
      <c r="IF374" s="200" t="s">
        <v>707</v>
      </c>
    </row>
    <row r="375" spans="237:240" x14ac:dyDescent="0.3">
      <c r="IC375" s="200" t="s">
        <v>1107</v>
      </c>
      <c r="ID375" s="200" t="s">
        <v>1110</v>
      </c>
      <c r="IE375" s="200" t="s">
        <v>1111</v>
      </c>
      <c r="IF375" s="200" t="s">
        <v>707</v>
      </c>
    </row>
    <row r="376" spans="237:240" x14ac:dyDescent="0.3">
      <c r="IC376" s="200" t="s">
        <v>1107</v>
      </c>
      <c r="ID376" s="200" t="s">
        <v>1112</v>
      </c>
      <c r="IE376" s="200" t="s">
        <v>1113</v>
      </c>
      <c r="IF376" s="200" t="s">
        <v>707</v>
      </c>
    </row>
    <row r="377" spans="237:240" x14ac:dyDescent="0.3">
      <c r="IC377" s="200" t="s">
        <v>1107</v>
      </c>
      <c r="ID377" s="200" t="s">
        <v>1114</v>
      </c>
      <c r="IE377" s="200" t="s">
        <v>1115</v>
      </c>
      <c r="IF377" s="200" t="s">
        <v>707</v>
      </c>
    </row>
    <row r="378" spans="237:240" x14ac:dyDescent="0.3">
      <c r="IC378" s="200" t="s">
        <v>1107</v>
      </c>
      <c r="ID378" s="200" t="s">
        <v>1116</v>
      </c>
      <c r="IE378" s="200" t="s">
        <v>1117</v>
      </c>
      <c r="IF378" s="200" t="s">
        <v>707</v>
      </c>
    </row>
    <row r="379" spans="237:240" x14ac:dyDescent="0.3">
      <c r="IC379" s="200" t="s">
        <v>1107</v>
      </c>
      <c r="ID379" s="200" t="s">
        <v>1118</v>
      </c>
      <c r="IE379" s="200" t="s">
        <v>1119</v>
      </c>
      <c r="IF379" s="200" t="s">
        <v>707</v>
      </c>
    </row>
    <row r="380" spans="237:240" x14ac:dyDescent="0.3">
      <c r="IC380" s="200" t="s">
        <v>1107</v>
      </c>
      <c r="ID380" s="200" t="s">
        <v>1120</v>
      </c>
      <c r="IE380" s="200" t="s">
        <v>1121</v>
      </c>
      <c r="IF380" s="200" t="s">
        <v>707</v>
      </c>
    </row>
    <row r="381" spans="237:240" x14ac:dyDescent="0.3">
      <c r="IC381" s="200" t="s">
        <v>1107</v>
      </c>
      <c r="ID381" s="200" t="s">
        <v>1122</v>
      </c>
      <c r="IE381" s="200" t="s">
        <v>1123</v>
      </c>
      <c r="IF381" s="200" t="s">
        <v>707</v>
      </c>
    </row>
    <row r="382" spans="237:240" x14ac:dyDescent="0.3">
      <c r="IC382" s="200" t="s">
        <v>1124</v>
      </c>
      <c r="ID382" s="200" t="s">
        <v>1125</v>
      </c>
      <c r="IE382" s="200" t="s">
        <v>1126</v>
      </c>
      <c r="IF382" s="200" t="s">
        <v>707</v>
      </c>
    </row>
    <row r="383" spans="237:240" x14ac:dyDescent="0.3">
      <c r="IC383" s="200" t="s">
        <v>1124</v>
      </c>
      <c r="ID383" s="200" t="s">
        <v>1127</v>
      </c>
      <c r="IE383" s="200" t="s">
        <v>1128</v>
      </c>
      <c r="IF383" s="200" t="s">
        <v>707</v>
      </c>
    </row>
    <row r="384" spans="237:240" x14ac:dyDescent="0.3">
      <c r="IC384" s="200" t="s">
        <v>1124</v>
      </c>
      <c r="ID384" s="200" t="s">
        <v>1129</v>
      </c>
      <c r="IE384" s="200" t="s">
        <v>1130</v>
      </c>
      <c r="IF384" s="200" t="s">
        <v>707</v>
      </c>
    </row>
    <row r="385" spans="237:240" x14ac:dyDescent="0.3">
      <c r="IC385" s="200" t="s">
        <v>1124</v>
      </c>
      <c r="ID385" s="200" t="s">
        <v>1131</v>
      </c>
      <c r="IE385" s="200" t="s">
        <v>1132</v>
      </c>
      <c r="IF385" s="200" t="s">
        <v>707</v>
      </c>
    </row>
    <row r="386" spans="237:240" x14ac:dyDescent="0.3">
      <c r="IC386" s="200" t="s">
        <v>1124</v>
      </c>
      <c r="ID386" s="200" t="s">
        <v>1133</v>
      </c>
      <c r="IE386" s="200" t="s">
        <v>1134</v>
      </c>
      <c r="IF386" s="200" t="s">
        <v>707</v>
      </c>
    </row>
    <row r="387" spans="237:240" x14ac:dyDescent="0.3">
      <c r="IC387" s="200" t="s">
        <v>1124</v>
      </c>
      <c r="ID387" s="200" t="s">
        <v>1135</v>
      </c>
      <c r="IE387" s="200" t="s">
        <v>1136</v>
      </c>
      <c r="IF387" s="200" t="s">
        <v>707</v>
      </c>
    </row>
    <row r="388" spans="237:240" x14ac:dyDescent="0.3">
      <c r="IC388" s="200" t="s">
        <v>1124</v>
      </c>
      <c r="ID388" s="200" t="s">
        <v>1137</v>
      </c>
      <c r="IE388" s="200" t="s">
        <v>1138</v>
      </c>
      <c r="IF388" s="200" t="s">
        <v>707</v>
      </c>
    </row>
    <row r="389" spans="237:240" x14ac:dyDescent="0.3">
      <c r="IC389" s="200" t="s">
        <v>1124</v>
      </c>
      <c r="ID389" s="200" t="s">
        <v>1139</v>
      </c>
      <c r="IE389" s="200" t="s">
        <v>1140</v>
      </c>
      <c r="IF389" s="200" t="s">
        <v>707</v>
      </c>
    </row>
    <row r="390" spans="237:240" x14ac:dyDescent="0.3">
      <c r="IC390" s="200" t="s">
        <v>1141</v>
      </c>
      <c r="ID390" s="200" t="s">
        <v>1142</v>
      </c>
      <c r="IE390" s="200" t="s">
        <v>1143</v>
      </c>
      <c r="IF390" s="200" t="s">
        <v>707</v>
      </c>
    </row>
    <row r="391" spans="237:240" x14ac:dyDescent="0.3">
      <c r="IC391" s="200" t="s">
        <v>1141</v>
      </c>
      <c r="ID391" s="200" t="s">
        <v>1144</v>
      </c>
      <c r="IE391" s="200" t="s">
        <v>1145</v>
      </c>
      <c r="IF391" s="200" t="s">
        <v>707</v>
      </c>
    </row>
    <row r="392" spans="237:240" x14ac:dyDescent="0.3">
      <c r="IC392" s="200" t="s">
        <v>1146</v>
      </c>
      <c r="ID392" s="200" t="s">
        <v>1147</v>
      </c>
      <c r="IE392" s="200" t="s">
        <v>1148</v>
      </c>
      <c r="IF392" s="200" t="s">
        <v>707</v>
      </c>
    </row>
    <row r="393" spans="237:240" x14ac:dyDescent="0.3">
      <c r="IC393" s="200" t="s">
        <v>1146</v>
      </c>
      <c r="ID393" s="200" t="s">
        <v>1149</v>
      </c>
      <c r="IE393" s="200" t="s">
        <v>1150</v>
      </c>
      <c r="IF393" s="200" t="s">
        <v>707</v>
      </c>
    </row>
    <row r="394" spans="237:240" x14ac:dyDescent="0.3">
      <c r="IC394" s="200" t="s">
        <v>1146</v>
      </c>
      <c r="ID394" s="200" t="s">
        <v>1151</v>
      </c>
      <c r="IE394" s="200" t="s">
        <v>1152</v>
      </c>
      <c r="IF394" s="200" t="s">
        <v>707</v>
      </c>
    </row>
    <row r="395" spans="237:240" x14ac:dyDescent="0.3">
      <c r="IC395" s="200" t="s">
        <v>1146</v>
      </c>
      <c r="ID395" s="200" t="s">
        <v>1153</v>
      </c>
      <c r="IE395" s="200" t="s">
        <v>1154</v>
      </c>
      <c r="IF395" s="200" t="s">
        <v>707</v>
      </c>
    </row>
    <row r="396" spans="237:240" x14ac:dyDescent="0.3">
      <c r="IC396" s="200" t="s">
        <v>1146</v>
      </c>
      <c r="ID396" s="200" t="s">
        <v>1155</v>
      </c>
      <c r="IE396" s="200" t="s">
        <v>1156</v>
      </c>
      <c r="IF396" s="200" t="s">
        <v>707</v>
      </c>
    </row>
    <row r="397" spans="237:240" x14ac:dyDescent="0.3">
      <c r="IC397" s="200" t="s">
        <v>1146</v>
      </c>
      <c r="ID397" s="200" t="s">
        <v>1157</v>
      </c>
      <c r="IE397" s="200" t="s">
        <v>1158</v>
      </c>
      <c r="IF397" s="200" t="s">
        <v>707</v>
      </c>
    </row>
    <row r="398" spans="237:240" x14ac:dyDescent="0.3">
      <c r="IC398" s="200" t="s">
        <v>1146</v>
      </c>
      <c r="ID398" s="200" t="s">
        <v>1159</v>
      </c>
      <c r="IE398" s="200" t="s">
        <v>1160</v>
      </c>
      <c r="IF398" s="200" t="s">
        <v>707</v>
      </c>
    </row>
    <row r="399" spans="237:240" x14ac:dyDescent="0.3">
      <c r="IC399" s="200" t="s">
        <v>1146</v>
      </c>
      <c r="ID399" s="200" t="s">
        <v>1161</v>
      </c>
      <c r="IE399" s="200" t="s">
        <v>1162</v>
      </c>
      <c r="IF399" s="200" t="s">
        <v>707</v>
      </c>
    </row>
    <row r="400" spans="237:240" x14ac:dyDescent="0.3">
      <c r="IC400" s="200" t="s">
        <v>1146</v>
      </c>
      <c r="ID400" s="200" t="s">
        <v>1163</v>
      </c>
      <c r="IE400" s="200" t="s">
        <v>1164</v>
      </c>
      <c r="IF400" s="200" t="s">
        <v>707</v>
      </c>
    </row>
    <row r="401" spans="237:240" x14ac:dyDescent="0.3">
      <c r="IC401" s="200" t="s">
        <v>1146</v>
      </c>
      <c r="ID401" s="200" t="s">
        <v>1165</v>
      </c>
      <c r="IE401" s="200" t="s">
        <v>1166</v>
      </c>
      <c r="IF401" s="200" t="s">
        <v>707</v>
      </c>
    </row>
    <row r="402" spans="237:240" x14ac:dyDescent="0.3">
      <c r="IC402" s="200" t="s">
        <v>1146</v>
      </c>
      <c r="ID402" s="200" t="s">
        <v>1167</v>
      </c>
      <c r="IE402" s="200" t="s">
        <v>1168</v>
      </c>
      <c r="IF402" s="200" t="s">
        <v>707</v>
      </c>
    </row>
    <row r="403" spans="237:240" x14ac:dyDescent="0.3">
      <c r="IC403" s="200" t="s">
        <v>1146</v>
      </c>
      <c r="ID403" s="200" t="s">
        <v>1169</v>
      </c>
      <c r="IE403" s="200" t="s">
        <v>1170</v>
      </c>
      <c r="IF403" s="200" t="s">
        <v>707</v>
      </c>
    </row>
    <row r="404" spans="237:240" x14ac:dyDescent="0.3">
      <c r="IC404" s="200" t="s">
        <v>1146</v>
      </c>
      <c r="ID404" s="200" t="s">
        <v>1171</v>
      </c>
      <c r="IE404" s="200" t="s">
        <v>1172</v>
      </c>
      <c r="IF404" s="200" t="s">
        <v>707</v>
      </c>
    </row>
    <row r="405" spans="237:240" x14ac:dyDescent="0.3">
      <c r="IC405" s="200" t="s">
        <v>1146</v>
      </c>
      <c r="ID405" s="200" t="s">
        <v>1173</v>
      </c>
      <c r="IE405" s="200" t="s">
        <v>1174</v>
      </c>
      <c r="IF405" s="200" t="s">
        <v>707</v>
      </c>
    </row>
    <row r="406" spans="237:240" x14ac:dyDescent="0.3">
      <c r="IC406" s="200" t="s">
        <v>1146</v>
      </c>
      <c r="ID406" s="200" t="s">
        <v>1175</v>
      </c>
      <c r="IE406" s="200" t="s">
        <v>1176</v>
      </c>
      <c r="IF406" s="200" t="s">
        <v>707</v>
      </c>
    </row>
    <row r="407" spans="237:240" x14ac:dyDescent="0.3">
      <c r="IC407" s="200" t="s">
        <v>1177</v>
      </c>
      <c r="ID407" s="200" t="s">
        <v>1178</v>
      </c>
      <c r="IE407" s="200" t="s">
        <v>1179</v>
      </c>
      <c r="IF407" s="200" t="s">
        <v>707</v>
      </c>
    </row>
    <row r="408" spans="237:240" x14ac:dyDescent="0.3">
      <c r="IC408" s="200" t="s">
        <v>1177</v>
      </c>
      <c r="ID408" s="200" t="s">
        <v>800</v>
      </c>
      <c r="IE408" s="200" t="s">
        <v>1180</v>
      </c>
      <c r="IF408" s="200" t="s">
        <v>707</v>
      </c>
    </row>
    <row r="409" spans="237:240" x14ac:dyDescent="0.3">
      <c r="IC409" s="200" t="s">
        <v>1177</v>
      </c>
      <c r="ID409" s="200" t="s">
        <v>1181</v>
      </c>
      <c r="IE409" s="200" t="s">
        <v>1182</v>
      </c>
      <c r="IF409" s="200" t="s">
        <v>707</v>
      </c>
    </row>
    <row r="410" spans="237:240" x14ac:dyDescent="0.3">
      <c r="IC410" s="200" t="s">
        <v>1177</v>
      </c>
      <c r="ID410" s="200" t="s">
        <v>1183</v>
      </c>
      <c r="IE410" s="200" t="s">
        <v>1184</v>
      </c>
      <c r="IF410" s="200" t="s">
        <v>707</v>
      </c>
    </row>
    <row r="411" spans="237:240" x14ac:dyDescent="0.3">
      <c r="IC411" s="200" t="s">
        <v>1177</v>
      </c>
      <c r="ID411" s="200" t="s">
        <v>1185</v>
      </c>
      <c r="IE411" s="200" t="s">
        <v>1186</v>
      </c>
      <c r="IF411" s="200" t="s">
        <v>707</v>
      </c>
    </row>
    <row r="412" spans="237:240" x14ac:dyDescent="0.3">
      <c r="IC412" s="200" t="s">
        <v>1177</v>
      </c>
      <c r="ID412" s="200" t="s">
        <v>1187</v>
      </c>
      <c r="IE412" s="200" t="s">
        <v>1188</v>
      </c>
      <c r="IF412" s="200" t="s">
        <v>707</v>
      </c>
    </row>
    <row r="413" spans="237:240" x14ac:dyDescent="0.3">
      <c r="IC413" s="200" t="s">
        <v>1177</v>
      </c>
      <c r="ID413" s="200" t="s">
        <v>1189</v>
      </c>
      <c r="IE413" s="200" t="s">
        <v>1190</v>
      </c>
      <c r="IF413" s="200" t="s">
        <v>707</v>
      </c>
    </row>
    <row r="414" spans="237:240" x14ac:dyDescent="0.3">
      <c r="IC414" s="200" t="s">
        <v>1177</v>
      </c>
      <c r="ID414" s="200" t="s">
        <v>1191</v>
      </c>
      <c r="IE414" s="200" t="s">
        <v>1192</v>
      </c>
      <c r="IF414" s="200" t="s">
        <v>707</v>
      </c>
    </row>
    <row r="415" spans="237:240" x14ac:dyDescent="0.3">
      <c r="IC415" s="200" t="s">
        <v>1193</v>
      </c>
      <c r="ID415" s="200" t="s">
        <v>1194</v>
      </c>
      <c r="IE415" s="200" t="s">
        <v>1195</v>
      </c>
      <c r="IF415" s="200" t="s">
        <v>707</v>
      </c>
    </row>
    <row r="416" spans="237:240" x14ac:dyDescent="0.3">
      <c r="IC416" s="200" t="s">
        <v>1193</v>
      </c>
      <c r="ID416" s="200" t="s">
        <v>1196</v>
      </c>
      <c r="IE416" s="200" t="s">
        <v>1197</v>
      </c>
      <c r="IF416" s="200" t="s">
        <v>707</v>
      </c>
    </row>
    <row r="417" spans="237:240" x14ac:dyDescent="0.3">
      <c r="IC417" s="200" t="s">
        <v>1193</v>
      </c>
      <c r="ID417" s="200" t="s">
        <v>1198</v>
      </c>
      <c r="IE417" s="200" t="s">
        <v>1199</v>
      </c>
      <c r="IF417" s="200" t="s">
        <v>707</v>
      </c>
    </row>
    <row r="418" spans="237:240" x14ac:dyDescent="0.3">
      <c r="IC418" s="200" t="s">
        <v>1193</v>
      </c>
      <c r="ID418" s="200" t="s">
        <v>1200</v>
      </c>
      <c r="IE418" s="200" t="s">
        <v>1201</v>
      </c>
      <c r="IF418" s="200" t="s">
        <v>707</v>
      </c>
    </row>
    <row r="419" spans="237:240" x14ac:dyDescent="0.3">
      <c r="IC419" s="200" t="s">
        <v>1193</v>
      </c>
      <c r="ID419" s="200" t="s">
        <v>1202</v>
      </c>
      <c r="IE419" s="200" t="s">
        <v>1203</v>
      </c>
      <c r="IF419" s="200" t="s">
        <v>707</v>
      </c>
    </row>
    <row r="420" spans="237:240" x14ac:dyDescent="0.3">
      <c r="IC420" s="200" t="s">
        <v>1204</v>
      </c>
      <c r="ID420" s="200" t="s">
        <v>1205</v>
      </c>
      <c r="IE420" s="200" t="s">
        <v>1206</v>
      </c>
      <c r="IF420" s="200" t="s">
        <v>707</v>
      </c>
    </row>
    <row r="421" spans="237:240" x14ac:dyDescent="0.3">
      <c r="IC421" s="200" t="s">
        <v>1204</v>
      </c>
      <c r="ID421" s="200" t="s">
        <v>1155</v>
      </c>
      <c r="IE421" s="200" t="s">
        <v>1156</v>
      </c>
      <c r="IF421" s="200" t="s">
        <v>707</v>
      </c>
    </row>
    <row r="422" spans="237:240" x14ac:dyDescent="0.3">
      <c r="IC422" s="200" t="s">
        <v>1207</v>
      </c>
      <c r="ID422" s="200" t="s">
        <v>1208</v>
      </c>
      <c r="IE422" s="200" t="s">
        <v>1209</v>
      </c>
      <c r="IF422" s="200" t="s">
        <v>707</v>
      </c>
    </row>
    <row r="423" spans="237:240" x14ac:dyDescent="0.3">
      <c r="IC423" s="200" t="s">
        <v>1207</v>
      </c>
      <c r="ID423" s="200" t="s">
        <v>1210</v>
      </c>
      <c r="IE423" s="200" t="s">
        <v>1211</v>
      </c>
      <c r="IF423" s="200" t="s">
        <v>707</v>
      </c>
    </row>
    <row r="424" spans="237:240" x14ac:dyDescent="0.3">
      <c r="IC424" s="200" t="s">
        <v>1207</v>
      </c>
      <c r="ID424" s="200" t="s">
        <v>1212</v>
      </c>
      <c r="IE424" s="200" t="s">
        <v>1213</v>
      </c>
      <c r="IF424" s="200" t="s">
        <v>707</v>
      </c>
    </row>
    <row r="425" spans="237:240" x14ac:dyDescent="0.3">
      <c r="IC425" s="200" t="s">
        <v>1207</v>
      </c>
      <c r="ID425" s="200" t="s">
        <v>1214</v>
      </c>
      <c r="IE425" s="200" t="s">
        <v>1215</v>
      </c>
      <c r="IF425" s="200" t="s">
        <v>707</v>
      </c>
    </row>
    <row r="426" spans="237:240" x14ac:dyDescent="0.3">
      <c r="IC426" s="200" t="s">
        <v>1207</v>
      </c>
      <c r="ID426" s="200" t="s">
        <v>1216</v>
      </c>
      <c r="IE426" s="200" t="s">
        <v>1217</v>
      </c>
      <c r="IF426" s="200" t="s">
        <v>707</v>
      </c>
    </row>
    <row r="427" spans="237:240" x14ac:dyDescent="0.3">
      <c r="IC427" s="200" t="s">
        <v>1207</v>
      </c>
      <c r="ID427" s="200" t="s">
        <v>1218</v>
      </c>
      <c r="IE427" s="200" t="s">
        <v>1219</v>
      </c>
      <c r="IF427" s="200" t="s">
        <v>707</v>
      </c>
    </row>
    <row r="428" spans="237:240" x14ac:dyDescent="0.3">
      <c r="IC428" s="200" t="s">
        <v>1207</v>
      </c>
      <c r="ID428" s="200" t="s">
        <v>1220</v>
      </c>
      <c r="IE428" s="200" t="s">
        <v>1221</v>
      </c>
      <c r="IF428" s="200" t="s">
        <v>707</v>
      </c>
    </row>
    <row r="429" spans="237:240" x14ac:dyDescent="0.3">
      <c r="IC429" s="200" t="s">
        <v>1207</v>
      </c>
      <c r="ID429" s="200" t="s">
        <v>1222</v>
      </c>
      <c r="IE429" s="200" t="s">
        <v>1223</v>
      </c>
      <c r="IF429" s="200" t="s">
        <v>707</v>
      </c>
    </row>
    <row r="430" spans="237:240" x14ac:dyDescent="0.3">
      <c r="IC430" s="200" t="s">
        <v>1207</v>
      </c>
      <c r="ID430" s="200" t="s">
        <v>1224</v>
      </c>
      <c r="IE430" s="200" t="s">
        <v>1225</v>
      </c>
      <c r="IF430" s="200" t="s">
        <v>707</v>
      </c>
    </row>
    <row r="431" spans="237:240" x14ac:dyDescent="0.3">
      <c r="IC431" s="200" t="s">
        <v>1207</v>
      </c>
      <c r="ID431" s="200" t="s">
        <v>1226</v>
      </c>
      <c r="IE431" s="200" t="s">
        <v>1227</v>
      </c>
      <c r="IF431" s="200" t="s">
        <v>707</v>
      </c>
    </row>
    <row r="432" spans="237:240" x14ac:dyDescent="0.3">
      <c r="IC432" s="200" t="s">
        <v>1207</v>
      </c>
      <c r="ID432" s="200" t="s">
        <v>1228</v>
      </c>
      <c r="IE432" s="200" t="s">
        <v>1229</v>
      </c>
      <c r="IF432" s="200" t="s">
        <v>707</v>
      </c>
    </row>
    <row r="433" spans="237:240" x14ac:dyDescent="0.3">
      <c r="IC433" s="200" t="s">
        <v>1207</v>
      </c>
      <c r="ID433" s="200" t="s">
        <v>1230</v>
      </c>
      <c r="IE433" s="200" t="s">
        <v>1231</v>
      </c>
      <c r="IF433" s="200" t="s">
        <v>707</v>
      </c>
    </row>
    <row r="434" spans="237:240" x14ac:dyDescent="0.3">
      <c r="IC434" s="200" t="s">
        <v>1207</v>
      </c>
      <c r="ID434" s="200" t="s">
        <v>1232</v>
      </c>
      <c r="IE434" s="200" t="s">
        <v>1233</v>
      </c>
      <c r="IF434" s="200" t="s">
        <v>707</v>
      </c>
    </row>
    <row r="435" spans="237:240" x14ac:dyDescent="0.3">
      <c r="IC435" s="200" t="s">
        <v>1207</v>
      </c>
      <c r="ID435" s="200" t="s">
        <v>1234</v>
      </c>
      <c r="IE435" s="200" t="s">
        <v>1235</v>
      </c>
      <c r="IF435" s="200" t="s">
        <v>707</v>
      </c>
    </row>
    <row r="436" spans="237:240" x14ac:dyDescent="0.3">
      <c r="IC436" s="200" t="s">
        <v>1207</v>
      </c>
      <c r="ID436" s="200" t="s">
        <v>1236</v>
      </c>
      <c r="IE436" s="200" t="s">
        <v>1237</v>
      </c>
      <c r="IF436" s="200" t="s">
        <v>707</v>
      </c>
    </row>
    <row r="437" spans="237:240" x14ac:dyDescent="0.3">
      <c r="IC437" s="200" t="s">
        <v>1207</v>
      </c>
      <c r="ID437" s="200" t="s">
        <v>1238</v>
      </c>
      <c r="IE437" s="200" t="s">
        <v>1239</v>
      </c>
      <c r="IF437" s="200" t="s">
        <v>707</v>
      </c>
    </row>
    <row r="438" spans="237:240" x14ac:dyDescent="0.3">
      <c r="IC438" s="200" t="s">
        <v>1207</v>
      </c>
      <c r="ID438" s="200" t="s">
        <v>1240</v>
      </c>
      <c r="IE438" s="200" t="s">
        <v>1241</v>
      </c>
      <c r="IF438" s="200" t="s">
        <v>707</v>
      </c>
    </row>
    <row r="439" spans="237:240" x14ac:dyDescent="0.3">
      <c r="IC439" s="200" t="s">
        <v>1207</v>
      </c>
      <c r="ID439" s="200" t="s">
        <v>1085</v>
      </c>
      <c r="IE439" s="200" t="s">
        <v>1242</v>
      </c>
      <c r="IF439" s="200" t="s">
        <v>707</v>
      </c>
    </row>
    <row r="440" spans="237:240" x14ac:dyDescent="0.3">
      <c r="IC440" s="200" t="s">
        <v>1207</v>
      </c>
      <c r="ID440" s="200" t="s">
        <v>1243</v>
      </c>
      <c r="IE440" s="200" t="s">
        <v>1244</v>
      </c>
      <c r="IF440" s="200" t="s">
        <v>707</v>
      </c>
    </row>
    <row r="441" spans="237:240" x14ac:dyDescent="0.3">
      <c r="IC441" s="200" t="s">
        <v>1207</v>
      </c>
      <c r="ID441" s="200" t="s">
        <v>1245</v>
      </c>
      <c r="IE441" s="200" t="s">
        <v>1246</v>
      </c>
      <c r="IF441" s="200" t="s">
        <v>707</v>
      </c>
    </row>
    <row r="442" spans="237:240" x14ac:dyDescent="0.3">
      <c r="IC442" s="200" t="s">
        <v>1207</v>
      </c>
      <c r="ID442" s="200" t="s">
        <v>1247</v>
      </c>
      <c r="IE442" s="200" t="s">
        <v>1248</v>
      </c>
      <c r="IF442" s="200" t="s">
        <v>707</v>
      </c>
    </row>
    <row r="443" spans="237:240" x14ac:dyDescent="0.3">
      <c r="IC443" s="200" t="s">
        <v>1207</v>
      </c>
      <c r="ID443" s="200" t="s">
        <v>1249</v>
      </c>
      <c r="IE443" s="200" t="s">
        <v>1250</v>
      </c>
      <c r="IF443" s="200" t="s">
        <v>707</v>
      </c>
    </row>
    <row r="444" spans="237:240" x14ac:dyDescent="0.3">
      <c r="IC444" s="200" t="s">
        <v>1207</v>
      </c>
      <c r="ID444" s="200" t="s">
        <v>1251</v>
      </c>
      <c r="IE444" s="200" t="s">
        <v>1252</v>
      </c>
      <c r="IF444" s="200" t="s">
        <v>707</v>
      </c>
    </row>
    <row r="445" spans="237:240" x14ac:dyDescent="0.3">
      <c r="IC445" s="200" t="s">
        <v>1253</v>
      </c>
      <c r="ID445" s="200" t="s">
        <v>1254</v>
      </c>
      <c r="IE445" s="200" t="s">
        <v>1255</v>
      </c>
      <c r="IF445" s="200" t="s">
        <v>707</v>
      </c>
    </row>
    <row r="446" spans="237:240" x14ac:dyDescent="0.3">
      <c r="IC446" s="200" t="s">
        <v>1253</v>
      </c>
      <c r="ID446" s="200" t="s">
        <v>1256</v>
      </c>
      <c r="IE446" s="200" t="s">
        <v>1257</v>
      </c>
      <c r="IF446" s="200" t="s">
        <v>707</v>
      </c>
    </row>
    <row r="447" spans="237:240" x14ac:dyDescent="0.3">
      <c r="IC447" s="200" t="s">
        <v>1253</v>
      </c>
      <c r="ID447" s="200" t="s">
        <v>1258</v>
      </c>
      <c r="IE447" s="200" t="s">
        <v>1259</v>
      </c>
      <c r="IF447" s="200" t="s">
        <v>707</v>
      </c>
    </row>
    <row r="448" spans="237:240" x14ac:dyDescent="0.3">
      <c r="IC448" s="200" t="s">
        <v>1260</v>
      </c>
      <c r="ID448" s="200" t="s">
        <v>1261</v>
      </c>
      <c r="IE448" s="200" t="s">
        <v>1262</v>
      </c>
      <c r="IF448" s="200" t="s">
        <v>707</v>
      </c>
    </row>
    <row r="449" spans="237:240" x14ac:dyDescent="0.3">
      <c r="IC449" s="200" t="s">
        <v>1260</v>
      </c>
      <c r="ID449" s="200" t="s">
        <v>1263</v>
      </c>
      <c r="IE449" s="200" t="s">
        <v>1264</v>
      </c>
      <c r="IF449" s="200" t="s">
        <v>707</v>
      </c>
    </row>
    <row r="450" spans="237:240" x14ac:dyDescent="0.3">
      <c r="IC450" s="200" t="s">
        <v>1260</v>
      </c>
      <c r="ID450" s="200" t="s">
        <v>1265</v>
      </c>
      <c r="IE450" s="200" t="s">
        <v>1266</v>
      </c>
      <c r="IF450" s="200" t="s">
        <v>707</v>
      </c>
    </row>
    <row r="451" spans="237:240" x14ac:dyDescent="0.3">
      <c r="IC451" s="200" t="s">
        <v>1260</v>
      </c>
      <c r="ID451" s="200" t="s">
        <v>1267</v>
      </c>
      <c r="IE451" s="200" t="s">
        <v>1268</v>
      </c>
      <c r="IF451" s="200" t="s">
        <v>707</v>
      </c>
    </row>
    <row r="452" spans="237:240" x14ac:dyDescent="0.3">
      <c r="IC452" s="200" t="s">
        <v>1260</v>
      </c>
      <c r="ID452" s="200" t="s">
        <v>1269</v>
      </c>
      <c r="IE452" s="200" t="s">
        <v>1270</v>
      </c>
      <c r="IF452" s="200" t="s">
        <v>707</v>
      </c>
    </row>
    <row r="453" spans="237:240" x14ac:dyDescent="0.3">
      <c r="IC453" s="200" t="s">
        <v>1260</v>
      </c>
      <c r="ID453" s="200" t="s">
        <v>1271</v>
      </c>
      <c r="IE453" s="200" t="s">
        <v>1272</v>
      </c>
      <c r="IF453" s="200" t="s">
        <v>707</v>
      </c>
    </row>
    <row r="454" spans="237:240" x14ac:dyDescent="0.3">
      <c r="IC454" s="200" t="s">
        <v>1260</v>
      </c>
      <c r="ID454" s="200" t="s">
        <v>1273</v>
      </c>
      <c r="IE454" s="200" t="s">
        <v>1274</v>
      </c>
      <c r="IF454" s="200" t="s">
        <v>707</v>
      </c>
    </row>
    <row r="455" spans="237:240" x14ac:dyDescent="0.3">
      <c r="IC455" s="200" t="s">
        <v>1260</v>
      </c>
      <c r="ID455" s="200" t="s">
        <v>1275</v>
      </c>
      <c r="IE455" s="200" t="s">
        <v>1276</v>
      </c>
      <c r="IF455" s="200" t="s">
        <v>707</v>
      </c>
    </row>
    <row r="456" spans="237:240" x14ac:dyDescent="0.3">
      <c r="IC456" s="200" t="s">
        <v>1277</v>
      </c>
      <c r="ID456" s="200" t="s">
        <v>1278</v>
      </c>
      <c r="IE456" s="200" t="s">
        <v>1279</v>
      </c>
      <c r="IF456" s="200" t="s">
        <v>707</v>
      </c>
    </row>
    <row r="457" spans="237:240" x14ac:dyDescent="0.3">
      <c r="IC457" s="200" t="s">
        <v>1277</v>
      </c>
      <c r="ID457" s="200" t="s">
        <v>1280</v>
      </c>
      <c r="IE457" s="200" t="s">
        <v>1281</v>
      </c>
      <c r="IF457" s="200" t="s">
        <v>707</v>
      </c>
    </row>
    <row r="458" spans="237:240" x14ac:dyDescent="0.3">
      <c r="IC458" s="200" t="s">
        <v>1277</v>
      </c>
      <c r="ID458" s="200" t="s">
        <v>1282</v>
      </c>
      <c r="IE458" s="200" t="s">
        <v>1283</v>
      </c>
      <c r="IF458" s="200" t="s">
        <v>707</v>
      </c>
    </row>
    <row r="459" spans="237:240" x14ac:dyDescent="0.3">
      <c r="IC459" s="200" t="s">
        <v>1277</v>
      </c>
      <c r="ID459" s="200" t="s">
        <v>1284</v>
      </c>
      <c r="IE459" s="200" t="s">
        <v>1285</v>
      </c>
      <c r="IF459" s="200" t="s">
        <v>707</v>
      </c>
    </row>
    <row r="460" spans="237:240" x14ac:dyDescent="0.3">
      <c r="IC460" s="200" t="s">
        <v>1277</v>
      </c>
      <c r="ID460" s="200" t="s">
        <v>1286</v>
      </c>
      <c r="IE460" s="200" t="s">
        <v>1287</v>
      </c>
      <c r="IF460" s="200" t="s">
        <v>707</v>
      </c>
    </row>
    <row r="461" spans="237:240" x14ac:dyDescent="0.3">
      <c r="IC461" s="200" t="s">
        <v>1277</v>
      </c>
      <c r="ID461" s="200" t="s">
        <v>1288</v>
      </c>
      <c r="IE461" s="200" t="s">
        <v>1289</v>
      </c>
      <c r="IF461" s="200" t="s">
        <v>707</v>
      </c>
    </row>
    <row r="462" spans="237:240" x14ac:dyDescent="0.3">
      <c r="IC462" s="200" t="s">
        <v>1277</v>
      </c>
      <c r="ID462" s="200" t="s">
        <v>1290</v>
      </c>
      <c r="IE462" s="200" t="s">
        <v>1291</v>
      </c>
      <c r="IF462" s="200" t="s">
        <v>707</v>
      </c>
    </row>
    <row r="463" spans="237:240" x14ac:dyDescent="0.3">
      <c r="IC463" s="200" t="s">
        <v>1277</v>
      </c>
      <c r="ID463" s="200" t="s">
        <v>1292</v>
      </c>
      <c r="IE463" s="200" t="s">
        <v>1293</v>
      </c>
      <c r="IF463" s="200" t="s">
        <v>707</v>
      </c>
    </row>
    <row r="464" spans="237:240" x14ac:dyDescent="0.3">
      <c r="IC464" s="200" t="s">
        <v>1277</v>
      </c>
      <c r="ID464" s="200" t="s">
        <v>1294</v>
      </c>
      <c r="IE464" s="200" t="s">
        <v>1295</v>
      </c>
      <c r="IF464" s="200" t="s">
        <v>707</v>
      </c>
    </row>
    <row r="465" spans="237:240" x14ac:dyDescent="0.3">
      <c r="IC465" s="200" t="s">
        <v>1277</v>
      </c>
      <c r="ID465" s="200" t="s">
        <v>1296</v>
      </c>
      <c r="IE465" s="200" t="s">
        <v>1297</v>
      </c>
      <c r="IF465" s="200" t="s">
        <v>707</v>
      </c>
    </row>
    <row r="466" spans="237:240" x14ac:dyDescent="0.3">
      <c r="IC466" s="200" t="s">
        <v>1277</v>
      </c>
      <c r="ID466" s="200" t="s">
        <v>1298</v>
      </c>
      <c r="IE466" s="200" t="s">
        <v>1299</v>
      </c>
      <c r="IF466" s="200" t="s">
        <v>707</v>
      </c>
    </row>
    <row r="467" spans="237:240" x14ac:dyDescent="0.3">
      <c r="IC467" s="200" t="s">
        <v>1277</v>
      </c>
      <c r="ID467" s="200" t="s">
        <v>1300</v>
      </c>
      <c r="IE467" s="200" t="s">
        <v>1301</v>
      </c>
      <c r="IF467" s="200" t="s">
        <v>707</v>
      </c>
    </row>
    <row r="468" spans="237:240" x14ac:dyDescent="0.3">
      <c r="IC468" s="200" t="s">
        <v>1277</v>
      </c>
      <c r="ID468" s="200" t="s">
        <v>1302</v>
      </c>
      <c r="IE468" s="200" t="s">
        <v>1303</v>
      </c>
      <c r="IF468" s="200" t="s">
        <v>707</v>
      </c>
    </row>
    <row r="469" spans="237:240" x14ac:dyDescent="0.3">
      <c r="IC469" s="200" t="s">
        <v>1277</v>
      </c>
      <c r="ID469" s="200" t="s">
        <v>838</v>
      </c>
      <c r="IE469" s="200" t="s">
        <v>1304</v>
      </c>
      <c r="IF469" s="200" t="s">
        <v>707</v>
      </c>
    </row>
    <row r="470" spans="237:240" x14ac:dyDescent="0.3">
      <c r="IC470" s="200" t="s">
        <v>1277</v>
      </c>
      <c r="ID470" s="200" t="s">
        <v>1305</v>
      </c>
      <c r="IE470" s="200" t="s">
        <v>1306</v>
      </c>
      <c r="IF470" s="200" t="s">
        <v>707</v>
      </c>
    </row>
    <row r="471" spans="237:240" x14ac:dyDescent="0.3">
      <c r="IC471" s="200" t="s">
        <v>1277</v>
      </c>
      <c r="ID471" s="200" t="s">
        <v>1307</v>
      </c>
      <c r="IE471" s="200" t="s">
        <v>1308</v>
      </c>
      <c r="IF471" s="200" t="s">
        <v>707</v>
      </c>
    </row>
    <row r="472" spans="237:240" x14ac:dyDescent="0.3">
      <c r="IC472" s="200" t="s">
        <v>1309</v>
      </c>
      <c r="ID472" s="200" t="s">
        <v>1310</v>
      </c>
      <c r="IE472" s="200" t="s">
        <v>1311</v>
      </c>
      <c r="IF472" s="200" t="s">
        <v>318</v>
      </c>
    </row>
    <row r="473" spans="237:240" x14ac:dyDescent="0.3">
      <c r="IC473" s="200" t="s">
        <v>1312</v>
      </c>
      <c r="ID473" s="200" t="s">
        <v>1310</v>
      </c>
      <c r="IE473" s="200" t="s">
        <v>1311</v>
      </c>
      <c r="IF473" s="200" t="s">
        <v>318</v>
      </c>
    </row>
    <row r="474" spans="237:240" x14ac:dyDescent="0.3">
      <c r="IC474" s="200" t="s">
        <v>1313</v>
      </c>
      <c r="ID474" s="200" t="s">
        <v>1310</v>
      </c>
      <c r="IE474" s="200" t="s">
        <v>1311</v>
      </c>
      <c r="IF474" s="200" t="s">
        <v>318</v>
      </c>
    </row>
    <row r="475" spans="237:240" x14ac:dyDescent="0.3">
      <c r="IC475" s="200" t="s">
        <v>1314</v>
      </c>
      <c r="ID475" s="200" t="s">
        <v>1310</v>
      </c>
      <c r="IE475" s="200" t="s">
        <v>1311</v>
      </c>
      <c r="IF475" s="200" t="s">
        <v>318</v>
      </c>
    </row>
    <row r="476" spans="237:240" x14ac:dyDescent="0.3">
      <c r="IC476" s="200" t="s">
        <v>1315</v>
      </c>
      <c r="ID476" s="200" t="s">
        <v>1310</v>
      </c>
      <c r="IE476" s="200" t="s">
        <v>1311</v>
      </c>
      <c r="IF476" s="200" t="s">
        <v>318</v>
      </c>
    </row>
    <row r="477" spans="237:240" x14ac:dyDescent="0.3">
      <c r="IC477" s="200" t="s">
        <v>1316</v>
      </c>
      <c r="ID477" s="200" t="s">
        <v>1310</v>
      </c>
      <c r="IE477" s="200" t="s">
        <v>1311</v>
      </c>
      <c r="IF477" s="200" t="s">
        <v>318</v>
      </c>
    </row>
    <row r="478" spans="237:240" x14ac:dyDescent="0.3">
      <c r="IC478" s="200" t="s">
        <v>1317</v>
      </c>
      <c r="ID478" s="200" t="s">
        <v>1310</v>
      </c>
      <c r="IE478" s="200" t="s">
        <v>1311</v>
      </c>
      <c r="IF478" s="200" t="s">
        <v>318</v>
      </c>
    </row>
    <row r="479" spans="237:240" x14ac:dyDescent="0.3">
      <c r="IC479" s="200" t="s">
        <v>1318</v>
      </c>
      <c r="ID479" s="200" t="s">
        <v>1310</v>
      </c>
      <c r="IE479" s="200" t="s">
        <v>1311</v>
      </c>
      <c r="IF479" s="200" t="s">
        <v>318</v>
      </c>
    </row>
    <row r="480" spans="237:240" x14ac:dyDescent="0.3">
      <c r="IC480" s="200" t="s">
        <v>1319</v>
      </c>
      <c r="ID480" s="200" t="s">
        <v>1310</v>
      </c>
      <c r="IE480" s="200" t="s">
        <v>1311</v>
      </c>
      <c r="IF480" s="200" t="s">
        <v>318</v>
      </c>
    </row>
    <row r="481" spans="237:240" x14ac:dyDescent="0.3">
      <c r="IC481" s="200" t="s">
        <v>1320</v>
      </c>
      <c r="ID481" s="200" t="s">
        <v>1310</v>
      </c>
      <c r="IE481" s="200" t="s">
        <v>1311</v>
      </c>
      <c r="IF481" s="200" t="s">
        <v>318</v>
      </c>
    </row>
    <row r="482" spans="237:240" x14ac:dyDescent="0.3">
      <c r="IC482" s="200" t="s">
        <v>1321</v>
      </c>
      <c r="ID482" s="200" t="s">
        <v>1310</v>
      </c>
      <c r="IE482" s="200" t="s">
        <v>1322</v>
      </c>
      <c r="IF482" s="200" t="s">
        <v>318</v>
      </c>
    </row>
    <row r="483" spans="237:240" x14ac:dyDescent="0.3">
      <c r="IC483" s="200" t="s">
        <v>1323</v>
      </c>
      <c r="ID483" s="200" t="s">
        <v>1310</v>
      </c>
      <c r="IE483" s="200" t="s">
        <v>1322</v>
      </c>
      <c r="IF483" s="200" t="s">
        <v>318</v>
      </c>
    </row>
    <row r="484" spans="237:240" x14ac:dyDescent="0.3">
      <c r="IC484" s="200" t="s">
        <v>1324</v>
      </c>
      <c r="ID484" s="200" t="s">
        <v>1310</v>
      </c>
      <c r="IE484" s="200" t="s">
        <v>1322</v>
      </c>
      <c r="IF484" s="200" t="s">
        <v>318</v>
      </c>
    </row>
    <row r="485" spans="237:240" x14ac:dyDescent="0.3">
      <c r="IC485" s="200" t="s">
        <v>1325</v>
      </c>
      <c r="ID485" s="200" t="s">
        <v>1310</v>
      </c>
      <c r="IE485" s="200" t="s">
        <v>1322</v>
      </c>
      <c r="IF485" s="200" t="s">
        <v>318</v>
      </c>
    </row>
    <row r="486" spans="237:240" x14ac:dyDescent="0.3">
      <c r="IC486" s="200" t="s">
        <v>1326</v>
      </c>
      <c r="ID486" s="200" t="s">
        <v>1310</v>
      </c>
      <c r="IE486" s="200" t="s">
        <v>1322</v>
      </c>
      <c r="IF486" s="200" t="s">
        <v>318</v>
      </c>
    </row>
    <row r="487" spans="237:240" x14ac:dyDescent="0.3">
      <c r="IC487" s="200" t="s">
        <v>1327</v>
      </c>
      <c r="ID487" s="200" t="s">
        <v>1310</v>
      </c>
      <c r="IE487" s="200" t="s">
        <v>1322</v>
      </c>
      <c r="IF487" s="200" t="s">
        <v>318</v>
      </c>
    </row>
    <row r="488" spans="237:240" x14ac:dyDescent="0.3">
      <c r="IC488" s="200" t="s">
        <v>1328</v>
      </c>
      <c r="ID488" s="200" t="s">
        <v>1310</v>
      </c>
      <c r="IE488" s="200" t="s">
        <v>1322</v>
      </c>
      <c r="IF488" s="200" t="s">
        <v>318</v>
      </c>
    </row>
    <row r="489" spans="237:240" x14ac:dyDescent="0.3">
      <c r="IC489" s="200" t="s">
        <v>1329</v>
      </c>
      <c r="ID489" s="200" t="s">
        <v>1310</v>
      </c>
      <c r="IE489" s="200" t="s">
        <v>1322</v>
      </c>
      <c r="IF489" s="200" t="s">
        <v>318</v>
      </c>
    </row>
    <row r="490" spans="237:240" x14ac:dyDescent="0.3">
      <c r="IC490" s="200" t="s">
        <v>1330</v>
      </c>
      <c r="ID490" s="200" t="s">
        <v>1310</v>
      </c>
      <c r="IE490" s="200" t="s">
        <v>1322</v>
      </c>
      <c r="IF490" s="200" t="s">
        <v>318</v>
      </c>
    </row>
    <row r="491" spans="237:240" x14ac:dyDescent="0.3">
      <c r="IC491" s="200" t="s">
        <v>1331</v>
      </c>
      <c r="ID491" s="200" t="s">
        <v>1310</v>
      </c>
      <c r="IE491" s="200" t="s">
        <v>1322</v>
      </c>
      <c r="IF491" s="200" t="s">
        <v>318</v>
      </c>
    </row>
    <row r="492" spans="237:240" x14ac:dyDescent="0.3">
      <c r="IC492" s="200" t="s">
        <v>1332</v>
      </c>
      <c r="ID492" s="200" t="s">
        <v>1310</v>
      </c>
      <c r="IE492" s="200" t="s">
        <v>1333</v>
      </c>
      <c r="IF492" s="200" t="s">
        <v>318</v>
      </c>
    </row>
    <row r="493" spans="237:240" x14ac:dyDescent="0.3">
      <c r="IC493" s="200" t="s">
        <v>1334</v>
      </c>
      <c r="ID493" s="200" t="s">
        <v>1310</v>
      </c>
      <c r="IE493" s="200" t="s">
        <v>1333</v>
      </c>
      <c r="IF493" s="200" t="s">
        <v>318</v>
      </c>
    </row>
    <row r="494" spans="237:240" x14ac:dyDescent="0.3">
      <c r="IC494" s="200" t="s">
        <v>1335</v>
      </c>
      <c r="ID494" s="200" t="s">
        <v>1310</v>
      </c>
      <c r="IE494" s="200" t="s">
        <v>1333</v>
      </c>
      <c r="IF494" s="200" t="s">
        <v>318</v>
      </c>
    </row>
    <row r="495" spans="237:240" x14ac:dyDescent="0.3">
      <c r="IC495" s="200" t="s">
        <v>1336</v>
      </c>
      <c r="ID495" s="200" t="s">
        <v>1310</v>
      </c>
      <c r="IE495" s="200" t="s">
        <v>1333</v>
      </c>
      <c r="IF495" s="200" t="s">
        <v>318</v>
      </c>
    </row>
    <row r="496" spans="237:240" x14ac:dyDescent="0.3">
      <c r="IC496" s="200" t="s">
        <v>1337</v>
      </c>
      <c r="ID496" s="200" t="s">
        <v>1310</v>
      </c>
      <c r="IE496" s="200" t="s">
        <v>1333</v>
      </c>
      <c r="IF496" s="200" t="s">
        <v>318</v>
      </c>
    </row>
    <row r="497" spans="237:240" x14ac:dyDescent="0.3">
      <c r="IC497" s="200" t="s">
        <v>1338</v>
      </c>
      <c r="ID497" s="200" t="s">
        <v>1310</v>
      </c>
      <c r="IE497" s="200" t="s">
        <v>1333</v>
      </c>
      <c r="IF497" s="200" t="s">
        <v>318</v>
      </c>
    </row>
    <row r="498" spans="237:240" x14ac:dyDescent="0.3">
      <c r="IC498" s="200" t="s">
        <v>1339</v>
      </c>
      <c r="ID498" s="200" t="s">
        <v>1310</v>
      </c>
      <c r="IE498" s="200" t="s">
        <v>1333</v>
      </c>
      <c r="IF498" s="200" t="s">
        <v>318</v>
      </c>
    </row>
    <row r="499" spans="237:240" x14ac:dyDescent="0.3">
      <c r="IC499" s="200" t="s">
        <v>1340</v>
      </c>
      <c r="ID499" s="200" t="s">
        <v>1310</v>
      </c>
      <c r="IE499" s="200" t="s">
        <v>1333</v>
      </c>
      <c r="IF499" s="200" t="s">
        <v>318</v>
      </c>
    </row>
    <row r="500" spans="237:240" x14ac:dyDescent="0.3">
      <c r="IC500" s="200" t="s">
        <v>1341</v>
      </c>
      <c r="ID500" s="200" t="s">
        <v>1342</v>
      </c>
      <c r="IE500" s="200" t="s">
        <v>1343</v>
      </c>
      <c r="IF500" s="200" t="s">
        <v>318</v>
      </c>
    </row>
    <row r="501" spans="237:240" x14ac:dyDescent="0.3">
      <c r="IC501" s="200" t="s">
        <v>1344</v>
      </c>
      <c r="ID501" s="200" t="s">
        <v>1345</v>
      </c>
      <c r="IE501" s="200" t="s">
        <v>1346</v>
      </c>
      <c r="IF501" s="200" t="s">
        <v>318</v>
      </c>
    </row>
    <row r="502" spans="237:240" x14ac:dyDescent="0.3">
      <c r="IC502" s="200" t="s">
        <v>1344</v>
      </c>
      <c r="ID502" s="200" t="s">
        <v>1347</v>
      </c>
      <c r="IE502" s="200" t="s">
        <v>1348</v>
      </c>
      <c r="IF502" s="200" t="s">
        <v>318</v>
      </c>
    </row>
    <row r="503" spans="237:240" x14ac:dyDescent="0.3">
      <c r="IC503" s="200" t="s">
        <v>1349</v>
      </c>
      <c r="ID503" s="200" t="s">
        <v>1350</v>
      </c>
      <c r="IE503" s="200" t="s">
        <v>1351</v>
      </c>
      <c r="IF503" s="200" t="s">
        <v>318</v>
      </c>
    </row>
    <row r="504" spans="237:240" x14ac:dyDescent="0.3">
      <c r="IC504" s="200" t="s">
        <v>1352</v>
      </c>
      <c r="ID504" s="200" t="s">
        <v>1353</v>
      </c>
      <c r="IE504" s="200" t="s">
        <v>1354</v>
      </c>
      <c r="IF504" s="200" t="s">
        <v>318</v>
      </c>
    </row>
    <row r="505" spans="237:240" x14ac:dyDescent="0.3">
      <c r="IC505" s="200" t="s">
        <v>1355</v>
      </c>
      <c r="ID505" s="200" t="s">
        <v>1356</v>
      </c>
      <c r="IE505" s="200" t="s">
        <v>1357</v>
      </c>
      <c r="IF505" s="200" t="s">
        <v>318</v>
      </c>
    </row>
    <row r="506" spans="237:240" x14ac:dyDescent="0.3">
      <c r="IC506" s="200" t="s">
        <v>1358</v>
      </c>
      <c r="ID506" s="200" t="s">
        <v>1359</v>
      </c>
      <c r="IE506" s="200" t="s">
        <v>1360</v>
      </c>
      <c r="IF506" s="200" t="s">
        <v>318</v>
      </c>
    </row>
    <row r="507" spans="237:240" x14ac:dyDescent="0.3">
      <c r="IC507" s="200" t="s">
        <v>1361</v>
      </c>
      <c r="ID507" s="200" t="s">
        <v>1362</v>
      </c>
      <c r="IE507" s="200" t="s">
        <v>1363</v>
      </c>
      <c r="IF507" s="200" t="s">
        <v>318</v>
      </c>
    </row>
    <row r="508" spans="237:240" x14ac:dyDescent="0.3">
      <c r="IC508" s="200" t="s">
        <v>1364</v>
      </c>
      <c r="ID508" s="200" t="s">
        <v>1365</v>
      </c>
      <c r="IE508" s="200" t="s">
        <v>1366</v>
      </c>
      <c r="IF508" s="200" t="s">
        <v>318</v>
      </c>
    </row>
    <row r="509" spans="237:240" x14ac:dyDescent="0.3">
      <c r="IC509" s="200" t="s">
        <v>1367</v>
      </c>
      <c r="ID509" s="200" t="s">
        <v>1368</v>
      </c>
      <c r="IE509" s="200" t="s">
        <v>1369</v>
      </c>
      <c r="IF509" s="200" t="s">
        <v>318</v>
      </c>
    </row>
    <row r="510" spans="237:240" x14ac:dyDescent="0.3">
      <c r="IC510" s="200" t="s">
        <v>1367</v>
      </c>
      <c r="ID510" s="200" t="s">
        <v>1370</v>
      </c>
      <c r="IE510" s="200" t="s">
        <v>1371</v>
      </c>
      <c r="IF510" s="200" t="s">
        <v>318</v>
      </c>
    </row>
    <row r="511" spans="237:240" x14ac:dyDescent="0.3">
      <c r="IC511" s="200" t="s">
        <v>1367</v>
      </c>
      <c r="ID511" s="200" t="s">
        <v>1372</v>
      </c>
      <c r="IE511" s="200" t="s">
        <v>1373</v>
      </c>
      <c r="IF511" s="200" t="s">
        <v>318</v>
      </c>
    </row>
    <row r="512" spans="237:240" x14ac:dyDescent="0.3">
      <c r="IC512" s="200" t="s">
        <v>1367</v>
      </c>
      <c r="ID512" s="200" t="s">
        <v>1374</v>
      </c>
      <c r="IE512" s="200" t="s">
        <v>1375</v>
      </c>
      <c r="IF512" s="200" t="s">
        <v>318</v>
      </c>
    </row>
    <row r="513" spans="237:240" x14ac:dyDescent="0.3">
      <c r="IC513" s="200" t="s">
        <v>1367</v>
      </c>
      <c r="ID513" s="200" t="s">
        <v>1376</v>
      </c>
      <c r="IE513" s="200" t="s">
        <v>1377</v>
      </c>
      <c r="IF513" s="200" t="s">
        <v>318</v>
      </c>
    </row>
    <row r="514" spans="237:240" x14ac:dyDescent="0.3">
      <c r="IC514" s="200" t="s">
        <v>1367</v>
      </c>
      <c r="ID514" s="200" t="s">
        <v>1378</v>
      </c>
      <c r="IE514" s="200" t="s">
        <v>1379</v>
      </c>
      <c r="IF514" s="200" t="s">
        <v>318</v>
      </c>
    </row>
    <row r="515" spans="237:240" x14ac:dyDescent="0.3">
      <c r="IC515" s="200" t="s">
        <v>1367</v>
      </c>
      <c r="ID515" s="200" t="s">
        <v>1380</v>
      </c>
      <c r="IE515" s="200" t="s">
        <v>1381</v>
      </c>
      <c r="IF515" s="200" t="s">
        <v>318</v>
      </c>
    </row>
    <row r="516" spans="237:240" x14ac:dyDescent="0.3">
      <c r="IC516" s="200" t="s">
        <v>1367</v>
      </c>
      <c r="ID516" s="200" t="s">
        <v>1382</v>
      </c>
      <c r="IE516" s="200" t="s">
        <v>1383</v>
      </c>
      <c r="IF516" s="200" t="s">
        <v>318</v>
      </c>
    </row>
    <row r="517" spans="237:240" x14ac:dyDescent="0.3">
      <c r="IC517" s="200" t="s">
        <v>1367</v>
      </c>
      <c r="ID517" s="200" t="s">
        <v>1384</v>
      </c>
      <c r="IE517" s="200" t="s">
        <v>1385</v>
      </c>
      <c r="IF517" s="200" t="s">
        <v>318</v>
      </c>
    </row>
    <row r="518" spans="237:240" x14ac:dyDescent="0.3">
      <c r="IC518" s="200" t="s">
        <v>1386</v>
      </c>
      <c r="ID518" s="200" t="s">
        <v>1387</v>
      </c>
      <c r="IE518" s="200" t="s">
        <v>1388</v>
      </c>
      <c r="IF518" s="200" t="s">
        <v>318</v>
      </c>
    </row>
    <row r="519" spans="237:240" x14ac:dyDescent="0.3">
      <c r="IC519" s="200" t="s">
        <v>1389</v>
      </c>
      <c r="ID519" s="200" t="s">
        <v>1390</v>
      </c>
      <c r="IE519" s="200" t="s">
        <v>1391</v>
      </c>
      <c r="IF519" s="200" t="s">
        <v>318</v>
      </c>
    </row>
    <row r="520" spans="237:240" x14ac:dyDescent="0.3">
      <c r="IC520" s="200" t="s">
        <v>1389</v>
      </c>
      <c r="ID520" s="200" t="s">
        <v>1392</v>
      </c>
      <c r="IE520" s="200" t="s">
        <v>1393</v>
      </c>
      <c r="IF520" s="200" t="s">
        <v>318</v>
      </c>
    </row>
    <row r="521" spans="237:240" x14ac:dyDescent="0.3">
      <c r="IC521" s="200" t="s">
        <v>1394</v>
      </c>
      <c r="ID521" s="200" t="s">
        <v>1395</v>
      </c>
      <c r="IE521" s="200" t="s">
        <v>1396</v>
      </c>
      <c r="IF521" s="200" t="s">
        <v>318</v>
      </c>
    </row>
    <row r="522" spans="237:240" x14ac:dyDescent="0.3">
      <c r="IC522" s="200" t="s">
        <v>1397</v>
      </c>
      <c r="ID522" s="200" t="s">
        <v>1398</v>
      </c>
      <c r="IE522" s="200" t="s">
        <v>1399</v>
      </c>
      <c r="IF522" s="200" t="s">
        <v>318</v>
      </c>
    </row>
    <row r="523" spans="237:240" x14ac:dyDescent="0.3">
      <c r="IC523" s="200" t="s">
        <v>1397</v>
      </c>
      <c r="ID523" s="200" t="s">
        <v>1400</v>
      </c>
      <c r="IE523" s="200" t="s">
        <v>1401</v>
      </c>
      <c r="IF523" s="200" t="s">
        <v>318</v>
      </c>
    </row>
    <row r="524" spans="237:240" x14ac:dyDescent="0.3">
      <c r="IC524" s="200" t="s">
        <v>1397</v>
      </c>
      <c r="ID524" s="200" t="s">
        <v>1402</v>
      </c>
      <c r="IE524" s="200" t="s">
        <v>1403</v>
      </c>
      <c r="IF524" s="200" t="s">
        <v>318</v>
      </c>
    </row>
    <row r="525" spans="237:240" x14ac:dyDescent="0.3">
      <c r="IC525" s="200" t="s">
        <v>1404</v>
      </c>
      <c r="ID525" s="200" t="s">
        <v>1405</v>
      </c>
      <c r="IE525" s="200" t="s">
        <v>1406</v>
      </c>
      <c r="IF525" s="200" t="s">
        <v>318</v>
      </c>
    </row>
    <row r="526" spans="237:240" x14ac:dyDescent="0.3">
      <c r="IC526" s="200" t="s">
        <v>1407</v>
      </c>
      <c r="ID526" s="200" t="s">
        <v>1408</v>
      </c>
      <c r="IE526" s="200" t="s">
        <v>1409</v>
      </c>
      <c r="IF526" s="200" t="s">
        <v>318</v>
      </c>
    </row>
    <row r="527" spans="237:240" x14ac:dyDescent="0.3">
      <c r="IC527" s="200" t="s">
        <v>1410</v>
      </c>
      <c r="ID527" s="200" t="s">
        <v>1411</v>
      </c>
      <c r="IE527" s="200" t="s">
        <v>1412</v>
      </c>
      <c r="IF527" s="200" t="s">
        <v>318</v>
      </c>
    </row>
    <row r="528" spans="237:240" x14ac:dyDescent="0.3">
      <c r="IC528" s="200" t="s">
        <v>1413</v>
      </c>
      <c r="ID528" s="200" t="s">
        <v>1414</v>
      </c>
      <c r="IE528" s="200" t="s">
        <v>1415</v>
      </c>
      <c r="IF528" s="200" t="s">
        <v>318</v>
      </c>
    </row>
    <row r="529" spans="237:240" x14ac:dyDescent="0.3">
      <c r="IC529" s="200" t="s">
        <v>1416</v>
      </c>
      <c r="ID529" s="200" t="s">
        <v>1417</v>
      </c>
      <c r="IE529" s="200" t="s">
        <v>1418</v>
      </c>
      <c r="IF529" s="200" t="s">
        <v>318</v>
      </c>
    </row>
    <row r="530" spans="237:240" x14ac:dyDescent="0.3">
      <c r="IC530" s="200" t="s">
        <v>1416</v>
      </c>
      <c r="ID530" s="200" t="s">
        <v>1419</v>
      </c>
      <c r="IE530" s="200" t="s">
        <v>1420</v>
      </c>
      <c r="IF530" s="200" t="s">
        <v>318</v>
      </c>
    </row>
    <row r="531" spans="237:240" x14ac:dyDescent="0.3">
      <c r="IC531" s="200" t="s">
        <v>1421</v>
      </c>
      <c r="ID531" s="200" t="s">
        <v>1422</v>
      </c>
      <c r="IE531" s="200" t="s">
        <v>1423</v>
      </c>
      <c r="IF531" s="200" t="s">
        <v>318</v>
      </c>
    </row>
    <row r="532" spans="237:240" x14ac:dyDescent="0.3">
      <c r="IC532" s="200" t="s">
        <v>1424</v>
      </c>
      <c r="ID532" s="200" t="s">
        <v>1425</v>
      </c>
      <c r="IE532" s="200" t="s">
        <v>1426</v>
      </c>
      <c r="IF532" s="200" t="s">
        <v>318</v>
      </c>
    </row>
    <row r="533" spans="237:240" x14ac:dyDescent="0.3">
      <c r="IC533" s="200" t="s">
        <v>1427</v>
      </c>
      <c r="ID533" s="200" t="s">
        <v>1428</v>
      </c>
      <c r="IE533" s="200" t="s">
        <v>1429</v>
      </c>
      <c r="IF533" s="200" t="s">
        <v>1430</v>
      </c>
    </row>
    <row r="534" spans="237:240" x14ac:dyDescent="0.3">
      <c r="IC534" s="200" t="s">
        <v>1431</v>
      </c>
      <c r="ID534" s="200" t="s">
        <v>1432</v>
      </c>
      <c r="IE534" s="200" t="s">
        <v>1433</v>
      </c>
      <c r="IF534" s="200" t="s">
        <v>1430</v>
      </c>
    </row>
    <row r="535" spans="237:240" x14ac:dyDescent="0.3">
      <c r="IC535" s="200" t="s">
        <v>1431</v>
      </c>
      <c r="ID535" s="200" t="s">
        <v>1434</v>
      </c>
      <c r="IE535" s="200" t="s">
        <v>1435</v>
      </c>
      <c r="IF535" s="200" t="s">
        <v>1430</v>
      </c>
    </row>
    <row r="536" spans="237:240" x14ac:dyDescent="0.3">
      <c r="IC536" s="200" t="s">
        <v>1431</v>
      </c>
      <c r="ID536" s="200" t="s">
        <v>1436</v>
      </c>
      <c r="IE536" s="200" t="s">
        <v>1437</v>
      </c>
      <c r="IF536" s="200" t="s">
        <v>1430</v>
      </c>
    </row>
    <row r="537" spans="237:240" x14ac:dyDescent="0.3">
      <c r="IC537" s="200" t="s">
        <v>1431</v>
      </c>
      <c r="ID537" s="200" t="s">
        <v>1438</v>
      </c>
      <c r="IE537" s="200" t="s">
        <v>1439</v>
      </c>
      <c r="IF537" s="200" t="s">
        <v>1430</v>
      </c>
    </row>
    <row r="538" spans="237:240" x14ac:dyDescent="0.3">
      <c r="IC538" s="200" t="s">
        <v>1440</v>
      </c>
      <c r="ID538" s="200" t="s">
        <v>1441</v>
      </c>
      <c r="IE538" s="200" t="s">
        <v>1442</v>
      </c>
      <c r="IF538" s="200" t="s">
        <v>1430</v>
      </c>
    </row>
    <row r="539" spans="237:240" x14ac:dyDescent="0.3">
      <c r="IC539" s="200" t="s">
        <v>1440</v>
      </c>
      <c r="ID539" s="200" t="s">
        <v>1443</v>
      </c>
      <c r="IE539" s="200" t="s">
        <v>1444</v>
      </c>
      <c r="IF539" s="200" t="s">
        <v>1430</v>
      </c>
    </row>
    <row r="540" spans="237:240" x14ac:dyDescent="0.3">
      <c r="IC540" s="200" t="s">
        <v>1445</v>
      </c>
      <c r="ID540" s="200" t="s">
        <v>1446</v>
      </c>
      <c r="IE540" s="200" t="s">
        <v>1447</v>
      </c>
      <c r="IF540" s="200" t="s">
        <v>1430</v>
      </c>
    </row>
    <row r="541" spans="237:240" x14ac:dyDescent="0.3">
      <c r="IC541" s="200" t="s">
        <v>1448</v>
      </c>
      <c r="ID541" s="200" t="s">
        <v>1449</v>
      </c>
      <c r="IE541" s="200" t="s">
        <v>1450</v>
      </c>
      <c r="IF541" s="200" t="s">
        <v>1430</v>
      </c>
    </row>
    <row r="542" spans="237:240" x14ac:dyDescent="0.3">
      <c r="IC542" s="200" t="s">
        <v>1448</v>
      </c>
      <c r="ID542" s="200" t="s">
        <v>1451</v>
      </c>
      <c r="IE542" s="200" t="s">
        <v>1452</v>
      </c>
      <c r="IF542" s="200" t="s">
        <v>1430</v>
      </c>
    </row>
    <row r="543" spans="237:240" x14ac:dyDescent="0.3">
      <c r="IC543" s="200" t="s">
        <v>1448</v>
      </c>
      <c r="ID543" s="200" t="s">
        <v>1453</v>
      </c>
      <c r="IE543" s="200" t="s">
        <v>1454</v>
      </c>
      <c r="IF543" s="200" t="s">
        <v>1430</v>
      </c>
    </row>
    <row r="544" spans="237:240" x14ac:dyDescent="0.3">
      <c r="IC544" s="200" t="s">
        <v>1448</v>
      </c>
      <c r="ID544" s="200" t="s">
        <v>1455</v>
      </c>
      <c r="IE544" s="200" t="s">
        <v>1456</v>
      </c>
      <c r="IF544" s="200" t="s">
        <v>1430</v>
      </c>
    </row>
    <row r="545" spans="237:240" x14ac:dyDescent="0.3">
      <c r="IC545" s="200" t="s">
        <v>1448</v>
      </c>
      <c r="ID545" s="200" t="s">
        <v>1457</v>
      </c>
      <c r="IE545" s="200" t="s">
        <v>1458</v>
      </c>
      <c r="IF545" s="200" t="s">
        <v>1430</v>
      </c>
    </row>
    <row r="546" spans="237:240" x14ac:dyDescent="0.3">
      <c r="IC546" s="200" t="s">
        <v>1448</v>
      </c>
      <c r="ID546" s="200" t="s">
        <v>1459</v>
      </c>
      <c r="IE546" s="200" t="s">
        <v>1460</v>
      </c>
      <c r="IF546" s="200" t="s">
        <v>1430</v>
      </c>
    </row>
    <row r="547" spans="237:240" x14ac:dyDescent="0.3">
      <c r="IC547" s="200" t="s">
        <v>1448</v>
      </c>
      <c r="ID547" s="200" t="s">
        <v>1461</v>
      </c>
      <c r="IE547" s="200" t="s">
        <v>1462</v>
      </c>
      <c r="IF547" s="200" t="s">
        <v>1430</v>
      </c>
    </row>
    <row r="548" spans="237:240" x14ac:dyDescent="0.3">
      <c r="IC548" s="200" t="s">
        <v>1448</v>
      </c>
      <c r="ID548" s="200" t="s">
        <v>1463</v>
      </c>
      <c r="IE548" s="200" t="s">
        <v>1464</v>
      </c>
      <c r="IF548" s="200" t="s">
        <v>1430</v>
      </c>
    </row>
    <row r="549" spans="237:240" x14ac:dyDescent="0.3">
      <c r="IC549" s="200" t="s">
        <v>1448</v>
      </c>
      <c r="ID549" s="200" t="s">
        <v>1465</v>
      </c>
      <c r="IE549" s="200" t="s">
        <v>1466</v>
      </c>
      <c r="IF549" s="200" t="s">
        <v>1430</v>
      </c>
    </row>
    <row r="550" spans="237:240" x14ac:dyDescent="0.3">
      <c r="IC550" s="200" t="s">
        <v>1448</v>
      </c>
      <c r="ID550" s="200" t="s">
        <v>1467</v>
      </c>
      <c r="IE550" s="200" t="s">
        <v>1468</v>
      </c>
      <c r="IF550" s="200" t="s">
        <v>1430</v>
      </c>
    </row>
    <row r="551" spans="237:240" x14ac:dyDescent="0.3">
      <c r="IC551" s="200" t="s">
        <v>1448</v>
      </c>
      <c r="ID551" s="200" t="s">
        <v>1469</v>
      </c>
      <c r="IE551" s="200" t="s">
        <v>1470</v>
      </c>
      <c r="IF551" s="200" t="s">
        <v>1430</v>
      </c>
    </row>
    <row r="552" spans="237:240" x14ac:dyDescent="0.3">
      <c r="IC552" s="200" t="s">
        <v>1448</v>
      </c>
      <c r="ID552" s="200" t="s">
        <v>1471</v>
      </c>
      <c r="IE552" s="200" t="s">
        <v>1472</v>
      </c>
      <c r="IF552" s="200" t="s">
        <v>1430</v>
      </c>
    </row>
    <row r="553" spans="237:240" x14ac:dyDescent="0.3">
      <c r="IC553" s="200" t="s">
        <v>1473</v>
      </c>
      <c r="ID553" s="200" t="s">
        <v>1474</v>
      </c>
      <c r="IE553" s="200" t="s">
        <v>1475</v>
      </c>
      <c r="IF553" s="200" t="s">
        <v>1430</v>
      </c>
    </row>
    <row r="554" spans="237:240" x14ac:dyDescent="0.3">
      <c r="IC554" s="200" t="s">
        <v>1473</v>
      </c>
      <c r="ID554" s="200" t="s">
        <v>1476</v>
      </c>
      <c r="IE554" s="200" t="s">
        <v>1477</v>
      </c>
      <c r="IF554" s="200" t="s">
        <v>1430</v>
      </c>
    </row>
    <row r="555" spans="237:240" x14ac:dyDescent="0.3">
      <c r="IC555" s="200" t="s">
        <v>1473</v>
      </c>
      <c r="ID555" s="200" t="s">
        <v>1478</v>
      </c>
      <c r="IE555" s="200" t="s">
        <v>1479</v>
      </c>
      <c r="IF555" s="200" t="s">
        <v>1430</v>
      </c>
    </row>
    <row r="556" spans="237:240" x14ac:dyDescent="0.3">
      <c r="IC556" s="200" t="s">
        <v>1473</v>
      </c>
      <c r="ID556" s="200" t="s">
        <v>1480</v>
      </c>
      <c r="IE556" s="200" t="s">
        <v>1481</v>
      </c>
      <c r="IF556" s="200" t="s">
        <v>1430</v>
      </c>
    </row>
    <row r="557" spans="237:240" x14ac:dyDescent="0.3">
      <c r="IC557" s="200" t="s">
        <v>1473</v>
      </c>
      <c r="ID557" s="200" t="s">
        <v>1482</v>
      </c>
      <c r="IE557" s="200" t="s">
        <v>1483</v>
      </c>
      <c r="IF557" s="200" t="s">
        <v>1430</v>
      </c>
    </row>
    <row r="558" spans="237:240" x14ac:dyDescent="0.3">
      <c r="IC558" s="200" t="s">
        <v>1484</v>
      </c>
      <c r="ID558" s="200" t="s">
        <v>1485</v>
      </c>
      <c r="IE558" s="200" t="s">
        <v>1486</v>
      </c>
      <c r="IF558" s="200" t="s">
        <v>1430</v>
      </c>
    </row>
    <row r="559" spans="237:240" x14ac:dyDescent="0.3">
      <c r="IC559" s="200" t="s">
        <v>1484</v>
      </c>
      <c r="ID559" s="200" t="s">
        <v>1487</v>
      </c>
      <c r="IE559" s="200" t="s">
        <v>1488</v>
      </c>
      <c r="IF559" s="200" t="s">
        <v>1430</v>
      </c>
    </row>
    <row r="560" spans="237:240" x14ac:dyDescent="0.3">
      <c r="IC560" s="200" t="s">
        <v>1484</v>
      </c>
      <c r="ID560" s="200" t="s">
        <v>1489</v>
      </c>
      <c r="IE560" s="200" t="s">
        <v>1490</v>
      </c>
      <c r="IF560" s="200" t="s">
        <v>1430</v>
      </c>
    </row>
    <row r="561" spans="237:240" x14ac:dyDescent="0.3">
      <c r="IC561" s="200" t="s">
        <v>1484</v>
      </c>
      <c r="ID561" s="200" t="s">
        <v>1491</v>
      </c>
      <c r="IE561" s="200" t="s">
        <v>1492</v>
      </c>
      <c r="IF561" s="200" t="s">
        <v>1430</v>
      </c>
    </row>
    <row r="562" spans="237:240" x14ac:dyDescent="0.3">
      <c r="IC562" s="200" t="s">
        <v>1484</v>
      </c>
      <c r="ID562" s="200" t="s">
        <v>1493</v>
      </c>
      <c r="IE562" s="200" t="s">
        <v>1494</v>
      </c>
      <c r="IF562" s="200" t="s">
        <v>1430</v>
      </c>
    </row>
    <row r="563" spans="237:240" x14ac:dyDescent="0.3">
      <c r="IC563" s="200" t="s">
        <v>1484</v>
      </c>
      <c r="ID563" s="200" t="s">
        <v>1495</v>
      </c>
      <c r="IE563" s="200" t="s">
        <v>1496</v>
      </c>
      <c r="IF563" s="200" t="s">
        <v>1430</v>
      </c>
    </row>
    <row r="564" spans="237:240" x14ac:dyDescent="0.3">
      <c r="IC564" s="200" t="s">
        <v>1484</v>
      </c>
      <c r="ID564" s="200" t="s">
        <v>1497</v>
      </c>
      <c r="IE564" s="200" t="s">
        <v>1498</v>
      </c>
      <c r="IF564" s="200" t="s">
        <v>1430</v>
      </c>
    </row>
    <row r="565" spans="237:240" x14ac:dyDescent="0.3">
      <c r="IC565" s="200" t="s">
        <v>1484</v>
      </c>
      <c r="ID565" s="200" t="s">
        <v>1499</v>
      </c>
      <c r="IE565" s="200" t="s">
        <v>1500</v>
      </c>
      <c r="IF565" s="200" t="s">
        <v>1430</v>
      </c>
    </row>
    <row r="566" spans="237:240" x14ac:dyDescent="0.3">
      <c r="IC566" s="200" t="s">
        <v>1484</v>
      </c>
      <c r="ID566" s="200" t="s">
        <v>1501</v>
      </c>
      <c r="IE566" s="200" t="s">
        <v>1502</v>
      </c>
      <c r="IF566" s="200" t="s">
        <v>1430</v>
      </c>
    </row>
    <row r="567" spans="237:240" x14ac:dyDescent="0.3">
      <c r="IC567" s="200" t="s">
        <v>1484</v>
      </c>
      <c r="ID567" s="200" t="s">
        <v>1503</v>
      </c>
      <c r="IE567" s="200" t="s">
        <v>1504</v>
      </c>
      <c r="IF567" s="200" t="s">
        <v>1430</v>
      </c>
    </row>
    <row r="568" spans="237:240" x14ac:dyDescent="0.3">
      <c r="IC568" s="200" t="s">
        <v>1484</v>
      </c>
      <c r="ID568" s="200" t="s">
        <v>1236</v>
      </c>
      <c r="IE568" s="200" t="s">
        <v>1505</v>
      </c>
      <c r="IF568" s="200" t="s">
        <v>1430</v>
      </c>
    </row>
    <row r="569" spans="237:240" x14ac:dyDescent="0.3">
      <c r="IC569" s="200" t="s">
        <v>1484</v>
      </c>
      <c r="ID569" s="200" t="s">
        <v>1506</v>
      </c>
      <c r="IE569" s="200" t="s">
        <v>1507</v>
      </c>
      <c r="IF569" s="200" t="s">
        <v>1430</v>
      </c>
    </row>
    <row r="570" spans="237:240" x14ac:dyDescent="0.3">
      <c r="IC570" s="200" t="s">
        <v>1484</v>
      </c>
      <c r="ID570" s="200" t="s">
        <v>1508</v>
      </c>
      <c r="IE570" s="200" t="s">
        <v>1509</v>
      </c>
      <c r="IF570" s="200" t="s">
        <v>1430</v>
      </c>
    </row>
    <row r="571" spans="237:240" x14ac:dyDescent="0.3">
      <c r="IC571" s="200" t="s">
        <v>1484</v>
      </c>
      <c r="ID571" s="200" t="s">
        <v>1510</v>
      </c>
      <c r="IE571" s="200" t="s">
        <v>1511</v>
      </c>
      <c r="IF571" s="200" t="s">
        <v>1430</v>
      </c>
    </row>
    <row r="572" spans="237:240" x14ac:dyDescent="0.3">
      <c r="IC572" s="200" t="s">
        <v>1484</v>
      </c>
      <c r="ID572" s="200" t="s">
        <v>1512</v>
      </c>
      <c r="IE572" s="200" t="s">
        <v>1513</v>
      </c>
      <c r="IF572" s="200" t="s">
        <v>1430</v>
      </c>
    </row>
    <row r="573" spans="237:240" x14ac:dyDescent="0.3">
      <c r="IC573" s="200" t="s">
        <v>1514</v>
      </c>
      <c r="ID573" s="200" t="s">
        <v>1515</v>
      </c>
      <c r="IE573" s="200" t="s">
        <v>1516</v>
      </c>
      <c r="IF573" s="200" t="s">
        <v>1430</v>
      </c>
    </row>
    <row r="574" spans="237:240" x14ac:dyDescent="0.3">
      <c r="IC574" s="200" t="s">
        <v>1517</v>
      </c>
      <c r="ID574" s="200" t="s">
        <v>1518</v>
      </c>
      <c r="IE574" s="200" t="s">
        <v>1519</v>
      </c>
      <c r="IF574" s="200" t="s">
        <v>318</v>
      </c>
    </row>
    <row r="575" spans="237:240" x14ac:dyDescent="0.3">
      <c r="IC575" s="200" t="s">
        <v>1520</v>
      </c>
      <c r="ID575" s="200" t="s">
        <v>1521</v>
      </c>
      <c r="IE575" s="200" t="s">
        <v>1522</v>
      </c>
      <c r="IF575" s="200" t="s">
        <v>318</v>
      </c>
    </row>
    <row r="576" spans="237:240" x14ac:dyDescent="0.3">
      <c r="IC576" s="200" t="s">
        <v>1520</v>
      </c>
      <c r="ID576" s="200" t="s">
        <v>1523</v>
      </c>
      <c r="IE576" s="200" t="s">
        <v>1524</v>
      </c>
      <c r="IF576" s="200" t="s">
        <v>318</v>
      </c>
    </row>
    <row r="577" spans="237:240" x14ac:dyDescent="0.3">
      <c r="IC577" s="200" t="s">
        <v>1525</v>
      </c>
      <c r="ID577" s="200" t="s">
        <v>1526</v>
      </c>
      <c r="IE577" s="200" t="s">
        <v>1527</v>
      </c>
      <c r="IF577" s="200" t="s">
        <v>318</v>
      </c>
    </row>
    <row r="578" spans="237:240" x14ac:dyDescent="0.3">
      <c r="IC578" s="200" t="s">
        <v>1528</v>
      </c>
      <c r="ID578" s="200" t="s">
        <v>1529</v>
      </c>
      <c r="IE578" s="200" t="s">
        <v>1530</v>
      </c>
      <c r="IF578" s="200" t="s">
        <v>318</v>
      </c>
    </row>
    <row r="579" spans="237:240" x14ac:dyDescent="0.3">
      <c r="IC579" s="200" t="s">
        <v>1531</v>
      </c>
      <c r="ID579" s="200" t="s">
        <v>1532</v>
      </c>
      <c r="IE579" s="200" t="s">
        <v>1533</v>
      </c>
      <c r="IF579" s="200" t="s">
        <v>318</v>
      </c>
    </row>
    <row r="580" spans="237:240" x14ac:dyDescent="0.3">
      <c r="IC580" s="200" t="s">
        <v>1534</v>
      </c>
      <c r="ID580" s="200" t="s">
        <v>1535</v>
      </c>
      <c r="IE580" s="200" t="s">
        <v>1536</v>
      </c>
      <c r="IF580" s="200" t="s">
        <v>318</v>
      </c>
    </row>
    <row r="581" spans="237:240" x14ac:dyDescent="0.3">
      <c r="IC581" s="200" t="s">
        <v>1534</v>
      </c>
      <c r="ID581" s="200" t="s">
        <v>1537</v>
      </c>
      <c r="IE581" s="200" t="s">
        <v>1538</v>
      </c>
      <c r="IF581" s="200" t="s">
        <v>318</v>
      </c>
    </row>
    <row r="582" spans="237:240" x14ac:dyDescent="0.3">
      <c r="IC582" s="200" t="s">
        <v>1534</v>
      </c>
      <c r="ID582" s="200" t="s">
        <v>1539</v>
      </c>
      <c r="IE582" s="200" t="s">
        <v>1540</v>
      </c>
      <c r="IF582" s="200" t="s">
        <v>318</v>
      </c>
    </row>
    <row r="583" spans="237:240" x14ac:dyDescent="0.3">
      <c r="IC583" s="200" t="s">
        <v>1534</v>
      </c>
      <c r="ID583" s="200" t="s">
        <v>1541</v>
      </c>
      <c r="IE583" s="200" t="s">
        <v>1542</v>
      </c>
      <c r="IF583" s="200" t="s">
        <v>318</v>
      </c>
    </row>
    <row r="584" spans="237:240" x14ac:dyDescent="0.3">
      <c r="IC584" s="200" t="s">
        <v>1534</v>
      </c>
      <c r="ID584" s="200" t="s">
        <v>1543</v>
      </c>
      <c r="IE584" s="200" t="s">
        <v>1544</v>
      </c>
      <c r="IF584" s="200" t="s">
        <v>318</v>
      </c>
    </row>
    <row r="585" spans="237:240" x14ac:dyDescent="0.3">
      <c r="IC585" s="200" t="s">
        <v>1534</v>
      </c>
      <c r="ID585" s="200" t="s">
        <v>1545</v>
      </c>
      <c r="IE585" s="200" t="s">
        <v>1546</v>
      </c>
      <c r="IF585" s="200" t="s">
        <v>318</v>
      </c>
    </row>
    <row r="586" spans="237:240" x14ac:dyDescent="0.3">
      <c r="IC586" s="200" t="s">
        <v>1547</v>
      </c>
      <c r="ID586" s="200" t="s">
        <v>1548</v>
      </c>
      <c r="IE586" s="200" t="s">
        <v>1549</v>
      </c>
      <c r="IF586" s="200" t="s">
        <v>318</v>
      </c>
    </row>
    <row r="587" spans="237:240" x14ac:dyDescent="0.3">
      <c r="IC587" s="200" t="s">
        <v>1547</v>
      </c>
      <c r="ID587" s="200" t="s">
        <v>1550</v>
      </c>
      <c r="IE587" s="200" t="s">
        <v>1551</v>
      </c>
      <c r="IF587" s="200" t="s">
        <v>318</v>
      </c>
    </row>
    <row r="588" spans="237:240" x14ac:dyDescent="0.3">
      <c r="IC588" s="200" t="s">
        <v>1552</v>
      </c>
      <c r="ID588" s="200" t="s">
        <v>1553</v>
      </c>
      <c r="IE588" s="200" t="s">
        <v>1554</v>
      </c>
      <c r="IF588" s="200" t="s">
        <v>318</v>
      </c>
    </row>
    <row r="589" spans="237:240" x14ac:dyDescent="0.3">
      <c r="IC589" s="200" t="s">
        <v>1552</v>
      </c>
      <c r="ID589" s="200" t="s">
        <v>1555</v>
      </c>
      <c r="IE589" s="200" t="s">
        <v>1556</v>
      </c>
      <c r="IF589" s="200" t="s">
        <v>318</v>
      </c>
    </row>
    <row r="590" spans="237:240" x14ac:dyDescent="0.3">
      <c r="IC590" s="200" t="s">
        <v>1557</v>
      </c>
      <c r="ID590" s="200" t="s">
        <v>1558</v>
      </c>
      <c r="IE590" s="200" t="s">
        <v>1559</v>
      </c>
      <c r="IF590" s="200" t="s">
        <v>318</v>
      </c>
    </row>
    <row r="591" spans="237:240" x14ac:dyDescent="0.3">
      <c r="IC591" s="200" t="s">
        <v>1560</v>
      </c>
      <c r="ID591" s="200" t="s">
        <v>1561</v>
      </c>
      <c r="IE591" s="200" t="s">
        <v>1562</v>
      </c>
      <c r="IF591" s="200" t="s">
        <v>318</v>
      </c>
    </row>
    <row r="592" spans="237:240" x14ac:dyDescent="0.3">
      <c r="IC592" s="200" t="s">
        <v>1563</v>
      </c>
      <c r="ID592" s="200" t="s">
        <v>1564</v>
      </c>
      <c r="IE592" s="200" t="s">
        <v>1565</v>
      </c>
      <c r="IF592" s="200" t="s">
        <v>318</v>
      </c>
    </row>
    <row r="593" spans="237:240" x14ac:dyDescent="0.3">
      <c r="IC593" s="200" t="s">
        <v>1566</v>
      </c>
      <c r="ID593" s="200" t="s">
        <v>1567</v>
      </c>
      <c r="IE593" s="200" t="s">
        <v>1568</v>
      </c>
      <c r="IF593" s="200" t="s">
        <v>318</v>
      </c>
    </row>
    <row r="594" spans="237:240" x14ac:dyDescent="0.3">
      <c r="IC594" s="200" t="s">
        <v>1566</v>
      </c>
      <c r="ID594" s="200" t="s">
        <v>1569</v>
      </c>
      <c r="IE594" s="200" t="s">
        <v>1570</v>
      </c>
      <c r="IF594" s="200" t="s">
        <v>318</v>
      </c>
    </row>
    <row r="595" spans="237:240" x14ac:dyDescent="0.3">
      <c r="IC595" s="200" t="s">
        <v>1566</v>
      </c>
      <c r="ID595" s="200" t="s">
        <v>1571</v>
      </c>
      <c r="IE595" s="200" t="s">
        <v>1572</v>
      </c>
      <c r="IF595" s="200" t="s">
        <v>318</v>
      </c>
    </row>
    <row r="596" spans="237:240" x14ac:dyDescent="0.3">
      <c r="IC596" s="200" t="s">
        <v>1573</v>
      </c>
      <c r="ID596" s="200" t="s">
        <v>1574</v>
      </c>
      <c r="IE596" s="200" t="s">
        <v>1575</v>
      </c>
      <c r="IF596" s="200" t="s">
        <v>318</v>
      </c>
    </row>
    <row r="597" spans="237:240" x14ac:dyDescent="0.3">
      <c r="IC597" s="200" t="s">
        <v>1573</v>
      </c>
      <c r="ID597" s="200" t="s">
        <v>1576</v>
      </c>
      <c r="IE597" s="200" t="s">
        <v>1577</v>
      </c>
      <c r="IF597" s="200" t="s">
        <v>318</v>
      </c>
    </row>
    <row r="598" spans="237:240" x14ac:dyDescent="0.3">
      <c r="IC598" s="200" t="s">
        <v>1573</v>
      </c>
      <c r="ID598" s="200" t="s">
        <v>438</v>
      </c>
      <c r="IE598" s="200" t="s">
        <v>1578</v>
      </c>
      <c r="IF598" s="200" t="s">
        <v>318</v>
      </c>
    </row>
    <row r="599" spans="237:240" x14ac:dyDescent="0.3">
      <c r="IC599" s="200" t="s">
        <v>1573</v>
      </c>
      <c r="ID599" s="200" t="s">
        <v>1579</v>
      </c>
      <c r="IE599" s="200" t="s">
        <v>1580</v>
      </c>
      <c r="IF599" s="200" t="s">
        <v>318</v>
      </c>
    </row>
    <row r="600" spans="237:240" x14ac:dyDescent="0.3">
      <c r="IC600" s="200" t="s">
        <v>1573</v>
      </c>
      <c r="ID600" s="200" t="s">
        <v>1581</v>
      </c>
      <c r="IE600" s="200" t="s">
        <v>1582</v>
      </c>
      <c r="IF600" s="200" t="s">
        <v>318</v>
      </c>
    </row>
    <row r="601" spans="237:240" x14ac:dyDescent="0.3">
      <c r="IC601" s="200" t="s">
        <v>1573</v>
      </c>
      <c r="ID601" s="200" t="s">
        <v>1583</v>
      </c>
      <c r="IE601" s="200" t="s">
        <v>1584</v>
      </c>
      <c r="IF601" s="200" t="s">
        <v>318</v>
      </c>
    </row>
    <row r="602" spans="237:240" x14ac:dyDescent="0.3">
      <c r="IC602" s="200" t="s">
        <v>1585</v>
      </c>
      <c r="ID602" s="200" t="s">
        <v>1586</v>
      </c>
      <c r="IE602" s="200" t="s">
        <v>1587</v>
      </c>
      <c r="IF602" s="200" t="s">
        <v>318</v>
      </c>
    </row>
    <row r="603" spans="237:240" x14ac:dyDescent="0.3">
      <c r="IC603" s="200" t="s">
        <v>1588</v>
      </c>
      <c r="ID603" s="200" t="s">
        <v>1589</v>
      </c>
      <c r="IE603" s="200" t="s">
        <v>1590</v>
      </c>
      <c r="IF603" s="200" t="s">
        <v>318</v>
      </c>
    </row>
    <row r="604" spans="237:240" x14ac:dyDescent="0.3">
      <c r="IC604" s="200" t="s">
        <v>1588</v>
      </c>
      <c r="ID604" s="200" t="s">
        <v>1591</v>
      </c>
      <c r="IE604" s="200" t="s">
        <v>1592</v>
      </c>
      <c r="IF604" s="200" t="s">
        <v>318</v>
      </c>
    </row>
    <row r="605" spans="237:240" x14ac:dyDescent="0.3">
      <c r="IC605" s="200" t="s">
        <v>1593</v>
      </c>
      <c r="ID605" s="200" t="s">
        <v>1594</v>
      </c>
      <c r="IE605" s="200" t="s">
        <v>1595</v>
      </c>
      <c r="IF605" s="200" t="s">
        <v>318</v>
      </c>
    </row>
    <row r="606" spans="237:240" x14ac:dyDescent="0.3">
      <c r="IC606" s="200" t="s">
        <v>1596</v>
      </c>
      <c r="ID606" s="200" t="s">
        <v>1597</v>
      </c>
      <c r="IE606" s="200" t="s">
        <v>1598</v>
      </c>
      <c r="IF606" s="200" t="s">
        <v>318</v>
      </c>
    </row>
    <row r="607" spans="237:240" x14ac:dyDescent="0.3">
      <c r="IC607" s="200" t="s">
        <v>1599</v>
      </c>
      <c r="ID607" s="200" t="s">
        <v>1600</v>
      </c>
      <c r="IE607" s="200" t="s">
        <v>1601</v>
      </c>
      <c r="IF607" s="200" t="s">
        <v>318</v>
      </c>
    </row>
    <row r="608" spans="237:240" x14ac:dyDescent="0.3">
      <c r="IC608" s="200" t="s">
        <v>1599</v>
      </c>
      <c r="ID608" s="200" t="s">
        <v>1602</v>
      </c>
      <c r="IE608" s="200" t="s">
        <v>1603</v>
      </c>
      <c r="IF608" s="200" t="s">
        <v>318</v>
      </c>
    </row>
    <row r="609" spans="237:240" x14ac:dyDescent="0.3">
      <c r="IC609" s="200" t="s">
        <v>1599</v>
      </c>
      <c r="ID609" s="200" t="s">
        <v>1604</v>
      </c>
      <c r="IE609" s="200" t="s">
        <v>1605</v>
      </c>
      <c r="IF609" s="200" t="s">
        <v>318</v>
      </c>
    </row>
    <row r="610" spans="237:240" x14ac:dyDescent="0.3">
      <c r="IC610" s="200" t="s">
        <v>1606</v>
      </c>
      <c r="ID610" s="200" t="s">
        <v>1607</v>
      </c>
      <c r="IE610" s="200" t="s">
        <v>1608</v>
      </c>
      <c r="IF610" s="200" t="s">
        <v>318</v>
      </c>
    </row>
    <row r="611" spans="237:240" x14ac:dyDescent="0.3">
      <c r="IC611" s="200" t="s">
        <v>1606</v>
      </c>
      <c r="ID611" s="200" t="s">
        <v>1459</v>
      </c>
      <c r="IE611" s="200" t="s">
        <v>1609</v>
      </c>
      <c r="IF611" s="200" t="s">
        <v>318</v>
      </c>
    </row>
    <row r="612" spans="237:240" x14ac:dyDescent="0.3">
      <c r="IC612" s="200" t="s">
        <v>1606</v>
      </c>
      <c r="ID612" s="200" t="s">
        <v>1610</v>
      </c>
      <c r="IE612" s="200" t="s">
        <v>1611</v>
      </c>
      <c r="IF612" s="200" t="s">
        <v>318</v>
      </c>
    </row>
    <row r="613" spans="237:240" x14ac:dyDescent="0.3">
      <c r="IC613" s="200" t="s">
        <v>1612</v>
      </c>
      <c r="ID613" s="200" t="s">
        <v>1613</v>
      </c>
      <c r="IE613" s="200" t="s">
        <v>1614</v>
      </c>
      <c r="IF613" s="200" t="s">
        <v>318</v>
      </c>
    </row>
    <row r="614" spans="237:240" x14ac:dyDescent="0.3">
      <c r="IC614" s="200" t="s">
        <v>1615</v>
      </c>
      <c r="ID614" s="200" t="s">
        <v>1616</v>
      </c>
      <c r="IE614" s="200" t="s">
        <v>1617</v>
      </c>
      <c r="IF614" s="200" t="s">
        <v>318</v>
      </c>
    </row>
    <row r="615" spans="237:240" x14ac:dyDescent="0.3">
      <c r="IC615" s="200" t="s">
        <v>1618</v>
      </c>
      <c r="ID615" s="200" t="s">
        <v>1619</v>
      </c>
      <c r="IE615" s="200" t="s">
        <v>1620</v>
      </c>
      <c r="IF615" s="200" t="s">
        <v>318</v>
      </c>
    </row>
    <row r="616" spans="237:240" x14ac:dyDescent="0.3">
      <c r="IC616" s="200" t="s">
        <v>1618</v>
      </c>
      <c r="ID616" s="200" t="s">
        <v>1621</v>
      </c>
      <c r="IE616" s="200" t="s">
        <v>1622</v>
      </c>
      <c r="IF616" s="200" t="s">
        <v>318</v>
      </c>
    </row>
    <row r="617" spans="237:240" x14ac:dyDescent="0.3">
      <c r="IC617" s="200" t="s">
        <v>1618</v>
      </c>
      <c r="ID617" s="200" t="s">
        <v>1623</v>
      </c>
      <c r="IE617" s="200" t="s">
        <v>1624</v>
      </c>
      <c r="IF617" s="200" t="s">
        <v>318</v>
      </c>
    </row>
    <row r="618" spans="237:240" x14ac:dyDescent="0.3">
      <c r="IC618" s="200" t="s">
        <v>1618</v>
      </c>
      <c r="ID618" s="200" t="s">
        <v>1625</v>
      </c>
      <c r="IE618" s="200" t="s">
        <v>1626</v>
      </c>
      <c r="IF618" s="200" t="s">
        <v>318</v>
      </c>
    </row>
    <row r="619" spans="237:240" x14ac:dyDescent="0.3">
      <c r="IC619" s="200" t="s">
        <v>1618</v>
      </c>
      <c r="ID619" s="200" t="s">
        <v>1627</v>
      </c>
      <c r="IE619" s="200" t="s">
        <v>1628</v>
      </c>
      <c r="IF619" s="200" t="s">
        <v>318</v>
      </c>
    </row>
    <row r="620" spans="237:240" x14ac:dyDescent="0.3">
      <c r="IC620" s="200" t="s">
        <v>1629</v>
      </c>
      <c r="ID620" s="200" t="s">
        <v>1630</v>
      </c>
      <c r="IE620" s="200" t="s">
        <v>1631</v>
      </c>
      <c r="IF620" s="200" t="s">
        <v>318</v>
      </c>
    </row>
    <row r="621" spans="237:240" x14ac:dyDescent="0.3">
      <c r="IC621" s="200" t="s">
        <v>1632</v>
      </c>
      <c r="ID621" s="200" t="s">
        <v>1633</v>
      </c>
      <c r="IE621" s="200" t="s">
        <v>1634</v>
      </c>
      <c r="IF621" s="200" t="s">
        <v>318</v>
      </c>
    </row>
    <row r="622" spans="237:240" x14ac:dyDescent="0.3">
      <c r="IC622" s="200" t="s">
        <v>1635</v>
      </c>
      <c r="ID622" s="200" t="s">
        <v>1636</v>
      </c>
      <c r="IE622" s="200" t="s">
        <v>1637</v>
      </c>
      <c r="IF622" s="200" t="s">
        <v>318</v>
      </c>
    </row>
    <row r="623" spans="237:240" x14ac:dyDescent="0.3">
      <c r="IC623" s="200" t="s">
        <v>1638</v>
      </c>
      <c r="ID623" s="200" t="s">
        <v>1639</v>
      </c>
      <c r="IE623" s="200" t="s">
        <v>1640</v>
      </c>
      <c r="IF623" s="200" t="s">
        <v>318</v>
      </c>
    </row>
    <row r="624" spans="237:240" x14ac:dyDescent="0.3">
      <c r="IC624" s="200" t="s">
        <v>1638</v>
      </c>
      <c r="ID624" s="200" t="s">
        <v>1641</v>
      </c>
      <c r="IE624" s="200" t="s">
        <v>1642</v>
      </c>
      <c r="IF624" s="200" t="s">
        <v>318</v>
      </c>
    </row>
    <row r="625" spans="237:240" x14ac:dyDescent="0.3">
      <c r="IC625" s="200" t="s">
        <v>1638</v>
      </c>
      <c r="ID625" s="200" t="s">
        <v>1643</v>
      </c>
      <c r="IE625" s="200" t="s">
        <v>1644</v>
      </c>
      <c r="IF625" s="200" t="s">
        <v>318</v>
      </c>
    </row>
    <row r="626" spans="237:240" x14ac:dyDescent="0.3">
      <c r="IC626" s="200" t="s">
        <v>1638</v>
      </c>
      <c r="ID626" s="200" t="s">
        <v>1645</v>
      </c>
      <c r="IE626" s="200" t="s">
        <v>1646</v>
      </c>
      <c r="IF626" s="200" t="s">
        <v>318</v>
      </c>
    </row>
    <row r="627" spans="237:240" x14ac:dyDescent="0.3">
      <c r="IC627" s="200" t="s">
        <v>1638</v>
      </c>
      <c r="ID627" s="200" t="s">
        <v>1647</v>
      </c>
      <c r="IE627" s="200" t="s">
        <v>1648</v>
      </c>
      <c r="IF627" s="200" t="s">
        <v>318</v>
      </c>
    </row>
    <row r="628" spans="237:240" x14ac:dyDescent="0.3">
      <c r="IC628" s="200" t="s">
        <v>1638</v>
      </c>
      <c r="ID628" s="200" t="s">
        <v>1649</v>
      </c>
      <c r="IE628" s="200" t="s">
        <v>1650</v>
      </c>
      <c r="IF628" s="200" t="s">
        <v>318</v>
      </c>
    </row>
    <row r="629" spans="237:240" x14ac:dyDescent="0.3">
      <c r="IC629" s="200" t="s">
        <v>1651</v>
      </c>
      <c r="ID629" s="200" t="s">
        <v>1652</v>
      </c>
      <c r="IE629" s="200" t="s">
        <v>1653</v>
      </c>
      <c r="IF629" s="200" t="s">
        <v>318</v>
      </c>
    </row>
    <row r="630" spans="237:240" x14ac:dyDescent="0.3">
      <c r="IC630" s="200" t="s">
        <v>1651</v>
      </c>
      <c r="ID630" s="200" t="s">
        <v>1654</v>
      </c>
      <c r="IE630" s="200" t="s">
        <v>1655</v>
      </c>
      <c r="IF630" s="200" t="s">
        <v>318</v>
      </c>
    </row>
    <row r="631" spans="237:240" x14ac:dyDescent="0.3">
      <c r="IC631" s="200" t="s">
        <v>1656</v>
      </c>
      <c r="ID631" s="200" t="s">
        <v>1657</v>
      </c>
      <c r="IE631" s="200" t="s">
        <v>1658</v>
      </c>
      <c r="IF631" s="200" t="s">
        <v>318</v>
      </c>
    </row>
    <row r="632" spans="237:240" x14ac:dyDescent="0.3">
      <c r="IC632" s="200" t="s">
        <v>1656</v>
      </c>
      <c r="ID632" s="200" t="s">
        <v>1659</v>
      </c>
      <c r="IE632" s="200" t="s">
        <v>1660</v>
      </c>
      <c r="IF632" s="200" t="s">
        <v>318</v>
      </c>
    </row>
    <row r="633" spans="237:240" x14ac:dyDescent="0.3">
      <c r="IC633" s="200" t="s">
        <v>1656</v>
      </c>
      <c r="ID633" s="200" t="s">
        <v>1661</v>
      </c>
      <c r="IE633" s="200" t="s">
        <v>1662</v>
      </c>
      <c r="IF633" s="200" t="s">
        <v>318</v>
      </c>
    </row>
    <row r="634" spans="237:240" x14ac:dyDescent="0.3">
      <c r="IC634" s="200" t="s">
        <v>1656</v>
      </c>
      <c r="ID634" s="200" t="s">
        <v>1663</v>
      </c>
      <c r="IE634" s="200" t="s">
        <v>1664</v>
      </c>
      <c r="IF634" s="200" t="s">
        <v>318</v>
      </c>
    </row>
    <row r="635" spans="237:240" x14ac:dyDescent="0.3">
      <c r="IC635" s="200" t="s">
        <v>1665</v>
      </c>
      <c r="ID635" s="200" t="s">
        <v>1666</v>
      </c>
      <c r="IE635" s="200" t="s">
        <v>1667</v>
      </c>
      <c r="IF635" s="200" t="s">
        <v>318</v>
      </c>
    </row>
    <row r="636" spans="237:240" x14ac:dyDescent="0.3">
      <c r="IC636" s="200" t="s">
        <v>1668</v>
      </c>
      <c r="ID636" s="200" t="s">
        <v>1669</v>
      </c>
      <c r="IE636" s="200" t="s">
        <v>1670</v>
      </c>
      <c r="IF636" s="200" t="s">
        <v>318</v>
      </c>
    </row>
    <row r="637" spans="237:240" x14ac:dyDescent="0.3">
      <c r="IC637" s="200" t="s">
        <v>1668</v>
      </c>
      <c r="ID637" s="200" t="s">
        <v>1671</v>
      </c>
      <c r="IE637" s="200" t="s">
        <v>1672</v>
      </c>
      <c r="IF637" s="200" t="s">
        <v>318</v>
      </c>
    </row>
    <row r="638" spans="237:240" x14ac:dyDescent="0.3">
      <c r="IC638" s="200" t="s">
        <v>1668</v>
      </c>
      <c r="ID638" s="200" t="s">
        <v>1673</v>
      </c>
      <c r="IE638" s="200" t="s">
        <v>1674</v>
      </c>
      <c r="IF638" s="200" t="s">
        <v>318</v>
      </c>
    </row>
    <row r="639" spans="237:240" x14ac:dyDescent="0.3">
      <c r="IC639" s="200" t="s">
        <v>1675</v>
      </c>
      <c r="ID639" s="200" t="s">
        <v>1676</v>
      </c>
      <c r="IE639" s="200" t="s">
        <v>1677</v>
      </c>
      <c r="IF639" s="200" t="s">
        <v>318</v>
      </c>
    </row>
    <row r="640" spans="237:240" x14ac:dyDescent="0.3">
      <c r="IC640" s="200" t="s">
        <v>1675</v>
      </c>
      <c r="ID640" s="200" t="s">
        <v>1678</v>
      </c>
      <c r="IE640" s="200" t="s">
        <v>1679</v>
      </c>
      <c r="IF640" s="200" t="s">
        <v>318</v>
      </c>
    </row>
    <row r="641" spans="237:240" x14ac:dyDescent="0.3">
      <c r="IC641" s="200" t="s">
        <v>1675</v>
      </c>
      <c r="ID641" s="200" t="s">
        <v>1680</v>
      </c>
      <c r="IE641" s="200" t="s">
        <v>1681</v>
      </c>
      <c r="IF641" s="200" t="s">
        <v>318</v>
      </c>
    </row>
    <row r="642" spans="237:240" x14ac:dyDescent="0.3">
      <c r="IC642" s="200" t="s">
        <v>1682</v>
      </c>
      <c r="ID642" s="200" t="s">
        <v>1683</v>
      </c>
      <c r="IE642" s="200" t="s">
        <v>1684</v>
      </c>
      <c r="IF642" s="200" t="s">
        <v>318</v>
      </c>
    </row>
    <row r="643" spans="237:240" x14ac:dyDescent="0.3">
      <c r="IC643" s="200" t="s">
        <v>1685</v>
      </c>
      <c r="ID643" s="200" t="s">
        <v>1686</v>
      </c>
      <c r="IE643" s="200" t="s">
        <v>1687</v>
      </c>
      <c r="IF643" s="200" t="s">
        <v>707</v>
      </c>
    </row>
    <row r="644" spans="237:240" x14ac:dyDescent="0.3">
      <c r="IC644" s="200" t="s">
        <v>1688</v>
      </c>
      <c r="ID644" s="200" t="s">
        <v>1689</v>
      </c>
      <c r="IE644" s="200" t="s">
        <v>1690</v>
      </c>
      <c r="IF644" s="200" t="s">
        <v>707</v>
      </c>
    </row>
    <row r="645" spans="237:240" x14ac:dyDescent="0.3">
      <c r="IC645" s="200" t="s">
        <v>1688</v>
      </c>
      <c r="ID645" s="200" t="s">
        <v>1691</v>
      </c>
      <c r="IE645" s="200" t="s">
        <v>1692</v>
      </c>
      <c r="IF645" s="200" t="s">
        <v>707</v>
      </c>
    </row>
    <row r="646" spans="237:240" x14ac:dyDescent="0.3">
      <c r="IC646" s="200" t="s">
        <v>1693</v>
      </c>
      <c r="ID646" s="200" t="s">
        <v>1694</v>
      </c>
      <c r="IE646" s="200" t="s">
        <v>1695</v>
      </c>
      <c r="IF646" s="200" t="s">
        <v>707</v>
      </c>
    </row>
    <row r="647" spans="237:240" x14ac:dyDescent="0.3">
      <c r="IC647" s="200" t="s">
        <v>1693</v>
      </c>
      <c r="ID647" s="200" t="s">
        <v>1696</v>
      </c>
      <c r="IE647" s="200" t="s">
        <v>1697</v>
      </c>
      <c r="IF647" s="200" t="s">
        <v>707</v>
      </c>
    </row>
    <row r="648" spans="237:240" x14ac:dyDescent="0.3">
      <c r="IC648" s="200" t="s">
        <v>1693</v>
      </c>
      <c r="ID648" s="200" t="s">
        <v>1698</v>
      </c>
      <c r="IE648" s="200" t="s">
        <v>1699</v>
      </c>
      <c r="IF648" s="200" t="s">
        <v>707</v>
      </c>
    </row>
    <row r="649" spans="237:240" x14ac:dyDescent="0.3">
      <c r="IC649" s="200" t="s">
        <v>1693</v>
      </c>
      <c r="ID649" s="200" t="s">
        <v>1700</v>
      </c>
      <c r="IE649" s="200" t="s">
        <v>1701</v>
      </c>
      <c r="IF649" s="200" t="s">
        <v>707</v>
      </c>
    </row>
    <row r="650" spans="237:240" x14ac:dyDescent="0.3">
      <c r="IC650" s="200" t="s">
        <v>1693</v>
      </c>
      <c r="ID650" s="200" t="s">
        <v>1702</v>
      </c>
      <c r="IE650" s="200" t="s">
        <v>1703</v>
      </c>
      <c r="IF650" s="200" t="s">
        <v>707</v>
      </c>
    </row>
    <row r="651" spans="237:240" x14ac:dyDescent="0.3">
      <c r="IC651" s="200" t="s">
        <v>1693</v>
      </c>
      <c r="ID651" s="200" t="s">
        <v>1704</v>
      </c>
      <c r="IE651" s="200" t="s">
        <v>1705</v>
      </c>
      <c r="IF651" s="200" t="s">
        <v>707</v>
      </c>
    </row>
    <row r="652" spans="237:240" x14ac:dyDescent="0.3">
      <c r="IC652" s="200" t="s">
        <v>1706</v>
      </c>
      <c r="ID652" s="200" t="s">
        <v>1707</v>
      </c>
      <c r="IE652" s="200" t="s">
        <v>1708</v>
      </c>
      <c r="IF652" s="200" t="s">
        <v>707</v>
      </c>
    </row>
    <row r="653" spans="237:240" x14ac:dyDescent="0.3">
      <c r="IC653" s="200" t="s">
        <v>1706</v>
      </c>
      <c r="ID653" s="200" t="s">
        <v>1709</v>
      </c>
      <c r="IE653" s="200" t="s">
        <v>1710</v>
      </c>
      <c r="IF653" s="200" t="s">
        <v>707</v>
      </c>
    </row>
    <row r="654" spans="237:240" x14ac:dyDescent="0.3">
      <c r="IC654" s="200" t="s">
        <v>1711</v>
      </c>
      <c r="ID654" s="200" t="s">
        <v>1712</v>
      </c>
      <c r="IE654" s="200" t="s">
        <v>1713</v>
      </c>
      <c r="IF654" s="200" t="s">
        <v>707</v>
      </c>
    </row>
    <row r="655" spans="237:240" x14ac:dyDescent="0.3">
      <c r="IC655" s="200" t="s">
        <v>1711</v>
      </c>
      <c r="ID655" s="200" t="s">
        <v>1714</v>
      </c>
      <c r="IE655" s="200" t="s">
        <v>1715</v>
      </c>
      <c r="IF655" s="200" t="s">
        <v>707</v>
      </c>
    </row>
    <row r="656" spans="237:240" x14ac:dyDescent="0.3">
      <c r="IC656" s="200" t="s">
        <v>1711</v>
      </c>
      <c r="ID656" s="200" t="s">
        <v>1716</v>
      </c>
      <c r="IE656" s="200" t="s">
        <v>1717</v>
      </c>
      <c r="IF656" s="200" t="s">
        <v>707</v>
      </c>
    </row>
    <row r="657" spans="237:240" x14ac:dyDescent="0.3">
      <c r="IC657" s="200" t="s">
        <v>1711</v>
      </c>
      <c r="ID657" s="200" t="s">
        <v>1718</v>
      </c>
      <c r="IE657" s="200" t="s">
        <v>1719</v>
      </c>
      <c r="IF657" s="200" t="s">
        <v>707</v>
      </c>
    </row>
    <row r="658" spans="237:240" x14ac:dyDescent="0.3">
      <c r="IC658" s="200" t="s">
        <v>1720</v>
      </c>
      <c r="ID658" s="200" t="s">
        <v>1721</v>
      </c>
      <c r="IE658" s="200" t="s">
        <v>1722</v>
      </c>
      <c r="IF658" s="200" t="s">
        <v>707</v>
      </c>
    </row>
    <row r="659" spans="237:240" x14ac:dyDescent="0.3">
      <c r="IC659" s="200" t="s">
        <v>1723</v>
      </c>
      <c r="ID659" s="200" t="s">
        <v>1724</v>
      </c>
      <c r="IE659" s="200" t="s">
        <v>1725</v>
      </c>
      <c r="IF659" s="200" t="s">
        <v>707</v>
      </c>
    </row>
    <row r="660" spans="237:240" x14ac:dyDescent="0.3">
      <c r="IC660" s="200" t="s">
        <v>1723</v>
      </c>
      <c r="ID660" s="200" t="s">
        <v>1726</v>
      </c>
      <c r="IE660" s="200" t="s">
        <v>1727</v>
      </c>
      <c r="IF660" s="200" t="s">
        <v>707</v>
      </c>
    </row>
    <row r="661" spans="237:240" x14ac:dyDescent="0.3">
      <c r="IC661" s="200" t="s">
        <v>1723</v>
      </c>
      <c r="ID661" s="200" t="s">
        <v>1728</v>
      </c>
      <c r="IE661" s="200" t="s">
        <v>1729</v>
      </c>
      <c r="IF661" s="200" t="s">
        <v>707</v>
      </c>
    </row>
    <row r="662" spans="237:240" x14ac:dyDescent="0.3">
      <c r="IC662" s="200" t="s">
        <v>1723</v>
      </c>
      <c r="ID662" s="200" t="s">
        <v>1730</v>
      </c>
      <c r="IE662" s="200" t="s">
        <v>1731</v>
      </c>
      <c r="IF662" s="200" t="s">
        <v>707</v>
      </c>
    </row>
    <row r="663" spans="237:240" x14ac:dyDescent="0.3">
      <c r="IC663" s="200" t="s">
        <v>1723</v>
      </c>
      <c r="ID663" s="200" t="s">
        <v>1732</v>
      </c>
      <c r="IE663" s="200" t="s">
        <v>1733</v>
      </c>
      <c r="IF663" s="200" t="s">
        <v>707</v>
      </c>
    </row>
    <row r="664" spans="237:240" x14ac:dyDescent="0.3">
      <c r="IC664" s="200" t="s">
        <v>1723</v>
      </c>
      <c r="ID664" s="200" t="s">
        <v>1734</v>
      </c>
      <c r="IE664" s="200" t="s">
        <v>1735</v>
      </c>
      <c r="IF664" s="200" t="s">
        <v>707</v>
      </c>
    </row>
    <row r="665" spans="237:240" x14ac:dyDescent="0.3">
      <c r="IC665" s="200" t="s">
        <v>1723</v>
      </c>
      <c r="ID665" s="200" t="s">
        <v>1736</v>
      </c>
      <c r="IE665" s="200" t="s">
        <v>1737</v>
      </c>
      <c r="IF665" s="200" t="s">
        <v>707</v>
      </c>
    </row>
    <row r="666" spans="237:240" x14ac:dyDescent="0.3">
      <c r="IC666" s="200" t="s">
        <v>1723</v>
      </c>
      <c r="ID666" s="200" t="s">
        <v>1738</v>
      </c>
      <c r="IE666" s="200" t="s">
        <v>1739</v>
      </c>
      <c r="IF666" s="200" t="s">
        <v>707</v>
      </c>
    </row>
    <row r="667" spans="237:240" x14ac:dyDescent="0.3">
      <c r="IC667" s="200" t="s">
        <v>1740</v>
      </c>
      <c r="ID667" s="200" t="s">
        <v>1741</v>
      </c>
      <c r="IE667" s="200" t="s">
        <v>1742</v>
      </c>
      <c r="IF667" s="200" t="s">
        <v>707</v>
      </c>
    </row>
    <row r="668" spans="237:240" x14ac:dyDescent="0.3">
      <c r="IC668" s="200" t="s">
        <v>1740</v>
      </c>
      <c r="ID668" s="200" t="s">
        <v>1743</v>
      </c>
      <c r="IE668" s="200" t="s">
        <v>1744</v>
      </c>
      <c r="IF668" s="200" t="s">
        <v>707</v>
      </c>
    </row>
    <row r="669" spans="237:240" x14ac:dyDescent="0.3">
      <c r="IC669" s="200" t="s">
        <v>1745</v>
      </c>
      <c r="ID669" s="200" t="s">
        <v>1746</v>
      </c>
      <c r="IE669" s="200" t="s">
        <v>1747</v>
      </c>
      <c r="IF669" s="200" t="s">
        <v>707</v>
      </c>
    </row>
    <row r="670" spans="237:240" x14ac:dyDescent="0.3">
      <c r="IC670" s="200" t="s">
        <v>1745</v>
      </c>
      <c r="ID670" s="200" t="s">
        <v>1748</v>
      </c>
      <c r="IE670" s="200" t="s">
        <v>1749</v>
      </c>
      <c r="IF670" s="200" t="s">
        <v>707</v>
      </c>
    </row>
    <row r="671" spans="237:240" x14ac:dyDescent="0.3">
      <c r="IC671" s="200" t="s">
        <v>1745</v>
      </c>
      <c r="ID671" s="200" t="s">
        <v>1750</v>
      </c>
      <c r="IE671" s="200" t="s">
        <v>1751</v>
      </c>
      <c r="IF671" s="200" t="s">
        <v>707</v>
      </c>
    </row>
    <row r="672" spans="237:240" x14ac:dyDescent="0.3">
      <c r="IC672" s="200" t="s">
        <v>1745</v>
      </c>
      <c r="ID672" s="200" t="s">
        <v>1752</v>
      </c>
      <c r="IE672" s="200" t="s">
        <v>1753</v>
      </c>
      <c r="IF672" s="200" t="s">
        <v>707</v>
      </c>
    </row>
    <row r="673" spans="237:240" x14ac:dyDescent="0.3">
      <c r="IC673" s="200" t="s">
        <v>1745</v>
      </c>
      <c r="ID673" s="200" t="s">
        <v>1754</v>
      </c>
      <c r="IE673" s="200" t="s">
        <v>1755</v>
      </c>
      <c r="IF673" s="200" t="s">
        <v>707</v>
      </c>
    </row>
    <row r="674" spans="237:240" x14ac:dyDescent="0.3">
      <c r="IC674" s="200" t="s">
        <v>1745</v>
      </c>
      <c r="ID674" s="200" t="s">
        <v>1756</v>
      </c>
      <c r="IE674" s="200" t="s">
        <v>1757</v>
      </c>
      <c r="IF674" s="200" t="s">
        <v>707</v>
      </c>
    </row>
    <row r="675" spans="237:240" x14ac:dyDescent="0.3">
      <c r="IC675" s="200" t="s">
        <v>1745</v>
      </c>
      <c r="ID675" s="200" t="s">
        <v>1758</v>
      </c>
      <c r="IE675" s="200" t="s">
        <v>1759</v>
      </c>
      <c r="IF675" s="200" t="s">
        <v>707</v>
      </c>
    </row>
    <row r="676" spans="237:240" x14ac:dyDescent="0.3">
      <c r="IC676" s="200" t="s">
        <v>1745</v>
      </c>
      <c r="ID676" s="200" t="s">
        <v>1459</v>
      </c>
      <c r="IE676" s="200" t="s">
        <v>1760</v>
      </c>
      <c r="IF676" s="200" t="s">
        <v>707</v>
      </c>
    </row>
    <row r="677" spans="237:240" x14ac:dyDescent="0.3">
      <c r="IC677" s="200" t="s">
        <v>1745</v>
      </c>
      <c r="ID677" s="200" t="s">
        <v>1761</v>
      </c>
      <c r="IE677" s="200" t="s">
        <v>1762</v>
      </c>
      <c r="IF677" s="200" t="s">
        <v>707</v>
      </c>
    </row>
    <row r="678" spans="237:240" x14ac:dyDescent="0.3">
      <c r="IC678" s="200" t="s">
        <v>1745</v>
      </c>
      <c r="ID678" s="200" t="s">
        <v>1763</v>
      </c>
      <c r="IE678" s="200" t="s">
        <v>1764</v>
      </c>
      <c r="IF678" s="200" t="s">
        <v>707</v>
      </c>
    </row>
    <row r="679" spans="237:240" x14ac:dyDescent="0.3">
      <c r="IC679" s="200" t="s">
        <v>1745</v>
      </c>
      <c r="ID679" s="200" t="s">
        <v>1765</v>
      </c>
      <c r="IE679" s="200" t="s">
        <v>1766</v>
      </c>
      <c r="IF679" s="200" t="s">
        <v>707</v>
      </c>
    </row>
    <row r="680" spans="237:240" x14ac:dyDescent="0.3">
      <c r="IC680" s="200" t="s">
        <v>1745</v>
      </c>
      <c r="ID680" s="200" t="s">
        <v>1767</v>
      </c>
      <c r="IE680" s="200" t="s">
        <v>1768</v>
      </c>
      <c r="IF680" s="200" t="s">
        <v>707</v>
      </c>
    </row>
    <row r="681" spans="237:240" x14ac:dyDescent="0.3">
      <c r="IC681" s="200" t="s">
        <v>1745</v>
      </c>
      <c r="ID681" s="200" t="s">
        <v>1769</v>
      </c>
      <c r="IE681" s="200" t="s">
        <v>1770</v>
      </c>
      <c r="IF681" s="200" t="s">
        <v>707</v>
      </c>
    </row>
    <row r="682" spans="237:240" x14ac:dyDescent="0.3">
      <c r="IC682" s="200" t="s">
        <v>1745</v>
      </c>
      <c r="ID682" s="200" t="s">
        <v>1771</v>
      </c>
      <c r="IE682" s="200" t="s">
        <v>1772</v>
      </c>
      <c r="IF682" s="200" t="s">
        <v>707</v>
      </c>
    </row>
    <row r="683" spans="237:240" x14ac:dyDescent="0.3">
      <c r="IC683" s="200" t="s">
        <v>1745</v>
      </c>
      <c r="ID683" s="200" t="s">
        <v>1773</v>
      </c>
      <c r="IE683" s="200" t="s">
        <v>1774</v>
      </c>
      <c r="IF683" s="200" t="s">
        <v>707</v>
      </c>
    </row>
    <row r="684" spans="237:240" x14ac:dyDescent="0.3">
      <c r="IC684" s="200" t="s">
        <v>1745</v>
      </c>
      <c r="ID684" s="200" t="s">
        <v>1775</v>
      </c>
      <c r="IE684" s="200" t="s">
        <v>1776</v>
      </c>
      <c r="IF684" s="200" t="s">
        <v>707</v>
      </c>
    </row>
    <row r="685" spans="237:240" x14ac:dyDescent="0.3">
      <c r="IC685" s="200" t="s">
        <v>1777</v>
      </c>
      <c r="ID685" s="200" t="s">
        <v>1707</v>
      </c>
      <c r="IE685" s="200" t="s">
        <v>1708</v>
      </c>
      <c r="IF685" s="200" t="s">
        <v>707</v>
      </c>
    </row>
    <row r="686" spans="237:240" x14ac:dyDescent="0.3">
      <c r="IC686" s="200" t="s">
        <v>1778</v>
      </c>
      <c r="ID686" s="200" t="s">
        <v>1779</v>
      </c>
      <c r="IE686" s="200" t="s">
        <v>1780</v>
      </c>
      <c r="IF686" s="200" t="s">
        <v>1781</v>
      </c>
    </row>
    <row r="687" spans="237:240" x14ac:dyDescent="0.3">
      <c r="IC687" s="200" t="s">
        <v>1782</v>
      </c>
      <c r="ID687" s="200" t="s">
        <v>1779</v>
      </c>
      <c r="IE687" s="200" t="s">
        <v>1780</v>
      </c>
      <c r="IF687" s="200" t="s">
        <v>1781</v>
      </c>
    </row>
    <row r="688" spans="237:240" x14ac:dyDescent="0.3">
      <c r="IC688" s="200" t="s">
        <v>1783</v>
      </c>
      <c r="ID688" s="200" t="s">
        <v>1779</v>
      </c>
      <c r="IE688" s="200" t="s">
        <v>1780</v>
      </c>
      <c r="IF688" s="200" t="s">
        <v>1781</v>
      </c>
    </row>
    <row r="689" spans="237:240" x14ac:dyDescent="0.3">
      <c r="IC689" s="200" t="s">
        <v>1784</v>
      </c>
      <c r="ID689" s="200" t="s">
        <v>1779</v>
      </c>
      <c r="IE689" s="200" t="s">
        <v>1780</v>
      </c>
      <c r="IF689" s="200" t="s">
        <v>1781</v>
      </c>
    </row>
    <row r="690" spans="237:240" x14ac:dyDescent="0.3">
      <c r="IC690" s="200" t="s">
        <v>1785</v>
      </c>
      <c r="ID690" s="200" t="s">
        <v>1779</v>
      </c>
      <c r="IE690" s="200" t="s">
        <v>1780</v>
      </c>
      <c r="IF690" s="200" t="s">
        <v>1781</v>
      </c>
    </row>
    <row r="691" spans="237:240" x14ac:dyDescent="0.3">
      <c r="IC691" s="200" t="s">
        <v>1786</v>
      </c>
      <c r="ID691" s="200" t="s">
        <v>1779</v>
      </c>
      <c r="IE691" s="200" t="s">
        <v>1780</v>
      </c>
      <c r="IF691" s="200" t="s">
        <v>1781</v>
      </c>
    </row>
    <row r="692" spans="237:240" x14ac:dyDescent="0.3">
      <c r="IC692" s="200" t="s">
        <v>1787</v>
      </c>
      <c r="ID692" s="200" t="s">
        <v>1779</v>
      </c>
      <c r="IE692" s="200" t="s">
        <v>1780</v>
      </c>
      <c r="IF692" s="200" t="s">
        <v>1781</v>
      </c>
    </row>
    <row r="693" spans="237:240" x14ac:dyDescent="0.3">
      <c r="IC693" s="200" t="s">
        <v>1787</v>
      </c>
      <c r="ID693" s="200" t="s">
        <v>1085</v>
      </c>
      <c r="IE693" s="200" t="s">
        <v>1788</v>
      </c>
      <c r="IF693" s="200" t="s">
        <v>1781</v>
      </c>
    </row>
    <row r="694" spans="237:240" x14ac:dyDescent="0.3">
      <c r="IC694" s="200" t="s">
        <v>1789</v>
      </c>
      <c r="ID694" s="200" t="s">
        <v>1779</v>
      </c>
      <c r="IE694" s="200" t="s">
        <v>1780</v>
      </c>
      <c r="IF694" s="200" t="s">
        <v>1781</v>
      </c>
    </row>
    <row r="695" spans="237:240" x14ac:dyDescent="0.3">
      <c r="IC695" s="200" t="s">
        <v>1790</v>
      </c>
      <c r="ID695" s="200" t="s">
        <v>1779</v>
      </c>
      <c r="IE695" s="200" t="s">
        <v>1780</v>
      </c>
      <c r="IF695" s="200" t="s">
        <v>1781</v>
      </c>
    </row>
    <row r="696" spans="237:240" x14ac:dyDescent="0.3">
      <c r="IC696" s="200" t="s">
        <v>1791</v>
      </c>
      <c r="ID696" s="200" t="s">
        <v>1779</v>
      </c>
      <c r="IE696" s="200" t="s">
        <v>1780</v>
      </c>
      <c r="IF696" s="200" t="s">
        <v>1781</v>
      </c>
    </row>
    <row r="697" spans="237:240" x14ac:dyDescent="0.3">
      <c r="IC697" s="200" t="s">
        <v>1792</v>
      </c>
      <c r="ID697" s="200" t="s">
        <v>1779</v>
      </c>
      <c r="IE697" s="200" t="s">
        <v>1780</v>
      </c>
      <c r="IF697" s="200" t="s">
        <v>1781</v>
      </c>
    </row>
    <row r="698" spans="237:240" x14ac:dyDescent="0.3">
      <c r="IC698" s="200" t="s">
        <v>1793</v>
      </c>
      <c r="ID698" s="200" t="s">
        <v>1779</v>
      </c>
      <c r="IE698" s="200" t="s">
        <v>1780</v>
      </c>
      <c r="IF698" s="200" t="s">
        <v>1781</v>
      </c>
    </row>
    <row r="699" spans="237:240" x14ac:dyDescent="0.3">
      <c r="IC699" s="200" t="s">
        <v>1794</v>
      </c>
      <c r="ID699" s="200" t="s">
        <v>1779</v>
      </c>
      <c r="IE699" s="200" t="s">
        <v>1780</v>
      </c>
      <c r="IF699" s="200" t="s">
        <v>1781</v>
      </c>
    </row>
    <row r="700" spans="237:240" x14ac:dyDescent="0.3">
      <c r="IC700" s="200" t="s">
        <v>1795</v>
      </c>
      <c r="ID700" s="200" t="s">
        <v>1796</v>
      </c>
      <c r="IE700" s="200" t="s">
        <v>1797</v>
      </c>
      <c r="IF700" s="200" t="s">
        <v>1781</v>
      </c>
    </row>
    <row r="701" spans="237:240" x14ac:dyDescent="0.3">
      <c r="IC701" s="200" t="s">
        <v>1795</v>
      </c>
      <c r="ID701" s="200" t="s">
        <v>1798</v>
      </c>
      <c r="IE701" s="200" t="s">
        <v>1799</v>
      </c>
      <c r="IF701" s="200" t="s">
        <v>1781</v>
      </c>
    </row>
    <row r="702" spans="237:240" x14ac:dyDescent="0.3">
      <c r="IC702" s="200" t="s">
        <v>1795</v>
      </c>
      <c r="ID702" s="200" t="s">
        <v>1800</v>
      </c>
      <c r="IE702" s="200" t="s">
        <v>1801</v>
      </c>
      <c r="IF702" s="200" t="s">
        <v>1781</v>
      </c>
    </row>
    <row r="703" spans="237:240" x14ac:dyDescent="0.3">
      <c r="IC703" s="200" t="s">
        <v>1795</v>
      </c>
      <c r="ID703" s="200" t="s">
        <v>1802</v>
      </c>
      <c r="IE703" s="200" t="s">
        <v>1803</v>
      </c>
      <c r="IF703" s="200" t="s">
        <v>1781</v>
      </c>
    </row>
    <row r="704" spans="237:240" x14ac:dyDescent="0.3">
      <c r="IC704" s="200" t="s">
        <v>1795</v>
      </c>
      <c r="ID704" s="200" t="s">
        <v>1804</v>
      </c>
      <c r="IE704" s="200" t="s">
        <v>1805</v>
      </c>
      <c r="IF704" s="200" t="s">
        <v>1781</v>
      </c>
    </row>
    <row r="705" spans="237:240" x14ac:dyDescent="0.3">
      <c r="IC705" s="200" t="s">
        <v>1795</v>
      </c>
      <c r="ID705" s="200" t="s">
        <v>1806</v>
      </c>
      <c r="IE705" s="200" t="s">
        <v>1807</v>
      </c>
      <c r="IF705" s="200" t="s">
        <v>1781</v>
      </c>
    </row>
    <row r="706" spans="237:240" x14ac:dyDescent="0.3">
      <c r="IC706" s="200" t="s">
        <v>1795</v>
      </c>
      <c r="ID706" s="200" t="s">
        <v>1808</v>
      </c>
      <c r="IE706" s="200" t="s">
        <v>1809</v>
      </c>
      <c r="IF706" s="200" t="s">
        <v>1781</v>
      </c>
    </row>
    <row r="707" spans="237:240" x14ac:dyDescent="0.3">
      <c r="IC707" s="200" t="s">
        <v>1795</v>
      </c>
      <c r="ID707" s="200" t="s">
        <v>1810</v>
      </c>
      <c r="IE707" s="200" t="s">
        <v>1811</v>
      </c>
      <c r="IF707" s="200" t="s">
        <v>1781</v>
      </c>
    </row>
    <row r="708" spans="237:240" x14ac:dyDescent="0.3">
      <c r="IC708" s="200" t="s">
        <v>1795</v>
      </c>
      <c r="ID708" s="200" t="s">
        <v>1812</v>
      </c>
      <c r="IE708" s="200" t="s">
        <v>1813</v>
      </c>
      <c r="IF708" s="200" t="s">
        <v>1781</v>
      </c>
    </row>
    <row r="709" spans="237:240" x14ac:dyDescent="0.3">
      <c r="IC709" s="200" t="s">
        <v>1795</v>
      </c>
      <c r="ID709" s="200" t="s">
        <v>1814</v>
      </c>
      <c r="IE709" s="200" t="s">
        <v>1815</v>
      </c>
      <c r="IF709" s="200" t="s">
        <v>1781</v>
      </c>
    </row>
    <row r="710" spans="237:240" x14ac:dyDescent="0.3">
      <c r="IC710" s="200" t="s">
        <v>1795</v>
      </c>
      <c r="ID710" s="200" t="s">
        <v>1816</v>
      </c>
      <c r="IE710" s="200" t="s">
        <v>1817</v>
      </c>
      <c r="IF710" s="200" t="s">
        <v>1781</v>
      </c>
    </row>
    <row r="711" spans="237:240" x14ac:dyDescent="0.3">
      <c r="IC711" s="200" t="s">
        <v>1795</v>
      </c>
      <c r="ID711" s="200" t="s">
        <v>1818</v>
      </c>
      <c r="IE711" s="200" t="s">
        <v>1819</v>
      </c>
      <c r="IF711" s="200" t="s">
        <v>1781</v>
      </c>
    </row>
    <row r="712" spans="237:240" x14ac:dyDescent="0.3">
      <c r="IC712" s="200" t="s">
        <v>1795</v>
      </c>
      <c r="ID712" s="200" t="s">
        <v>1820</v>
      </c>
      <c r="IE712" s="200" t="s">
        <v>1821</v>
      </c>
      <c r="IF712" s="200" t="s">
        <v>1781</v>
      </c>
    </row>
    <row r="713" spans="237:240" x14ac:dyDescent="0.3">
      <c r="IC713" s="200" t="s">
        <v>1822</v>
      </c>
      <c r="ID713" s="200" t="s">
        <v>1802</v>
      </c>
      <c r="IE713" s="200" t="s">
        <v>1803</v>
      </c>
      <c r="IF713" s="200" t="s">
        <v>1781</v>
      </c>
    </row>
    <row r="714" spans="237:240" x14ac:dyDescent="0.3">
      <c r="IC714" s="200" t="s">
        <v>1822</v>
      </c>
      <c r="ID714" s="200" t="s">
        <v>1823</v>
      </c>
      <c r="IE714" s="200" t="s">
        <v>1824</v>
      </c>
      <c r="IF714" s="200" t="s">
        <v>1781</v>
      </c>
    </row>
    <row r="715" spans="237:240" x14ac:dyDescent="0.3">
      <c r="IC715" s="200" t="s">
        <v>1822</v>
      </c>
      <c r="ID715" s="200" t="s">
        <v>1825</v>
      </c>
      <c r="IE715" s="200" t="s">
        <v>1826</v>
      </c>
      <c r="IF715" s="200" t="s">
        <v>1781</v>
      </c>
    </row>
    <row r="716" spans="237:240" x14ac:dyDescent="0.3">
      <c r="IC716" s="200" t="s">
        <v>1822</v>
      </c>
      <c r="ID716" s="200" t="s">
        <v>1827</v>
      </c>
      <c r="IE716" s="200" t="s">
        <v>1828</v>
      </c>
      <c r="IF716" s="200" t="s">
        <v>1781</v>
      </c>
    </row>
    <row r="717" spans="237:240" x14ac:dyDescent="0.3">
      <c r="IC717" s="200" t="s">
        <v>1822</v>
      </c>
      <c r="ID717" s="200" t="s">
        <v>1829</v>
      </c>
      <c r="IE717" s="200" t="s">
        <v>1830</v>
      </c>
      <c r="IF717" s="200" t="s">
        <v>1781</v>
      </c>
    </row>
    <row r="718" spans="237:240" x14ac:dyDescent="0.3">
      <c r="IC718" s="200" t="s">
        <v>1822</v>
      </c>
      <c r="ID718" s="200" t="s">
        <v>1831</v>
      </c>
      <c r="IE718" s="200" t="s">
        <v>1832</v>
      </c>
      <c r="IF718" s="200" t="s">
        <v>1781</v>
      </c>
    </row>
    <row r="719" spans="237:240" x14ac:dyDescent="0.3">
      <c r="IC719" s="200" t="s">
        <v>1822</v>
      </c>
      <c r="ID719" s="200" t="s">
        <v>1833</v>
      </c>
      <c r="IE719" s="200" t="s">
        <v>1834</v>
      </c>
      <c r="IF719" s="200" t="s">
        <v>1781</v>
      </c>
    </row>
    <row r="720" spans="237:240" x14ac:dyDescent="0.3">
      <c r="IC720" s="200" t="s">
        <v>1822</v>
      </c>
      <c r="ID720" s="200" t="s">
        <v>1835</v>
      </c>
      <c r="IE720" s="200" t="s">
        <v>1836</v>
      </c>
      <c r="IF720" s="200" t="s">
        <v>1781</v>
      </c>
    </row>
    <row r="721" spans="237:240" x14ac:dyDescent="0.3">
      <c r="IC721" s="200" t="s">
        <v>1822</v>
      </c>
      <c r="ID721" s="200" t="s">
        <v>1837</v>
      </c>
      <c r="IE721" s="200" t="s">
        <v>1838</v>
      </c>
      <c r="IF721" s="200" t="s">
        <v>1781</v>
      </c>
    </row>
    <row r="722" spans="237:240" x14ac:dyDescent="0.3">
      <c r="IC722" s="200" t="s">
        <v>1822</v>
      </c>
      <c r="ID722" s="200" t="s">
        <v>1839</v>
      </c>
      <c r="IE722" s="200" t="s">
        <v>1840</v>
      </c>
      <c r="IF722" s="200" t="s">
        <v>1781</v>
      </c>
    </row>
    <row r="723" spans="237:240" x14ac:dyDescent="0.3">
      <c r="IC723" s="200" t="s">
        <v>1822</v>
      </c>
      <c r="ID723" s="200" t="s">
        <v>1841</v>
      </c>
      <c r="IE723" s="200" t="s">
        <v>1842</v>
      </c>
      <c r="IF723" s="200" t="s">
        <v>1781</v>
      </c>
    </row>
    <row r="724" spans="237:240" x14ac:dyDescent="0.3">
      <c r="IC724" s="200" t="s">
        <v>1843</v>
      </c>
      <c r="ID724" s="200" t="s">
        <v>1844</v>
      </c>
      <c r="IE724" s="200" t="s">
        <v>1845</v>
      </c>
      <c r="IF724" s="200" t="s">
        <v>1781</v>
      </c>
    </row>
    <row r="725" spans="237:240" x14ac:dyDescent="0.3">
      <c r="IC725" s="200" t="s">
        <v>1843</v>
      </c>
      <c r="ID725" s="200" t="s">
        <v>1846</v>
      </c>
      <c r="IE725" s="200" t="s">
        <v>1847</v>
      </c>
      <c r="IF725" s="200" t="s">
        <v>1781</v>
      </c>
    </row>
    <row r="726" spans="237:240" x14ac:dyDescent="0.3">
      <c r="IC726" s="200" t="s">
        <v>1843</v>
      </c>
      <c r="ID726" s="200" t="s">
        <v>1848</v>
      </c>
      <c r="IE726" s="200" t="s">
        <v>1849</v>
      </c>
      <c r="IF726" s="200" t="s">
        <v>1781</v>
      </c>
    </row>
    <row r="727" spans="237:240" x14ac:dyDescent="0.3">
      <c r="IC727" s="200" t="s">
        <v>1843</v>
      </c>
      <c r="ID727" s="200" t="s">
        <v>1850</v>
      </c>
      <c r="IE727" s="200" t="s">
        <v>1851</v>
      </c>
      <c r="IF727" s="200" t="s">
        <v>1781</v>
      </c>
    </row>
    <row r="728" spans="237:240" x14ac:dyDescent="0.3">
      <c r="IC728" s="200" t="s">
        <v>1843</v>
      </c>
      <c r="ID728" s="200" t="s">
        <v>1852</v>
      </c>
      <c r="IE728" s="200" t="s">
        <v>1853</v>
      </c>
      <c r="IF728" s="200" t="s">
        <v>1781</v>
      </c>
    </row>
    <row r="729" spans="237:240" x14ac:dyDescent="0.3">
      <c r="IC729" s="200" t="s">
        <v>1843</v>
      </c>
      <c r="ID729" s="200" t="s">
        <v>1854</v>
      </c>
      <c r="IE729" s="200" t="s">
        <v>1855</v>
      </c>
      <c r="IF729" s="200" t="s">
        <v>1781</v>
      </c>
    </row>
    <row r="730" spans="237:240" x14ac:dyDescent="0.3">
      <c r="IC730" s="200" t="s">
        <v>1843</v>
      </c>
      <c r="ID730" s="200" t="s">
        <v>1856</v>
      </c>
      <c r="IE730" s="200" t="s">
        <v>1857</v>
      </c>
      <c r="IF730" s="200" t="s">
        <v>1781</v>
      </c>
    </row>
    <row r="731" spans="237:240" x14ac:dyDescent="0.3">
      <c r="IC731" s="200" t="s">
        <v>1843</v>
      </c>
      <c r="ID731" s="200" t="s">
        <v>1858</v>
      </c>
      <c r="IE731" s="200" t="s">
        <v>1859</v>
      </c>
      <c r="IF731" s="200" t="s">
        <v>1781</v>
      </c>
    </row>
    <row r="732" spans="237:240" x14ac:dyDescent="0.3">
      <c r="IC732" s="200" t="s">
        <v>1843</v>
      </c>
      <c r="ID732" s="200" t="s">
        <v>1860</v>
      </c>
      <c r="IE732" s="200" t="s">
        <v>1861</v>
      </c>
      <c r="IF732" s="200" t="s">
        <v>1781</v>
      </c>
    </row>
    <row r="733" spans="237:240" x14ac:dyDescent="0.3">
      <c r="IC733" s="200" t="s">
        <v>1843</v>
      </c>
      <c r="ID733" s="200" t="s">
        <v>1862</v>
      </c>
      <c r="IE733" s="200" t="s">
        <v>1863</v>
      </c>
      <c r="IF733" s="200" t="s">
        <v>1781</v>
      </c>
    </row>
    <row r="734" spans="237:240" x14ac:dyDescent="0.3">
      <c r="IC734" s="200" t="s">
        <v>1843</v>
      </c>
      <c r="ID734" s="200" t="s">
        <v>1864</v>
      </c>
      <c r="IE734" s="200" t="s">
        <v>1865</v>
      </c>
      <c r="IF734" s="200" t="s">
        <v>1781</v>
      </c>
    </row>
    <row r="735" spans="237:240" x14ac:dyDescent="0.3">
      <c r="IC735" s="200" t="s">
        <v>1843</v>
      </c>
      <c r="ID735" s="200" t="s">
        <v>1866</v>
      </c>
      <c r="IE735" s="200" t="s">
        <v>1867</v>
      </c>
      <c r="IF735" s="200" t="s">
        <v>1781</v>
      </c>
    </row>
    <row r="736" spans="237:240" x14ac:dyDescent="0.3">
      <c r="IC736" s="200" t="s">
        <v>1868</v>
      </c>
      <c r="ID736" s="200" t="s">
        <v>1869</v>
      </c>
      <c r="IE736" s="200" t="s">
        <v>1870</v>
      </c>
      <c r="IF736" s="200" t="s">
        <v>1781</v>
      </c>
    </row>
    <row r="737" spans="237:240" x14ac:dyDescent="0.3">
      <c r="IC737" s="200" t="s">
        <v>1868</v>
      </c>
      <c r="ID737" s="200" t="s">
        <v>1871</v>
      </c>
      <c r="IE737" s="200" t="s">
        <v>1872</v>
      </c>
      <c r="IF737" s="200" t="s">
        <v>1781</v>
      </c>
    </row>
    <row r="738" spans="237:240" x14ac:dyDescent="0.3">
      <c r="IC738" s="200" t="s">
        <v>1868</v>
      </c>
      <c r="ID738" s="200" t="s">
        <v>1873</v>
      </c>
      <c r="IE738" s="200" t="s">
        <v>1874</v>
      </c>
      <c r="IF738" s="200" t="s">
        <v>1781</v>
      </c>
    </row>
    <row r="739" spans="237:240" x14ac:dyDescent="0.3">
      <c r="IC739" s="200" t="s">
        <v>1868</v>
      </c>
      <c r="ID739" s="200" t="s">
        <v>1875</v>
      </c>
      <c r="IE739" s="200" t="s">
        <v>1876</v>
      </c>
      <c r="IF739" s="200" t="s">
        <v>1781</v>
      </c>
    </row>
    <row r="740" spans="237:240" x14ac:dyDescent="0.3">
      <c r="IC740" s="200" t="s">
        <v>1868</v>
      </c>
      <c r="ID740" s="200" t="s">
        <v>1877</v>
      </c>
      <c r="IE740" s="200" t="s">
        <v>1878</v>
      </c>
      <c r="IF740" s="200" t="s">
        <v>1781</v>
      </c>
    </row>
    <row r="741" spans="237:240" x14ac:dyDescent="0.3">
      <c r="IC741" s="200" t="s">
        <v>1868</v>
      </c>
      <c r="ID741" s="200" t="s">
        <v>1879</v>
      </c>
      <c r="IE741" s="200" t="s">
        <v>1880</v>
      </c>
      <c r="IF741" s="200" t="s">
        <v>1781</v>
      </c>
    </row>
    <row r="742" spans="237:240" x14ac:dyDescent="0.3">
      <c r="IC742" s="200" t="s">
        <v>1868</v>
      </c>
      <c r="ID742" s="200" t="s">
        <v>1881</v>
      </c>
      <c r="IE742" s="200" t="s">
        <v>1882</v>
      </c>
      <c r="IF742" s="200" t="s">
        <v>1781</v>
      </c>
    </row>
    <row r="743" spans="237:240" x14ac:dyDescent="0.3">
      <c r="IC743" s="200" t="s">
        <v>1868</v>
      </c>
      <c r="ID743" s="200" t="s">
        <v>1883</v>
      </c>
      <c r="IE743" s="200" t="s">
        <v>1884</v>
      </c>
      <c r="IF743" s="200" t="s">
        <v>1781</v>
      </c>
    </row>
    <row r="744" spans="237:240" x14ac:dyDescent="0.3">
      <c r="IC744" s="200" t="s">
        <v>1868</v>
      </c>
      <c r="ID744" s="200" t="s">
        <v>1597</v>
      </c>
      <c r="IE744" s="200" t="s">
        <v>1885</v>
      </c>
      <c r="IF744" s="200" t="s">
        <v>1781</v>
      </c>
    </row>
    <row r="745" spans="237:240" x14ac:dyDescent="0.3">
      <c r="IC745" s="200" t="s">
        <v>1868</v>
      </c>
      <c r="ID745" s="200" t="s">
        <v>1886</v>
      </c>
      <c r="IE745" s="200" t="s">
        <v>1887</v>
      </c>
      <c r="IF745" s="200" t="s">
        <v>1781</v>
      </c>
    </row>
    <row r="746" spans="237:240" x14ac:dyDescent="0.3">
      <c r="IC746" s="200" t="s">
        <v>1868</v>
      </c>
      <c r="ID746" s="200" t="s">
        <v>1888</v>
      </c>
      <c r="IE746" s="200" t="s">
        <v>1889</v>
      </c>
      <c r="IF746" s="200" t="s">
        <v>1781</v>
      </c>
    </row>
    <row r="747" spans="237:240" x14ac:dyDescent="0.3">
      <c r="IC747" s="200" t="s">
        <v>1868</v>
      </c>
      <c r="ID747" s="200" t="s">
        <v>1890</v>
      </c>
      <c r="IE747" s="200" t="s">
        <v>1891</v>
      </c>
      <c r="IF747" s="200" t="s">
        <v>1781</v>
      </c>
    </row>
    <row r="748" spans="237:240" x14ac:dyDescent="0.3">
      <c r="IC748" s="200" t="s">
        <v>1868</v>
      </c>
      <c r="ID748" s="200" t="s">
        <v>1892</v>
      </c>
      <c r="IE748" s="200" t="s">
        <v>1893</v>
      </c>
      <c r="IF748" s="200" t="s">
        <v>1781</v>
      </c>
    </row>
    <row r="749" spans="237:240" x14ac:dyDescent="0.3">
      <c r="IC749" s="200" t="s">
        <v>1868</v>
      </c>
      <c r="ID749" s="200" t="s">
        <v>1894</v>
      </c>
      <c r="IE749" s="200" t="s">
        <v>1895</v>
      </c>
      <c r="IF749" s="200" t="s">
        <v>1781</v>
      </c>
    </row>
    <row r="750" spans="237:240" x14ac:dyDescent="0.3">
      <c r="IC750" s="200" t="s">
        <v>1896</v>
      </c>
      <c r="ID750" s="200" t="s">
        <v>1897</v>
      </c>
      <c r="IE750" s="200" t="s">
        <v>1898</v>
      </c>
      <c r="IF750" s="200" t="s">
        <v>1781</v>
      </c>
    </row>
    <row r="751" spans="237:240" x14ac:dyDescent="0.3">
      <c r="IC751" s="200" t="s">
        <v>1896</v>
      </c>
      <c r="ID751" s="200" t="s">
        <v>1899</v>
      </c>
      <c r="IE751" s="200" t="s">
        <v>1900</v>
      </c>
      <c r="IF751" s="200" t="s">
        <v>1781</v>
      </c>
    </row>
    <row r="752" spans="237:240" x14ac:dyDescent="0.3">
      <c r="IC752" s="200" t="s">
        <v>1896</v>
      </c>
      <c r="ID752" s="200" t="s">
        <v>1901</v>
      </c>
      <c r="IE752" s="200" t="s">
        <v>1902</v>
      </c>
      <c r="IF752" s="200" t="s">
        <v>1781</v>
      </c>
    </row>
    <row r="753" spans="237:240" x14ac:dyDescent="0.3">
      <c r="IC753" s="200" t="s">
        <v>1896</v>
      </c>
      <c r="ID753" s="200" t="s">
        <v>1903</v>
      </c>
      <c r="IE753" s="200" t="s">
        <v>1904</v>
      </c>
      <c r="IF753" s="200" t="s">
        <v>1781</v>
      </c>
    </row>
    <row r="754" spans="237:240" x14ac:dyDescent="0.3">
      <c r="IC754" s="200" t="s">
        <v>1896</v>
      </c>
      <c r="ID754" s="200" t="s">
        <v>1905</v>
      </c>
      <c r="IE754" s="200" t="s">
        <v>1906</v>
      </c>
      <c r="IF754" s="200" t="s">
        <v>1781</v>
      </c>
    </row>
    <row r="755" spans="237:240" x14ac:dyDescent="0.3">
      <c r="IC755" s="200" t="s">
        <v>1896</v>
      </c>
      <c r="ID755" s="200" t="s">
        <v>1907</v>
      </c>
      <c r="IE755" s="200" t="s">
        <v>1908</v>
      </c>
      <c r="IF755" s="200" t="s">
        <v>1781</v>
      </c>
    </row>
    <row r="756" spans="237:240" x14ac:dyDescent="0.3">
      <c r="IC756" s="200" t="s">
        <v>1896</v>
      </c>
      <c r="ID756" s="200" t="s">
        <v>1909</v>
      </c>
      <c r="IE756" s="200" t="s">
        <v>1910</v>
      </c>
      <c r="IF756" s="200" t="s">
        <v>1781</v>
      </c>
    </row>
    <row r="757" spans="237:240" x14ac:dyDescent="0.3">
      <c r="IC757" s="200" t="s">
        <v>1896</v>
      </c>
      <c r="ID757" s="200" t="s">
        <v>1911</v>
      </c>
      <c r="IE757" s="200" t="s">
        <v>1912</v>
      </c>
      <c r="IF757" s="200" t="s">
        <v>1781</v>
      </c>
    </row>
    <row r="758" spans="237:240" x14ac:dyDescent="0.3">
      <c r="IC758" s="200" t="s">
        <v>1896</v>
      </c>
      <c r="ID758" s="200" t="s">
        <v>1913</v>
      </c>
      <c r="IE758" s="200" t="s">
        <v>1914</v>
      </c>
      <c r="IF758" s="200" t="s">
        <v>1781</v>
      </c>
    </row>
    <row r="759" spans="237:240" x14ac:dyDescent="0.3">
      <c r="IC759" s="200" t="s">
        <v>1896</v>
      </c>
      <c r="ID759" s="200" t="s">
        <v>1915</v>
      </c>
      <c r="IE759" s="200" t="s">
        <v>1916</v>
      </c>
      <c r="IF759" s="200" t="s">
        <v>1781</v>
      </c>
    </row>
    <row r="760" spans="237:240" x14ac:dyDescent="0.3">
      <c r="IC760" s="200" t="s">
        <v>1917</v>
      </c>
      <c r="ID760" s="200" t="s">
        <v>1918</v>
      </c>
      <c r="IE760" s="200" t="s">
        <v>1919</v>
      </c>
      <c r="IF760" s="200" t="s">
        <v>1781</v>
      </c>
    </row>
    <row r="761" spans="237:240" x14ac:dyDescent="0.3">
      <c r="IC761" s="200" t="s">
        <v>1917</v>
      </c>
      <c r="ID761" s="200" t="s">
        <v>1920</v>
      </c>
      <c r="IE761" s="200" t="s">
        <v>1921</v>
      </c>
      <c r="IF761" s="200" t="s">
        <v>1781</v>
      </c>
    </row>
    <row r="762" spans="237:240" x14ac:dyDescent="0.3">
      <c r="IC762" s="200" t="s">
        <v>1917</v>
      </c>
      <c r="ID762" s="200" t="s">
        <v>1922</v>
      </c>
      <c r="IE762" s="200" t="s">
        <v>1923</v>
      </c>
      <c r="IF762" s="200" t="s">
        <v>1781</v>
      </c>
    </row>
    <row r="763" spans="237:240" x14ac:dyDescent="0.3">
      <c r="IC763" s="200" t="s">
        <v>1924</v>
      </c>
      <c r="ID763" s="200" t="s">
        <v>1925</v>
      </c>
      <c r="IE763" s="200" t="s">
        <v>1926</v>
      </c>
      <c r="IF763" s="200" t="s">
        <v>1781</v>
      </c>
    </row>
    <row r="764" spans="237:240" x14ac:dyDescent="0.3">
      <c r="IC764" s="200" t="s">
        <v>1924</v>
      </c>
      <c r="ID764" s="200" t="s">
        <v>1927</v>
      </c>
      <c r="IE764" s="200" t="s">
        <v>1928</v>
      </c>
      <c r="IF764" s="200" t="s">
        <v>1781</v>
      </c>
    </row>
    <row r="765" spans="237:240" x14ac:dyDescent="0.3">
      <c r="IC765" s="200" t="s">
        <v>1924</v>
      </c>
      <c r="ID765" s="200" t="s">
        <v>1929</v>
      </c>
      <c r="IE765" s="200" t="s">
        <v>1930</v>
      </c>
      <c r="IF765" s="200" t="s">
        <v>1781</v>
      </c>
    </row>
    <row r="766" spans="237:240" x14ac:dyDescent="0.3">
      <c r="IC766" s="200" t="s">
        <v>1924</v>
      </c>
      <c r="ID766" s="200" t="s">
        <v>1931</v>
      </c>
      <c r="IE766" s="200" t="s">
        <v>1932</v>
      </c>
      <c r="IF766" s="200" t="s">
        <v>1781</v>
      </c>
    </row>
    <row r="767" spans="237:240" x14ac:dyDescent="0.3">
      <c r="IC767" s="200" t="s">
        <v>1924</v>
      </c>
      <c r="ID767" s="200" t="s">
        <v>1933</v>
      </c>
      <c r="IE767" s="200" t="s">
        <v>1934</v>
      </c>
      <c r="IF767" s="200" t="s">
        <v>1781</v>
      </c>
    </row>
    <row r="768" spans="237:240" x14ac:dyDescent="0.3">
      <c r="IC768" s="200" t="s">
        <v>1924</v>
      </c>
      <c r="ID768" s="200" t="s">
        <v>1935</v>
      </c>
      <c r="IE768" s="200" t="s">
        <v>1936</v>
      </c>
      <c r="IF768" s="200" t="s">
        <v>1781</v>
      </c>
    </row>
    <row r="769" spans="237:240" x14ac:dyDescent="0.3">
      <c r="IC769" s="200" t="s">
        <v>1924</v>
      </c>
      <c r="ID769" s="200" t="s">
        <v>1937</v>
      </c>
      <c r="IE769" s="200" t="s">
        <v>1938</v>
      </c>
      <c r="IF769" s="200" t="s">
        <v>1781</v>
      </c>
    </row>
    <row r="770" spans="237:240" x14ac:dyDescent="0.3">
      <c r="IC770" s="200" t="s">
        <v>1939</v>
      </c>
      <c r="ID770" s="200" t="s">
        <v>1940</v>
      </c>
      <c r="IE770" s="200" t="s">
        <v>1941</v>
      </c>
      <c r="IF770" s="200" t="s">
        <v>1781</v>
      </c>
    </row>
    <row r="771" spans="237:240" x14ac:dyDescent="0.3">
      <c r="IC771" s="200" t="s">
        <v>1939</v>
      </c>
      <c r="ID771" s="200" t="s">
        <v>1942</v>
      </c>
      <c r="IE771" s="200" t="s">
        <v>1943</v>
      </c>
      <c r="IF771" s="200" t="s">
        <v>1781</v>
      </c>
    </row>
    <row r="772" spans="237:240" x14ac:dyDescent="0.3">
      <c r="IC772" s="200" t="s">
        <v>1944</v>
      </c>
      <c r="ID772" s="200" t="s">
        <v>1945</v>
      </c>
      <c r="IE772" s="200" t="s">
        <v>1946</v>
      </c>
      <c r="IF772" s="200" t="s">
        <v>1781</v>
      </c>
    </row>
    <row r="773" spans="237:240" x14ac:dyDescent="0.3">
      <c r="IC773" s="200" t="s">
        <v>1944</v>
      </c>
      <c r="ID773" s="200" t="s">
        <v>1947</v>
      </c>
      <c r="IE773" s="200" t="s">
        <v>1948</v>
      </c>
      <c r="IF773" s="200" t="s">
        <v>1781</v>
      </c>
    </row>
    <row r="774" spans="237:240" x14ac:dyDescent="0.3">
      <c r="IC774" s="200" t="s">
        <v>1944</v>
      </c>
      <c r="ID774" s="200" t="s">
        <v>1949</v>
      </c>
      <c r="IE774" s="200" t="s">
        <v>1950</v>
      </c>
      <c r="IF774" s="200" t="s">
        <v>1781</v>
      </c>
    </row>
    <row r="775" spans="237:240" x14ac:dyDescent="0.3">
      <c r="IC775" s="200" t="s">
        <v>1944</v>
      </c>
      <c r="ID775" s="200" t="s">
        <v>1951</v>
      </c>
      <c r="IE775" s="200" t="s">
        <v>1952</v>
      </c>
      <c r="IF775" s="200" t="s">
        <v>1781</v>
      </c>
    </row>
    <row r="776" spans="237:240" x14ac:dyDescent="0.3">
      <c r="IC776" s="200" t="s">
        <v>1953</v>
      </c>
      <c r="ID776" s="200" t="s">
        <v>1954</v>
      </c>
      <c r="IE776" s="200" t="s">
        <v>1955</v>
      </c>
      <c r="IF776" s="200" t="s">
        <v>1781</v>
      </c>
    </row>
    <row r="777" spans="237:240" x14ac:dyDescent="0.3">
      <c r="IC777" s="200" t="s">
        <v>1953</v>
      </c>
      <c r="ID777" s="200" t="s">
        <v>1956</v>
      </c>
      <c r="IE777" s="200" t="s">
        <v>1957</v>
      </c>
      <c r="IF777" s="200" t="s">
        <v>1781</v>
      </c>
    </row>
    <row r="778" spans="237:240" x14ac:dyDescent="0.3">
      <c r="IC778" s="200" t="s">
        <v>1953</v>
      </c>
      <c r="ID778" s="200" t="s">
        <v>1958</v>
      </c>
      <c r="IE778" s="200" t="s">
        <v>1959</v>
      </c>
      <c r="IF778" s="200" t="s">
        <v>1781</v>
      </c>
    </row>
    <row r="779" spans="237:240" x14ac:dyDescent="0.3">
      <c r="IC779" s="200" t="s">
        <v>1953</v>
      </c>
      <c r="ID779" s="200" t="s">
        <v>1960</v>
      </c>
      <c r="IE779" s="200" t="s">
        <v>1961</v>
      </c>
      <c r="IF779" s="200" t="s">
        <v>1781</v>
      </c>
    </row>
    <row r="780" spans="237:240" x14ac:dyDescent="0.3">
      <c r="IC780" s="200" t="s">
        <v>1953</v>
      </c>
      <c r="ID780" s="200" t="s">
        <v>1962</v>
      </c>
      <c r="IE780" s="200" t="s">
        <v>1963</v>
      </c>
      <c r="IF780" s="200" t="s">
        <v>1781</v>
      </c>
    </row>
    <row r="781" spans="237:240" x14ac:dyDescent="0.3">
      <c r="IC781" s="200" t="s">
        <v>1964</v>
      </c>
      <c r="ID781" s="200" t="s">
        <v>1965</v>
      </c>
      <c r="IE781" s="200" t="s">
        <v>1966</v>
      </c>
      <c r="IF781" s="200" t="s">
        <v>1781</v>
      </c>
    </row>
    <row r="782" spans="237:240" x14ac:dyDescent="0.3">
      <c r="IC782" s="200" t="s">
        <v>1967</v>
      </c>
      <c r="ID782" s="200" t="s">
        <v>1968</v>
      </c>
      <c r="IE782" s="200" t="s">
        <v>1969</v>
      </c>
      <c r="IF782" s="200" t="s">
        <v>1781</v>
      </c>
    </row>
    <row r="783" spans="237:240" x14ac:dyDescent="0.3">
      <c r="IC783" s="200" t="s">
        <v>1967</v>
      </c>
      <c r="ID783" s="200" t="s">
        <v>1970</v>
      </c>
      <c r="IE783" s="200" t="s">
        <v>1971</v>
      </c>
      <c r="IF783" s="200" t="s">
        <v>1781</v>
      </c>
    </row>
    <row r="784" spans="237:240" x14ac:dyDescent="0.3">
      <c r="IC784" s="200" t="s">
        <v>1967</v>
      </c>
      <c r="ID784" s="200" t="s">
        <v>1972</v>
      </c>
      <c r="IE784" s="200" t="s">
        <v>1973</v>
      </c>
      <c r="IF784" s="200" t="s">
        <v>1781</v>
      </c>
    </row>
    <row r="785" spans="237:240" x14ac:dyDescent="0.3">
      <c r="IC785" s="200" t="s">
        <v>1967</v>
      </c>
      <c r="ID785" s="200" t="s">
        <v>1974</v>
      </c>
      <c r="IE785" s="200" t="s">
        <v>1975</v>
      </c>
      <c r="IF785" s="200" t="s">
        <v>1781</v>
      </c>
    </row>
    <row r="786" spans="237:240" x14ac:dyDescent="0.3">
      <c r="IC786" s="200" t="s">
        <v>1967</v>
      </c>
      <c r="ID786" s="200" t="s">
        <v>1976</v>
      </c>
      <c r="IE786" s="200" t="s">
        <v>1977</v>
      </c>
      <c r="IF786" s="200" t="s">
        <v>1781</v>
      </c>
    </row>
    <row r="787" spans="237:240" x14ac:dyDescent="0.3">
      <c r="IC787" s="200" t="s">
        <v>1967</v>
      </c>
      <c r="ID787" s="200" t="s">
        <v>1978</v>
      </c>
      <c r="IE787" s="200" t="s">
        <v>1979</v>
      </c>
      <c r="IF787" s="200" t="s">
        <v>1781</v>
      </c>
    </row>
    <row r="788" spans="237:240" x14ac:dyDescent="0.3">
      <c r="IC788" s="200" t="s">
        <v>1967</v>
      </c>
      <c r="ID788" s="200" t="s">
        <v>1980</v>
      </c>
      <c r="IE788" s="200" t="s">
        <v>1981</v>
      </c>
      <c r="IF788" s="200" t="s">
        <v>1781</v>
      </c>
    </row>
    <row r="789" spans="237:240" x14ac:dyDescent="0.3">
      <c r="IC789" s="200" t="s">
        <v>1967</v>
      </c>
      <c r="ID789" s="200" t="s">
        <v>1982</v>
      </c>
      <c r="IE789" s="200" t="s">
        <v>1983</v>
      </c>
      <c r="IF789" s="200" t="s">
        <v>1781</v>
      </c>
    </row>
    <row r="790" spans="237:240" x14ac:dyDescent="0.3">
      <c r="IC790" s="200" t="s">
        <v>1984</v>
      </c>
      <c r="ID790" s="200" t="s">
        <v>1985</v>
      </c>
      <c r="IE790" s="200" t="s">
        <v>1986</v>
      </c>
      <c r="IF790" s="200" t="s">
        <v>1781</v>
      </c>
    </row>
    <row r="791" spans="237:240" x14ac:dyDescent="0.3">
      <c r="IC791" s="200" t="s">
        <v>1984</v>
      </c>
      <c r="ID791" s="200" t="s">
        <v>1987</v>
      </c>
      <c r="IE791" s="200" t="s">
        <v>1988</v>
      </c>
      <c r="IF791" s="200" t="s">
        <v>1781</v>
      </c>
    </row>
    <row r="792" spans="237:240" x14ac:dyDescent="0.3">
      <c r="IC792" s="200" t="s">
        <v>1989</v>
      </c>
      <c r="ID792" s="200" t="s">
        <v>1802</v>
      </c>
      <c r="IE792" s="200" t="s">
        <v>1990</v>
      </c>
      <c r="IF792" s="200" t="s">
        <v>1781</v>
      </c>
    </row>
    <row r="793" spans="237:240" x14ac:dyDescent="0.3">
      <c r="IC793" s="200" t="s">
        <v>1989</v>
      </c>
      <c r="ID793" s="200" t="s">
        <v>1991</v>
      </c>
      <c r="IE793" s="200" t="s">
        <v>1992</v>
      </c>
      <c r="IF793" s="200" t="s">
        <v>1781</v>
      </c>
    </row>
    <row r="794" spans="237:240" x14ac:dyDescent="0.3">
      <c r="IC794" s="200" t="s">
        <v>1993</v>
      </c>
      <c r="ID794" s="200" t="s">
        <v>1994</v>
      </c>
      <c r="IE794" s="200" t="s">
        <v>1995</v>
      </c>
      <c r="IF794" s="200" t="s">
        <v>1781</v>
      </c>
    </row>
    <row r="795" spans="237:240" x14ac:dyDescent="0.3">
      <c r="IC795" s="200" t="s">
        <v>1996</v>
      </c>
      <c r="ID795" s="200" t="s">
        <v>1997</v>
      </c>
      <c r="IE795" s="200" t="s">
        <v>1998</v>
      </c>
      <c r="IF795" s="200" t="s">
        <v>1781</v>
      </c>
    </row>
    <row r="796" spans="237:240" x14ac:dyDescent="0.3">
      <c r="IC796" s="200" t="s">
        <v>1996</v>
      </c>
      <c r="ID796" s="200" t="s">
        <v>1999</v>
      </c>
      <c r="IE796" s="200" t="s">
        <v>2000</v>
      </c>
      <c r="IF796" s="200" t="s">
        <v>1781</v>
      </c>
    </row>
    <row r="797" spans="237:240" x14ac:dyDescent="0.3">
      <c r="IC797" s="200" t="s">
        <v>1996</v>
      </c>
      <c r="ID797" s="200" t="s">
        <v>2001</v>
      </c>
      <c r="IE797" s="200" t="s">
        <v>2002</v>
      </c>
      <c r="IF797" s="200" t="s">
        <v>1781</v>
      </c>
    </row>
    <row r="798" spans="237:240" x14ac:dyDescent="0.3">
      <c r="IC798" s="200" t="s">
        <v>1996</v>
      </c>
      <c r="ID798" s="200" t="s">
        <v>2003</v>
      </c>
      <c r="IE798" s="200" t="s">
        <v>2004</v>
      </c>
      <c r="IF798" s="200" t="s">
        <v>1781</v>
      </c>
    </row>
    <row r="799" spans="237:240" x14ac:dyDescent="0.3">
      <c r="IC799" s="200" t="s">
        <v>1996</v>
      </c>
      <c r="ID799" s="200" t="s">
        <v>2005</v>
      </c>
      <c r="IE799" s="200" t="s">
        <v>2006</v>
      </c>
      <c r="IF799" s="200" t="s">
        <v>1781</v>
      </c>
    </row>
    <row r="800" spans="237:240" x14ac:dyDescent="0.3">
      <c r="IC800" s="200" t="s">
        <v>1996</v>
      </c>
      <c r="ID800" s="200" t="s">
        <v>2007</v>
      </c>
      <c r="IE800" s="200" t="s">
        <v>2008</v>
      </c>
      <c r="IF800" s="200" t="s">
        <v>1781</v>
      </c>
    </row>
    <row r="801" spans="237:240" x14ac:dyDescent="0.3">
      <c r="IC801" s="200" t="s">
        <v>1996</v>
      </c>
      <c r="ID801" s="200" t="s">
        <v>2009</v>
      </c>
      <c r="IE801" s="200" t="s">
        <v>2010</v>
      </c>
      <c r="IF801" s="200" t="s">
        <v>1781</v>
      </c>
    </row>
    <row r="802" spans="237:240" x14ac:dyDescent="0.3">
      <c r="IC802" s="200" t="s">
        <v>1996</v>
      </c>
      <c r="ID802" s="200" t="s">
        <v>2011</v>
      </c>
      <c r="IE802" s="200" t="s">
        <v>2012</v>
      </c>
      <c r="IF802" s="200" t="s">
        <v>1781</v>
      </c>
    </row>
    <row r="803" spans="237:240" x14ac:dyDescent="0.3">
      <c r="IC803" s="200" t="s">
        <v>1996</v>
      </c>
      <c r="ID803" s="200" t="s">
        <v>2013</v>
      </c>
      <c r="IE803" s="200" t="s">
        <v>2014</v>
      </c>
      <c r="IF803" s="200" t="s">
        <v>1781</v>
      </c>
    </row>
    <row r="804" spans="237:240" x14ac:dyDescent="0.3">
      <c r="IC804" s="200" t="s">
        <v>1996</v>
      </c>
      <c r="ID804" s="200" t="s">
        <v>2015</v>
      </c>
      <c r="IE804" s="200" t="s">
        <v>2016</v>
      </c>
      <c r="IF804" s="200" t="s">
        <v>1781</v>
      </c>
    </row>
    <row r="805" spans="237:240" x14ac:dyDescent="0.3">
      <c r="IC805" s="200" t="s">
        <v>1996</v>
      </c>
      <c r="ID805" s="200" t="s">
        <v>2017</v>
      </c>
      <c r="IE805" s="200" t="s">
        <v>2018</v>
      </c>
      <c r="IF805" s="200" t="s">
        <v>1781</v>
      </c>
    </row>
    <row r="806" spans="237:240" x14ac:dyDescent="0.3">
      <c r="IC806" s="200" t="s">
        <v>1996</v>
      </c>
      <c r="ID806" s="200" t="s">
        <v>2019</v>
      </c>
      <c r="IE806" s="200" t="s">
        <v>2020</v>
      </c>
      <c r="IF806" s="200" t="s">
        <v>1781</v>
      </c>
    </row>
    <row r="807" spans="237:240" x14ac:dyDescent="0.3">
      <c r="IC807" s="200" t="s">
        <v>1996</v>
      </c>
      <c r="ID807" s="200" t="s">
        <v>2021</v>
      </c>
      <c r="IE807" s="200" t="s">
        <v>2022</v>
      </c>
      <c r="IF807" s="200" t="s">
        <v>1781</v>
      </c>
    </row>
    <row r="808" spans="237:240" x14ac:dyDescent="0.3">
      <c r="IC808" s="200" t="s">
        <v>1996</v>
      </c>
      <c r="ID808" s="200" t="s">
        <v>2023</v>
      </c>
      <c r="IE808" s="200" t="s">
        <v>2024</v>
      </c>
      <c r="IF808" s="200" t="s">
        <v>1781</v>
      </c>
    </row>
    <row r="809" spans="237:240" x14ac:dyDescent="0.3">
      <c r="IC809" s="200" t="s">
        <v>2025</v>
      </c>
      <c r="ID809" s="200" t="s">
        <v>2026</v>
      </c>
      <c r="IE809" s="200" t="s">
        <v>2027</v>
      </c>
      <c r="IF809" s="200" t="s">
        <v>1781</v>
      </c>
    </row>
    <row r="810" spans="237:240" x14ac:dyDescent="0.3">
      <c r="IC810" s="200" t="s">
        <v>2025</v>
      </c>
      <c r="ID810" s="200" t="s">
        <v>2028</v>
      </c>
      <c r="IE810" s="200" t="s">
        <v>2029</v>
      </c>
      <c r="IF810" s="200" t="s">
        <v>1781</v>
      </c>
    </row>
    <row r="811" spans="237:240" x14ac:dyDescent="0.3">
      <c r="IC811" s="200" t="s">
        <v>2025</v>
      </c>
      <c r="ID811" s="200" t="s">
        <v>2030</v>
      </c>
      <c r="IE811" s="200" t="s">
        <v>2031</v>
      </c>
      <c r="IF811" s="200" t="s">
        <v>1781</v>
      </c>
    </row>
    <row r="812" spans="237:240" x14ac:dyDescent="0.3">
      <c r="IC812" s="200" t="s">
        <v>2025</v>
      </c>
      <c r="ID812" s="200" t="s">
        <v>2032</v>
      </c>
      <c r="IE812" s="200" t="s">
        <v>2033</v>
      </c>
      <c r="IF812" s="200" t="s">
        <v>1781</v>
      </c>
    </row>
    <row r="813" spans="237:240" x14ac:dyDescent="0.3">
      <c r="IC813" s="200" t="s">
        <v>2034</v>
      </c>
      <c r="ID813" s="200" t="s">
        <v>2035</v>
      </c>
      <c r="IE813" s="200" t="s">
        <v>2036</v>
      </c>
      <c r="IF813" s="200" t="s">
        <v>1781</v>
      </c>
    </row>
    <row r="814" spans="237:240" x14ac:dyDescent="0.3">
      <c r="IC814" s="200" t="s">
        <v>2034</v>
      </c>
      <c r="ID814" s="200" t="s">
        <v>2037</v>
      </c>
      <c r="IE814" s="200" t="s">
        <v>2038</v>
      </c>
      <c r="IF814" s="200" t="s">
        <v>1781</v>
      </c>
    </row>
    <row r="815" spans="237:240" x14ac:dyDescent="0.3">
      <c r="IC815" s="200" t="s">
        <v>2034</v>
      </c>
      <c r="ID815" s="200" t="s">
        <v>2039</v>
      </c>
      <c r="IE815" s="200" t="s">
        <v>2040</v>
      </c>
      <c r="IF815" s="200" t="s">
        <v>1781</v>
      </c>
    </row>
    <row r="816" spans="237:240" x14ac:dyDescent="0.3">
      <c r="IC816" s="200" t="s">
        <v>2034</v>
      </c>
      <c r="ID816" s="200" t="s">
        <v>2041</v>
      </c>
      <c r="IE816" s="200" t="s">
        <v>2042</v>
      </c>
      <c r="IF816" s="200" t="s">
        <v>1781</v>
      </c>
    </row>
    <row r="817" spans="237:240" x14ac:dyDescent="0.3">
      <c r="IC817" s="200" t="s">
        <v>2034</v>
      </c>
      <c r="ID817" s="200" t="s">
        <v>2043</v>
      </c>
      <c r="IE817" s="200" t="s">
        <v>2044</v>
      </c>
      <c r="IF817" s="200" t="s">
        <v>1781</v>
      </c>
    </row>
    <row r="818" spans="237:240" x14ac:dyDescent="0.3">
      <c r="IC818" s="200" t="s">
        <v>2034</v>
      </c>
      <c r="ID818" s="200" t="s">
        <v>2045</v>
      </c>
      <c r="IE818" s="200" t="s">
        <v>2046</v>
      </c>
      <c r="IF818" s="200" t="s">
        <v>1781</v>
      </c>
    </row>
    <row r="819" spans="237:240" x14ac:dyDescent="0.3">
      <c r="IC819" s="200" t="s">
        <v>2034</v>
      </c>
      <c r="ID819" s="200" t="s">
        <v>2047</v>
      </c>
      <c r="IE819" s="200" t="s">
        <v>2048</v>
      </c>
      <c r="IF819" s="200" t="s">
        <v>1781</v>
      </c>
    </row>
    <row r="820" spans="237:240" x14ac:dyDescent="0.3">
      <c r="IC820" s="200" t="s">
        <v>2034</v>
      </c>
      <c r="ID820" s="200" t="s">
        <v>2049</v>
      </c>
      <c r="IE820" s="200" t="s">
        <v>2050</v>
      </c>
      <c r="IF820" s="200" t="s">
        <v>1781</v>
      </c>
    </row>
    <row r="821" spans="237:240" x14ac:dyDescent="0.3">
      <c r="IC821" s="200" t="s">
        <v>2034</v>
      </c>
      <c r="ID821" s="200" t="s">
        <v>2051</v>
      </c>
      <c r="IE821" s="200" t="s">
        <v>2052</v>
      </c>
      <c r="IF821" s="200" t="s">
        <v>1781</v>
      </c>
    </row>
    <row r="822" spans="237:240" x14ac:dyDescent="0.3">
      <c r="IC822" s="200" t="s">
        <v>2034</v>
      </c>
      <c r="ID822" s="200" t="s">
        <v>2053</v>
      </c>
      <c r="IE822" s="200" t="s">
        <v>2054</v>
      </c>
      <c r="IF822" s="200" t="s">
        <v>1781</v>
      </c>
    </row>
    <row r="823" spans="237:240" x14ac:dyDescent="0.3">
      <c r="IC823" s="200" t="s">
        <v>2034</v>
      </c>
      <c r="ID823" s="200" t="s">
        <v>2055</v>
      </c>
      <c r="IE823" s="200" t="s">
        <v>2056</v>
      </c>
      <c r="IF823" s="200" t="s">
        <v>1781</v>
      </c>
    </row>
    <row r="824" spans="237:240" x14ac:dyDescent="0.3">
      <c r="IC824" s="200" t="s">
        <v>2034</v>
      </c>
      <c r="ID824" s="200" t="s">
        <v>2057</v>
      </c>
      <c r="IE824" s="200" t="s">
        <v>2058</v>
      </c>
      <c r="IF824" s="200" t="s">
        <v>1781</v>
      </c>
    </row>
    <row r="825" spans="237:240" x14ac:dyDescent="0.3">
      <c r="IC825" s="200" t="s">
        <v>2034</v>
      </c>
      <c r="ID825" s="200" t="s">
        <v>2059</v>
      </c>
      <c r="IE825" s="200" t="s">
        <v>2060</v>
      </c>
      <c r="IF825" s="200" t="s">
        <v>1781</v>
      </c>
    </row>
    <row r="826" spans="237:240" x14ac:dyDescent="0.3">
      <c r="IC826" s="200" t="s">
        <v>2034</v>
      </c>
      <c r="ID826" s="200" t="s">
        <v>2061</v>
      </c>
      <c r="IE826" s="200" t="s">
        <v>2062</v>
      </c>
      <c r="IF826" s="200" t="s">
        <v>1781</v>
      </c>
    </row>
    <row r="827" spans="237:240" x14ac:dyDescent="0.3">
      <c r="IC827" s="200" t="s">
        <v>2034</v>
      </c>
      <c r="ID827" s="200" t="s">
        <v>2063</v>
      </c>
      <c r="IE827" s="200" t="s">
        <v>2064</v>
      </c>
      <c r="IF827" s="200" t="s">
        <v>1781</v>
      </c>
    </row>
    <row r="828" spans="237:240" x14ac:dyDescent="0.3">
      <c r="IC828" s="200" t="s">
        <v>2034</v>
      </c>
      <c r="ID828" s="200" t="s">
        <v>2065</v>
      </c>
      <c r="IE828" s="200" t="s">
        <v>2066</v>
      </c>
      <c r="IF828" s="200" t="s">
        <v>1781</v>
      </c>
    </row>
    <row r="829" spans="237:240" x14ac:dyDescent="0.3">
      <c r="IC829" s="200" t="s">
        <v>2067</v>
      </c>
      <c r="ID829" s="200" t="s">
        <v>2068</v>
      </c>
      <c r="IE829" s="200" t="s">
        <v>2069</v>
      </c>
      <c r="IF829" s="200" t="s">
        <v>1781</v>
      </c>
    </row>
    <row r="830" spans="237:240" x14ac:dyDescent="0.3">
      <c r="IC830" s="200" t="s">
        <v>2067</v>
      </c>
      <c r="ID830" s="200" t="s">
        <v>2070</v>
      </c>
      <c r="IE830" s="200" t="s">
        <v>2071</v>
      </c>
      <c r="IF830" s="200" t="s">
        <v>1781</v>
      </c>
    </row>
    <row r="831" spans="237:240" x14ac:dyDescent="0.3">
      <c r="IC831" s="200" t="s">
        <v>2067</v>
      </c>
      <c r="ID831" s="200" t="s">
        <v>2072</v>
      </c>
      <c r="IE831" s="200" t="s">
        <v>2073</v>
      </c>
      <c r="IF831" s="200" t="s">
        <v>1781</v>
      </c>
    </row>
    <row r="832" spans="237:240" x14ac:dyDescent="0.3">
      <c r="IC832" s="200" t="s">
        <v>2067</v>
      </c>
      <c r="ID832" s="200" t="s">
        <v>2074</v>
      </c>
      <c r="IE832" s="200" t="s">
        <v>2075</v>
      </c>
      <c r="IF832" s="200" t="s">
        <v>1781</v>
      </c>
    </row>
    <row r="833" spans="237:240" x14ac:dyDescent="0.3">
      <c r="IC833" s="200" t="s">
        <v>2067</v>
      </c>
      <c r="ID833" s="200" t="s">
        <v>2076</v>
      </c>
      <c r="IE833" s="200" t="s">
        <v>2077</v>
      </c>
      <c r="IF833" s="200" t="s">
        <v>1781</v>
      </c>
    </row>
    <row r="834" spans="237:240" x14ac:dyDescent="0.3">
      <c r="IC834" s="200" t="s">
        <v>2067</v>
      </c>
      <c r="ID834" s="200" t="s">
        <v>2078</v>
      </c>
      <c r="IE834" s="200" t="s">
        <v>2079</v>
      </c>
      <c r="IF834" s="200" t="s">
        <v>1781</v>
      </c>
    </row>
    <row r="835" spans="237:240" x14ac:dyDescent="0.3">
      <c r="IC835" s="200" t="s">
        <v>2067</v>
      </c>
      <c r="ID835" s="200" t="s">
        <v>2080</v>
      </c>
      <c r="IE835" s="200" t="s">
        <v>2081</v>
      </c>
      <c r="IF835" s="200" t="s">
        <v>1781</v>
      </c>
    </row>
    <row r="836" spans="237:240" x14ac:dyDescent="0.3">
      <c r="IC836" s="200" t="s">
        <v>2082</v>
      </c>
      <c r="ID836" s="200" t="s">
        <v>2083</v>
      </c>
      <c r="IE836" s="200" t="s">
        <v>2084</v>
      </c>
      <c r="IF836" s="200" t="s">
        <v>1781</v>
      </c>
    </row>
    <row r="837" spans="237:240" x14ac:dyDescent="0.3">
      <c r="IC837" s="200" t="s">
        <v>2085</v>
      </c>
      <c r="ID837" s="200" t="s">
        <v>2086</v>
      </c>
      <c r="IE837" s="200" t="s">
        <v>2087</v>
      </c>
      <c r="IF837" s="200" t="s">
        <v>1781</v>
      </c>
    </row>
    <row r="838" spans="237:240" x14ac:dyDescent="0.3">
      <c r="IC838" s="200" t="s">
        <v>2085</v>
      </c>
      <c r="ID838" s="200" t="s">
        <v>2088</v>
      </c>
      <c r="IE838" s="200" t="s">
        <v>2089</v>
      </c>
      <c r="IF838" s="200" t="s">
        <v>1781</v>
      </c>
    </row>
    <row r="839" spans="237:240" x14ac:dyDescent="0.3">
      <c r="IC839" s="200" t="s">
        <v>2085</v>
      </c>
      <c r="ID839" s="200" t="s">
        <v>2090</v>
      </c>
      <c r="IE839" s="200" t="s">
        <v>2091</v>
      </c>
      <c r="IF839" s="200" t="s">
        <v>1781</v>
      </c>
    </row>
    <row r="840" spans="237:240" x14ac:dyDescent="0.3">
      <c r="IC840" s="200" t="s">
        <v>2092</v>
      </c>
      <c r="ID840" s="200" t="s">
        <v>2093</v>
      </c>
      <c r="IE840" s="200" t="s">
        <v>2094</v>
      </c>
      <c r="IF840" s="200" t="s">
        <v>1781</v>
      </c>
    </row>
    <row r="841" spans="237:240" x14ac:dyDescent="0.3">
      <c r="IC841" s="200" t="s">
        <v>2092</v>
      </c>
      <c r="ID841" s="200" t="s">
        <v>2095</v>
      </c>
      <c r="IE841" s="200" t="s">
        <v>2096</v>
      </c>
      <c r="IF841" s="200" t="s">
        <v>1781</v>
      </c>
    </row>
    <row r="842" spans="237:240" x14ac:dyDescent="0.3">
      <c r="IC842" s="200" t="s">
        <v>2092</v>
      </c>
      <c r="ID842" s="200" t="s">
        <v>2097</v>
      </c>
      <c r="IE842" s="200" t="s">
        <v>2098</v>
      </c>
      <c r="IF842" s="200" t="s">
        <v>1781</v>
      </c>
    </row>
    <row r="843" spans="237:240" x14ac:dyDescent="0.3">
      <c r="IC843" s="200" t="s">
        <v>2092</v>
      </c>
      <c r="ID843" s="200" t="s">
        <v>2099</v>
      </c>
      <c r="IE843" s="200" t="s">
        <v>2100</v>
      </c>
      <c r="IF843" s="200" t="s">
        <v>1781</v>
      </c>
    </row>
    <row r="844" spans="237:240" x14ac:dyDescent="0.3">
      <c r="IC844" s="200" t="s">
        <v>2092</v>
      </c>
      <c r="ID844" s="200" t="s">
        <v>2101</v>
      </c>
      <c r="IE844" s="200" t="s">
        <v>2102</v>
      </c>
      <c r="IF844" s="200" t="s">
        <v>1781</v>
      </c>
    </row>
    <row r="845" spans="237:240" x14ac:dyDescent="0.3">
      <c r="IC845" s="200" t="s">
        <v>2092</v>
      </c>
      <c r="ID845" s="200" t="s">
        <v>2103</v>
      </c>
      <c r="IE845" s="200" t="s">
        <v>2104</v>
      </c>
      <c r="IF845" s="200" t="s">
        <v>1781</v>
      </c>
    </row>
    <row r="846" spans="237:240" x14ac:dyDescent="0.3">
      <c r="IC846" s="200" t="s">
        <v>2092</v>
      </c>
      <c r="ID846" s="200" t="s">
        <v>2105</v>
      </c>
      <c r="IE846" s="200" t="s">
        <v>2106</v>
      </c>
      <c r="IF846" s="200" t="s">
        <v>1781</v>
      </c>
    </row>
    <row r="847" spans="237:240" x14ac:dyDescent="0.3">
      <c r="IC847" s="200" t="s">
        <v>2107</v>
      </c>
      <c r="ID847" s="200" t="s">
        <v>2108</v>
      </c>
      <c r="IE847" s="200" t="s">
        <v>2109</v>
      </c>
      <c r="IF847" s="200" t="s">
        <v>1781</v>
      </c>
    </row>
    <row r="848" spans="237:240" x14ac:dyDescent="0.3">
      <c r="IC848" s="200" t="s">
        <v>2110</v>
      </c>
      <c r="ID848" s="200" t="s">
        <v>2111</v>
      </c>
      <c r="IE848" s="200" t="s">
        <v>2112</v>
      </c>
      <c r="IF848" s="200" t="s">
        <v>1781</v>
      </c>
    </row>
    <row r="849" spans="237:240" x14ac:dyDescent="0.3">
      <c r="IC849" s="200" t="s">
        <v>2110</v>
      </c>
      <c r="ID849" s="200" t="s">
        <v>2113</v>
      </c>
      <c r="IE849" s="200" t="s">
        <v>2114</v>
      </c>
      <c r="IF849" s="200" t="s">
        <v>1781</v>
      </c>
    </row>
    <row r="850" spans="237:240" x14ac:dyDescent="0.3">
      <c r="IC850" s="200" t="s">
        <v>2110</v>
      </c>
      <c r="ID850" s="200" t="s">
        <v>2115</v>
      </c>
      <c r="IE850" s="200" t="s">
        <v>2116</v>
      </c>
      <c r="IF850" s="200" t="s">
        <v>1781</v>
      </c>
    </row>
    <row r="851" spans="237:240" x14ac:dyDescent="0.3">
      <c r="IC851" s="200" t="s">
        <v>2110</v>
      </c>
      <c r="ID851" s="200" t="s">
        <v>2117</v>
      </c>
      <c r="IE851" s="200" t="s">
        <v>2118</v>
      </c>
      <c r="IF851" s="200" t="s">
        <v>1781</v>
      </c>
    </row>
    <row r="852" spans="237:240" x14ac:dyDescent="0.3">
      <c r="IC852" s="200" t="s">
        <v>2110</v>
      </c>
      <c r="ID852" s="200" t="s">
        <v>2119</v>
      </c>
      <c r="IE852" s="200" t="s">
        <v>2120</v>
      </c>
      <c r="IF852" s="200" t="s">
        <v>1781</v>
      </c>
    </row>
    <row r="853" spans="237:240" x14ac:dyDescent="0.3">
      <c r="IC853" s="200" t="s">
        <v>2110</v>
      </c>
      <c r="ID853" s="200" t="s">
        <v>2121</v>
      </c>
      <c r="IE853" s="200" t="s">
        <v>2122</v>
      </c>
      <c r="IF853" s="200" t="s">
        <v>1781</v>
      </c>
    </row>
    <row r="854" spans="237:240" x14ac:dyDescent="0.3">
      <c r="IC854" s="200" t="s">
        <v>2110</v>
      </c>
      <c r="ID854" s="200" t="s">
        <v>2123</v>
      </c>
      <c r="IE854" s="200" t="s">
        <v>2124</v>
      </c>
      <c r="IF854" s="200" t="s">
        <v>1781</v>
      </c>
    </row>
    <row r="855" spans="237:240" x14ac:dyDescent="0.3">
      <c r="IC855" s="200" t="s">
        <v>2110</v>
      </c>
      <c r="ID855" s="200" t="s">
        <v>2125</v>
      </c>
      <c r="IE855" s="200" t="s">
        <v>2126</v>
      </c>
      <c r="IF855" s="200" t="s">
        <v>1781</v>
      </c>
    </row>
    <row r="856" spans="237:240" x14ac:dyDescent="0.3">
      <c r="IC856" s="200" t="s">
        <v>2110</v>
      </c>
      <c r="ID856" s="200" t="s">
        <v>2127</v>
      </c>
      <c r="IE856" s="200" t="s">
        <v>2128</v>
      </c>
      <c r="IF856" s="200" t="s">
        <v>1781</v>
      </c>
    </row>
    <row r="857" spans="237:240" x14ac:dyDescent="0.3">
      <c r="IC857" s="200" t="s">
        <v>2110</v>
      </c>
      <c r="ID857" s="200" t="s">
        <v>2129</v>
      </c>
      <c r="IE857" s="200" t="s">
        <v>2130</v>
      </c>
      <c r="IF857" s="200" t="s">
        <v>1781</v>
      </c>
    </row>
    <row r="858" spans="237:240" x14ac:dyDescent="0.3">
      <c r="IC858" s="200" t="s">
        <v>2110</v>
      </c>
      <c r="ID858" s="200" t="s">
        <v>2131</v>
      </c>
      <c r="IE858" s="200" t="s">
        <v>2132</v>
      </c>
      <c r="IF858" s="200" t="s">
        <v>1781</v>
      </c>
    </row>
    <row r="859" spans="237:240" x14ac:dyDescent="0.3">
      <c r="IC859" s="200" t="s">
        <v>2110</v>
      </c>
      <c r="ID859" s="200" t="s">
        <v>2133</v>
      </c>
      <c r="IE859" s="200" t="s">
        <v>2134</v>
      </c>
      <c r="IF859" s="200" t="s">
        <v>1781</v>
      </c>
    </row>
    <row r="860" spans="237:240" x14ac:dyDescent="0.3">
      <c r="IC860" s="200" t="s">
        <v>2110</v>
      </c>
      <c r="ID860" s="200" t="s">
        <v>2135</v>
      </c>
      <c r="IE860" s="200" t="s">
        <v>2136</v>
      </c>
      <c r="IF860" s="200" t="s">
        <v>1781</v>
      </c>
    </row>
    <row r="861" spans="237:240" x14ac:dyDescent="0.3">
      <c r="IC861" s="200" t="s">
        <v>2110</v>
      </c>
      <c r="ID861" s="200" t="s">
        <v>2137</v>
      </c>
      <c r="IE861" s="200" t="s">
        <v>2138</v>
      </c>
      <c r="IF861" s="200" t="s">
        <v>1781</v>
      </c>
    </row>
    <row r="862" spans="237:240" x14ac:dyDescent="0.3">
      <c r="IC862" s="200" t="s">
        <v>2139</v>
      </c>
      <c r="ID862" s="200" t="s">
        <v>2140</v>
      </c>
      <c r="IE862" s="200" t="s">
        <v>2141</v>
      </c>
      <c r="IF862" s="200" t="s">
        <v>1781</v>
      </c>
    </row>
    <row r="863" spans="237:240" x14ac:dyDescent="0.3">
      <c r="IC863" s="200" t="s">
        <v>2139</v>
      </c>
      <c r="ID863" s="200" t="s">
        <v>2142</v>
      </c>
      <c r="IE863" s="200" t="s">
        <v>2143</v>
      </c>
      <c r="IF863" s="200" t="s">
        <v>1781</v>
      </c>
    </row>
    <row r="864" spans="237:240" x14ac:dyDescent="0.3">
      <c r="IC864" s="200" t="s">
        <v>2139</v>
      </c>
      <c r="ID864" s="200" t="s">
        <v>2144</v>
      </c>
      <c r="IE864" s="200" t="s">
        <v>2145</v>
      </c>
      <c r="IF864" s="200" t="s">
        <v>1781</v>
      </c>
    </row>
    <row r="865" spans="237:240" x14ac:dyDescent="0.3">
      <c r="IC865" s="200" t="s">
        <v>2139</v>
      </c>
      <c r="ID865" s="200" t="s">
        <v>2146</v>
      </c>
      <c r="IE865" s="200" t="s">
        <v>2147</v>
      </c>
      <c r="IF865" s="200" t="s">
        <v>1781</v>
      </c>
    </row>
    <row r="866" spans="237:240" x14ac:dyDescent="0.3">
      <c r="IC866" s="200" t="s">
        <v>2139</v>
      </c>
      <c r="ID866" s="200" t="s">
        <v>2148</v>
      </c>
      <c r="IE866" s="200" t="s">
        <v>2149</v>
      </c>
      <c r="IF866" s="200" t="s">
        <v>1781</v>
      </c>
    </row>
    <row r="867" spans="237:240" x14ac:dyDescent="0.3">
      <c r="IC867" s="200" t="s">
        <v>2139</v>
      </c>
      <c r="ID867" s="200" t="s">
        <v>2150</v>
      </c>
      <c r="IE867" s="200" t="s">
        <v>2151</v>
      </c>
      <c r="IF867" s="200" t="s">
        <v>1781</v>
      </c>
    </row>
    <row r="868" spans="237:240" x14ac:dyDescent="0.3">
      <c r="IC868" s="200" t="s">
        <v>2152</v>
      </c>
      <c r="ID868" s="200" t="s">
        <v>2153</v>
      </c>
      <c r="IE868" s="200" t="s">
        <v>2154</v>
      </c>
      <c r="IF868" s="200" t="s">
        <v>1781</v>
      </c>
    </row>
    <row r="869" spans="237:240" x14ac:dyDescent="0.3">
      <c r="IC869" s="200" t="s">
        <v>2152</v>
      </c>
      <c r="ID869" s="200" t="s">
        <v>2155</v>
      </c>
      <c r="IE869" s="200" t="s">
        <v>2156</v>
      </c>
      <c r="IF869" s="200" t="s">
        <v>1781</v>
      </c>
    </row>
    <row r="870" spans="237:240" x14ac:dyDescent="0.3">
      <c r="IC870" s="200" t="s">
        <v>2152</v>
      </c>
      <c r="ID870" s="200" t="s">
        <v>2157</v>
      </c>
      <c r="IE870" s="200" t="s">
        <v>2158</v>
      </c>
      <c r="IF870" s="200" t="s">
        <v>1781</v>
      </c>
    </row>
    <row r="871" spans="237:240" x14ac:dyDescent="0.3">
      <c r="IC871" s="200" t="s">
        <v>2152</v>
      </c>
      <c r="ID871" s="200" t="s">
        <v>2159</v>
      </c>
      <c r="IE871" s="200" t="s">
        <v>2160</v>
      </c>
      <c r="IF871" s="200" t="s">
        <v>1781</v>
      </c>
    </row>
    <row r="872" spans="237:240" x14ac:dyDescent="0.3">
      <c r="IC872" s="200" t="s">
        <v>2152</v>
      </c>
      <c r="ID872" s="200" t="s">
        <v>2161</v>
      </c>
      <c r="IE872" s="200" t="s">
        <v>2162</v>
      </c>
      <c r="IF872" s="200" t="s">
        <v>1781</v>
      </c>
    </row>
    <row r="873" spans="237:240" x14ac:dyDescent="0.3">
      <c r="IC873" s="200" t="s">
        <v>2152</v>
      </c>
      <c r="ID873" s="200" t="s">
        <v>2163</v>
      </c>
      <c r="IE873" s="200" t="s">
        <v>2164</v>
      </c>
      <c r="IF873" s="200" t="s">
        <v>1781</v>
      </c>
    </row>
    <row r="874" spans="237:240" x14ac:dyDescent="0.3">
      <c r="IC874" s="200" t="s">
        <v>2152</v>
      </c>
      <c r="ID874" s="200" t="s">
        <v>2165</v>
      </c>
      <c r="IE874" s="200" t="s">
        <v>2166</v>
      </c>
      <c r="IF874" s="200" t="s">
        <v>1781</v>
      </c>
    </row>
    <row r="875" spans="237:240" x14ac:dyDescent="0.3">
      <c r="IC875" s="200" t="s">
        <v>2167</v>
      </c>
      <c r="ID875" s="200" t="s">
        <v>2168</v>
      </c>
      <c r="IE875" s="200" t="s">
        <v>2169</v>
      </c>
      <c r="IF875" s="200" t="s">
        <v>1781</v>
      </c>
    </row>
    <row r="876" spans="237:240" x14ac:dyDescent="0.3">
      <c r="IC876" s="200" t="s">
        <v>2170</v>
      </c>
      <c r="ID876" s="200" t="s">
        <v>2171</v>
      </c>
      <c r="IE876" s="200" t="s">
        <v>2172</v>
      </c>
      <c r="IF876" s="200" t="s">
        <v>1781</v>
      </c>
    </row>
    <row r="877" spans="237:240" x14ac:dyDescent="0.3">
      <c r="IC877" s="200" t="s">
        <v>2173</v>
      </c>
      <c r="ID877" s="200" t="s">
        <v>2174</v>
      </c>
      <c r="IE877" s="200" t="s">
        <v>2175</v>
      </c>
      <c r="IF877" s="200" t="s">
        <v>1781</v>
      </c>
    </row>
    <row r="878" spans="237:240" x14ac:dyDescent="0.3">
      <c r="IC878" s="200" t="s">
        <v>2173</v>
      </c>
      <c r="ID878" s="200" t="s">
        <v>2176</v>
      </c>
      <c r="IE878" s="200" t="s">
        <v>2177</v>
      </c>
      <c r="IF878" s="200" t="s">
        <v>1781</v>
      </c>
    </row>
    <row r="879" spans="237:240" x14ac:dyDescent="0.3">
      <c r="IC879" s="200" t="s">
        <v>2173</v>
      </c>
      <c r="ID879" s="200" t="s">
        <v>2178</v>
      </c>
      <c r="IE879" s="200" t="s">
        <v>2179</v>
      </c>
      <c r="IF879" s="200" t="s">
        <v>1781</v>
      </c>
    </row>
    <row r="880" spans="237:240" x14ac:dyDescent="0.3">
      <c r="IC880" s="200" t="s">
        <v>2173</v>
      </c>
      <c r="ID880" s="200" t="s">
        <v>2180</v>
      </c>
      <c r="IE880" s="200" t="s">
        <v>2181</v>
      </c>
      <c r="IF880" s="200" t="s">
        <v>1781</v>
      </c>
    </row>
    <row r="881" spans="237:240" x14ac:dyDescent="0.3">
      <c r="IC881" s="200" t="s">
        <v>2173</v>
      </c>
      <c r="ID881" s="200" t="s">
        <v>2182</v>
      </c>
      <c r="IE881" s="200" t="s">
        <v>2183</v>
      </c>
      <c r="IF881" s="200" t="s">
        <v>1781</v>
      </c>
    </row>
    <row r="882" spans="237:240" x14ac:dyDescent="0.3">
      <c r="IC882" s="200" t="s">
        <v>2173</v>
      </c>
      <c r="ID882" s="200" t="s">
        <v>2184</v>
      </c>
      <c r="IE882" s="200" t="s">
        <v>2185</v>
      </c>
      <c r="IF882" s="200" t="s">
        <v>1781</v>
      </c>
    </row>
    <row r="883" spans="237:240" x14ac:dyDescent="0.3">
      <c r="IC883" s="200" t="s">
        <v>2173</v>
      </c>
      <c r="ID883" s="200" t="s">
        <v>2186</v>
      </c>
      <c r="IE883" s="200" t="s">
        <v>2187</v>
      </c>
      <c r="IF883" s="200" t="s">
        <v>1781</v>
      </c>
    </row>
    <row r="884" spans="237:240" x14ac:dyDescent="0.3">
      <c r="IC884" s="200" t="s">
        <v>2173</v>
      </c>
      <c r="ID884" s="200" t="s">
        <v>2188</v>
      </c>
      <c r="IE884" s="200" t="s">
        <v>2189</v>
      </c>
      <c r="IF884" s="200" t="s">
        <v>1781</v>
      </c>
    </row>
    <row r="885" spans="237:240" x14ac:dyDescent="0.3">
      <c r="IC885" s="200" t="s">
        <v>2173</v>
      </c>
      <c r="ID885" s="200" t="s">
        <v>463</v>
      </c>
      <c r="IE885" s="200" t="s">
        <v>2190</v>
      </c>
      <c r="IF885" s="200" t="s">
        <v>1781</v>
      </c>
    </row>
    <row r="886" spans="237:240" x14ac:dyDescent="0.3">
      <c r="IC886" s="200" t="s">
        <v>2173</v>
      </c>
      <c r="ID886" s="200" t="s">
        <v>2191</v>
      </c>
      <c r="IE886" s="200" t="s">
        <v>2192</v>
      </c>
      <c r="IF886" s="200" t="s">
        <v>1781</v>
      </c>
    </row>
    <row r="887" spans="237:240" x14ac:dyDescent="0.3">
      <c r="IC887" s="200" t="s">
        <v>2173</v>
      </c>
      <c r="ID887" s="200" t="s">
        <v>2193</v>
      </c>
      <c r="IE887" s="200" t="s">
        <v>2194</v>
      </c>
      <c r="IF887" s="200" t="s">
        <v>1781</v>
      </c>
    </row>
    <row r="888" spans="237:240" x14ac:dyDescent="0.3">
      <c r="IC888" s="200" t="s">
        <v>2173</v>
      </c>
      <c r="ID888" s="200" t="s">
        <v>2195</v>
      </c>
      <c r="IE888" s="200" t="s">
        <v>2196</v>
      </c>
      <c r="IF888" s="200" t="s">
        <v>1781</v>
      </c>
    </row>
    <row r="889" spans="237:240" x14ac:dyDescent="0.3">
      <c r="IC889" s="200" t="s">
        <v>2173</v>
      </c>
      <c r="ID889" s="200" t="s">
        <v>2197</v>
      </c>
      <c r="IE889" s="200" t="s">
        <v>2198</v>
      </c>
      <c r="IF889" s="200" t="s">
        <v>1781</v>
      </c>
    </row>
    <row r="890" spans="237:240" x14ac:dyDescent="0.3">
      <c r="IC890" s="200" t="s">
        <v>2173</v>
      </c>
      <c r="ID890" s="200" t="s">
        <v>2199</v>
      </c>
      <c r="IE890" s="200" t="s">
        <v>2200</v>
      </c>
      <c r="IF890" s="200" t="s">
        <v>1781</v>
      </c>
    </row>
    <row r="891" spans="237:240" x14ac:dyDescent="0.3">
      <c r="IC891" s="200" t="s">
        <v>2173</v>
      </c>
      <c r="ID891" s="200" t="s">
        <v>2201</v>
      </c>
      <c r="IE891" s="200" t="s">
        <v>2202</v>
      </c>
      <c r="IF891" s="200" t="s">
        <v>1781</v>
      </c>
    </row>
    <row r="892" spans="237:240" x14ac:dyDescent="0.3">
      <c r="IC892" s="200" t="s">
        <v>2173</v>
      </c>
      <c r="ID892" s="200" t="s">
        <v>2203</v>
      </c>
      <c r="IE892" s="200" t="s">
        <v>2204</v>
      </c>
      <c r="IF892" s="200" t="s">
        <v>1781</v>
      </c>
    </row>
    <row r="893" spans="237:240" x14ac:dyDescent="0.3">
      <c r="IC893" s="200" t="s">
        <v>2173</v>
      </c>
      <c r="ID893" s="200" t="s">
        <v>2205</v>
      </c>
      <c r="IE893" s="200" t="s">
        <v>2206</v>
      </c>
      <c r="IF893" s="200" t="s">
        <v>1781</v>
      </c>
    </row>
    <row r="894" spans="237:240" x14ac:dyDescent="0.3">
      <c r="IC894" s="200" t="s">
        <v>2173</v>
      </c>
      <c r="ID894" s="200" t="s">
        <v>2207</v>
      </c>
      <c r="IE894" s="200" t="s">
        <v>2208</v>
      </c>
      <c r="IF894" s="200" t="s">
        <v>1781</v>
      </c>
    </row>
    <row r="895" spans="237:240" x14ac:dyDescent="0.3">
      <c r="IC895" s="200" t="s">
        <v>2173</v>
      </c>
      <c r="ID895" s="200" t="s">
        <v>2209</v>
      </c>
      <c r="IE895" s="200" t="s">
        <v>2210</v>
      </c>
      <c r="IF895" s="200" t="s">
        <v>1781</v>
      </c>
    </row>
    <row r="896" spans="237:240" x14ac:dyDescent="0.3">
      <c r="IC896" s="200" t="s">
        <v>2173</v>
      </c>
      <c r="ID896" s="200" t="s">
        <v>2211</v>
      </c>
      <c r="IE896" s="200" t="s">
        <v>2212</v>
      </c>
      <c r="IF896" s="200" t="s">
        <v>1781</v>
      </c>
    </row>
    <row r="897" spans="237:240" x14ac:dyDescent="0.3">
      <c r="IC897" s="200" t="s">
        <v>2173</v>
      </c>
      <c r="ID897" s="200" t="s">
        <v>2213</v>
      </c>
      <c r="IE897" s="200" t="s">
        <v>2214</v>
      </c>
      <c r="IF897" s="200" t="s">
        <v>1781</v>
      </c>
    </row>
    <row r="898" spans="237:240" x14ac:dyDescent="0.3">
      <c r="IC898" s="200" t="s">
        <v>2173</v>
      </c>
      <c r="ID898" s="200" t="s">
        <v>2215</v>
      </c>
      <c r="IE898" s="200" t="s">
        <v>2216</v>
      </c>
      <c r="IF898" s="200" t="s">
        <v>1781</v>
      </c>
    </row>
    <row r="899" spans="237:240" x14ac:dyDescent="0.3">
      <c r="IC899" s="200" t="s">
        <v>2173</v>
      </c>
      <c r="ID899" s="200" t="s">
        <v>2217</v>
      </c>
      <c r="IE899" s="200" t="s">
        <v>2218</v>
      </c>
      <c r="IF899" s="200" t="s">
        <v>1781</v>
      </c>
    </row>
    <row r="900" spans="237:240" x14ac:dyDescent="0.3">
      <c r="IC900" s="200" t="s">
        <v>2173</v>
      </c>
      <c r="ID900" s="200" t="s">
        <v>2219</v>
      </c>
      <c r="IE900" s="200" t="s">
        <v>2220</v>
      </c>
      <c r="IF900" s="200" t="s">
        <v>1781</v>
      </c>
    </row>
    <row r="901" spans="237:240" x14ac:dyDescent="0.3">
      <c r="IC901" s="200" t="s">
        <v>2173</v>
      </c>
      <c r="ID901" s="200" t="s">
        <v>2221</v>
      </c>
      <c r="IE901" s="200" t="s">
        <v>2222</v>
      </c>
      <c r="IF901" s="200" t="s">
        <v>1781</v>
      </c>
    </row>
    <row r="902" spans="237:240" x14ac:dyDescent="0.3">
      <c r="IC902" s="200" t="s">
        <v>2223</v>
      </c>
      <c r="ID902" s="200" t="s">
        <v>2224</v>
      </c>
      <c r="IE902" s="200" t="s">
        <v>2225</v>
      </c>
      <c r="IF902" s="200" t="s">
        <v>1781</v>
      </c>
    </row>
    <row r="903" spans="237:240" x14ac:dyDescent="0.3">
      <c r="IC903" s="200" t="s">
        <v>2226</v>
      </c>
      <c r="ID903" s="200" t="s">
        <v>2227</v>
      </c>
      <c r="IE903" s="200" t="s">
        <v>2228</v>
      </c>
      <c r="IF903" s="200" t="s">
        <v>1781</v>
      </c>
    </row>
    <row r="904" spans="237:240" x14ac:dyDescent="0.3">
      <c r="IC904" s="200" t="s">
        <v>2226</v>
      </c>
      <c r="ID904" s="200" t="s">
        <v>2229</v>
      </c>
      <c r="IE904" s="200" t="s">
        <v>2230</v>
      </c>
      <c r="IF904" s="200" t="s">
        <v>1781</v>
      </c>
    </row>
    <row r="905" spans="237:240" x14ac:dyDescent="0.3">
      <c r="IC905" s="200" t="s">
        <v>2226</v>
      </c>
      <c r="ID905" s="200" t="s">
        <v>2231</v>
      </c>
      <c r="IE905" s="200" t="s">
        <v>2232</v>
      </c>
      <c r="IF905" s="200" t="s">
        <v>1781</v>
      </c>
    </row>
    <row r="906" spans="237:240" x14ac:dyDescent="0.3">
      <c r="IC906" s="200" t="s">
        <v>2226</v>
      </c>
      <c r="ID906" s="200" t="s">
        <v>2233</v>
      </c>
      <c r="IE906" s="200" t="s">
        <v>2234</v>
      </c>
      <c r="IF906" s="200" t="s">
        <v>1781</v>
      </c>
    </row>
    <row r="907" spans="237:240" x14ac:dyDescent="0.3">
      <c r="IC907" s="200" t="s">
        <v>2226</v>
      </c>
      <c r="ID907" s="200" t="s">
        <v>2235</v>
      </c>
      <c r="IE907" s="200" t="s">
        <v>2236</v>
      </c>
      <c r="IF907" s="200" t="s">
        <v>1781</v>
      </c>
    </row>
    <row r="908" spans="237:240" x14ac:dyDescent="0.3">
      <c r="IC908" s="200" t="s">
        <v>2226</v>
      </c>
      <c r="ID908" s="200" t="s">
        <v>2237</v>
      </c>
      <c r="IE908" s="200" t="s">
        <v>2238</v>
      </c>
      <c r="IF908" s="200" t="s">
        <v>1781</v>
      </c>
    </row>
    <row r="909" spans="237:240" x14ac:dyDescent="0.3">
      <c r="IC909" s="200" t="s">
        <v>2226</v>
      </c>
      <c r="ID909" s="200" t="s">
        <v>2239</v>
      </c>
      <c r="IE909" s="200" t="s">
        <v>2240</v>
      </c>
      <c r="IF909" s="200" t="s">
        <v>1781</v>
      </c>
    </row>
    <row r="910" spans="237:240" x14ac:dyDescent="0.3">
      <c r="IC910" s="200" t="s">
        <v>2226</v>
      </c>
      <c r="ID910" s="200" t="s">
        <v>2241</v>
      </c>
      <c r="IE910" s="200" t="s">
        <v>2242</v>
      </c>
      <c r="IF910" s="200" t="s">
        <v>1781</v>
      </c>
    </row>
    <row r="911" spans="237:240" x14ac:dyDescent="0.3">
      <c r="IC911" s="200" t="s">
        <v>2226</v>
      </c>
      <c r="ID911" s="200" t="s">
        <v>2243</v>
      </c>
      <c r="IE911" s="200" t="s">
        <v>2244</v>
      </c>
      <c r="IF911" s="200" t="s">
        <v>1781</v>
      </c>
    </row>
    <row r="912" spans="237:240" x14ac:dyDescent="0.3">
      <c r="IC912" s="200" t="s">
        <v>2226</v>
      </c>
      <c r="ID912" s="200" t="s">
        <v>2245</v>
      </c>
      <c r="IE912" s="200" t="s">
        <v>2246</v>
      </c>
      <c r="IF912" s="200" t="s">
        <v>1781</v>
      </c>
    </row>
    <row r="913" spans="237:240" x14ac:dyDescent="0.3">
      <c r="IC913" s="200" t="s">
        <v>2226</v>
      </c>
      <c r="ID913" s="200" t="s">
        <v>2247</v>
      </c>
      <c r="IE913" s="200" t="s">
        <v>2248</v>
      </c>
      <c r="IF913" s="200" t="s">
        <v>1781</v>
      </c>
    </row>
    <row r="914" spans="237:240" x14ac:dyDescent="0.3">
      <c r="IC914" s="200" t="s">
        <v>2249</v>
      </c>
      <c r="ID914" s="200" t="s">
        <v>2250</v>
      </c>
      <c r="IE914" s="200" t="s">
        <v>2251</v>
      </c>
      <c r="IF914" s="200" t="s">
        <v>1781</v>
      </c>
    </row>
    <row r="915" spans="237:240" x14ac:dyDescent="0.3">
      <c r="IC915" s="200" t="s">
        <v>2249</v>
      </c>
      <c r="ID915" s="200" t="s">
        <v>2252</v>
      </c>
      <c r="IE915" s="200" t="s">
        <v>2253</v>
      </c>
      <c r="IF915" s="200" t="s">
        <v>1781</v>
      </c>
    </row>
    <row r="916" spans="237:240" x14ac:dyDescent="0.3">
      <c r="IC916" s="200" t="s">
        <v>2249</v>
      </c>
      <c r="ID916" s="200" t="s">
        <v>2254</v>
      </c>
      <c r="IE916" s="200" t="s">
        <v>2255</v>
      </c>
      <c r="IF916" s="200" t="s">
        <v>1781</v>
      </c>
    </row>
    <row r="917" spans="237:240" x14ac:dyDescent="0.3">
      <c r="IC917" s="200" t="s">
        <v>2249</v>
      </c>
      <c r="ID917" s="200" t="s">
        <v>2256</v>
      </c>
      <c r="IE917" s="200" t="s">
        <v>2257</v>
      </c>
      <c r="IF917" s="200" t="s">
        <v>1781</v>
      </c>
    </row>
    <row r="918" spans="237:240" x14ac:dyDescent="0.3">
      <c r="IC918" s="200" t="s">
        <v>2249</v>
      </c>
      <c r="ID918" s="200" t="s">
        <v>2258</v>
      </c>
      <c r="IE918" s="200" t="s">
        <v>2259</v>
      </c>
      <c r="IF918" s="200" t="s">
        <v>1781</v>
      </c>
    </row>
    <row r="919" spans="237:240" x14ac:dyDescent="0.3">
      <c r="IC919" s="200" t="s">
        <v>2249</v>
      </c>
      <c r="ID919" s="200" t="s">
        <v>2260</v>
      </c>
      <c r="IE919" s="200" t="s">
        <v>2261</v>
      </c>
      <c r="IF919" s="200" t="s">
        <v>1781</v>
      </c>
    </row>
    <row r="920" spans="237:240" x14ac:dyDescent="0.3">
      <c r="IC920" s="200" t="s">
        <v>2262</v>
      </c>
      <c r="ID920" s="200" t="s">
        <v>2263</v>
      </c>
      <c r="IE920" s="200" t="s">
        <v>2264</v>
      </c>
      <c r="IF920" s="200" t="s">
        <v>1781</v>
      </c>
    </row>
    <row r="921" spans="237:240" x14ac:dyDescent="0.3">
      <c r="IC921" s="200" t="s">
        <v>2265</v>
      </c>
      <c r="ID921" s="200" t="s">
        <v>2266</v>
      </c>
      <c r="IE921" s="200" t="s">
        <v>2267</v>
      </c>
      <c r="IF921" s="200" t="s">
        <v>1781</v>
      </c>
    </row>
    <row r="922" spans="237:240" x14ac:dyDescent="0.3">
      <c r="IC922" s="200" t="s">
        <v>2265</v>
      </c>
      <c r="ID922" s="200" t="s">
        <v>2268</v>
      </c>
      <c r="IE922" s="200" t="s">
        <v>2269</v>
      </c>
      <c r="IF922" s="200" t="s">
        <v>1781</v>
      </c>
    </row>
    <row r="923" spans="237:240" x14ac:dyDescent="0.3">
      <c r="IC923" s="200" t="s">
        <v>2265</v>
      </c>
      <c r="ID923" s="200" t="s">
        <v>2270</v>
      </c>
      <c r="IE923" s="200" t="s">
        <v>2271</v>
      </c>
      <c r="IF923" s="200" t="s">
        <v>1781</v>
      </c>
    </row>
    <row r="924" spans="237:240" x14ac:dyDescent="0.3">
      <c r="IC924" s="200" t="s">
        <v>2265</v>
      </c>
      <c r="ID924" s="200" t="s">
        <v>2272</v>
      </c>
      <c r="IE924" s="200" t="s">
        <v>2273</v>
      </c>
      <c r="IF924" s="200" t="s">
        <v>1781</v>
      </c>
    </row>
    <row r="925" spans="237:240" x14ac:dyDescent="0.3">
      <c r="IC925" s="200" t="s">
        <v>2265</v>
      </c>
      <c r="ID925" s="200" t="s">
        <v>2274</v>
      </c>
      <c r="IE925" s="200" t="s">
        <v>2275</v>
      </c>
      <c r="IF925" s="200" t="s">
        <v>1781</v>
      </c>
    </row>
    <row r="926" spans="237:240" x14ac:dyDescent="0.3">
      <c r="IC926" s="200" t="s">
        <v>2265</v>
      </c>
      <c r="ID926" s="200" t="s">
        <v>2276</v>
      </c>
      <c r="IE926" s="200" t="s">
        <v>2277</v>
      </c>
      <c r="IF926" s="200" t="s">
        <v>1781</v>
      </c>
    </row>
    <row r="927" spans="237:240" x14ac:dyDescent="0.3">
      <c r="IC927" s="200" t="s">
        <v>2265</v>
      </c>
      <c r="ID927" s="200" t="s">
        <v>2278</v>
      </c>
      <c r="IE927" s="200" t="s">
        <v>2279</v>
      </c>
      <c r="IF927" s="200" t="s">
        <v>1781</v>
      </c>
    </row>
    <row r="928" spans="237:240" x14ac:dyDescent="0.3">
      <c r="IC928" s="200" t="s">
        <v>2265</v>
      </c>
      <c r="ID928" s="200" t="s">
        <v>2280</v>
      </c>
      <c r="IE928" s="200" t="s">
        <v>2281</v>
      </c>
      <c r="IF928" s="200" t="s">
        <v>1781</v>
      </c>
    </row>
    <row r="929" spans="237:240" x14ac:dyDescent="0.3">
      <c r="IC929" s="200" t="s">
        <v>2265</v>
      </c>
      <c r="ID929" s="200" t="s">
        <v>1862</v>
      </c>
      <c r="IE929" s="200" t="s">
        <v>2282</v>
      </c>
      <c r="IF929" s="200" t="s">
        <v>1781</v>
      </c>
    </row>
    <row r="930" spans="237:240" x14ac:dyDescent="0.3">
      <c r="IC930" s="200" t="s">
        <v>2265</v>
      </c>
      <c r="ID930" s="200" t="s">
        <v>2283</v>
      </c>
      <c r="IE930" s="200" t="s">
        <v>2284</v>
      </c>
      <c r="IF930" s="200" t="s">
        <v>1781</v>
      </c>
    </row>
    <row r="931" spans="237:240" x14ac:dyDescent="0.3">
      <c r="IC931" s="200" t="s">
        <v>2265</v>
      </c>
      <c r="ID931" s="200" t="s">
        <v>2285</v>
      </c>
      <c r="IE931" s="200" t="s">
        <v>2286</v>
      </c>
      <c r="IF931" s="200" t="s">
        <v>1781</v>
      </c>
    </row>
    <row r="932" spans="237:240" x14ac:dyDescent="0.3">
      <c r="IC932" s="200" t="s">
        <v>2287</v>
      </c>
      <c r="ID932" s="200" t="s">
        <v>2288</v>
      </c>
      <c r="IE932" s="200" t="s">
        <v>2289</v>
      </c>
      <c r="IF932" s="200" t="s">
        <v>1781</v>
      </c>
    </row>
    <row r="933" spans="237:240" x14ac:dyDescent="0.3">
      <c r="IC933" s="200" t="s">
        <v>2287</v>
      </c>
      <c r="ID933" s="200" t="s">
        <v>2290</v>
      </c>
      <c r="IE933" s="200" t="s">
        <v>2291</v>
      </c>
      <c r="IF933" s="200" t="s">
        <v>1781</v>
      </c>
    </row>
    <row r="934" spans="237:240" x14ac:dyDescent="0.3">
      <c r="IC934" s="200" t="s">
        <v>2287</v>
      </c>
      <c r="ID934" s="200" t="s">
        <v>2292</v>
      </c>
      <c r="IE934" s="200" t="s">
        <v>2293</v>
      </c>
      <c r="IF934" s="200" t="s">
        <v>1781</v>
      </c>
    </row>
    <row r="935" spans="237:240" x14ac:dyDescent="0.3">
      <c r="IC935" s="200" t="s">
        <v>2287</v>
      </c>
      <c r="ID935" s="200" t="s">
        <v>2294</v>
      </c>
      <c r="IE935" s="200" t="s">
        <v>2295</v>
      </c>
      <c r="IF935" s="200" t="s">
        <v>1781</v>
      </c>
    </row>
    <row r="936" spans="237:240" x14ac:dyDescent="0.3">
      <c r="IC936" s="200" t="s">
        <v>2287</v>
      </c>
      <c r="ID936" s="200" t="s">
        <v>2296</v>
      </c>
      <c r="IE936" s="200" t="s">
        <v>2297</v>
      </c>
      <c r="IF936" s="200" t="s">
        <v>1781</v>
      </c>
    </row>
    <row r="937" spans="237:240" x14ac:dyDescent="0.3">
      <c r="IC937" s="200" t="s">
        <v>2287</v>
      </c>
      <c r="ID937" s="200" t="s">
        <v>2298</v>
      </c>
      <c r="IE937" s="200" t="s">
        <v>2299</v>
      </c>
      <c r="IF937" s="200" t="s">
        <v>1781</v>
      </c>
    </row>
    <row r="938" spans="237:240" x14ac:dyDescent="0.3">
      <c r="IC938" s="200" t="s">
        <v>2287</v>
      </c>
      <c r="ID938" s="200" t="s">
        <v>2300</v>
      </c>
      <c r="IE938" s="200" t="s">
        <v>2301</v>
      </c>
      <c r="IF938" s="200" t="s">
        <v>1781</v>
      </c>
    </row>
    <row r="939" spans="237:240" x14ac:dyDescent="0.3">
      <c r="IC939" s="200" t="s">
        <v>2287</v>
      </c>
      <c r="ID939" s="200" t="s">
        <v>2302</v>
      </c>
      <c r="IE939" s="200" t="s">
        <v>2303</v>
      </c>
      <c r="IF939" s="200" t="s">
        <v>1781</v>
      </c>
    </row>
    <row r="940" spans="237:240" x14ac:dyDescent="0.3">
      <c r="IC940" s="200" t="s">
        <v>2287</v>
      </c>
      <c r="ID940" s="200" t="s">
        <v>2304</v>
      </c>
      <c r="IE940" s="200" t="s">
        <v>2305</v>
      </c>
      <c r="IF940" s="200" t="s">
        <v>1781</v>
      </c>
    </row>
    <row r="941" spans="237:240" x14ac:dyDescent="0.3">
      <c r="IC941" s="200" t="s">
        <v>2306</v>
      </c>
      <c r="ID941" s="200" t="s">
        <v>2307</v>
      </c>
      <c r="IE941" s="200" t="s">
        <v>2308</v>
      </c>
      <c r="IF941" s="200" t="s">
        <v>1781</v>
      </c>
    </row>
    <row r="942" spans="237:240" x14ac:dyDescent="0.3">
      <c r="IC942" s="200" t="s">
        <v>2306</v>
      </c>
      <c r="ID942" s="200" t="s">
        <v>2309</v>
      </c>
      <c r="IE942" s="200" t="s">
        <v>2310</v>
      </c>
      <c r="IF942" s="200" t="s">
        <v>1781</v>
      </c>
    </row>
    <row r="943" spans="237:240" x14ac:dyDescent="0.3">
      <c r="IC943" s="200" t="s">
        <v>2306</v>
      </c>
      <c r="ID943" s="200" t="s">
        <v>2311</v>
      </c>
      <c r="IE943" s="200" t="s">
        <v>2312</v>
      </c>
      <c r="IF943" s="200" t="s">
        <v>1781</v>
      </c>
    </row>
    <row r="944" spans="237:240" x14ac:dyDescent="0.3">
      <c r="IC944" s="200" t="s">
        <v>2306</v>
      </c>
      <c r="ID944" s="200" t="s">
        <v>2313</v>
      </c>
      <c r="IE944" s="200" t="s">
        <v>2314</v>
      </c>
      <c r="IF944" s="200" t="s">
        <v>1781</v>
      </c>
    </row>
    <row r="945" spans="237:240" x14ac:dyDescent="0.3">
      <c r="IC945" s="200" t="s">
        <v>2306</v>
      </c>
      <c r="ID945" s="200" t="s">
        <v>2315</v>
      </c>
      <c r="IE945" s="200" t="s">
        <v>2316</v>
      </c>
      <c r="IF945" s="200" t="s">
        <v>1781</v>
      </c>
    </row>
    <row r="946" spans="237:240" x14ac:dyDescent="0.3">
      <c r="IC946" s="200" t="s">
        <v>2306</v>
      </c>
      <c r="ID946" s="200" t="s">
        <v>2317</v>
      </c>
      <c r="IE946" s="200" t="s">
        <v>2318</v>
      </c>
      <c r="IF946" s="200" t="s">
        <v>1781</v>
      </c>
    </row>
    <row r="947" spans="237:240" x14ac:dyDescent="0.3">
      <c r="IC947" s="200" t="s">
        <v>2319</v>
      </c>
      <c r="ID947" s="200" t="s">
        <v>2320</v>
      </c>
      <c r="IE947" s="200" t="s">
        <v>2321</v>
      </c>
      <c r="IF947" s="200" t="s">
        <v>1781</v>
      </c>
    </row>
    <row r="948" spans="237:240" x14ac:dyDescent="0.3">
      <c r="IC948" s="200" t="s">
        <v>2319</v>
      </c>
      <c r="ID948" s="200" t="s">
        <v>2322</v>
      </c>
      <c r="IE948" s="200" t="s">
        <v>2323</v>
      </c>
      <c r="IF948" s="200" t="s">
        <v>1781</v>
      </c>
    </row>
    <row r="949" spans="237:240" x14ac:dyDescent="0.3">
      <c r="IC949" s="200" t="s">
        <v>2319</v>
      </c>
      <c r="ID949" s="200" t="s">
        <v>2324</v>
      </c>
      <c r="IE949" s="200" t="s">
        <v>2325</v>
      </c>
      <c r="IF949" s="200" t="s">
        <v>1781</v>
      </c>
    </row>
    <row r="950" spans="237:240" x14ac:dyDescent="0.3">
      <c r="IC950" s="200" t="s">
        <v>2319</v>
      </c>
      <c r="ID950" s="200" t="s">
        <v>2326</v>
      </c>
      <c r="IE950" s="200" t="s">
        <v>2327</v>
      </c>
      <c r="IF950" s="200" t="s">
        <v>1781</v>
      </c>
    </row>
    <row r="951" spans="237:240" x14ac:dyDescent="0.3">
      <c r="IC951" s="200" t="s">
        <v>2319</v>
      </c>
      <c r="ID951" s="200" t="s">
        <v>2328</v>
      </c>
      <c r="IE951" s="200" t="s">
        <v>2329</v>
      </c>
      <c r="IF951" s="200" t="s">
        <v>1781</v>
      </c>
    </row>
    <row r="952" spans="237:240" x14ac:dyDescent="0.3">
      <c r="IC952" s="200" t="s">
        <v>2330</v>
      </c>
      <c r="ID952" s="200" t="s">
        <v>2331</v>
      </c>
      <c r="IE952" s="200" t="s">
        <v>2332</v>
      </c>
      <c r="IF952" s="200" t="s">
        <v>1781</v>
      </c>
    </row>
    <row r="953" spans="237:240" x14ac:dyDescent="0.3">
      <c r="IC953" s="200" t="s">
        <v>2330</v>
      </c>
      <c r="ID953" s="200" t="s">
        <v>2333</v>
      </c>
      <c r="IE953" s="200" t="s">
        <v>2334</v>
      </c>
      <c r="IF953" s="200" t="s">
        <v>1781</v>
      </c>
    </row>
    <row r="954" spans="237:240" x14ac:dyDescent="0.3">
      <c r="IC954" s="200" t="s">
        <v>2330</v>
      </c>
      <c r="ID954" s="200" t="s">
        <v>2335</v>
      </c>
      <c r="IE954" s="200" t="s">
        <v>2336</v>
      </c>
      <c r="IF954" s="200" t="s">
        <v>1781</v>
      </c>
    </row>
    <row r="955" spans="237:240" x14ac:dyDescent="0.3">
      <c r="IC955" s="200" t="s">
        <v>2330</v>
      </c>
      <c r="ID955" s="200" t="s">
        <v>2337</v>
      </c>
      <c r="IE955" s="200" t="s">
        <v>2338</v>
      </c>
      <c r="IF955" s="200" t="s">
        <v>1781</v>
      </c>
    </row>
    <row r="956" spans="237:240" x14ac:dyDescent="0.3">
      <c r="IC956" s="200" t="s">
        <v>2330</v>
      </c>
      <c r="ID956" s="200" t="s">
        <v>2339</v>
      </c>
      <c r="IE956" s="200" t="s">
        <v>2340</v>
      </c>
      <c r="IF956" s="200" t="s">
        <v>1781</v>
      </c>
    </row>
    <row r="957" spans="237:240" x14ac:dyDescent="0.3">
      <c r="IC957" s="200" t="s">
        <v>2330</v>
      </c>
      <c r="ID957" s="200" t="s">
        <v>2341</v>
      </c>
      <c r="IE957" s="200" t="s">
        <v>2342</v>
      </c>
      <c r="IF957" s="200" t="s">
        <v>1781</v>
      </c>
    </row>
    <row r="958" spans="237:240" x14ac:dyDescent="0.3">
      <c r="IC958" s="200" t="s">
        <v>2330</v>
      </c>
      <c r="ID958" s="200" t="s">
        <v>2343</v>
      </c>
      <c r="IE958" s="200" t="s">
        <v>2344</v>
      </c>
      <c r="IF958" s="200" t="s">
        <v>1781</v>
      </c>
    </row>
    <row r="959" spans="237:240" x14ac:dyDescent="0.3">
      <c r="IC959" s="200" t="s">
        <v>2330</v>
      </c>
      <c r="ID959" s="200" t="s">
        <v>2345</v>
      </c>
      <c r="IE959" s="200" t="s">
        <v>2346</v>
      </c>
      <c r="IF959" s="200" t="s">
        <v>1781</v>
      </c>
    </row>
    <row r="960" spans="237:240" x14ac:dyDescent="0.3">
      <c r="IC960" s="200" t="s">
        <v>2330</v>
      </c>
      <c r="ID960" s="200" t="s">
        <v>2347</v>
      </c>
      <c r="IE960" s="200" t="s">
        <v>2348</v>
      </c>
      <c r="IF960" s="200" t="s">
        <v>1781</v>
      </c>
    </row>
    <row r="961" spans="237:240" x14ac:dyDescent="0.3">
      <c r="IC961" s="200" t="s">
        <v>2330</v>
      </c>
      <c r="ID961" s="200" t="s">
        <v>2349</v>
      </c>
      <c r="IE961" s="200" t="s">
        <v>2350</v>
      </c>
      <c r="IF961" s="200" t="s">
        <v>1781</v>
      </c>
    </row>
    <row r="962" spans="237:240" x14ac:dyDescent="0.3">
      <c r="IC962" s="200" t="s">
        <v>2330</v>
      </c>
      <c r="ID962" s="200" t="s">
        <v>2351</v>
      </c>
      <c r="IE962" s="200" t="s">
        <v>2352</v>
      </c>
      <c r="IF962" s="200" t="s">
        <v>1781</v>
      </c>
    </row>
    <row r="963" spans="237:240" x14ac:dyDescent="0.3">
      <c r="IC963" s="200" t="s">
        <v>2330</v>
      </c>
      <c r="ID963" s="200" t="s">
        <v>2353</v>
      </c>
      <c r="IE963" s="200" t="s">
        <v>2354</v>
      </c>
      <c r="IF963" s="200" t="s">
        <v>1781</v>
      </c>
    </row>
    <row r="964" spans="237:240" x14ac:dyDescent="0.3">
      <c r="IC964" s="200" t="s">
        <v>2355</v>
      </c>
      <c r="ID964" s="200" t="s">
        <v>2356</v>
      </c>
      <c r="IE964" s="200" t="s">
        <v>2357</v>
      </c>
      <c r="IF964" s="200" t="s">
        <v>1781</v>
      </c>
    </row>
    <row r="965" spans="237:240" x14ac:dyDescent="0.3">
      <c r="IC965" s="200" t="s">
        <v>2355</v>
      </c>
      <c r="ID965" s="200" t="s">
        <v>2358</v>
      </c>
      <c r="IE965" s="200" t="s">
        <v>2359</v>
      </c>
      <c r="IF965" s="200" t="s">
        <v>1781</v>
      </c>
    </row>
    <row r="966" spans="237:240" x14ac:dyDescent="0.3">
      <c r="IC966" s="200" t="s">
        <v>2355</v>
      </c>
      <c r="ID966" s="200" t="s">
        <v>2360</v>
      </c>
      <c r="IE966" s="200" t="s">
        <v>2361</v>
      </c>
      <c r="IF966" s="200" t="s">
        <v>1781</v>
      </c>
    </row>
    <row r="967" spans="237:240" x14ac:dyDescent="0.3">
      <c r="IC967" s="200" t="s">
        <v>2355</v>
      </c>
      <c r="ID967" s="200" t="s">
        <v>2362</v>
      </c>
      <c r="IE967" s="200" t="s">
        <v>2363</v>
      </c>
      <c r="IF967" s="200" t="s">
        <v>1781</v>
      </c>
    </row>
    <row r="968" spans="237:240" x14ac:dyDescent="0.3">
      <c r="IC968" s="200" t="s">
        <v>2364</v>
      </c>
      <c r="ID968" s="200" t="s">
        <v>2365</v>
      </c>
      <c r="IE968" s="200" t="s">
        <v>2366</v>
      </c>
      <c r="IF968" s="200" t="s">
        <v>1781</v>
      </c>
    </row>
    <row r="969" spans="237:240" x14ac:dyDescent="0.3">
      <c r="IC969" s="200" t="s">
        <v>2364</v>
      </c>
      <c r="ID969" s="200" t="s">
        <v>2047</v>
      </c>
      <c r="IE969" s="200" t="s">
        <v>2367</v>
      </c>
      <c r="IF969" s="200" t="s">
        <v>1781</v>
      </c>
    </row>
    <row r="970" spans="237:240" x14ac:dyDescent="0.3">
      <c r="IC970" s="200" t="s">
        <v>2364</v>
      </c>
      <c r="ID970" s="200" t="s">
        <v>2368</v>
      </c>
      <c r="IE970" s="200" t="s">
        <v>2369</v>
      </c>
      <c r="IF970" s="200" t="s">
        <v>1781</v>
      </c>
    </row>
    <row r="971" spans="237:240" x14ac:dyDescent="0.3">
      <c r="IC971" s="200" t="s">
        <v>2364</v>
      </c>
      <c r="ID971" s="200" t="s">
        <v>2370</v>
      </c>
      <c r="IE971" s="200" t="s">
        <v>2371</v>
      </c>
      <c r="IF971" s="200" t="s">
        <v>1781</v>
      </c>
    </row>
    <row r="972" spans="237:240" x14ac:dyDescent="0.3">
      <c r="IC972" s="200" t="s">
        <v>2372</v>
      </c>
      <c r="ID972" s="200" t="s">
        <v>2373</v>
      </c>
      <c r="IE972" s="200" t="s">
        <v>2374</v>
      </c>
      <c r="IF972" s="200" t="s">
        <v>1781</v>
      </c>
    </row>
    <row r="973" spans="237:240" x14ac:dyDescent="0.3">
      <c r="IC973" s="200" t="s">
        <v>2372</v>
      </c>
      <c r="ID973" s="200" t="s">
        <v>2375</v>
      </c>
      <c r="IE973" s="200" t="s">
        <v>2376</v>
      </c>
      <c r="IF973" s="200" t="s">
        <v>1781</v>
      </c>
    </row>
    <row r="974" spans="237:240" x14ac:dyDescent="0.3">
      <c r="IC974" s="200" t="s">
        <v>2372</v>
      </c>
      <c r="ID974" s="200" t="s">
        <v>2377</v>
      </c>
      <c r="IE974" s="200" t="s">
        <v>2378</v>
      </c>
      <c r="IF974" s="200" t="s">
        <v>1781</v>
      </c>
    </row>
    <row r="975" spans="237:240" x14ac:dyDescent="0.3">
      <c r="IC975" s="200" t="s">
        <v>2372</v>
      </c>
      <c r="ID975" s="200" t="s">
        <v>2379</v>
      </c>
      <c r="IE975" s="200" t="s">
        <v>2380</v>
      </c>
      <c r="IF975" s="200" t="s">
        <v>1781</v>
      </c>
    </row>
    <row r="976" spans="237:240" x14ac:dyDescent="0.3">
      <c r="IC976" s="200" t="s">
        <v>2381</v>
      </c>
      <c r="ID976" s="200" t="s">
        <v>2382</v>
      </c>
      <c r="IE976" s="200" t="s">
        <v>2383</v>
      </c>
      <c r="IF976" s="200" t="s">
        <v>1781</v>
      </c>
    </row>
    <row r="977" spans="237:240" x14ac:dyDescent="0.3">
      <c r="IC977" s="200" t="s">
        <v>2384</v>
      </c>
      <c r="ID977" s="200" t="s">
        <v>2385</v>
      </c>
      <c r="IE977" s="200" t="s">
        <v>2386</v>
      </c>
      <c r="IF977" s="200" t="s">
        <v>1781</v>
      </c>
    </row>
    <row r="978" spans="237:240" x14ac:dyDescent="0.3">
      <c r="IC978" s="200" t="s">
        <v>2387</v>
      </c>
      <c r="ID978" s="200" t="s">
        <v>2388</v>
      </c>
      <c r="IE978" s="200" t="s">
        <v>2389</v>
      </c>
      <c r="IF978" s="200" t="s">
        <v>1781</v>
      </c>
    </row>
    <row r="979" spans="237:240" x14ac:dyDescent="0.3">
      <c r="IC979" s="200" t="s">
        <v>2390</v>
      </c>
      <c r="ID979" s="200" t="s">
        <v>2391</v>
      </c>
      <c r="IE979" s="200" t="s">
        <v>2392</v>
      </c>
      <c r="IF979" s="200" t="s">
        <v>1781</v>
      </c>
    </row>
    <row r="980" spans="237:240" x14ac:dyDescent="0.3">
      <c r="IC980" s="200" t="s">
        <v>2393</v>
      </c>
      <c r="ID980" s="200" t="s">
        <v>2394</v>
      </c>
      <c r="IE980" s="200" t="s">
        <v>2395</v>
      </c>
      <c r="IF980" s="200" t="s">
        <v>1781</v>
      </c>
    </row>
    <row r="981" spans="237:240" x14ac:dyDescent="0.3">
      <c r="IC981" s="200" t="s">
        <v>2393</v>
      </c>
      <c r="ID981" s="200" t="s">
        <v>2396</v>
      </c>
      <c r="IE981" s="200" t="s">
        <v>2397</v>
      </c>
      <c r="IF981" s="200" t="s">
        <v>1781</v>
      </c>
    </row>
    <row r="982" spans="237:240" x14ac:dyDescent="0.3">
      <c r="IC982" s="200" t="s">
        <v>2393</v>
      </c>
      <c r="ID982" s="200" t="s">
        <v>2398</v>
      </c>
      <c r="IE982" s="200" t="s">
        <v>2399</v>
      </c>
      <c r="IF982" s="200" t="s">
        <v>1781</v>
      </c>
    </row>
    <row r="983" spans="237:240" x14ac:dyDescent="0.3">
      <c r="IC983" s="200" t="s">
        <v>2400</v>
      </c>
      <c r="ID983" s="200" t="s">
        <v>2401</v>
      </c>
      <c r="IE983" s="200" t="s">
        <v>2402</v>
      </c>
      <c r="IF983" s="200" t="s">
        <v>1781</v>
      </c>
    </row>
    <row r="984" spans="237:240" x14ac:dyDescent="0.3">
      <c r="IC984" s="200" t="s">
        <v>2400</v>
      </c>
      <c r="ID984" s="200" t="s">
        <v>2403</v>
      </c>
      <c r="IE984" s="200" t="s">
        <v>2404</v>
      </c>
      <c r="IF984" s="200" t="s">
        <v>1781</v>
      </c>
    </row>
    <row r="985" spans="237:240" x14ac:dyDescent="0.3">
      <c r="IC985" s="200" t="s">
        <v>2400</v>
      </c>
      <c r="ID985" s="200" t="s">
        <v>2405</v>
      </c>
      <c r="IE985" s="200" t="s">
        <v>2406</v>
      </c>
      <c r="IF985" s="200" t="s">
        <v>1781</v>
      </c>
    </row>
    <row r="986" spans="237:240" x14ac:dyDescent="0.3">
      <c r="IC986" s="200" t="s">
        <v>2400</v>
      </c>
      <c r="ID986" s="200" t="s">
        <v>2407</v>
      </c>
      <c r="IE986" s="200" t="s">
        <v>2408</v>
      </c>
      <c r="IF986" s="200" t="s">
        <v>1781</v>
      </c>
    </row>
    <row r="987" spans="237:240" x14ac:dyDescent="0.3">
      <c r="IC987" s="200" t="s">
        <v>2400</v>
      </c>
      <c r="ID987" s="200" t="s">
        <v>2409</v>
      </c>
      <c r="IE987" s="200" t="s">
        <v>2410</v>
      </c>
      <c r="IF987" s="200" t="s">
        <v>1781</v>
      </c>
    </row>
    <row r="988" spans="237:240" x14ac:dyDescent="0.3">
      <c r="IC988" s="200" t="s">
        <v>2400</v>
      </c>
      <c r="ID988" s="200" t="s">
        <v>2411</v>
      </c>
      <c r="IE988" s="200" t="s">
        <v>2412</v>
      </c>
      <c r="IF988" s="200" t="s">
        <v>1781</v>
      </c>
    </row>
    <row r="989" spans="237:240" x14ac:dyDescent="0.3">
      <c r="IC989" s="200" t="s">
        <v>2400</v>
      </c>
      <c r="ID989" s="200" t="s">
        <v>2413</v>
      </c>
      <c r="IE989" s="200" t="s">
        <v>2414</v>
      </c>
      <c r="IF989" s="200" t="s">
        <v>1781</v>
      </c>
    </row>
    <row r="990" spans="237:240" x14ac:dyDescent="0.3">
      <c r="IC990" s="200" t="s">
        <v>2415</v>
      </c>
      <c r="ID990" s="200" t="s">
        <v>2416</v>
      </c>
      <c r="IE990" s="200" t="s">
        <v>2417</v>
      </c>
      <c r="IF990" s="200" t="s">
        <v>1781</v>
      </c>
    </row>
    <row r="991" spans="237:240" x14ac:dyDescent="0.3">
      <c r="IC991" s="200" t="s">
        <v>2415</v>
      </c>
      <c r="ID991" s="200" t="s">
        <v>2418</v>
      </c>
      <c r="IE991" s="200" t="s">
        <v>2419</v>
      </c>
      <c r="IF991" s="200" t="s">
        <v>1781</v>
      </c>
    </row>
    <row r="992" spans="237:240" x14ac:dyDescent="0.3">
      <c r="IC992" s="200" t="s">
        <v>2415</v>
      </c>
      <c r="ID992" s="200" t="s">
        <v>2420</v>
      </c>
      <c r="IE992" s="200" t="s">
        <v>2421</v>
      </c>
      <c r="IF992" s="200" t="s">
        <v>1781</v>
      </c>
    </row>
    <row r="993" spans="237:240" x14ac:dyDescent="0.3">
      <c r="IC993" s="200" t="s">
        <v>2415</v>
      </c>
      <c r="ID993" s="200" t="s">
        <v>2422</v>
      </c>
      <c r="IE993" s="200" t="s">
        <v>2423</v>
      </c>
      <c r="IF993" s="200" t="s">
        <v>1781</v>
      </c>
    </row>
    <row r="994" spans="237:240" x14ac:dyDescent="0.3">
      <c r="IC994" s="200" t="s">
        <v>2424</v>
      </c>
      <c r="ID994" s="200" t="s">
        <v>2425</v>
      </c>
      <c r="IE994" s="200" t="s">
        <v>2426</v>
      </c>
      <c r="IF994" s="200" t="s">
        <v>1781</v>
      </c>
    </row>
    <row r="995" spans="237:240" x14ac:dyDescent="0.3">
      <c r="IC995" s="200" t="s">
        <v>2424</v>
      </c>
      <c r="ID995" s="200" t="s">
        <v>2427</v>
      </c>
      <c r="IE995" s="200" t="s">
        <v>2428</v>
      </c>
      <c r="IF995" s="200" t="s">
        <v>1781</v>
      </c>
    </row>
    <row r="996" spans="237:240" x14ac:dyDescent="0.3">
      <c r="IC996" s="200" t="s">
        <v>2424</v>
      </c>
      <c r="ID996" s="200" t="s">
        <v>2429</v>
      </c>
      <c r="IE996" s="200" t="s">
        <v>2430</v>
      </c>
      <c r="IF996" s="200" t="s">
        <v>1781</v>
      </c>
    </row>
    <row r="997" spans="237:240" x14ac:dyDescent="0.3">
      <c r="IC997" s="200" t="s">
        <v>2424</v>
      </c>
      <c r="ID997" s="200" t="s">
        <v>2431</v>
      </c>
      <c r="IE997" s="200" t="s">
        <v>2432</v>
      </c>
      <c r="IF997" s="200" t="s">
        <v>1781</v>
      </c>
    </row>
    <row r="998" spans="237:240" x14ac:dyDescent="0.3">
      <c r="IC998" s="200" t="s">
        <v>2424</v>
      </c>
      <c r="ID998" s="200" t="s">
        <v>2433</v>
      </c>
      <c r="IE998" s="200" t="s">
        <v>2434</v>
      </c>
      <c r="IF998" s="200" t="s">
        <v>1781</v>
      </c>
    </row>
    <row r="999" spans="237:240" x14ac:dyDescent="0.3">
      <c r="IC999" s="200" t="s">
        <v>2424</v>
      </c>
      <c r="ID999" s="200" t="s">
        <v>2435</v>
      </c>
      <c r="IE999" s="200" t="s">
        <v>2436</v>
      </c>
      <c r="IF999" s="200" t="s">
        <v>1781</v>
      </c>
    </row>
    <row r="1000" spans="237:240" x14ac:dyDescent="0.3">
      <c r="IC1000" s="200" t="s">
        <v>2424</v>
      </c>
      <c r="ID1000" s="200" t="s">
        <v>2437</v>
      </c>
      <c r="IE1000" s="200" t="s">
        <v>2438</v>
      </c>
      <c r="IF1000" s="200" t="s">
        <v>1781</v>
      </c>
    </row>
    <row r="1001" spans="237:240" x14ac:dyDescent="0.3">
      <c r="IC1001" s="200" t="s">
        <v>2424</v>
      </c>
      <c r="ID1001" s="200" t="s">
        <v>2439</v>
      </c>
      <c r="IE1001" s="200" t="s">
        <v>2440</v>
      </c>
      <c r="IF1001" s="200" t="s">
        <v>1781</v>
      </c>
    </row>
    <row r="1002" spans="237:240" x14ac:dyDescent="0.3">
      <c r="IC1002" s="200" t="s">
        <v>2424</v>
      </c>
      <c r="ID1002" s="200" t="s">
        <v>2441</v>
      </c>
      <c r="IE1002" s="200" t="s">
        <v>2442</v>
      </c>
      <c r="IF1002" s="200" t="s">
        <v>1781</v>
      </c>
    </row>
    <row r="1003" spans="237:240" x14ac:dyDescent="0.3">
      <c r="IC1003" s="200" t="s">
        <v>2443</v>
      </c>
      <c r="ID1003" s="200" t="s">
        <v>2444</v>
      </c>
      <c r="IE1003" s="200" t="s">
        <v>2445</v>
      </c>
      <c r="IF1003" s="200" t="s">
        <v>1781</v>
      </c>
    </row>
    <row r="1004" spans="237:240" x14ac:dyDescent="0.3">
      <c r="IC1004" s="200" t="s">
        <v>2446</v>
      </c>
      <c r="ID1004" s="200" t="s">
        <v>2447</v>
      </c>
      <c r="IE1004" s="200" t="s">
        <v>2448</v>
      </c>
      <c r="IF1004" s="200" t="s">
        <v>1781</v>
      </c>
    </row>
    <row r="1005" spans="237:240" x14ac:dyDescent="0.3">
      <c r="IC1005" s="200" t="s">
        <v>2446</v>
      </c>
      <c r="ID1005" s="200" t="s">
        <v>2449</v>
      </c>
      <c r="IE1005" s="200" t="s">
        <v>2450</v>
      </c>
      <c r="IF1005" s="200" t="s">
        <v>1781</v>
      </c>
    </row>
    <row r="1006" spans="237:240" x14ac:dyDescent="0.3">
      <c r="IC1006" s="200" t="s">
        <v>2446</v>
      </c>
      <c r="ID1006" s="200" t="s">
        <v>2451</v>
      </c>
      <c r="IE1006" s="200" t="s">
        <v>2452</v>
      </c>
      <c r="IF1006" s="200" t="s">
        <v>1781</v>
      </c>
    </row>
    <row r="1007" spans="237:240" x14ac:dyDescent="0.3">
      <c r="IC1007" s="200" t="s">
        <v>2446</v>
      </c>
      <c r="ID1007" s="200" t="s">
        <v>2453</v>
      </c>
      <c r="IE1007" s="200" t="s">
        <v>2454</v>
      </c>
      <c r="IF1007" s="200" t="s">
        <v>1781</v>
      </c>
    </row>
    <row r="1008" spans="237:240" x14ac:dyDescent="0.3">
      <c r="IC1008" s="200" t="s">
        <v>2446</v>
      </c>
      <c r="ID1008" s="200" t="s">
        <v>2455</v>
      </c>
      <c r="IE1008" s="200" t="s">
        <v>2456</v>
      </c>
      <c r="IF1008" s="200" t="s">
        <v>1781</v>
      </c>
    </row>
    <row r="1009" spans="237:240" x14ac:dyDescent="0.3">
      <c r="IC1009" s="200" t="s">
        <v>2446</v>
      </c>
      <c r="ID1009" s="200" t="s">
        <v>2457</v>
      </c>
      <c r="IE1009" s="200" t="s">
        <v>2458</v>
      </c>
      <c r="IF1009" s="200" t="s">
        <v>1781</v>
      </c>
    </row>
    <row r="1010" spans="237:240" x14ac:dyDescent="0.3">
      <c r="IC1010" s="200" t="s">
        <v>2446</v>
      </c>
      <c r="ID1010" s="200" t="s">
        <v>2459</v>
      </c>
      <c r="IE1010" s="200" t="s">
        <v>2460</v>
      </c>
      <c r="IF1010" s="200" t="s">
        <v>1781</v>
      </c>
    </row>
    <row r="1011" spans="237:240" x14ac:dyDescent="0.3">
      <c r="IC1011" s="200" t="s">
        <v>2446</v>
      </c>
      <c r="ID1011" s="200" t="s">
        <v>2461</v>
      </c>
      <c r="IE1011" s="200" t="s">
        <v>2462</v>
      </c>
      <c r="IF1011" s="200" t="s">
        <v>1781</v>
      </c>
    </row>
    <row r="1012" spans="237:240" x14ac:dyDescent="0.3">
      <c r="IC1012" s="200" t="s">
        <v>2446</v>
      </c>
      <c r="ID1012" s="200" t="s">
        <v>2463</v>
      </c>
      <c r="IE1012" s="200" t="s">
        <v>2464</v>
      </c>
      <c r="IF1012" s="200" t="s">
        <v>1781</v>
      </c>
    </row>
    <row r="1013" spans="237:240" x14ac:dyDescent="0.3">
      <c r="IC1013" s="200" t="s">
        <v>2446</v>
      </c>
      <c r="ID1013" s="200" t="s">
        <v>2465</v>
      </c>
      <c r="IE1013" s="200" t="s">
        <v>2466</v>
      </c>
      <c r="IF1013" s="200" t="s">
        <v>1781</v>
      </c>
    </row>
    <row r="1014" spans="237:240" x14ac:dyDescent="0.3">
      <c r="IC1014" s="200" t="s">
        <v>2446</v>
      </c>
      <c r="ID1014" s="200" t="s">
        <v>2467</v>
      </c>
      <c r="IE1014" s="200" t="s">
        <v>2468</v>
      </c>
      <c r="IF1014" s="200" t="s">
        <v>1781</v>
      </c>
    </row>
    <row r="1015" spans="237:240" x14ac:dyDescent="0.3">
      <c r="IC1015" s="200" t="s">
        <v>2446</v>
      </c>
      <c r="ID1015" s="200" t="s">
        <v>2469</v>
      </c>
      <c r="IE1015" s="200" t="s">
        <v>2470</v>
      </c>
      <c r="IF1015" s="200" t="s">
        <v>1781</v>
      </c>
    </row>
    <row r="1016" spans="237:240" x14ac:dyDescent="0.3">
      <c r="IC1016" s="200" t="s">
        <v>2446</v>
      </c>
      <c r="ID1016" s="200" t="s">
        <v>2471</v>
      </c>
      <c r="IE1016" s="200" t="s">
        <v>2472</v>
      </c>
      <c r="IF1016" s="200" t="s">
        <v>1781</v>
      </c>
    </row>
    <row r="1017" spans="237:240" x14ac:dyDescent="0.3">
      <c r="IC1017" s="200" t="s">
        <v>2446</v>
      </c>
      <c r="ID1017" s="200" t="s">
        <v>2473</v>
      </c>
      <c r="IE1017" s="200" t="s">
        <v>2474</v>
      </c>
      <c r="IF1017" s="200" t="s">
        <v>1781</v>
      </c>
    </row>
    <row r="1018" spans="237:240" x14ac:dyDescent="0.3">
      <c r="IC1018" s="200" t="s">
        <v>2446</v>
      </c>
      <c r="ID1018" s="200" t="s">
        <v>2475</v>
      </c>
      <c r="IE1018" s="200" t="s">
        <v>2476</v>
      </c>
      <c r="IF1018" s="200" t="s">
        <v>1781</v>
      </c>
    </row>
    <row r="1019" spans="237:240" x14ac:dyDescent="0.3">
      <c r="IC1019" s="200" t="s">
        <v>2446</v>
      </c>
      <c r="ID1019" s="200" t="s">
        <v>2477</v>
      </c>
      <c r="IE1019" s="200" t="s">
        <v>2478</v>
      </c>
      <c r="IF1019" s="200" t="s">
        <v>1781</v>
      </c>
    </row>
    <row r="1020" spans="237:240" x14ac:dyDescent="0.3">
      <c r="IC1020" s="200" t="s">
        <v>2446</v>
      </c>
      <c r="ID1020" s="200" t="s">
        <v>2479</v>
      </c>
      <c r="IE1020" s="200" t="s">
        <v>2480</v>
      </c>
      <c r="IF1020" s="200" t="s">
        <v>1781</v>
      </c>
    </row>
    <row r="1021" spans="237:240" x14ac:dyDescent="0.3">
      <c r="IC1021" s="200" t="s">
        <v>2446</v>
      </c>
      <c r="ID1021" s="200" t="s">
        <v>2481</v>
      </c>
      <c r="IE1021" s="200" t="s">
        <v>2482</v>
      </c>
      <c r="IF1021" s="200" t="s">
        <v>1781</v>
      </c>
    </row>
    <row r="1022" spans="237:240" x14ac:dyDescent="0.3">
      <c r="IC1022" s="200" t="s">
        <v>2446</v>
      </c>
      <c r="ID1022" s="200" t="s">
        <v>2483</v>
      </c>
      <c r="IE1022" s="200" t="s">
        <v>2484</v>
      </c>
      <c r="IF1022" s="200" t="s">
        <v>1781</v>
      </c>
    </row>
    <row r="1023" spans="237:240" x14ac:dyDescent="0.3">
      <c r="IC1023" s="200" t="s">
        <v>2446</v>
      </c>
      <c r="ID1023" s="200" t="s">
        <v>2485</v>
      </c>
      <c r="IE1023" s="200" t="s">
        <v>2486</v>
      </c>
      <c r="IF1023" s="200" t="s">
        <v>1781</v>
      </c>
    </row>
    <row r="1024" spans="237:240" x14ac:dyDescent="0.3">
      <c r="IC1024" s="200" t="s">
        <v>2446</v>
      </c>
      <c r="ID1024" s="200" t="s">
        <v>2487</v>
      </c>
      <c r="IE1024" s="200" t="s">
        <v>2488</v>
      </c>
      <c r="IF1024" s="200" t="s">
        <v>1781</v>
      </c>
    </row>
    <row r="1025" spans="237:240" x14ac:dyDescent="0.3">
      <c r="IC1025" s="200" t="s">
        <v>2446</v>
      </c>
      <c r="ID1025" s="200" t="s">
        <v>2489</v>
      </c>
      <c r="IE1025" s="200" t="s">
        <v>2490</v>
      </c>
      <c r="IF1025" s="200" t="s">
        <v>1781</v>
      </c>
    </row>
    <row r="1026" spans="237:240" x14ac:dyDescent="0.3">
      <c r="IC1026" s="200" t="s">
        <v>2446</v>
      </c>
      <c r="ID1026" s="200" t="s">
        <v>2491</v>
      </c>
      <c r="IE1026" s="200" t="s">
        <v>2492</v>
      </c>
      <c r="IF1026" s="200" t="s">
        <v>1781</v>
      </c>
    </row>
    <row r="1027" spans="237:240" x14ac:dyDescent="0.3">
      <c r="IC1027" s="200" t="s">
        <v>2446</v>
      </c>
      <c r="ID1027" s="200" t="s">
        <v>2493</v>
      </c>
      <c r="IE1027" s="200" t="s">
        <v>2494</v>
      </c>
      <c r="IF1027" s="200" t="s">
        <v>1781</v>
      </c>
    </row>
    <row r="1028" spans="237:240" x14ac:dyDescent="0.3">
      <c r="IC1028" s="200" t="s">
        <v>2446</v>
      </c>
      <c r="ID1028" s="200" t="s">
        <v>2495</v>
      </c>
      <c r="IE1028" s="200" t="s">
        <v>2496</v>
      </c>
      <c r="IF1028" s="200" t="s">
        <v>1781</v>
      </c>
    </row>
    <row r="1029" spans="237:240" x14ac:dyDescent="0.3">
      <c r="IC1029" s="200" t="s">
        <v>2446</v>
      </c>
      <c r="ID1029" s="200" t="s">
        <v>2497</v>
      </c>
      <c r="IE1029" s="200" t="s">
        <v>2498</v>
      </c>
      <c r="IF1029" s="200" t="s">
        <v>1781</v>
      </c>
    </row>
    <row r="1030" spans="237:240" x14ac:dyDescent="0.3">
      <c r="IC1030" s="200" t="s">
        <v>2446</v>
      </c>
      <c r="ID1030" s="200" t="s">
        <v>2499</v>
      </c>
      <c r="IE1030" s="200" t="s">
        <v>2500</v>
      </c>
      <c r="IF1030" s="200" t="s">
        <v>1781</v>
      </c>
    </row>
    <row r="1031" spans="237:240" x14ac:dyDescent="0.3">
      <c r="IC1031" s="200" t="s">
        <v>2446</v>
      </c>
      <c r="ID1031" s="200" t="s">
        <v>2501</v>
      </c>
      <c r="IE1031" s="200" t="s">
        <v>2502</v>
      </c>
      <c r="IF1031" s="200" t="s">
        <v>1781</v>
      </c>
    </row>
    <row r="1032" spans="237:240" x14ac:dyDescent="0.3">
      <c r="IC1032" s="200" t="s">
        <v>2503</v>
      </c>
      <c r="ID1032" s="200" t="s">
        <v>2504</v>
      </c>
      <c r="IE1032" s="200" t="s">
        <v>2505</v>
      </c>
      <c r="IF1032" s="200" t="s">
        <v>1781</v>
      </c>
    </row>
    <row r="1033" spans="237:240" x14ac:dyDescent="0.3">
      <c r="IC1033" s="200" t="s">
        <v>2503</v>
      </c>
      <c r="ID1033" s="200" t="s">
        <v>2506</v>
      </c>
      <c r="IE1033" s="200" t="s">
        <v>2507</v>
      </c>
      <c r="IF1033" s="200" t="s">
        <v>1781</v>
      </c>
    </row>
    <row r="1034" spans="237:240" x14ac:dyDescent="0.3">
      <c r="IC1034" s="200" t="s">
        <v>2503</v>
      </c>
      <c r="ID1034" s="200" t="s">
        <v>2508</v>
      </c>
      <c r="IE1034" s="200" t="s">
        <v>2509</v>
      </c>
      <c r="IF1034" s="200" t="s">
        <v>1781</v>
      </c>
    </row>
    <row r="1035" spans="237:240" x14ac:dyDescent="0.3">
      <c r="IC1035" s="200" t="s">
        <v>2503</v>
      </c>
      <c r="ID1035" s="200" t="s">
        <v>2510</v>
      </c>
      <c r="IE1035" s="200" t="s">
        <v>2511</v>
      </c>
      <c r="IF1035" s="200" t="s">
        <v>1781</v>
      </c>
    </row>
    <row r="1036" spans="237:240" x14ac:dyDescent="0.3">
      <c r="IC1036" s="200" t="s">
        <v>2503</v>
      </c>
      <c r="ID1036" s="200" t="s">
        <v>2512</v>
      </c>
      <c r="IE1036" s="200" t="s">
        <v>2513</v>
      </c>
      <c r="IF1036" s="200" t="s">
        <v>1781</v>
      </c>
    </row>
    <row r="1037" spans="237:240" x14ac:dyDescent="0.3">
      <c r="IC1037" s="200" t="s">
        <v>2503</v>
      </c>
      <c r="ID1037" s="200" t="s">
        <v>2514</v>
      </c>
      <c r="IE1037" s="200" t="s">
        <v>2515</v>
      </c>
      <c r="IF1037" s="200" t="s">
        <v>1781</v>
      </c>
    </row>
    <row r="1038" spans="237:240" x14ac:dyDescent="0.3">
      <c r="IC1038" s="200" t="s">
        <v>2503</v>
      </c>
      <c r="ID1038" s="200" t="s">
        <v>2516</v>
      </c>
      <c r="IE1038" s="200" t="s">
        <v>2517</v>
      </c>
      <c r="IF1038" s="200" t="s">
        <v>1781</v>
      </c>
    </row>
    <row r="1039" spans="237:240" x14ac:dyDescent="0.3">
      <c r="IC1039" s="200" t="s">
        <v>2503</v>
      </c>
      <c r="ID1039" s="200" t="s">
        <v>2518</v>
      </c>
      <c r="IE1039" s="200" t="s">
        <v>2519</v>
      </c>
      <c r="IF1039" s="200" t="s">
        <v>1781</v>
      </c>
    </row>
    <row r="1040" spans="237:240" x14ac:dyDescent="0.3">
      <c r="IC1040" s="200" t="s">
        <v>2503</v>
      </c>
      <c r="ID1040" s="200" t="s">
        <v>2520</v>
      </c>
      <c r="IE1040" s="200" t="s">
        <v>2521</v>
      </c>
      <c r="IF1040" s="200" t="s">
        <v>1781</v>
      </c>
    </row>
    <row r="1041" spans="237:240" x14ac:dyDescent="0.3">
      <c r="IC1041" s="200" t="s">
        <v>2522</v>
      </c>
      <c r="ID1041" s="200" t="s">
        <v>2523</v>
      </c>
      <c r="IE1041" s="200" t="s">
        <v>2524</v>
      </c>
      <c r="IF1041" s="200" t="s">
        <v>1781</v>
      </c>
    </row>
    <row r="1042" spans="237:240" x14ac:dyDescent="0.3">
      <c r="IC1042" s="200" t="s">
        <v>2522</v>
      </c>
      <c r="ID1042" s="200" t="s">
        <v>2525</v>
      </c>
      <c r="IE1042" s="200" t="s">
        <v>2526</v>
      </c>
      <c r="IF1042" s="200" t="s">
        <v>1781</v>
      </c>
    </row>
    <row r="1043" spans="237:240" x14ac:dyDescent="0.3">
      <c r="IC1043" s="200" t="s">
        <v>2527</v>
      </c>
      <c r="ID1043" s="200" t="s">
        <v>2528</v>
      </c>
      <c r="IE1043" s="200" t="s">
        <v>2529</v>
      </c>
      <c r="IF1043" s="200" t="s">
        <v>1781</v>
      </c>
    </row>
    <row r="1044" spans="237:240" x14ac:dyDescent="0.3">
      <c r="IC1044" s="200" t="s">
        <v>2527</v>
      </c>
      <c r="ID1044" s="200" t="s">
        <v>2530</v>
      </c>
      <c r="IE1044" s="200" t="s">
        <v>2531</v>
      </c>
      <c r="IF1044" s="200" t="s">
        <v>1781</v>
      </c>
    </row>
    <row r="1045" spans="237:240" x14ac:dyDescent="0.3">
      <c r="IC1045" s="200" t="s">
        <v>2527</v>
      </c>
      <c r="ID1045" s="200" t="s">
        <v>2532</v>
      </c>
      <c r="IE1045" s="200" t="s">
        <v>2533</v>
      </c>
      <c r="IF1045" s="200" t="s">
        <v>1781</v>
      </c>
    </row>
    <row r="1046" spans="237:240" x14ac:dyDescent="0.3">
      <c r="IC1046" s="200" t="s">
        <v>2527</v>
      </c>
      <c r="ID1046" s="200" t="s">
        <v>2534</v>
      </c>
      <c r="IE1046" s="200" t="s">
        <v>2535</v>
      </c>
      <c r="IF1046" s="200" t="s">
        <v>1781</v>
      </c>
    </row>
    <row r="1047" spans="237:240" x14ac:dyDescent="0.3">
      <c r="IC1047" s="200" t="s">
        <v>2527</v>
      </c>
      <c r="ID1047" s="200" t="s">
        <v>2536</v>
      </c>
      <c r="IE1047" s="200" t="s">
        <v>2537</v>
      </c>
      <c r="IF1047" s="200" t="s">
        <v>1781</v>
      </c>
    </row>
    <row r="1048" spans="237:240" x14ac:dyDescent="0.3">
      <c r="IC1048" s="200" t="s">
        <v>2527</v>
      </c>
      <c r="ID1048" s="200" t="s">
        <v>2538</v>
      </c>
      <c r="IE1048" s="200" t="s">
        <v>2539</v>
      </c>
      <c r="IF1048" s="200" t="s">
        <v>1781</v>
      </c>
    </row>
    <row r="1049" spans="237:240" x14ac:dyDescent="0.3">
      <c r="IC1049" s="200" t="s">
        <v>2527</v>
      </c>
      <c r="ID1049" s="200" t="s">
        <v>2540</v>
      </c>
      <c r="IE1049" s="200" t="s">
        <v>2541</v>
      </c>
      <c r="IF1049" s="200" t="s">
        <v>1781</v>
      </c>
    </row>
    <row r="1050" spans="237:240" x14ac:dyDescent="0.3">
      <c r="IC1050" s="200" t="s">
        <v>2542</v>
      </c>
      <c r="ID1050" s="200" t="s">
        <v>2543</v>
      </c>
      <c r="IE1050" s="200" t="s">
        <v>2544</v>
      </c>
      <c r="IF1050" s="200" t="s">
        <v>1781</v>
      </c>
    </row>
    <row r="1051" spans="237:240" x14ac:dyDescent="0.3">
      <c r="IC1051" s="200" t="s">
        <v>2542</v>
      </c>
      <c r="ID1051" s="200" t="s">
        <v>2545</v>
      </c>
      <c r="IE1051" s="200" t="s">
        <v>2546</v>
      </c>
      <c r="IF1051" s="200" t="s">
        <v>1781</v>
      </c>
    </row>
    <row r="1052" spans="237:240" x14ac:dyDescent="0.3">
      <c r="IC1052" s="200" t="s">
        <v>2542</v>
      </c>
      <c r="ID1052" s="200" t="s">
        <v>2547</v>
      </c>
      <c r="IE1052" s="200" t="s">
        <v>2548</v>
      </c>
      <c r="IF1052" s="200" t="s">
        <v>1781</v>
      </c>
    </row>
    <row r="1053" spans="237:240" x14ac:dyDescent="0.3">
      <c r="IC1053" s="200" t="s">
        <v>2542</v>
      </c>
      <c r="ID1053" s="200" t="s">
        <v>2549</v>
      </c>
      <c r="IE1053" s="200" t="s">
        <v>2550</v>
      </c>
      <c r="IF1053" s="200" t="s">
        <v>1781</v>
      </c>
    </row>
    <row r="1054" spans="237:240" x14ac:dyDescent="0.3">
      <c r="IC1054" s="200" t="s">
        <v>2542</v>
      </c>
      <c r="ID1054" s="200" t="s">
        <v>2551</v>
      </c>
      <c r="IE1054" s="200" t="s">
        <v>2552</v>
      </c>
      <c r="IF1054" s="200" t="s">
        <v>1781</v>
      </c>
    </row>
    <row r="1055" spans="237:240" x14ac:dyDescent="0.3">
      <c r="IC1055" s="200" t="s">
        <v>2542</v>
      </c>
      <c r="ID1055" s="200" t="s">
        <v>2553</v>
      </c>
      <c r="IE1055" s="200" t="s">
        <v>2554</v>
      </c>
      <c r="IF1055" s="200" t="s">
        <v>1781</v>
      </c>
    </row>
    <row r="1056" spans="237:240" x14ac:dyDescent="0.3">
      <c r="IC1056" s="200" t="s">
        <v>2542</v>
      </c>
      <c r="ID1056" s="200" t="s">
        <v>2555</v>
      </c>
      <c r="IE1056" s="200" t="s">
        <v>2556</v>
      </c>
      <c r="IF1056" s="200" t="s">
        <v>1781</v>
      </c>
    </row>
    <row r="1057" spans="237:240" x14ac:dyDescent="0.3">
      <c r="IC1057" s="200" t="s">
        <v>2542</v>
      </c>
      <c r="ID1057" s="200" t="s">
        <v>2557</v>
      </c>
      <c r="IE1057" s="200" t="s">
        <v>2558</v>
      </c>
      <c r="IF1057" s="200" t="s">
        <v>1781</v>
      </c>
    </row>
    <row r="1058" spans="237:240" x14ac:dyDescent="0.3">
      <c r="IC1058" s="200" t="s">
        <v>2542</v>
      </c>
      <c r="ID1058" s="200" t="s">
        <v>2559</v>
      </c>
      <c r="IE1058" s="200" t="s">
        <v>2560</v>
      </c>
      <c r="IF1058" s="200" t="s">
        <v>1781</v>
      </c>
    </row>
    <row r="1059" spans="237:240" x14ac:dyDescent="0.3">
      <c r="IC1059" s="200" t="s">
        <v>2542</v>
      </c>
      <c r="ID1059" s="200" t="s">
        <v>2561</v>
      </c>
      <c r="IE1059" s="200" t="s">
        <v>2562</v>
      </c>
      <c r="IF1059" s="200" t="s">
        <v>1781</v>
      </c>
    </row>
    <row r="1060" spans="237:240" x14ac:dyDescent="0.3">
      <c r="IC1060" s="200" t="s">
        <v>2542</v>
      </c>
      <c r="ID1060" s="200" t="s">
        <v>2563</v>
      </c>
      <c r="IE1060" s="200" t="s">
        <v>2564</v>
      </c>
      <c r="IF1060" s="200" t="s">
        <v>1781</v>
      </c>
    </row>
    <row r="1061" spans="237:240" x14ac:dyDescent="0.3">
      <c r="IC1061" s="200" t="s">
        <v>2542</v>
      </c>
      <c r="ID1061" s="200" t="s">
        <v>2565</v>
      </c>
      <c r="IE1061" s="200" t="s">
        <v>2566</v>
      </c>
      <c r="IF1061" s="200" t="s">
        <v>1781</v>
      </c>
    </row>
    <row r="1062" spans="237:240" x14ac:dyDescent="0.3">
      <c r="IC1062" s="200" t="s">
        <v>2567</v>
      </c>
      <c r="ID1062" s="200" t="s">
        <v>2568</v>
      </c>
      <c r="IE1062" s="200" t="s">
        <v>2569</v>
      </c>
      <c r="IF1062" s="200" t="s">
        <v>1781</v>
      </c>
    </row>
    <row r="1063" spans="237:240" x14ac:dyDescent="0.3">
      <c r="IC1063" s="200" t="s">
        <v>2567</v>
      </c>
      <c r="ID1063" s="200" t="s">
        <v>2570</v>
      </c>
      <c r="IE1063" s="200" t="s">
        <v>2571</v>
      </c>
      <c r="IF1063" s="200" t="s">
        <v>1781</v>
      </c>
    </row>
    <row r="1064" spans="237:240" x14ac:dyDescent="0.3">
      <c r="IC1064" s="200" t="s">
        <v>2567</v>
      </c>
      <c r="ID1064" s="200" t="s">
        <v>2572</v>
      </c>
      <c r="IE1064" s="200" t="s">
        <v>2573</v>
      </c>
      <c r="IF1064" s="200" t="s">
        <v>1781</v>
      </c>
    </row>
    <row r="1065" spans="237:240" x14ac:dyDescent="0.3">
      <c r="IC1065" s="200" t="s">
        <v>2574</v>
      </c>
      <c r="ID1065" s="200" t="s">
        <v>2575</v>
      </c>
      <c r="IE1065" s="200" t="s">
        <v>2576</v>
      </c>
      <c r="IF1065" s="200" t="s">
        <v>1781</v>
      </c>
    </row>
    <row r="1066" spans="237:240" x14ac:dyDescent="0.3">
      <c r="IC1066" s="200" t="s">
        <v>2574</v>
      </c>
      <c r="ID1066" s="200" t="s">
        <v>2577</v>
      </c>
      <c r="IE1066" s="200" t="s">
        <v>2578</v>
      </c>
      <c r="IF1066" s="200" t="s">
        <v>1781</v>
      </c>
    </row>
    <row r="1067" spans="237:240" x14ac:dyDescent="0.3">
      <c r="IC1067" s="200" t="s">
        <v>2579</v>
      </c>
      <c r="ID1067" s="200" t="s">
        <v>2580</v>
      </c>
      <c r="IE1067" s="200" t="s">
        <v>2581</v>
      </c>
      <c r="IF1067" s="200" t="s">
        <v>1430</v>
      </c>
    </row>
    <row r="1068" spans="237:240" x14ac:dyDescent="0.3">
      <c r="IC1068" s="200" t="s">
        <v>2579</v>
      </c>
      <c r="ID1068" s="200" t="s">
        <v>2582</v>
      </c>
      <c r="IE1068" s="200" t="s">
        <v>2583</v>
      </c>
      <c r="IF1068" s="200" t="s">
        <v>1430</v>
      </c>
    </row>
    <row r="1069" spans="237:240" x14ac:dyDescent="0.3">
      <c r="IC1069" s="200" t="s">
        <v>2579</v>
      </c>
      <c r="ID1069" s="200" t="s">
        <v>2584</v>
      </c>
      <c r="IE1069" s="200" t="s">
        <v>2585</v>
      </c>
      <c r="IF1069" s="200" t="s">
        <v>1430</v>
      </c>
    </row>
    <row r="1070" spans="237:240" x14ac:dyDescent="0.3">
      <c r="IC1070" s="200" t="s">
        <v>2579</v>
      </c>
      <c r="ID1070" s="200" t="s">
        <v>2586</v>
      </c>
      <c r="IE1070" s="200" t="s">
        <v>2587</v>
      </c>
      <c r="IF1070" s="200" t="s">
        <v>1430</v>
      </c>
    </row>
    <row r="1071" spans="237:240" x14ac:dyDescent="0.3">
      <c r="IC1071" s="200" t="s">
        <v>2579</v>
      </c>
      <c r="ID1071" s="200" t="s">
        <v>2588</v>
      </c>
      <c r="IE1071" s="200" t="s">
        <v>2589</v>
      </c>
      <c r="IF1071" s="200" t="s">
        <v>1430</v>
      </c>
    </row>
    <row r="1072" spans="237:240" x14ac:dyDescent="0.3">
      <c r="IC1072" s="200" t="s">
        <v>2579</v>
      </c>
      <c r="ID1072" s="200" t="s">
        <v>2590</v>
      </c>
      <c r="IE1072" s="200" t="s">
        <v>2591</v>
      </c>
      <c r="IF1072" s="200" t="s">
        <v>1430</v>
      </c>
    </row>
    <row r="1073" spans="237:240" x14ac:dyDescent="0.3">
      <c r="IC1073" s="200" t="s">
        <v>2579</v>
      </c>
      <c r="ID1073" s="200" t="s">
        <v>2592</v>
      </c>
      <c r="IE1073" s="200" t="s">
        <v>2593</v>
      </c>
      <c r="IF1073" s="200" t="s">
        <v>1430</v>
      </c>
    </row>
    <row r="1074" spans="237:240" x14ac:dyDescent="0.3">
      <c r="IC1074" s="200" t="s">
        <v>2579</v>
      </c>
      <c r="ID1074" s="200" t="s">
        <v>2594</v>
      </c>
      <c r="IE1074" s="200" t="s">
        <v>2595</v>
      </c>
      <c r="IF1074" s="200" t="s">
        <v>1430</v>
      </c>
    </row>
    <row r="1075" spans="237:240" x14ac:dyDescent="0.3">
      <c r="IC1075" s="200" t="s">
        <v>2579</v>
      </c>
      <c r="ID1075" s="200" t="s">
        <v>2596</v>
      </c>
      <c r="IE1075" s="200" t="s">
        <v>2597</v>
      </c>
      <c r="IF1075" s="200" t="s">
        <v>1430</v>
      </c>
    </row>
    <row r="1076" spans="237:240" x14ac:dyDescent="0.3">
      <c r="IC1076" s="200" t="s">
        <v>2579</v>
      </c>
      <c r="ID1076" s="200" t="s">
        <v>2598</v>
      </c>
      <c r="IE1076" s="200" t="s">
        <v>2599</v>
      </c>
      <c r="IF1076" s="200" t="s">
        <v>1430</v>
      </c>
    </row>
    <row r="1077" spans="237:240" x14ac:dyDescent="0.3">
      <c r="IC1077" s="200" t="s">
        <v>2600</v>
      </c>
      <c r="ID1077" s="200" t="s">
        <v>2601</v>
      </c>
      <c r="IE1077" s="200" t="s">
        <v>2602</v>
      </c>
      <c r="IF1077" s="200" t="s">
        <v>1430</v>
      </c>
    </row>
    <row r="1078" spans="237:240" x14ac:dyDescent="0.3">
      <c r="IC1078" s="200" t="s">
        <v>2600</v>
      </c>
      <c r="ID1078" s="200" t="s">
        <v>2603</v>
      </c>
      <c r="IE1078" s="200" t="s">
        <v>2604</v>
      </c>
      <c r="IF1078" s="200" t="s">
        <v>1430</v>
      </c>
    </row>
    <row r="1079" spans="237:240" x14ac:dyDescent="0.3">
      <c r="IC1079" s="200" t="s">
        <v>2600</v>
      </c>
      <c r="ID1079" s="200" t="s">
        <v>2605</v>
      </c>
      <c r="IE1079" s="200" t="s">
        <v>2606</v>
      </c>
      <c r="IF1079" s="200" t="s">
        <v>1430</v>
      </c>
    </row>
    <row r="1080" spans="237:240" x14ac:dyDescent="0.3">
      <c r="IC1080" s="200" t="s">
        <v>2600</v>
      </c>
      <c r="ID1080" s="200" t="s">
        <v>2607</v>
      </c>
      <c r="IE1080" s="200" t="s">
        <v>2608</v>
      </c>
      <c r="IF1080" s="200" t="s">
        <v>1430</v>
      </c>
    </row>
    <row r="1081" spans="237:240" x14ac:dyDescent="0.3">
      <c r="IC1081" s="200" t="s">
        <v>2600</v>
      </c>
      <c r="ID1081" s="200" t="s">
        <v>2030</v>
      </c>
      <c r="IE1081" s="200" t="s">
        <v>2609</v>
      </c>
      <c r="IF1081" s="200" t="s">
        <v>1430</v>
      </c>
    </row>
    <row r="1082" spans="237:240" x14ac:dyDescent="0.3">
      <c r="IC1082" s="200" t="s">
        <v>2600</v>
      </c>
      <c r="ID1082" s="200" t="s">
        <v>2610</v>
      </c>
      <c r="IE1082" s="200" t="s">
        <v>2611</v>
      </c>
      <c r="IF1082" s="200" t="s">
        <v>1430</v>
      </c>
    </row>
    <row r="1083" spans="237:240" x14ac:dyDescent="0.3">
      <c r="IC1083" s="200" t="s">
        <v>2600</v>
      </c>
      <c r="ID1083" s="200" t="s">
        <v>2612</v>
      </c>
      <c r="IE1083" s="200" t="s">
        <v>2613</v>
      </c>
      <c r="IF1083" s="200" t="s">
        <v>1430</v>
      </c>
    </row>
    <row r="1084" spans="237:240" x14ac:dyDescent="0.3">
      <c r="IC1084" s="200" t="s">
        <v>2614</v>
      </c>
      <c r="ID1084" s="200" t="s">
        <v>2615</v>
      </c>
      <c r="IE1084" s="200" t="s">
        <v>2616</v>
      </c>
      <c r="IF1084" s="200" t="s">
        <v>1430</v>
      </c>
    </row>
    <row r="1085" spans="237:240" x14ac:dyDescent="0.3">
      <c r="IC1085" s="200" t="s">
        <v>2614</v>
      </c>
      <c r="ID1085" s="200" t="s">
        <v>2617</v>
      </c>
      <c r="IE1085" s="200" t="s">
        <v>2618</v>
      </c>
      <c r="IF1085" s="200" t="s">
        <v>1430</v>
      </c>
    </row>
    <row r="1086" spans="237:240" x14ac:dyDescent="0.3">
      <c r="IC1086" s="200" t="s">
        <v>2614</v>
      </c>
      <c r="ID1086" s="200" t="s">
        <v>2619</v>
      </c>
      <c r="IE1086" s="200" t="s">
        <v>2620</v>
      </c>
      <c r="IF1086" s="200" t="s">
        <v>1430</v>
      </c>
    </row>
    <row r="1087" spans="237:240" x14ac:dyDescent="0.3">
      <c r="IC1087" s="200" t="s">
        <v>2614</v>
      </c>
      <c r="ID1087" s="200" t="s">
        <v>2621</v>
      </c>
      <c r="IE1087" s="200" t="s">
        <v>2622</v>
      </c>
      <c r="IF1087" s="200" t="s">
        <v>1430</v>
      </c>
    </row>
    <row r="1088" spans="237:240" x14ac:dyDescent="0.3">
      <c r="IC1088" s="200" t="s">
        <v>2614</v>
      </c>
      <c r="ID1088" s="200" t="s">
        <v>2623</v>
      </c>
      <c r="IE1088" s="200" t="s">
        <v>2624</v>
      </c>
      <c r="IF1088" s="200" t="s">
        <v>1430</v>
      </c>
    </row>
    <row r="1089" spans="237:240" x14ac:dyDescent="0.3">
      <c r="IC1089" s="200" t="s">
        <v>2625</v>
      </c>
      <c r="ID1089" s="200" t="s">
        <v>2626</v>
      </c>
      <c r="IE1089" s="200" t="s">
        <v>2627</v>
      </c>
      <c r="IF1089" s="200" t="s">
        <v>1430</v>
      </c>
    </row>
    <row r="1090" spans="237:240" x14ac:dyDescent="0.3">
      <c r="IC1090" s="200" t="s">
        <v>2625</v>
      </c>
      <c r="ID1090" s="200" t="s">
        <v>2628</v>
      </c>
      <c r="IE1090" s="200" t="s">
        <v>2629</v>
      </c>
      <c r="IF1090" s="200" t="s">
        <v>1430</v>
      </c>
    </row>
    <row r="1091" spans="237:240" x14ac:dyDescent="0.3">
      <c r="IC1091" s="200" t="s">
        <v>2625</v>
      </c>
      <c r="ID1091" s="200" t="s">
        <v>2630</v>
      </c>
      <c r="IE1091" s="200" t="s">
        <v>2631</v>
      </c>
      <c r="IF1091" s="200" t="s">
        <v>1430</v>
      </c>
    </row>
    <row r="1092" spans="237:240" x14ac:dyDescent="0.3">
      <c r="IC1092" s="200" t="s">
        <v>2625</v>
      </c>
      <c r="ID1092" s="200" t="s">
        <v>2632</v>
      </c>
      <c r="IE1092" s="200" t="s">
        <v>2633</v>
      </c>
      <c r="IF1092" s="200" t="s">
        <v>1430</v>
      </c>
    </row>
    <row r="1093" spans="237:240" x14ac:dyDescent="0.3">
      <c r="IC1093" s="200" t="s">
        <v>2625</v>
      </c>
      <c r="ID1093" s="200" t="s">
        <v>2634</v>
      </c>
      <c r="IE1093" s="200" t="s">
        <v>2635</v>
      </c>
      <c r="IF1093" s="200" t="s">
        <v>1430</v>
      </c>
    </row>
    <row r="1094" spans="237:240" x14ac:dyDescent="0.3">
      <c r="IC1094" s="200" t="s">
        <v>2625</v>
      </c>
      <c r="ID1094" s="200" t="s">
        <v>2636</v>
      </c>
      <c r="IE1094" s="200" t="s">
        <v>2637</v>
      </c>
      <c r="IF1094" s="200" t="s">
        <v>1430</v>
      </c>
    </row>
    <row r="1095" spans="237:240" x14ac:dyDescent="0.3">
      <c r="IC1095" s="200" t="s">
        <v>2638</v>
      </c>
      <c r="ID1095" s="200" t="s">
        <v>2639</v>
      </c>
      <c r="IE1095" s="200" t="s">
        <v>2640</v>
      </c>
      <c r="IF1095" s="200" t="s">
        <v>1430</v>
      </c>
    </row>
    <row r="1096" spans="237:240" x14ac:dyDescent="0.3">
      <c r="IC1096" s="200" t="s">
        <v>2638</v>
      </c>
      <c r="ID1096" s="200" t="s">
        <v>2641</v>
      </c>
      <c r="IE1096" s="200" t="s">
        <v>2642</v>
      </c>
      <c r="IF1096" s="200" t="s">
        <v>1430</v>
      </c>
    </row>
    <row r="1097" spans="237:240" x14ac:dyDescent="0.3">
      <c r="IC1097" s="200" t="s">
        <v>2638</v>
      </c>
      <c r="ID1097" s="200" t="s">
        <v>2643</v>
      </c>
      <c r="IE1097" s="200" t="s">
        <v>2644</v>
      </c>
      <c r="IF1097" s="200" t="s">
        <v>1430</v>
      </c>
    </row>
    <row r="1098" spans="237:240" x14ac:dyDescent="0.3">
      <c r="IC1098" s="200" t="s">
        <v>2645</v>
      </c>
      <c r="ID1098" s="200" t="s">
        <v>2646</v>
      </c>
      <c r="IE1098" s="200" t="s">
        <v>2647</v>
      </c>
      <c r="IF1098" s="200" t="s">
        <v>1781</v>
      </c>
    </row>
    <row r="1099" spans="237:240" x14ac:dyDescent="0.3">
      <c r="IC1099" s="200" t="s">
        <v>2645</v>
      </c>
      <c r="ID1099" s="200" t="s">
        <v>2648</v>
      </c>
      <c r="IE1099" s="200" t="s">
        <v>2649</v>
      </c>
      <c r="IF1099" s="200" t="s">
        <v>1781</v>
      </c>
    </row>
    <row r="1100" spans="237:240" x14ac:dyDescent="0.3">
      <c r="IC1100" s="200" t="s">
        <v>2645</v>
      </c>
      <c r="ID1100" s="200" t="s">
        <v>2650</v>
      </c>
      <c r="IE1100" s="200" t="s">
        <v>2651</v>
      </c>
      <c r="IF1100" s="200" t="s">
        <v>1781</v>
      </c>
    </row>
    <row r="1101" spans="237:240" x14ac:dyDescent="0.3">
      <c r="IC1101" s="200" t="s">
        <v>2645</v>
      </c>
      <c r="ID1101" s="200" t="s">
        <v>2652</v>
      </c>
      <c r="IE1101" s="200" t="s">
        <v>2653</v>
      </c>
      <c r="IF1101" s="200" t="s">
        <v>1781</v>
      </c>
    </row>
    <row r="1102" spans="237:240" x14ac:dyDescent="0.3">
      <c r="IC1102" s="200" t="s">
        <v>2645</v>
      </c>
      <c r="ID1102" s="200" t="s">
        <v>2654</v>
      </c>
      <c r="IE1102" s="200" t="s">
        <v>2655</v>
      </c>
      <c r="IF1102" s="200" t="s">
        <v>1781</v>
      </c>
    </row>
    <row r="1103" spans="237:240" x14ac:dyDescent="0.3">
      <c r="IC1103" s="200" t="s">
        <v>2645</v>
      </c>
      <c r="ID1103" s="200" t="s">
        <v>2656</v>
      </c>
      <c r="IE1103" s="200" t="s">
        <v>2657</v>
      </c>
      <c r="IF1103" s="200" t="s">
        <v>1781</v>
      </c>
    </row>
    <row r="1104" spans="237:240" x14ac:dyDescent="0.3">
      <c r="IC1104" s="200" t="s">
        <v>2645</v>
      </c>
      <c r="ID1104" s="200" t="s">
        <v>2658</v>
      </c>
      <c r="IE1104" s="200" t="s">
        <v>2659</v>
      </c>
      <c r="IF1104" s="200" t="s">
        <v>1781</v>
      </c>
    </row>
    <row r="1105" spans="237:240" x14ac:dyDescent="0.3">
      <c r="IC1105" s="200" t="s">
        <v>2645</v>
      </c>
      <c r="ID1105" s="200" t="s">
        <v>2660</v>
      </c>
      <c r="IE1105" s="200" t="s">
        <v>2661</v>
      </c>
      <c r="IF1105" s="200" t="s">
        <v>1781</v>
      </c>
    </row>
    <row r="1106" spans="237:240" x14ac:dyDescent="0.3">
      <c r="IC1106" s="200" t="s">
        <v>2645</v>
      </c>
      <c r="ID1106" s="200" t="s">
        <v>2662</v>
      </c>
      <c r="IE1106" s="200" t="s">
        <v>2663</v>
      </c>
      <c r="IF1106" s="200" t="s">
        <v>1781</v>
      </c>
    </row>
    <row r="1107" spans="237:240" x14ac:dyDescent="0.3">
      <c r="IC1107" s="200" t="s">
        <v>2645</v>
      </c>
      <c r="ID1107" s="200" t="s">
        <v>2664</v>
      </c>
      <c r="IE1107" s="200" t="s">
        <v>2665</v>
      </c>
      <c r="IF1107" s="200" t="s">
        <v>1781</v>
      </c>
    </row>
    <row r="1108" spans="237:240" x14ac:dyDescent="0.3">
      <c r="IC1108" s="200" t="s">
        <v>2645</v>
      </c>
      <c r="ID1108" s="200" t="s">
        <v>2666</v>
      </c>
      <c r="IE1108" s="200" t="s">
        <v>2667</v>
      </c>
      <c r="IF1108" s="200" t="s">
        <v>1781</v>
      </c>
    </row>
    <row r="1109" spans="237:240" x14ac:dyDescent="0.3">
      <c r="IC1109" s="200" t="s">
        <v>2645</v>
      </c>
      <c r="ID1109" s="200" t="s">
        <v>2668</v>
      </c>
      <c r="IE1109" s="200" t="s">
        <v>2669</v>
      </c>
      <c r="IF1109" s="200" t="s">
        <v>1781</v>
      </c>
    </row>
    <row r="1110" spans="237:240" x14ac:dyDescent="0.3">
      <c r="IC1110" s="200" t="s">
        <v>2645</v>
      </c>
      <c r="ID1110" s="200" t="s">
        <v>2670</v>
      </c>
      <c r="IE1110" s="200" t="s">
        <v>2671</v>
      </c>
      <c r="IF1110" s="200" t="s">
        <v>1781</v>
      </c>
    </row>
    <row r="1111" spans="237:240" x14ac:dyDescent="0.3">
      <c r="IC1111" s="200" t="s">
        <v>2645</v>
      </c>
      <c r="ID1111" s="200" t="s">
        <v>2672</v>
      </c>
      <c r="IE1111" s="200" t="s">
        <v>2673</v>
      </c>
      <c r="IF1111" s="200" t="s">
        <v>1781</v>
      </c>
    </row>
    <row r="1112" spans="237:240" x14ac:dyDescent="0.3">
      <c r="IC1112" s="200" t="s">
        <v>2674</v>
      </c>
      <c r="ID1112" s="200" t="s">
        <v>2675</v>
      </c>
      <c r="IE1112" s="200" t="s">
        <v>2676</v>
      </c>
      <c r="IF1112" s="200" t="s">
        <v>1781</v>
      </c>
    </row>
    <row r="1113" spans="237:240" x14ac:dyDescent="0.3">
      <c r="IC1113" s="200" t="s">
        <v>2674</v>
      </c>
      <c r="ID1113" s="200" t="s">
        <v>2677</v>
      </c>
      <c r="IE1113" s="200" t="s">
        <v>2678</v>
      </c>
      <c r="IF1113" s="200" t="s">
        <v>1781</v>
      </c>
    </row>
    <row r="1114" spans="237:240" x14ac:dyDescent="0.3">
      <c r="IC1114" s="200" t="s">
        <v>2674</v>
      </c>
      <c r="ID1114" s="200" t="s">
        <v>2679</v>
      </c>
      <c r="IE1114" s="200" t="s">
        <v>2680</v>
      </c>
      <c r="IF1114" s="200" t="s">
        <v>1781</v>
      </c>
    </row>
    <row r="1115" spans="237:240" x14ac:dyDescent="0.3">
      <c r="IC1115" s="200" t="s">
        <v>2674</v>
      </c>
      <c r="ID1115" s="200" t="s">
        <v>2681</v>
      </c>
      <c r="IE1115" s="200" t="s">
        <v>2682</v>
      </c>
      <c r="IF1115" s="200" t="s">
        <v>1781</v>
      </c>
    </row>
    <row r="1116" spans="237:240" x14ac:dyDescent="0.3">
      <c r="IC1116" s="200" t="s">
        <v>2674</v>
      </c>
      <c r="ID1116" s="200" t="s">
        <v>2683</v>
      </c>
      <c r="IE1116" s="200" t="s">
        <v>2684</v>
      </c>
      <c r="IF1116" s="200" t="s">
        <v>1781</v>
      </c>
    </row>
    <row r="1117" spans="237:240" x14ac:dyDescent="0.3">
      <c r="IC1117" s="200" t="s">
        <v>2674</v>
      </c>
      <c r="ID1117" s="200" t="s">
        <v>2685</v>
      </c>
      <c r="IE1117" s="200" t="s">
        <v>2686</v>
      </c>
      <c r="IF1117" s="200" t="s">
        <v>1781</v>
      </c>
    </row>
    <row r="1118" spans="237:240" x14ac:dyDescent="0.3">
      <c r="IC1118" s="200" t="s">
        <v>2687</v>
      </c>
      <c r="ID1118" s="200" t="s">
        <v>2688</v>
      </c>
      <c r="IE1118" s="200" t="s">
        <v>2689</v>
      </c>
      <c r="IF1118" s="200" t="s">
        <v>1781</v>
      </c>
    </row>
    <row r="1119" spans="237:240" x14ac:dyDescent="0.3">
      <c r="IC1119" s="200" t="s">
        <v>2687</v>
      </c>
      <c r="ID1119" s="200" t="s">
        <v>2690</v>
      </c>
      <c r="IE1119" s="200" t="s">
        <v>2691</v>
      </c>
      <c r="IF1119" s="200" t="s">
        <v>1781</v>
      </c>
    </row>
    <row r="1120" spans="237:240" x14ac:dyDescent="0.3">
      <c r="IC1120" s="200" t="s">
        <v>2687</v>
      </c>
      <c r="ID1120" s="200" t="s">
        <v>2692</v>
      </c>
      <c r="IE1120" s="200" t="s">
        <v>2693</v>
      </c>
      <c r="IF1120" s="200" t="s">
        <v>1781</v>
      </c>
    </row>
    <row r="1121" spans="237:240" x14ac:dyDescent="0.3">
      <c r="IC1121" s="200" t="s">
        <v>2687</v>
      </c>
      <c r="ID1121" s="200" t="s">
        <v>2694</v>
      </c>
      <c r="IE1121" s="200" t="s">
        <v>2695</v>
      </c>
      <c r="IF1121" s="200" t="s">
        <v>1781</v>
      </c>
    </row>
    <row r="1122" spans="237:240" x14ac:dyDescent="0.3">
      <c r="IC1122" s="200" t="s">
        <v>2687</v>
      </c>
      <c r="ID1122" s="200" t="s">
        <v>2696</v>
      </c>
      <c r="IE1122" s="200" t="s">
        <v>2697</v>
      </c>
      <c r="IF1122" s="200" t="s">
        <v>1781</v>
      </c>
    </row>
    <row r="1123" spans="237:240" x14ac:dyDescent="0.3">
      <c r="IC1123" s="200" t="s">
        <v>2687</v>
      </c>
      <c r="ID1123" s="200" t="s">
        <v>2698</v>
      </c>
      <c r="IE1123" s="200" t="s">
        <v>2699</v>
      </c>
      <c r="IF1123" s="200" t="s">
        <v>1781</v>
      </c>
    </row>
    <row r="1124" spans="237:240" x14ac:dyDescent="0.3">
      <c r="IC1124" s="200" t="s">
        <v>2687</v>
      </c>
      <c r="ID1124" s="200" t="s">
        <v>2700</v>
      </c>
      <c r="IE1124" s="200" t="s">
        <v>2701</v>
      </c>
      <c r="IF1124" s="200" t="s">
        <v>1781</v>
      </c>
    </row>
    <row r="1125" spans="237:240" x14ac:dyDescent="0.3">
      <c r="IC1125" s="200" t="s">
        <v>2687</v>
      </c>
      <c r="ID1125" s="200" t="s">
        <v>2702</v>
      </c>
      <c r="IE1125" s="200" t="s">
        <v>2703</v>
      </c>
      <c r="IF1125" s="200" t="s">
        <v>1781</v>
      </c>
    </row>
    <row r="1126" spans="237:240" x14ac:dyDescent="0.3">
      <c r="IC1126" s="200" t="s">
        <v>2687</v>
      </c>
      <c r="ID1126" s="200" t="s">
        <v>2704</v>
      </c>
      <c r="IE1126" s="200" t="s">
        <v>2705</v>
      </c>
      <c r="IF1126" s="200" t="s">
        <v>1781</v>
      </c>
    </row>
    <row r="1127" spans="237:240" x14ac:dyDescent="0.3">
      <c r="IC1127" s="200" t="s">
        <v>2687</v>
      </c>
      <c r="ID1127" s="200" t="s">
        <v>2706</v>
      </c>
      <c r="IE1127" s="200" t="s">
        <v>2707</v>
      </c>
      <c r="IF1127" s="200" t="s">
        <v>1781</v>
      </c>
    </row>
    <row r="1128" spans="237:240" x14ac:dyDescent="0.3">
      <c r="IC1128" s="200" t="s">
        <v>2708</v>
      </c>
      <c r="ID1128" s="200" t="s">
        <v>2709</v>
      </c>
      <c r="IE1128" s="200" t="s">
        <v>2710</v>
      </c>
      <c r="IF1128" s="200" t="s">
        <v>1781</v>
      </c>
    </row>
    <row r="1129" spans="237:240" x14ac:dyDescent="0.3">
      <c r="IC1129" s="200" t="s">
        <v>2708</v>
      </c>
      <c r="ID1129" s="200" t="s">
        <v>2711</v>
      </c>
      <c r="IE1129" s="200" t="s">
        <v>2712</v>
      </c>
      <c r="IF1129" s="200" t="s">
        <v>1781</v>
      </c>
    </row>
    <row r="1130" spans="237:240" x14ac:dyDescent="0.3">
      <c r="IC1130" s="200" t="s">
        <v>2708</v>
      </c>
      <c r="ID1130" s="200" t="s">
        <v>2713</v>
      </c>
      <c r="IE1130" s="200" t="s">
        <v>2714</v>
      </c>
      <c r="IF1130" s="200" t="s">
        <v>1781</v>
      </c>
    </row>
    <row r="1131" spans="237:240" x14ac:dyDescent="0.3">
      <c r="IC1131" s="200" t="s">
        <v>2708</v>
      </c>
      <c r="ID1131" s="200" t="s">
        <v>2715</v>
      </c>
      <c r="IE1131" s="200" t="s">
        <v>2716</v>
      </c>
      <c r="IF1131" s="200" t="s">
        <v>1781</v>
      </c>
    </row>
    <row r="1132" spans="237:240" x14ac:dyDescent="0.3">
      <c r="IC1132" s="200" t="s">
        <v>2708</v>
      </c>
      <c r="ID1132" s="200" t="s">
        <v>2717</v>
      </c>
      <c r="IE1132" s="200" t="s">
        <v>2718</v>
      </c>
      <c r="IF1132" s="200" t="s">
        <v>1781</v>
      </c>
    </row>
    <row r="1133" spans="237:240" x14ac:dyDescent="0.3">
      <c r="IC1133" s="200" t="s">
        <v>2708</v>
      </c>
      <c r="ID1133" s="200" t="s">
        <v>2719</v>
      </c>
      <c r="IE1133" s="200" t="s">
        <v>2720</v>
      </c>
      <c r="IF1133" s="200" t="s">
        <v>1781</v>
      </c>
    </row>
    <row r="1134" spans="237:240" x14ac:dyDescent="0.3">
      <c r="IC1134" s="200" t="s">
        <v>2721</v>
      </c>
      <c r="ID1134" s="200" t="s">
        <v>2722</v>
      </c>
      <c r="IE1134" s="200" t="s">
        <v>2723</v>
      </c>
      <c r="IF1134" s="200" t="s">
        <v>1781</v>
      </c>
    </row>
    <row r="1135" spans="237:240" x14ac:dyDescent="0.3">
      <c r="IC1135" s="200" t="s">
        <v>2724</v>
      </c>
      <c r="ID1135" s="200" t="s">
        <v>2725</v>
      </c>
      <c r="IE1135" s="200" t="s">
        <v>2726</v>
      </c>
      <c r="IF1135" s="200" t="s">
        <v>1781</v>
      </c>
    </row>
    <row r="1136" spans="237:240" x14ac:dyDescent="0.3">
      <c r="IC1136" s="200" t="s">
        <v>2724</v>
      </c>
      <c r="ID1136" s="200" t="s">
        <v>2727</v>
      </c>
      <c r="IE1136" s="200" t="s">
        <v>2728</v>
      </c>
      <c r="IF1136" s="200" t="s">
        <v>1781</v>
      </c>
    </row>
    <row r="1137" spans="237:240" x14ac:dyDescent="0.3">
      <c r="IC1137" s="200" t="s">
        <v>2724</v>
      </c>
      <c r="ID1137" s="200" t="s">
        <v>2729</v>
      </c>
      <c r="IE1137" s="200" t="s">
        <v>2730</v>
      </c>
      <c r="IF1137" s="200" t="s">
        <v>1781</v>
      </c>
    </row>
    <row r="1138" spans="237:240" x14ac:dyDescent="0.3">
      <c r="IC1138" s="200" t="s">
        <v>2724</v>
      </c>
      <c r="ID1138" s="200" t="s">
        <v>2731</v>
      </c>
      <c r="IE1138" s="200" t="s">
        <v>2732</v>
      </c>
      <c r="IF1138" s="200" t="s">
        <v>1781</v>
      </c>
    </row>
    <row r="1139" spans="237:240" x14ac:dyDescent="0.3">
      <c r="IC1139" s="200" t="s">
        <v>2724</v>
      </c>
      <c r="ID1139" s="200" t="s">
        <v>2733</v>
      </c>
      <c r="IE1139" s="200" t="s">
        <v>2734</v>
      </c>
      <c r="IF1139" s="200" t="s">
        <v>1781</v>
      </c>
    </row>
    <row r="1140" spans="237:240" x14ac:dyDescent="0.3">
      <c r="IC1140" s="200" t="s">
        <v>2724</v>
      </c>
      <c r="ID1140" s="200" t="s">
        <v>2735</v>
      </c>
      <c r="IE1140" s="200" t="s">
        <v>2736</v>
      </c>
      <c r="IF1140" s="200" t="s">
        <v>1781</v>
      </c>
    </row>
    <row r="1141" spans="237:240" x14ac:dyDescent="0.3">
      <c r="IC1141" s="200" t="s">
        <v>2724</v>
      </c>
      <c r="ID1141" s="200" t="s">
        <v>2588</v>
      </c>
      <c r="IE1141" s="200" t="s">
        <v>2737</v>
      </c>
      <c r="IF1141" s="200" t="s">
        <v>1781</v>
      </c>
    </row>
    <row r="1142" spans="237:240" x14ac:dyDescent="0.3">
      <c r="IC1142" s="200" t="s">
        <v>2738</v>
      </c>
      <c r="ID1142" s="200" t="s">
        <v>2739</v>
      </c>
      <c r="IE1142" s="200" t="s">
        <v>2740</v>
      </c>
      <c r="IF1142" s="200" t="s">
        <v>1781</v>
      </c>
    </row>
    <row r="1143" spans="237:240" x14ac:dyDescent="0.3">
      <c r="IC1143" s="200" t="s">
        <v>2738</v>
      </c>
      <c r="ID1143" s="200" t="s">
        <v>2741</v>
      </c>
      <c r="IE1143" s="200" t="s">
        <v>2742</v>
      </c>
      <c r="IF1143" s="200" t="s">
        <v>1781</v>
      </c>
    </row>
    <row r="1144" spans="237:240" x14ac:dyDescent="0.3">
      <c r="IC1144" s="200" t="s">
        <v>2738</v>
      </c>
      <c r="ID1144" s="200" t="s">
        <v>2743</v>
      </c>
      <c r="IE1144" s="200" t="s">
        <v>2744</v>
      </c>
      <c r="IF1144" s="200" t="s">
        <v>1781</v>
      </c>
    </row>
    <row r="1145" spans="237:240" x14ac:dyDescent="0.3">
      <c r="IC1145" s="200" t="s">
        <v>2738</v>
      </c>
      <c r="ID1145" s="200" t="s">
        <v>2745</v>
      </c>
      <c r="IE1145" s="200" t="s">
        <v>2746</v>
      </c>
      <c r="IF1145" s="200" t="s">
        <v>1781</v>
      </c>
    </row>
    <row r="1146" spans="237:240" x14ac:dyDescent="0.3">
      <c r="IC1146" s="200" t="s">
        <v>2738</v>
      </c>
      <c r="ID1146" s="200" t="s">
        <v>2747</v>
      </c>
      <c r="IE1146" s="200" t="s">
        <v>2748</v>
      </c>
      <c r="IF1146" s="200" t="s">
        <v>1781</v>
      </c>
    </row>
    <row r="1147" spans="237:240" x14ac:dyDescent="0.3">
      <c r="IC1147" s="200" t="s">
        <v>2738</v>
      </c>
      <c r="ID1147" s="200" t="s">
        <v>2749</v>
      </c>
      <c r="IE1147" s="200" t="s">
        <v>2750</v>
      </c>
      <c r="IF1147" s="200" t="s">
        <v>1781</v>
      </c>
    </row>
    <row r="1148" spans="237:240" x14ac:dyDescent="0.3">
      <c r="IC1148" s="200" t="s">
        <v>2738</v>
      </c>
      <c r="ID1148" s="200" t="s">
        <v>2751</v>
      </c>
      <c r="IE1148" s="200" t="s">
        <v>2752</v>
      </c>
      <c r="IF1148" s="200" t="s">
        <v>1781</v>
      </c>
    </row>
    <row r="1149" spans="237:240" x14ac:dyDescent="0.3">
      <c r="IC1149" s="200" t="s">
        <v>2738</v>
      </c>
      <c r="ID1149" s="200" t="s">
        <v>2753</v>
      </c>
      <c r="IE1149" s="200" t="s">
        <v>2754</v>
      </c>
      <c r="IF1149" s="200" t="s">
        <v>1781</v>
      </c>
    </row>
    <row r="1150" spans="237:240" x14ac:dyDescent="0.3">
      <c r="IC1150" s="200" t="s">
        <v>2738</v>
      </c>
      <c r="ID1150" s="200" t="s">
        <v>2755</v>
      </c>
      <c r="IE1150" s="200" t="s">
        <v>2756</v>
      </c>
      <c r="IF1150" s="200" t="s">
        <v>1781</v>
      </c>
    </row>
    <row r="1151" spans="237:240" x14ac:dyDescent="0.3">
      <c r="IC1151" s="200" t="s">
        <v>2738</v>
      </c>
      <c r="ID1151" s="200" t="s">
        <v>2757</v>
      </c>
      <c r="IE1151" s="200" t="s">
        <v>2758</v>
      </c>
      <c r="IF1151" s="200" t="s">
        <v>1781</v>
      </c>
    </row>
    <row r="1152" spans="237:240" x14ac:dyDescent="0.3">
      <c r="IC1152" s="200" t="s">
        <v>2759</v>
      </c>
      <c r="ID1152" s="200" t="s">
        <v>2760</v>
      </c>
      <c r="IE1152" s="200" t="s">
        <v>2761</v>
      </c>
      <c r="IF1152" s="200" t="s">
        <v>1781</v>
      </c>
    </row>
    <row r="1153" spans="237:240" x14ac:dyDescent="0.3">
      <c r="IC1153" s="200" t="s">
        <v>2759</v>
      </c>
      <c r="ID1153" s="200" t="s">
        <v>2762</v>
      </c>
      <c r="IE1153" s="200" t="s">
        <v>2763</v>
      </c>
      <c r="IF1153" s="200" t="s">
        <v>1781</v>
      </c>
    </row>
    <row r="1154" spans="237:240" x14ac:dyDescent="0.3">
      <c r="IC1154" s="200" t="s">
        <v>2759</v>
      </c>
      <c r="ID1154" s="200" t="s">
        <v>2764</v>
      </c>
      <c r="IE1154" s="200" t="s">
        <v>2765</v>
      </c>
      <c r="IF1154" s="200" t="s">
        <v>1781</v>
      </c>
    </row>
    <row r="1155" spans="237:240" x14ac:dyDescent="0.3">
      <c r="IC1155" s="200" t="s">
        <v>2759</v>
      </c>
      <c r="ID1155" s="200" t="s">
        <v>2766</v>
      </c>
      <c r="IE1155" s="200" t="s">
        <v>2767</v>
      </c>
      <c r="IF1155" s="200" t="s">
        <v>1781</v>
      </c>
    </row>
    <row r="1156" spans="237:240" x14ac:dyDescent="0.3">
      <c r="IC1156" s="200" t="s">
        <v>2768</v>
      </c>
      <c r="ID1156" s="200" t="s">
        <v>2769</v>
      </c>
      <c r="IE1156" s="200" t="s">
        <v>2770</v>
      </c>
      <c r="IF1156" s="200" t="s">
        <v>1781</v>
      </c>
    </row>
    <row r="1157" spans="237:240" x14ac:dyDescent="0.3">
      <c r="IC1157" s="200" t="s">
        <v>2768</v>
      </c>
      <c r="ID1157" s="200" t="s">
        <v>2771</v>
      </c>
      <c r="IE1157" s="200" t="s">
        <v>2772</v>
      </c>
      <c r="IF1157" s="200" t="s">
        <v>1781</v>
      </c>
    </row>
    <row r="1158" spans="237:240" x14ac:dyDescent="0.3">
      <c r="IC1158" s="200" t="s">
        <v>2768</v>
      </c>
      <c r="ID1158" s="200" t="s">
        <v>2773</v>
      </c>
      <c r="IE1158" s="200" t="s">
        <v>2774</v>
      </c>
      <c r="IF1158" s="200" t="s">
        <v>1781</v>
      </c>
    </row>
    <row r="1159" spans="237:240" x14ac:dyDescent="0.3">
      <c r="IC1159" s="200" t="s">
        <v>2768</v>
      </c>
      <c r="ID1159" s="200" t="s">
        <v>2775</v>
      </c>
      <c r="IE1159" s="200" t="s">
        <v>2776</v>
      </c>
      <c r="IF1159" s="200" t="s">
        <v>1781</v>
      </c>
    </row>
    <row r="1160" spans="237:240" x14ac:dyDescent="0.3">
      <c r="IC1160" s="200" t="s">
        <v>2768</v>
      </c>
      <c r="ID1160" s="200" t="s">
        <v>2777</v>
      </c>
      <c r="IE1160" s="200" t="s">
        <v>2778</v>
      </c>
      <c r="IF1160" s="200" t="s">
        <v>1781</v>
      </c>
    </row>
    <row r="1161" spans="237:240" x14ac:dyDescent="0.3">
      <c r="IC1161" s="200" t="s">
        <v>2768</v>
      </c>
      <c r="ID1161" s="200" t="s">
        <v>2779</v>
      </c>
      <c r="IE1161" s="200" t="s">
        <v>2780</v>
      </c>
      <c r="IF1161" s="200" t="s">
        <v>1781</v>
      </c>
    </row>
    <row r="1162" spans="237:240" x14ac:dyDescent="0.3">
      <c r="IC1162" s="200" t="s">
        <v>2768</v>
      </c>
      <c r="ID1162" s="200" t="s">
        <v>2781</v>
      </c>
      <c r="IE1162" s="200" t="s">
        <v>2782</v>
      </c>
      <c r="IF1162" s="200" t="s">
        <v>1781</v>
      </c>
    </row>
    <row r="1163" spans="237:240" x14ac:dyDescent="0.3">
      <c r="IC1163" s="200" t="s">
        <v>2768</v>
      </c>
      <c r="ID1163" s="200" t="s">
        <v>1249</v>
      </c>
      <c r="IE1163" s="200" t="s">
        <v>2783</v>
      </c>
      <c r="IF1163" s="200" t="s">
        <v>1781</v>
      </c>
    </row>
    <row r="1164" spans="237:240" x14ac:dyDescent="0.3">
      <c r="IC1164" s="200" t="s">
        <v>2768</v>
      </c>
      <c r="ID1164" s="200" t="s">
        <v>2784</v>
      </c>
      <c r="IE1164" s="200" t="s">
        <v>2785</v>
      </c>
      <c r="IF1164" s="200" t="s">
        <v>1781</v>
      </c>
    </row>
    <row r="1165" spans="237:240" x14ac:dyDescent="0.3">
      <c r="IC1165" s="200" t="s">
        <v>2768</v>
      </c>
      <c r="ID1165" s="200" t="s">
        <v>2786</v>
      </c>
      <c r="IE1165" s="200" t="s">
        <v>2787</v>
      </c>
      <c r="IF1165" s="200" t="s">
        <v>1781</v>
      </c>
    </row>
    <row r="1166" spans="237:240" x14ac:dyDescent="0.3">
      <c r="IC1166" s="200" t="s">
        <v>2768</v>
      </c>
      <c r="ID1166" s="200" t="s">
        <v>2788</v>
      </c>
      <c r="IE1166" s="200" t="s">
        <v>2789</v>
      </c>
      <c r="IF1166" s="200" t="s">
        <v>1781</v>
      </c>
    </row>
    <row r="1167" spans="237:240" x14ac:dyDescent="0.3">
      <c r="IC1167" s="200" t="s">
        <v>2768</v>
      </c>
      <c r="ID1167" s="200" t="s">
        <v>2790</v>
      </c>
      <c r="IE1167" s="200" t="s">
        <v>2791</v>
      </c>
      <c r="IF1167" s="200" t="s">
        <v>1781</v>
      </c>
    </row>
    <row r="1168" spans="237:240" x14ac:dyDescent="0.3">
      <c r="IC1168" s="200" t="s">
        <v>2768</v>
      </c>
      <c r="ID1168" s="200" t="s">
        <v>2792</v>
      </c>
      <c r="IE1168" s="200" t="s">
        <v>2793</v>
      </c>
      <c r="IF1168" s="200" t="s">
        <v>1781</v>
      </c>
    </row>
    <row r="1169" spans="237:240" x14ac:dyDescent="0.3">
      <c r="IC1169" s="200" t="s">
        <v>2768</v>
      </c>
      <c r="ID1169" s="200" t="s">
        <v>2794</v>
      </c>
      <c r="IE1169" s="200" t="s">
        <v>2795</v>
      </c>
      <c r="IF1169" s="200" t="s">
        <v>1781</v>
      </c>
    </row>
    <row r="1170" spans="237:240" x14ac:dyDescent="0.3">
      <c r="IC1170" s="200" t="s">
        <v>2796</v>
      </c>
      <c r="ID1170" s="200" t="s">
        <v>2797</v>
      </c>
      <c r="IE1170" s="200" t="s">
        <v>2798</v>
      </c>
      <c r="IF1170" s="200" t="s">
        <v>1781</v>
      </c>
    </row>
    <row r="1171" spans="237:240" x14ac:dyDescent="0.3">
      <c r="IC1171" s="200" t="s">
        <v>2796</v>
      </c>
      <c r="ID1171" s="200" t="s">
        <v>1350</v>
      </c>
      <c r="IE1171" s="200" t="s">
        <v>2799</v>
      </c>
      <c r="IF1171" s="200" t="s">
        <v>1781</v>
      </c>
    </row>
    <row r="1172" spans="237:240" x14ac:dyDescent="0.3">
      <c r="IC1172" s="200" t="s">
        <v>2796</v>
      </c>
      <c r="ID1172" s="200" t="s">
        <v>2800</v>
      </c>
      <c r="IE1172" s="200" t="s">
        <v>2801</v>
      </c>
      <c r="IF1172" s="200" t="s">
        <v>1781</v>
      </c>
    </row>
    <row r="1173" spans="237:240" x14ac:dyDescent="0.3">
      <c r="IC1173" s="200" t="s">
        <v>2796</v>
      </c>
      <c r="ID1173" s="200" t="s">
        <v>2802</v>
      </c>
      <c r="IE1173" s="200" t="s">
        <v>2803</v>
      </c>
      <c r="IF1173" s="200" t="s">
        <v>1781</v>
      </c>
    </row>
    <row r="1174" spans="237:240" x14ac:dyDescent="0.3">
      <c r="IC1174" s="200" t="s">
        <v>2796</v>
      </c>
      <c r="ID1174" s="200" t="s">
        <v>2804</v>
      </c>
      <c r="IE1174" s="200" t="s">
        <v>2805</v>
      </c>
      <c r="IF1174" s="200" t="s">
        <v>1781</v>
      </c>
    </row>
    <row r="1175" spans="237:240" x14ac:dyDescent="0.3">
      <c r="IC1175" s="200" t="s">
        <v>2796</v>
      </c>
      <c r="ID1175" s="200" t="s">
        <v>2806</v>
      </c>
      <c r="IE1175" s="200" t="s">
        <v>2807</v>
      </c>
      <c r="IF1175" s="200" t="s">
        <v>1781</v>
      </c>
    </row>
    <row r="1176" spans="237:240" x14ac:dyDescent="0.3">
      <c r="IC1176" s="200" t="s">
        <v>2808</v>
      </c>
      <c r="ID1176" s="200" t="s">
        <v>2809</v>
      </c>
      <c r="IE1176" s="200" t="s">
        <v>2810</v>
      </c>
      <c r="IF1176" s="200" t="s">
        <v>1781</v>
      </c>
    </row>
    <row r="1177" spans="237:240" x14ac:dyDescent="0.3">
      <c r="IC1177" s="200" t="s">
        <v>2808</v>
      </c>
      <c r="ID1177" s="200" t="s">
        <v>2811</v>
      </c>
      <c r="IE1177" s="200" t="s">
        <v>2812</v>
      </c>
      <c r="IF1177" s="200" t="s">
        <v>1781</v>
      </c>
    </row>
    <row r="1178" spans="237:240" x14ac:dyDescent="0.3">
      <c r="IC1178" s="200" t="s">
        <v>2808</v>
      </c>
      <c r="ID1178" s="200" t="s">
        <v>2813</v>
      </c>
      <c r="IE1178" s="200" t="s">
        <v>2814</v>
      </c>
      <c r="IF1178" s="200" t="s">
        <v>1781</v>
      </c>
    </row>
    <row r="1179" spans="237:240" x14ac:dyDescent="0.3">
      <c r="IC1179" s="200" t="s">
        <v>2808</v>
      </c>
      <c r="ID1179" s="200" t="s">
        <v>958</v>
      </c>
      <c r="IE1179" s="200" t="s">
        <v>2815</v>
      </c>
      <c r="IF1179" s="200" t="s">
        <v>1781</v>
      </c>
    </row>
    <row r="1180" spans="237:240" x14ac:dyDescent="0.3">
      <c r="IC1180" s="200" t="s">
        <v>2808</v>
      </c>
      <c r="ID1180" s="200" t="s">
        <v>2816</v>
      </c>
      <c r="IE1180" s="200" t="s">
        <v>2817</v>
      </c>
      <c r="IF1180" s="200" t="s">
        <v>1781</v>
      </c>
    </row>
    <row r="1181" spans="237:240" x14ac:dyDescent="0.3">
      <c r="IC1181" s="200" t="s">
        <v>2808</v>
      </c>
      <c r="ID1181" s="200" t="s">
        <v>2818</v>
      </c>
      <c r="IE1181" s="200" t="s">
        <v>2819</v>
      </c>
      <c r="IF1181" s="200" t="s">
        <v>1781</v>
      </c>
    </row>
    <row r="1182" spans="237:240" x14ac:dyDescent="0.3">
      <c r="IC1182" s="200" t="s">
        <v>2808</v>
      </c>
      <c r="ID1182" s="200" t="s">
        <v>2820</v>
      </c>
      <c r="IE1182" s="200" t="s">
        <v>2821</v>
      </c>
      <c r="IF1182" s="200" t="s">
        <v>1781</v>
      </c>
    </row>
    <row r="1183" spans="237:240" x14ac:dyDescent="0.3">
      <c r="IC1183" s="200" t="s">
        <v>2808</v>
      </c>
      <c r="ID1183" s="200" t="s">
        <v>2822</v>
      </c>
      <c r="IE1183" s="200" t="s">
        <v>2823</v>
      </c>
      <c r="IF1183" s="200" t="s">
        <v>1781</v>
      </c>
    </row>
    <row r="1184" spans="237:240" x14ac:dyDescent="0.3">
      <c r="IC1184" s="200" t="s">
        <v>2824</v>
      </c>
      <c r="ID1184" s="200" t="s">
        <v>2825</v>
      </c>
      <c r="IE1184" s="200" t="s">
        <v>2826</v>
      </c>
      <c r="IF1184" s="200" t="s">
        <v>1781</v>
      </c>
    </row>
    <row r="1185" spans="237:240" x14ac:dyDescent="0.3">
      <c r="IC1185" s="200" t="s">
        <v>2824</v>
      </c>
      <c r="ID1185" s="200" t="s">
        <v>2827</v>
      </c>
      <c r="IE1185" s="200" t="s">
        <v>2828</v>
      </c>
      <c r="IF1185" s="200" t="s">
        <v>1781</v>
      </c>
    </row>
    <row r="1186" spans="237:240" x14ac:dyDescent="0.3">
      <c r="IC1186" s="200" t="s">
        <v>2824</v>
      </c>
      <c r="ID1186" s="200" t="s">
        <v>2829</v>
      </c>
      <c r="IE1186" s="200" t="s">
        <v>2830</v>
      </c>
      <c r="IF1186" s="200" t="s">
        <v>1781</v>
      </c>
    </row>
    <row r="1187" spans="237:240" x14ac:dyDescent="0.3">
      <c r="IC1187" s="200" t="s">
        <v>2824</v>
      </c>
      <c r="ID1187" s="200" t="s">
        <v>2831</v>
      </c>
      <c r="IE1187" s="200" t="s">
        <v>2832</v>
      </c>
      <c r="IF1187" s="200" t="s">
        <v>1781</v>
      </c>
    </row>
    <row r="1188" spans="237:240" x14ac:dyDescent="0.3">
      <c r="IC1188" s="200" t="s">
        <v>2824</v>
      </c>
      <c r="ID1188" s="200" t="s">
        <v>2833</v>
      </c>
      <c r="IE1188" s="200" t="s">
        <v>2834</v>
      </c>
      <c r="IF1188" s="200" t="s">
        <v>1781</v>
      </c>
    </row>
    <row r="1189" spans="237:240" x14ac:dyDescent="0.3">
      <c r="IC1189" s="200" t="s">
        <v>2824</v>
      </c>
      <c r="ID1189" s="200" t="s">
        <v>2835</v>
      </c>
      <c r="IE1189" s="200" t="s">
        <v>2836</v>
      </c>
      <c r="IF1189" s="200" t="s">
        <v>1781</v>
      </c>
    </row>
    <row r="1190" spans="237:240" x14ac:dyDescent="0.3">
      <c r="IC1190" s="200" t="s">
        <v>2824</v>
      </c>
      <c r="ID1190" s="200" t="s">
        <v>2837</v>
      </c>
      <c r="IE1190" s="200" t="s">
        <v>2838</v>
      </c>
      <c r="IF1190" s="200" t="s">
        <v>1781</v>
      </c>
    </row>
    <row r="1191" spans="237:240" x14ac:dyDescent="0.3">
      <c r="IC1191" s="200" t="s">
        <v>2824</v>
      </c>
      <c r="ID1191" s="200" t="s">
        <v>2839</v>
      </c>
      <c r="IE1191" s="200" t="s">
        <v>2840</v>
      </c>
      <c r="IF1191" s="200" t="s">
        <v>1781</v>
      </c>
    </row>
    <row r="1192" spans="237:240" x14ac:dyDescent="0.3">
      <c r="IC1192" s="200" t="s">
        <v>2841</v>
      </c>
      <c r="ID1192" s="200" t="s">
        <v>2842</v>
      </c>
      <c r="IE1192" s="200" t="s">
        <v>2843</v>
      </c>
      <c r="IF1192" s="200" t="s">
        <v>1781</v>
      </c>
    </row>
    <row r="1193" spans="237:240" x14ac:dyDescent="0.3">
      <c r="IC1193" s="200" t="s">
        <v>2841</v>
      </c>
      <c r="ID1193" s="200" t="s">
        <v>2844</v>
      </c>
      <c r="IE1193" s="200" t="s">
        <v>2845</v>
      </c>
      <c r="IF1193" s="200" t="s">
        <v>1781</v>
      </c>
    </row>
    <row r="1194" spans="237:240" x14ac:dyDescent="0.3">
      <c r="IC1194" s="200" t="s">
        <v>2841</v>
      </c>
      <c r="ID1194" s="200" t="s">
        <v>2846</v>
      </c>
      <c r="IE1194" s="200" t="s">
        <v>2847</v>
      </c>
      <c r="IF1194" s="200" t="s">
        <v>1781</v>
      </c>
    </row>
    <row r="1195" spans="237:240" x14ac:dyDescent="0.3">
      <c r="IC1195" s="200" t="s">
        <v>2848</v>
      </c>
      <c r="ID1195" s="200" t="s">
        <v>2849</v>
      </c>
      <c r="IE1195" s="200" t="s">
        <v>2850</v>
      </c>
      <c r="IF1195" s="200" t="s">
        <v>1781</v>
      </c>
    </row>
    <row r="1196" spans="237:240" x14ac:dyDescent="0.3">
      <c r="IC1196" s="200" t="s">
        <v>2848</v>
      </c>
      <c r="ID1196" s="200" t="s">
        <v>2851</v>
      </c>
      <c r="IE1196" s="200" t="s">
        <v>2852</v>
      </c>
      <c r="IF1196" s="200" t="s">
        <v>1781</v>
      </c>
    </row>
    <row r="1197" spans="237:240" x14ac:dyDescent="0.3">
      <c r="IC1197" s="200" t="s">
        <v>2848</v>
      </c>
      <c r="ID1197" s="200" t="s">
        <v>2853</v>
      </c>
      <c r="IE1197" s="200" t="s">
        <v>2854</v>
      </c>
      <c r="IF1197" s="200" t="s">
        <v>1781</v>
      </c>
    </row>
    <row r="1198" spans="237:240" x14ac:dyDescent="0.3">
      <c r="IC1198" s="200" t="s">
        <v>2848</v>
      </c>
      <c r="ID1198" s="200" t="s">
        <v>2855</v>
      </c>
      <c r="IE1198" s="200" t="s">
        <v>2856</v>
      </c>
      <c r="IF1198" s="200" t="s">
        <v>1781</v>
      </c>
    </row>
    <row r="1199" spans="237:240" x14ac:dyDescent="0.3">
      <c r="IC1199" s="200" t="s">
        <v>2848</v>
      </c>
      <c r="ID1199" s="200" t="s">
        <v>2857</v>
      </c>
      <c r="IE1199" s="200" t="s">
        <v>2858</v>
      </c>
      <c r="IF1199" s="200" t="s">
        <v>1781</v>
      </c>
    </row>
    <row r="1200" spans="237:240" x14ac:dyDescent="0.3">
      <c r="IC1200" s="200" t="s">
        <v>2848</v>
      </c>
      <c r="ID1200" s="200" t="s">
        <v>2859</v>
      </c>
      <c r="IE1200" s="200" t="s">
        <v>2860</v>
      </c>
      <c r="IF1200" s="200" t="s">
        <v>1781</v>
      </c>
    </row>
    <row r="1201" spans="237:240" x14ac:dyDescent="0.3">
      <c r="IC1201" s="200" t="s">
        <v>2848</v>
      </c>
      <c r="ID1201" s="200" t="s">
        <v>2861</v>
      </c>
      <c r="IE1201" s="200" t="s">
        <v>2862</v>
      </c>
      <c r="IF1201" s="200" t="s">
        <v>1781</v>
      </c>
    </row>
    <row r="1202" spans="237:240" x14ac:dyDescent="0.3">
      <c r="IC1202" s="200" t="s">
        <v>2848</v>
      </c>
      <c r="ID1202" s="200" t="s">
        <v>2863</v>
      </c>
      <c r="IE1202" s="200" t="s">
        <v>2864</v>
      </c>
      <c r="IF1202" s="200" t="s">
        <v>1781</v>
      </c>
    </row>
    <row r="1203" spans="237:240" x14ac:dyDescent="0.3">
      <c r="IC1203" s="200" t="s">
        <v>2848</v>
      </c>
      <c r="ID1203" s="200" t="s">
        <v>2865</v>
      </c>
      <c r="IE1203" s="200" t="s">
        <v>2866</v>
      </c>
      <c r="IF1203" s="200" t="s">
        <v>1781</v>
      </c>
    </row>
    <row r="1204" spans="237:240" x14ac:dyDescent="0.3">
      <c r="IC1204" s="200" t="s">
        <v>2848</v>
      </c>
      <c r="ID1204" s="200" t="s">
        <v>2867</v>
      </c>
      <c r="IE1204" s="200" t="s">
        <v>2868</v>
      </c>
      <c r="IF1204" s="200" t="s">
        <v>1781</v>
      </c>
    </row>
    <row r="1205" spans="237:240" x14ac:dyDescent="0.3">
      <c r="IC1205" s="200" t="s">
        <v>2848</v>
      </c>
      <c r="ID1205" s="200" t="s">
        <v>2869</v>
      </c>
      <c r="IE1205" s="200" t="s">
        <v>2870</v>
      </c>
      <c r="IF1205" s="200" t="s">
        <v>1781</v>
      </c>
    </row>
    <row r="1206" spans="237:240" x14ac:dyDescent="0.3">
      <c r="IC1206" s="200" t="s">
        <v>2848</v>
      </c>
      <c r="ID1206" s="200" t="s">
        <v>2481</v>
      </c>
      <c r="IE1206" s="200" t="s">
        <v>2871</v>
      </c>
      <c r="IF1206" s="200" t="s">
        <v>1781</v>
      </c>
    </row>
    <row r="1207" spans="237:240" x14ac:dyDescent="0.3">
      <c r="IC1207" s="200" t="s">
        <v>2848</v>
      </c>
      <c r="ID1207" s="200" t="s">
        <v>2872</v>
      </c>
      <c r="IE1207" s="200" t="s">
        <v>2873</v>
      </c>
      <c r="IF1207" s="200" t="s">
        <v>1781</v>
      </c>
    </row>
    <row r="1208" spans="237:240" x14ac:dyDescent="0.3">
      <c r="IC1208" s="200" t="s">
        <v>2848</v>
      </c>
      <c r="ID1208" s="200" t="s">
        <v>2874</v>
      </c>
      <c r="IE1208" s="200" t="s">
        <v>2875</v>
      </c>
      <c r="IF1208" s="200" t="s">
        <v>1781</v>
      </c>
    </row>
    <row r="1209" spans="237:240" x14ac:dyDescent="0.3">
      <c r="IC1209" s="200" t="s">
        <v>2848</v>
      </c>
      <c r="ID1209" s="200" t="s">
        <v>2876</v>
      </c>
      <c r="IE1209" s="200" t="s">
        <v>2877</v>
      </c>
      <c r="IF1209" s="200" t="s">
        <v>1781</v>
      </c>
    </row>
    <row r="1210" spans="237:240" x14ac:dyDescent="0.3">
      <c r="IC1210" s="200" t="s">
        <v>2848</v>
      </c>
      <c r="ID1210" s="200" t="s">
        <v>2878</v>
      </c>
      <c r="IE1210" s="200" t="s">
        <v>2879</v>
      </c>
      <c r="IF1210" s="200" t="s">
        <v>1781</v>
      </c>
    </row>
    <row r="1211" spans="237:240" x14ac:dyDescent="0.3">
      <c r="IC1211" s="200" t="s">
        <v>2848</v>
      </c>
      <c r="ID1211" s="200" t="s">
        <v>2880</v>
      </c>
      <c r="IE1211" s="200" t="s">
        <v>2881</v>
      </c>
      <c r="IF1211" s="200" t="s">
        <v>1781</v>
      </c>
    </row>
    <row r="1212" spans="237:240" x14ac:dyDescent="0.3">
      <c r="IC1212" s="200" t="s">
        <v>2882</v>
      </c>
      <c r="ID1212" s="200" t="s">
        <v>2883</v>
      </c>
      <c r="IE1212" s="200" t="s">
        <v>2884</v>
      </c>
      <c r="IF1212" s="200" t="s">
        <v>1781</v>
      </c>
    </row>
    <row r="1213" spans="237:240" x14ac:dyDescent="0.3">
      <c r="IC1213" s="200" t="s">
        <v>2882</v>
      </c>
      <c r="ID1213" s="200" t="s">
        <v>2885</v>
      </c>
      <c r="IE1213" s="200" t="s">
        <v>2886</v>
      </c>
      <c r="IF1213" s="200" t="s">
        <v>1781</v>
      </c>
    </row>
    <row r="1214" spans="237:240" x14ac:dyDescent="0.3">
      <c r="IC1214" s="200" t="s">
        <v>2882</v>
      </c>
      <c r="ID1214" s="200" t="s">
        <v>2887</v>
      </c>
      <c r="IE1214" s="200" t="s">
        <v>2888</v>
      </c>
      <c r="IF1214" s="200" t="s">
        <v>1781</v>
      </c>
    </row>
    <row r="1215" spans="237:240" x14ac:dyDescent="0.3">
      <c r="IC1215" s="200" t="s">
        <v>2882</v>
      </c>
      <c r="ID1215" s="200" t="s">
        <v>2889</v>
      </c>
      <c r="IE1215" s="200" t="s">
        <v>2890</v>
      </c>
      <c r="IF1215" s="200" t="s">
        <v>1781</v>
      </c>
    </row>
    <row r="1216" spans="237:240" x14ac:dyDescent="0.3">
      <c r="IC1216" s="200" t="s">
        <v>2882</v>
      </c>
      <c r="ID1216" s="200" t="s">
        <v>2891</v>
      </c>
      <c r="IE1216" s="200" t="s">
        <v>2892</v>
      </c>
      <c r="IF1216" s="200" t="s">
        <v>1781</v>
      </c>
    </row>
    <row r="1217" spans="237:240" x14ac:dyDescent="0.3">
      <c r="IC1217" s="200" t="s">
        <v>2893</v>
      </c>
      <c r="ID1217" s="200" t="s">
        <v>2894</v>
      </c>
      <c r="IE1217" s="200" t="s">
        <v>2895</v>
      </c>
      <c r="IF1217" s="200" t="s">
        <v>1781</v>
      </c>
    </row>
    <row r="1218" spans="237:240" x14ac:dyDescent="0.3">
      <c r="IC1218" s="200" t="s">
        <v>2893</v>
      </c>
      <c r="ID1218" s="200" t="s">
        <v>2896</v>
      </c>
      <c r="IE1218" s="200" t="s">
        <v>2897</v>
      </c>
      <c r="IF1218" s="200" t="s">
        <v>1781</v>
      </c>
    </row>
    <row r="1219" spans="237:240" x14ac:dyDescent="0.3">
      <c r="IC1219" s="200" t="s">
        <v>2893</v>
      </c>
      <c r="ID1219" s="200" t="s">
        <v>2898</v>
      </c>
      <c r="IE1219" s="200" t="s">
        <v>2899</v>
      </c>
      <c r="IF1219" s="200" t="s">
        <v>1781</v>
      </c>
    </row>
    <row r="1220" spans="237:240" x14ac:dyDescent="0.3">
      <c r="IC1220" s="200" t="s">
        <v>2893</v>
      </c>
      <c r="ID1220" s="200" t="s">
        <v>2900</v>
      </c>
      <c r="IE1220" s="200" t="s">
        <v>2901</v>
      </c>
      <c r="IF1220" s="200" t="s">
        <v>1781</v>
      </c>
    </row>
    <row r="1221" spans="237:240" x14ac:dyDescent="0.3">
      <c r="IC1221" s="200" t="s">
        <v>2902</v>
      </c>
      <c r="ID1221" s="200" t="s">
        <v>2903</v>
      </c>
      <c r="IE1221" s="200" t="s">
        <v>2904</v>
      </c>
      <c r="IF1221" s="200" t="s">
        <v>1781</v>
      </c>
    </row>
    <row r="1222" spans="237:240" x14ac:dyDescent="0.3">
      <c r="IC1222" s="200" t="s">
        <v>2902</v>
      </c>
      <c r="ID1222" s="200" t="s">
        <v>2905</v>
      </c>
      <c r="IE1222" s="200" t="s">
        <v>2906</v>
      </c>
      <c r="IF1222" s="200" t="s">
        <v>1781</v>
      </c>
    </row>
    <row r="1223" spans="237:240" x14ac:dyDescent="0.3">
      <c r="IC1223" s="200" t="s">
        <v>2902</v>
      </c>
      <c r="ID1223" s="200" t="s">
        <v>2907</v>
      </c>
      <c r="IE1223" s="200" t="s">
        <v>2908</v>
      </c>
      <c r="IF1223" s="200" t="s">
        <v>1781</v>
      </c>
    </row>
    <row r="1224" spans="237:240" x14ac:dyDescent="0.3">
      <c r="IC1224" s="200" t="s">
        <v>2902</v>
      </c>
      <c r="ID1224" s="200" t="s">
        <v>2909</v>
      </c>
      <c r="IE1224" s="200" t="s">
        <v>2910</v>
      </c>
      <c r="IF1224" s="200" t="s">
        <v>1781</v>
      </c>
    </row>
    <row r="1225" spans="237:240" x14ac:dyDescent="0.3">
      <c r="IC1225" s="200" t="s">
        <v>2911</v>
      </c>
      <c r="ID1225" s="200" t="s">
        <v>2912</v>
      </c>
      <c r="IE1225" s="200" t="s">
        <v>2913</v>
      </c>
      <c r="IF1225" s="200" t="s">
        <v>1781</v>
      </c>
    </row>
    <row r="1226" spans="237:240" x14ac:dyDescent="0.3">
      <c r="IC1226" s="200" t="s">
        <v>2911</v>
      </c>
      <c r="ID1226" s="200" t="s">
        <v>2914</v>
      </c>
      <c r="IE1226" s="200" t="s">
        <v>2915</v>
      </c>
      <c r="IF1226" s="200" t="s">
        <v>1781</v>
      </c>
    </row>
    <row r="1227" spans="237:240" x14ac:dyDescent="0.3">
      <c r="IC1227" s="200" t="s">
        <v>2916</v>
      </c>
      <c r="ID1227" s="200" t="s">
        <v>2917</v>
      </c>
      <c r="IE1227" s="200" t="s">
        <v>2918</v>
      </c>
      <c r="IF1227" s="200" t="s">
        <v>1781</v>
      </c>
    </row>
    <row r="1228" spans="237:240" x14ac:dyDescent="0.3">
      <c r="IC1228" s="200" t="s">
        <v>2916</v>
      </c>
      <c r="ID1228" s="200" t="s">
        <v>2919</v>
      </c>
      <c r="IE1228" s="200" t="s">
        <v>2920</v>
      </c>
      <c r="IF1228" s="200" t="s">
        <v>1781</v>
      </c>
    </row>
    <row r="1229" spans="237:240" x14ac:dyDescent="0.3">
      <c r="IC1229" s="200" t="s">
        <v>2916</v>
      </c>
      <c r="ID1229" s="200" t="s">
        <v>2921</v>
      </c>
      <c r="IE1229" s="200" t="s">
        <v>2922</v>
      </c>
      <c r="IF1229" s="200" t="s">
        <v>1781</v>
      </c>
    </row>
    <row r="1230" spans="237:240" x14ac:dyDescent="0.3">
      <c r="IC1230" s="200" t="s">
        <v>2916</v>
      </c>
      <c r="ID1230" s="200" t="s">
        <v>2923</v>
      </c>
      <c r="IE1230" s="200" t="s">
        <v>2924</v>
      </c>
      <c r="IF1230" s="200" t="s">
        <v>1781</v>
      </c>
    </row>
    <row r="1231" spans="237:240" x14ac:dyDescent="0.3">
      <c r="IC1231" s="200" t="s">
        <v>2925</v>
      </c>
      <c r="ID1231" s="200" t="s">
        <v>2926</v>
      </c>
      <c r="IE1231" s="200" t="s">
        <v>2927</v>
      </c>
      <c r="IF1231" s="200" t="s">
        <v>1781</v>
      </c>
    </row>
    <row r="1232" spans="237:240" x14ac:dyDescent="0.3">
      <c r="IC1232" s="200" t="s">
        <v>2925</v>
      </c>
      <c r="ID1232" s="200" t="s">
        <v>2779</v>
      </c>
      <c r="IE1232" s="200" t="s">
        <v>2928</v>
      </c>
      <c r="IF1232" s="200" t="s">
        <v>1781</v>
      </c>
    </row>
    <row r="1233" spans="237:240" x14ac:dyDescent="0.3">
      <c r="IC1233" s="200" t="s">
        <v>2925</v>
      </c>
      <c r="ID1233" s="200" t="s">
        <v>2929</v>
      </c>
      <c r="IE1233" s="200" t="s">
        <v>2930</v>
      </c>
      <c r="IF1233" s="200" t="s">
        <v>1781</v>
      </c>
    </row>
    <row r="1234" spans="237:240" x14ac:dyDescent="0.3">
      <c r="IC1234" s="200" t="s">
        <v>2931</v>
      </c>
      <c r="ID1234" s="200" t="s">
        <v>838</v>
      </c>
      <c r="IE1234" s="200" t="s">
        <v>2932</v>
      </c>
      <c r="IF1234" s="200" t="s">
        <v>1781</v>
      </c>
    </row>
    <row r="1235" spans="237:240" x14ac:dyDescent="0.3">
      <c r="IC1235" s="200" t="s">
        <v>2931</v>
      </c>
      <c r="ID1235" s="200" t="s">
        <v>2933</v>
      </c>
      <c r="IE1235" s="200" t="s">
        <v>2934</v>
      </c>
      <c r="IF1235" s="200" t="s">
        <v>1781</v>
      </c>
    </row>
    <row r="1236" spans="237:240" x14ac:dyDescent="0.3">
      <c r="IC1236" s="200" t="s">
        <v>2935</v>
      </c>
      <c r="ID1236" s="200" t="s">
        <v>2936</v>
      </c>
      <c r="IE1236" s="200" t="s">
        <v>2937</v>
      </c>
      <c r="IF1236" s="200" t="s">
        <v>1781</v>
      </c>
    </row>
    <row r="1237" spans="237:240" x14ac:dyDescent="0.3">
      <c r="IC1237" s="200" t="s">
        <v>2935</v>
      </c>
      <c r="ID1237" s="200" t="s">
        <v>2938</v>
      </c>
      <c r="IE1237" s="200" t="s">
        <v>2939</v>
      </c>
      <c r="IF1237" s="200" t="s">
        <v>1781</v>
      </c>
    </row>
    <row r="1238" spans="237:240" x14ac:dyDescent="0.3">
      <c r="IC1238" s="200" t="s">
        <v>2935</v>
      </c>
      <c r="ID1238" s="200" t="s">
        <v>2940</v>
      </c>
      <c r="IE1238" s="200" t="s">
        <v>2941</v>
      </c>
      <c r="IF1238" s="200" t="s">
        <v>1781</v>
      </c>
    </row>
    <row r="1239" spans="237:240" x14ac:dyDescent="0.3">
      <c r="IC1239" s="200" t="s">
        <v>2935</v>
      </c>
      <c r="ID1239" s="200" t="s">
        <v>2942</v>
      </c>
      <c r="IE1239" s="200" t="s">
        <v>2943</v>
      </c>
      <c r="IF1239" s="200" t="s">
        <v>1781</v>
      </c>
    </row>
    <row r="1240" spans="237:240" x14ac:dyDescent="0.3">
      <c r="IC1240" s="200" t="s">
        <v>2944</v>
      </c>
      <c r="ID1240" s="200" t="s">
        <v>2945</v>
      </c>
      <c r="IE1240" s="200" t="s">
        <v>2946</v>
      </c>
      <c r="IF1240" s="200" t="s">
        <v>1781</v>
      </c>
    </row>
    <row r="1241" spans="237:240" x14ac:dyDescent="0.3">
      <c r="IC1241" s="200" t="s">
        <v>2944</v>
      </c>
      <c r="ID1241" s="200" t="s">
        <v>2947</v>
      </c>
      <c r="IE1241" s="200" t="s">
        <v>2948</v>
      </c>
      <c r="IF1241" s="200" t="s">
        <v>1781</v>
      </c>
    </row>
    <row r="1242" spans="237:240" x14ac:dyDescent="0.3">
      <c r="IC1242" s="200" t="s">
        <v>2944</v>
      </c>
      <c r="ID1242" s="200" t="s">
        <v>2949</v>
      </c>
      <c r="IE1242" s="200" t="s">
        <v>2950</v>
      </c>
      <c r="IF1242" s="200" t="s">
        <v>1781</v>
      </c>
    </row>
    <row r="1243" spans="237:240" x14ac:dyDescent="0.3">
      <c r="IC1243" s="200" t="s">
        <v>2944</v>
      </c>
      <c r="ID1243" s="200" t="s">
        <v>2951</v>
      </c>
      <c r="IE1243" s="200" t="s">
        <v>2952</v>
      </c>
      <c r="IF1243" s="200" t="s">
        <v>1781</v>
      </c>
    </row>
    <row r="1244" spans="237:240" x14ac:dyDescent="0.3">
      <c r="IC1244" s="200" t="s">
        <v>2944</v>
      </c>
      <c r="ID1244" s="200" t="s">
        <v>2953</v>
      </c>
      <c r="IE1244" s="200" t="s">
        <v>2954</v>
      </c>
      <c r="IF1244" s="200" t="s">
        <v>1781</v>
      </c>
    </row>
    <row r="1245" spans="237:240" x14ac:dyDescent="0.3">
      <c r="IC1245" s="200" t="s">
        <v>2944</v>
      </c>
      <c r="ID1245" s="200" t="s">
        <v>2955</v>
      </c>
      <c r="IE1245" s="200" t="s">
        <v>2956</v>
      </c>
      <c r="IF1245" s="200" t="s">
        <v>1781</v>
      </c>
    </row>
    <row r="1246" spans="237:240" x14ac:dyDescent="0.3">
      <c r="IC1246" s="200" t="s">
        <v>2944</v>
      </c>
      <c r="ID1246" s="200" t="s">
        <v>2957</v>
      </c>
      <c r="IE1246" s="200" t="s">
        <v>2958</v>
      </c>
      <c r="IF1246" s="200" t="s">
        <v>1781</v>
      </c>
    </row>
    <row r="1247" spans="237:240" x14ac:dyDescent="0.3">
      <c r="IC1247" s="200" t="s">
        <v>2944</v>
      </c>
      <c r="ID1247" s="200" t="s">
        <v>2959</v>
      </c>
      <c r="IE1247" s="200" t="s">
        <v>2960</v>
      </c>
      <c r="IF1247" s="200" t="s">
        <v>1781</v>
      </c>
    </row>
    <row r="1248" spans="237:240" x14ac:dyDescent="0.3">
      <c r="IC1248" s="200" t="s">
        <v>2944</v>
      </c>
      <c r="ID1248" s="200" t="s">
        <v>2961</v>
      </c>
      <c r="IE1248" s="200" t="s">
        <v>2962</v>
      </c>
      <c r="IF1248" s="200" t="s">
        <v>1781</v>
      </c>
    </row>
    <row r="1249" spans="237:240" x14ac:dyDescent="0.3">
      <c r="IC1249" s="200" t="s">
        <v>2944</v>
      </c>
      <c r="ID1249" s="200" t="s">
        <v>2963</v>
      </c>
      <c r="IE1249" s="200" t="s">
        <v>2964</v>
      </c>
      <c r="IF1249" s="200" t="s">
        <v>1781</v>
      </c>
    </row>
    <row r="1250" spans="237:240" x14ac:dyDescent="0.3">
      <c r="IC1250" s="200" t="s">
        <v>2944</v>
      </c>
      <c r="ID1250" s="200" t="s">
        <v>2965</v>
      </c>
      <c r="IE1250" s="200" t="s">
        <v>2966</v>
      </c>
      <c r="IF1250" s="200" t="s">
        <v>1781</v>
      </c>
    </row>
    <row r="1251" spans="237:240" x14ac:dyDescent="0.3">
      <c r="IC1251" s="200" t="s">
        <v>2967</v>
      </c>
      <c r="ID1251" s="200" t="s">
        <v>2968</v>
      </c>
      <c r="IE1251" s="200" t="s">
        <v>2969</v>
      </c>
      <c r="IF1251" s="200" t="s">
        <v>1781</v>
      </c>
    </row>
    <row r="1252" spans="237:240" x14ac:dyDescent="0.3">
      <c r="IC1252" s="200" t="s">
        <v>2967</v>
      </c>
      <c r="ID1252" s="200" t="s">
        <v>2970</v>
      </c>
      <c r="IE1252" s="200" t="s">
        <v>2971</v>
      </c>
      <c r="IF1252" s="200" t="s">
        <v>1781</v>
      </c>
    </row>
    <row r="1253" spans="237:240" x14ac:dyDescent="0.3">
      <c r="IC1253" s="200" t="s">
        <v>2967</v>
      </c>
      <c r="ID1253" s="200" t="s">
        <v>2972</v>
      </c>
      <c r="IE1253" s="200" t="s">
        <v>2973</v>
      </c>
      <c r="IF1253" s="200" t="s">
        <v>1781</v>
      </c>
    </row>
    <row r="1254" spans="237:240" x14ac:dyDescent="0.3">
      <c r="IC1254" s="200" t="s">
        <v>2967</v>
      </c>
      <c r="ID1254" s="200" t="s">
        <v>2974</v>
      </c>
      <c r="IE1254" s="200" t="s">
        <v>2975</v>
      </c>
      <c r="IF1254" s="200" t="s">
        <v>1781</v>
      </c>
    </row>
    <row r="1255" spans="237:240" x14ac:dyDescent="0.3">
      <c r="IC1255" s="200" t="s">
        <v>2967</v>
      </c>
      <c r="ID1255" s="200" t="s">
        <v>2976</v>
      </c>
      <c r="IE1255" s="200" t="s">
        <v>2977</v>
      </c>
      <c r="IF1255" s="200" t="s">
        <v>1781</v>
      </c>
    </row>
    <row r="1256" spans="237:240" x14ac:dyDescent="0.3">
      <c r="IC1256" s="200" t="s">
        <v>2967</v>
      </c>
      <c r="ID1256" s="200" t="s">
        <v>2978</v>
      </c>
      <c r="IE1256" s="200" t="s">
        <v>2979</v>
      </c>
      <c r="IF1256" s="200" t="s">
        <v>1781</v>
      </c>
    </row>
    <row r="1257" spans="237:240" x14ac:dyDescent="0.3">
      <c r="IC1257" s="200" t="s">
        <v>2967</v>
      </c>
      <c r="ID1257" s="200" t="s">
        <v>2980</v>
      </c>
      <c r="IE1257" s="200" t="s">
        <v>2981</v>
      </c>
      <c r="IF1257" s="200" t="s">
        <v>1781</v>
      </c>
    </row>
    <row r="1258" spans="237:240" x14ac:dyDescent="0.3">
      <c r="IC1258" s="200" t="s">
        <v>2967</v>
      </c>
      <c r="ID1258" s="200" t="s">
        <v>2982</v>
      </c>
      <c r="IE1258" s="200" t="s">
        <v>2983</v>
      </c>
      <c r="IF1258" s="200" t="s">
        <v>1781</v>
      </c>
    </row>
    <row r="1259" spans="237:240" x14ac:dyDescent="0.3">
      <c r="IC1259" s="200" t="s">
        <v>2967</v>
      </c>
      <c r="ID1259" s="200" t="s">
        <v>2984</v>
      </c>
      <c r="IE1259" s="200" t="s">
        <v>2985</v>
      </c>
      <c r="IF1259" s="200" t="s">
        <v>1781</v>
      </c>
    </row>
    <row r="1260" spans="237:240" x14ac:dyDescent="0.3">
      <c r="IC1260" s="200" t="s">
        <v>2986</v>
      </c>
      <c r="ID1260" s="200" t="s">
        <v>2968</v>
      </c>
      <c r="IE1260" s="200" t="s">
        <v>2969</v>
      </c>
      <c r="IF1260" s="200" t="s">
        <v>1781</v>
      </c>
    </row>
    <row r="1261" spans="237:240" x14ac:dyDescent="0.3">
      <c r="IC1261" s="200" t="s">
        <v>2986</v>
      </c>
      <c r="ID1261" s="200" t="s">
        <v>2987</v>
      </c>
      <c r="IE1261" s="200" t="s">
        <v>2988</v>
      </c>
      <c r="IF1261" s="200" t="s">
        <v>1781</v>
      </c>
    </row>
    <row r="1262" spans="237:240" x14ac:dyDescent="0.3">
      <c r="IC1262" s="200" t="s">
        <v>2986</v>
      </c>
      <c r="ID1262" s="200" t="s">
        <v>2989</v>
      </c>
      <c r="IE1262" s="200" t="s">
        <v>2990</v>
      </c>
      <c r="IF1262" s="200" t="s">
        <v>1781</v>
      </c>
    </row>
    <row r="1263" spans="237:240" x14ac:dyDescent="0.3">
      <c r="IC1263" s="200" t="s">
        <v>2986</v>
      </c>
      <c r="ID1263" s="200" t="s">
        <v>2991</v>
      </c>
      <c r="IE1263" s="200" t="s">
        <v>2992</v>
      </c>
      <c r="IF1263" s="200" t="s">
        <v>1781</v>
      </c>
    </row>
    <row r="1264" spans="237:240" x14ac:dyDescent="0.3">
      <c r="IC1264" s="200" t="s">
        <v>2986</v>
      </c>
      <c r="ID1264" s="200" t="s">
        <v>2993</v>
      </c>
      <c r="IE1264" s="200" t="s">
        <v>2994</v>
      </c>
      <c r="IF1264" s="200" t="s">
        <v>1781</v>
      </c>
    </row>
    <row r="1265" spans="237:240" x14ac:dyDescent="0.3">
      <c r="IC1265" s="200" t="s">
        <v>2986</v>
      </c>
      <c r="ID1265" s="200" t="s">
        <v>2995</v>
      </c>
      <c r="IE1265" s="200" t="s">
        <v>2996</v>
      </c>
      <c r="IF1265" s="200" t="s">
        <v>1781</v>
      </c>
    </row>
    <row r="1266" spans="237:240" x14ac:dyDescent="0.3">
      <c r="IC1266" s="200" t="s">
        <v>2986</v>
      </c>
      <c r="ID1266" s="200" t="s">
        <v>2997</v>
      </c>
      <c r="IE1266" s="200" t="s">
        <v>2998</v>
      </c>
      <c r="IF1266" s="200" t="s">
        <v>1781</v>
      </c>
    </row>
    <row r="1267" spans="237:240" x14ac:dyDescent="0.3">
      <c r="IC1267" s="200" t="s">
        <v>2999</v>
      </c>
      <c r="ID1267" s="200" t="s">
        <v>3000</v>
      </c>
      <c r="IE1267" s="200" t="s">
        <v>3001</v>
      </c>
      <c r="IF1267" s="200" t="s">
        <v>1781</v>
      </c>
    </row>
    <row r="1268" spans="237:240" x14ac:dyDescent="0.3">
      <c r="IC1268" s="200" t="s">
        <v>2999</v>
      </c>
      <c r="ID1268" s="200" t="s">
        <v>3002</v>
      </c>
      <c r="IE1268" s="200" t="s">
        <v>3003</v>
      </c>
      <c r="IF1268" s="200" t="s">
        <v>1781</v>
      </c>
    </row>
    <row r="1269" spans="237:240" x14ac:dyDescent="0.3">
      <c r="IC1269" s="200" t="s">
        <v>2999</v>
      </c>
      <c r="ID1269" s="200" t="s">
        <v>3004</v>
      </c>
      <c r="IE1269" s="200" t="s">
        <v>3005</v>
      </c>
      <c r="IF1269" s="200" t="s">
        <v>1781</v>
      </c>
    </row>
    <row r="1270" spans="237:240" x14ac:dyDescent="0.3">
      <c r="IC1270" s="200" t="s">
        <v>2999</v>
      </c>
      <c r="ID1270" s="200" t="s">
        <v>3006</v>
      </c>
      <c r="IE1270" s="200" t="s">
        <v>3007</v>
      </c>
      <c r="IF1270" s="200" t="s">
        <v>1781</v>
      </c>
    </row>
    <row r="1271" spans="237:240" x14ac:dyDescent="0.3">
      <c r="IC1271" s="200" t="s">
        <v>2999</v>
      </c>
      <c r="ID1271" s="200" t="s">
        <v>3008</v>
      </c>
      <c r="IE1271" s="200" t="s">
        <v>3009</v>
      </c>
      <c r="IF1271" s="200" t="s">
        <v>1781</v>
      </c>
    </row>
    <row r="1272" spans="237:240" x14ac:dyDescent="0.3">
      <c r="IC1272" s="200" t="s">
        <v>2999</v>
      </c>
      <c r="ID1272" s="200" t="s">
        <v>3010</v>
      </c>
      <c r="IE1272" s="200" t="s">
        <v>3011</v>
      </c>
      <c r="IF1272" s="200" t="s">
        <v>1781</v>
      </c>
    </row>
    <row r="1273" spans="237:240" x14ac:dyDescent="0.3">
      <c r="IC1273" s="200" t="s">
        <v>2999</v>
      </c>
      <c r="ID1273" s="200" t="s">
        <v>3012</v>
      </c>
      <c r="IE1273" s="200" t="s">
        <v>3013</v>
      </c>
      <c r="IF1273" s="200" t="s">
        <v>1781</v>
      </c>
    </row>
    <row r="1274" spans="237:240" x14ac:dyDescent="0.3">
      <c r="IC1274" s="200" t="s">
        <v>2999</v>
      </c>
      <c r="ID1274" s="200" t="s">
        <v>3014</v>
      </c>
      <c r="IE1274" s="200" t="s">
        <v>3015</v>
      </c>
      <c r="IF1274" s="200" t="s">
        <v>1781</v>
      </c>
    </row>
    <row r="1275" spans="237:240" x14ac:dyDescent="0.3">
      <c r="IC1275" s="200" t="s">
        <v>2999</v>
      </c>
      <c r="ID1275" s="200" t="s">
        <v>3016</v>
      </c>
      <c r="IE1275" s="200" t="s">
        <v>3017</v>
      </c>
      <c r="IF1275" s="200" t="s">
        <v>1781</v>
      </c>
    </row>
    <row r="1276" spans="237:240" x14ac:dyDescent="0.3">
      <c r="IC1276" s="200" t="s">
        <v>2999</v>
      </c>
      <c r="ID1276" s="200" t="s">
        <v>3018</v>
      </c>
      <c r="IE1276" s="200" t="s">
        <v>3019</v>
      </c>
      <c r="IF1276" s="200" t="s">
        <v>1781</v>
      </c>
    </row>
    <row r="1277" spans="237:240" x14ac:dyDescent="0.3">
      <c r="IC1277" s="200" t="s">
        <v>3020</v>
      </c>
      <c r="ID1277" s="200" t="s">
        <v>3021</v>
      </c>
      <c r="IE1277" s="200" t="s">
        <v>3022</v>
      </c>
      <c r="IF1277" s="200" t="s">
        <v>1781</v>
      </c>
    </row>
    <row r="1278" spans="237:240" x14ac:dyDescent="0.3">
      <c r="IC1278" s="200" t="s">
        <v>3020</v>
      </c>
      <c r="ID1278" s="200" t="s">
        <v>3023</v>
      </c>
      <c r="IE1278" s="200" t="s">
        <v>3024</v>
      </c>
      <c r="IF1278" s="200" t="s">
        <v>1781</v>
      </c>
    </row>
    <row r="1279" spans="237:240" x14ac:dyDescent="0.3">
      <c r="IC1279" s="200" t="s">
        <v>3020</v>
      </c>
      <c r="ID1279" s="200" t="s">
        <v>3025</v>
      </c>
      <c r="IE1279" s="200" t="s">
        <v>3026</v>
      </c>
      <c r="IF1279" s="200" t="s">
        <v>1781</v>
      </c>
    </row>
    <row r="1280" spans="237:240" x14ac:dyDescent="0.3">
      <c r="IC1280" s="200" t="s">
        <v>3020</v>
      </c>
      <c r="ID1280" s="200" t="s">
        <v>3027</v>
      </c>
      <c r="IE1280" s="200" t="s">
        <v>3028</v>
      </c>
      <c r="IF1280" s="200" t="s">
        <v>1781</v>
      </c>
    </row>
    <row r="1281" spans="237:240" x14ac:dyDescent="0.3">
      <c r="IC1281" s="200" t="s">
        <v>3020</v>
      </c>
      <c r="ID1281" s="200" t="s">
        <v>3029</v>
      </c>
      <c r="IE1281" s="200" t="s">
        <v>3030</v>
      </c>
      <c r="IF1281" s="200" t="s">
        <v>1781</v>
      </c>
    </row>
    <row r="1282" spans="237:240" x14ac:dyDescent="0.3">
      <c r="IC1282" s="200" t="s">
        <v>3031</v>
      </c>
      <c r="ID1282" s="200" t="s">
        <v>3032</v>
      </c>
      <c r="IE1282" s="200" t="s">
        <v>3033</v>
      </c>
      <c r="IF1282" s="200" t="s">
        <v>1781</v>
      </c>
    </row>
    <row r="1283" spans="237:240" x14ac:dyDescent="0.3">
      <c r="IC1283" s="200" t="s">
        <v>3031</v>
      </c>
      <c r="ID1283" s="200" t="s">
        <v>3034</v>
      </c>
      <c r="IE1283" s="200" t="s">
        <v>3035</v>
      </c>
      <c r="IF1283" s="200" t="s">
        <v>1781</v>
      </c>
    </row>
    <row r="1284" spans="237:240" x14ac:dyDescent="0.3">
      <c r="IC1284" s="200" t="s">
        <v>3031</v>
      </c>
      <c r="ID1284" s="200" t="s">
        <v>3036</v>
      </c>
      <c r="IE1284" s="200" t="s">
        <v>3037</v>
      </c>
      <c r="IF1284" s="200" t="s">
        <v>1781</v>
      </c>
    </row>
    <row r="1285" spans="237:240" x14ac:dyDescent="0.3">
      <c r="IC1285" s="200" t="s">
        <v>3031</v>
      </c>
      <c r="ID1285" s="200" t="s">
        <v>3038</v>
      </c>
      <c r="IE1285" s="200" t="s">
        <v>3039</v>
      </c>
      <c r="IF1285" s="200" t="s">
        <v>1781</v>
      </c>
    </row>
    <row r="1286" spans="237:240" x14ac:dyDescent="0.3">
      <c r="IC1286" s="200" t="s">
        <v>3031</v>
      </c>
      <c r="ID1286" s="200" t="s">
        <v>3040</v>
      </c>
      <c r="IE1286" s="200" t="s">
        <v>3041</v>
      </c>
      <c r="IF1286" s="200" t="s">
        <v>1781</v>
      </c>
    </row>
    <row r="1287" spans="237:240" x14ac:dyDescent="0.3">
      <c r="IC1287" s="200" t="s">
        <v>3031</v>
      </c>
      <c r="ID1287" s="200" t="s">
        <v>3042</v>
      </c>
      <c r="IE1287" s="200" t="s">
        <v>3043</v>
      </c>
      <c r="IF1287" s="200" t="s">
        <v>1781</v>
      </c>
    </row>
    <row r="1288" spans="237:240" x14ac:dyDescent="0.3">
      <c r="IC1288" s="200" t="s">
        <v>3044</v>
      </c>
      <c r="ID1288" s="200" t="s">
        <v>3045</v>
      </c>
      <c r="IE1288" s="200" t="s">
        <v>3046</v>
      </c>
      <c r="IF1288" s="200" t="s">
        <v>1781</v>
      </c>
    </row>
    <row r="1289" spans="237:240" x14ac:dyDescent="0.3">
      <c r="IC1289" s="200" t="s">
        <v>3044</v>
      </c>
      <c r="ID1289" s="200" t="s">
        <v>3047</v>
      </c>
      <c r="IE1289" s="200" t="s">
        <v>3048</v>
      </c>
      <c r="IF1289" s="200" t="s">
        <v>1781</v>
      </c>
    </row>
    <row r="1290" spans="237:240" x14ac:dyDescent="0.3">
      <c r="IC1290" s="200" t="s">
        <v>3049</v>
      </c>
      <c r="ID1290" s="200" t="s">
        <v>3018</v>
      </c>
      <c r="IE1290" s="200" t="s">
        <v>3019</v>
      </c>
      <c r="IF1290" s="200" t="s">
        <v>1781</v>
      </c>
    </row>
    <row r="1291" spans="237:240" x14ac:dyDescent="0.3">
      <c r="IC1291" s="200" t="s">
        <v>3050</v>
      </c>
      <c r="ID1291" s="200" t="s">
        <v>3051</v>
      </c>
      <c r="IE1291" s="200" t="s">
        <v>3052</v>
      </c>
      <c r="IF1291" s="200" t="s">
        <v>1781</v>
      </c>
    </row>
    <row r="1292" spans="237:240" x14ac:dyDescent="0.3">
      <c r="IC1292" s="200" t="s">
        <v>3050</v>
      </c>
      <c r="ID1292" s="200" t="s">
        <v>3053</v>
      </c>
      <c r="IE1292" s="200" t="s">
        <v>3054</v>
      </c>
      <c r="IF1292" s="200" t="s">
        <v>1781</v>
      </c>
    </row>
    <row r="1293" spans="237:240" x14ac:dyDescent="0.3">
      <c r="IC1293" s="200" t="s">
        <v>3050</v>
      </c>
      <c r="ID1293" s="200" t="s">
        <v>3055</v>
      </c>
      <c r="IE1293" s="200" t="s">
        <v>3056</v>
      </c>
      <c r="IF1293" s="200" t="s">
        <v>1781</v>
      </c>
    </row>
    <row r="1294" spans="237:240" x14ac:dyDescent="0.3">
      <c r="IC1294" s="200" t="s">
        <v>3050</v>
      </c>
      <c r="ID1294" s="200" t="s">
        <v>3057</v>
      </c>
      <c r="IE1294" s="200" t="s">
        <v>3058</v>
      </c>
      <c r="IF1294" s="200" t="s">
        <v>1781</v>
      </c>
    </row>
    <row r="1295" spans="237:240" x14ac:dyDescent="0.3">
      <c r="IC1295" s="200" t="s">
        <v>3050</v>
      </c>
      <c r="ID1295" s="200" t="s">
        <v>3018</v>
      </c>
      <c r="IE1295" s="200" t="s">
        <v>3019</v>
      </c>
      <c r="IF1295" s="200" t="s">
        <v>1781</v>
      </c>
    </row>
    <row r="1296" spans="237:240" x14ac:dyDescent="0.3">
      <c r="IC1296" s="200" t="s">
        <v>3059</v>
      </c>
      <c r="ID1296" s="200" t="s">
        <v>3060</v>
      </c>
      <c r="IE1296" s="200" t="s">
        <v>3061</v>
      </c>
      <c r="IF1296" s="200" t="s">
        <v>1781</v>
      </c>
    </row>
    <row r="1297" spans="237:240" x14ac:dyDescent="0.3">
      <c r="IC1297" s="200" t="s">
        <v>3062</v>
      </c>
      <c r="ID1297" s="200" t="s">
        <v>3063</v>
      </c>
      <c r="IE1297" s="200" t="s">
        <v>3064</v>
      </c>
      <c r="IF1297" s="200" t="s">
        <v>1781</v>
      </c>
    </row>
    <row r="1298" spans="237:240" x14ac:dyDescent="0.3">
      <c r="IC1298" s="200" t="s">
        <v>3062</v>
      </c>
      <c r="ID1298" s="200" t="s">
        <v>3065</v>
      </c>
      <c r="IE1298" s="200" t="s">
        <v>3066</v>
      </c>
      <c r="IF1298" s="200" t="s">
        <v>1781</v>
      </c>
    </row>
    <row r="1299" spans="237:240" x14ac:dyDescent="0.3">
      <c r="IC1299" s="200" t="s">
        <v>3067</v>
      </c>
      <c r="ID1299" s="200" t="s">
        <v>3068</v>
      </c>
      <c r="IE1299" s="200" t="s">
        <v>3069</v>
      </c>
      <c r="IF1299" s="200" t="s">
        <v>1781</v>
      </c>
    </row>
    <row r="1300" spans="237:240" x14ac:dyDescent="0.3">
      <c r="IC1300" s="200" t="s">
        <v>3070</v>
      </c>
      <c r="ID1300" s="200" t="s">
        <v>3071</v>
      </c>
      <c r="IE1300" s="200" t="s">
        <v>3072</v>
      </c>
      <c r="IF1300" s="200" t="s">
        <v>1781</v>
      </c>
    </row>
    <row r="1301" spans="237:240" x14ac:dyDescent="0.3">
      <c r="IC1301" s="200" t="s">
        <v>3070</v>
      </c>
      <c r="ID1301" s="200" t="s">
        <v>3073</v>
      </c>
      <c r="IE1301" s="200" t="s">
        <v>3074</v>
      </c>
      <c r="IF1301" s="200" t="s">
        <v>1781</v>
      </c>
    </row>
    <row r="1302" spans="237:240" x14ac:dyDescent="0.3">
      <c r="IC1302" s="200" t="s">
        <v>3075</v>
      </c>
      <c r="ID1302" s="200" t="s">
        <v>3076</v>
      </c>
      <c r="IE1302" s="200" t="s">
        <v>3077</v>
      </c>
      <c r="IF1302" s="200" t="s">
        <v>1781</v>
      </c>
    </row>
    <row r="1303" spans="237:240" x14ac:dyDescent="0.3">
      <c r="IC1303" s="200" t="s">
        <v>3078</v>
      </c>
      <c r="ID1303" s="200" t="s">
        <v>3079</v>
      </c>
      <c r="IE1303" s="200" t="s">
        <v>3080</v>
      </c>
      <c r="IF1303" s="200" t="s">
        <v>1781</v>
      </c>
    </row>
    <row r="1304" spans="237:240" x14ac:dyDescent="0.3">
      <c r="IC1304" s="200" t="s">
        <v>3078</v>
      </c>
      <c r="ID1304" s="200" t="s">
        <v>3081</v>
      </c>
      <c r="IE1304" s="200" t="s">
        <v>3082</v>
      </c>
      <c r="IF1304" s="200" t="s">
        <v>1781</v>
      </c>
    </row>
    <row r="1305" spans="237:240" x14ac:dyDescent="0.3">
      <c r="IC1305" s="200" t="s">
        <v>3083</v>
      </c>
      <c r="ID1305" s="200" t="s">
        <v>3084</v>
      </c>
      <c r="IE1305" s="200" t="s">
        <v>3085</v>
      </c>
      <c r="IF1305" s="200" t="s">
        <v>1781</v>
      </c>
    </row>
    <row r="1306" spans="237:240" x14ac:dyDescent="0.3">
      <c r="IC1306" s="200" t="s">
        <v>3086</v>
      </c>
      <c r="ID1306" s="200" t="s">
        <v>3084</v>
      </c>
      <c r="IE1306" s="200" t="s">
        <v>3085</v>
      </c>
      <c r="IF1306" s="200" t="s">
        <v>1781</v>
      </c>
    </row>
    <row r="1307" spans="237:240" x14ac:dyDescent="0.3">
      <c r="IC1307" s="200" t="s">
        <v>3087</v>
      </c>
      <c r="ID1307" s="200" t="s">
        <v>3084</v>
      </c>
      <c r="IE1307" s="200" t="s">
        <v>3085</v>
      </c>
      <c r="IF1307" s="200" t="s">
        <v>1781</v>
      </c>
    </row>
    <row r="1308" spans="237:240" x14ac:dyDescent="0.3">
      <c r="IC1308" s="200" t="s">
        <v>3088</v>
      </c>
      <c r="ID1308" s="200" t="s">
        <v>3084</v>
      </c>
      <c r="IE1308" s="200" t="s">
        <v>3085</v>
      </c>
      <c r="IF1308" s="200" t="s">
        <v>1781</v>
      </c>
    </row>
    <row r="1309" spans="237:240" x14ac:dyDescent="0.3">
      <c r="IC1309" s="200" t="s">
        <v>3089</v>
      </c>
      <c r="ID1309" s="200" t="s">
        <v>3084</v>
      </c>
      <c r="IE1309" s="200" t="s">
        <v>3085</v>
      </c>
      <c r="IF1309" s="200" t="s">
        <v>1781</v>
      </c>
    </row>
    <row r="1310" spans="237:240" x14ac:dyDescent="0.3">
      <c r="IC1310" s="200" t="s">
        <v>3090</v>
      </c>
      <c r="ID1310" s="200" t="s">
        <v>3091</v>
      </c>
      <c r="IE1310" s="200" t="s">
        <v>3092</v>
      </c>
      <c r="IF1310" s="200" t="s">
        <v>1781</v>
      </c>
    </row>
    <row r="1311" spans="237:240" x14ac:dyDescent="0.3">
      <c r="IC1311" s="200" t="s">
        <v>3090</v>
      </c>
      <c r="ID1311" s="200" t="s">
        <v>3093</v>
      </c>
      <c r="IE1311" s="200" t="s">
        <v>3094</v>
      </c>
      <c r="IF1311" s="200" t="s">
        <v>1781</v>
      </c>
    </row>
    <row r="1312" spans="237:240" x14ac:dyDescent="0.3">
      <c r="IC1312" s="200" t="s">
        <v>3090</v>
      </c>
      <c r="ID1312" s="200" t="s">
        <v>3095</v>
      </c>
      <c r="IE1312" s="200" t="s">
        <v>3096</v>
      </c>
      <c r="IF1312" s="200" t="s">
        <v>1781</v>
      </c>
    </row>
    <row r="1313" spans="237:240" x14ac:dyDescent="0.3">
      <c r="IC1313" s="200" t="s">
        <v>3090</v>
      </c>
      <c r="ID1313" s="200" t="s">
        <v>3097</v>
      </c>
      <c r="IE1313" s="200" t="s">
        <v>3098</v>
      </c>
      <c r="IF1313" s="200" t="s">
        <v>1781</v>
      </c>
    </row>
    <row r="1314" spans="237:240" x14ac:dyDescent="0.3">
      <c r="IC1314" s="200" t="s">
        <v>3090</v>
      </c>
      <c r="ID1314" s="200" t="s">
        <v>3099</v>
      </c>
      <c r="IE1314" s="200" t="s">
        <v>3100</v>
      </c>
      <c r="IF1314" s="200" t="s">
        <v>1781</v>
      </c>
    </row>
    <row r="1315" spans="237:240" x14ac:dyDescent="0.3">
      <c r="IC1315" s="200" t="s">
        <v>3090</v>
      </c>
      <c r="ID1315" s="200" t="s">
        <v>3101</v>
      </c>
      <c r="IE1315" s="200" t="s">
        <v>3102</v>
      </c>
      <c r="IF1315" s="200" t="s">
        <v>1781</v>
      </c>
    </row>
    <row r="1316" spans="237:240" x14ac:dyDescent="0.3">
      <c r="IC1316" s="200" t="s">
        <v>3090</v>
      </c>
      <c r="ID1316" s="200" t="s">
        <v>3103</v>
      </c>
      <c r="IE1316" s="200" t="s">
        <v>3104</v>
      </c>
      <c r="IF1316" s="200" t="s">
        <v>1781</v>
      </c>
    </row>
    <row r="1317" spans="237:240" x14ac:dyDescent="0.3">
      <c r="IC1317" s="200" t="s">
        <v>3090</v>
      </c>
      <c r="ID1317" s="200" t="s">
        <v>3105</v>
      </c>
      <c r="IE1317" s="200" t="s">
        <v>3106</v>
      </c>
      <c r="IF1317" s="200" t="s">
        <v>1781</v>
      </c>
    </row>
    <row r="1318" spans="237:240" x14ac:dyDescent="0.3">
      <c r="IC1318" s="200" t="s">
        <v>3090</v>
      </c>
      <c r="ID1318" s="200" t="s">
        <v>3107</v>
      </c>
      <c r="IE1318" s="200" t="s">
        <v>3108</v>
      </c>
      <c r="IF1318" s="200" t="s">
        <v>1781</v>
      </c>
    </row>
    <row r="1319" spans="237:240" x14ac:dyDescent="0.3">
      <c r="IC1319" s="200" t="s">
        <v>3090</v>
      </c>
      <c r="ID1319" s="200" t="s">
        <v>3109</v>
      </c>
      <c r="IE1319" s="200" t="s">
        <v>3110</v>
      </c>
      <c r="IF1319" s="200" t="s">
        <v>1781</v>
      </c>
    </row>
    <row r="1320" spans="237:240" x14ac:dyDescent="0.3">
      <c r="IC1320" s="200" t="s">
        <v>3111</v>
      </c>
      <c r="ID1320" s="200" t="s">
        <v>3112</v>
      </c>
      <c r="IE1320" s="200" t="s">
        <v>3113</v>
      </c>
      <c r="IF1320" s="200" t="s">
        <v>1781</v>
      </c>
    </row>
    <row r="1321" spans="237:240" x14ac:dyDescent="0.3">
      <c r="IC1321" s="200" t="s">
        <v>3111</v>
      </c>
      <c r="ID1321" s="200" t="s">
        <v>3114</v>
      </c>
      <c r="IE1321" s="200" t="s">
        <v>3115</v>
      </c>
      <c r="IF1321" s="200" t="s">
        <v>1781</v>
      </c>
    </row>
    <row r="1322" spans="237:240" x14ac:dyDescent="0.3">
      <c r="IC1322" s="200" t="s">
        <v>3111</v>
      </c>
      <c r="ID1322" s="200" t="s">
        <v>3116</v>
      </c>
      <c r="IE1322" s="200" t="s">
        <v>3117</v>
      </c>
      <c r="IF1322" s="200" t="s">
        <v>1781</v>
      </c>
    </row>
    <row r="1323" spans="237:240" x14ac:dyDescent="0.3">
      <c r="IC1323" s="200" t="s">
        <v>3111</v>
      </c>
      <c r="ID1323" s="200" t="s">
        <v>3118</v>
      </c>
      <c r="IE1323" s="200" t="s">
        <v>3119</v>
      </c>
      <c r="IF1323" s="200" t="s">
        <v>1781</v>
      </c>
    </row>
    <row r="1324" spans="237:240" x14ac:dyDescent="0.3">
      <c r="IC1324" s="200" t="s">
        <v>3111</v>
      </c>
      <c r="ID1324" s="200" t="s">
        <v>3120</v>
      </c>
      <c r="IE1324" s="200" t="s">
        <v>3121</v>
      </c>
      <c r="IF1324" s="200" t="s">
        <v>1781</v>
      </c>
    </row>
    <row r="1325" spans="237:240" x14ac:dyDescent="0.3">
      <c r="IC1325" s="200" t="s">
        <v>3111</v>
      </c>
      <c r="ID1325" s="200" t="s">
        <v>3122</v>
      </c>
      <c r="IE1325" s="200" t="s">
        <v>3123</v>
      </c>
      <c r="IF1325" s="200" t="s">
        <v>1781</v>
      </c>
    </row>
    <row r="1326" spans="237:240" x14ac:dyDescent="0.3">
      <c r="IC1326" s="200" t="s">
        <v>3111</v>
      </c>
      <c r="ID1326" s="200" t="s">
        <v>3124</v>
      </c>
      <c r="IE1326" s="200" t="s">
        <v>3125</v>
      </c>
      <c r="IF1326" s="200" t="s">
        <v>1781</v>
      </c>
    </row>
    <row r="1327" spans="237:240" x14ac:dyDescent="0.3">
      <c r="IC1327" s="200" t="s">
        <v>3111</v>
      </c>
      <c r="ID1327" s="200" t="s">
        <v>488</v>
      </c>
      <c r="IE1327" s="200" t="s">
        <v>3126</v>
      </c>
      <c r="IF1327" s="200" t="s">
        <v>1781</v>
      </c>
    </row>
    <row r="1328" spans="237:240" x14ac:dyDescent="0.3">
      <c r="IC1328" s="200" t="s">
        <v>3111</v>
      </c>
      <c r="ID1328" s="200" t="s">
        <v>3127</v>
      </c>
      <c r="IE1328" s="200" t="s">
        <v>3128</v>
      </c>
      <c r="IF1328" s="200" t="s">
        <v>1781</v>
      </c>
    </row>
    <row r="1329" spans="237:240" x14ac:dyDescent="0.3">
      <c r="IC1329" s="200" t="s">
        <v>3111</v>
      </c>
      <c r="ID1329" s="200" t="s">
        <v>3129</v>
      </c>
      <c r="IE1329" s="200" t="s">
        <v>3130</v>
      </c>
      <c r="IF1329" s="200" t="s">
        <v>1781</v>
      </c>
    </row>
    <row r="1330" spans="237:240" x14ac:dyDescent="0.3">
      <c r="IC1330" s="200" t="s">
        <v>3111</v>
      </c>
      <c r="ID1330" s="200" t="s">
        <v>3131</v>
      </c>
      <c r="IE1330" s="200" t="s">
        <v>3132</v>
      </c>
      <c r="IF1330" s="200" t="s">
        <v>1781</v>
      </c>
    </row>
    <row r="1331" spans="237:240" x14ac:dyDescent="0.3">
      <c r="IC1331" s="200" t="s">
        <v>3133</v>
      </c>
      <c r="ID1331" s="200" t="s">
        <v>3134</v>
      </c>
      <c r="IE1331" s="200" t="s">
        <v>3135</v>
      </c>
      <c r="IF1331" s="200" t="s">
        <v>1781</v>
      </c>
    </row>
    <row r="1332" spans="237:240" x14ac:dyDescent="0.3">
      <c r="IC1332" s="200" t="s">
        <v>3136</v>
      </c>
      <c r="ID1332" s="200" t="s">
        <v>3137</v>
      </c>
      <c r="IE1332" s="200" t="s">
        <v>3138</v>
      </c>
      <c r="IF1332" s="200" t="s">
        <v>1781</v>
      </c>
    </row>
    <row r="1333" spans="237:240" x14ac:dyDescent="0.3">
      <c r="IC1333" s="200" t="s">
        <v>3136</v>
      </c>
      <c r="ID1333" s="200" t="s">
        <v>3139</v>
      </c>
      <c r="IE1333" s="200" t="s">
        <v>3140</v>
      </c>
      <c r="IF1333" s="200" t="s">
        <v>1781</v>
      </c>
    </row>
    <row r="1334" spans="237:240" x14ac:dyDescent="0.3">
      <c r="IC1334" s="200" t="s">
        <v>3136</v>
      </c>
      <c r="ID1334" s="200" t="s">
        <v>3141</v>
      </c>
      <c r="IE1334" s="200" t="s">
        <v>3142</v>
      </c>
      <c r="IF1334" s="200" t="s">
        <v>1781</v>
      </c>
    </row>
    <row r="1335" spans="237:240" x14ac:dyDescent="0.3">
      <c r="IC1335" s="200" t="s">
        <v>3136</v>
      </c>
      <c r="ID1335" s="200" t="s">
        <v>3143</v>
      </c>
      <c r="IE1335" s="200" t="s">
        <v>3144</v>
      </c>
      <c r="IF1335" s="200" t="s">
        <v>1781</v>
      </c>
    </row>
    <row r="1336" spans="237:240" x14ac:dyDescent="0.3">
      <c r="IC1336" s="200" t="s">
        <v>3136</v>
      </c>
      <c r="ID1336" s="200" t="s">
        <v>3145</v>
      </c>
      <c r="IE1336" s="200" t="s">
        <v>3146</v>
      </c>
      <c r="IF1336" s="200" t="s">
        <v>1781</v>
      </c>
    </row>
    <row r="1337" spans="237:240" x14ac:dyDescent="0.3">
      <c r="IC1337" s="200" t="s">
        <v>3136</v>
      </c>
      <c r="ID1337" s="200" t="s">
        <v>1576</v>
      </c>
      <c r="IE1337" s="200" t="s">
        <v>3147</v>
      </c>
      <c r="IF1337" s="200" t="s">
        <v>1781</v>
      </c>
    </row>
    <row r="1338" spans="237:240" x14ac:dyDescent="0.3">
      <c r="IC1338" s="200" t="s">
        <v>3136</v>
      </c>
      <c r="ID1338" s="200" t="s">
        <v>3148</v>
      </c>
      <c r="IE1338" s="200" t="s">
        <v>3149</v>
      </c>
      <c r="IF1338" s="200" t="s">
        <v>1781</v>
      </c>
    </row>
    <row r="1339" spans="237:240" x14ac:dyDescent="0.3">
      <c r="IC1339" s="200" t="s">
        <v>3150</v>
      </c>
      <c r="ID1339" s="200" t="s">
        <v>3151</v>
      </c>
      <c r="IE1339" s="200" t="s">
        <v>3152</v>
      </c>
      <c r="IF1339" s="200" t="s">
        <v>1781</v>
      </c>
    </row>
    <row r="1340" spans="237:240" x14ac:dyDescent="0.3">
      <c r="IC1340" s="200" t="s">
        <v>3150</v>
      </c>
      <c r="ID1340" s="200" t="s">
        <v>3153</v>
      </c>
      <c r="IE1340" s="200" t="s">
        <v>3154</v>
      </c>
      <c r="IF1340" s="200" t="s">
        <v>1781</v>
      </c>
    </row>
    <row r="1341" spans="237:240" x14ac:dyDescent="0.3">
      <c r="IC1341" s="200" t="s">
        <v>3150</v>
      </c>
      <c r="ID1341" s="200" t="s">
        <v>3155</v>
      </c>
      <c r="IE1341" s="200" t="s">
        <v>3156</v>
      </c>
      <c r="IF1341" s="200" t="s">
        <v>1781</v>
      </c>
    </row>
    <row r="1342" spans="237:240" x14ac:dyDescent="0.3">
      <c r="IC1342" s="200" t="s">
        <v>3150</v>
      </c>
      <c r="ID1342" s="200" t="s">
        <v>3157</v>
      </c>
      <c r="IE1342" s="200" t="s">
        <v>3158</v>
      </c>
      <c r="IF1342" s="200" t="s">
        <v>1781</v>
      </c>
    </row>
    <row r="1343" spans="237:240" x14ac:dyDescent="0.3">
      <c r="IC1343" s="200" t="s">
        <v>3150</v>
      </c>
      <c r="ID1343" s="200" t="s">
        <v>3159</v>
      </c>
      <c r="IE1343" s="200" t="s">
        <v>3160</v>
      </c>
      <c r="IF1343" s="200" t="s">
        <v>1781</v>
      </c>
    </row>
    <row r="1344" spans="237:240" x14ac:dyDescent="0.3">
      <c r="IC1344" s="200" t="s">
        <v>3150</v>
      </c>
      <c r="ID1344" s="200" t="s">
        <v>3161</v>
      </c>
      <c r="IE1344" s="200" t="s">
        <v>3162</v>
      </c>
      <c r="IF1344" s="200" t="s">
        <v>1781</v>
      </c>
    </row>
    <row r="1345" spans="237:240" x14ac:dyDescent="0.3">
      <c r="IC1345" s="200" t="s">
        <v>3163</v>
      </c>
      <c r="ID1345" s="200" t="s">
        <v>3164</v>
      </c>
      <c r="IE1345" s="200" t="s">
        <v>3165</v>
      </c>
      <c r="IF1345" s="200" t="s">
        <v>1781</v>
      </c>
    </row>
    <row r="1346" spans="237:240" x14ac:dyDescent="0.3">
      <c r="IC1346" s="200" t="s">
        <v>3163</v>
      </c>
      <c r="ID1346" s="200" t="s">
        <v>3166</v>
      </c>
      <c r="IE1346" s="200" t="s">
        <v>3167</v>
      </c>
      <c r="IF1346" s="200" t="s">
        <v>1781</v>
      </c>
    </row>
    <row r="1347" spans="237:240" x14ac:dyDescent="0.3">
      <c r="IC1347" s="200" t="s">
        <v>3163</v>
      </c>
      <c r="ID1347" s="200" t="s">
        <v>3168</v>
      </c>
      <c r="IE1347" s="200" t="s">
        <v>3169</v>
      </c>
      <c r="IF1347" s="200" t="s">
        <v>1781</v>
      </c>
    </row>
    <row r="1348" spans="237:240" x14ac:dyDescent="0.3">
      <c r="IC1348" s="200" t="s">
        <v>3170</v>
      </c>
      <c r="ID1348" s="200" t="s">
        <v>3171</v>
      </c>
      <c r="IE1348" s="200" t="s">
        <v>3172</v>
      </c>
      <c r="IF1348" s="200" t="s">
        <v>1781</v>
      </c>
    </row>
    <row r="1349" spans="237:240" x14ac:dyDescent="0.3">
      <c r="IC1349" s="200" t="s">
        <v>3170</v>
      </c>
      <c r="ID1349" s="200" t="s">
        <v>3173</v>
      </c>
      <c r="IE1349" s="200" t="s">
        <v>3174</v>
      </c>
      <c r="IF1349" s="200" t="s">
        <v>1781</v>
      </c>
    </row>
    <row r="1350" spans="237:240" x14ac:dyDescent="0.3">
      <c r="IC1350" s="200" t="s">
        <v>3170</v>
      </c>
      <c r="ID1350" s="200" t="s">
        <v>2965</v>
      </c>
      <c r="IE1350" s="200" t="s">
        <v>3175</v>
      </c>
      <c r="IF1350" s="200" t="s">
        <v>1781</v>
      </c>
    </row>
    <row r="1351" spans="237:240" x14ac:dyDescent="0.3">
      <c r="IC1351" s="200" t="s">
        <v>3170</v>
      </c>
      <c r="ID1351" s="200" t="s">
        <v>3176</v>
      </c>
      <c r="IE1351" s="200" t="s">
        <v>3177</v>
      </c>
      <c r="IF1351" s="200" t="s">
        <v>1781</v>
      </c>
    </row>
    <row r="1352" spans="237:240" x14ac:dyDescent="0.3">
      <c r="IC1352" s="200" t="s">
        <v>3170</v>
      </c>
      <c r="ID1352" s="200" t="s">
        <v>3178</v>
      </c>
      <c r="IE1352" s="200" t="s">
        <v>3179</v>
      </c>
      <c r="IF1352" s="200" t="s">
        <v>1781</v>
      </c>
    </row>
    <row r="1353" spans="237:240" x14ac:dyDescent="0.3">
      <c r="IC1353" s="200" t="s">
        <v>3170</v>
      </c>
      <c r="ID1353" s="200" t="s">
        <v>3180</v>
      </c>
      <c r="IE1353" s="200" t="s">
        <v>3181</v>
      </c>
      <c r="IF1353" s="200" t="s">
        <v>1781</v>
      </c>
    </row>
    <row r="1354" spans="237:240" x14ac:dyDescent="0.3">
      <c r="IC1354" s="200" t="s">
        <v>3170</v>
      </c>
      <c r="ID1354" s="200" t="s">
        <v>3182</v>
      </c>
      <c r="IE1354" s="200" t="s">
        <v>3183</v>
      </c>
      <c r="IF1354" s="200" t="s">
        <v>1781</v>
      </c>
    </row>
    <row r="1355" spans="237:240" x14ac:dyDescent="0.3">
      <c r="IC1355" s="200" t="s">
        <v>3184</v>
      </c>
      <c r="ID1355" s="200" t="s">
        <v>3185</v>
      </c>
      <c r="IE1355" s="200" t="s">
        <v>3186</v>
      </c>
      <c r="IF1355" s="200" t="s">
        <v>1781</v>
      </c>
    </row>
    <row r="1356" spans="237:240" x14ac:dyDescent="0.3">
      <c r="IC1356" s="200" t="s">
        <v>3184</v>
      </c>
      <c r="ID1356" s="200" t="s">
        <v>3187</v>
      </c>
      <c r="IE1356" s="200" t="s">
        <v>3188</v>
      </c>
      <c r="IF1356" s="200" t="s">
        <v>1781</v>
      </c>
    </row>
    <row r="1357" spans="237:240" x14ac:dyDescent="0.3">
      <c r="IC1357" s="200" t="s">
        <v>3184</v>
      </c>
      <c r="ID1357" s="200" t="s">
        <v>3189</v>
      </c>
      <c r="IE1357" s="200" t="s">
        <v>3190</v>
      </c>
      <c r="IF1357" s="200" t="s">
        <v>1781</v>
      </c>
    </row>
    <row r="1358" spans="237:240" x14ac:dyDescent="0.3">
      <c r="IC1358" s="200" t="s">
        <v>3191</v>
      </c>
      <c r="ID1358" s="200" t="s">
        <v>3192</v>
      </c>
      <c r="IE1358" s="200" t="s">
        <v>3193</v>
      </c>
      <c r="IF1358" s="200" t="s">
        <v>1781</v>
      </c>
    </row>
    <row r="1359" spans="237:240" x14ac:dyDescent="0.3">
      <c r="IC1359" s="200" t="s">
        <v>3191</v>
      </c>
      <c r="ID1359" s="200" t="s">
        <v>3194</v>
      </c>
      <c r="IE1359" s="200" t="s">
        <v>3195</v>
      </c>
      <c r="IF1359" s="200" t="s">
        <v>1781</v>
      </c>
    </row>
    <row r="1360" spans="237:240" x14ac:dyDescent="0.3">
      <c r="IC1360" s="200" t="s">
        <v>3191</v>
      </c>
      <c r="ID1360" s="200" t="s">
        <v>3196</v>
      </c>
      <c r="IE1360" s="200" t="s">
        <v>3197</v>
      </c>
      <c r="IF1360" s="200" t="s">
        <v>1781</v>
      </c>
    </row>
    <row r="1361" spans="237:240" x14ac:dyDescent="0.3">
      <c r="IC1361" s="200" t="s">
        <v>3198</v>
      </c>
      <c r="ID1361" s="200" t="s">
        <v>3199</v>
      </c>
      <c r="IE1361" s="200" t="s">
        <v>3200</v>
      </c>
      <c r="IF1361" s="200" t="s">
        <v>1781</v>
      </c>
    </row>
    <row r="1362" spans="237:240" x14ac:dyDescent="0.3">
      <c r="IC1362" s="200" t="s">
        <v>3198</v>
      </c>
      <c r="ID1362" s="200" t="s">
        <v>3201</v>
      </c>
      <c r="IE1362" s="200" t="s">
        <v>3202</v>
      </c>
      <c r="IF1362" s="200" t="s">
        <v>1781</v>
      </c>
    </row>
    <row r="1363" spans="237:240" x14ac:dyDescent="0.3">
      <c r="IC1363" s="200" t="s">
        <v>3198</v>
      </c>
      <c r="ID1363" s="200" t="s">
        <v>3203</v>
      </c>
      <c r="IE1363" s="200" t="s">
        <v>3204</v>
      </c>
      <c r="IF1363" s="200" t="s">
        <v>1781</v>
      </c>
    </row>
    <row r="1364" spans="237:240" x14ac:dyDescent="0.3">
      <c r="IC1364" s="200" t="s">
        <v>3198</v>
      </c>
      <c r="ID1364" s="200" t="s">
        <v>3205</v>
      </c>
      <c r="IE1364" s="200" t="s">
        <v>3206</v>
      </c>
      <c r="IF1364" s="200" t="s">
        <v>1781</v>
      </c>
    </row>
    <row r="1365" spans="237:240" x14ac:dyDescent="0.3">
      <c r="IC1365" s="200" t="s">
        <v>3207</v>
      </c>
      <c r="ID1365" s="200" t="s">
        <v>3208</v>
      </c>
      <c r="IE1365" s="200" t="s">
        <v>3209</v>
      </c>
      <c r="IF1365" s="200" t="s">
        <v>1781</v>
      </c>
    </row>
    <row r="1366" spans="237:240" x14ac:dyDescent="0.3">
      <c r="IC1366" s="200" t="s">
        <v>3207</v>
      </c>
      <c r="ID1366" s="200" t="s">
        <v>3210</v>
      </c>
      <c r="IE1366" s="200" t="s">
        <v>3211</v>
      </c>
      <c r="IF1366" s="200" t="s">
        <v>1781</v>
      </c>
    </row>
    <row r="1367" spans="237:240" x14ac:dyDescent="0.3">
      <c r="IC1367" s="200" t="s">
        <v>3207</v>
      </c>
      <c r="ID1367" s="200" t="s">
        <v>3212</v>
      </c>
      <c r="IE1367" s="200" t="s">
        <v>3213</v>
      </c>
      <c r="IF1367" s="200" t="s">
        <v>1781</v>
      </c>
    </row>
    <row r="1368" spans="237:240" x14ac:dyDescent="0.3">
      <c r="IC1368" s="200" t="s">
        <v>3207</v>
      </c>
      <c r="ID1368" s="200" t="s">
        <v>3214</v>
      </c>
      <c r="IE1368" s="200" t="s">
        <v>3215</v>
      </c>
      <c r="IF1368" s="200" t="s">
        <v>1781</v>
      </c>
    </row>
    <row r="1369" spans="237:240" x14ac:dyDescent="0.3">
      <c r="IC1369" s="200" t="s">
        <v>3207</v>
      </c>
      <c r="ID1369" s="200" t="s">
        <v>3216</v>
      </c>
      <c r="IE1369" s="200" t="s">
        <v>3217</v>
      </c>
      <c r="IF1369" s="200" t="s">
        <v>1781</v>
      </c>
    </row>
    <row r="1370" spans="237:240" x14ac:dyDescent="0.3">
      <c r="IC1370" s="200" t="s">
        <v>3207</v>
      </c>
      <c r="ID1370" s="200" t="s">
        <v>3218</v>
      </c>
      <c r="IE1370" s="200" t="s">
        <v>3219</v>
      </c>
      <c r="IF1370" s="200" t="s">
        <v>1781</v>
      </c>
    </row>
    <row r="1371" spans="237:240" x14ac:dyDescent="0.3">
      <c r="IC1371" s="200" t="s">
        <v>3207</v>
      </c>
      <c r="ID1371" s="200" t="s">
        <v>3220</v>
      </c>
      <c r="IE1371" s="200" t="s">
        <v>3221</v>
      </c>
      <c r="IF1371" s="200" t="s">
        <v>1781</v>
      </c>
    </row>
    <row r="1372" spans="237:240" x14ac:dyDescent="0.3">
      <c r="IC1372" s="200" t="s">
        <v>3207</v>
      </c>
      <c r="ID1372" s="200" t="s">
        <v>3222</v>
      </c>
      <c r="IE1372" s="200" t="s">
        <v>3223</v>
      </c>
      <c r="IF1372" s="200" t="s">
        <v>1781</v>
      </c>
    </row>
    <row r="1373" spans="237:240" x14ac:dyDescent="0.3">
      <c r="IC1373" s="200" t="s">
        <v>3207</v>
      </c>
      <c r="ID1373" s="200" t="s">
        <v>3224</v>
      </c>
      <c r="IE1373" s="200" t="s">
        <v>3225</v>
      </c>
      <c r="IF1373" s="200" t="s">
        <v>1781</v>
      </c>
    </row>
    <row r="1374" spans="237:240" x14ac:dyDescent="0.3">
      <c r="IC1374" s="200" t="s">
        <v>3226</v>
      </c>
      <c r="ID1374" s="200" t="s">
        <v>3227</v>
      </c>
      <c r="IE1374" s="200" t="s">
        <v>3228</v>
      </c>
      <c r="IF1374" s="200" t="s">
        <v>1781</v>
      </c>
    </row>
    <row r="1375" spans="237:240" x14ac:dyDescent="0.3">
      <c r="IC1375" s="200" t="s">
        <v>3226</v>
      </c>
      <c r="ID1375" s="200" t="s">
        <v>3229</v>
      </c>
      <c r="IE1375" s="200" t="s">
        <v>3230</v>
      </c>
      <c r="IF1375" s="200" t="s">
        <v>1781</v>
      </c>
    </row>
    <row r="1376" spans="237:240" x14ac:dyDescent="0.3">
      <c r="IC1376" s="200" t="s">
        <v>3226</v>
      </c>
      <c r="ID1376" s="200" t="s">
        <v>3231</v>
      </c>
      <c r="IE1376" s="200" t="s">
        <v>3232</v>
      </c>
      <c r="IF1376" s="200" t="s">
        <v>1781</v>
      </c>
    </row>
    <row r="1377" spans="237:240" x14ac:dyDescent="0.3">
      <c r="IC1377" s="200" t="s">
        <v>3226</v>
      </c>
      <c r="ID1377" s="200" t="s">
        <v>3233</v>
      </c>
      <c r="IE1377" s="200" t="s">
        <v>3234</v>
      </c>
      <c r="IF1377" s="200" t="s">
        <v>1781</v>
      </c>
    </row>
    <row r="1378" spans="237:240" x14ac:dyDescent="0.3">
      <c r="IC1378" s="200" t="s">
        <v>3226</v>
      </c>
      <c r="ID1378" s="200" t="s">
        <v>3235</v>
      </c>
      <c r="IE1378" s="200" t="s">
        <v>3236</v>
      </c>
      <c r="IF1378" s="200" t="s">
        <v>1781</v>
      </c>
    </row>
    <row r="1379" spans="237:240" x14ac:dyDescent="0.3">
      <c r="IC1379" s="200" t="s">
        <v>3237</v>
      </c>
      <c r="ID1379" s="200" t="s">
        <v>3238</v>
      </c>
      <c r="IE1379" s="200" t="s">
        <v>3239</v>
      </c>
      <c r="IF1379" s="200" t="s">
        <v>1781</v>
      </c>
    </row>
    <row r="1380" spans="237:240" x14ac:dyDescent="0.3">
      <c r="IC1380" s="200" t="s">
        <v>3237</v>
      </c>
      <c r="ID1380" s="200" t="s">
        <v>3240</v>
      </c>
      <c r="IE1380" s="200" t="s">
        <v>3241</v>
      </c>
      <c r="IF1380" s="200" t="s">
        <v>1781</v>
      </c>
    </row>
    <row r="1381" spans="237:240" x14ac:dyDescent="0.3">
      <c r="IC1381" s="200" t="s">
        <v>3237</v>
      </c>
      <c r="ID1381" s="200" t="s">
        <v>3242</v>
      </c>
      <c r="IE1381" s="200" t="s">
        <v>3243</v>
      </c>
      <c r="IF1381" s="200" t="s">
        <v>1781</v>
      </c>
    </row>
    <row r="1382" spans="237:240" x14ac:dyDescent="0.3">
      <c r="IC1382" s="200" t="s">
        <v>3237</v>
      </c>
      <c r="ID1382" s="200" t="s">
        <v>3244</v>
      </c>
      <c r="IE1382" s="200" t="s">
        <v>3245</v>
      </c>
      <c r="IF1382" s="200" t="s">
        <v>1781</v>
      </c>
    </row>
    <row r="1383" spans="237:240" x14ac:dyDescent="0.3">
      <c r="IC1383" s="200" t="s">
        <v>3237</v>
      </c>
      <c r="ID1383" s="200" t="s">
        <v>3246</v>
      </c>
      <c r="IE1383" s="200" t="s">
        <v>3247</v>
      </c>
      <c r="IF1383" s="200" t="s">
        <v>1781</v>
      </c>
    </row>
    <row r="1384" spans="237:240" x14ac:dyDescent="0.3">
      <c r="IC1384" s="200" t="s">
        <v>3248</v>
      </c>
      <c r="ID1384" s="200" t="s">
        <v>3249</v>
      </c>
      <c r="IE1384" s="200" t="s">
        <v>3250</v>
      </c>
      <c r="IF1384" s="200" t="s">
        <v>1781</v>
      </c>
    </row>
    <row r="1385" spans="237:240" x14ac:dyDescent="0.3">
      <c r="IC1385" s="200" t="s">
        <v>3248</v>
      </c>
      <c r="ID1385" s="200" t="s">
        <v>3251</v>
      </c>
      <c r="IE1385" s="200" t="s">
        <v>3252</v>
      </c>
      <c r="IF1385" s="200" t="s">
        <v>1781</v>
      </c>
    </row>
    <row r="1386" spans="237:240" x14ac:dyDescent="0.3">
      <c r="IC1386" s="200" t="s">
        <v>3248</v>
      </c>
      <c r="ID1386" s="200" t="s">
        <v>3253</v>
      </c>
      <c r="IE1386" s="200" t="s">
        <v>3254</v>
      </c>
      <c r="IF1386" s="200" t="s">
        <v>1781</v>
      </c>
    </row>
    <row r="1387" spans="237:240" x14ac:dyDescent="0.3">
      <c r="IC1387" s="200" t="s">
        <v>3248</v>
      </c>
      <c r="ID1387" s="200" t="s">
        <v>3255</v>
      </c>
      <c r="IE1387" s="200" t="s">
        <v>3256</v>
      </c>
      <c r="IF1387" s="200" t="s">
        <v>1781</v>
      </c>
    </row>
    <row r="1388" spans="237:240" x14ac:dyDescent="0.3">
      <c r="IC1388" s="200" t="s">
        <v>3248</v>
      </c>
      <c r="ID1388" s="200" t="s">
        <v>3257</v>
      </c>
      <c r="IE1388" s="200" t="s">
        <v>3258</v>
      </c>
      <c r="IF1388" s="200" t="s">
        <v>1781</v>
      </c>
    </row>
    <row r="1389" spans="237:240" x14ac:dyDescent="0.3">
      <c r="IC1389" s="200" t="s">
        <v>3248</v>
      </c>
      <c r="ID1389" s="200" t="s">
        <v>3259</v>
      </c>
      <c r="IE1389" s="200" t="s">
        <v>3260</v>
      </c>
      <c r="IF1389" s="200" t="s">
        <v>1781</v>
      </c>
    </row>
    <row r="1390" spans="237:240" x14ac:dyDescent="0.3">
      <c r="IC1390" s="200" t="s">
        <v>3248</v>
      </c>
      <c r="ID1390" s="200" t="s">
        <v>3261</v>
      </c>
      <c r="IE1390" s="200" t="s">
        <v>3262</v>
      </c>
      <c r="IF1390" s="200" t="s">
        <v>1781</v>
      </c>
    </row>
    <row r="1391" spans="237:240" x14ac:dyDescent="0.3">
      <c r="IC1391" s="200" t="s">
        <v>3263</v>
      </c>
      <c r="ID1391" s="200" t="s">
        <v>3264</v>
      </c>
      <c r="IE1391" s="200" t="s">
        <v>3265</v>
      </c>
      <c r="IF1391" s="200" t="s">
        <v>1781</v>
      </c>
    </row>
    <row r="1392" spans="237:240" x14ac:dyDescent="0.3">
      <c r="IC1392" s="200" t="s">
        <v>3266</v>
      </c>
      <c r="ID1392" s="200" t="s">
        <v>2863</v>
      </c>
      <c r="IE1392" s="200" t="s">
        <v>3267</v>
      </c>
      <c r="IF1392" s="200" t="s">
        <v>1430</v>
      </c>
    </row>
    <row r="1393" spans="237:240" x14ac:dyDescent="0.3">
      <c r="IC1393" s="200" t="s">
        <v>3266</v>
      </c>
      <c r="ID1393" s="200" t="s">
        <v>3268</v>
      </c>
      <c r="IE1393" s="200" t="s">
        <v>3269</v>
      </c>
      <c r="IF1393" s="200" t="s">
        <v>1430</v>
      </c>
    </row>
    <row r="1394" spans="237:240" x14ac:dyDescent="0.3">
      <c r="IC1394" s="200" t="s">
        <v>3266</v>
      </c>
      <c r="ID1394" s="200" t="s">
        <v>3270</v>
      </c>
      <c r="IE1394" s="200" t="s">
        <v>3271</v>
      </c>
      <c r="IF1394" s="200" t="s">
        <v>1430</v>
      </c>
    </row>
    <row r="1395" spans="237:240" x14ac:dyDescent="0.3">
      <c r="IC1395" s="200" t="s">
        <v>3272</v>
      </c>
      <c r="ID1395" s="200" t="s">
        <v>3273</v>
      </c>
      <c r="IE1395" s="200" t="s">
        <v>3274</v>
      </c>
      <c r="IF1395" s="200" t="s">
        <v>1430</v>
      </c>
    </row>
    <row r="1396" spans="237:240" x14ac:dyDescent="0.3">
      <c r="IC1396" s="200" t="s">
        <v>3272</v>
      </c>
      <c r="ID1396" s="200" t="s">
        <v>3275</v>
      </c>
      <c r="IE1396" s="200" t="s">
        <v>3276</v>
      </c>
      <c r="IF1396" s="200" t="s">
        <v>1430</v>
      </c>
    </row>
    <row r="1397" spans="237:240" x14ac:dyDescent="0.3">
      <c r="IC1397" s="200" t="s">
        <v>3277</v>
      </c>
      <c r="ID1397" s="200" t="s">
        <v>3278</v>
      </c>
      <c r="IE1397" s="200" t="s">
        <v>3279</v>
      </c>
      <c r="IF1397" s="200" t="s">
        <v>1430</v>
      </c>
    </row>
    <row r="1398" spans="237:240" x14ac:dyDescent="0.3">
      <c r="IC1398" s="200" t="s">
        <v>3280</v>
      </c>
      <c r="ID1398" s="200" t="s">
        <v>3281</v>
      </c>
      <c r="IE1398" s="200" t="s">
        <v>3282</v>
      </c>
      <c r="IF1398" s="200" t="s">
        <v>1430</v>
      </c>
    </row>
    <row r="1399" spans="237:240" x14ac:dyDescent="0.3">
      <c r="IC1399" s="200" t="s">
        <v>3280</v>
      </c>
      <c r="ID1399" s="200" t="s">
        <v>3283</v>
      </c>
      <c r="IE1399" s="200" t="s">
        <v>3284</v>
      </c>
      <c r="IF1399" s="200" t="s">
        <v>1430</v>
      </c>
    </row>
    <row r="1400" spans="237:240" x14ac:dyDescent="0.3">
      <c r="IC1400" s="200" t="s">
        <v>3285</v>
      </c>
      <c r="ID1400" s="200" t="s">
        <v>3286</v>
      </c>
      <c r="IE1400" s="200" t="s">
        <v>3287</v>
      </c>
      <c r="IF1400" s="200" t="s">
        <v>1430</v>
      </c>
    </row>
    <row r="1401" spans="237:240" x14ac:dyDescent="0.3">
      <c r="IC1401" s="200" t="s">
        <v>3285</v>
      </c>
      <c r="ID1401" s="200" t="s">
        <v>3288</v>
      </c>
      <c r="IE1401" s="200" t="s">
        <v>3289</v>
      </c>
      <c r="IF1401" s="200" t="s">
        <v>1430</v>
      </c>
    </row>
    <row r="1402" spans="237:240" x14ac:dyDescent="0.3">
      <c r="IC1402" s="200" t="s">
        <v>3290</v>
      </c>
      <c r="ID1402" s="200" t="s">
        <v>3291</v>
      </c>
      <c r="IE1402" s="200" t="s">
        <v>3292</v>
      </c>
      <c r="IF1402" s="200" t="s">
        <v>1430</v>
      </c>
    </row>
    <row r="1403" spans="237:240" x14ac:dyDescent="0.3">
      <c r="IC1403" s="200" t="s">
        <v>3290</v>
      </c>
      <c r="ID1403" s="200" t="s">
        <v>3293</v>
      </c>
      <c r="IE1403" s="200" t="s">
        <v>3294</v>
      </c>
      <c r="IF1403" s="200" t="s">
        <v>1430</v>
      </c>
    </row>
    <row r="1404" spans="237:240" x14ac:dyDescent="0.3">
      <c r="IC1404" s="200" t="s">
        <v>3290</v>
      </c>
      <c r="ID1404" s="200" t="s">
        <v>3295</v>
      </c>
      <c r="IE1404" s="200" t="s">
        <v>3296</v>
      </c>
      <c r="IF1404" s="200" t="s">
        <v>1430</v>
      </c>
    </row>
    <row r="1405" spans="237:240" x14ac:dyDescent="0.3">
      <c r="IC1405" s="200" t="s">
        <v>3290</v>
      </c>
      <c r="ID1405" s="200" t="s">
        <v>3297</v>
      </c>
      <c r="IE1405" s="200" t="s">
        <v>3298</v>
      </c>
      <c r="IF1405" s="200" t="s">
        <v>1430</v>
      </c>
    </row>
    <row r="1406" spans="237:240" x14ac:dyDescent="0.3">
      <c r="IC1406" s="200" t="s">
        <v>3290</v>
      </c>
      <c r="ID1406" s="200" t="s">
        <v>3299</v>
      </c>
      <c r="IE1406" s="200" t="s">
        <v>3300</v>
      </c>
      <c r="IF1406" s="200" t="s">
        <v>1430</v>
      </c>
    </row>
    <row r="1407" spans="237:240" x14ac:dyDescent="0.3">
      <c r="IC1407" s="200" t="s">
        <v>3301</v>
      </c>
      <c r="ID1407" s="200" t="s">
        <v>3302</v>
      </c>
      <c r="IE1407" s="200" t="s">
        <v>3303</v>
      </c>
      <c r="IF1407" s="200" t="s">
        <v>1430</v>
      </c>
    </row>
    <row r="1408" spans="237:240" x14ac:dyDescent="0.3">
      <c r="IC1408" s="200" t="s">
        <v>3304</v>
      </c>
      <c r="ID1408" s="200" t="s">
        <v>3305</v>
      </c>
      <c r="IE1408" s="200" t="s">
        <v>3306</v>
      </c>
      <c r="IF1408" s="200" t="s">
        <v>1430</v>
      </c>
    </row>
    <row r="1409" spans="237:240" x14ac:dyDescent="0.3">
      <c r="IC1409" s="200" t="s">
        <v>3307</v>
      </c>
      <c r="ID1409" s="200" t="s">
        <v>3308</v>
      </c>
      <c r="IE1409" s="200" t="s">
        <v>3309</v>
      </c>
      <c r="IF1409" s="200" t="s">
        <v>1430</v>
      </c>
    </row>
    <row r="1410" spans="237:240" x14ac:dyDescent="0.3">
      <c r="IC1410" s="200" t="s">
        <v>3307</v>
      </c>
      <c r="ID1410" s="200" t="s">
        <v>3310</v>
      </c>
      <c r="IE1410" s="200" t="s">
        <v>3311</v>
      </c>
      <c r="IF1410" s="200" t="s">
        <v>1430</v>
      </c>
    </row>
    <row r="1411" spans="237:240" x14ac:dyDescent="0.3">
      <c r="IC1411" s="200" t="s">
        <v>3312</v>
      </c>
      <c r="ID1411" s="200" t="s">
        <v>3313</v>
      </c>
      <c r="IE1411" s="200" t="s">
        <v>3314</v>
      </c>
      <c r="IF1411" s="200" t="s">
        <v>1430</v>
      </c>
    </row>
    <row r="1412" spans="237:240" x14ac:dyDescent="0.3">
      <c r="IC1412" s="200" t="s">
        <v>3312</v>
      </c>
      <c r="ID1412" s="200" t="s">
        <v>3315</v>
      </c>
      <c r="IE1412" s="200" t="s">
        <v>3316</v>
      </c>
      <c r="IF1412" s="200" t="s">
        <v>1430</v>
      </c>
    </row>
    <row r="1413" spans="237:240" x14ac:dyDescent="0.3">
      <c r="IC1413" s="200" t="s">
        <v>3312</v>
      </c>
      <c r="ID1413" s="200" t="s">
        <v>3317</v>
      </c>
      <c r="IE1413" s="200" t="s">
        <v>3318</v>
      </c>
      <c r="IF1413" s="200" t="s">
        <v>1430</v>
      </c>
    </row>
    <row r="1414" spans="237:240" x14ac:dyDescent="0.3">
      <c r="IC1414" s="200" t="s">
        <v>3312</v>
      </c>
      <c r="ID1414" s="200" t="s">
        <v>3319</v>
      </c>
      <c r="IE1414" s="200" t="s">
        <v>3320</v>
      </c>
      <c r="IF1414" s="200" t="s">
        <v>1430</v>
      </c>
    </row>
    <row r="1415" spans="237:240" x14ac:dyDescent="0.3">
      <c r="IC1415" s="200" t="s">
        <v>3312</v>
      </c>
      <c r="ID1415" s="200" t="s">
        <v>871</v>
      </c>
      <c r="IE1415" s="200" t="s">
        <v>3321</v>
      </c>
      <c r="IF1415" s="200" t="s">
        <v>1430</v>
      </c>
    </row>
    <row r="1416" spans="237:240" x14ac:dyDescent="0.3">
      <c r="IC1416" s="200" t="s">
        <v>3312</v>
      </c>
      <c r="ID1416" s="200" t="s">
        <v>3322</v>
      </c>
      <c r="IE1416" s="200" t="s">
        <v>3323</v>
      </c>
      <c r="IF1416" s="200" t="s">
        <v>1430</v>
      </c>
    </row>
    <row r="1417" spans="237:240" x14ac:dyDescent="0.3">
      <c r="IC1417" s="200" t="s">
        <v>3324</v>
      </c>
      <c r="ID1417" s="200" t="s">
        <v>3325</v>
      </c>
      <c r="IE1417" s="200" t="s">
        <v>3326</v>
      </c>
      <c r="IF1417" s="200" t="s">
        <v>1430</v>
      </c>
    </row>
    <row r="1418" spans="237:240" x14ac:dyDescent="0.3">
      <c r="IC1418" s="200" t="s">
        <v>3324</v>
      </c>
      <c r="ID1418" s="200" t="s">
        <v>3327</v>
      </c>
      <c r="IE1418" s="200" t="s">
        <v>3328</v>
      </c>
      <c r="IF1418" s="200" t="s">
        <v>1430</v>
      </c>
    </row>
    <row r="1419" spans="237:240" x14ac:dyDescent="0.3">
      <c r="IC1419" s="200" t="s">
        <v>3329</v>
      </c>
      <c r="ID1419" s="200" t="s">
        <v>3330</v>
      </c>
      <c r="IE1419" s="200" t="s">
        <v>3331</v>
      </c>
      <c r="IF1419" s="200" t="s">
        <v>1430</v>
      </c>
    </row>
    <row r="1420" spans="237:240" x14ac:dyDescent="0.3">
      <c r="IC1420" s="200" t="s">
        <v>3329</v>
      </c>
      <c r="ID1420" s="200" t="s">
        <v>3332</v>
      </c>
      <c r="IE1420" s="200" t="s">
        <v>3333</v>
      </c>
      <c r="IF1420" s="200" t="s">
        <v>1430</v>
      </c>
    </row>
    <row r="1421" spans="237:240" x14ac:dyDescent="0.3">
      <c r="IC1421" s="200" t="s">
        <v>3329</v>
      </c>
      <c r="ID1421" s="200" t="s">
        <v>3334</v>
      </c>
      <c r="IE1421" s="200" t="s">
        <v>3335</v>
      </c>
      <c r="IF1421" s="200" t="s">
        <v>1430</v>
      </c>
    </row>
    <row r="1422" spans="237:240" x14ac:dyDescent="0.3">
      <c r="IC1422" s="200" t="s">
        <v>3329</v>
      </c>
      <c r="ID1422" s="200" t="s">
        <v>3336</v>
      </c>
      <c r="IE1422" s="200" t="s">
        <v>3337</v>
      </c>
      <c r="IF1422" s="200" t="s">
        <v>1430</v>
      </c>
    </row>
    <row r="1423" spans="237:240" x14ac:dyDescent="0.3">
      <c r="IC1423" s="200" t="s">
        <v>3329</v>
      </c>
      <c r="ID1423" s="200" t="s">
        <v>3338</v>
      </c>
      <c r="IE1423" s="200" t="s">
        <v>3339</v>
      </c>
      <c r="IF1423" s="200" t="s">
        <v>1430</v>
      </c>
    </row>
    <row r="1424" spans="237:240" x14ac:dyDescent="0.3">
      <c r="IC1424" s="200" t="s">
        <v>3329</v>
      </c>
      <c r="ID1424" s="200" t="s">
        <v>3340</v>
      </c>
      <c r="IE1424" s="200" t="s">
        <v>3341</v>
      </c>
      <c r="IF1424" s="200" t="s">
        <v>1430</v>
      </c>
    </row>
    <row r="1425" spans="237:240" x14ac:dyDescent="0.3">
      <c r="IC1425" s="200" t="s">
        <v>3329</v>
      </c>
      <c r="ID1425" s="200" t="s">
        <v>3342</v>
      </c>
      <c r="IE1425" s="200" t="s">
        <v>3343</v>
      </c>
      <c r="IF1425" s="200" t="s">
        <v>1430</v>
      </c>
    </row>
    <row r="1426" spans="237:240" x14ac:dyDescent="0.3">
      <c r="IC1426" s="200" t="s">
        <v>3329</v>
      </c>
      <c r="ID1426" s="200" t="s">
        <v>3344</v>
      </c>
      <c r="IE1426" s="200" t="s">
        <v>3345</v>
      </c>
      <c r="IF1426" s="200" t="s">
        <v>1430</v>
      </c>
    </row>
    <row r="1427" spans="237:240" x14ac:dyDescent="0.3">
      <c r="IC1427" s="200" t="s">
        <v>3329</v>
      </c>
      <c r="ID1427" s="200" t="s">
        <v>3346</v>
      </c>
      <c r="IE1427" s="200" t="s">
        <v>3347</v>
      </c>
      <c r="IF1427" s="200" t="s">
        <v>1430</v>
      </c>
    </row>
    <row r="1428" spans="237:240" x14ac:dyDescent="0.3">
      <c r="IC1428" s="200" t="s">
        <v>3329</v>
      </c>
      <c r="ID1428" s="200" t="s">
        <v>3348</v>
      </c>
      <c r="IE1428" s="200" t="s">
        <v>3349</v>
      </c>
      <c r="IF1428" s="200" t="s">
        <v>1430</v>
      </c>
    </row>
    <row r="1429" spans="237:240" x14ac:dyDescent="0.3">
      <c r="IC1429" s="200" t="s">
        <v>3329</v>
      </c>
      <c r="ID1429" s="200" t="s">
        <v>3350</v>
      </c>
      <c r="IE1429" s="200" t="s">
        <v>3351</v>
      </c>
      <c r="IF1429" s="200" t="s">
        <v>1430</v>
      </c>
    </row>
    <row r="1430" spans="237:240" x14ac:dyDescent="0.3">
      <c r="IC1430" s="200" t="s">
        <v>3352</v>
      </c>
      <c r="ID1430" s="200" t="s">
        <v>3353</v>
      </c>
      <c r="IE1430" s="200" t="s">
        <v>3354</v>
      </c>
      <c r="IF1430" s="200" t="s">
        <v>1430</v>
      </c>
    </row>
    <row r="1431" spans="237:240" x14ac:dyDescent="0.3">
      <c r="IC1431" s="200" t="s">
        <v>3352</v>
      </c>
      <c r="ID1431" s="200" t="s">
        <v>3355</v>
      </c>
      <c r="IE1431" s="200" t="s">
        <v>3356</v>
      </c>
      <c r="IF1431" s="200" t="s">
        <v>1430</v>
      </c>
    </row>
    <row r="1432" spans="237:240" x14ac:dyDescent="0.3">
      <c r="IC1432" s="200" t="s">
        <v>3357</v>
      </c>
      <c r="ID1432" s="200" t="s">
        <v>3358</v>
      </c>
      <c r="IE1432" s="200" t="s">
        <v>3359</v>
      </c>
      <c r="IF1432" s="200" t="s">
        <v>1430</v>
      </c>
    </row>
    <row r="1433" spans="237:240" x14ac:dyDescent="0.3">
      <c r="IC1433" s="200" t="s">
        <v>3357</v>
      </c>
      <c r="ID1433" s="200" t="s">
        <v>3360</v>
      </c>
      <c r="IE1433" s="200" t="s">
        <v>3361</v>
      </c>
      <c r="IF1433" s="200" t="s">
        <v>1430</v>
      </c>
    </row>
    <row r="1434" spans="237:240" x14ac:dyDescent="0.3">
      <c r="IC1434" s="200" t="s">
        <v>3357</v>
      </c>
      <c r="ID1434" s="200" t="s">
        <v>3362</v>
      </c>
      <c r="IE1434" s="200" t="s">
        <v>3363</v>
      </c>
      <c r="IF1434" s="200" t="s">
        <v>1430</v>
      </c>
    </row>
    <row r="1435" spans="237:240" x14ac:dyDescent="0.3">
      <c r="IC1435" s="200" t="s">
        <v>3357</v>
      </c>
      <c r="ID1435" s="200" t="s">
        <v>3364</v>
      </c>
      <c r="IE1435" s="200" t="s">
        <v>3365</v>
      </c>
      <c r="IF1435" s="200" t="s">
        <v>1430</v>
      </c>
    </row>
    <row r="1436" spans="237:240" x14ac:dyDescent="0.3">
      <c r="IC1436" s="200" t="s">
        <v>3357</v>
      </c>
      <c r="ID1436" s="200" t="s">
        <v>2729</v>
      </c>
      <c r="IE1436" s="200" t="s">
        <v>3366</v>
      </c>
      <c r="IF1436" s="200" t="s">
        <v>1430</v>
      </c>
    </row>
    <row r="1437" spans="237:240" x14ac:dyDescent="0.3">
      <c r="IC1437" s="200" t="s">
        <v>3357</v>
      </c>
      <c r="ID1437" s="200" t="s">
        <v>3367</v>
      </c>
      <c r="IE1437" s="200" t="s">
        <v>3368</v>
      </c>
      <c r="IF1437" s="200" t="s">
        <v>1430</v>
      </c>
    </row>
    <row r="1438" spans="237:240" x14ac:dyDescent="0.3">
      <c r="IC1438" s="200" t="s">
        <v>3357</v>
      </c>
      <c r="ID1438" s="200" t="s">
        <v>3369</v>
      </c>
      <c r="IE1438" s="200" t="s">
        <v>3370</v>
      </c>
      <c r="IF1438" s="200" t="s">
        <v>1430</v>
      </c>
    </row>
    <row r="1439" spans="237:240" x14ac:dyDescent="0.3">
      <c r="IC1439" s="200" t="s">
        <v>3357</v>
      </c>
      <c r="ID1439" s="200" t="s">
        <v>3371</v>
      </c>
      <c r="IE1439" s="200" t="s">
        <v>3372</v>
      </c>
      <c r="IF1439" s="200" t="s">
        <v>1430</v>
      </c>
    </row>
    <row r="1440" spans="237:240" x14ac:dyDescent="0.3">
      <c r="IC1440" s="200" t="s">
        <v>3357</v>
      </c>
      <c r="ID1440" s="200" t="s">
        <v>3373</v>
      </c>
      <c r="IE1440" s="200" t="s">
        <v>3374</v>
      </c>
      <c r="IF1440" s="200" t="s">
        <v>1430</v>
      </c>
    </row>
    <row r="1441" spans="237:240" x14ac:dyDescent="0.3">
      <c r="IC1441" s="200" t="s">
        <v>3357</v>
      </c>
      <c r="ID1441" s="200" t="s">
        <v>3375</v>
      </c>
      <c r="IE1441" s="200" t="s">
        <v>3376</v>
      </c>
      <c r="IF1441" s="200" t="s">
        <v>1430</v>
      </c>
    </row>
    <row r="1442" spans="237:240" x14ac:dyDescent="0.3">
      <c r="IC1442" s="200" t="s">
        <v>3357</v>
      </c>
      <c r="ID1442" s="200" t="s">
        <v>3377</v>
      </c>
      <c r="IE1442" s="200" t="s">
        <v>3378</v>
      </c>
      <c r="IF1442" s="200" t="s">
        <v>1430</v>
      </c>
    </row>
    <row r="1443" spans="237:240" x14ac:dyDescent="0.3">
      <c r="IC1443" s="200" t="s">
        <v>3357</v>
      </c>
      <c r="ID1443" s="200" t="s">
        <v>3379</v>
      </c>
      <c r="IE1443" s="200" t="s">
        <v>3380</v>
      </c>
      <c r="IF1443" s="200" t="s">
        <v>1430</v>
      </c>
    </row>
    <row r="1444" spans="237:240" x14ac:dyDescent="0.3">
      <c r="IC1444" s="200" t="s">
        <v>3381</v>
      </c>
      <c r="ID1444" s="200" t="s">
        <v>3382</v>
      </c>
      <c r="IE1444" s="200" t="s">
        <v>3383</v>
      </c>
      <c r="IF1444" s="200" t="s">
        <v>1430</v>
      </c>
    </row>
    <row r="1445" spans="237:240" x14ac:dyDescent="0.3">
      <c r="IC1445" s="200" t="s">
        <v>3381</v>
      </c>
      <c r="ID1445" s="200" t="s">
        <v>3384</v>
      </c>
      <c r="IE1445" s="200" t="s">
        <v>3385</v>
      </c>
      <c r="IF1445" s="200" t="s">
        <v>1430</v>
      </c>
    </row>
    <row r="1446" spans="237:240" x14ac:dyDescent="0.3">
      <c r="IC1446" s="200" t="s">
        <v>3381</v>
      </c>
      <c r="ID1446" s="200" t="s">
        <v>3386</v>
      </c>
      <c r="IE1446" s="200" t="s">
        <v>3387</v>
      </c>
      <c r="IF1446" s="200" t="s">
        <v>1430</v>
      </c>
    </row>
    <row r="1447" spans="237:240" x14ac:dyDescent="0.3">
      <c r="IC1447" s="200" t="s">
        <v>3381</v>
      </c>
      <c r="ID1447" s="200" t="s">
        <v>3388</v>
      </c>
      <c r="IE1447" s="200" t="s">
        <v>3389</v>
      </c>
      <c r="IF1447" s="200" t="s">
        <v>1430</v>
      </c>
    </row>
    <row r="1448" spans="237:240" x14ac:dyDescent="0.3">
      <c r="IC1448" s="200" t="s">
        <v>3381</v>
      </c>
      <c r="ID1448" s="200" t="s">
        <v>3390</v>
      </c>
      <c r="IE1448" s="200" t="s">
        <v>3391</v>
      </c>
      <c r="IF1448" s="200" t="s">
        <v>1430</v>
      </c>
    </row>
    <row r="1449" spans="237:240" x14ac:dyDescent="0.3">
      <c r="IC1449" s="200" t="s">
        <v>3392</v>
      </c>
      <c r="ID1449" s="200" t="s">
        <v>3393</v>
      </c>
      <c r="IE1449" s="200" t="s">
        <v>3394</v>
      </c>
      <c r="IF1449" s="200" t="s">
        <v>1430</v>
      </c>
    </row>
    <row r="1450" spans="237:240" x14ac:dyDescent="0.3">
      <c r="IC1450" s="200" t="s">
        <v>3392</v>
      </c>
      <c r="ID1450" s="200" t="s">
        <v>3395</v>
      </c>
      <c r="IE1450" s="200" t="s">
        <v>3396</v>
      </c>
      <c r="IF1450" s="200" t="s">
        <v>1430</v>
      </c>
    </row>
    <row r="1451" spans="237:240" x14ac:dyDescent="0.3">
      <c r="IC1451" s="200" t="s">
        <v>3392</v>
      </c>
      <c r="ID1451" s="200" t="s">
        <v>3397</v>
      </c>
      <c r="IE1451" s="200" t="s">
        <v>3398</v>
      </c>
      <c r="IF1451" s="200" t="s">
        <v>1430</v>
      </c>
    </row>
    <row r="1452" spans="237:240" x14ac:dyDescent="0.3">
      <c r="IC1452" s="200" t="s">
        <v>3399</v>
      </c>
      <c r="ID1452" s="200" t="s">
        <v>3400</v>
      </c>
      <c r="IE1452" s="200" t="s">
        <v>3401</v>
      </c>
      <c r="IF1452" s="200" t="s">
        <v>1430</v>
      </c>
    </row>
    <row r="1453" spans="237:240" x14ac:dyDescent="0.3">
      <c r="IC1453" s="200" t="s">
        <v>3399</v>
      </c>
      <c r="ID1453" s="200" t="s">
        <v>3402</v>
      </c>
      <c r="IE1453" s="200" t="s">
        <v>3403</v>
      </c>
      <c r="IF1453" s="200" t="s">
        <v>1430</v>
      </c>
    </row>
    <row r="1454" spans="237:240" x14ac:dyDescent="0.3">
      <c r="IC1454" s="200" t="s">
        <v>3399</v>
      </c>
      <c r="ID1454" s="200" t="s">
        <v>3404</v>
      </c>
      <c r="IE1454" s="200" t="s">
        <v>3405</v>
      </c>
      <c r="IF1454" s="200" t="s">
        <v>1430</v>
      </c>
    </row>
    <row r="1455" spans="237:240" x14ac:dyDescent="0.3">
      <c r="IC1455" s="200" t="s">
        <v>3399</v>
      </c>
      <c r="ID1455" s="200" t="s">
        <v>3406</v>
      </c>
      <c r="IE1455" s="200" t="s">
        <v>3407</v>
      </c>
      <c r="IF1455" s="200" t="s">
        <v>1430</v>
      </c>
    </row>
    <row r="1456" spans="237:240" x14ac:dyDescent="0.3">
      <c r="IC1456" s="200" t="s">
        <v>3399</v>
      </c>
      <c r="ID1456" s="200" t="s">
        <v>3408</v>
      </c>
      <c r="IE1456" s="200" t="s">
        <v>3409</v>
      </c>
      <c r="IF1456" s="200" t="s">
        <v>1430</v>
      </c>
    </row>
    <row r="1457" spans="237:240" x14ac:dyDescent="0.3">
      <c r="IC1457" s="200" t="s">
        <v>3410</v>
      </c>
      <c r="ID1457" s="200" t="s">
        <v>3411</v>
      </c>
      <c r="IE1457" s="200" t="s">
        <v>3412</v>
      </c>
      <c r="IF1457" s="200" t="s">
        <v>1430</v>
      </c>
    </row>
    <row r="1458" spans="237:240" x14ac:dyDescent="0.3">
      <c r="IC1458" s="200" t="s">
        <v>3413</v>
      </c>
      <c r="ID1458" s="200" t="s">
        <v>3414</v>
      </c>
      <c r="IE1458" s="200" t="s">
        <v>3415</v>
      </c>
      <c r="IF1458" s="200" t="s">
        <v>1430</v>
      </c>
    </row>
    <row r="1459" spans="237:240" x14ac:dyDescent="0.3">
      <c r="IC1459" s="200" t="s">
        <v>3413</v>
      </c>
      <c r="ID1459" s="200" t="s">
        <v>3416</v>
      </c>
      <c r="IE1459" s="200" t="s">
        <v>3417</v>
      </c>
      <c r="IF1459" s="200" t="s">
        <v>1430</v>
      </c>
    </row>
    <row r="1460" spans="237:240" x14ac:dyDescent="0.3">
      <c r="IC1460" s="200" t="s">
        <v>3413</v>
      </c>
      <c r="ID1460" s="200" t="s">
        <v>3418</v>
      </c>
      <c r="IE1460" s="200" t="s">
        <v>3419</v>
      </c>
      <c r="IF1460" s="200" t="s">
        <v>1430</v>
      </c>
    </row>
    <row r="1461" spans="237:240" x14ac:dyDescent="0.3">
      <c r="IC1461" s="200" t="s">
        <v>3420</v>
      </c>
      <c r="ID1461" s="200" t="s">
        <v>3421</v>
      </c>
      <c r="IE1461" s="200" t="s">
        <v>3422</v>
      </c>
      <c r="IF1461" s="200" t="s">
        <v>1430</v>
      </c>
    </row>
    <row r="1462" spans="237:240" x14ac:dyDescent="0.3">
      <c r="IC1462" s="200" t="s">
        <v>3423</v>
      </c>
      <c r="ID1462" s="200" t="s">
        <v>3421</v>
      </c>
      <c r="IE1462" s="200" t="s">
        <v>3422</v>
      </c>
      <c r="IF1462" s="200" t="s">
        <v>1430</v>
      </c>
    </row>
    <row r="1463" spans="237:240" x14ac:dyDescent="0.3">
      <c r="IC1463" s="200" t="s">
        <v>3424</v>
      </c>
      <c r="ID1463" s="200" t="s">
        <v>3421</v>
      </c>
      <c r="IE1463" s="200" t="s">
        <v>3422</v>
      </c>
      <c r="IF1463" s="200" t="s">
        <v>1430</v>
      </c>
    </row>
    <row r="1464" spans="237:240" x14ac:dyDescent="0.3">
      <c r="IC1464" s="200" t="s">
        <v>3425</v>
      </c>
      <c r="ID1464" s="200" t="s">
        <v>3421</v>
      </c>
      <c r="IE1464" s="200" t="s">
        <v>3422</v>
      </c>
      <c r="IF1464" s="200" t="s">
        <v>1430</v>
      </c>
    </row>
    <row r="1465" spans="237:240" x14ac:dyDescent="0.3">
      <c r="IC1465" s="200" t="s">
        <v>3426</v>
      </c>
      <c r="ID1465" s="200" t="s">
        <v>3421</v>
      </c>
      <c r="IE1465" s="200" t="s">
        <v>3422</v>
      </c>
      <c r="IF1465" s="200" t="s">
        <v>1430</v>
      </c>
    </row>
    <row r="1466" spans="237:240" x14ac:dyDescent="0.3">
      <c r="IC1466" s="200" t="s">
        <v>3427</v>
      </c>
      <c r="ID1466" s="200" t="s">
        <v>3421</v>
      </c>
      <c r="IE1466" s="200" t="s">
        <v>3422</v>
      </c>
      <c r="IF1466" s="200" t="s">
        <v>1430</v>
      </c>
    </row>
    <row r="1467" spans="237:240" x14ac:dyDescent="0.3">
      <c r="IC1467" s="200" t="s">
        <v>3428</v>
      </c>
      <c r="ID1467" s="200" t="s">
        <v>3429</v>
      </c>
      <c r="IE1467" s="200" t="s">
        <v>3430</v>
      </c>
      <c r="IF1467" s="200" t="s">
        <v>1430</v>
      </c>
    </row>
    <row r="1468" spans="237:240" x14ac:dyDescent="0.3">
      <c r="IC1468" s="200" t="s">
        <v>3428</v>
      </c>
      <c r="ID1468" s="200" t="s">
        <v>3431</v>
      </c>
      <c r="IE1468" s="200" t="s">
        <v>3432</v>
      </c>
      <c r="IF1468" s="200" t="s">
        <v>1430</v>
      </c>
    </row>
    <row r="1469" spans="237:240" x14ac:dyDescent="0.3">
      <c r="IC1469" s="200" t="s">
        <v>3428</v>
      </c>
      <c r="ID1469" s="200" t="s">
        <v>3433</v>
      </c>
      <c r="IE1469" s="200" t="s">
        <v>3434</v>
      </c>
      <c r="IF1469" s="200" t="s">
        <v>1430</v>
      </c>
    </row>
    <row r="1470" spans="237:240" x14ac:dyDescent="0.3">
      <c r="IC1470" s="200" t="s">
        <v>3428</v>
      </c>
      <c r="ID1470" s="200" t="s">
        <v>3435</v>
      </c>
      <c r="IE1470" s="200" t="s">
        <v>3436</v>
      </c>
      <c r="IF1470" s="200" t="s">
        <v>1430</v>
      </c>
    </row>
    <row r="1471" spans="237:240" x14ac:dyDescent="0.3">
      <c r="IC1471" s="200" t="s">
        <v>3428</v>
      </c>
      <c r="ID1471" s="200" t="s">
        <v>3437</v>
      </c>
      <c r="IE1471" s="200" t="s">
        <v>3438</v>
      </c>
      <c r="IF1471" s="200" t="s">
        <v>1430</v>
      </c>
    </row>
    <row r="1472" spans="237:240" x14ac:dyDescent="0.3">
      <c r="IC1472" s="200" t="s">
        <v>3428</v>
      </c>
      <c r="ID1472" s="200" t="s">
        <v>1734</v>
      </c>
      <c r="IE1472" s="200" t="s">
        <v>3439</v>
      </c>
      <c r="IF1472" s="200" t="s">
        <v>1430</v>
      </c>
    </row>
    <row r="1473" spans="237:240" x14ac:dyDescent="0.3">
      <c r="IC1473" s="200" t="s">
        <v>3428</v>
      </c>
      <c r="ID1473" s="200" t="s">
        <v>3440</v>
      </c>
      <c r="IE1473" s="200" t="s">
        <v>3441</v>
      </c>
      <c r="IF1473" s="200" t="s">
        <v>1430</v>
      </c>
    </row>
    <row r="1474" spans="237:240" x14ac:dyDescent="0.3">
      <c r="IC1474" s="200" t="s">
        <v>3442</v>
      </c>
      <c r="ID1474" s="200" t="s">
        <v>3443</v>
      </c>
      <c r="IE1474" s="200" t="s">
        <v>3444</v>
      </c>
      <c r="IF1474" s="200" t="s">
        <v>1430</v>
      </c>
    </row>
    <row r="1475" spans="237:240" x14ac:dyDescent="0.3">
      <c r="IC1475" s="200" t="s">
        <v>3442</v>
      </c>
      <c r="ID1475" s="200" t="s">
        <v>3445</v>
      </c>
      <c r="IE1475" s="200" t="s">
        <v>3446</v>
      </c>
      <c r="IF1475" s="200" t="s">
        <v>1430</v>
      </c>
    </row>
    <row r="1476" spans="237:240" x14ac:dyDescent="0.3">
      <c r="IC1476" s="200" t="s">
        <v>3442</v>
      </c>
      <c r="ID1476" s="200" t="s">
        <v>3447</v>
      </c>
      <c r="IE1476" s="200" t="s">
        <v>3448</v>
      </c>
      <c r="IF1476" s="200" t="s">
        <v>1430</v>
      </c>
    </row>
    <row r="1477" spans="237:240" x14ac:dyDescent="0.3">
      <c r="IC1477" s="200" t="s">
        <v>3442</v>
      </c>
      <c r="ID1477" s="200" t="s">
        <v>3449</v>
      </c>
      <c r="IE1477" s="200" t="s">
        <v>3450</v>
      </c>
      <c r="IF1477" s="200" t="s">
        <v>1430</v>
      </c>
    </row>
    <row r="1478" spans="237:240" x14ac:dyDescent="0.3">
      <c r="IC1478" s="200" t="s">
        <v>3442</v>
      </c>
      <c r="ID1478" s="200" t="s">
        <v>3451</v>
      </c>
      <c r="IE1478" s="200" t="s">
        <v>3452</v>
      </c>
      <c r="IF1478" s="200" t="s">
        <v>1430</v>
      </c>
    </row>
    <row r="1479" spans="237:240" x14ac:dyDescent="0.3">
      <c r="IC1479" s="200" t="s">
        <v>3453</v>
      </c>
      <c r="ID1479" s="200" t="s">
        <v>3454</v>
      </c>
      <c r="IE1479" s="200" t="s">
        <v>3455</v>
      </c>
      <c r="IF1479" s="200" t="s">
        <v>1430</v>
      </c>
    </row>
    <row r="1480" spans="237:240" x14ac:dyDescent="0.3">
      <c r="IC1480" s="200" t="s">
        <v>3453</v>
      </c>
      <c r="ID1480" s="200" t="s">
        <v>3456</v>
      </c>
      <c r="IE1480" s="200" t="s">
        <v>3457</v>
      </c>
      <c r="IF1480" s="200" t="s">
        <v>1430</v>
      </c>
    </row>
    <row r="1481" spans="237:240" x14ac:dyDescent="0.3">
      <c r="IC1481" s="200" t="s">
        <v>3453</v>
      </c>
      <c r="ID1481" s="200" t="s">
        <v>3447</v>
      </c>
      <c r="IE1481" s="200" t="s">
        <v>3448</v>
      </c>
      <c r="IF1481" s="200" t="s">
        <v>1430</v>
      </c>
    </row>
    <row r="1482" spans="237:240" x14ac:dyDescent="0.3">
      <c r="IC1482" s="200" t="s">
        <v>3453</v>
      </c>
      <c r="ID1482" s="200" t="s">
        <v>3458</v>
      </c>
      <c r="IE1482" s="200" t="s">
        <v>3459</v>
      </c>
      <c r="IF1482" s="200" t="s">
        <v>1430</v>
      </c>
    </row>
    <row r="1483" spans="237:240" x14ac:dyDescent="0.3">
      <c r="IC1483" s="200" t="s">
        <v>3453</v>
      </c>
      <c r="ID1483" s="200" t="s">
        <v>3460</v>
      </c>
      <c r="IE1483" s="200" t="s">
        <v>3461</v>
      </c>
      <c r="IF1483" s="200" t="s">
        <v>1430</v>
      </c>
    </row>
    <row r="1484" spans="237:240" x14ac:dyDescent="0.3">
      <c r="IC1484" s="200" t="s">
        <v>3453</v>
      </c>
      <c r="ID1484" s="200" t="s">
        <v>3462</v>
      </c>
      <c r="IE1484" s="200" t="s">
        <v>3463</v>
      </c>
      <c r="IF1484" s="200" t="s">
        <v>1430</v>
      </c>
    </row>
    <row r="1485" spans="237:240" x14ac:dyDescent="0.3">
      <c r="IC1485" s="200" t="s">
        <v>3453</v>
      </c>
      <c r="ID1485" s="200" t="s">
        <v>3464</v>
      </c>
      <c r="IE1485" s="200" t="s">
        <v>3465</v>
      </c>
      <c r="IF1485" s="200" t="s">
        <v>1430</v>
      </c>
    </row>
    <row r="1486" spans="237:240" x14ac:dyDescent="0.3">
      <c r="IC1486" s="200" t="s">
        <v>3453</v>
      </c>
      <c r="ID1486" s="200" t="s">
        <v>3466</v>
      </c>
      <c r="IE1486" s="200" t="s">
        <v>3467</v>
      </c>
      <c r="IF1486" s="200" t="s">
        <v>1430</v>
      </c>
    </row>
    <row r="1487" spans="237:240" x14ac:dyDescent="0.3">
      <c r="IC1487" s="200" t="s">
        <v>3468</v>
      </c>
      <c r="ID1487" s="200" t="s">
        <v>3469</v>
      </c>
      <c r="IE1487" s="200" t="s">
        <v>3470</v>
      </c>
      <c r="IF1487" s="200" t="s">
        <v>1430</v>
      </c>
    </row>
    <row r="1488" spans="237:240" x14ac:dyDescent="0.3">
      <c r="IC1488" s="200" t="s">
        <v>3468</v>
      </c>
      <c r="ID1488" s="200" t="s">
        <v>3471</v>
      </c>
      <c r="IE1488" s="200" t="s">
        <v>3472</v>
      </c>
      <c r="IF1488" s="200" t="s">
        <v>1430</v>
      </c>
    </row>
    <row r="1489" spans="237:240" x14ac:dyDescent="0.3">
      <c r="IC1489" s="200" t="s">
        <v>3468</v>
      </c>
      <c r="ID1489" s="200" t="s">
        <v>3473</v>
      </c>
      <c r="IE1489" s="200" t="s">
        <v>3474</v>
      </c>
      <c r="IF1489" s="200" t="s">
        <v>1430</v>
      </c>
    </row>
    <row r="1490" spans="237:240" x14ac:dyDescent="0.3">
      <c r="IC1490" s="200" t="s">
        <v>3468</v>
      </c>
      <c r="ID1490" s="200" t="s">
        <v>3475</v>
      </c>
      <c r="IE1490" s="200" t="s">
        <v>3476</v>
      </c>
      <c r="IF1490" s="200" t="s">
        <v>1430</v>
      </c>
    </row>
    <row r="1491" spans="237:240" x14ac:dyDescent="0.3">
      <c r="IC1491" s="200" t="s">
        <v>3468</v>
      </c>
      <c r="ID1491" s="200" t="s">
        <v>3477</v>
      </c>
      <c r="IE1491" s="200" t="s">
        <v>3478</v>
      </c>
      <c r="IF1491" s="200" t="s">
        <v>1430</v>
      </c>
    </row>
    <row r="1492" spans="237:240" x14ac:dyDescent="0.3">
      <c r="IC1492" s="200" t="s">
        <v>3468</v>
      </c>
      <c r="ID1492" s="200" t="s">
        <v>1224</v>
      </c>
      <c r="IE1492" s="200" t="s">
        <v>3479</v>
      </c>
      <c r="IF1492" s="200" t="s">
        <v>1430</v>
      </c>
    </row>
    <row r="1493" spans="237:240" x14ac:dyDescent="0.3">
      <c r="IC1493" s="200" t="s">
        <v>3468</v>
      </c>
      <c r="ID1493" s="200" t="s">
        <v>3480</v>
      </c>
      <c r="IE1493" s="200" t="s">
        <v>3481</v>
      </c>
      <c r="IF1493" s="200" t="s">
        <v>1430</v>
      </c>
    </row>
    <row r="1494" spans="237:240" x14ac:dyDescent="0.3">
      <c r="IC1494" s="200" t="s">
        <v>3468</v>
      </c>
      <c r="ID1494" s="200" t="s">
        <v>3482</v>
      </c>
      <c r="IE1494" s="200" t="s">
        <v>3483</v>
      </c>
      <c r="IF1494" s="200" t="s">
        <v>1430</v>
      </c>
    </row>
    <row r="1495" spans="237:240" x14ac:dyDescent="0.3">
      <c r="IC1495" s="200" t="s">
        <v>3468</v>
      </c>
      <c r="ID1495" s="200" t="s">
        <v>3484</v>
      </c>
      <c r="IE1495" s="200" t="s">
        <v>3485</v>
      </c>
      <c r="IF1495" s="200" t="s">
        <v>1430</v>
      </c>
    </row>
    <row r="1496" spans="237:240" x14ac:dyDescent="0.3">
      <c r="IC1496" s="200" t="s">
        <v>3468</v>
      </c>
      <c r="ID1496" s="200" t="s">
        <v>3486</v>
      </c>
      <c r="IE1496" s="200" t="s">
        <v>3487</v>
      </c>
      <c r="IF1496" s="200" t="s">
        <v>1430</v>
      </c>
    </row>
    <row r="1497" spans="237:240" x14ac:dyDescent="0.3">
      <c r="IC1497" s="200" t="s">
        <v>3488</v>
      </c>
      <c r="ID1497" s="200" t="s">
        <v>3489</v>
      </c>
      <c r="IE1497" s="200" t="s">
        <v>3490</v>
      </c>
      <c r="IF1497" s="200" t="s">
        <v>1430</v>
      </c>
    </row>
    <row r="1498" spans="237:240" x14ac:dyDescent="0.3">
      <c r="IC1498" s="200" t="s">
        <v>3488</v>
      </c>
      <c r="ID1498" s="200" t="s">
        <v>3491</v>
      </c>
      <c r="IE1498" s="200" t="s">
        <v>3492</v>
      </c>
      <c r="IF1498" s="200" t="s">
        <v>1430</v>
      </c>
    </row>
    <row r="1499" spans="237:240" x14ac:dyDescent="0.3">
      <c r="IC1499" s="200" t="s">
        <v>3488</v>
      </c>
      <c r="ID1499" s="200" t="s">
        <v>3493</v>
      </c>
      <c r="IE1499" s="200" t="s">
        <v>3494</v>
      </c>
      <c r="IF1499" s="200" t="s">
        <v>1430</v>
      </c>
    </row>
    <row r="1500" spans="237:240" x14ac:dyDescent="0.3">
      <c r="IC1500" s="200" t="s">
        <v>3488</v>
      </c>
      <c r="ID1500" s="200" t="s">
        <v>3495</v>
      </c>
      <c r="IE1500" s="200" t="s">
        <v>3496</v>
      </c>
      <c r="IF1500" s="200" t="s">
        <v>1430</v>
      </c>
    </row>
    <row r="1501" spans="237:240" x14ac:dyDescent="0.3">
      <c r="IC1501" s="200" t="s">
        <v>3497</v>
      </c>
      <c r="ID1501" s="200" t="s">
        <v>3498</v>
      </c>
      <c r="IE1501" s="200" t="s">
        <v>3499</v>
      </c>
      <c r="IF1501" s="200" t="s">
        <v>1430</v>
      </c>
    </row>
    <row r="1502" spans="237:240" x14ac:dyDescent="0.3">
      <c r="IC1502" s="200" t="s">
        <v>3497</v>
      </c>
      <c r="ID1502" s="200" t="s">
        <v>3500</v>
      </c>
      <c r="IE1502" s="200" t="s">
        <v>3501</v>
      </c>
      <c r="IF1502" s="200" t="s">
        <v>1430</v>
      </c>
    </row>
    <row r="1503" spans="237:240" x14ac:dyDescent="0.3">
      <c r="IC1503" s="200" t="s">
        <v>3497</v>
      </c>
      <c r="ID1503" s="200" t="s">
        <v>3447</v>
      </c>
      <c r="IE1503" s="200" t="s">
        <v>3448</v>
      </c>
      <c r="IF1503" s="200" t="s">
        <v>1430</v>
      </c>
    </row>
    <row r="1504" spans="237:240" x14ac:dyDescent="0.3">
      <c r="IC1504" s="200" t="s">
        <v>3497</v>
      </c>
      <c r="ID1504" s="200" t="s">
        <v>712</v>
      </c>
      <c r="IE1504" s="200" t="s">
        <v>3502</v>
      </c>
      <c r="IF1504" s="200" t="s">
        <v>1430</v>
      </c>
    </row>
    <row r="1505" spans="237:240" x14ac:dyDescent="0.3">
      <c r="IC1505" s="200" t="s">
        <v>3497</v>
      </c>
      <c r="ID1505" s="200" t="s">
        <v>3503</v>
      </c>
      <c r="IE1505" s="200" t="s">
        <v>3504</v>
      </c>
      <c r="IF1505" s="200" t="s">
        <v>1430</v>
      </c>
    </row>
    <row r="1506" spans="237:240" x14ac:dyDescent="0.3">
      <c r="IC1506" s="200" t="s">
        <v>3497</v>
      </c>
      <c r="ID1506" s="200" t="s">
        <v>1436</v>
      </c>
      <c r="IE1506" s="200" t="s">
        <v>3505</v>
      </c>
      <c r="IF1506" s="200" t="s">
        <v>1430</v>
      </c>
    </row>
    <row r="1507" spans="237:240" x14ac:dyDescent="0.3">
      <c r="IC1507" s="200" t="s">
        <v>3506</v>
      </c>
      <c r="ID1507" s="200" t="s">
        <v>3507</v>
      </c>
      <c r="IE1507" s="200" t="s">
        <v>3508</v>
      </c>
      <c r="IF1507" s="200" t="s">
        <v>1430</v>
      </c>
    </row>
    <row r="1508" spans="237:240" x14ac:dyDescent="0.3">
      <c r="IC1508" s="200" t="s">
        <v>3506</v>
      </c>
      <c r="ID1508" s="200" t="s">
        <v>3509</v>
      </c>
      <c r="IE1508" s="200" t="s">
        <v>3510</v>
      </c>
      <c r="IF1508" s="200" t="s">
        <v>1430</v>
      </c>
    </row>
    <row r="1509" spans="237:240" x14ac:dyDescent="0.3">
      <c r="IC1509" s="200" t="s">
        <v>3506</v>
      </c>
      <c r="ID1509" s="200" t="s">
        <v>3511</v>
      </c>
      <c r="IE1509" s="200" t="s">
        <v>3512</v>
      </c>
      <c r="IF1509" s="200" t="s">
        <v>1430</v>
      </c>
    </row>
    <row r="1510" spans="237:240" x14ac:dyDescent="0.3">
      <c r="IC1510" s="200" t="s">
        <v>3506</v>
      </c>
      <c r="ID1510" s="200" t="s">
        <v>3513</v>
      </c>
      <c r="IE1510" s="200" t="s">
        <v>3514</v>
      </c>
      <c r="IF1510" s="200" t="s">
        <v>1430</v>
      </c>
    </row>
    <row r="1511" spans="237:240" x14ac:dyDescent="0.3">
      <c r="IC1511" s="200" t="s">
        <v>3515</v>
      </c>
      <c r="ID1511" s="200" t="s">
        <v>3516</v>
      </c>
      <c r="IE1511" s="200" t="s">
        <v>3517</v>
      </c>
      <c r="IF1511" s="200" t="s">
        <v>1430</v>
      </c>
    </row>
    <row r="1512" spans="237:240" x14ac:dyDescent="0.3">
      <c r="IC1512" s="200" t="s">
        <v>3515</v>
      </c>
      <c r="ID1512" s="200" t="s">
        <v>3518</v>
      </c>
      <c r="IE1512" s="200" t="s">
        <v>3519</v>
      </c>
      <c r="IF1512" s="200" t="s">
        <v>1430</v>
      </c>
    </row>
    <row r="1513" spans="237:240" x14ac:dyDescent="0.3">
      <c r="IC1513" s="200" t="s">
        <v>3515</v>
      </c>
      <c r="ID1513" s="200" t="s">
        <v>3520</v>
      </c>
      <c r="IE1513" s="200" t="s">
        <v>3521</v>
      </c>
      <c r="IF1513" s="200" t="s">
        <v>1430</v>
      </c>
    </row>
    <row r="1514" spans="237:240" x14ac:dyDescent="0.3">
      <c r="IC1514" s="200" t="s">
        <v>3515</v>
      </c>
      <c r="ID1514" s="200" t="s">
        <v>3495</v>
      </c>
      <c r="IE1514" s="200" t="s">
        <v>3522</v>
      </c>
      <c r="IF1514" s="200" t="s">
        <v>1430</v>
      </c>
    </row>
    <row r="1515" spans="237:240" x14ac:dyDescent="0.3">
      <c r="IC1515" s="200" t="s">
        <v>3515</v>
      </c>
      <c r="ID1515" s="200" t="s">
        <v>3523</v>
      </c>
      <c r="IE1515" s="200" t="s">
        <v>3524</v>
      </c>
      <c r="IF1515" s="200" t="s">
        <v>1430</v>
      </c>
    </row>
    <row r="1516" spans="237:240" x14ac:dyDescent="0.3">
      <c r="IC1516" s="200" t="s">
        <v>3515</v>
      </c>
      <c r="ID1516" s="200" t="s">
        <v>3525</v>
      </c>
      <c r="IE1516" s="200" t="s">
        <v>3526</v>
      </c>
      <c r="IF1516" s="200" t="s">
        <v>1430</v>
      </c>
    </row>
    <row r="1517" spans="237:240" x14ac:dyDescent="0.3">
      <c r="IC1517" s="200" t="s">
        <v>3527</v>
      </c>
      <c r="ID1517" s="200" t="s">
        <v>3528</v>
      </c>
      <c r="IE1517" s="200" t="s">
        <v>3529</v>
      </c>
      <c r="IF1517" s="200" t="s">
        <v>1430</v>
      </c>
    </row>
    <row r="1518" spans="237:240" x14ac:dyDescent="0.3">
      <c r="IC1518" s="200" t="s">
        <v>3527</v>
      </c>
      <c r="ID1518" s="200" t="s">
        <v>3530</v>
      </c>
      <c r="IE1518" s="200" t="s">
        <v>3531</v>
      </c>
      <c r="IF1518" s="200" t="s">
        <v>1430</v>
      </c>
    </row>
    <row r="1519" spans="237:240" x14ac:dyDescent="0.3">
      <c r="IC1519" s="200" t="s">
        <v>3527</v>
      </c>
      <c r="ID1519" s="200" t="s">
        <v>1883</v>
      </c>
      <c r="IE1519" s="200" t="s">
        <v>3532</v>
      </c>
      <c r="IF1519" s="200" t="s">
        <v>1430</v>
      </c>
    </row>
    <row r="1520" spans="237:240" x14ac:dyDescent="0.3">
      <c r="IC1520" s="200" t="s">
        <v>3527</v>
      </c>
      <c r="ID1520" s="200" t="s">
        <v>3533</v>
      </c>
      <c r="IE1520" s="200" t="s">
        <v>3534</v>
      </c>
      <c r="IF1520" s="200" t="s">
        <v>1430</v>
      </c>
    </row>
    <row r="1521" spans="237:240" x14ac:dyDescent="0.3">
      <c r="IC1521" s="200" t="s">
        <v>3527</v>
      </c>
      <c r="ID1521" s="200" t="s">
        <v>3535</v>
      </c>
      <c r="IE1521" s="200" t="s">
        <v>3536</v>
      </c>
      <c r="IF1521" s="200" t="s">
        <v>1430</v>
      </c>
    </row>
    <row r="1522" spans="237:240" x14ac:dyDescent="0.3">
      <c r="IC1522" s="200" t="s">
        <v>3527</v>
      </c>
      <c r="ID1522" s="200" t="s">
        <v>3537</v>
      </c>
      <c r="IE1522" s="200" t="s">
        <v>3538</v>
      </c>
      <c r="IF1522" s="200" t="s">
        <v>1430</v>
      </c>
    </row>
    <row r="1523" spans="237:240" x14ac:dyDescent="0.3">
      <c r="IC1523" s="200" t="s">
        <v>3527</v>
      </c>
      <c r="ID1523" s="200" t="s">
        <v>3539</v>
      </c>
      <c r="IE1523" s="200" t="s">
        <v>3540</v>
      </c>
      <c r="IF1523" s="200" t="s">
        <v>1430</v>
      </c>
    </row>
    <row r="1524" spans="237:240" x14ac:dyDescent="0.3">
      <c r="IC1524" s="200" t="s">
        <v>3541</v>
      </c>
      <c r="ID1524" s="200" t="s">
        <v>2666</v>
      </c>
      <c r="IE1524" s="200" t="s">
        <v>3542</v>
      </c>
      <c r="IF1524" s="200" t="s">
        <v>1430</v>
      </c>
    </row>
    <row r="1525" spans="237:240" x14ac:dyDescent="0.3">
      <c r="IC1525" s="200" t="s">
        <v>3541</v>
      </c>
      <c r="ID1525" s="200" t="s">
        <v>3543</v>
      </c>
      <c r="IE1525" s="200" t="s">
        <v>3544</v>
      </c>
      <c r="IF1525" s="200" t="s">
        <v>1430</v>
      </c>
    </row>
    <row r="1526" spans="237:240" x14ac:dyDescent="0.3">
      <c r="IC1526" s="200" t="s">
        <v>3545</v>
      </c>
      <c r="ID1526" s="200" t="s">
        <v>3546</v>
      </c>
      <c r="IE1526" s="200" t="s">
        <v>3547</v>
      </c>
      <c r="IF1526" s="200" t="s">
        <v>1430</v>
      </c>
    </row>
    <row r="1527" spans="237:240" x14ac:dyDescent="0.3">
      <c r="IC1527" s="200" t="s">
        <v>3545</v>
      </c>
      <c r="ID1527" s="200" t="s">
        <v>718</v>
      </c>
      <c r="IE1527" s="200" t="s">
        <v>3548</v>
      </c>
      <c r="IF1527" s="200" t="s">
        <v>1430</v>
      </c>
    </row>
    <row r="1528" spans="237:240" x14ac:dyDescent="0.3">
      <c r="IC1528" s="200" t="s">
        <v>3545</v>
      </c>
      <c r="ID1528" s="200" t="s">
        <v>3549</v>
      </c>
      <c r="IE1528" s="200" t="s">
        <v>3550</v>
      </c>
      <c r="IF1528" s="200" t="s">
        <v>1430</v>
      </c>
    </row>
    <row r="1529" spans="237:240" x14ac:dyDescent="0.3">
      <c r="IC1529" s="200" t="s">
        <v>3545</v>
      </c>
      <c r="ID1529" s="200" t="s">
        <v>3551</v>
      </c>
      <c r="IE1529" s="200" t="s">
        <v>3552</v>
      </c>
      <c r="IF1529" s="200" t="s">
        <v>1430</v>
      </c>
    </row>
    <row r="1530" spans="237:240" x14ac:dyDescent="0.3">
      <c r="IC1530" s="200" t="s">
        <v>3553</v>
      </c>
      <c r="ID1530" s="200" t="s">
        <v>3554</v>
      </c>
      <c r="IE1530" s="200" t="s">
        <v>3555</v>
      </c>
      <c r="IF1530" s="200" t="s">
        <v>1430</v>
      </c>
    </row>
    <row r="1531" spans="237:240" x14ac:dyDescent="0.3">
      <c r="IC1531" s="200" t="s">
        <v>3553</v>
      </c>
      <c r="ID1531" s="200" t="s">
        <v>2907</v>
      </c>
      <c r="IE1531" s="200" t="s">
        <v>3556</v>
      </c>
      <c r="IF1531" s="200" t="s">
        <v>1430</v>
      </c>
    </row>
    <row r="1532" spans="237:240" x14ac:dyDescent="0.3">
      <c r="IC1532" s="200" t="s">
        <v>3553</v>
      </c>
      <c r="ID1532" s="200" t="s">
        <v>3557</v>
      </c>
      <c r="IE1532" s="200" t="s">
        <v>3558</v>
      </c>
      <c r="IF1532" s="200" t="s">
        <v>1430</v>
      </c>
    </row>
    <row r="1533" spans="237:240" x14ac:dyDescent="0.3">
      <c r="IC1533" s="200" t="s">
        <v>3559</v>
      </c>
      <c r="ID1533" s="200" t="s">
        <v>3560</v>
      </c>
      <c r="IE1533" s="200" t="s">
        <v>3561</v>
      </c>
      <c r="IF1533" s="200" t="s">
        <v>1430</v>
      </c>
    </row>
    <row r="1534" spans="237:240" x14ac:dyDescent="0.3">
      <c r="IC1534" s="200" t="s">
        <v>3559</v>
      </c>
      <c r="ID1534" s="200" t="s">
        <v>3562</v>
      </c>
      <c r="IE1534" s="200" t="s">
        <v>3563</v>
      </c>
      <c r="IF1534" s="200" t="s">
        <v>1430</v>
      </c>
    </row>
    <row r="1535" spans="237:240" x14ac:dyDescent="0.3">
      <c r="IC1535" s="200" t="s">
        <v>3559</v>
      </c>
      <c r="ID1535" s="200" t="s">
        <v>3564</v>
      </c>
      <c r="IE1535" s="200" t="s">
        <v>3565</v>
      </c>
      <c r="IF1535" s="200" t="s">
        <v>1430</v>
      </c>
    </row>
    <row r="1536" spans="237:240" x14ac:dyDescent="0.3">
      <c r="IC1536" s="200" t="s">
        <v>3559</v>
      </c>
      <c r="ID1536" s="200" t="s">
        <v>3566</v>
      </c>
      <c r="IE1536" s="200" t="s">
        <v>3567</v>
      </c>
      <c r="IF1536" s="200" t="s">
        <v>1430</v>
      </c>
    </row>
    <row r="1537" spans="237:240" x14ac:dyDescent="0.3">
      <c r="IC1537" s="200" t="s">
        <v>3559</v>
      </c>
      <c r="ID1537" s="200" t="s">
        <v>3568</v>
      </c>
      <c r="IE1537" s="200" t="s">
        <v>3569</v>
      </c>
      <c r="IF1537" s="200" t="s">
        <v>1430</v>
      </c>
    </row>
    <row r="1538" spans="237:240" x14ac:dyDescent="0.3">
      <c r="IC1538" s="200" t="s">
        <v>3559</v>
      </c>
      <c r="ID1538" s="200" t="s">
        <v>3570</v>
      </c>
      <c r="IE1538" s="200" t="s">
        <v>3571</v>
      </c>
      <c r="IF1538" s="200" t="s">
        <v>1430</v>
      </c>
    </row>
    <row r="1539" spans="237:240" x14ac:dyDescent="0.3">
      <c r="IC1539" s="200" t="s">
        <v>3559</v>
      </c>
      <c r="ID1539" s="200" t="s">
        <v>3572</v>
      </c>
      <c r="IE1539" s="200" t="s">
        <v>3573</v>
      </c>
      <c r="IF1539" s="200" t="s">
        <v>1430</v>
      </c>
    </row>
    <row r="1540" spans="237:240" x14ac:dyDescent="0.3">
      <c r="IC1540" s="200" t="s">
        <v>3559</v>
      </c>
      <c r="ID1540" s="200" t="s">
        <v>3574</v>
      </c>
      <c r="IE1540" s="200" t="s">
        <v>3575</v>
      </c>
      <c r="IF1540" s="200" t="s">
        <v>1430</v>
      </c>
    </row>
    <row r="1541" spans="237:240" x14ac:dyDescent="0.3">
      <c r="IC1541" s="200" t="s">
        <v>3559</v>
      </c>
      <c r="ID1541" s="200" t="s">
        <v>3576</v>
      </c>
      <c r="IE1541" s="200" t="s">
        <v>3577</v>
      </c>
      <c r="IF1541" s="200" t="s">
        <v>1430</v>
      </c>
    </row>
    <row r="1542" spans="237:240" x14ac:dyDescent="0.3">
      <c r="IC1542" s="200" t="s">
        <v>3559</v>
      </c>
      <c r="ID1542" s="200" t="s">
        <v>3578</v>
      </c>
      <c r="IE1542" s="200" t="s">
        <v>3579</v>
      </c>
      <c r="IF1542" s="200" t="s">
        <v>1430</v>
      </c>
    </row>
    <row r="1543" spans="237:240" x14ac:dyDescent="0.3">
      <c r="IC1543" s="200" t="s">
        <v>3559</v>
      </c>
      <c r="ID1543" s="200" t="s">
        <v>3580</v>
      </c>
      <c r="IE1543" s="200" t="s">
        <v>3581</v>
      </c>
      <c r="IF1543" s="200" t="s">
        <v>1430</v>
      </c>
    </row>
    <row r="1544" spans="237:240" x14ac:dyDescent="0.3">
      <c r="IC1544" s="200" t="s">
        <v>3559</v>
      </c>
      <c r="ID1544" s="200" t="s">
        <v>3582</v>
      </c>
      <c r="IE1544" s="200" t="s">
        <v>3583</v>
      </c>
      <c r="IF1544" s="200" t="s">
        <v>1430</v>
      </c>
    </row>
    <row r="1545" spans="237:240" x14ac:dyDescent="0.3">
      <c r="IC1545" s="200" t="s">
        <v>3559</v>
      </c>
      <c r="ID1545" s="200" t="s">
        <v>3584</v>
      </c>
      <c r="IE1545" s="200" t="s">
        <v>3585</v>
      </c>
      <c r="IF1545" s="200" t="s">
        <v>1430</v>
      </c>
    </row>
    <row r="1546" spans="237:240" x14ac:dyDescent="0.3">
      <c r="IC1546" s="200" t="s">
        <v>3559</v>
      </c>
      <c r="ID1546" s="200" t="s">
        <v>3586</v>
      </c>
      <c r="IE1546" s="200" t="s">
        <v>3587</v>
      </c>
      <c r="IF1546" s="200" t="s">
        <v>1430</v>
      </c>
    </row>
    <row r="1547" spans="237:240" x14ac:dyDescent="0.3">
      <c r="IC1547" s="200" t="s">
        <v>3559</v>
      </c>
      <c r="ID1547" s="200" t="s">
        <v>3588</v>
      </c>
      <c r="IE1547" s="200" t="s">
        <v>3589</v>
      </c>
      <c r="IF1547" s="200" t="s">
        <v>1430</v>
      </c>
    </row>
    <row r="1548" spans="237:240" x14ac:dyDescent="0.3">
      <c r="IC1548" s="200" t="s">
        <v>3559</v>
      </c>
      <c r="ID1548" s="200" t="s">
        <v>3590</v>
      </c>
      <c r="IE1548" s="200" t="s">
        <v>3591</v>
      </c>
      <c r="IF1548" s="200" t="s">
        <v>1430</v>
      </c>
    </row>
    <row r="1549" spans="237:240" x14ac:dyDescent="0.3">
      <c r="IC1549" s="200" t="s">
        <v>3559</v>
      </c>
      <c r="ID1549" s="200" t="s">
        <v>3592</v>
      </c>
      <c r="IE1549" s="200" t="s">
        <v>3593</v>
      </c>
      <c r="IF1549" s="200" t="s">
        <v>1430</v>
      </c>
    </row>
    <row r="1550" spans="237:240" x14ac:dyDescent="0.3">
      <c r="IC1550" s="200" t="s">
        <v>3559</v>
      </c>
      <c r="ID1550" s="200" t="s">
        <v>3594</v>
      </c>
      <c r="IE1550" s="200" t="s">
        <v>3595</v>
      </c>
      <c r="IF1550" s="200" t="s">
        <v>1430</v>
      </c>
    </row>
    <row r="1551" spans="237:240" x14ac:dyDescent="0.3">
      <c r="IC1551" s="200" t="s">
        <v>3559</v>
      </c>
      <c r="ID1551" s="200" t="s">
        <v>3596</v>
      </c>
      <c r="IE1551" s="200" t="s">
        <v>3597</v>
      </c>
      <c r="IF1551" s="200" t="s">
        <v>1430</v>
      </c>
    </row>
    <row r="1552" spans="237:240" x14ac:dyDescent="0.3">
      <c r="IC1552" s="200" t="s">
        <v>3559</v>
      </c>
      <c r="ID1552" s="200" t="s">
        <v>3598</v>
      </c>
      <c r="IE1552" s="200" t="s">
        <v>3599</v>
      </c>
      <c r="IF1552" s="200" t="s">
        <v>1430</v>
      </c>
    </row>
    <row r="1553" spans="237:240" x14ac:dyDescent="0.3">
      <c r="IC1553" s="200" t="s">
        <v>3559</v>
      </c>
      <c r="ID1553" s="200" t="s">
        <v>3600</v>
      </c>
      <c r="IE1553" s="200" t="s">
        <v>3601</v>
      </c>
      <c r="IF1553" s="200" t="s">
        <v>1430</v>
      </c>
    </row>
    <row r="1554" spans="237:240" x14ac:dyDescent="0.3">
      <c r="IC1554" s="200" t="s">
        <v>3559</v>
      </c>
      <c r="ID1554" s="200" t="s">
        <v>888</v>
      </c>
      <c r="IE1554" s="200" t="s">
        <v>3602</v>
      </c>
      <c r="IF1554" s="200" t="s">
        <v>1430</v>
      </c>
    </row>
    <row r="1555" spans="237:240" x14ac:dyDescent="0.3">
      <c r="IC1555" s="200" t="s">
        <v>3559</v>
      </c>
      <c r="ID1555" s="200" t="s">
        <v>3603</v>
      </c>
      <c r="IE1555" s="200" t="s">
        <v>3604</v>
      </c>
      <c r="IF1555" s="200" t="s">
        <v>1430</v>
      </c>
    </row>
    <row r="1556" spans="237:240" x14ac:dyDescent="0.3">
      <c r="IC1556" s="200" t="s">
        <v>3559</v>
      </c>
      <c r="ID1556" s="200" t="s">
        <v>3605</v>
      </c>
      <c r="IE1556" s="200" t="s">
        <v>3606</v>
      </c>
      <c r="IF1556" s="200" t="s">
        <v>1430</v>
      </c>
    </row>
    <row r="1557" spans="237:240" x14ac:dyDescent="0.3">
      <c r="IC1557" s="200" t="s">
        <v>3559</v>
      </c>
      <c r="ID1557" s="200" t="s">
        <v>3607</v>
      </c>
      <c r="IE1557" s="200" t="s">
        <v>3608</v>
      </c>
      <c r="IF1557" s="200" t="s">
        <v>1430</v>
      </c>
    </row>
    <row r="1558" spans="237:240" x14ac:dyDescent="0.3">
      <c r="IC1558" s="200" t="s">
        <v>3559</v>
      </c>
      <c r="ID1558" s="200" t="s">
        <v>3609</v>
      </c>
      <c r="IE1558" s="200" t="s">
        <v>3610</v>
      </c>
      <c r="IF1558" s="200" t="s">
        <v>1430</v>
      </c>
    </row>
    <row r="1559" spans="237:240" x14ac:dyDescent="0.3">
      <c r="IC1559" s="200" t="s">
        <v>3559</v>
      </c>
      <c r="ID1559" s="200" t="s">
        <v>3611</v>
      </c>
      <c r="IE1559" s="200" t="s">
        <v>3612</v>
      </c>
      <c r="IF1559" s="200" t="s">
        <v>1430</v>
      </c>
    </row>
    <row r="1560" spans="237:240" x14ac:dyDescent="0.3">
      <c r="IC1560" s="200" t="s">
        <v>3559</v>
      </c>
      <c r="ID1560" s="200" t="s">
        <v>3613</v>
      </c>
      <c r="IE1560" s="200" t="s">
        <v>3614</v>
      </c>
      <c r="IF1560" s="200" t="s">
        <v>1430</v>
      </c>
    </row>
    <row r="1561" spans="237:240" x14ac:dyDescent="0.3">
      <c r="IC1561" s="200" t="s">
        <v>3559</v>
      </c>
      <c r="ID1561" s="200" t="s">
        <v>3615</v>
      </c>
      <c r="IE1561" s="200" t="s">
        <v>3616</v>
      </c>
      <c r="IF1561" s="200" t="s">
        <v>1430</v>
      </c>
    </row>
    <row r="1562" spans="237:240" x14ac:dyDescent="0.3">
      <c r="IC1562" s="200" t="s">
        <v>3559</v>
      </c>
      <c r="ID1562" s="200" t="s">
        <v>3617</v>
      </c>
      <c r="IE1562" s="200" t="s">
        <v>3618</v>
      </c>
      <c r="IF1562" s="200" t="s">
        <v>1430</v>
      </c>
    </row>
    <row r="1563" spans="237:240" x14ac:dyDescent="0.3">
      <c r="IC1563" s="200" t="s">
        <v>3559</v>
      </c>
      <c r="ID1563" s="200" t="s">
        <v>3619</v>
      </c>
      <c r="IE1563" s="200" t="s">
        <v>3620</v>
      </c>
      <c r="IF1563" s="200" t="s">
        <v>1430</v>
      </c>
    </row>
    <row r="1564" spans="237:240" x14ac:dyDescent="0.3">
      <c r="IC1564" s="200" t="s">
        <v>3559</v>
      </c>
      <c r="ID1564" s="200" t="s">
        <v>3621</v>
      </c>
      <c r="IE1564" s="200" t="s">
        <v>3622</v>
      </c>
      <c r="IF1564" s="200" t="s">
        <v>1430</v>
      </c>
    </row>
    <row r="1565" spans="237:240" x14ac:dyDescent="0.3">
      <c r="IC1565" s="200" t="s">
        <v>3559</v>
      </c>
      <c r="ID1565" s="200" t="s">
        <v>3623</v>
      </c>
      <c r="IE1565" s="200" t="s">
        <v>3624</v>
      </c>
      <c r="IF1565" s="200" t="s">
        <v>1430</v>
      </c>
    </row>
    <row r="1566" spans="237:240" x14ac:dyDescent="0.3">
      <c r="IC1566" s="200" t="s">
        <v>3559</v>
      </c>
      <c r="ID1566" s="200" t="s">
        <v>3625</v>
      </c>
      <c r="IE1566" s="200" t="s">
        <v>3626</v>
      </c>
      <c r="IF1566" s="200" t="s">
        <v>1430</v>
      </c>
    </row>
    <row r="1567" spans="237:240" x14ac:dyDescent="0.3">
      <c r="IC1567" s="200" t="s">
        <v>3559</v>
      </c>
      <c r="ID1567" s="200" t="s">
        <v>3627</v>
      </c>
      <c r="IE1567" s="200" t="s">
        <v>3628</v>
      </c>
      <c r="IF1567" s="200" t="s">
        <v>1430</v>
      </c>
    </row>
    <row r="1568" spans="237:240" x14ac:dyDescent="0.3">
      <c r="IC1568" s="200" t="s">
        <v>3629</v>
      </c>
      <c r="ID1568" s="200" t="s">
        <v>3630</v>
      </c>
      <c r="IE1568" s="200" t="s">
        <v>3631</v>
      </c>
      <c r="IF1568" s="200" t="s">
        <v>1430</v>
      </c>
    </row>
    <row r="1569" spans="237:240" x14ac:dyDescent="0.3">
      <c r="IC1569" s="200" t="s">
        <v>3632</v>
      </c>
      <c r="ID1569" s="200" t="s">
        <v>3630</v>
      </c>
      <c r="IE1569" s="200" t="s">
        <v>3631</v>
      </c>
      <c r="IF1569" s="200" t="s">
        <v>1430</v>
      </c>
    </row>
    <row r="1570" spans="237:240" x14ac:dyDescent="0.3">
      <c r="IC1570" s="200" t="s">
        <v>3633</v>
      </c>
      <c r="ID1570" s="200" t="s">
        <v>3630</v>
      </c>
      <c r="IE1570" s="200" t="s">
        <v>3631</v>
      </c>
      <c r="IF1570" s="200" t="s">
        <v>1430</v>
      </c>
    </row>
    <row r="1571" spans="237:240" x14ac:dyDescent="0.3">
      <c r="IC1571" s="200" t="s">
        <v>3634</v>
      </c>
      <c r="ID1571" s="200" t="s">
        <v>3630</v>
      </c>
      <c r="IE1571" s="200" t="s">
        <v>3631</v>
      </c>
      <c r="IF1571" s="200" t="s">
        <v>1430</v>
      </c>
    </row>
    <row r="1572" spans="237:240" x14ac:dyDescent="0.3">
      <c r="IC1572" s="200" t="s">
        <v>3635</v>
      </c>
      <c r="ID1572" s="200" t="s">
        <v>3636</v>
      </c>
      <c r="IE1572" s="200" t="s">
        <v>3637</v>
      </c>
      <c r="IF1572" s="200" t="s">
        <v>1430</v>
      </c>
    </row>
    <row r="1573" spans="237:240" x14ac:dyDescent="0.3">
      <c r="IC1573" s="200" t="s">
        <v>3635</v>
      </c>
      <c r="ID1573" s="200" t="s">
        <v>3638</v>
      </c>
      <c r="IE1573" s="200" t="s">
        <v>3639</v>
      </c>
      <c r="IF1573" s="200" t="s">
        <v>1430</v>
      </c>
    </row>
    <row r="1574" spans="237:240" x14ac:dyDescent="0.3">
      <c r="IC1574" s="200" t="s">
        <v>3635</v>
      </c>
      <c r="ID1574" s="200" t="s">
        <v>3640</v>
      </c>
      <c r="IE1574" s="200" t="s">
        <v>3641</v>
      </c>
      <c r="IF1574" s="200" t="s">
        <v>1430</v>
      </c>
    </row>
    <row r="1575" spans="237:240" x14ac:dyDescent="0.3">
      <c r="IC1575" s="200" t="s">
        <v>3635</v>
      </c>
      <c r="ID1575" s="200" t="s">
        <v>3642</v>
      </c>
      <c r="IE1575" s="200" t="s">
        <v>3643</v>
      </c>
      <c r="IF1575" s="200" t="s">
        <v>1430</v>
      </c>
    </row>
    <row r="1576" spans="237:240" x14ac:dyDescent="0.3">
      <c r="IC1576" s="200" t="s">
        <v>3635</v>
      </c>
      <c r="ID1576" s="200" t="s">
        <v>3644</v>
      </c>
      <c r="IE1576" s="200" t="s">
        <v>3645</v>
      </c>
      <c r="IF1576" s="200" t="s">
        <v>1430</v>
      </c>
    </row>
    <row r="1577" spans="237:240" x14ac:dyDescent="0.3">
      <c r="IC1577" s="200" t="s">
        <v>3635</v>
      </c>
      <c r="ID1577" s="200" t="s">
        <v>3646</v>
      </c>
      <c r="IE1577" s="200" t="s">
        <v>3647</v>
      </c>
      <c r="IF1577" s="200" t="s">
        <v>1430</v>
      </c>
    </row>
    <row r="1578" spans="237:240" x14ac:dyDescent="0.3">
      <c r="IC1578" s="200" t="s">
        <v>3635</v>
      </c>
      <c r="ID1578" s="200" t="s">
        <v>2729</v>
      </c>
      <c r="IE1578" s="200" t="s">
        <v>3648</v>
      </c>
      <c r="IF1578" s="200" t="s">
        <v>1430</v>
      </c>
    </row>
    <row r="1579" spans="237:240" x14ac:dyDescent="0.3">
      <c r="IC1579" s="200" t="s">
        <v>3635</v>
      </c>
      <c r="ID1579" s="200" t="s">
        <v>3649</v>
      </c>
      <c r="IE1579" s="200" t="s">
        <v>3650</v>
      </c>
      <c r="IF1579" s="200" t="s">
        <v>1430</v>
      </c>
    </row>
    <row r="1580" spans="237:240" x14ac:dyDescent="0.3">
      <c r="IC1580" s="200" t="s">
        <v>3635</v>
      </c>
      <c r="ID1580" s="200" t="s">
        <v>3651</v>
      </c>
      <c r="IE1580" s="200" t="s">
        <v>3652</v>
      </c>
      <c r="IF1580" s="200" t="s">
        <v>1430</v>
      </c>
    </row>
    <row r="1581" spans="237:240" x14ac:dyDescent="0.3">
      <c r="IC1581" s="200" t="s">
        <v>3635</v>
      </c>
      <c r="ID1581" s="200" t="s">
        <v>3653</v>
      </c>
      <c r="IE1581" s="200" t="s">
        <v>3654</v>
      </c>
      <c r="IF1581" s="200" t="s">
        <v>1430</v>
      </c>
    </row>
    <row r="1582" spans="237:240" x14ac:dyDescent="0.3">
      <c r="IC1582" s="200" t="s">
        <v>3655</v>
      </c>
      <c r="ID1582" s="200" t="s">
        <v>3656</v>
      </c>
      <c r="IE1582" s="200" t="s">
        <v>3657</v>
      </c>
      <c r="IF1582" s="200" t="s">
        <v>1430</v>
      </c>
    </row>
    <row r="1583" spans="237:240" x14ac:dyDescent="0.3">
      <c r="IC1583" s="200" t="s">
        <v>3655</v>
      </c>
      <c r="ID1583" s="200" t="s">
        <v>1714</v>
      </c>
      <c r="IE1583" s="200" t="s">
        <v>3658</v>
      </c>
      <c r="IF1583" s="200" t="s">
        <v>1430</v>
      </c>
    </row>
    <row r="1584" spans="237:240" x14ac:dyDescent="0.3">
      <c r="IC1584" s="200" t="s">
        <v>3655</v>
      </c>
      <c r="ID1584" s="200" t="s">
        <v>3659</v>
      </c>
      <c r="IE1584" s="200" t="s">
        <v>3660</v>
      </c>
      <c r="IF1584" s="200" t="s">
        <v>1430</v>
      </c>
    </row>
    <row r="1585" spans="237:240" x14ac:dyDescent="0.3">
      <c r="IC1585" s="200" t="s">
        <v>3655</v>
      </c>
      <c r="ID1585" s="200" t="s">
        <v>3661</v>
      </c>
      <c r="IE1585" s="200" t="s">
        <v>3662</v>
      </c>
      <c r="IF1585" s="200" t="s">
        <v>1430</v>
      </c>
    </row>
    <row r="1586" spans="237:240" x14ac:dyDescent="0.3">
      <c r="IC1586" s="200" t="s">
        <v>3655</v>
      </c>
      <c r="ID1586" s="200" t="s">
        <v>3663</v>
      </c>
      <c r="IE1586" s="200" t="s">
        <v>3664</v>
      </c>
      <c r="IF1586" s="200" t="s">
        <v>1430</v>
      </c>
    </row>
    <row r="1587" spans="237:240" x14ac:dyDescent="0.3">
      <c r="IC1587" s="200" t="s">
        <v>3655</v>
      </c>
      <c r="ID1587" s="200" t="s">
        <v>3665</v>
      </c>
      <c r="IE1587" s="200" t="s">
        <v>3666</v>
      </c>
      <c r="IF1587" s="200" t="s">
        <v>1430</v>
      </c>
    </row>
    <row r="1588" spans="237:240" x14ac:dyDescent="0.3">
      <c r="IC1588" s="200" t="s">
        <v>3655</v>
      </c>
      <c r="ID1588" s="200" t="s">
        <v>3667</v>
      </c>
      <c r="IE1588" s="200" t="s">
        <v>3668</v>
      </c>
      <c r="IF1588" s="200" t="s">
        <v>1430</v>
      </c>
    </row>
    <row r="1589" spans="237:240" x14ac:dyDescent="0.3">
      <c r="IC1589" s="200" t="s">
        <v>3655</v>
      </c>
      <c r="ID1589" s="200" t="s">
        <v>3669</v>
      </c>
      <c r="IE1589" s="200" t="s">
        <v>3670</v>
      </c>
      <c r="IF1589" s="200" t="s">
        <v>1430</v>
      </c>
    </row>
    <row r="1590" spans="237:240" x14ac:dyDescent="0.3">
      <c r="IC1590" s="200" t="s">
        <v>3655</v>
      </c>
      <c r="ID1590" s="200" t="s">
        <v>3671</v>
      </c>
      <c r="IE1590" s="200" t="s">
        <v>3672</v>
      </c>
      <c r="IF1590" s="200" t="s">
        <v>1430</v>
      </c>
    </row>
    <row r="1591" spans="237:240" x14ac:dyDescent="0.3">
      <c r="IC1591" s="200" t="s">
        <v>3655</v>
      </c>
      <c r="ID1591" s="200" t="s">
        <v>3673</v>
      </c>
      <c r="IE1591" s="200" t="s">
        <v>3674</v>
      </c>
      <c r="IF1591" s="200" t="s">
        <v>1430</v>
      </c>
    </row>
    <row r="1592" spans="237:240" x14ac:dyDescent="0.3">
      <c r="IC1592" s="200" t="s">
        <v>3655</v>
      </c>
      <c r="ID1592" s="200" t="s">
        <v>3675</v>
      </c>
      <c r="IE1592" s="200" t="s">
        <v>3676</v>
      </c>
      <c r="IF1592" s="200" t="s">
        <v>1430</v>
      </c>
    </row>
    <row r="1593" spans="237:240" x14ac:dyDescent="0.3">
      <c r="IC1593" s="200" t="s">
        <v>3655</v>
      </c>
      <c r="ID1593" s="200" t="s">
        <v>3677</v>
      </c>
      <c r="IE1593" s="200" t="s">
        <v>3678</v>
      </c>
      <c r="IF1593" s="200" t="s">
        <v>1430</v>
      </c>
    </row>
    <row r="1594" spans="237:240" x14ac:dyDescent="0.3">
      <c r="IC1594" s="200" t="s">
        <v>3655</v>
      </c>
      <c r="ID1594" s="200" t="s">
        <v>3679</v>
      </c>
      <c r="IE1594" s="200" t="s">
        <v>3680</v>
      </c>
      <c r="IF1594" s="200" t="s">
        <v>1430</v>
      </c>
    </row>
    <row r="1595" spans="237:240" x14ac:dyDescent="0.3">
      <c r="IC1595" s="200" t="s">
        <v>3655</v>
      </c>
      <c r="ID1595" s="200" t="s">
        <v>3681</v>
      </c>
      <c r="IE1595" s="200" t="s">
        <v>3682</v>
      </c>
      <c r="IF1595" s="200" t="s">
        <v>1430</v>
      </c>
    </row>
    <row r="1596" spans="237:240" x14ac:dyDescent="0.3">
      <c r="IC1596" s="200" t="s">
        <v>3683</v>
      </c>
      <c r="ID1596" s="200" t="s">
        <v>3684</v>
      </c>
      <c r="IE1596" s="200" t="s">
        <v>3685</v>
      </c>
      <c r="IF1596" s="200" t="s">
        <v>1430</v>
      </c>
    </row>
    <row r="1597" spans="237:240" x14ac:dyDescent="0.3">
      <c r="IC1597" s="200" t="s">
        <v>3683</v>
      </c>
      <c r="ID1597" s="200" t="s">
        <v>3686</v>
      </c>
      <c r="IE1597" s="200" t="s">
        <v>3687</v>
      </c>
      <c r="IF1597" s="200" t="s">
        <v>1430</v>
      </c>
    </row>
    <row r="1598" spans="237:240" x14ac:dyDescent="0.3">
      <c r="IC1598" s="200" t="s">
        <v>3683</v>
      </c>
      <c r="ID1598" s="200" t="s">
        <v>3688</v>
      </c>
      <c r="IE1598" s="200" t="s">
        <v>3689</v>
      </c>
      <c r="IF1598" s="200" t="s">
        <v>1430</v>
      </c>
    </row>
    <row r="1599" spans="237:240" x14ac:dyDescent="0.3">
      <c r="IC1599" s="200" t="s">
        <v>3683</v>
      </c>
      <c r="ID1599" s="200" t="s">
        <v>3690</v>
      </c>
      <c r="IE1599" s="200" t="s">
        <v>3691</v>
      </c>
      <c r="IF1599" s="200" t="s">
        <v>1430</v>
      </c>
    </row>
    <row r="1600" spans="237:240" x14ac:dyDescent="0.3">
      <c r="IC1600" s="200" t="s">
        <v>3692</v>
      </c>
      <c r="ID1600" s="200" t="s">
        <v>3693</v>
      </c>
      <c r="IE1600" s="200" t="s">
        <v>3694</v>
      </c>
      <c r="IF1600" s="200" t="s">
        <v>1430</v>
      </c>
    </row>
    <row r="1601" spans="237:240" x14ac:dyDescent="0.3">
      <c r="IC1601" s="200" t="s">
        <v>3692</v>
      </c>
      <c r="ID1601" s="200" t="s">
        <v>3695</v>
      </c>
      <c r="IE1601" s="200" t="s">
        <v>3696</v>
      </c>
      <c r="IF1601" s="200" t="s">
        <v>1430</v>
      </c>
    </row>
    <row r="1602" spans="237:240" x14ac:dyDescent="0.3">
      <c r="IC1602" s="200" t="s">
        <v>3692</v>
      </c>
      <c r="ID1602" s="200" t="s">
        <v>3697</v>
      </c>
      <c r="IE1602" s="200" t="s">
        <v>3698</v>
      </c>
      <c r="IF1602" s="200" t="s">
        <v>1430</v>
      </c>
    </row>
    <row r="1603" spans="237:240" x14ac:dyDescent="0.3">
      <c r="IC1603" s="200" t="s">
        <v>3692</v>
      </c>
      <c r="ID1603" s="200" t="s">
        <v>3305</v>
      </c>
      <c r="IE1603" s="200" t="s">
        <v>3699</v>
      </c>
      <c r="IF1603" s="200" t="s">
        <v>1430</v>
      </c>
    </row>
    <row r="1604" spans="237:240" x14ac:dyDescent="0.3">
      <c r="IC1604" s="200" t="s">
        <v>3692</v>
      </c>
      <c r="ID1604" s="200" t="s">
        <v>3700</v>
      </c>
      <c r="IE1604" s="200" t="s">
        <v>3701</v>
      </c>
      <c r="IF1604" s="200" t="s">
        <v>1430</v>
      </c>
    </row>
    <row r="1605" spans="237:240" x14ac:dyDescent="0.3">
      <c r="IC1605" s="200" t="s">
        <v>3692</v>
      </c>
      <c r="ID1605" s="200" t="s">
        <v>3702</v>
      </c>
      <c r="IE1605" s="200" t="s">
        <v>3703</v>
      </c>
      <c r="IF1605" s="200" t="s">
        <v>1430</v>
      </c>
    </row>
    <row r="1606" spans="237:240" x14ac:dyDescent="0.3">
      <c r="IC1606" s="200" t="s">
        <v>3692</v>
      </c>
      <c r="ID1606" s="200" t="s">
        <v>3704</v>
      </c>
      <c r="IE1606" s="200" t="s">
        <v>3705</v>
      </c>
      <c r="IF1606" s="200" t="s">
        <v>1430</v>
      </c>
    </row>
    <row r="1607" spans="237:240" x14ac:dyDescent="0.3">
      <c r="IC1607" s="200" t="s">
        <v>3706</v>
      </c>
      <c r="ID1607" s="200" t="s">
        <v>3707</v>
      </c>
      <c r="IE1607" s="200" t="s">
        <v>3708</v>
      </c>
      <c r="IF1607" s="200" t="s">
        <v>1430</v>
      </c>
    </row>
    <row r="1608" spans="237:240" x14ac:dyDescent="0.3">
      <c r="IC1608" s="200" t="s">
        <v>3706</v>
      </c>
      <c r="ID1608" s="200" t="s">
        <v>3709</v>
      </c>
      <c r="IE1608" s="200" t="s">
        <v>3710</v>
      </c>
      <c r="IF1608" s="200" t="s">
        <v>1430</v>
      </c>
    </row>
    <row r="1609" spans="237:240" x14ac:dyDescent="0.3">
      <c r="IC1609" s="200" t="s">
        <v>3706</v>
      </c>
      <c r="ID1609" s="200" t="s">
        <v>3711</v>
      </c>
      <c r="IE1609" s="200" t="s">
        <v>3712</v>
      </c>
      <c r="IF1609" s="200" t="s">
        <v>1430</v>
      </c>
    </row>
    <row r="1610" spans="237:240" x14ac:dyDescent="0.3">
      <c r="IC1610" s="200" t="s">
        <v>3706</v>
      </c>
      <c r="ID1610" s="200" t="s">
        <v>3713</v>
      </c>
      <c r="IE1610" s="200" t="s">
        <v>3714</v>
      </c>
      <c r="IF1610" s="200" t="s">
        <v>1430</v>
      </c>
    </row>
    <row r="1611" spans="237:240" x14ac:dyDescent="0.3">
      <c r="IC1611" s="200" t="s">
        <v>3715</v>
      </c>
      <c r="ID1611" s="200" t="s">
        <v>3716</v>
      </c>
      <c r="IE1611" s="200" t="s">
        <v>3717</v>
      </c>
      <c r="IF1611" s="200" t="s">
        <v>1430</v>
      </c>
    </row>
    <row r="1612" spans="237:240" x14ac:dyDescent="0.3">
      <c r="IC1612" s="200" t="s">
        <v>3715</v>
      </c>
      <c r="ID1612" s="200" t="s">
        <v>3718</v>
      </c>
      <c r="IE1612" s="200" t="s">
        <v>3719</v>
      </c>
      <c r="IF1612" s="200" t="s">
        <v>1430</v>
      </c>
    </row>
    <row r="1613" spans="237:240" x14ac:dyDescent="0.3">
      <c r="IC1613" s="200" t="s">
        <v>3715</v>
      </c>
      <c r="ID1613" s="200" t="s">
        <v>3720</v>
      </c>
      <c r="IE1613" s="200" t="s">
        <v>3721</v>
      </c>
      <c r="IF1613" s="200" t="s">
        <v>1430</v>
      </c>
    </row>
    <row r="1614" spans="237:240" x14ac:dyDescent="0.3">
      <c r="IC1614" s="200" t="s">
        <v>3715</v>
      </c>
      <c r="ID1614" s="200" t="s">
        <v>3722</v>
      </c>
      <c r="IE1614" s="200" t="s">
        <v>3723</v>
      </c>
      <c r="IF1614" s="200" t="s">
        <v>1430</v>
      </c>
    </row>
    <row r="1615" spans="237:240" x14ac:dyDescent="0.3">
      <c r="IC1615" s="200" t="s">
        <v>3715</v>
      </c>
      <c r="ID1615" s="200" t="s">
        <v>3724</v>
      </c>
      <c r="IE1615" s="200" t="s">
        <v>3725</v>
      </c>
      <c r="IF1615" s="200" t="s">
        <v>1430</v>
      </c>
    </row>
    <row r="1616" spans="237:240" x14ac:dyDescent="0.3">
      <c r="IC1616" s="200" t="s">
        <v>3715</v>
      </c>
      <c r="ID1616" s="200" t="s">
        <v>3726</v>
      </c>
      <c r="IE1616" s="200" t="s">
        <v>3727</v>
      </c>
      <c r="IF1616" s="200" t="s">
        <v>1430</v>
      </c>
    </row>
    <row r="1617" spans="237:240" x14ac:dyDescent="0.3">
      <c r="IC1617" s="200" t="s">
        <v>3715</v>
      </c>
      <c r="ID1617" s="200" t="s">
        <v>3728</v>
      </c>
      <c r="IE1617" s="200" t="s">
        <v>3729</v>
      </c>
      <c r="IF1617" s="200" t="s">
        <v>1430</v>
      </c>
    </row>
    <row r="1618" spans="237:240" x14ac:dyDescent="0.3">
      <c r="IC1618" s="200" t="s">
        <v>3715</v>
      </c>
      <c r="ID1618" s="200" t="s">
        <v>3730</v>
      </c>
      <c r="IE1618" s="200" t="s">
        <v>3731</v>
      </c>
      <c r="IF1618" s="200" t="s">
        <v>1430</v>
      </c>
    </row>
    <row r="1619" spans="237:240" x14ac:dyDescent="0.3">
      <c r="IC1619" s="200" t="s">
        <v>3715</v>
      </c>
      <c r="ID1619" s="200" t="s">
        <v>3732</v>
      </c>
      <c r="IE1619" s="200" t="s">
        <v>3733</v>
      </c>
      <c r="IF1619" s="200" t="s">
        <v>1430</v>
      </c>
    </row>
    <row r="1620" spans="237:240" x14ac:dyDescent="0.3">
      <c r="IC1620" s="200" t="s">
        <v>3715</v>
      </c>
      <c r="ID1620" s="200" t="s">
        <v>3734</v>
      </c>
      <c r="IE1620" s="200" t="s">
        <v>3735</v>
      </c>
      <c r="IF1620" s="200" t="s">
        <v>1430</v>
      </c>
    </row>
    <row r="1621" spans="237:240" x14ac:dyDescent="0.3">
      <c r="IC1621" s="200" t="s">
        <v>3715</v>
      </c>
      <c r="ID1621" s="200" t="s">
        <v>3736</v>
      </c>
      <c r="IE1621" s="200" t="s">
        <v>3737</v>
      </c>
      <c r="IF1621" s="200" t="s">
        <v>1430</v>
      </c>
    </row>
    <row r="1622" spans="237:240" x14ac:dyDescent="0.3">
      <c r="IC1622" s="200" t="s">
        <v>3738</v>
      </c>
      <c r="ID1622" s="200" t="s">
        <v>3739</v>
      </c>
      <c r="IE1622" s="200" t="s">
        <v>3740</v>
      </c>
      <c r="IF1622" s="200" t="s">
        <v>1430</v>
      </c>
    </row>
    <row r="1623" spans="237:240" x14ac:dyDescent="0.3">
      <c r="IC1623" s="200" t="s">
        <v>3738</v>
      </c>
      <c r="ID1623" s="200" t="s">
        <v>3741</v>
      </c>
      <c r="IE1623" s="200" t="s">
        <v>3742</v>
      </c>
      <c r="IF1623" s="200" t="s">
        <v>1430</v>
      </c>
    </row>
    <row r="1624" spans="237:240" x14ac:dyDescent="0.3">
      <c r="IC1624" s="200" t="s">
        <v>3738</v>
      </c>
      <c r="ID1624" s="200" t="s">
        <v>3743</v>
      </c>
      <c r="IE1624" s="200" t="s">
        <v>3744</v>
      </c>
      <c r="IF1624" s="200" t="s">
        <v>1430</v>
      </c>
    </row>
    <row r="1625" spans="237:240" x14ac:dyDescent="0.3">
      <c r="IC1625" s="200" t="s">
        <v>3738</v>
      </c>
      <c r="ID1625" s="200" t="s">
        <v>3745</v>
      </c>
      <c r="IE1625" s="200" t="s">
        <v>3746</v>
      </c>
      <c r="IF1625" s="200" t="s">
        <v>1430</v>
      </c>
    </row>
    <row r="1626" spans="237:240" x14ac:dyDescent="0.3">
      <c r="IC1626" s="200" t="s">
        <v>3738</v>
      </c>
      <c r="ID1626" s="200" t="s">
        <v>3747</v>
      </c>
      <c r="IE1626" s="200" t="s">
        <v>3748</v>
      </c>
      <c r="IF1626" s="200" t="s">
        <v>1430</v>
      </c>
    </row>
    <row r="1627" spans="237:240" x14ac:dyDescent="0.3">
      <c r="IC1627" s="200" t="s">
        <v>3738</v>
      </c>
      <c r="ID1627" s="200" t="s">
        <v>3749</v>
      </c>
      <c r="IE1627" s="200" t="s">
        <v>3750</v>
      </c>
      <c r="IF1627" s="200" t="s">
        <v>1430</v>
      </c>
    </row>
    <row r="1628" spans="237:240" x14ac:dyDescent="0.3">
      <c r="IC1628" s="200" t="s">
        <v>3738</v>
      </c>
      <c r="ID1628" s="200" t="s">
        <v>3751</v>
      </c>
      <c r="IE1628" s="200" t="s">
        <v>3752</v>
      </c>
      <c r="IF1628" s="200" t="s">
        <v>1430</v>
      </c>
    </row>
    <row r="1629" spans="237:240" x14ac:dyDescent="0.3">
      <c r="IC1629" s="200" t="s">
        <v>3738</v>
      </c>
      <c r="ID1629" s="200" t="s">
        <v>3753</v>
      </c>
      <c r="IE1629" s="200" t="s">
        <v>3754</v>
      </c>
      <c r="IF1629" s="200" t="s">
        <v>1430</v>
      </c>
    </row>
    <row r="1630" spans="237:240" x14ac:dyDescent="0.3">
      <c r="IC1630" s="200" t="s">
        <v>3738</v>
      </c>
      <c r="ID1630" s="200" t="s">
        <v>3755</v>
      </c>
      <c r="IE1630" s="200" t="s">
        <v>3756</v>
      </c>
      <c r="IF1630" s="200" t="s">
        <v>1430</v>
      </c>
    </row>
    <row r="1631" spans="237:240" x14ac:dyDescent="0.3">
      <c r="IC1631" s="200" t="s">
        <v>3738</v>
      </c>
      <c r="ID1631" s="200" t="s">
        <v>3757</v>
      </c>
      <c r="IE1631" s="200" t="s">
        <v>3758</v>
      </c>
      <c r="IF1631" s="200" t="s">
        <v>1430</v>
      </c>
    </row>
    <row r="1632" spans="237:240" x14ac:dyDescent="0.3">
      <c r="IC1632" s="200" t="s">
        <v>3759</v>
      </c>
      <c r="ID1632" s="200" t="s">
        <v>3760</v>
      </c>
      <c r="IE1632" s="200" t="s">
        <v>3761</v>
      </c>
      <c r="IF1632" s="200" t="s">
        <v>318</v>
      </c>
    </row>
    <row r="1633" spans="237:240" x14ac:dyDescent="0.3">
      <c r="IC1633" s="200" t="s">
        <v>3759</v>
      </c>
      <c r="ID1633" s="200" t="s">
        <v>3762</v>
      </c>
      <c r="IE1633" s="200" t="s">
        <v>3763</v>
      </c>
      <c r="IF1633" s="200" t="s">
        <v>1430</v>
      </c>
    </row>
    <row r="1634" spans="237:240" x14ac:dyDescent="0.3">
      <c r="IC1634" s="200" t="s">
        <v>3764</v>
      </c>
      <c r="ID1634" s="200" t="s">
        <v>3765</v>
      </c>
      <c r="IE1634" s="200" t="s">
        <v>3766</v>
      </c>
      <c r="IF1634" s="200" t="s">
        <v>1430</v>
      </c>
    </row>
    <row r="1635" spans="237:240" x14ac:dyDescent="0.3">
      <c r="IC1635" s="200" t="s">
        <v>3767</v>
      </c>
      <c r="ID1635" s="200" t="s">
        <v>3768</v>
      </c>
      <c r="IE1635" s="200" t="s">
        <v>3769</v>
      </c>
      <c r="IF1635" s="200" t="s">
        <v>1430</v>
      </c>
    </row>
    <row r="1636" spans="237:240" x14ac:dyDescent="0.3">
      <c r="IC1636" s="200" t="s">
        <v>3767</v>
      </c>
      <c r="ID1636" s="200" t="s">
        <v>3770</v>
      </c>
      <c r="IE1636" s="200" t="s">
        <v>3771</v>
      </c>
      <c r="IF1636" s="200" t="s">
        <v>1430</v>
      </c>
    </row>
    <row r="1637" spans="237:240" x14ac:dyDescent="0.3">
      <c r="IC1637" s="200" t="s">
        <v>3767</v>
      </c>
      <c r="ID1637" s="200" t="s">
        <v>3772</v>
      </c>
      <c r="IE1637" s="200" t="s">
        <v>3773</v>
      </c>
      <c r="IF1637" s="200" t="s">
        <v>1430</v>
      </c>
    </row>
    <row r="1638" spans="237:240" x14ac:dyDescent="0.3">
      <c r="IC1638" s="200" t="s">
        <v>3767</v>
      </c>
      <c r="ID1638" s="200" t="s">
        <v>3774</v>
      </c>
      <c r="IE1638" s="200" t="s">
        <v>3775</v>
      </c>
      <c r="IF1638" s="200" t="s">
        <v>1430</v>
      </c>
    </row>
    <row r="1639" spans="237:240" x14ac:dyDescent="0.3">
      <c r="IC1639" s="200" t="s">
        <v>3767</v>
      </c>
      <c r="ID1639" s="200" t="s">
        <v>3776</v>
      </c>
      <c r="IE1639" s="200" t="s">
        <v>3777</v>
      </c>
      <c r="IF1639" s="200" t="s">
        <v>1430</v>
      </c>
    </row>
    <row r="1640" spans="237:240" x14ac:dyDescent="0.3">
      <c r="IC1640" s="200" t="s">
        <v>3767</v>
      </c>
      <c r="ID1640" s="200" t="s">
        <v>3778</v>
      </c>
      <c r="IE1640" s="200" t="s">
        <v>3779</v>
      </c>
      <c r="IF1640" s="200" t="s">
        <v>1430</v>
      </c>
    </row>
    <row r="1641" spans="237:240" x14ac:dyDescent="0.3">
      <c r="IC1641" s="200" t="s">
        <v>3780</v>
      </c>
      <c r="ID1641" s="200" t="s">
        <v>3781</v>
      </c>
      <c r="IE1641" s="200" t="s">
        <v>3782</v>
      </c>
      <c r="IF1641" s="200" t="s">
        <v>1430</v>
      </c>
    </row>
    <row r="1642" spans="237:240" x14ac:dyDescent="0.3">
      <c r="IC1642" s="200" t="s">
        <v>3783</v>
      </c>
      <c r="ID1642" s="200" t="s">
        <v>3784</v>
      </c>
      <c r="IE1642" s="200" t="s">
        <v>3785</v>
      </c>
      <c r="IF1642" s="200" t="s">
        <v>1430</v>
      </c>
    </row>
    <row r="1643" spans="237:240" x14ac:dyDescent="0.3">
      <c r="IC1643" s="200" t="s">
        <v>3786</v>
      </c>
      <c r="ID1643" s="200" t="s">
        <v>3325</v>
      </c>
      <c r="IE1643" s="200" t="s">
        <v>3787</v>
      </c>
      <c r="IF1643" s="200" t="s">
        <v>1430</v>
      </c>
    </row>
    <row r="1644" spans="237:240" x14ac:dyDescent="0.3">
      <c r="IC1644" s="200" t="s">
        <v>3788</v>
      </c>
      <c r="ID1644" s="200" t="s">
        <v>3789</v>
      </c>
      <c r="IE1644" s="200" t="s">
        <v>3790</v>
      </c>
      <c r="IF1644" s="200" t="s">
        <v>1430</v>
      </c>
    </row>
    <row r="1645" spans="237:240" x14ac:dyDescent="0.3">
      <c r="IC1645" s="200" t="s">
        <v>3788</v>
      </c>
      <c r="ID1645" s="200" t="s">
        <v>3791</v>
      </c>
      <c r="IE1645" s="200" t="s">
        <v>3792</v>
      </c>
      <c r="IF1645" s="200" t="s">
        <v>1430</v>
      </c>
    </row>
    <row r="1646" spans="237:240" x14ac:dyDescent="0.3">
      <c r="IC1646" s="200" t="s">
        <v>3788</v>
      </c>
      <c r="ID1646" s="200" t="s">
        <v>3793</v>
      </c>
      <c r="IE1646" s="200" t="s">
        <v>3794</v>
      </c>
      <c r="IF1646" s="200" t="s">
        <v>1430</v>
      </c>
    </row>
    <row r="1647" spans="237:240" x14ac:dyDescent="0.3">
      <c r="IC1647" s="200" t="s">
        <v>3788</v>
      </c>
      <c r="ID1647" s="200" t="s">
        <v>3795</v>
      </c>
      <c r="IE1647" s="200" t="s">
        <v>3796</v>
      </c>
      <c r="IF1647" s="200" t="s">
        <v>1430</v>
      </c>
    </row>
    <row r="1648" spans="237:240" x14ac:dyDescent="0.3">
      <c r="IC1648" s="200" t="s">
        <v>3788</v>
      </c>
      <c r="ID1648" s="200" t="s">
        <v>3797</v>
      </c>
      <c r="IE1648" s="200" t="s">
        <v>3798</v>
      </c>
      <c r="IF1648" s="200" t="s">
        <v>1430</v>
      </c>
    </row>
    <row r="1649" spans="237:240" x14ac:dyDescent="0.3">
      <c r="IC1649" s="200" t="s">
        <v>3799</v>
      </c>
      <c r="ID1649" s="200" t="s">
        <v>3800</v>
      </c>
      <c r="IE1649" s="200" t="s">
        <v>3801</v>
      </c>
      <c r="IF1649" s="200" t="s">
        <v>1430</v>
      </c>
    </row>
    <row r="1650" spans="237:240" x14ac:dyDescent="0.3">
      <c r="IC1650" s="200" t="s">
        <v>3799</v>
      </c>
      <c r="ID1650" s="200" t="s">
        <v>3802</v>
      </c>
      <c r="IE1650" s="200" t="s">
        <v>3803</v>
      </c>
      <c r="IF1650" s="200" t="s">
        <v>1430</v>
      </c>
    </row>
    <row r="1651" spans="237:240" x14ac:dyDescent="0.3">
      <c r="IC1651" s="200" t="s">
        <v>3799</v>
      </c>
      <c r="ID1651" s="200" t="s">
        <v>3804</v>
      </c>
      <c r="IE1651" s="200" t="s">
        <v>3805</v>
      </c>
      <c r="IF1651" s="200" t="s">
        <v>1430</v>
      </c>
    </row>
    <row r="1652" spans="237:240" x14ac:dyDescent="0.3">
      <c r="IC1652" s="200" t="s">
        <v>3799</v>
      </c>
      <c r="ID1652" s="200" t="s">
        <v>3806</v>
      </c>
      <c r="IE1652" s="200" t="s">
        <v>3807</v>
      </c>
      <c r="IF1652" s="200" t="s">
        <v>1430</v>
      </c>
    </row>
    <row r="1653" spans="237:240" x14ac:dyDescent="0.3">
      <c r="IC1653" s="200" t="s">
        <v>3799</v>
      </c>
      <c r="ID1653" s="200" t="s">
        <v>3808</v>
      </c>
      <c r="IE1653" s="200" t="s">
        <v>3809</v>
      </c>
      <c r="IF1653" s="200" t="s">
        <v>1430</v>
      </c>
    </row>
    <row r="1654" spans="237:240" x14ac:dyDescent="0.3">
      <c r="IC1654" s="200" t="s">
        <v>3799</v>
      </c>
      <c r="ID1654" s="200" t="s">
        <v>3810</v>
      </c>
      <c r="IE1654" s="200" t="s">
        <v>3811</v>
      </c>
      <c r="IF1654" s="200" t="s">
        <v>1430</v>
      </c>
    </row>
    <row r="1655" spans="237:240" x14ac:dyDescent="0.3">
      <c r="IC1655" s="200" t="s">
        <v>3812</v>
      </c>
      <c r="ID1655" s="200" t="s">
        <v>3793</v>
      </c>
      <c r="IE1655" s="200" t="s">
        <v>3794</v>
      </c>
      <c r="IF1655" s="200" t="s">
        <v>1430</v>
      </c>
    </row>
    <row r="1656" spans="237:240" x14ac:dyDescent="0.3">
      <c r="IC1656" s="200" t="s">
        <v>3812</v>
      </c>
      <c r="ID1656" s="200" t="s">
        <v>3813</v>
      </c>
      <c r="IE1656" s="200" t="s">
        <v>3814</v>
      </c>
      <c r="IF1656" s="200" t="s">
        <v>318</v>
      </c>
    </row>
    <row r="1657" spans="237:240" x14ac:dyDescent="0.3">
      <c r="IC1657" s="200" t="s">
        <v>3815</v>
      </c>
      <c r="ID1657" s="200" t="s">
        <v>3816</v>
      </c>
      <c r="IE1657" s="200" t="s">
        <v>3817</v>
      </c>
      <c r="IF1657" s="200" t="s">
        <v>1430</v>
      </c>
    </row>
    <row r="1658" spans="237:240" x14ac:dyDescent="0.3">
      <c r="IC1658" s="200" t="s">
        <v>3815</v>
      </c>
      <c r="ID1658" s="200" t="s">
        <v>3818</v>
      </c>
      <c r="IE1658" s="200" t="s">
        <v>3819</v>
      </c>
      <c r="IF1658" s="200" t="s">
        <v>1430</v>
      </c>
    </row>
    <row r="1659" spans="237:240" x14ac:dyDescent="0.3">
      <c r="IC1659" s="200" t="s">
        <v>3820</v>
      </c>
      <c r="ID1659" s="200" t="s">
        <v>3821</v>
      </c>
      <c r="IE1659" s="200" t="s">
        <v>3822</v>
      </c>
      <c r="IF1659" s="200" t="s">
        <v>1430</v>
      </c>
    </row>
    <row r="1660" spans="237:240" x14ac:dyDescent="0.3">
      <c r="IC1660" s="200" t="s">
        <v>3820</v>
      </c>
      <c r="ID1660" s="200" t="s">
        <v>3823</v>
      </c>
      <c r="IE1660" s="200" t="s">
        <v>3824</v>
      </c>
      <c r="IF1660" s="200" t="s">
        <v>1430</v>
      </c>
    </row>
    <row r="1661" spans="237:240" x14ac:dyDescent="0.3">
      <c r="IC1661" s="200" t="s">
        <v>3825</v>
      </c>
      <c r="ID1661" s="200" t="s">
        <v>3826</v>
      </c>
      <c r="IE1661" s="200" t="s">
        <v>3827</v>
      </c>
      <c r="IF1661" s="200" t="s">
        <v>1430</v>
      </c>
    </row>
    <row r="1662" spans="237:240" x14ac:dyDescent="0.3">
      <c r="IC1662" s="200" t="s">
        <v>3828</v>
      </c>
      <c r="ID1662" s="200" t="s">
        <v>3829</v>
      </c>
      <c r="IE1662" s="200" t="s">
        <v>3830</v>
      </c>
      <c r="IF1662" s="200" t="s">
        <v>1430</v>
      </c>
    </row>
    <row r="1663" spans="237:240" x14ac:dyDescent="0.3">
      <c r="IC1663" s="200" t="s">
        <v>3831</v>
      </c>
      <c r="ID1663" s="200" t="s">
        <v>3832</v>
      </c>
      <c r="IE1663" s="200" t="s">
        <v>3833</v>
      </c>
      <c r="IF1663" s="200" t="s">
        <v>1430</v>
      </c>
    </row>
    <row r="1664" spans="237:240" x14ac:dyDescent="0.3">
      <c r="IC1664" s="200" t="s">
        <v>3831</v>
      </c>
      <c r="ID1664" s="200" t="s">
        <v>3834</v>
      </c>
      <c r="IE1664" s="200" t="s">
        <v>3835</v>
      </c>
      <c r="IF1664" s="200" t="s">
        <v>1430</v>
      </c>
    </row>
    <row r="1665" spans="237:240" x14ac:dyDescent="0.3">
      <c r="IC1665" s="200" t="s">
        <v>3831</v>
      </c>
      <c r="ID1665" s="200" t="s">
        <v>3836</v>
      </c>
      <c r="IE1665" s="200" t="s">
        <v>3837</v>
      </c>
      <c r="IF1665" s="200" t="s">
        <v>1430</v>
      </c>
    </row>
    <row r="1666" spans="237:240" x14ac:dyDescent="0.3">
      <c r="IC1666" s="200" t="s">
        <v>3831</v>
      </c>
      <c r="ID1666" s="200" t="s">
        <v>3838</v>
      </c>
      <c r="IE1666" s="200" t="s">
        <v>3839</v>
      </c>
      <c r="IF1666" s="200" t="s">
        <v>1430</v>
      </c>
    </row>
    <row r="1667" spans="237:240" x14ac:dyDescent="0.3">
      <c r="IC1667" s="200" t="s">
        <v>3831</v>
      </c>
      <c r="ID1667" s="200" t="s">
        <v>3840</v>
      </c>
      <c r="IE1667" s="200" t="s">
        <v>3841</v>
      </c>
      <c r="IF1667" s="200" t="s">
        <v>1430</v>
      </c>
    </row>
    <row r="1668" spans="237:240" x14ac:dyDescent="0.3">
      <c r="IC1668" s="200" t="s">
        <v>3831</v>
      </c>
      <c r="ID1668" s="200" t="s">
        <v>3842</v>
      </c>
      <c r="IE1668" s="200" t="s">
        <v>3843</v>
      </c>
      <c r="IF1668" s="200" t="s">
        <v>1430</v>
      </c>
    </row>
    <row r="1669" spans="237:240" x14ac:dyDescent="0.3">
      <c r="IC1669" s="200" t="s">
        <v>3844</v>
      </c>
      <c r="ID1669" s="200" t="s">
        <v>3845</v>
      </c>
      <c r="IE1669" s="200" t="s">
        <v>3846</v>
      </c>
      <c r="IF1669" s="200" t="s">
        <v>318</v>
      </c>
    </row>
    <row r="1670" spans="237:240" x14ac:dyDescent="0.3">
      <c r="IC1670" s="200" t="s">
        <v>3844</v>
      </c>
      <c r="ID1670" s="200" t="s">
        <v>3793</v>
      </c>
      <c r="IE1670" s="200" t="s">
        <v>3794</v>
      </c>
      <c r="IF1670" s="200" t="s">
        <v>1430</v>
      </c>
    </row>
    <row r="1671" spans="237:240" x14ac:dyDescent="0.3">
      <c r="IC1671" s="200" t="s">
        <v>3847</v>
      </c>
      <c r="ID1671" s="200" t="s">
        <v>3848</v>
      </c>
      <c r="IE1671" s="200" t="s">
        <v>3849</v>
      </c>
      <c r="IF1671" s="200" t="s">
        <v>1430</v>
      </c>
    </row>
    <row r="1672" spans="237:240" x14ac:dyDescent="0.3">
      <c r="IC1672" s="200" t="s">
        <v>3850</v>
      </c>
      <c r="ID1672" s="200" t="s">
        <v>3851</v>
      </c>
      <c r="IE1672" s="200" t="s">
        <v>3852</v>
      </c>
      <c r="IF1672" s="200" t="s">
        <v>1430</v>
      </c>
    </row>
    <row r="1673" spans="237:240" x14ac:dyDescent="0.3">
      <c r="IC1673" s="200" t="s">
        <v>3853</v>
      </c>
      <c r="ID1673" s="200" t="s">
        <v>3854</v>
      </c>
      <c r="IE1673" s="200" t="s">
        <v>3855</v>
      </c>
      <c r="IF1673" s="200" t="s">
        <v>318</v>
      </c>
    </row>
    <row r="1674" spans="237:240" x14ac:dyDescent="0.3">
      <c r="IC1674" s="200" t="s">
        <v>3856</v>
      </c>
      <c r="ID1674" s="200" t="s">
        <v>3854</v>
      </c>
      <c r="IE1674" s="200" t="s">
        <v>3855</v>
      </c>
      <c r="IF1674" s="200" t="s">
        <v>318</v>
      </c>
    </row>
    <row r="1675" spans="237:240" x14ac:dyDescent="0.3">
      <c r="IC1675" s="200" t="s">
        <v>3857</v>
      </c>
      <c r="ID1675" s="200" t="s">
        <v>3854</v>
      </c>
      <c r="IE1675" s="200" t="s">
        <v>3855</v>
      </c>
      <c r="IF1675" s="200" t="s">
        <v>318</v>
      </c>
    </row>
    <row r="1676" spans="237:240" x14ac:dyDescent="0.3">
      <c r="IC1676" s="200" t="s">
        <v>3858</v>
      </c>
      <c r="ID1676" s="200" t="s">
        <v>3854</v>
      </c>
      <c r="IE1676" s="200" t="s">
        <v>3855</v>
      </c>
      <c r="IF1676" s="200" t="s">
        <v>318</v>
      </c>
    </row>
    <row r="1677" spans="237:240" x14ac:dyDescent="0.3">
      <c r="IC1677" s="200" t="s">
        <v>3859</v>
      </c>
      <c r="ID1677" s="200" t="s">
        <v>3854</v>
      </c>
      <c r="IE1677" s="200" t="s">
        <v>3855</v>
      </c>
      <c r="IF1677" s="200" t="s">
        <v>318</v>
      </c>
    </row>
    <row r="1678" spans="237:240" x14ac:dyDescent="0.3">
      <c r="IC1678" s="200" t="s">
        <v>3860</v>
      </c>
      <c r="ID1678" s="200" t="s">
        <v>3854</v>
      </c>
      <c r="IE1678" s="200" t="s">
        <v>3855</v>
      </c>
      <c r="IF1678" s="200" t="s">
        <v>318</v>
      </c>
    </row>
    <row r="1679" spans="237:240" x14ac:dyDescent="0.3">
      <c r="IC1679" s="200" t="s">
        <v>3861</v>
      </c>
      <c r="ID1679" s="200" t="s">
        <v>3862</v>
      </c>
      <c r="IE1679" s="200" t="s">
        <v>3863</v>
      </c>
      <c r="IF1679" s="200" t="s">
        <v>318</v>
      </c>
    </row>
    <row r="1680" spans="237:240" x14ac:dyDescent="0.3">
      <c r="IC1680" s="200" t="s">
        <v>3861</v>
      </c>
      <c r="ID1680" s="200" t="s">
        <v>3864</v>
      </c>
      <c r="IE1680" s="200" t="s">
        <v>3865</v>
      </c>
      <c r="IF1680" s="200" t="s">
        <v>318</v>
      </c>
    </row>
    <row r="1681" spans="237:240" x14ac:dyDescent="0.3">
      <c r="IC1681" s="200" t="s">
        <v>3861</v>
      </c>
      <c r="ID1681" s="200" t="s">
        <v>1734</v>
      </c>
      <c r="IE1681" s="200" t="s">
        <v>3866</v>
      </c>
      <c r="IF1681" s="200" t="s">
        <v>318</v>
      </c>
    </row>
    <row r="1682" spans="237:240" x14ac:dyDescent="0.3">
      <c r="IC1682" s="200" t="s">
        <v>3867</v>
      </c>
      <c r="ID1682" s="200" t="s">
        <v>3868</v>
      </c>
      <c r="IE1682" s="200" t="s">
        <v>3869</v>
      </c>
      <c r="IF1682" s="200" t="s">
        <v>318</v>
      </c>
    </row>
    <row r="1683" spans="237:240" x14ac:dyDescent="0.3">
      <c r="IC1683" s="200" t="s">
        <v>3870</v>
      </c>
      <c r="ID1683" s="200" t="s">
        <v>3871</v>
      </c>
      <c r="IE1683" s="200" t="s">
        <v>3872</v>
      </c>
      <c r="IF1683" s="200" t="s">
        <v>318</v>
      </c>
    </row>
    <row r="1684" spans="237:240" x14ac:dyDescent="0.3">
      <c r="IC1684" s="200" t="s">
        <v>3873</v>
      </c>
      <c r="ID1684" s="200" t="s">
        <v>3874</v>
      </c>
      <c r="IE1684" s="200" t="s">
        <v>3875</v>
      </c>
      <c r="IF1684" s="200" t="s">
        <v>318</v>
      </c>
    </row>
    <row r="1685" spans="237:240" x14ac:dyDescent="0.3">
      <c r="IC1685" s="200" t="s">
        <v>3876</v>
      </c>
      <c r="ID1685" s="200" t="s">
        <v>3877</v>
      </c>
      <c r="IE1685" s="200" t="s">
        <v>3878</v>
      </c>
      <c r="IF1685" s="200" t="s">
        <v>318</v>
      </c>
    </row>
    <row r="1686" spans="237:240" x14ac:dyDescent="0.3">
      <c r="IC1686" s="200" t="s">
        <v>3879</v>
      </c>
      <c r="ID1686" s="200" t="s">
        <v>3880</v>
      </c>
      <c r="IE1686" s="200" t="s">
        <v>3881</v>
      </c>
      <c r="IF1686" s="200" t="s">
        <v>318</v>
      </c>
    </row>
    <row r="1687" spans="237:240" x14ac:dyDescent="0.3">
      <c r="IC1687" s="200" t="s">
        <v>3879</v>
      </c>
      <c r="ID1687" s="200" t="s">
        <v>3882</v>
      </c>
      <c r="IE1687" s="200" t="s">
        <v>3883</v>
      </c>
      <c r="IF1687" s="200" t="s">
        <v>318</v>
      </c>
    </row>
    <row r="1688" spans="237:240" x14ac:dyDescent="0.3">
      <c r="IC1688" s="200" t="s">
        <v>3884</v>
      </c>
      <c r="ID1688" s="200" t="s">
        <v>2588</v>
      </c>
      <c r="IE1688" s="200" t="s">
        <v>3885</v>
      </c>
      <c r="IF1688" s="200" t="s">
        <v>318</v>
      </c>
    </row>
    <row r="1689" spans="237:240" x14ac:dyDescent="0.3">
      <c r="IC1689" s="200" t="s">
        <v>3886</v>
      </c>
      <c r="ID1689" s="200" t="s">
        <v>1734</v>
      </c>
      <c r="IE1689" s="200" t="s">
        <v>3866</v>
      </c>
      <c r="IF1689" s="200" t="s">
        <v>318</v>
      </c>
    </row>
    <row r="1690" spans="237:240" x14ac:dyDescent="0.3">
      <c r="IC1690" s="200" t="s">
        <v>3887</v>
      </c>
      <c r="ID1690" s="200" t="s">
        <v>3888</v>
      </c>
      <c r="IE1690" s="200" t="s">
        <v>3889</v>
      </c>
      <c r="IF1690" s="200" t="s">
        <v>318</v>
      </c>
    </row>
    <row r="1691" spans="237:240" x14ac:dyDescent="0.3">
      <c r="IC1691" s="200" t="s">
        <v>3890</v>
      </c>
      <c r="ID1691" s="200" t="s">
        <v>3891</v>
      </c>
      <c r="IE1691" s="200" t="s">
        <v>3892</v>
      </c>
      <c r="IF1691" s="200" t="s">
        <v>318</v>
      </c>
    </row>
    <row r="1692" spans="237:240" x14ac:dyDescent="0.3">
      <c r="IC1692" s="200" t="s">
        <v>3893</v>
      </c>
      <c r="ID1692" s="200" t="s">
        <v>3894</v>
      </c>
      <c r="IE1692" s="200" t="s">
        <v>3895</v>
      </c>
      <c r="IF1692" s="200" t="s">
        <v>318</v>
      </c>
    </row>
    <row r="1693" spans="237:240" x14ac:dyDescent="0.3">
      <c r="IC1693" s="200" t="s">
        <v>3893</v>
      </c>
      <c r="ID1693" s="200" t="s">
        <v>3896</v>
      </c>
      <c r="IE1693" s="200" t="s">
        <v>3897</v>
      </c>
      <c r="IF1693" s="200" t="s">
        <v>318</v>
      </c>
    </row>
    <row r="1694" spans="237:240" x14ac:dyDescent="0.3">
      <c r="IC1694" s="200" t="s">
        <v>3893</v>
      </c>
      <c r="ID1694" s="200" t="s">
        <v>3898</v>
      </c>
      <c r="IE1694" s="200" t="s">
        <v>3899</v>
      </c>
      <c r="IF1694" s="200" t="s">
        <v>318</v>
      </c>
    </row>
    <row r="1695" spans="237:240" x14ac:dyDescent="0.3">
      <c r="IC1695" s="200" t="s">
        <v>3893</v>
      </c>
      <c r="ID1695" s="200" t="s">
        <v>3900</v>
      </c>
      <c r="IE1695" s="200" t="s">
        <v>3901</v>
      </c>
      <c r="IF1695" s="200" t="s">
        <v>318</v>
      </c>
    </row>
    <row r="1696" spans="237:240" x14ac:dyDescent="0.3">
      <c r="IC1696" s="200" t="s">
        <v>3902</v>
      </c>
      <c r="ID1696" s="200" t="s">
        <v>3903</v>
      </c>
      <c r="IE1696" s="200" t="s">
        <v>3904</v>
      </c>
      <c r="IF1696" s="200" t="s">
        <v>318</v>
      </c>
    </row>
    <row r="1697" spans="237:240" x14ac:dyDescent="0.3">
      <c r="IC1697" s="200" t="s">
        <v>3905</v>
      </c>
      <c r="ID1697" s="200" t="s">
        <v>3906</v>
      </c>
      <c r="IE1697" s="200" t="s">
        <v>3907</v>
      </c>
      <c r="IF1697" s="200" t="s">
        <v>318</v>
      </c>
    </row>
    <row r="1698" spans="237:240" x14ac:dyDescent="0.3">
      <c r="IC1698" s="200" t="s">
        <v>3908</v>
      </c>
      <c r="ID1698" s="200" t="s">
        <v>3909</v>
      </c>
      <c r="IE1698" s="200" t="s">
        <v>3910</v>
      </c>
      <c r="IF1698" s="200" t="s">
        <v>318</v>
      </c>
    </row>
    <row r="1699" spans="237:240" x14ac:dyDescent="0.3">
      <c r="IC1699" s="200" t="s">
        <v>3911</v>
      </c>
      <c r="ID1699" s="200" t="s">
        <v>3912</v>
      </c>
      <c r="IE1699" s="200" t="s">
        <v>3913</v>
      </c>
      <c r="IF1699" s="200" t="s">
        <v>318</v>
      </c>
    </row>
    <row r="1700" spans="237:240" x14ac:dyDescent="0.3">
      <c r="IC1700" s="200" t="s">
        <v>3914</v>
      </c>
      <c r="ID1700" s="200" t="s">
        <v>3915</v>
      </c>
      <c r="IE1700" s="200" t="s">
        <v>3916</v>
      </c>
      <c r="IF1700" s="200" t="s">
        <v>318</v>
      </c>
    </row>
    <row r="1701" spans="237:240" x14ac:dyDescent="0.3">
      <c r="IC1701" s="200" t="s">
        <v>3917</v>
      </c>
      <c r="ID1701" s="200" t="s">
        <v>3918</v>
      </c>
      <c r="IE1701" s="200" t="s">
        <v>3919</v>
      </c>
      <c r="IF1701" s="200" t="s">
        <v>318</v>
      </c>
    </row>
    <row r="1702" spans="237:240" x14ac:dyDescent="0.3">
      <c r="IC1702" s="200" t="s">
        <v>3920</v>
      </c>
      <c r="ID1702" s="200" t="s">
        <v>3921</v>
      </c>
      <c r="IE1702" s="200" t="s">
        <v>3922</v>
      </c>
      <c r="IF1702" s="200" t="s">
        <v>318</v>
      </c>
    </row>
    <row r="1703" spans="237:240" x14ac:dyDescent="0.3">
      <c r="IC1703" s="200" t="s">
        <v>3923</v>
      </c>
      <c r="ID1703" s="200" t="s">
        <v>3924</v>
      </c>
      <c r="IE1703" s="200" t="s">
        <v>3925</v>
      </c>
      <c r="IF1703" s="200" t="s">
        <v>318</v>
      </c>
    </row>
    <row r="1704" spans="237:240" x14ac:dyDescent="0.3">
      <c r="IC1704" s="200" t="s">
        <v>3926</v>
      </c>
      <c r="ID1704" s="200" t="s">
        <v>3927</v>
      </c>
      <c r="IE1704" s="200" t="s">
        <v>3928</v>
      </c>
      <c r="IF1704" s="200" t="s">
        <v>318</v>
      </c>
    </row>
    <row r="1705" spans="237:240" x14ac:dyDescent="0.3">
      <c r="IC1705" s="200" t="s">
        <v>3926</v>
      </c>
      <c r="ID1705" s="200" t="s">
        <v>3929</v>
      </c>
      <c r="IE1705" s="200" t="s">
        <v>3930</v>
      </c>
      <c r="IF1705" s="200" t="s">
        <v>318</v>
      </c>
    </row>
    <row r="1706" spans="237:240" x14ac:dyDescent="0.3">
      <c r="IC1706" s="200" t="s">
        <v>3931</v>
      </c>
      <c r="ID1706" s="200" t="s">
        <v>3932</v>
      </c>
      <c r="IE1706" s="200" t="s">
        <v>3933</v>
      </c>
      <c r="IF1706" s="200" t="s">
        <v>318</v>
      </c>
    </row>
    <row r="1707" spans="237:240" x14ac:dyDescent="0.3">
      <c r="IC1707" s="200" t="s">
        <v>3934</v>
      </c>
      <c r="ID1707" s="200" t="s">
        <v>3935</v>
      </c>
      <c r="IE1707" s="200" t="s">
        <v>3936</v>
      </c>
      <c r="IF1707" s="200" t="s">
        <v>318</v>
      </c>
    </row>
    <row r="1708" spans="237:240" x14ac:dyDescent="0.3">
      <c r="IC1708" s="200" t="s">
        <v>3937</v>
      </c>
      <c r="ID1708" s="200" t="s">
        <v>3938</v>
      </c>
      <c r="IE1708" s="200" t="s">
        <v>3939</v>
      </c>
      <c r="IF1708" s="200" t="s">
        <v>318</v>
      </c>
    </row>
    <row r="1709" spans="237:240" x14ac:dyDescent="0.3">
      <c r="IC1709" s="200" t="s">
        <v>3940</v>
      </c>
      <c r="ID1709" s="200" t="s">
        <v>3941</v>
      </c>
      <c r="IE1709" s="200" t="s">
        <v>3942</v>
      </c>
      <c r="IF1709" s="200" t="s">
        <v>318</v>
      </c>
    </row>
    <row r="1710" spans="237:240" x14ac:dyDescent="0.3">
      <c r="IC1710" s="200" t="s">
        <v>3943</v>
      </c>
      <c r="ID1710" s="200" t="s">
        <v>3944</v>
      </c>
      <c r="IE1710" s="200" t="s">
        <v>3945</v>
      </c>
      <c r="IF1710" s="200" t="s">
        <v>318</v>
      </c>
    </row>
    <row r="1711" spans="237:240" x14ac:dyDescent="0.3">
      <c r="IC1711" s="200" t="s">
        <v>3946</v>
      </c>
      <c r="ID1711" s="200" t="s">
        <v>3947</v>
      </c>
      <c r="IE1711" s="200" t="s">
        <v>3948</v>
      </c>
      <c r="IF1711" s="200" t="s">
        <v>318</v>
      </c>
    </row>
    <row r="1712" spans="237:240" x14ac:dyDescent="0.3">
      <c r="IC1712" s="200" t="s">
        <v>3949</v>
      </c>
      <c r="ID1712" s="200" t="s">
        <v>3950</v>
      </c>
      <c r="IE1712" s="200" t="s">
        <v>3951</v>
      </c>
      <c r="IF1712" s="200" t="s">
        <v>318</v>
      </c>
    </row>
    <row r="1713" spans="237:240" x14ac:dyDescent="0.3">
      <c r="IC1713" s="200" t="s">
        <v>3952</v>
      </c>
      <c r="ID1713" s="200" t="s">
        <v>3953</v>
      </c>
      <c r="IE1713" s="200" t="s">
        <v>3954</v>
      </c>
      <c r="IF1713" s="200" t="s">
        <v>318</v>
      </c>
    </row>
    <row r="1714" spans="237:240" x14ac:dyDescent="0.3">
      <c r="IC1714" s="200" t="s">
        <v>3955</v>
      </c>
      <c r="ID1714" s="200" t="s">
        <v>3956</v>
      </c>
      <c r="IE1714" s="200" t="s">
        <v>3957</v>
      </c>
      <c r="IF1714" s="200" t="s">
        <v>318</v>
      </c>
    </row>
    <row r="1715" spans="237:240" x14ac:dyDescent="0.3">
      <c r="IC1715" s="200" t="s">
        <v>3958</v>
      </c>
      <c r="ID1715" s="200" t="s">
        <v>3959</v>
      </c>
      <c r="IE1715" s="200" t="s">
        <v>3960</v>
      </c>
      <c r="IF1715" s="200" t="s">
        <v>318</v>
      </c>
    </row>
    <row r="1716" spans="237:240" x14ac:dyDescent="0.3">
      <c r="IC1716" s="200" t="s">
        <v>3961</v>
      </c>
      <c r="ID1716" s="200" t="s">
        <v>3962</v>
      </c>
      <c r="IE1716" s="200" t="s">
        <v>3963</v>
      </c>
      <c r="IF1716" s="200" t="s">
        <v>318</v>
      </c>
    </row>
    <row r="1717" spans="237:240" x14ac:dyDescent="0.3">
      <c r="IC1717" s="200" t="s">
        <v>3964</v>
      </c>
      <c r="ID1717" s="200" t="s">
        <v>3965</v>
      </c>
      <c r="IE1717" s="200" t="s">
        <v>3966</v>
      </c>
      <c r="IF1717" s="200" t="s">
        <v>318</v>
      </c>
    </row>
    <row r="1718" spans="237:240" x14ac:dyDescent="0.3">
      <c r="IC1718" s="200" t="s">
        <v>3967</v>
      </c>
      <c r="ID1718" s="200" t="s">
        <v>3968</v>
      </c>
      <c r="IE1718" s="200" t="s">
        <v>3969</v>
      </c>
      <c r="IF1718" s="200" t="s">
        <v>318</v>
      </c>
    </row>
    <row r="1719" spans="237:240" x14ac:dyDescent="0.3">
      <c r="IC1719" s="200" t="s">
        <v>3970</v>
      </c>
      <c r="ID1719" s="200" t="s">
        <v>3971</v>
      </c>
      <c r="IE1719" s="200" t="s">
        <v>3972</v>
      </c>
      <c r="IF1719" s="200" t="s">
        <v>318</v>
      </c>
    </row>
    <row r="1720" spans="237:240" x14ac:dyDescent="0.3">
      <c r="IC1720" s="200" t="s">
        <v>3973</v>
      </c>
      <c r="ID1720" s="200" t="s">
        <v>3974</v>
      </c>
      <c r="IE1720" s="200" t="s">
        <v>3975</v>
      </c>
      <c r="IF1720" s="200" t="s">
        <v>318</v>
      </c>
    </row>
    <row r="1721" spans="237:240" x14ac:dyDescent="0.3">
      <c r="IC1721" s="200" t="s">
        <v>3976</v>
      </c>
      <c r="ID1721" s="200" t="s">
        <v>3977</v>
      </c>
      <c r="IE1721" s="200" t="s">
        <v>3978</v>
      </c>
      <c r="IF1721" s="200" t="s">
        <v>318</v>
      </c>
    </row>
    <row r="1722" spans="237:240" x14ac:dyDescent="0.3">
      <c r="IC1722" s="200" t="s">
        <v>3979</v>
      </c>
      <c r="ID1722" s="200" t="s">
        <v>3980</v>
      </c>
      <c r="IE1722" s="200" t="s">
        <v>3981</v>
      </c>
      <c r="IF1722" s="200" t="s">
        <v>318</v>
      </c>
    </row>
    <row r="1723" spans="237:240" x14ac:dyDescent="0.3">
      <c r="IC1723" s="200" t="s">
        <v>3979</v>
      </c>
      <c r="ID1723" s="200" t="s">
        <v>3982</v>
      </c>
      <c r="IE1723" s="200" t="s">
        <v>3983</v>
      </c>
      <c r="IF1723" s="200" t="s">
        <v>318</v>
      </c>
    </row>
    <row r="1724" spans="237:240" x14ac:dyDescent="0.3">
      <c r="IC1724" s="200" t="s">
        <v>3984</v>
      </c>
      <c r="ID1724" s="200" t="s">
        <v>3985</v>
      </c>
      <c r="IE1724" s="200" t="s">
        <v>3986</v>
      </c>
      <c r="IF1724" s="200" t="s">
        <v>318</v>
      </c>
    </row>
    <row r="1725" spans="237:240" x14ac:dyDescent="0.3">
      <c r="IC1725" s="200" t="s">
        <v>3984</v>
      </c>
      <c r="ID1725" s="200" t="s">
        <v>3987</v>
      </c>
      <c r="IE1725" s="200" t="s">
        <v>3988</v>
      </c>
      <c r="IF1725" s="200" t="s">
        <v>318</v>
      </c>
    </row>
    <row r="1726" spans="237:240" x14ac:dyDescent="0.3">
      <c r="IC1726" s="200" t="s">
        <v>3989</v>
      </c>
      <c r="ID1726" s="200" t="s">
        <v>3990</v>
      </c>
      <c r="IE1726" s="200" t="s">
        <v>3991</v>
      </c>
      <c r="IF1726" s="200" t="s">
        <v>318</v>
      </c>
    </row>
    <row r="1727" spans="237:240" x14ac:dyDescent="0.3">
      <c r="IC1727" s="200" t="s">
        <v>3989</v>
      </c>
      <c r="ID1727" s="200" t="s">
        <v>3992</v>
      </c>
      <c r="IE1727" s="200" t="s">
        <v>3993</v>
      </c>
      <c r="IF1727" s="200" t="s">
        <v>318</v>
      </c>
    </row>
    <row r="1728" spans="237:240" x14ac:dyDescent="0.3">
      <c r="IC1728" s="200" t="s">
        <v>3989</v>
      </c>
      <c r="ID1728" s="200" t="s">
        <v>3994</v>
      </c>
      <c r="IE1728" s="200" t="s">
        <v>3995</v>
      </c>
      <c r="IF1728" s="200" t="s">
        <v>318</v>
      </c>
    </row>
    <row r="1729" spans="237:240" x14ac:dyDescent="0.3">
      <c r="IC1729" s="200" t="s">
        <v>3996</v>
      </c>
      <c r="ID1729" s="200" t="s">
        <v>3997</v>
      </c>
      <c r="IE1729" s="200" t="s">
        <v>3998</v>
      </c>
      <c r="IF1729" s="200" t="s">
        <v>318</v>
      </c>
    </row>
    <row r="1730" spans="237:240" x14ac:dyDescent="0.3">
      <c r="IC1730" s="200" t="s">
        <v>3999</v>
      </c>
      <c r="ID1730" s="200" t="s">
        <v>4000</v>
      </c>
      <c r="IE1730" s="200" t="s">
        <v>4001</v>
      </c>
      <c r="IF1730" s="200" t="s">
        <v>318</v>
      </c>
    </row>
    <row r="1731" spans="237:240" x14ac:dyDescent="0.3">
      <c r="IC1731" s="200" t="s">
        <v>4002</v>
      </c>
      <c r="ID1731" s="200" t="s">
        <v>4003</v>
      </c>
      <c r="IE1731" s="200" t="s">
        <v>4004</v>
      </c>
      <c r="IF1731" s="200" t="s">
        <v>318</v>
      </c>
    </row>
    <row r="1732" spans="237:240" x14ac:dyDescent="0.3">
      <c r="IC1732" s="200" t="s">
        <v>4005</v>
      </c>
      <c r="ID1732" s="200" t="s">
        <v>4006</v>
      </c>
      <c r="IE1732" s="200" t="s">
        <v>4007</v>
      </c>
      <c r="IF1732" s="200" t="s">
        <v>318</v>
      </c>
    </row>
    <row r="1733" spans="237:240" x14ac:dyDescent="0.3">
      <c r="IC1733" s="200" t="s">
        <v>4008</v>
      </c>
      <c r="ID1733" s="200" t="s">
        <v>4009</v>
      </c>
      <c r="IE1733" s="200" t="s">
        <v>4010</v>
      </c>
      <c r="IF1733" s="200" t="s">
        <v>318</v>
      </c>
    </row>
    <row r="1734" spans="237:240" x14ac:dyDescent="0.3">
      <c r="IC1734" s="200" t="s">
        <v>4011</v>
      </c>
      <c r="ID1734" s="200" t="s">
        <v>4012</v>
      </c>
      <c r="IE1734" s="200" t="s">
        <v>4013</v>
      </c>
      <c r="IF1734" s="200" t="s">
        <v>318</v>
      </c>
    </row>
    <row r="1735" spans="237:240" x14ac:dyDescent="0.3">
      <c r="IC1735" s="200" t="s">
        <v>4011</v>
      </c>
      <c r="ID1735" s="200" t="s">
        <v>4014</v>
      </c>
      <c r="IE1735" s="200" t="s">
        <v>4015</v>
      </c>
      <c r="IF1735" s="200" t="s">
        <v>318</v>
      </c>
    </row>
    <row r="1736" spans="237:240" x14ac:dyDescent="0.3">
      <c r="IC1736" s="200" t="s">
        <v>4011</v>
      </c>
      <c r="ID1736" s="200" t="s">
        <v>4016</v>
      </c>
      <c r="IE1736" s="200" t="s">
        <v>4017</v>
      </c>
      <c r="IF1736" s="200" t="s">
        <v>318</v>
      </c>
    </row>
    <row r="1737" spans="237:240" x14ac:dyDescent="0.3">
      <c r="IC1737" s="200" t="s">
        <v>4018</v>
      </c>
      <c r="ID1737" s="200" t="s">
        <v>4019</v>
      </c>
      <c r="IE1737" s="200" t="s">
        <v>4020</v>
      </c>
      <c r="IF1737" s="200" t="s">
        <v>318</v>
      </c>
    </row>
    <row r="1738" spans="237:240" x14ac:dyDescent="0.3">
      <c r="IC1738" s="200" t="s">
        <v>4018</v>
      </c>
      <c r="ID1738" s="200" t="s">
        <v>4021</v>
      </c>
      <c r="IE1738" s="200" t="s">
        <v>4022</v>
      </c>
      <c r="IF1738" s="200" t="s">
        <v>318</v>
      </c>
    </row>
    <row r="1739" spans="237:240" x14ac:dyDescent="0.3">
      <c r="IC1739" s="200" t="s">
        <v>4023</v>
      </c>
      <c r="ID1739" s="200" t="s">
        <v>4024</v>
      </c>
      <c r="IE1739" s="200" t="s">
        <v>4025</v>
      </c>
      <c r="IF1739" s="200" t="s">
        <v>318</v>
      </c>
    </row>
    <row r="1740" spans="237:240" x14ac:dyDescent="0.3">
      <c r="IC1740" s="200" t="s">
        <v>4023</v>
      </c>
      <c r="ID1740" s="200" t="s">
        <v>4026</v>
      </c>
      <c r="IE1740" s="200" t="s">
        <v>4027</v>
      </c>
      <c r="IF1740" s="200" t="s">
        <v>318</v>
      </c>
    </row>
    <row r="1741" spans="237:240" x14ac:dyDescent="0.3">
      <c r="IC1741" s="200" t="s">
        <v>4028</v>
      </c>
      <c r="ID1741" s="200" t="s">
        <v>4029</v>
      </c>
      <c r="IE1741" s="200" t="s">
        <v>4030</v>
      </c>
      <c r="IF1741" s="200" t="s">
        <v>318</v>
      </c>
    </row>
    <row r="1742" spans="237:240" x14ac:dyDescent="0.3">
      <c r="IC1742" s="200" t="s">
        <v>4031</v>
      </c>
      <c r="ID1742" s="200" t="s">
        <v>4032</v>
      </c>
      <c r="IE1742" s="200" t="s">
        <v>4033</v>
      </c>
      <c r="IF1742" s="200" t="s">
        <v>318</v>
      </c>
    </row>
    <row r="1743" spans="237:240" x14ac:dyDescent="0.3">
      <c r="IC1743" s="200" t="s">
        <v>4034</v>
      </c>
      <c r="ID1743" s="200" t="s">
        <v>4035</v>
      </c>
      <c r="IE1743" s="200" t="s">
        <v>4036</v>
      </c>
      <c r="IF1743" s="200" t="s">
        <v>318</v>
      </c>
    </row>
    <row r="1744" spans="237:240" x14ac:dyDescent="0.3">
      <c r="IC1744" s="200" t="s">
        <v>4037</v>
      </c>
      <c r="ID1744" s="200" t="s">
        <v>4038</v>
      </c>
      <c r="IE1744" s="200" t="s">
        <v>4039</v>
      </c>
      <c r="IF1744" s="200" t="s">
        <v>318</v>
      </c>
    </row>
    <row r="1745" spans="237:240" x14ac:dyDescent="0.3">
      <c r="IC1745" s="200" t="s">
        <v>4040</v>
      </c>
      <c r="ID1745" s="200" t="s">
        <v>4041</v>
      </c>
      <c r="IE1745" s="200" t="s">
        <v>4042</v>
      </c>
      <c r="IF1745" s="200" t="s">
        <v>318</v>
      </c>
    </row>
    <row r="1746" spans="237:240" x14ac:dyDescent="0.3">
      <c r="IC1746" s="200" t="s">
        <v>4040</v>
      </c>
      <c r="ID1746" s="200" t="s">
        <v>4043</v>
      </c>
      <c r="IE1746" s="200" t="s">
        <v>4044</v>
      </c>
      <c r="IF1746" s="200" t="s">
        <v>318</v>
      </c>
    </row>
    <row r="1747" spans="237:240" x14ac:dyDescent="0.3">
      <c r="IC1747" s="200" t="s">
        <v>4045</v>
      </c>
      <c r="ID1747" s="200" t="s">
        <v>4046</v>
      </c>
      <c r="IE1747" s="200" t="s">
        <v>4047</v>
      </c>
      <c r="IF1747" s="200" t="s">
        <v>318</v>
      </c>
    </row>
    <row r="1748" spans="237:240" x14ac:dyDescent="0.3">
      <c r="IC1748" s="200" t="s">
        <v>4048</v>
      </c>
      <c r="ID1748" s="200" t="s">
        <v>4049</v>
      </c>
      <c r="IE1748" s="200" t="s">
        <v>4050</v>
      </c>
      <c r="IF1748" s="200" t="s">
        <v>318</v>
      </c>
    </row>
    <row r="1749" spans="237:240" x14ac:dyDescent="0.3">
      <c r="IC1749" s="200" t="s">
        <v>4048</v>
      </c>
      <c r="ID1749" s="200" t="s">
        <v>4051</v>
      </c>
      <c r="IE1749" s="200" t="s">
        <v>4052</v>
      </c>
      <c r="IF1749" s="200" t="s">
        <v>318</v>
      </c>
    </row>
    <row r="1750" spans="237:240" x14ac:dyDescent="0.3">
      <c r="IC1750" s="200" t="s">
        <v>4053</v>
      </c>
      <c r="ID1750" s="200" t="s">
        <v>4054</v>
      </c>
      <c r="IE1750" s="200" t="s">
        <v>4055</v>
      </c>
      <c r="IF1750" s="200" t="s">
        <v>318</v>
      </c>
    </row>
    <row r="1751" spans="237:240" x14ac:dyDescent="0.3">
      <c r="IC1751" s="200" t="s">
        <v>4056</v>
      </c>
      <c r="ID1751" s="200" t="s">
        <v>4057</v>
      </c>
      <c r="IE1751" s="200" t="s">
        <v>4058</v>
      </c>
      <c r="IF1751" s="200" t="s">
        <v>318</v>
      </c>
    </row>
    <row r="1752" spans="237:240" x14ac:dyDescent="0.3">
      <c r="IC1752" s="200" t="s">
        <v>4059</v>
      </c>
      <c r="ID1752" s="200" t="s">
        <v>4060</v>
      </c>
      <c r="IE1752" s="200" t="s">
        <v>4061</v>
      </c>
      <c r="IF1752" s="200" t="s">
        <v>318</v>
      </c>
    </row>
    <row r="1753" spans="237:240" x14ac:dyDescent="0.3">
      <c r="IC1753" s="200" t="s">
        <v>4062</v>
      </c>
      <c r="ID1753" s="200" t="s">
        <v>4060</v>
      </c>
      <c r="IE1753" s="200" t="s">
        <v>4061</v>
      </c>
      <c r="IF1753" s="200" t="s">
        <v>318</v>
      </c>
    </row>
    <row r="1754" spans="237:240" x14ac:dyDescent="0.3">
      <c r="IC1754" s="200" t="s">
        <v>4063</v>
      </c>
      <c r="ID1754" s="200" t="s">
        <v>4060</v>
      </c>
      <c r="IE1754" s="200" t="s">
        <v>4061</v>
      </c>
      <c r="IF1754" s="200" t="s">
        <v>318</v>
      </c>
    </row>
    <row r="1755" spans="237:240" x14ac:dyDescent="0.3">
      <c r="IC1755" s="200" t="s">
        <v>4064</v>
      </c>
      <c r="ID1755" s="200" t="s">
        <v>4060</v>
      </c>
      <c r="IE1755" s="200" t="s">
        <v>4061</v>
      </c>
      <c r="IF1755" s="200" t="s">
        <v>318</v>
      </c>
    </row>
    <row r="1756" spans="237:240" x14ac:dyDescent="0.3">
      <c r="IC1756" s="200" t="s">
        <v>4065</v>
      </c>
      <c r="ID1756" s="200" t="s">
        <v>4066</v>
      </c>
      <c r="IE1756" s="200" t="s">
        <v>4067</v>
      </c>
      <c r="IF1756" s="200" t="s">
        <v>318</v>
      </c>
    </row>
    <row r="1757" spans="237:240" x14ac:dyDescent="0.3">
      <c r="IC1757" s="200" t="s">
        <v>4065</v>
      </c>
      <c r="ID1757" s="200" t="s">
        <v>4068</v>
      </c>
      <c r="IE1757" s="200" t="s">
        <v>4069</v>
      </c>
      <c r="IF1757" s="200" t="s">
        <v>318</v>
      </c>
    </row>
    <row r="1758" spans="237:240" x14ac:dyDescent="0.3">
      <c r="IC1758" s="200" t="s">
        <v>4065</v>
      </c>
      <c r="ID1758" s="200" t="s">
        <v>4070</v>
      </c>
      <c r="IE1758" s="200" t="s">
        <v>4071</v>
      </c>
      <c r="IF1758" s="200" t="s">
        <v>318</v>
      </c>
    </row>
    <row r="1759" spans="237:240" x14ac:dyDescent="0.3">
      <c r="IC1759" s="200" t="s">
        <v>4072</v>
      </c>
      <c r="ID1759" s="200" t="s">
        <v>4073</v>
      </c>
      <c r="IE1759" s="200" t="s">
        <v>4074</v>
      </c>
      <c r="IF1759" s="200" t="s">
        <v>318</v>
      </c>
    </row>
    <row r="1760" spans="237:240" x14ac:dyDescent="0.3">
      <c r="IC1760" s="200" t="s">
        <v>4075</v>
      </c>
      <c r="ID1760" s="200" t="s">
        <v>4076</v>
      </c>
      <c r="IE1760" s="200" t="s">
        <v>4077</v>
      </c>
      <c r="IF1760" s="200" t="s">
        <v>318</v>
      </c>
    </row>
    <row r="1761" spans="237:240" x14ac:dyDescent="0.3">
      <c r="IC1761" s="200" t="s">
        <v>4075</v>
      </c>
      <c r="ID1761" s="200" t="s">
        <v>4078</v>
      </c>
      <c r="IE1761" s="200" t="s">
        <v>4079</v>
      </c>
      <c r="IF1761" s="200" t="s">
        <v>318</v>
      </c>
    </row>
    <row r="1762" spans="237:240" x14ac:dyDescent="0.3">
      <c r="IC1762" s="200" t="s">
        <v>4080</v>
      </c>
      <c r="ID1762" s="200" t="s">
        <v>4081</v>
      </c>
      <c r="IE1762" s="200" t="s">
        <v>4082</v>
      </c>
      <c r="IF1762" s="200" t="s">
        <v>318</v>
      </c>
    </row>
    <row r="1763" spans="237:240" x14ac:dyDescent="0.3">
      <c r="IC1763" s="200" t="s">
        <v>4083</v>
      </c>
      <c r="ID1763" s="200" t="s">
        <v>4084</v>
      </c>
      <c r="IE1763" s="200" t="s">
        <v>4085</v>
      </c>
      <c r="IF1763" s="200" t="s">
        <v>318</v>
      </c>
    </row>
    <row r="1764" spans="237:240" x14ac:dyDescent="0.3">
      <c r="IC1764" s="200" t="s">
        <v>4086</v>
      </c>
      <c r="ID1764" s="200" t="s">
        <v>4087</v>
      </c>
      <c r="IE1764" s="200" t="s">
        <v>4088</v>
      </c>
      <c r="IF1764" s="200" t="s">
        <v>318</v>
      </c>
    </row>
    <row r="1765" spans="237:240" x14ac:dyDescent="0.3">
      <c r="IC1765" s="200" t="s">
        <v>4086</v>
      </c>
      <c r="ID1765" s="200" t="s">
        <v>4089</v>
      </c>
      <c r="IE1765" s="200" t="s">
        <v>4090</v>
      </c>
      <c r="IF1765" s="200" t="s">
        <v>318</v>
      </c>
    </row>
    <row r="1766" spans="237:240" x14ac:dyDescent="0.3">
      <c r="IC1766" s="200" t="s">
        <v>4086</v>
      </c>
      <c r="ID1766" s="200" t="s">
        <v>4091</v>
      </c>
      <c r="IE1766" s="200" t="s">
        <v>4092</v>
      </c>
      <c r="IF1766" s="200" t="s">
        <v>318</v>
      </c>
    </row>
    <row r="1767" spans="237:240" x14ac:dyDescent="0.3">
      <c r="IC1767" s="200" t="s">
        <v>4086</v>
      </c>
      <c r="ID1767" s="200" t="s">
        <v>4093</v>
      </c>
      <c r="IE1767" s="200" t="s">
        <v>4094</v>
      </c>
      <c r="IF1767" s="200" t="s">
        <v>318</v>
      </c>
    </row>
    <row r="1768" spans="237:240" x14ac:dyDescent="0.3">
      <c r="IC1768" s="200" t="s">
        <v>4086</v>
      </c>
      <c r="ID1768" s="200" t="s">
        <v>4095</v>
      </c>
      <c r="IE1768" s="200" t="s">
        <v>4096</v>
      </c>
      <c r="IF1768" s="200" t="s">
        <v>318</v>
      </c>
    </row>
    <row r="1769" spans="237:240" x14ac:dyDescent="0.3">
      <c r="IC1769" s="200" t="s">
        <v>4097</v>
      </c>
      <c r="ID1769" s="200" t="s">
        <v>4098</v>
      </c>
      <c r="IE1769" s="200" t="s">
        <v>4099</v>
      </c>
      <c r="IF1769" s="200" t="s">
        <v>318</v>
      </c>
    </row>
    <row r="1770" spans="237:240" x14ac:dyDescent="0.3">
      <c r="IC1770" s="200" t="s">
        <v>4097</v>
      </c>
      <c r="ID1770" s="200" t="s">
        <v>4100</v>
      </c>
      <c r="IE1770" s="200" t="s">
        <v>4101</v>
      </c>
      <c r="IF1770" s="200" t="s">
        <v>318</v>
      </c>
    </row>
    <row r="1771" spans="237:240" x14ac:dyDescent="0.3">
      <c r="IC1771" s="200" t="s">
        <v>4102</v>
      </c>
      <c r="ID1771" s="200" t="s">
        <v>4103</v>
      </c>
      <c r="IE1771" s="200" t="s">
        <v>4104</v>
      </c>
      <c r="IF1771" s="200" t="s">
        <v>318</v>
      </c>
    </row>
    <row r="1772" spans="237:240" x14ac:dyDescent="0.3">
      <c r="IC1772" s="200" t="s">
        <v>4105</v>
      </c>
      <c r="ID1772" s="200" t="s">
        <v>4106</v>
      </c>
      <c r="IE1772" s="200" t="s">
        <v>4107</v>
      </c>
      <c r="IF1772" s="200" t="s">
        <v>318</v>
      </c>
    </row>
    <row r="1773" spans="237:240" x14ac:dyDescent="0.3">
      <c r="IC1773" s="200" t="s">
        <v>4108</v>
      </c>
      <c r="ID1773" s="200" t="s">
        <v>4109</v>
      </c>
      <c r="IE1773" s="200" t="s">
        <v>4110</v>
      </c>
      <c r="IF1773" s="200" t="s">
        <v>318</v>
      </c>
    </row>
    <row r="1774" spans="237:240" x14ac:dyDescent="0.3">
      <c r="IC1774" s="200" t="s">
        <v>4111</v>
      </c>
      <c r="ID1774" s="200" t="s">
        <v>4109</v>
      </c>
      <c r="IE1774" s="200" t="s">
        <v>4110</v>
      </c>
      <c r="IF1774" s="200" t="s">
        <v>318</v>
      </c>
    </row>
    <row r="1775" spans="237:240" x14ac:dyDescent="0.3">
      <c r="IC1775" s="200" t="s">
        <v>4112</v>
      </c>
      <c r="ID1775" s="200" t="s">
        <v>4109</v>
      </c>
      <c r="IE1775" s="200" t="s">
        <v>4110</v>
      </c>
      <c r="IF1775" s="200" t="s">
        <v>318</v>
      </c>
    </row>
    <row r="1776" spans="237:240" x14ac:dyDescent="0.3">
      <c r="IC1776" s="200" t="s">
        <v>4113</v>
      </c>
      <c r="ID1776" s="200" t="s">
        <v>4109</v>
      </c>
      <c r="IE1776" s="200" t="s">
        <v>4110</v>
      </c>
      <c r="IF1776" s="200" t="s">
        <v>318</v>
      </c>
    </row>
    <row r="1777" spans="237:240" x14ac:dyDescent="0.3">
      <c r="IC1777" s="200" t="s">
        <v>4114</v>
      </c>
      <c r="ID1777" s="200" t="s">
        <v>4109</v>
      </c>
      <c r="IE1777" s="200" t="s">
        <v>4110</v>
      </c>
      <c r="IF1777" s="200" t="s">
        <v>318</v>
      </c>
    </row>
    <row r="1778" spans="237:240" x14ac:dyDescent="0.3">
      <c r="IC1778" s="200" t="s">
        <v>4115</v>
      </c>
      <c r="ID1778" s="200" t="s">
        <v>4109</v>
      </c>
      <c r="IE1778" s="200" t="s">
        <v>4110</v>
      </c>
      <c r="IF1778" s="200" t="s">
        <v>318</v>
      </c>
    </row>
    <row r="1779" spans="237:240" x14ac:dyDescent="0.3">
      <c r="IC1779" s="200" t="s">
        <v>4116</v>
      </c>
      <c r="ID1779" s="200" t="s">
        <v>4109</v>
      </c>
      <c r="IE1779" s="200" t="s">
        <v>4110</v>
      </c>
      <c r="IF1779" s="200" t="s">
        <v>318</v>
      </c>
    </row>
    <row r="1780" spans="237:240" x14ac:dyDescent="0.3">
      <c r="IC1780" s="200" t="s">
        <v>4117</v>
      </c>
      <c r="ID1780" s="200" t="s">
        <v>4109</v>
      </c>
      <c r="IE1780" s="200" t="s">
        <v>4110</v>
      </c>
      <c r="IF1780" s="200" t="s">
        <v>318</v>
      </c>
    </row>
    <row r="1781" spans="237:240" x14ac:dyDescent="0.3">
      <c r="IC1781" s="200" t="s">
        <v>4118</v>
      </c>
      <c r="ID1781" s="200" t="s">
        <v>4109</v>
      </c>
      <c r="IE1781" s="200" t="s">
        <v>4110</v>
      </c>
      <c r="IF1781" s="200" t="s">
        <v>318</v>
      </c>
    </row>
    <row r="1782" spans="237:240" x14ac:dyDescent="0.3">
      <c r="IC1782" s="200" t="s">
        <v>4119</v>
      </c>
      <c r="ID1782" s="200" t="s">
        <v>4109</v>
      </c>
      <c r="IE1782" s="200" t="s">
        <v>4110</v>
      </c>
      <c r="IF1782" s="200" t="s">
        <v>318</v>
      </c>
    </row>
    <row r="1783" spans="237:240" x14ac:dyDescent="0.3">
      <c r="IC1783" s="200" t="s">
        <v>4120</v>
      </c>
      <c r="ID1783" s="200" t="s">
        <v>4109</v>
      </c>
      <c r="IE1783" s="200" t="s">
        <v>4110</v>
      </c>
      <c r="IF1783" s="200" t="s">
        <v>318</v>
      </c>
    </row>
    <row r="1784" spans="237:240" x14ac:dyDescent="0.3">
      <c r="IC1784" s="200" t="s">
        <v>4121</v>
      </c>
      <c r="ID1784" s="200" t="s">
        <v>4109</v>
      </c>
      <c r="IE1784" s="200" t="s">
        <v>4110</v>
      </c>
      <c r="IF1784" s="200" t="s">
        <v>318</v>
      </c>
    </row>
    <row r="1785" spans="237:240" x14ac:dyDescent="0.3">
      <c r="IC1785" s="200" t="s">
        <v>4122</v>
      </c>
      <c r="ID1785" s="200" t="s">
        <v>4109</v>
      </c>
      <c r="IE1785" s="200" t="s">
        <v>4110</v>
      </c>
      <c r="IF1785" s="200" t="s">
        <v>318</v>
      </c>
    </row>
    <row r="1786" spans="237:240" x14ac:dyDescent="0.3">
      <c r="IC1786" s="200" t="s">
        <v>4123</v>
      </c>
      <c r="ID1786" s="200" t="s">
        <v>4109</v>
      </c>
      <c r="IE1786" s="200" t="s">
        <v>4110</v>
      </c>
      <c r="IF1786" s="200" t="s">
        <v>318</v>
      </c>
    </row>
    <row r="1787" spans="237:240" x14ac:dyDescent="0.3">
      <c r="IC1787" s="200" t="s">
        <v>4124</v>
      </c>
      <c r="ID1787" s="200" t="s">
        <v>4109</v>
      </c>
      <c r="IE1787" s="200" t="s">
        <v>4110</v>
      </c>
      <c r="IF1787" s="200" t="s">
        <v>318</v>
      </c>
    </row>
    <row r="1788" spans="237:240" x14ac:dyDescent="0.3">
      <c r="IC1788" s="200" t="s">
        <v>4125</v>
      </c>
      <c r="ID1788" s="200" t="s">
        <v>4126</v>
      </c>
      <c r="IE1788" s="200" t="s">
        <v>4127</v>
      </c>
      <c r="IF1788" s="200" t="s">
        <v>318</v>
      </c>
    </row>
    <row r="1789" spans="237:240" x14ac:dyDescent="0.3">
      <c r="IC1789" s="200" t="s">
        <v>4128</v>
      </c>
      <c r="ID1789" s="200" t="s">
        <v>4129</v>
      </c>
      <c r="IE1789" s="200" t="s">
        <v>4130</v>
      </c>
      <c r="IF1789" s="200" t="s">
        <v>318</v>
      </c>
    </row>
    <row r="1790" spans="237:240" x14ac:dyDescent="0.3">
      <c r="IC1790" s="200" t="s">
        <v>4131</v>
      </c>
      <c r="ID1790" s="200" t="s">
        <v>4132</v>
      </c>
      <c r="IE1790" s="200" t="s">
        <v>4133</v>
      </c>
      <c r="IF1790" s="200" t="s">
        <v>318</v>
      </c>
    </row>
    <row r="1791" spans="237:240" x14ac:dyDescent="0.3">
      <c r="IC1791" s="200" t="s">
        <v>4134</v>
      </c>
      <c r="ID1791" s="200" t="s">
        <v>3495</v>
      </c>
      <c r="IE1791" s="200" t="s">
        <v>4135</v>
      </c>
      <c r="IF1791" s="200" t="s">
        <v>318</v>
      </c>
    </row>
    <row r="1792" spans="237:240" x14ac:dyDescent="0.3">
      <c r="IC1792" s="200" t="s">
        <v>4136</v>
      </c>
      <c r="ID1792" s="200" t="s">
        <v>4137</v>
      </c>
      <c r="IE1792" s="200" t="s">
        <v>4138</v>
      </c>
      <c r="IF1792" s="200" t="s">
        <v>318</v>
      </c>
    </row>
    <row r="1793" spans="237:240" x14ac:dyDescent="0.3">
      <c r="IC1793" s="200" t="s">
        <v>4139</v>
      </c>
      <c r="ID1793" s="200" t="s">
        <v>4140</v>
      </c>
      <c r="IE1793" s="200" t="s">
        <v>4141</v>
      </c>
      <c r="IF1793" s="200" t="s">
        <v>318</v>
      </c>
    </row>
    <row r="1794" spans="237:240" x14ac:dyDescent="0.3">
      <c r="IC1794" s="200" t="s">
        <v>4142</v>
      </c>
      <c r="ID1794" s="200" t="s">
        <v>4143</v>
      </c>
      <c r="IE1794" s="200" t="s">
        <v>4144</v>
      </c>
      <c r="IF1794" s="200" t="s">
        <v>318</v>
      </c>
    </row>
    <row r="1795" spans="237:240" x14ac:dyDescent="0.3">
      <c r="IC1795" s="200" t="s">
        <v>4145</v>
      </c>
      <c r="ID1795" s="200" t="s">
        <v>4146</v>
      </c>
      <c r="IE1795" s="200" t="s">
        <v>4147</v>
      </c>
      <c r="IF1795" s="200" t="s">
        <v>318</v>
      </c>
    </row>
    <row r="1796" spans="237:240" x14ac:dyDescent="0.3">
      <c r="IC1796" s="200" t="s">
        <v>4148</v>
      </c>
      <c r="ID1796" s="200" t="s">
        <v>4149</v>
      </c>
      <c r="IE1796" s="200" t="s">
        <v>4150</v>
      </c>
      <c r="IF1796" s="200" t="s">
        <v>318</v>
      </c>
    </row>
    <row r="1797" spans="237:240" x14ac:dyDescent="0.3">
      <c r="IC1797" s="200" t="s">
        <v>4151</v>
      </c>
      <c r="ID1797" s="200" t="s">
        <v>4152</v>
      </c>
      <c r="IE1797" s="200" t="s">
        <v>4153</v>
      </c>
      <c r="IF1797" s="200" t="s">
        <v>318</v>
      </c>
    </row>
    <row r="1798" spans="237:240" x14ac:dyDescent="0.3">
      <c r="IC1798" s="200" t="s">
        <v>4154</v>
      </c>
      <c r="ID1798" s="200" t="s">
        <v>4155</v>
      </c>
      <c r="IE1798" s="200" t="s">
        <v>4156</v>
      </c>
      <c r="IF1798" s="200" t="s">
        <v>318</v>
      </c>
    </row>
    <row r="1799" spans="237:240" x14ac:dyDescent="0.3">
      <c r="IC1799" s="200" t="s">
        <v>4154</v>
      </c>
      <c r="ID1799" s="200" t="s">
        <v>4157</v>
      </c>
      <c r="IE1799" s="200" t="s">
        <v>4158</v>
      </c>
      <c r="IF1799" s="200" t="s">
        <v>318</v>
      </c>
    </row>
    <row r="1800" spans="237:240" x14ac:dyDescent="0.3">
      <c r="IC1800" s="200" t="s">
        <v>4154</v>
      </c>
      <c r="ID1800" s="200" t="s">
        <v>4159</v>
      </c>
      <c r="IE1800" s="200" t="s">
        <v>4160</v>
      </c>
      <c r="IF1800" s="200" t="s">
        <v>318</v>
      </c>
    </row>
    <row r="1801" spans="237:240" x14ac:dyDescent="0.3">
      <c r="IC1801" s="200" t="s">
        <v>4154</v>
      </c>
      <c r="ID1801" s="200" t="s">
        <v>4161</v>
      </c>
      <c r="IE1801" s="200" t="s">
        <v>4162</v>
      </c>
      <c r="IF1801" s="200" t="s">
        <v>318</v>
      </c>
    </row>
    <row r="1802" spans="237:240" x14ac:dyDescent="0.3">
      <c r="IC1802" s="200" t="s">
        <v>4154</v>
      </c>
      <c r="ID1802" s="200" t="s">
        <v>4163</v>
      </c>
      <c r="IE1802" s="200" t="s">
        <v>4164</v>
      </c>
      <c r="IF1802" s="200" t="s">
        <v>318</v>
      </c>
    </row>
    <row r="1803" spans="237:240" x14ac:dyDescent="0.3">
      <c r="IC1803" s="200" t="s">
        <v>4154</v>
      </c>
      <c r="ID1803" s="200" t="s">
        <v>4165</v>
      </c>
      <c r="IE1803" s="200" t="s">
        <v>4166</v>
      </c>
      <c r="IF1803" s="200" t="s">
        <v>318</v>
      </c>
    </row>
    <row r="1804" spans="237:240" x14ac:dyDescent="0.3">
      <c r="IC1804" s="200" t="s">
        <v>4154</v>
      </c>
      <c r="ID1804" s="200" t="s">
        <v>4167</v>
      </c>
      <c r="IE1804" s="200" t="s">
        <v>4168</v>
      </c>
      <c r="IF1804" s="200" t="s">
        <v>318</v>
      </c>
    </row>
    <row r="1805" spans="237:240" x14ac:dyDescent="0.3">
      <c r="IC1805" s="200" t="s">
        <v>4154</v>
      </c>
      <c r="ID1805" s="200" t="s">
        <v>4169</v>
      </c>
      <c r="IE1805" s="200" t="s">
        <v>4170</v>
      </c>
      <c r="IF1805" s="200" t="s">
        <v>318</v>
      </c>
    </row>
    <row r="1806" spans="237:240" x14ac:dyDescent="0.3">
      <c r="IC1806" s="200" t="s">
        <v>4171</v>
      </c>
      <c r="ID1806" s="200" t="s">
        <v>4172</v>
      </c>
      <c r="IE1806" s="200" t="s">
        <v>4173</v>
      </c>
      <c r="IF1806" s="200" t="s">
        <v>318</v>
      </c>
    </row>
    <row r="1807" spans="237:240" x14ac:dyDescent="0.3">
      <c r="IC1807" s="200" t="s">
        <v>4174</v>
      </c>
      <c r="ID1807" s="200" t="s">
        <v>4175</v>
      </c>
      <c r="IE1807" s="200" t="s">
        <v>4176</v>
      </c>
      <c r="IF1807" s="200" t="s">
        <v>318</v>
      </c>
    </row>
    <row r="1808" spans="237:240" x14ac:dyDescent="0.3">
      <c r="IC1808" s="200" t="s">
        <v>4177</v>
      </c>
      <c r="ID1808" s="200" t="s">
        <v>4178</v>
      </c>
      <c r="IE1808" s="200" t="s">
        <v>4179</v>
      </c>
      <c r="IF1808" s="200" t="s">
        <v>318</v>
      </c>
    </row>
    <row r="1809" spans="237:240" x14ac:dyDescent="0.3">
      <c r="IC1809" s="200" t="s">
        <v>4180</v>
      </c>
      <c r="ID1809" s="200" t="s">
        <v>4181</v>
      </c>
      <c r="IE1809" s="200" t="s">
        <v>4182</v>
      </c>
      <c r="IF1809" s="200" t="s">
        <v>318</v>
      </c>
    </row>
    <row r="1810" spans="237:240" x14ac:dyDescent="0.3">
      <c r="IC1810" s="200" t="s">
        <v>4180</v>
      </c>
      <c r="ID1810" s="200" t="s">
        <v>4183</v>
      </c>
      <c r="IE1810" s="200" t="s">
        <v>4184</v>
      </c>
      <c r="IF1810" s="200" t="s">
        <v>318</v>
      </c>
    </row>
    <row r="1811" spans="237:240" x14ac:dyDescent="0.3">
      <c r="IC1811" s="200" t="s">
        <v>4180</v>
      </c>
      <c r="ID1811" s="200" t="s">
        <v>981</v>
      </c>
      <c r="IE1811" s="200" t="s">
        <v>4185</v>
      </c>
      <c r="IF1811" s="200" t="s">
        <v>318</v>
      </c>
    </row>
    <row r="1812" spans="237:240" x14ac:dyDescent="0.3">
      <c r="IC1812" s="200" t="s">
        <v>4186</v>
      </c>
      <c r="ID1812" s="200" t="s">
        <v>4187</v>
      </c>
      <c r="IE1812" s="200" t="s">
        <v>4188</v>
      </c>
      <c r="IF1812" s="200" t="s">
        <v>318</v>
      </c>
    </row>
    <row r="1813" spans="237:240" x14ac:dyDescent="0.3">
      <c r="IC1813" s="200" t="s">
        <v>4189</v>
      </c>
      <c r="ID1813" s="200" t="s">
        <v>4190</v>
      </c>
      <c r="IE1813" s="200" t="s">
        <v>4191</v>
      </c>
      <c r="IF1813" s="200" t="s">
        <v>318</v>
      </c>
    </row>
    <row r="1814" spans="237:240" x14ac:dyDescent="0.3">
      <c r="IC1814" s="200" t="s">
        <v>4192</v>
      </c>
      <c r="ID1814" s="200" t="s">
        <v>1569</v>
      </c>
      <c r="IE1814" s="200" t="s">
        <v>4193</v>
      </c>
      <c r="IF1814" s="200" t="s">
        <v>318</v>
      </c>
    </row>
    <row r="1815" spans="237:240" x14ac:dyDescent="0.3">
      <c r="IC1815" s="200" t="s">
        <v>4194</v>
      </c>
      <c r="ID1815" s="200" t="s">
        <v>4195</v>
      </c>
      <c r="IE1815" s="200" t="s">
        <v>4196</v>
      </c>
      <c r="IF1815" s="200" t="s">
        <v>318</v>
      </c>
    </row>
    <row r="1816" spans="237:240" x14ac:dyDescent="0.3">
      <c r="IC1816" s="200" t="s">
        <v>4197</v>
      </c>
      <c r="ID1816" s="200" t="s">
        <v>4198</v>
      </c>
      <c r="IE1816" s="200" t="s">
        <v>4199</v>
      </c>
      <c r="IF1816" s="200" t="s">
        <v>318</v>
      </c>
    </row>
    <row r="1817" spans="237:240" x14ac:dyDescent="0.3">
      <c r="IC1817" s="200" t="s">
        <v>4197</v>
      </c>
      <c r="ID1817" s="200" t="s">
        <v>4200</v>
      </c>
      <c r="IE1817" s="200" t="s">
        <v>4201</v>
      </c>
      <c r="IF1817" s="200" t="s">
        <v>318</v>
      </c>
    </row>
    <row r="1818" spans="237:240" x14ac:dyDescent="0.3">
      <c r="IC1818" s="200" t="s">
        <v>4202</v>
      </c>
      <c r="ID1818" s="200" t="s">
        <v>4203</v>
      </c>
      <c r="IE1818" s="200" t="s">
        <v>4204</v>
      </c>
      <c r="IF1818" s="200" t="s">
        <v>318</v>
      </c>
    </row>
    <row r="1819" spans="237:240" x14ac:dyDescent="0.3">
      <c r="IC1819" s="200" t="s">
        <v>4205</v>
      </c>
      <c r="ID1819" s="200" t="s">
        <v>4206</v>
      </c>
      <c r="IE1819" s="200" t="s">
        <v>4207</v>
      </c>
      <c r="IF1819" s="200" t="s">
        <v>318</v>
      </c>
    </row>
    <row r="1820" spans="237:240" x14ac:dyDescent="0.3">
      <c r="IC1820" s="200" t="s">
        <v>4205</v>
      </c>
      <c r="ID1820" s="200" t="s">
        <v>4208</v>
      </c>
      <c r="IE1820" s="200" t="s">
        <v>4209</v>
      </c>
      <c r="IF1820" s="200" t="s">
        <v>318</v>
      </c>
    </row>
    <row r="1821" spans="237:240" x14ac:dyDescent="0.3">
      <c r="IC1821" s="200" t="s">
        <v>4210</v>
      </c>
      <c r="ID1821" s="200" t="s">
        <v>4211</v>
      </c>
      <c r="IE1821" s="200" t="s">
        <v>4212</v>
      </c>
      <c r="IF1821" s="200" t="s">
        <v>318</v>
      </c>
    </row>
    <row r="1822" spans="237:240" x14ac:dyDescent="0.3">
      <c r="IC1822" s="200" t="s">
        <v>4213</v>
      </c>
      <c r="ID1822" s="200" t="s">
        <v>4214</v>
      </c>
      <c r="IE1822" s="200" t="s">
        <v>4215</v>
      </c>
      <c r="IF1822" s="200" t="s">
        <v>318</v>
      </c>
    </row>
    <row r="1823" spans="237:240" x14ac:dyDescent="0.3">
      <c r="IC1823" s="200" t="s">
        <v>4216</v>
      </c>
      <c r="ID1823" s="200" t="s">
        <v>4217</v>
      </c>
      <c r="IE1823" s="200" t="s">
        <v>4218</v>
      </c>
      <c r="IF1823" s="200" t="s">
        <v>318</v>
      </c>
    </row>
    <row r="1824" spans="237:240" x14ac:dyDescent="0.3">
      <c r="IC1824" s="200" t="s">
        <v>4219</v>
      </c>
      <c r="ID1824" s="200" t="s">
        <v>4220</v>
      </c>
      <c r="IE1824" s="200" t="s">
        <v>4221</v>
      </c>
      <c r="IF1824" s="200" t="s">
        <v>318</v>
      </c>
    </row>
    <row r="1825" spans="237:240" x14ac:dyDescent="0.3">
      <c r="IC1825" s="200" t="s">
        <v>4222</v>
      </c>
      <c r="ID1825" s="200" t="s">
        <v>4223</v>
      </c>
      <c r="IE1825" s="200" t="s">
        <v>4224</v>
      </c>
      <c r="IF1825" s="200" t="s">
        <v>318</v>
      </c>
    </row>
    <row r="1826" spans="237:240" x14ac:dyDescent="0.3">
      <c r="IC1826" s="200" t="s">
        <v>4225</v>
      </c>
      <c r="ID1826" s="200" t="s">
        <v>4226</v>
      </c>
      <c r="IE1826" s="200" t="s">
        <v>4227</v>
      </c>
      <c r="IF1826" s="200" t="s">
        <v>318</v>
      </c>
    </row>
    <row r="1827" spans="237:240" x14ac:dyDescent="0.3">
      <c r="IC1827" s="200" t="s">
        <v>4228</v>
      </c>
      <c r="ID1827" s="200" t="s">
        <v>4229</v>
      </c>
      <c r="IE1827" s="200" t="s">
        <v>4230</v>
      </c>
      <c r="IF1827" s="200" t="s">
        <v>318</v>
      </c>
    </row>
    <row r="1828" spans="237:240" x14ac:dyDescent="0.3">
      <c r="IC1828" s="200" t="s">
        <v>4228</v>
      </c>
      <c r="ID1828" s="200" t="s">
        <v>4231</v>
      </c>
      <c r="IE1828" s="200" t="s">
        <v>4232</v>
      </c>
      <c r="IF1828" s="200" t="s">
        <v>318</v>
      </c>
    </row>
    <row r="1829" spans="237:240" x14ac:dyDescent="0.3">
      <c r="IC1829" s="200" t="s">
        <v>4233</v>
      </c>
      <c r="ID1829" s="200" t="s">
        <v>4234</v>
      </c>
      <c r="IE1829" s="200" t="s">
        <v>4235</v>
      </c>
      <c r="IF1829" s="200" t="s">
        <v>318</v>
      </c>
    </row>
    <row r="1830" spans="237:240" x14ac:dyDescent="0.3">
      <c r="IC1830" s="200" t="s">
        <v>4236</v>
      </c>
      <c r="ID1830" s="200" t="s">
        <v>4237</v>
      </c>
      <c r="IE1830" s="200" t="s">
        <v>4238</v>
      </c>
      <c r="IF1830" s="200" t="s">
        <v>318</v>
      </c>
    </row>
    <row r="1831" spans="237:240" x14ac:dyDescent="0.3">
      <c r="IC1831" s="200" t="s">
        <v>4239</v>
      </c>
      <c r="ID1831" s="200" t="s">
        <v>4240</v>
      </c>
      <c r="IE1831" s="200" t="s">
        <v>4241</v>
      </c>
      <c r="IF1831" s="200" t="s">
        <v>318</v>
      </c>
    </row>
    <row r="1832" spans="237:240" x14ac:dyDescent="0.3">
      <c r="IC1832" s="200" t="s">
        <v>4242</v>
      </c>
      <c r="ID1832" s="200" t="s">
        <v>4243</v>
      </c>
      <c r="IE1832" s="200" t="s">
        <v>4244</v>
      </c>
      <c r="IF1832" s="200" t="s">
        <v>318</v>
      </c>
    </row>
    <row r="1833" spans="237:240" x14ac:dyDescent="0.3">
      <c r="IC1833" s="200" t="s">
        <v>4245</v>
      </c>
      <c r="ID1833" s="200" t="s">
        <v>4246</v>
      </c>
      <c r="IE1833" s="200" t="s">
        <v>4247</v>
      </c>
      <c r="IF1833" s="200" t="s">
        <v>318</v>
      </c>
    </row>
    <row r="1834" spans="237:240" x14ac:dyDescent="0.3">
      <c r="IC1834" s="200" t="s">
        <v>4245</v>
      </c>
      <c r="ID1834" s="200" t="s">
        <v>4248</v>
      </c>
      <c r="IE1834" s="200" t="s">
        <v>4249</v>
      </c>
      <c r="IF1834" s="200" t="s">
        <v>318</v>
      </c>
    </row>
    <row r="1835" spans="237:240" x14ac:dyDescent="0.3">
      <c r="IC1835" s="200" t="s">
        <v>4250</v>
      </c>
      <c r="ID1835" s="200" t="s">
        <v>4251</v>
      </c>
      <c r="IE1835" s="200" t="s">
        <v>4252</v>
      </c>
      <c r="IF1835" s="200" t="s">
        <v>318</v>
      </c>
    </row>
    <row r="1836" spans="237:240" x14ac:dyDescent="0.3">
      <c r="IC1836" s="200" t="s">
        <v>4253</v>
      </c>
      <c r="ID1836" s="200" t="s">
        <v>4254</v>
      </c>
      <c r="IE1836" s="200" t="s">
        <v>4255</v>
      </c>
      <c r="IF1836" s="200" t="s">
        <v>318</v>
      </c>
    </row>
    <row r="1837" spans="237:240" x14ac:dyDescent="0.3">
      <c r="IC1837" s="200" t="s">
        <v>4256</v>
      </c>
      <c r="ID1837" s="200" t="s">
        <v>4257</v>
      </c>
      <c r="IE1837" s="200" t="s">
        <v>4258</v>
      </c>
      <c r="IF1837" s="200" t="s">
        <v>318</v>
      </c>
    </row>
    <row r="1838" spans="237:240" x14ac:dyDescent="0.3">
      <c r="IC1838" s="200" t="s">
        <v>4256</v>
      </c>
      <c r="ID1838" s="200" t="s">
        <v>4259</v>
      </c>
      <c r="IE1838" s="200" t="s">
        <v>4260</v>
      </c>
      <c r="IF1838" s="200" t="s">
        <v>318</v>
      </c>
    </row>
    <row r="1839" spans="237:240" x14ac:dyDescent="0.3">
      <c r="IC1839" s="200" t="s">
        <v>4261</v>
      </c>
      <c r="ID1839" s="200" t="s">
        <v>4262</v>
      </c>
      <c r="IE1839" s="200" t="s">
        <v>4263</v>
      </c>
      <c r="IF1839" s="200" t="s">
        <v>318</v>
      </c>
    </row>
    <row r="1840" spans="237:240" x14ac:dyDescent="0.3">
      <c r="IC1840" s="200" t="s">
        <v>4264</v>
      </c>
      <c r="ID1840" s="200" t="s">
        <v>4265</v>
      </c>
      <c r="IE1840" s="200" t="s">
        <v>4266</v>
      </c>
      <c r="IF1840" s="200" t="s">
        <v>318</v>
      </c>
    </row>
    <row r="1841" spans="237:240" x14ac:dyDescent="0.3">
      <c r="IC1841" s="200" t="s">
        <v>4264</v>
      </c>
      <c r="ID1841" s="200" t="s">
        <v>4267</v>
      </c>
      <c r="IE1841" s="200" t="s">
        <v>4268</v>
      </c>
      <c r="IF1841" s="200" t="s">
        <v>318</v>
      </c>
    </row>
    <row r="1842" spans="237:240" x14ac:dyDescent="0.3">
      <c r="IC1842" s="200" t="s">
        <v>4269</v>
      </c>
      <c r="ID1842" s="200" t="s">
        <v>4270</v>
      </c>
      <c r="IE1842" s="200" t="s">
        <v>4271</v>
      </c>
      <c r="IF1842" s="200" t="s">
        <v>318</v>
      </c>
    </row>
    <row r="1843" spans="237:240" x14ac:dyDescent="0.3">
      <c r="IC1843" s="200" t="s">
        <v>4272</v>
      </c>
      <c r="ID1843" s="200" t="s">
        <v>4273</v>
      </c>
      <c r="IE1843" s="200" t="s">
        <v>4274</v>
      </c>
      <c r="IF1843" s="200" t="s">
        <v>318</v>
      </c>
    </row>
    <row r="1844" spans="237:240" x14ac:dyDescent="0.3">
      <c r="IC1844" s="200" t="s">
        <v>4272</v>
      </c>
      <c r="ID1844" s="200" t="s">
        <v>4275</v>
      </c>
      <c r="IE1844" s="200" t="s">
        <v>4276</v>
      </c>
      <c r="IF1844" s="200" t="s">
        <v>318</v>
      </c>
    </row>
    <row r="1845" spans="237:240" x14ac:dyDescent="0.3">
      <c r="IC1845" s="200" t="s">
        <v>4277</v>
      </c>
      <c r="ID1845" s="200" t="s">
        <v>4278</v>
      </c>
      <c r="IE1845" s="200" t="s">
        <v>4279</v>
      </c>
      <c r="IF1845" s="200" t="s">
        <v>318</v>
      </c>
    </row>
    <row r="1846" spans="237:240" x14ac:dyDescent="0.3">
      <c r="IC1846" s="200" t="s">
        <v>4277</v>
      </c>
      <c r="ID1846" s="200" t="s">
        <v>546</v>
      </c>
      <c r="IE1846" s="200" t="s">
        <v>4280</v>
      </c>
      <c r="IF1846" s="200" t="s">
        <v>318</v>
      </c>
    </row>
    <row r="1847" spans="237:240" x14ac:dyDescent="0.3">
      <c r="IC1847" s="200" t="s">
        <v>4281</v>
      </c>
      <c r="ID1847" s="200" t="s">
        <v>4282</v>
      </c>
      <c r="IE1847" s="200" t="s">
        <v>4283</v>
      </c>
      <c r="IF1847" s="200" t="s">
        <v>318</v>
      </c>
    </row>
    <row r="1848" spans="237:240" x14ac:dyDescent="0.3">
      <c r="IC1848" s="200" t="s">
        <v>4284</v>
      </c>
      <c r="ID1848" s="200" t="s">
        <v>4285</v>
      </c>
      <c r="IE1848" s="200" t="s">
        <v>4286</v>
      </c>
      <c r="IF1848" s="200" t="s">
        <v>318</v>
      </c>
    </row>
    <row r="1849" spans="237:240" x14ac:dyDescent="0.3">
      <c r="IC1849" s="200" t="s">
        <v>4287</v>
      </c>
      <c r="ID1849" s="200" t="s">
        <v>4288</v>
      </c>
      <c r="IE1849" s="200" t="s">
        <v>4289</v>
      </c>
      <c r="IF1849" s="200" t="s">
        <v>318</v>
      </c>
    </row>
    <row r="1850" spans="237:240" x14ac:dyDescent="0.3">
      <c r="IC1850" s="200" t="s">
        <v>4287</v>
      </c>
      <c r="ID1850" s="200" t="s">
        <v>4290</v>
      </c>
      <c r="IE1850" s="200" t="s">
        <v>4291</v>
      </c>
      <c r="IF1850" s="200" t="s">
        <v>318</v>
      </c>
    </row>
    <row r="1851" spans="237:240" x14ac:dyDescent="0.3">
      <c r="IC1851" s="200" t="s">
        <v>4292</v>
      </c>
      <c r="ID1851" s="200" t="s">
        <v>4293</v>
      </c>
      <c r="IE1851" s="200" t="s">
        <v>4294</v>
      </c>
      <c r="IF1851" s="200" t="s">
        <v>318</v>
      </c>
    </row>
    <row r="1852" spans="237:240" x14ac:dyDescent="0.3">
      <c r="IC1852" s="200" t="s">
        <v>4295</v>
      </c>
      <c r="ID1852" s="200" t="s">
        <v>4296</v>
      </c>
      <c r="IE1852" s="200" t="s">
        <v>4297</v>
      </c>
      <c r="IF1852" s="200" t="s">
        <v>318</v>
      </c>
    </row>
    <row r="1853" spans="237:240" x14ac:dyDescent="0.3">
      <c r="IC1853" s="200" t="s">
        <v>4298</v>
      </c>
      <c r="ID1853" s="200" t="s">
        <v>4299</v>
      </c>
      <c r="IE1853" s="200" t="s">
        <v>4300</v>
      </c>
      <c r="IF1853" s="200" t="s">
        <v>318</v>
      </c>
    </row>
    <row r="1854" spans="237:240" x14ac:dyDescent="0.3">
      <c r="IC1854" s="200" t="s">
        <v>4301</v>
      </c>
      <c r="ID1854" s="200" t="s">
        <v>4302</v>
      </c>
      <c r="IE1854" s="200" t="s">
        <v>4303</v>
      </c>
      <c r="IF1854" s="200" t="s">
        <v>318</v>
      </c>
    </row>
    <row r="1855" spans="237:240" x14ac:dyDescent="0.3">
      <c r="IC1855" s="200" t="s">
        <v>4301</v>
      </c>
      <c r="ID1855" s="200" t="s">
        <v>4304</v>
      </c>
      <c r="IE1855" s="200" t="s">
        <v>4305</v>
      </c>
      <c r="IF1855" s="200" t="s">
        <v>318</v>
      </c>
    </row>
    <row r="1856" spans="237:240" x14ac:dyDescent="0.3">
      <c r="IC1856" s="200" t="s">
        <v>4306</v>
      </c>
      <c r="ID1856" s="200" t="s">
        <v>4307</v>
      </c>
      <c r="IE1856" s="200" t="s">
        <v>4308</v>
      </c>
      <c r="IF1856" s="200" t="s">
        <v>318</v>
      </c>
    </row>
    <row r="1857" spans="237:240" x14ac:dyDescent="0.3">
      <c r="IC1857" s="200" t="s">
        <v>4309</v>
      </c>
      <c r="ID1857" s="200" t="s">
        <v>2499</v>
      </c>
      <c r="IE1857" s="200" t="s">
        <v>4310</v>
      </c>
      <c r="IF1857" s="200" t="s">
        <v>318</v>
      </c>
    </row>
    <row r="1858" spans="237:240" x14ac:dyDescent="0.3">
      <c r="IC1858" s="200" t="s">
        <v>4311</v>
      </c>
      <c r="ID1858" s="200" t="s">
        <v>4312</v>
      </c>
      <c r="IE1858" s="200" t="s">
        <v>4313</v>
      </c>
      <c r="IF1858" s="200" t="s">
        <v>318</v>
      </c>
    </row>
    <row r="1859" spans="237:240" x14ac:dyDescent="0.3">
      <c r="IC1859" s="200" t="s">
        <v>4314</v>
      </c>
      <c r="ID1859" s="200" t="s">
        <v>4315</v>
      </c>
      <c r="IE1859" s="200" t="s">
        <v>4316</v>
      </c>
      <c r="IF1859" s="200" t="s">
        <v>318</v>
      </c>
    </row>
    <row r="1860" spans="237:240" x14ac:dyDescent="0.3">
      <c r="IC1860" s="200" t="s">
        <v>4317</v>
      </c>
      <c r="ID1860" s="200" t="s">
        <v>4318</v>
      </c>
      <c r="IE1860" s="200" t="s">
        <v>4319</v>
      </c>
      <c r="IF1860" s="200" t="s">
        <v>318</v>
      </c>
    </row>
    <row r="1861" spans="237:240" x14ac:dyDescent="0.3">
      <c r="IC1861" s="200" t="s">
        <v>4317</v>
      </c>
      <c r="ID1861" s="200" t="s">
        <v>4320</v>
      </c>
      <c r="IE1861" s="200" t="s">
        <v>4321</v>
      </c>
      <c r="IF1861" s="200" t="s">
        <v>318</v>
      </c>
    </row>
    <row r="1862" spans="237:240" x14ac:dyDescent="0.3">
      <c r="IC1862" s="200" t="s">
        <v>4317</v>
      </c>
      <c r="ID1862" s="200" t="s">
        <v>4322</v>
      </c>
      <c r="IE1862" s="200" t="s">
        <v>4323</v>
      </c>
      <c r="IF1862" s="200" t="s">
        <v>318</v>
      </c>
    </row>
    <row r="1863" spans="237:240" x14ac:dyDescent="0.3">
      <c r="IC1863" s="200" t="s">
        <v>4324</v>
      </c>
      <c r="ID1863" s="200" t="s">
        <v>4325</v>
      </c>
      <c r="IE1863" s="200" t="s">
        <v>4326</v>
      </c>
      <c r="IF1863" s="200" t="s">
        <v>318</v>
      </c>
    </row>
    <row r="1864" spans="237:240" x14ac:dyDescent="0.3">
      <c r="IC1864" s="200" t="s">
        <v>4327</v>
      </c>
      <c r="ID1864" s="200" t="s">
        <v>4328</v>
      </c>
      <c r="IE1864" s="200" t="s">
        <v>4329</v>
      </c>
      <c r="IF1864" s="200" t="s">
        <v>318</v>
      </c>
    </row>
    <row r="1865" spans="237:240" x14ac:dyDescent="0.3">
      <c r="IC1865" s="200" t="s">
        <v>4327</v>
      </c>
      <c r="ID1865" s="200" t="s">
        <v>4330</v>
      </c>
      <c r="IE1865" s="200" t="s">
        <v>4331</v>
      </c>
      <c r="IF1865" s="200" t="s">
        <v>318</v>
      </c>
    </row>
    <row r="1866" spans="237:240" x14ac:dyDescent="0.3">
      <c r="IC1866" s="200" t="s">
        <v>4332</v>
      </c>
      <c r="ID1866" s="200" t="s">
        <v>4333</v>
      </c>
      <c r="IE1866" s="200" t="s">
        <v>4334</v>
      </c>
      <c r="IF1866" s="200" t="s">
        <v>318</v>
      </c>
    </row>
    <row r="1867" spans="237:240" x14ac:dyDescent="0.3">
      <c r="IC1867" s="200" t="s">
        <v>4335</v>
      </c>
      <c r="ID1867" s="200" t="s">
        <v>4336</v>
      </c>
      <c r="IE1867" s="200" t="s">
        <v>4337</v>
      </c>
      <c r="IF1867" s="200" t="s">
        <v>318</v>
      </c>
    </row>
    <row r="1868" spans="237:240" x14ac:dyDescent="0.3">
      <c r="IC1868" s="200" t="s">
        <v>4335</v>
      </c>
      <c r="ID1868" s="200" t="s">
        <v>4338</v>
      </c>
      <c r="IE1868" s="200" t="s">
        <v>4339</v>
      </c>
      <c r="IF1868" s="200" t="s">
        <v>318</v>
      </c>
    </row>
    <row r="1869" spans="237:240" x14ac:dyDescent="0.3">
      <c r="IC1869" s="200" t="s">
        <v>4335</v>
      </c>
      <c r="ID1869" s="200" t="s">
        <v>4340</v>
      </c>
      <c r="IE1869" s="200" t="s">
        <v>4341</v>
      </c>
      <c r="IF1869" s="200" t="s">
        <v>318</v>
      </c>
    </row>
    <row r="1870" spans="237:240" x14ac:dyDescent="0.3">
      <c r="IC1870" s="200" t="s">
        <v>4335</v>
      </c>
      <c r="ID1870" s="200" t="s">
        <v>4342</v>
      </c>
      <c r="IE1870" s="200" t="s">
        <v>4343</v>
      </c>
      <c r="IF1870" s="200" t="s">
        <v>318</v>
      </c>
    </row>
    <row r="1871" spans="237:240" x14ac:dyDescent="0.3">
      <c r="IC1871" s="200" t="s">
        <v>4344</v>
      </c>
      <c r="ID1871" s="200" t="s">
        <v>4345</v>
      </c>
      <c r="IE1871" s="200" t="s">
        <v>4346</v>
      </c>
      <c r="IF1871" s="200" t="s">
        <v>318</v>
      </c>
    </row>
    <row r="1872" spans="237:240" x14ac:dyDescent="0.3">
      <c r="IC1872" s="200" t="s">
        <v>4344</v>
      </c>
      <c r="ID1872" s="200" t="s">
        <v>4347</v>
      </c>
      <c r="IE1872" s="200" t="s">
        <v>4348</v>
      </c>
      <c r="IF1872" s="200" t="s">
        <v>318</v>
      </c>
    </row>
    <row r="1873" spans="237:240" x14ac:dyDescent="0.3">
      <c r="IC1873" s="200" t="s">
        <v>4349</v>
      </c>
      <c r="ID1873" s="200" t="s">
        <v>4350</v>
      </c>
      <c r="IE1873" s="200" t="s">
        <v>4351</v>
      </c>
      <c r="IF1873" s="200" t="s">
        <v>318</v>
      </c>
    </row>
    <row r="1874" spans="237:240" x14ac:dyDescent="0.3">
      <c r="IC1874" s="200" t="s">
        <v>4352</v>
      </c>
      <c r="ID1874" s="200" t="s">
        <v>4353</v>
      </c>
      <c r="IE1874" s="200" t="s">
        <v>4354</v>
      </c>
      <c r="IF1874" s="200" t="s">
        <v>318</v>
      </c>
    </row>
    <row r="1875" spans="237:240" x14ac:dyDescent="0.3">
      <c r="IC1875" s="200" t="s">
        <v>4355</v>
      </c>
      <c r="ID1875" s="200" t="s">
        <v>4356</v>
      </c>
      <c r="IE1875" s="200" t="s">
        <v>4357</v>
      </c>
      <c r="IF1875" s="200" t="s">
        <v>318</v>
      </c>
    </row>
    <row r="1876" spans="237:240" x14ac:dyDescent="0.3">
      <c r="IC1876" s="200" t="s">
        <v>4355</v>
      </c>
      <c r="ID1876" s="200" t="s">
        <v>4358</v>
      </c>
      <c r="IE1876" s="200" t="s">
        <v>4359</v>
      </c>
      <c r="IF1876" s="200" t="s">
        <v>318</v>
      </c>
    </row>
    <row r="1877" spans="237:240" x14ac:dyDescent="0.3">
      <c r="IC1877" s="200" t="s">
        <v>4360</v>
      </c>
      <c r="ID1877" s="200" t="s">
        <v>4361</v>
      </c>
      <c r="IE1877" s="200" t="s">
        <v>4362</v>
      </c>
      <c r="IF1877" s="200" t="s">
        <v>318</v>
      </c>
    </row>
    <row r="1878" spans="237:240" x14ac:dyDescent="0.3">
      <c r="IC1878" s="200" t="s">
        <v>4363</v>
      </c>
      <c r="ID1878" s="200" t="s">
        <v>4364</v>
      </c>
      <c r="IE1878" s="200" t="s">
        <v>4365</v>
      </c>
      <c r="IF1878" s="200" t="s">
        <v>318</v>
      </c>
    </row>
    <row r="1879" spans="237:240" x14ac:dyDescent="0.3">
      <c r="IC1879" s="200" t="s">
        <v>4363</v>
      </c>
      <c r="ID1879" s="200" t="s">
        <v>4366</v>
      </c>
      <c r="IE1879" s="200" t="s">
        <v>4367</v>
      </c>
      <c r="IF1879" s="200" t="s">
        <v>318</v>
      </c>
    </row>
    <row r="1880" spans="237:240" x14ac:dyDescent="0.3">
      <c r="IC1880" s="200" t="s">
        <v>4363</v>
      </c>
      <c r="ID1880" s="200" t="s">
        <v>4368</v>
      </c>
      <c r="IE1880" s="200" t="s">
        <v>4369</v>
      </c>
      <c r="IF1880" s="200" t="s">
        <v>318</v>
      </c>
    </row>
    <row r="1881" spans="237:240" x14ac:dyDescent="0.3">
      <c r="IC1881" s="200" t="s">
        <v>4370</v>
      </c>
      <c r="ID1881" s="200" t="s">
        <v>4371</v>
      </c>
      <c r="IE1881" s="200" t="s">
        <v>4372</v>
      </c>
      <c r="IF1881" s="200" t="s">
        <v>318</v>
      </c>
    </row>
    <row r="1882" spans="237:240" x14ac:dyDescent="0.3">
      <c r="IC1882" s="200" t="s">
        <v>4373</v>
      </c>
      <c r="ID1882" s="200" t="s">
        <v>4374</v>
      </c>
      <c r="IE1882" s="200" t="s">
        <v>4375</v>
      </c>
      <c r="IF1882" s="200" t="s">
        <v>318</v>
      </c>
    </row>
    <row r="1883" spans="237:240" x14ac:dyDescent="0.3">
      <c r="IC1883" s="200" t="s">
        <v>4373</v>
      </c>
      <c r="ID1883" s="200" t="s">
        <v>4376</v>
      </c>
      <c r="IE1883" s="200" t="s">
        <v>4377</v>
      </c>
      <c r="IF1883" s="200" t="s">
        <v>318</v>
      </c>
    </row>
    <row r="1884" spans="237:240" x14ac:dyDescent="0.3">
      <c r="IC1884" s="200" t="s">
        <v>4378</v>
      </c>
      <c r="ID1884" s="200" t="s">
        <v>4379</v>
      </c>
      <c r="IE1884" s="200" t="s">
        <v>4380</v>
      </c>
      <c r="IF1884" s="200" t="s">
        <v>318</v>
      </c>
    </row>
    <row r="1885" spans="237:240" x14ac:dyDescent="0.3">
      <c r="IC1885" s="200" t="s">
        <v>4378</v>
      </c>
      <c r="ID1885" s="200" t="s">
        <v>4381</v>
      </c>
      <c r="IE1885" s="200" t="s">
        <v>4382</v>
      </c>
      <c r="IF1885" s="200" t="s">
        <v>318</v>
      </c>
    </row>
    <row r="1886" spans="237:240" x14ac:dyDescent="0.3">
      <c r="IC1886" s="200" t="s">
        <v>4378</v>
      </c>
      <c r="ID1886" s="200" t="s">
        <v>4383</v>
      </c>
      <c r="IE1886" s="200" t="s">
        <v>4384</v>
      </c>
      <c r="IF1886" s="200" t="s">
        <v>318</v>
      </c>
    </row>
    <row r="1887" spans="237:240" x14ac:dyDescent="0.3">
      <c r="IC1887" s="200" t="s">
        <v>4385</v>
      </c>
      <c r="ID1887" s="200" t="s">
        <v>4386</v>
      </c>
      <c r="IE1887" s="200" t="s">
        <v>4387</v>
      </c>
      <c r="IF1887" s="200" t="s">
        <v>318</v>
      </c>
    </row>
    <row r="1888" spans="237:240" x14ac:dyDescent="0.3">
      <c r="IC1888" s="200" t="s">
        <v>4385</v>
      </c>
      <c r="ID1888" s="200" t="s">
        <v>4388</v>
      </c>
      <c r="IE1888" s="200" t="s">
        <v>4389</v>
      </c>
      <c r="IF1888" s="200" t="s">
        <v>318</v>
      </c>
    </row>
    <row r="1889" spans="237:240" x14ac:dyDescent="0.3">
      <c r="IC1889" s="200" t="s">
        <v>4390</v>
      </c>
      <c r="ID1889" s="200" t="s">
        <v>4391</v>
      </c>
      <c r="IE1889" s="200" t="s">
        <v>4392</v>
      </c>
      <c r="IF1889" s="200" t="s">
        <v>318</v>
      </c>
    </row>
    <row r="1890" spans="237:240" x14ac:dyDescent="0.3">
      <c r="IC1890" s="200" t="s">
        <v>4390</v>
      </c>
      <c r="ID1890" s="200" t="s">
        <v>3477</v>
      </c>
      <c r="IE1890" s="200" t="s">
        <v>4393</v>
      </c>
      <c r="IF1890" s="200" t="s">
        <v>318</v>
      </c>
    </row>
    <row r="1891" spans="237:240" x14ac:dyDescent="0.3">
      <c r="IC1891" s="200" t="s">
        <v>4394</v>
      </c>
      <c r="ID1891" s="200" t="s">
        <v>4395</v>
      </c>
      <c r="IE1891" s="200" t="s">
        <v>4396</v>
      </c>
      <c r="IF1891" s="200" t="s">
        <v>318</v>
      </c>
    </row>
    <row r="1892" spans="237:240" x14ac:dyDescent="0.3">
      <c r="IC1892" s="200" t="s">
        <v>4397</v>
      </c>
      <c r="ID1892" s="200" t="s">
        <v>4398</v>
      </c>
      <c r="IE1892" s="200" t="s">
        <v>4399</v>
      </c>
      <c r="IF1892" s="200" t="s">
        <v>318</v>
      </c>
    </row>
    <row r="1893" spans="237:240" x14ac:dyDescent="0.3">
      <c r="IC1893" s="200" t="s">
        <v>4400</v>
      </c>
      <c r="ID1893" s="200" t="s">
        <v>4401</v>
      </c>
      <c r="IE1893" s="200" t="s">
        <v>4402</v>
      </c>
      <c r="IF1893" s="200" t="s">
        <v>318</v>
      </c>
    </row>
    <row r="1894" spans="237:240" x14ac:dyDescent="0.3">
      <c r="IC1894" s="200" t="s">
        <v>4403</v>
      </c>
      <c r="ID1894" s="200" t="s">
        <v>4404</v>
      </c>
      <c r="IE1894" s="200" t="s">
        <v>4405</v>
      </c>
      <c r="IF1894" s="200" t="s">
        <v>318</v>
      </c>
    </row>
    <row r="1895" spans="237:240" x14ac:dyDescent="0.3">
      <c r="IC1895" s="200" t="s">
        <v>4406</v>
      </c>
      <c r="ID1895" s="200" t="s">
        <v>4407</v>
      </c>
      <c r="IE1895" s="200" t="s">
        <v>4408</v>
      </c>
      <c r="IF1895" s="200" t="s">
        <v>318</v>
      </c>
    </row>
    <row r="1896" spans="237:240" x14ac:dyDescent="0.3">
      <c r="IC1896" s="200" t="s">
        <v>4406</v>
      </c>
      <c r="ID1896" s="200" t="s">
        <v>4409</v>
      </c>
      <c r="IE1896" s="200" t="s">
        <v>4410</v>
      </c>
      <c r="IF1896" s="200" t="s">
        <v>318</v>
      </c>
    </row>
    <row r="1897" spans="237:240" x14ac:dyDescent="0.3">
      <c r="IC1897" s="200" t="s">
        <v>4406</v>
      </c>
      <c r="ID1897" s="200" t="s">
        <v>4411</v>
      </c>
      <c r="IE1897" s="200" t="s">
        <v>4412</v>
      </c>
      <c r="IF1897" s="200" t="s">
        <v>318</v>
      </c>
    </row>
    <row r="1898" spans="237:240" x14ac:dyDescent="0.3">
      <c r="IC1898" s="200" t="s">
        <v>4413</v>
      </c>
      <c r="ID1898" s="200" t="s">
        <v>4414</v>
      </c>
      <c r="IE1898" s="200" t="s">
        <v>4415</v>
      </c>
      <c r="IF1898" s="200" t="s">
        <v>318</v>
      </c>
    </row>
    <row r="1899" spans="237:240" x14ac:dyDescent="0.3">
      <c r="IC1899" s="200" t="s">
        <v>4413</v>
      </c>
      <c r="ID1899" s="200" t="s">
        <v>4416</v>
      </c>
      <c r="IE1899" s="200" t="s">
        <v>4417</v>
      </c>
      <c r="IF1899" s="200" t="s">
        <v>318</v>
      </c>
    </row>
    <row r="1900" spans="237:240" x14ac:dyDescent="0.3">
      <c r="IC1900" s="200" t="s">
        <v>4413</v>
      </c>
      <c r="ID1900" s="200" t="s">
        <v>4418</v>
      </c>
      <c r="IE1900" s="200" t="s">
        <v>4419</v>
      </c>
      <c r="IF1900" s="200" t="s">
        <v>318</v>
      </c>
    </row>
    <row r="1901" spans="237:240" x14ac:dyDescent="0.3">
      <c r="IC1901" s="200" t="s">
        <v>4413</v>
      </c>
      <c r="ID1901" s="200" t="s">
        <v>3695</v>
      </c>
      <c r="IE1901" s="200" t="s">
        <v>4420</v>
      </c>
      <c r="IF1901" s="200" t="s">
        <v>318</v>
      </c>
    </row>
    <row r="1902" spans="237:240" x14ac:dyDescent="0.3">
      <c r="IC1902" s="200" t="s">
        <v>4421</v>
      </c>
      <c r="ID1902" s="200" t="s">
        <v>4422</v>
      </c>
      <c r="IE1902" s="200" t="s">
        <v>4423</v>
      </c>
      <c r="IF1902" s="200" t="s">
        <v>318</v>
      </c>
    </row>
    <row r="1903" spans="237:240" x14ac:dyDescent="0.3">
      <c r="IC1903" s="200" t="s">
        <v>4424</v>
      </c>
      <c r="ID1903" s="200" t="s">
        <v>4425</v>
      </c>
      <c r="IE1903" s="200" t="s">
        <v>4426</v>
      </c>
      <c r="IF1903" s="200" t="s">
        <v>4427</v>
      </c>
    </row>
    <row r="1904" spans="237:240" x14ac:dyDescent="0.3">
      <c r="IC1904" s="200" t="s">
        <v>4428</v>
      </c>
      <c r="ID1904" s="200" t="s">
        <v>4425</v>
      </c>
      <c r="IE1904" s="200" t="s">
        <v>4426</v>
      </c>
      <c r="IF1904" s="200" t="s">
        <v>4427</v>
      </c>
    </row>
    <row r="1905" spans="237:240" x14ac:dyDescent="0.3">
      <c r="IC1905" s="200" t="s">
        <v>4429</v>
      </c>
      <c r="ID1905" s="200" t="s">
        <v>4425</v>
      </c>
      <c r="IE1905" s="200" t="s">
        <v>4426</v>
      </c>
      <c r="IF1905" s="200" t="s">
        <v>4427</v>
      </c>
    </row>
    <row r="1906" spans="237:240" x14ac:dyDescent="0.3">
      <c r="IC1906" s="200" t="s">
        <v>4430</v>
      </c>
      <c r="ID1906" s="200" t="s">
        <v>4425</v>
      </c>
      <c r="IE1906" s="200" t="s">
        <v>4426</v>
      </c>
      <c r="IF1906" s="200" t="s">
        <v>4427</v>
      </c>
    </row>
    <row r="1907" spans="237:240" x14ac:dyDescent="0.3">
      <c r="IC1907" s="200" t="s">
        <v>4431</v>
      </c>
      <c r="ID1907" s="200" t="s">
        <v>4425</v>
      </c>
      <c r="IE1907" s="200" t="s">
        <v>4426</v>
      </c>
      <c r="IF1907" s="200" t="s">
        <v>4427</v>
      </c>
    </row>
    <row r="1908" spans="237:240" x14ac:dyDescent="0.3">
      <c r="IC1908" s="200" t="s">
        <v>4432</v>
      </c>
      <c r="ID1908" s="200" t="s">
        <v>4425</v>
      </c>
      <c r="IE1908" s="200" t="s">
        <v>4433</v>
      </c>
      <c r="IF1908" s="200" t="s">
        <v>4427</v>
      </c>
    </row>
    <row r="1909" spans="237:240" x14ac:dyDescent="0.3">
      <c r="IC1909" s="200" t="s">
        <v>4434</v>
      </c>
      <c r="ID1909" s="200" t="s">
        <v>4425</v>
      </c>
      <c r="IE1909" s="200" t="s">
        <v>4433</v>
      </c>
      <c r="IF1909" s="200" t="s">
        <v>4427</v>
      </c>
    </row>
    <row r="1910" spans="237:240" x14ac:dyDescent="0.3">
      <c r="IC1910" s="200" t="s">
        <v>4435</v>
      </c>
      <c r="ID1910" s="200" t="s">
        <v>4425</v>
      </c>
      <c r="IE1910" s="200" t="s">
        <v>4433</v>
      </c>
      <c r="IF1910" s="200" t="s">
        <v>4427</v>
      </c>
    </row>
    <row r="1911" spans="237:240" x14ac:dyDescent="0.3">
      <c r="IC1911" s="200" t="s">
        <v>4436</v>
      </c>
      <c r="ID1911" s="200" t="s">
        <v>4425</v>
      </c>
      <c r="IE1911" s="200" t="s">
        <v>4433</v>
      </c>
      <c r="IF1911" s="200" t="s">
        <v>4427</v>
      </c>
    </row>
    <row r="1912" spans="237:240" x14ac:dyDescent="0.3">
      <c r="IC1912" s="200" t="s">
        <v>4437</v>
      </c>
      <c r="ID1912" s="200" t="s">
        <v>4425</v>
      </c>
      <c r="IE1912" s="200" t="s">
        <v>4438</v>
      </c>
      <c r="IF1912" s="200" t="s">
        <v>4427</v>
      </c>
    </row>
    <row r="1913" spans="237:240" x14ac:dyDescent="0.3">
      <c r="IC1913" s="200" t="s">
        <v>4439</v>
      </c>
      <c r="ID1913" s="200" t="s">
        <v>4425</v>
      </c>
      <c r="IE1913" s="200" t="s">
        <v>4438</v>
      </c>
      <c r="IF1913" s="200" t="s">
        <v>4427</v>
      </c>
    </row>
    <row r="1914" spans="237:240" x14ac:dyDescent="0.3">
      <c r="IC1914" s="200" t="s">
        <v>4440</v>
      </c>
      <c r="ID1914" s="200" t="s">
        <v>4425</v>
      </c>
      <c r="IE1914" s="200" t="s">
        <v>4438</v>
      </c>
      <c r="IF1914" s="200" t="s">
        <v>4427</v>
      </c>
    </row>
    <row r="1915" spans="237:240" x14ac:dyDescent="0.3">
      <c r="IC1915" s="200" t="s">
        <v>4441</v>
      </c>
      <c r="ID1915" s="200" t="s">
        <v>4425</v>
      </c>
      <c r="IE1915" s="200" t="s">
        <v>4438</v>
      </c>
      <c r="IF1915" s="200" t="s">
        <v>4427</v>
      </c>
    </row>
    <row r="1916" spans="237:240" x14ac:dyDescent="0.3">
      <c r="IC1916" s="200" t="s">
        <v>4442</v>
      </c>
      <c r="ID1916" s="200" t="s">
        <v>4425</v>
      </c>
      <c r="IE1916" s="200" t="s">
        <v>4438</v>
      </c>
      <c r="IF1916" s="200" t="s">
        <v>4427</v>
      </c>
    </row>
    <row r="1917" spans="237:240" x14ac:dyDescent="0.3">
      <c r="IC1917" s="200" t="s">
        <v>4443</v>
      </c>
      <c r="ID1917" s="200" t="s">
        <v>4425</v>
      </c>
      <c r="IE1917" s="200" t="s">
        <v>4438</v>
      </c>
      <c r="IF1917" s="200" t="s">
        <v>4427</v>
      </c>
    </row>
    <row r="1918" spans="237:240" x14ac:dyDescent="0.3">
      <c r="IC1918" s="200" t="s">
        <v>4444</v>
      </c>
      <c r="ID1918" s="200" t="s">
        <v>4425</v>
      </c>
      <c r="IE1918" s="200" t="s">
        <v>4438</v>
      </c>
      <c r="IF1918" s="200" t="s">
        <v>4427</v>
      </c>
    </row>
    <row r="1919" spans="237:240" x14ac:dyDescent="0.3">
      <c r="IC1919" s="200" t="s">
        <v>4445</v>
      </c>
      <c r="ID1919" s="200" t="s">
        <v>4425</v>
      </c>
      <c r="IE1919" s="200" t="s">
        <v>4446</v>
      </c>
      <c r="IF1919" s="200" t="s">
        <v>4427</v>
      </c>
    </row>
    <row r="1920" spans="237:240" x14ac:dyDescent="0.3">
      <c r="IC1920" s="200" t="s">
        <v>4447</v>
      </c>
      <c r="ID1920" s="200" t="s">
        <v>4425</v>
      </c>
      <c r="IE1920" s="200" t="s">
        <v>4446</v>
      </c>
      <c r="IF1920" s="200" t="s">
        <v>4427</v>
      </c>
    </row>
    <row r="1921" spans="237:240" x14ac:dyDescent="0.3">
      <c r="IC1921" s="200" t="s">
        <v>4448</v>
      </c>
      <c r="ID1921" s="200" t="s">
        <v>4425</v>
      </c>
      <c r="IE1921" s="200" t="s">
        <v>4446</v>
      </c>
      <c r="IF1921" s="200" t="s">
        <v>4427</v>
      </c>
    </row>
    <row r="1922" spans="237:240" x14ac:dyDescent="0.3">
      <c r="IC1922" s="200" t="s">
        <v>4449</v>
      </c>
      <c r="ID1922" s="200" t="s">
        <v>4425</v>
      </c>
      <c r="IE1922" s="200" t="s">
        <v>4446</v>
      </c>
      <c r="IF1922" s="200" t="s">
        <v>4427</v>
      </c>
    </row>
    <row r="1923" spans="237:240" x14ac:dyDescent="0.3">
      <c r="IC1923" s="200" t="s">
        <v>4450</v>
      </c>
      <c r="ID1923" s="200" t="s">
        <v>4425</v>
      </c>
      <c r="IE1923" s="200" t="s">
        <v>4446</v>
      </c>
      <c r="IF1923" s="200" t="s">
        <v>4427</v>
      </c>
    </row>
    <row r="1924" spans="237:240" x14ac:dyDescent="0.3">
      <c r="IC1924" s="200" t="s">
        <v>4451</v>
      </c>
      <c r="ID1924" s="200" t="s">
        <v>4425</v>
      </c>
      <c r="IE1924" s="200" t="s">
        <v>4446</v>
      </c>
      <c r="IF1924" s="200" t="s">
        <v>4427</v>
      </c>
    </row>
    <row r="1925" spans="237:240" x14ac:dyDescent="0.3">
      <c r="IC1925" s="200" t="s">
        <v>4452</v>
      </c>
      <c r="ID1925" s="200" t="s">
        <v>4425</v>
      </c>
      <c r="IE1925" s="200" t="s">
        <v>4453</v>
      </c>
      <c r="IF1925" s="200" t="s">
        <v>4427</v>
      </c>
    </row>
    <row r="1926" spans="237:240" x14ac:dyDescent="0.3">
      <c r="IC1926" s="200" t="s">
        <v>4454</v>
      </c>
      <c r="ID1926" s="200" t="s">
        <v>4425</v>
      </c>
      <c r="IE1926" s="200" t="s">
        <v>4453</v>
      </c>
      <c r="IF1926" s="200" t="s">
        <v>4427</v>
      </c>
    </row>
    <row r="1927" spans="237:240" x14ac:dyDescent="0.3">
      <c r="IC1927" s="200" t="s">
        <v>4455</v>
      </c>
      <c r="ID1927" s="200" t="s">
        <v>4425</v>
      </c>
      <c r="IE1927" s="200" t="s">
        <v>4453</v>
      </c>
      <c r="IF1927" s="200" t="s">
        <v>4427</v>
      </c>
    </row>
    <row r="1928" spans="237:240" x14ac:dyDescent="0.3">
      <c r="IC1928" s="200" t="s">
        <v>4456</v>
      </c>
      <c r="ID1928" s="200" t="s">
        <v>4425</v>
      </c>
      <c r="IE1928" s="200" t="s">
        <v>4453</v>
      </c>
      <c r="IF1928" s="200" t="s">
        <v>4427</v>
      </c>
    </row>
    <row r="1929" spans="237:240" x14ac:dyDescent="0.3">
      <c r="IC1929" s="200" t="s">
        <v>4457</v>
      </c>
      <c r="ID1929" s="200" t="s">
        <v>4425</v>
      </c>
      <c r="IE1929" s="200" t="s">
        <v>4453</v>
      </c>
      <c r="IF1929" s="200" t="s">
        <v>4427</v>
      </c>
    </row>
    <row r="1930" spans="237:240" x14ac:dyDescent="0.3">
      <c r="IC1930" s="200" t="s">
        <v>4458</v>
      </c>
      <c r="ID1930" s="200" t="s">
        <v>4425</v>
      </c>
      <c r="IE1930" s="200" t="s">
        <v>4453</v>
      </c>
      <c r="IF1930" s="200" t="s">
        <v>4427</v>
      </c>
    </row>
    <row r="1931" spans="237:240" x14ac:dyDescent="0.3">
      <c r="IC1931" s="200" t="s">
        <v>4459</v>
      </c>
      <c r="ID1931" s="200" t="s">
        <v>4425</v>
      </c>
      <c r="IE1931" s="200" t="s">
        <v>4453</v>
      </c>
      <c r="IF1931" s="200" t="s">
        <v>4427</v>
      </c>
    </row>
    <row r="1932" spans="237:240" x14ac:dyDescent="0.3">
      <c r="IC1932" s="200" t="s">
        <v>4460</v>
      </c>
      <c r="ID1932" s="200" t="s">
        <v>4425</v>
      </c>
      <c r="IE1932" s="200" t="s">
        <v>4453</v>
      </c>
      <c r="IF1932" s="200" t="s">
        <v>4427</v>
      </c>
    </row>
    <row r="1933" spans="237:240" x14ac:dyDescent="0.3">
      <c r="IC1933" s="200" t="s">
        <v>4461</v>
      </c>
      <c r="ID1933" s="200" t="s">
        <v>4425</v>
      </c>
      <c r="IE1933" s="200" t="s">
        <v>4462</v>
      </c>
      <c r="IF1933" s="200" t="s">
        <v>4427</v>
      </c>
    </row>
    <row r="1934" spans="237:240" x14ac:dyDescent="0.3">
      <c r="IC1934" s="200" t="s">
        <v>4463</v>
      </c>
      <c r="ID1934" s="200" t="s">
        <v>4425</v>
      </c>
      <c r="IE1934" s="200" t="s">
        <v>4462</v>
      </c>
      <c r="IF1934" s="200" t="s">
        <v>4427</v>
      </c>
    </row>
    <row r="1935" spans="237:240" x14ac:dyDescent="0.3">
      <c r="IC1935" s="200" t="s">
        <v>4464</v>
      </c>
      <c r="ID1935" s="200" t="s">
        <v>4425</v>
      </c>
      <c r="IE1935" s="200" t="s">
        <v>4462</v>
      </c>
      <c r="IF1935" s="200" t="s">
        <v>4427</v>
      </c>
    </row>
    <row r="1936" spans="237:240" x14ac:dyDescent="0.3">
      <c r="IC1936" s="200" t="s">
        <v>4465</v>
      </c>
      <c r="ID1936" s="200" t="s">
        <v>4425</v>
      </c>
      <c r="IE1936" s="200" t="s">
        <v>4462</v>
      </c>
      <c r="IF1936" s="200" t="s">
        <v>4427</v>
      </c>
    </row>
    <row r="1937" spans="237:240" x14ac:dyDescent="0.3">
      <c r="IC1937" s="200" t="s">
        <v>4466</v>
      </c>
      <c r="ID1937" s="200" t="s">
        <v>4425</v>
      </c>
      <c r="IE1937" s="200" t="s">
        <v>4467</v>
      </c>
      <c r="IF1937" s="200" t="s">
        <v>4427</v>
      </c>
    </row>
    <row r="1938" spans="237:240" x14ac:dyDescent="0.3">
      <c r="IC1938" s="200" t="s">
        <v>4468</v>
      </c>
      <c r="ID1938" s="200" t="s">
        <v>4425</v>
      </c>
      <c r="IE1938" s="200" t="s">
        <v>4467</v>
      </c>
      <c r="IF1938" s="200" t="s">
        <v>4427</v>
      </c>
    </row>
    <row r="1939" spans="237:240" x14ac:dyDescent="0.3">
      <c r="IC1939" s="200" t="s">
        <v>4469</v>
      </c>
      <c r="ID1939" s="200" t="s">
        <v>4425</v>
      </c>
      <c r="IE1939" s="200" t="s">
        <v>4467</v>
      </c>
      <c r="IF1939" s="200" t="s">
        <v>4427</v>
      </c>
    </row>
    <row r="1940" spans="237:240" x14ac:dyDescent="0.3">
      <c r="IC1940" s="200" t="s">
        <v>4470</v>
      </c>
      <c r="ID1940" s="200" t="s">
        <v>4425</v>
      </c>
      <c r="IE1940" s="200" t="s">
        <v>4467</v>
      </c>
      <c r="IF1940" s="200" t="s">
        <v>4427</v>
      </c>
    </row>
    <row r="1941" spans="237:240" x14ac:dyDescent="0.3">
      <c r="IC1941" s="200" t="s">
        <v>4471</v>
      </c>
      <c r="ID1941" s="200" t="s">
        <v>4425</v>
      </c>
      <c r="IE1941" s="200" t="s">
        <v>4467</v>
      </c>
      <c r="IF1941" s="200" t="s">
        <v>4427</v>
      </c>
    </row>
    <row r="1942" spans="237:240" x14ac:dyDescent="0.3">
      <c r="IC1942" s="200" t="s">
        <v>4472</v>
      </c>
      <c r="ID1942" s="200" t="s">
        <v>4425</v>
      </c>
      <c r="IE1942" s="200" t="s">
        <v>4467</v>
      </c>
      <c r="IF1942" s="200" t="s">
        <v>4427</v>
      </c>
    </row>
    <row r="1943" spans="237:240" x14ac:dyDescent="0.3">
      <c r="IC1943" s="200" t="s">
        <v>4473</v>
      </c>
      <c r="ID1943" s="200" t="s">
        <v>4425</v>
      </c>
      <c r="IE1943" s="200" t="s">
        <v>4467</v>
      </c>
      <c r="IF1943" s="200" t="s">
        <v>4427</v>
      </c>
    </row>
    <row r="1944" spans="237:240" x14ac:dyDescent="0.3">
      <c r="IC1944" s="200" t="s">
        <v>4474</v>
      </c>
      <c r="ID1944" s="200" t="s">
        <v>4425</v>
      </c>
      <c r="IE1944" s="200" t="s">
        <v>4467</v>
      </c>
      <c r="IF1944" s="200" t="s">
        <v>4427</v>
      </c>
    </row>
    <row r="1945" spans="237:240" x14ac:dyDescent="0.3">
      <c r="IC1945" s="200" t="s">
        <v>4475</v>
      </c>
      <c r="ID1945" s="200" t="s">
        <v>4425</v>
      </c>
      <c r="IE1945" s="200" t="s">
        <v>4467</v>
      </c>
      <c r="IF1945" s="200" t="s">
        <v>4427</v>
      </c>
    </row>
    <row r="1946" spans="237:240" x14ac:dyDescent="0.3">
      <c r="IC1946" s="200" t="s">
        <v>4476</v>
      </c>
      <c r="ID1946" s="200" t="s">
        <v>4425</v>
      </c>
      <c r="IE1946" s="200" t="s">
        <v>4467</v>
      </c>
      <c r="IF1946" s="200" t="s">
        <v>4427</v>
      </c>
    </row>
    <row r="1947" spans="237:240" x14ac:dyDescent="0.3">
      <c r="IC1947" s="200" t="s">
        <v>4477</v>
      </c>
      <c r="ID1947" s="200" t="s">
        <v>4425</v>
      </c>
      <c r="IE1947" s="200" t="s">
        <v>4467</v>
      </c>
      <c r="IF1947" s="200" t="s">
        <v>4427</v>
      </c>
    </row>
    <row r="1948" spans="237:240" x14ac:dyDescent="0.3">
      <c r="IC1948" s="200" t="s">
        <v>4478</v>
      </c>
      <c r="ID1948" s="200" t="s">
        <v>4425</v>
      </c>
      <c r="IE1948" s="200" t="s">
        <v>4467</v>
      </c>
      <c r="IF1948" s="200" t="s">
        <v>4427</v>
      </c>
    </row>
    <row r="1949" spans="237:240" x14ac:dyDescent="0.3">
      <c r="IC1949" s="200" t="s">
        <v>4479</v>
      </c>
      <c r="ID1949" s="200" t="s">
        <v>4425</v>
      </c>
      <c r="IE1949" s="200" t="s">
        <v>4467</v>
      </c>
      <c r="IF1949" s="200" t="s">
        <v>4427</v>
      </c>
    </row>
    <row r="1950" spans="237:240" x14ac:dyDescent="0.3">
      <c r="IC1950" s="200" t="s">
        <v>4480</v>
      </c>
      <c r="ID1950" s="200" t="s">
        <v>4425</v>
      </c>
      <c r="IE1950" s="200" t="s">
        <v>4467</v>
      </c>
      <c r="IF1950" s="200" t="s">
        <v>4427</v>
      </c>
    </row>
    <row r="1951" spans="237:240" x14ac:dyDescent="0.3">
      <c r="IC1951" s="200" t="s">
        <v>4481</v>
      </c>
      <c r="ID1951" s="200" t="s">
        <v>4425</v>
      </c>
      <c r="IE1951" s="200" t="s">
        <v>4482</v>
      </c>
      <c r="IF1951" s="200" t="s">
        <v>4427</v>
      </c>
    </row>
    <row r="1952" spans="237:240" x14ac:dyDescent="0.3">
      <c r="IC1952" s="200" t="s">
        <v>4483</v>
      </c>
      <c r="ID1952" s="200" t="s">
        <v>4425</v>
      </c>
      <c r="IE1952" s="200" t="s">
        <v>4482</v>
      </c>
      <c r="IF1952" s="200" t="s">
        <v>4427</v>
      </c>
    </row>
    <row r="1953" spans="237:240" x14ac:dyDescent="0.3">
      <c r="IC1953" s="200" t="s">
        <v>4484</v>
      </c>
      <c r="ID1953" s="200" t="s">
        <v>4425</v>
      </c>
      <c r="IE1953" s="200" t="s">
        <v>4482</v>
      </c>
      <c r="IF1953" s="200" t="s">
        <v>4427</v>
      </c>
    </row>
    <row r="1954" spans="237:240" x14ac:dyDescent="0.3">
      <c r="IC1954" s="200" t="s">
        <v>4485</v>
      </c>
      <c r="ID1954" s="200" t="s">
        <v>4425</v>
      </c>
      <c r="IE1954" s="200" t="s">
        <v>4482</v>
      </c>
      <c r="IF1954" s="200" t="s">
        <v>4427</v>
      </c>
    </row>
    <row r="1955" spans="237:240" x14ac:dyDescent="0.3">
      <c r="IC1955" s="200" t="s">
        <v>4486</v>
      </c>
      <c r="ID1955" s="200" t="s">
        <v>4425</v>
      </c>
      <c r="IE1955" s="200" t="s">
        <v>4487</v>
      </c>
      <c r="IF1955" s="200" t="s">
        <v>4427</v>
      </c>
    </row>
    <row r="1956" spans="237:240" x14ac:dyDescent="0.3">
      <c r="IC1956" s="200" t="s">
        <v>4488</v>
      </c>
      <c r="ID1956" s="200" t="s">
        <v>4425</v>
      </c>
      <c r="IE1956" s="200" t="s">
        <v>4487</v>
      </c>
      <c r="IF1956" s="200" t="s">
        <v>4427</v>
      </c>
    </row>
    <row r="1957" spans="237:240" x14ac:dyDescent="0.3">
      <c r="IC1957" s="200" t="s">
        <v>4489</v>
      </c>
      <c r="ID1957" s="200" t="s">
        <v>4425</v>
      </c>
      <c r="IE1957" s="200" t="s">
        <v>4487</v>
      </c>
      <c r="IF1957" s="200" t="s">
        <v>4427</v>
      </c>
    </row>
    <row r="1958" spans="237:240" x14ac:dyDescent="0.3">
      <c r="IC1958" s="200" t="s">
        <v>4490</v>
      </c>
      <c r="ID1958" s="200" t="s">
        <v>4425</v>
      </c>
      <c r="IE1958" s="200" t="s">
        <v>4487</v>
      </c>
      <c r="IF1958" s="200" t="s">
        <v>4427</v>
      </c>
    </row>
    <row r="1959" spans="237:240" x14ac:dyDescent="0.3">
      <c r="IC1959" s="200" t="s">
        <v>4491</v>
      </c>
      <c r="ID1959" s="200" t="s">
        <v>4425</v>
      </c>
      <c r="IE1959" s="200" t="s">
        <v>4487</v>
      </c>
      <c r="IF1959" s="200" t="s">
        <v>4427</v>
      </c>
    </row>
    <row r="1960" spans="237:240" x14ac:dyDescent="0.3">
      <c r="IC1960" s="200" t="s">
        <v>4492</v>
      </c>
      <c r="ID1960" s="200" t="s">
        <v>4425</v>
      </c>
      <c r="IE1960" s="200" t="s">
        <v>4487</v>
      </c>
      <c r="IF1960" s="200" t="s">
        <v>4427</v>
      </c>
    </row>
    <row r="1961" spans="237:240" x14ac:dyDescent="0.3">
      <c r="IC1961" s="200" t="s">
        <v>4493</v>
      </c>
      <c r="ID1961" s="200" t="s">
        <v>4425</v>
      </c>
      <c r="IE1961" s="200" t="s">
        <v>4487</v>
      </c>
      <c r="IF1961" s="200" t="s">
        <v>4427</v>
      </c>
    </row>
    <row r="1962" spans="237:240" x14ac:dyDescent="0.3">
      <c r="IC1962" s="200" t="s">
        <v>4494</v>
      </c>
      <c r="ID1962" s="200" t="s">
        <v>4425</v>
      </c>
      <c r="IE1962" s="200" t="s">
        <v>4495</v>
      </c>
      <c r="IF1962" s="200" t="s">
        <v>4427</v>
      </c>
    </row>
    <row r="1963" spans="237:240" x14ac:dyDescent="0.3">
      <c r="IC1963" s="200" t="s">
        <v>4496</v>
      </c>
      <c r="ID1963" s="200" t="s">
        <v>4425</v>
      </c>
      <c r="IE1963" s="200" t="s">
        <v>4495</v>
      </c>
      <c r="IF1963" s="200" t="s">
        <v>4427</v>
      </c>
    </row>
    <row r="1964" spans="237:240" x14ac:dyDescent="0.3">
      <c r="IC1964" s="200" t="s">
        <v>4497</v>
      </c>
      <c r="ID1964" s="200" t="s">
        <v>4425</v>
      </c>
      <c r="IE1964" s="200" t="s">
        <v>4495</v>
      </c>
      <c r="IF1964" s="200" t="s">
        <v>4427</v>
      </c>
    </row>
    <row r="1965" spans="237:240" x14ac:dyDescent="0.3">
      <c r="IC1965" s="200" t="s">
        <v>4498</v>
      </c>
      <c r="ID1965" s="200" t="s">
        <v>4425</v>
      </c>
      <c r="IE1965" s="200" t="s">
        <v>4495</v>
      </c>
      <c r="IF1965" s="200" t="s">
        <v>4427</v>
      </c>
    </row>
    <row r="1966" spans="237:240" x14ac:dyDescent="0.3">
      <c r="IC1966" s="200" t="s">
        <v>4499</v>
      </c>
      <c r="ID1966" s="200" t="s">
        <v>4425</v>
      </c>
      <c r="IE1966" s="200" t="s">
        <v>4495</v>
      </c>
      <c r="IF1966" s="200" t="s">
        <v>4427</v>
      </c>
    </row>
    <row r="1967" spans="237:240" x14ac:dyDescent="0.3">
      <c r="IC1967" s="200" t="s">
        <v>4500</v>
      </c>
      <c r="ID1967" s="200" t="s">
        <v>4425</v>
      </c>
      <c r="IE1967" s="200" t="s">
        <v>4495</v>
      </c>
      <c r="IF1967" s="200" t="s">
        <v>4427</v>
      </c>
    </row>
    <row r="1968" spans="237:240" x14ac:dyDescent="0.3">
      <c r="IC1968" s="200" t="s">
        <v>4501</v>
      </c>
      <c r="ID1968" s="200" t="s">
        <v>4425</v>
      </c>
      <c r="IE1968" s="200" t="s">
        <v>4495</v>
      </c>
      <c r="IF1968" s="200" t="s">
        <v>4427</v>
      </c>
    </row>
    <row r="1969" spans="237:240" x14ac:dyDescent="0.3">
      <c r="IC1969" s="200" t="s">
        <v>4502</v>
      </c>
      <c r="ID1969" s="200" t="s">
        <v>4425</v>
      </c>
      <c r="IE1969" s="200" t="s">
        <v>4495</v>
      </c>
      <c r="IF1969" s="200" t="s">
        <v>4427</v>
      </c>
    </row>
    <row r="1970" spans="237:240" x14ac:dyDescent="0.3">
      <c r="IC1970" s="200" t="s">
        <v>4503</v>
      </c>
      <c r="ID1970" s="200" t="s">
        <v>4425</v>
      </c>
      <c r="IE1970" s="200" t="s">
        <v>4495</v>
      </c>
      <c r="IF1970" s="200" t="s">
        <v>4427</v>
      </c>
    </row>
    <row r="1971" spans="237:240" x14ac:dyDescent="0.3">
      <c r="IC1971" s="200" t="s">
        <v>4504</v>
      </c>
      <c r="ID1971" s="200" t="s">
        <v>4425</v>
      </c>
      <c r="IE1971" s="200" t="s">
        <v>4495</v>
      </c>
      <c r="IF1971" s="200" t="s">
        <v>4427</v>
      </c>
    </row>
    <row r="1972" spans="237:240" x14ac:dyDescent="0.3">
      <c r="IC1972" s="200" t="s">
        <v>4505</v>
      </c>
      <c r="ID1972" s="200" t="s">
        <v>4425</v>
      </c>
      <c r="IE1972" s="200" t="s">
        <v>4506</v>
      </c>
      <c r="IF1972" s="200" t="s">
        <v>4427</v>
      </c>
    </row>
    <row r="1973" spans="237:240" x14ac:dyDescent="0.3">
      <c r="IC1973" s="200" t="s">
        <v>4507</v>
      </c>
      <c r="ID1973" s="200" t="s">
        <v>4425</v>
      </c>
      <c r="IE1973" s="200" t="s">
        <v>4506</v>
      </c>
      <c r="IF1973" s="200" t="s">
        <v>4427</v>
      </c>
    </row>
    <row r="1974" spans="237:240" x14ac:dyDescent="0.3">
      <c r="IC1974" s="200" t="s">
        <v>4508</v>
      </c>
      <c r="ID1974" s="200" t="s">
        <v>4425</v>
      </c>
      <c r="IE1974" s="200" t="s">
        <v>4506</v>
      </c>
      <c r="IF1974" s="200" t="s">
        <v>4427</v>
      </c>
    </row>
    <row r="1975" spans="237:240" x14ac:dyDescent="0.3">
      <c r="IC1975" s="200" t="s">
        <v>4509</v>
      </c>
      <c r="ID1975" s="200" t="s">
        <v>4425</v>
      </c>
      <c r="IE1975" s="200" t="s">
        <v>4506</v>
      </c>
      <c r="IF1975" s="200" t="s">
        <v>4427</v>
      </c>
    </row>
    <row r="1976" spans="237:240" x14ac:dyDescent="0.3">
      <c r="IC1976" s="200" t="s">
        <v>4510</v>
      </c>
      <c r="ID1976" s="200" t="s">
        <v>4425</v>
      </c>
      <c r="IE1976" s="200" t="s">
        <v>4506</v>
      </c>
      <c r="IF1976" s="200" t="s">
        <v>4427</v>
      </c>
    </row>
    <row r="1977" spans="237:240" x14ac:dyDescent="0.3">
      <c r="IC1977" s="200" t="s">
        <v>4511</v>
      </c>
      <c r="ID1977" s="200" t="s">
        <v>4425</v>
      </c>
      <c r="IE1977" s="200" t="s">
        <v>4506</v>
      </c>
      <c r="IF1977" s="200" t="s">
        <v>4427</v>
      </c>
    </row>
    <row r="1978" spans="237:240" x14ac:dyDescent="0.3">
      <c r="IC1978" s="200" t="s">
        <v>4512</v>
      </c>
      <c r="ID1978" s="200" t="s">
        <v>4425</v>
      </c>
      <c r="IE1978" s="200" t="s">
        <v>4506</v>
      </c>
      <c r="IF1978" s="200" t="s">
        <v>4427</v>
      </c>
    </row>
    <row r="1979" spans="237:240" x14ac:dyDescent="0.3">
      <c r="IC1979" s="200" t="s">
        <v>4513</v>
      </c>
      <c r="ID1979" s="200" t="s">
        <v>4425</v>
      </c>
      <c r="IE1979" s="200" t="s">
        <v>4506</v>
      </c>
      <c r="IF1979" s="200" t="s">
        <v>4427</v>
      </c>
    </row>
    <row r="1980" spans="237:240" x14ac:dyDescent="0.3">
      <c r="IC1980" s="200" t="s">
        <v>4514</v>
      </c>
      <c r="ID1980" s="200" t="s">
        <v>4425</v>
      </c>
      <c r="IE1980" s="200" t="s">
        <v>4506</v>
      </c>
      <c r="IF1980" s="200" t="s">
        <v>4427</v>
      </c>
    </row>
    <row r="1981" spans="237:240" x14ac:dyDescent="0.3">
      <c r="IC1981" s="200" t="s">
        <v>4515</v>
      </c>
      <c r="ID1981" s="200" t="s">
        <v>4425</v>
      </c>
      <c r="IE1981" s="200" t="s">
        <v>4506</v>
      </c>
      <c r="IF1981" s="200" t="s">
        <v>4427</v>
      </c>
    </row>
    <row r="1982" spans="237:240" x14ac:dyDescent="0.3">
      <c r="IC1982" s="200" t="s">
        <v>4516</v>
      </c>
      <c r="ID1982" s="200" t="s">
        <v>4425</v>
      </c>
      <c r="IE1982" s="200" t="s">
        <v>4506</v>
      </c>
      <c r="IF1982" s="200" t="s">
        <v>4427</v>
      </c>
    </row>
    <row r="1983" spans="237:240" x14ac:dyDescent="0.3">
      <c r="IC1983" s="200" t="s">
        <v>4517</v>
      </c>
      <c r="ID1983" s="200" t="s">
        <v>4425</v>
      </c>
      <c r="IE1983" s="200" t="s">
        <v>4506</v>
      </c>
      <c r="IF1983" s="200" t="s">
        <v>4427</v>
      </c>
    </row>
    <row r="1984" spans="237:240" x14ac:dyDescent="0.3">
      <c r="IC1984" s="200" t="s">
        <v>4518</v>
      </c>
      <c r="ID1984" s="200" t="s">
        <v>4425</v>
      </c>
      <c r="IE1984" s="200" t="s">
        <v>4519</v>
      </c>
      <c r="IF1984" s="200" t="s">
        <v>4427</v>
      </c>
    </row>
    <row r="1985" spans="237:240" x14ac:dyDescent="0.3">
      <c r="IC1985" s="200" t="s">
        <v>4520</v>
      </c>
      <c r="ID1985" s="200" t="s">
        <v>4425</v>
      </c>
      <c r="IE1985" s="200" t="s">
        <v>4519</v>
      </c>
      <c r="IF1985" s="200" t="s">
        <v>4427</v>
      </c>
    </row>
    <row r="1986" spans="237:240" x14ac:dyDescent="0.3">
      <c r="IC1986" s="200" t="s">
        <v>4521</v>
      </c>
      <c r="ID1986" s="200" t="s">
        <v>4425</v>
      </c>
      <c r="IE1986" s="200" t="s">
        <v>4519</v>
      </c>
      <c r="IF1986" s="200" t="s">
        <v>4427</v>
      </c>
    </row>
    <row r="1987" spans="237:240" x14ac:dyDescent="0.3">
      <c r="IC1987" s="200" t="s">
        <v>4522</v>
      </c>
      <c r="ID1987" s="200" t="s">
        <v>4425</v>
      </c>
      <c r="IE1987" s="200" t="s">
        <v>4519</v>
      </c>
      <c r="IF1987" s="200" t="s">
        <v>4427</v>
      </c>
    </row>
    <row r="1988" spans="237:240" x14ac:dyDescent="0.3">
      <c r="IC1988" s="200" t="s">
        <v>4523</v>
      </c>
      <c r="ID1988" s="200" t="s">
        <v>4425</v>
      </c>
      <c r="IE1988" s="200" t="s">
        <v>4519</v>
      </c>
      <c r="IF1988" s="200" t="s">
        <v>4427</v>
      </c>
    </row>
    <row r="1989" spans="237:240" x14ac:dyDescent="0.3">
      <c r="IC1989" s="200" t="s">
        <v>4524</v>
      </c>
      <c r="ID1989" s="200" t="s">
        <v>4425</v>
      </c>
      <c r="IE1989" s="200" t="s">
        <v>4519</v>
      </c>
      <c r="IF1989" s="200" t="s">
        <v>4427</v>
      </c>
    </row>
    <row r="1990" spans="237:240" x14ac:dyDescent="0.3">
      <c r="IC1990" s="200" t="s">
        <v>4525</v>
      </c>
      <c r="ID1990" s="200" t="s">
        <v>4425</v>
      </c>
      <c r="IE1990" s="200" t="s">
        <v>4519</v>
      </c>
      <c r="IF1990" s="200" t="s">
        <v>4427</v>
      </c>
    </row>
    <row r="1991" spans="237:240" x14ac:dyDescent="0.3">
      <c r="IC1991" s="200" t="s">
        <v>4526</v>
      </c>
      <c r="ID1991" s="200" t="s">
        <v>4425</v>
      </c>
      <c r="IE1991" s="200" t="s">
        <v>4519</v>
      </c>
      <c r="IF1991" s="200" t="s">
        <v>4427</v>
      </c>
    </row>
    <row r="1992" spans="237:240" x14ac:dyDescent="0.3">
      <c r="IC1992" s="200" t="s">
        <v>4527</v>
      </c>
      <c r="ID1992" s="200" t="s">
        <v>4425</v>
      </c>
      <c r="IE1992" s="200" t="s">
        <v>4528</v>
      </c>
      <c r="IF1992" s="200" t="s">
        <v>4427</v>
      </c>
    </row>
    <row r="1993" spans="237:240" x14ac:dyDescent="0.3">
      <c r="IC1993" s="200" t="s">
        <v>4529</v>
      </c>
      <c r="ID1993" s="200" t="s">
        <v>4425</v>
      </c>
      <c r="IE1993" s="200" t="s">
        <v>4528</v>
      </c>
      <c r="IF1993" s="200" t="s">
        <v>4427</v>
      </c>
    </row>
    <row r="1994" spans="237:240" x14ac:dyDescent="0.3">
      <c r="IC1994" s="200" t="s">
        <v>4530</v>
      </c>
      <c r="ID1994" s="200" t="s">
        <v>4425</v>
      </c>
      <c r="IE1994" s="200" t="s">
        <v>4528</v>
      </c>
      <c r="IF1994" s="200" t="s">
        <v>4427</v>
      </c>
    </row>
    <row r="1995" spans="237:240" x14ac:dyDescent="0.3">
      <c r="IC1995" s="200" t="s">
        <v>4531</v>
      </c>
      <c r="ID1995" s="200" t="s">
        <v>4425</v>
      </c>
      <c r="IE1995" s="200" t="s">
        <v>4528</v>
      </c>
      <c r="IF1995" s="200" t="s">
        <v>4427</v>
      </c>
    </row>
    <row r="1996" spans="237:240" x14ac:dyDescent="0.3">
      <c r="IC1996" s="200" t="s">
        <v>4532</v>
      </c>
      <c r="ID1996" s="200" t="s">
        <v>4425</v>
      </c>
      <c r="IE1996" s="200" t="s">
        <v>4528</v>
      </c>
      <c r="IF1996" s="200" t="s">
        <v>4427</v>
      </c>
    </row>
    <row r="1997" spans="237:240" x14ac:dyDescent="0.3">
      <c r="IC1997" s="200" t="s">
        <v>4533</v>
      </c>
      <c r="ID1997" s="200" t="s">
        <v>4425</v>
      </c>
      <c r="IE1997" s="200" t="s">
        <v>4528</v>
      </c>
      <c r="IF1997" s="200" t="s">
        <v>4427</v>
      </c>
    </row>
    <row r="1998" spans="237:240" x14ac:dyDescent="0.3">
      <c r="IC1998" s="200" t="s">
        <v>4534</v>
      </c>
      <c r="ID1998" s="200" t="s">
        <v>4425</v>
      </c>
      <c r="IE1998" s="200" t="s">
        <v>4528</v>
      </c>
      <c r="IF1998" s="200" t="s">
        <v>4427</v>
      </c>
    </row>
    <row r="1999" spans="237:240" x14ac:dyDescent="0.3">
      <c r="IC1999" s="200" t="s">
        <v>4535</v>
      </c>
      <c r="ID1999" s="200" t="s">
        <v>4425</v>
      </c>
      <c r="IE1999" s="200" t="s">
        <v>4528</v>
      </c>
      <c r="IF1999" s="200" t="s">
        <v>4427</v>
      </c>
    </row>
    <row r="2000" spans="237:240" x14ac:dyDescent="0.3">
      <c r="IC2000" s="200" t="s">
        <v>4536</v>
      </c>
      <c r="ID2000" s="200" t="s">
        <v>4425</v>
      </c>
      <c r="IE2000" s="200" t="s">
        <v>4528</v>
      </c>
      <c r="IF2000" s="200" t="s">
        <v>4427</v>
      </c>
    </row>
    <row r="2001" spans="237:240" x14ac:dyDescent="0.3">
      <c r="IC2001" s="200" t="s">
        <v>4537</v>
      </c>
      <c r="ID2001" s="200" t="s">
        <v>4425</v>
      </c>
      <c r="IE2001" s="200" t="s">
        <v>4528</v>
      </c>
      <c r="IF2001" s="200" t="s">
        <v>4427</v>
      </c>
    </row>
    <row r="2002" spans="237:240" x14ac:dyDescent="0.3">
      <c r="IC2002" s="200" t="s">
        <v>4538</v>
      </c>
      <c r="ID2002" s="200" t="s">
        <v>4425</v>
      </c>
      <c r="IE2002" s="200" t="s">
        <v>4539</v>
      </c>
      <c r="IF2002" s="200" t="s">
        <v>4427</v>
      </c>
    </row>
    <row r="2003" spans="237:240" x14ac:dyDescent="0.3">
      <c r="IC2003" s="200" t="s">
        <v>4540</v>
      </c>
      <c r="ID2003" s="200" t="s">
        <v>4425</v>
      </c>
      <c r="IE2003" s="200" t="s">
        <v>4539</v>
      </c>
      <c r="IF2003" s="200" t="s">
        <v>4427</v>
      </c>
    </row>
    <row r="2004" spans="237:240" x14ac:dyDescent="0.3">
      <c r="IC2004" s="200" t="s">
        <v>4541</v>
      </c>
      <c r="ID2004" s="200" t="s">
        <v>4425</v>
      </c>
      <c r="IE2004" s="200" t="s">
        <v>4539</v>
      </c>
      <c r="IF2004" s="200" t="s">
        <v>4427</v>
      </c>
    </row>
    <row r="2005" spans="237:240" x14ac:dyDescent="0.3">
      <c r="IC2005" s="200" t="s">
        <v>4542</v>
      </c>
      <c r="ID2005" s="200" t="s">
        <v>4425</v>
      </c>
      <c r="IE2005" s="200" t="s">
        <v>4539</v>
      </c>
      <c r="IF2005" s="200" t="s">
        <v>4427</v>
      </c>
    </row>
    <row r="2006" spans="237:240" x14ac:dyDescent="0.3">
      <c r="IC2006" s="200" t="s">
        <v>4543</v>
      </c>
      <c r="ID2006" s="200" t="s">
        <v>4425</v>
      </c>
      <c r="IE2006" s="200" t="s">
        <v>4539</v>
      </c>
      <c r="IF2006" s="200" t="s">
        <v>4427</v>
      </c>
    </row>
    <row r="2007" spans="237:240" x14ac:dyDescent="0.3">
      <c r="IC2007" s="200" t="s">
        <v>4544</v>
      </c>
      <c r="ID2007" s="200" t="s">
        <v>4425</v>
      </c>
      <c r="IE2007" s="200" t="s">
        <v>4539</v>
      </c>
      <c r="IF2007" s="200" t="s">
        <v>4427</v>
      </c>
    </row>
    <row r="2008" spans="237:240" x14ac:dyDescent="0.3">
      <c r="IC2008" s="200" t="s">
        <v>4545</v>
      </c>
      <c r="ID2008" s="200" t="s">
        <v>4425</v>
      </c>
      <c r="IE2008" s="200" t="s">
        <v>4546</v>
      </c>
      <c r="IF2008" s="200" t="s">
        <v>4427</v>
      </c>
    </row>
    <row r="2009" spans="237:240" x14ac:dyDescent="0.3">
      <c r="IC2009" s="200" t="s">
        <v>4547</v>
      </c>
      <c r="ID2009" s="200" t="s">
        <v>4425</v>
      </c>
      <c r="IE2009" s="200" t="s">
        <v>4546</v>
      </c>
      <c r="IF2009" s="200" t="s">
        <v>4427</v>
      </c>
    </row>
    <row r="2010" spans="237:240" x14ac:dyDescent="0.3">
      <c r="IC2010" s="200" t="s">
        <v>4548</v>
      </c>
      <c r="ID2010" s="200" t="s">
        <v>4425</v>
      </c>
      <c r="IE2010" s="200" t="s">
        <v>4546</v>
      </c>
      <c r="IF2010" s="200" t="s">
        <v>4427</v>
      </c>
    </row>
    <row r="2011" spans="237:240" x14ac:dyDescent="0.3">
      <c r="IC2011" s="200" t="s">
        <v>4549</v>
      </c>
      <c r="ID2011" s="200" t="s">
        <v>4425</v>
      </c>
      <c r="IE2011" s="200" t="s">
        <v>4546</v>
      </c>
      <c r="IF2011" s="200" t="s">
        <v>4427</v>
      </c>
    </row>
    <row r="2012" spans="237:240" x14ac:dyDescent="0.3">
      <c r="IC2012" s="200" t="s">
        <v>4549</v>
      </c>
      <c r="ID2012" s="200" t="s">
        <v>4550</v>
      </c>
      <c r="IE2012" s="200" t="s">
        <v>4551</v>
      </c>
      <c r="IF2012" s="200" t="s">
        <v>707</v>
      </c>
    </row>
    <row r="2013" spans="237:240" x14ac:dyDescent="0.3">
      <c r="IC2013" s="200" t="s">
        <v>4552</v>
      </c>
      <c r="ID2013" s="200" t="s">
        <v>4425</v>
      </c>
      <c r="IE2013" s="200" t="s">
        <v>4546</v>
      </c>
      <c r="IF2013" s="200" t="s">
        <v>4427</v>
      </c>
    </row>
    <row r="2014" spans="237:240" x14ac:dyDescent="0.3">
      <c r="IC2014" s="200" t="s">
        <v>4553</v>
      </c>
      <c r="ID2014" s="200" t="s">
        <v>4425</v>
      </c>
      <c r="IE2014" s="200" t="s">
        <v>4546</v>
      </c>
      <c r="IF2014" s="200" t="s">
        <v>4427</v>
      </c>
    </row>
    <row r="2015" spans="237:240" x14ac:dyDescent="0.3">
      <c r="IC2015" s="200" t="s">
        <v>4554</v>
      </c>
      <c r="ID2015" s="200" t="s">
        <v>4425</v>
      </c>
      <c r="IE2015" s="200" t="s">
        <v>4546</v>
      </c>
      <c r="IF2015" s="200" t="s">
        <v>4427</v>
      </c>
    </row>
    <row r="2016" spans="237:240" x14ac:dyDescent="0.3">
      <c r="IC2016" s="200" t="s">
        <v>4555</v>
      </c>
      <c r="ID2016" s="200" t="s">
        <v>4425</v>
      </c>
      <c r="IE2016" s="200" t="s">
        <v>4546</v>
      </c>
      <c r="IF2016" s="200" t="s">
        <v>4427</v>
      </c>
    </row>
    <row r="2017" spans="237:240" x14ac:dyDescent="0.3">
      <c r="IC2017" s="200" t="s">
        <v>4556</v>
      </c>
      <c r="ID2017" s="200" t="s">
        <v>4425</v>
      </c>
      <c r="IE2017" s="200" t="s">
        <v>4546</v>
      </c>
      <c r="IF2017" s="200" t="s">
        <v>4427</v>
      </c>
    </row>
    <row r="2018" spans="237:240" x14ac:dyDescent="0.3">
      <c r="IC2018" s="200" t="s">
        <v>4557</v>
      </c>
      <c r="ID2018" s="200" t="s">
        <v>4425</v>
      </c>
      <c r="IE2018" s="200" t="s">
        <v>4558</v>
      </c>
      <c r="IF2018" s="200" t="s">
        <v>4427</v>
      </c>
    </row>
    <row r="2019" spans="237:240" x14ac:dyDescent="0.3">
      <c r="IC2019" s="200" t="s">
        <v>4559</v>
      </c>
      <c r="ID2019" s="200" t="s">
        <v>4425</v>
      </c>
      <c r="IE2019" s="200" t="s">
        <v>4558</v>
      </c>
      <c r="IF2019" s="200" t="s">
        <v>4427</v>
      </c>
    </row>
    <row r="2020" spans="237:240" x14ac:dyDescent="0.3">
      <c r="IC2020" s="200" t="s">
        <v>4560</v>
      </c>
      <c r="ID2020" s="200" t="s">
        <v>4425</v>
      </c>
      <c r="IE2020" s="200" t="s">
        <v>4558</v>
      </c>
      <c r="IF2020" s="200" t="s">
        <v>4427</v>
      </c>
    </row>
    <row r="2021" spans="237:240" x14ac:dyDescent="0.3">
      <c r="IC2021" s="200" t="s">
        <v>4561</v>
      </c>
      <c r="ID2021" s="200" t="s">
        <v>4425</v>
      </c>
      <c r="IE2021" s="200" t="s">
        <v>4558</v>
      </c>
      <c r="IF2021" s="200" t="s">
        <v>4427</v>
      </c>
    </row>
    <row r="2022" spans="237:240" x14ac:dyDescent="0.3">
      <c r="IC2022" s="200" t="s">
        <v>4562</v>
      </c>
      <c r="ID2022" s="200" t="s">
        <v>4425</v>
      </c>
      <c r="IE2022" s="200" t="s">
        <v>4558</v>
      </c>
      <c r="IF2022" s="200" t="s">
        <v>4427</v>
      </c>
    </row>
    <row r="2023" spans="237:240" x14ac:dyDescent="0.3">
      <c r="IC2023" s="200" t="s">
        <v>4563</v>
      </c>
      <c r="ID2023" s="200" t="s">
        <v>4425</v>
      </c>
      <c r="IE2023" s="200" t="s">
        <v>4558</v>
      </c>
      <c r="IF2023" s="200" t="s">
        <v>4427</v>
      </c>
    </row>
    <row r="2024" spans="237:240" x14ac:dyDescent="0.3">
      <c r="IC2024" s="200" t="s">
        <v>4564</v>
      </c>
      <c r="ID2024" s="200" t="s">
        <v>4425</v>
      </c>
      <c r="IE2024" s="200" t="s">
        <v>4558</v>
      </c>
      <c r="IF2024" s="200" t="s">
        <v>4427</v>
      </c>
    </row>
    <row r="2025" spans="237:240" x14ac:dyDescent="0.3">
      <c r="IC2025" s="200" t="s">
        <v>4565</v>
      </c>
      <c r="ID2025" s="200" t="s">
        <v>4425</v>
      </c>
      <c r="IE2025" s="200" t="s">
        <v>4558</v>
      </c>
      <c r="IF2025" s="200" t="s">
        <v>4427</v>
      </c>
    </row>
    <row r="2026" spans="237:240" x14ac:dyDescent="0.3">
      <c r="IC2026" s="200" t="s">
        <v>4566</v>
      </c>
      <c r="ID2026" s="200" t="s">
        <v>4425</v>
      </c>
      <c r="IE2026" s="200" t="s">
        <v>4558</v>
      </c>
      <c r="IF2026" s="200" t="s">
        <v>4427</v>
      </c>
    </row>
    <row r="2027" spans="237:240" x14ac:dyDescent="0.3">
      <c r="IC2027" s="200" t="s">
        <v>4567</v>
      </c>
      <c r="ID2027" s="200" t="s">
        <v>4425</v>
      </c>
      <c r="IE2027" s="200" t="s">
        <v>4558</v>
      </c>
      <c r="IF2027" s="200" t="s">
        <v>4427</v>
      </c>
    </row>
    <row r="2028" spans="237:240" x14ac:dyDescent="0.3">
      <c r="IC2028" s="200" t="s">
        <v>4568</v>
      </c>
      <c r="ID2028" s="200" t="s">
        <v>4425</v>
      </c>
      <c r="IE2028" s="200" t="s">
        <v>4558</v>
      </c>
      <c r="IF2028" s="200" t="s">
        <v>4427</v>
      </c>
    </row>
    <row r="2029" spans="237:240" x14ac:dyDescent="0.3">
      <c r="IC2029" s="200" t="s">
        <v>4569</v>
      </c>
      <c r="ID2029" s="200" t="s">
        <v>4425</v>
      </c>
      <c r="IE2029" s="200" t="s">
        <v>4570</v>
      </c>
      <c r="IF2029" s="200" t="s">
        <v>4427</v>
      </c>
    </row>
    <row r="2030" spans="237:240" x14ac:dyDescent="0.3">
      <c r="IC2030" s="200" t="s">
        <v>4571</v>
      </c>
      <c r="ID2030" s="200" t="s">
        <v>4425</v>
      </c>
      <c r="IE2030" s="200" t="s">
        <v>4570</v>
      </c>
      <c r="IF2030" s="200" t="s">
        <v>4427</v>
      </c>
    </row>
    <row r="2031" spans="237:240" x14ac:dyDescent="0.3">
      <c r="IC2031" s="200" t="s">
        <v>4572</v>
      </c>
      <c r="ID2031" s="200" t="s">
        <v>4425</v>
      </c>
      <c r="IE2031" s="200" t="s">
        <v>4570</v>
      </c>
      <c r="IF2031" s="200" t="s">
        <v>4427</v>
      </c>
    </row>
    <row r="2032" spans="237:240" x14ac:dyDescent="0.3">
      <c r="IC2032" s="200" t="s">
        <v>4573</v>
      </c>
      <c r="ID2032" s="200" t="s">
        <v>4425</v>
      </c>
      <c r="IE2032" s="200" t="s">
        <v>4570</v>
      </c>
      <c r="IF2032" s="200" t="s">
        <v>4427</v>
      </c>
    </row>
    <row r="2033" spans="237:240" x14ac:dyDescent="0.3">
      <c r="IC2033" s="200" t="s">
        <v>4574</v>
      </c>
      <c r="ID2033" s="200" t="s">
        <v>4425</v>
      </c>
      <c r="IE2033" s="200" t="s">
        <v>4570</v>
      </c>
      <c r="IF2033" s="200" t="s">
        <v>4427</v>
      </c>
    </row>
    <row r="2034" spans="237:240" x14ac:dyDescent="0.3">
      <c r="IC2034" s="200" t="s">
        <v>4575</v>
      </c>
      <c r="ID2034" s="200" t="s">
        <v>4425</v>
      </c>
      <c r="IE2034" s="200" t="s">
        <v>4570</v>
      </c>
      <c r="IF2034" s="200" t="s">
        <v>4427</v>
      </c>
    </row>
    <row r="2035" spans="237:240" x14ac:dyDescent="0.3">
      <c r="IC2035" s="200" t="s">
        <v>4576</v>
      </c>
      <c r="ID2035" s="200" t="s">
        <v>4425</v>
      </c>
      <c r="IE2035" s="200" t="s">
        <v>4570</v>
      </c>
      <c r="IF2035" s="200" t="s">
        <v>4427</v>
      </c>
    </row>
    <row r="2036" spans="237:240" x14ac:dyDescent="0.3">
      <c r="IC2036" s="200" t="s">
        <v>4577</v>
      </c>
      <c r="ID2036" s="200" t="s">
        <v>4425</v>
      </c>
      <c r="IE2036" s="200" t="s">
        <v>4570</v>
      </c>
      <c r="IF2036" s="200" t="s">
        <v>4427</v>
      </c>
    </row>
    <row r="2037" spans="237:240" x14ac:dyDescent="0.3">
      <c r="IC2037" s="200" t="s">
        <v>4578</v>
      </c>
      <c r="ID2037" s="200" t="s">
        <v>4425</v>
      </c>
      <c r="IE2037" s="200" t="s">
        <v>4579</v>
      </c>
      <c r="IF2037" s="200" t="s">
        <v>4427</v>
      </c>
    </row>
    <row r="2038" spans="237:240" x14ac:dyDescent="0.3">
      <c r="IC2038" s="200" t="s">
        <v>4580</v>
      </c>
      <c r="ID2038" s="200" t="s">
        <v>4425</v>
      </c>
      <c r="IE2038" s="200" t="s">
        <v>4579</v>
      </c>
      <c r="IF2038" s="200" t="s">
        <v>4427</v>
      </c>
    </row>
    <row r="2039" spans="237:240" x14ac:dyDescent="0.3">
      <c r="IC2039" s="200" t="s">
        <v>4581</v>
      </c>
      <c r="ID2039" s="200" t="s">
        <v>4425</v>
      </c>
      <c r="IE2039" s="200" t="s">
        <v>4579</v>
      </c>
      <c r="IF2039" s="200" t="s">
        <v>4427</v>
      </c>
    </row>
    <row r="2040" spans="237:240" x14ac:dyDescent="0.3">
      <c r="IC2040" s="200" t="s">
        <v>4582</v>
      </c>
      <c r="ID2040" s="200" t="s">
        <v>4425</v>
      </c>
      <c r="IE2040" s="200" t="s">
        <v>4579</v>
      </c>
      <c r="IF2040" s="200" t="s">
        <v>4427</v>
      </c>
    </row>
    <row r="2041" spans="237:240" x14ac:dyDescent="0.3">
      <c r="IC2041" s="200" t="s">
        <v>4583</v>
      </c>
      <c r="ID2041" s="200" t="s">
        <v>4425</v>
      </c>
      <c r="IE2041" s="200" t="s">
        <v>4579</v>
      </c>
      <c r="IF2041" s="200" t="s">
        <v>4427</v>
      </c>
    </row>
    <row r="2042" spans="237:240" x14ac:dyDescent="0.3">
      <c r="IC2042" s="200" t="s">
        <v>4584</v>
      </c>
      <c r="ID2042" s="200" t="s">
        <v>4425</v>
      </c>
      <c r="IE2042" s="200" t="s">
        <v>4579</v>
      </c>
      <c r="IF2042" s="200" t="s">
        <v>4427</v>
      </c>
    </row>
    <row r="2043" spans="237:240" x14ac:dyDescent="0.3">
      <c r="IC2043" s="200" t="s">
        <v>4585</v>
      </c>
      <c r="ID2043" s="200" t="s">
        <v>4425</v>
      </c>
      <c r="IE2043" s="200" t="s">
        <v>4579</v>
      </c>
      <c r="IF2043" s="200" t="s">
        <v>4427</v>
      </c>
    </row>
    <row r="2044" spans="237:240" x14ac:dyDescent="0.3">
      <c r="IC2044" s="200" t="s">
        <v>4586</v>
      </c>
      <c r="ID2044" s="200" t="s">
        <v>4425</v>
      </c>
      <c r="IE2044" s="200" t="s">
        <v>4579</v>
      </c>
      <c r="IF2044" s="200" t="s">
        <v>4427</v>
      </c>
    </row>
    <row r="2045" spans="237:240" x14ac:dyDescent="0.3">
      <c r="IC2045" s="200" t="s">
        <v>4587</v>
      </c>
      <c r="ID2045" s="200" t="s">
        <v>4425</v>
      </c>
      <c r="IE2045" s="200" t="s">
        <v>4588</v>
      </c>
      <c r="IF2045" s="200" t="s">
        <v>4427</v>
      </c>
    </row>
    <row r="2046" spans="237:240" x14ac:dyDescent="0.3">
      <c r="IC2046" s="200" t="s">
        <v>4589</v>
      </c>
      <c r="ID2046" s="200" t="s">
        <v>4425</v>
      </c>
      <c r="IE2046" s="200" t="s">
        <v>4588</v>
      </c>
      <c r="IF2046" s="200" t="s">
        <v>4427</v>
      </c>
    </row>
    <row r="2047" spans="237:240" x14ac:dyDescent="0.3">
      <c r="IC2047" s="200" t="s">
        <v>4590</v>
      </c>
      <c r="ID2047" s="200" t="s">
        <v>4425</v>
      </c>
      <c r="IE2047" s="200" t="s">
        <v>4588</v>
      </c>
      <c r="IF2047" s="200" t="s">
        <v>4427</v>
      </c>
    </row>
    <row r="2048" spans="237:240" x14ac:dyDescent="0.3">
      <c r="IC2048" s="200" t="s">
        <v>4591</v>
      </c>
      <c r="ID2048" s="200" t="s">
        <v>4425</v>
      </c>
      <c r="IE2048" s="200" t="s">
        <v>4588</v>
      </c>
      <c r="IF2048" s="200" t="s">
        <v>4427</v>
      </c>
    </row>
    <row r="2049" spans="237:240" x14ac:dyDescent="0.3">
      <c r="IC2049" s="200" t="s">
        <v>4592</v>
      </c>
      <c r="ID2049" s="200" t="s">
        <v>4425</v>
      </c>
      <c r="IE2049" s="200" t="s">
        <v>4588</v>
      </c>
      <c r="IF2049" s="200" t="s">
        <v>4427</v>
      </c>
    </row>
    <row r="2050" spans="237:240" x14ac:dyDescent="0.3">
      <c r="IC2050" s="200" t="s">
        <v>4593</v>
      </c>
      <c r="ID2050" s="200" t="s">
        <v>4425</v>
      </c>
      <c r="IE2050" s="200" t="s">
        <v>4588</v>
      </c>
      <c r="IF2050" s="200" t="s">
        <v>4427</v>
      </c>
    </row>
    <row r="2051" spans="237:240" x14ac:dyDescent="0.3">
      <c r="IC2051" s="200" t="s">
        <v>4594</v>
      </c>
      <c r="ID2051" s="200" t="s">
        <v>4425</v>
      </c>
      <c r="IE2051" s="200" t="s">
        <v>4588</v>
      </c>
      <c r="IF2051" s="200" t="s">
        <v>4427</v>
      </c>
    </row>
    <row r="2052" spans="237:240" x14ac:dyDescent="0.3">
      <c r="IC2052" s="200" t="s">
        <v>4595</v>
      </c>
      <c r="ID2052" s="200" t="s">
        <v>4425</v>
      </c>
      <c r="IE2052" s="200" t="s">
        <v>4596</v>
      </c>
      <c r="IF2052" s="200" t="s">
        <v>4427</v>
      </c>
    </row>
    <row r="2053" spans="237:240" x14ac:dyDescent="0.3">
      <c r="IC2053" s="200" t="s">
        <v>4597</v>
      </c>
      <c r="ID2053" s="200" t="s">
        <v>4425</v>
      </c>
      <c r="IE2053" s="200" t="s">
        <v>4596</v>
      </c>
      <c r="IF2053" s="200" t="s">
        <v>4427</v>
      </c>
    </row>
    <row r="2054" spans="237:240" x14ac:dyDescent="0.3">
      <c r="IC2054" s="200" t="s">
        <v>4598</v>
      </c>
      <c r="ID2054" s="200" t="s">
        <v>4425</v>
      </c>
      <c r="IE2054" s="200" t="s">
        <v>4596</v>
      </c>
      <c r="IF2054" s="200" t="s">
        <v>4427</v>
      </c>
    </row>
    <row r="2055" spans="237:240" x14ac:dyDescent="0.3">
      <c r="IC2055" s="200" t="s">
        <v>4599</v>
      </c>
      <c r="ID2055" s="200" t="s">
        <v>4425</v>
      </c>
      <c r="IE2055" s="200" t="s">
        <v>4596</v>
      </c>
      <c r="IF2055" s="200" t="s">
        <v>4427</v>
      </c>
    </row>
    <row r="2056" spans="237:240" x14ac:dyDescent="0.3">
      <c r="IC2056" s="200" t="s">
        <v>4600</v>
      </c>
      <c r="ID2056" s="200" t="s">
        <v>4425</v>
      </c>
      <c r="IE2056" s="200" t="s">
        <v>4596</v>
      </c>
      <c r="IF2056" s="200" t="s">
        <v>4427</v>
      </c>
    </row>
    <row r="2057" spans="237:240" x14ac:dyDescent="0.3">
      <c r="IC2057" s="200" t="s">
        <v>4601</v>
      </c>
      <c r="ID2057" s="200" t="s">
        <v>4425</v>
      </c>
      <c r="IE2057" s="200" t="s">
        <v>4596</v>
      </c>
      <c r="IF2057" s="200" t="s">
        <v>4427</v>
      </c>
    </row>
    <row r="2058" spans="237:240" x14ac:dyDescent="0.3">
      <c r="IC2058" s="200" t="s">
        <v>4602</v>
      </c>
      <c r="ID2058" s="200" t="s">
        <v>4425</v>
      </c>
      <c r="IE2058" s="200" t="s">
        <v>4596</v>
      </c>
      <c r="IF2058" s="200" t="s">
        <v>4427</v>
      </c>
    </row>
    <row r="2059" spans="237:240" x14ac:dyDescent="0.3">
      <c r="IC2059" s="200" t="s">
        <v>4603</v>
      </c>
      <c r="ID2059" s="200" t="s">
        <v>4425</v>
      </c>
      <c r="IE2059" s="200" t="s">
        <v>4596</v>
      </c>
      <c r="IF2059" s="200" t="s">
        <v>4427</v>
      </c>
    </row>
    <row r="2060" spans="237:240" x14ac:dyDescent="0.3">
      <c r="IC2060" s="200" t="s">
        <v>4604</v>
      </c>
      <c r="ID2060" s="200" t="s">
        <v>4425</v>
      </c>
      <c r="IE2060" s="200" t="s">
        <v>4596</v>
      </c>
      <c r="IF2060" s="200" t="s">
        <v>4427</v>
      </c>
    </row>
    <row r="2061" spans="237:240" x14ac:dyDescent="0.3">
      <c r="IC2061" s="200" t="s">
        <v>4605</v>
      </c>
      <c r="ID2061" s="200" t="s">
        <v>4425</v>
      </c>
      <c r="IE2061" s="200" t="s">
        <v>4596</v>
      </c>
      <c r="IF2061" s="200" t="s">
        <v>4427</v>
      </c>
    </row>
    <row r="2062" spans="237:240" x14ac:dyDescent="0.3">
      <c r="IC2062" s="200" t="s">
        <v>4606</v>
      </c>
      <c r="ID2062" s="200" t="s">
        <v>4425</v>
      </c>
      <c r="IE2062" s="200" t="s">
        <v>4607</v>
      </c>
      <c r="IF2062" s="200" t="s">
        <v>4427</v>
      </c>
    </row>
    <row r="2063" spans="237:240" x14ac:dyDescent="0.3">
      <c r="IC2063" s="200" t="s">
        <v>4608</v>
      </c>
      <c r="ID2063" s="200" t="s">
        <v>4425</v>
      </c>
      <c r="IE2063" s="200" t="s">
        <v>4607</v>
      </c>
      <c r="IF2063" s="200" t="s">
        <v>4427</v>
      </c>
    </row>
    <row r="2064" spans="237:240" x14ac:dyDescent="0.3">
      <c r="IC2064" s="200" t="s">
        <v>4609</v>
      </c>
      <c r="ID2064" s="200" t="s">
        <v>4425</v>
      </c>
      <c r="IE2064" s="200" t="s">
        <v>4607</v>
      </c>
      <c r="IF2064" s="200" t="s">
        <v>4427</v>
      </c>
    </row>
    <row r="2065" spans="237:240" x14ac:dyDescent="0.3">
      <c r="IC2065" s="200" t="s">
        <v>4610</v>
      </c>
      <c r="ID2065" s="200" t="s">
        <v>4425</v>
      </c>
      <c r="IE2065" s="200" t="s">
        <v>4607</v>
      </c>
      <c r="IF2065" s="200" t="s">
        <v>4427</v>
      </c>
    </row>
    <row r="2066" spans="237:240" x14ac:dyDescent="0.3">
      <c r="IC2066" s="200" t="s">
        <v>4611</v>
      </c>
      <c r="ID2066" s="200" t="s">
        <v>4425</v>
      </c>
      <c r="IE2066" s="200" t="s">
        <v>4607</v>
      </c>
      <c r="IF2066" s="200" t="s">
        <v>4427</v>
      </c>
    </row>
    <row r="2067" spans="237:240" x14ac:dyDescent="0.3">
      <c r="IC2067" s="200" t="s">
        <v>4612</v>
      </c>
      <c r="ID2067" s="200" t="s">
        <v>4425</v>
      </c>
      <c r="IE2067" s="200" t="s">
        <v>4607</v>
      </c>
      <c r="IF2067" s="200" t="s">
        <v>4427</v>
      </c>
    </row>
    <row r="2068" spans="237:240" x14ac:dyDescent="0.3">
      <c r="IC2068" s="200" t="s">
        <v>4613</v>
      </c>
      <c r="ID2068" s="200" t="s">
        <v>4425</v>
      </c>
      <c r="IE2068" s="200" t="s">
        <v>4607</v>
      </c>
      <c r="IF2068" s="200" t="s">
        <v>4427</v>
      </c>
    </row>
    <row r="2069" spans="237:240" x14ac:dyDescent="0.3">
      <c r="IC2069" s="200" t="s">
        <v>4614</v>
      </c>
      <c r="ID2069" s="200" t="s">
        <v>4425</v>
      </c>
      <c r="IE2069" s="200" t="s">
        <v>4607</v>
      </c>
      <c r="IF2069" s="200" t="s">
        <v>4427</v>
      </c>
    </row>
    <row r="2070" spans="237:240" x14ac:dyDescent="0.3">
      <c r="IC2070" s="200" t="s">
        <v>4615</v>
      </c>
      <c r="ID2070" s="200" t="s">
        <v>4425</v>
      </c>
      <c r="IE2070" s="200" t="s">
        <v>4607</v>
      </c>
      <c r="IF2070" s="200" t="s">
        <v>4427</v>
      </c>
    </row>
    <row r="2071" spans="237:240" x14ac:dyDescent="0.3">
      <c r="IC2071" s="200" t="s">
        <v>4616</v>
      </c>
      <c r="ID2071" s="200" t="s">
        <v>4425</v>
      </c>
      <c r="IE2071" s="200" t="s">
        <v>4607</v>
      </c>
      <c r="IF2071" s="200" t="s">
        <v>4427</v>
      </c>
    </row>
    <row r="2072" spans="237:240" x14ac:dyDescent="0.3">
      <c r="IC2072" s="200" t="s">
        <v>4617</v>
      </c>
      <c r="ID2072" s="200" t="s">
        <v>4425</v>
      </c>
      <c r="IE2072" s="200" t="s">
        <v>4607</v>
      </c>
      <c r="IF2072" s="200" t="s">
        <v>4427</v>
      </c>
    </row>
    <row r="2073" spans="237:240" x14ac:dyDescent="0.3">
      <c r="IC2073" s="200" t="s">
        <v>4618</v>
      </c>
      <c r="ID2073" s="200" t="s">
        <v>4425</v>
      </c>
      <c r="IE2073" s="200" t="s">
        <v>4607</v>
      </c>
      <c r="IF2073" s="200" t="s">
        <v>4427</v>
      </c>
    </row>
    <row r="2074" spans="237:240" x14ac:dyDescent="0.3">
      <c r="IC2074" s="200" t="s">
        <v>4619</v>
      </c>
      <c r="ID2074" s="200" t="s">
        <v>4425</v>
      </c>
      <c r="IE2074" s="200" t="s">
        <v>4607</v>
      </c>
      <c r="IF2074" s="200" t="s">
        <v>4427</v>
      </c>
    </row>
    <row r="2075" spans="237:240" x14ac:dyDescent="0.3">
      <c r="IC2075" s="200" t="s">
        <v>4620</v>
      </c>
      <c r="ID2075" s="200" t="s">
        <v>4425</v>
      </c>
      <c r="IE2075" s="200" t="s">
        <v>4607</v>
      </c>
      <c r="IF2075" s="200" t="s">
        <v>4427</v>
      </c>
    </row>
    <row r="2076" spans="237:240" x14ac:dyDescent="0.3">
      <c r="IC2076" s="200" t="s">
        <v>4621</v>
      </c>
      <c r="ID2076" s="200" t="s">
        <v>4425</v>
      </c>
      <c r="IE2076" s="200" t="s">
        <v>4622</v>
      </c>
      <c r="IF2076" s="200" t="s">
        <v>4427</v>
      </c>
    </row>
    <row r="2077" spans="237:240" x14ac:dyDescent="0.3">
      <c r="IC2077" s="200" t="s">
        <v>4623</v>
      </c>
      <c r="ID2077" s="200" t="s">
        <v>4425</v>
      </c>
      <c r="IE2077" s="200" t="s">
        <v>4622</v>
      </c>
      <c r="IF2077" s="200" t="s">
        <v>4427</v>
      </c>
    </row>
    <row r="2078" spans="237:240" x14ac:dyDescent="0.3">
      <c r="IC2078" s="200" t="s">
        <v>4624</v>
      </c>
      <c r="ID2078" s="200" t="s">
        <v>4425</v>
      </c>
      <c r="IE2078" s="200" t="s">
        <v>4625</v>
      </c>
      <c r="IF2078" s="200" t="s">
        <v>4427</v>
      </c>
    </row>
    <row r="2079" spans="237:240" x14ac:dyDescent="0.3">
      <c r="IC2079" s="200" t="s">
        <v>4626</v>
      </c>
      <c r="ID2079" s="200" t="s">
        <v>4425</v>
      </c>
      <c r="IE2079" s="200" t="s">
        <v>4625</v>
      </c>
      <c r="IF2079" s="200" t="s">
        <v>4427</v>
      </c>
    </row>
    <row r="2080" spans="237:240" x14ac:dyDescent="0.3">
      <c r="IC2080" s="200" t="s">
        <v>4627</v>
      </c>
      <c r="ID2080" s="200" t="s">
        <v>4425</v>
      </c>
      <c r="IE2080" s="200" t="s">
        <v>4625</v>
      </c>
      <c r="IF2080" s="200" t="s">
        <v>4427</v>
      </c>
    </row>
    <row r="2081" spans="237:240" x14ac:dyDescent="0.3">
      <c r="IC2081" s="200" t="s">
        <v>4628</v>
      </c>
      <c r="ID2081" s="200" t="s">
        <v>4425</v>
      </c>
      <c r="IE2081" s="200" t="s">
        <v>4625</v>
      </c>
      <c r="IF2081" s="200" t="s">
        <v>4427</v>
      </c>
    </row>
    <row r="2082" spans="237:240" x14ac:dyDescent="0.3">
      <c r="IC2082" s="200" t="s">
        <v>4629</v>
      </c>
      <c r="ID2082" s="200" t="s">
        <v>4425</v>
      </c>
      <c r="IE2082" s="200" t="s">
        <v>4625</v>
      </c>
      <c r="IF2082" s="200" t="s">
        <v>4427</v>
      </c>
    </row>
    <row r="2083" spans="237:240" x14ac:dyDescent="0.3">
      <c r="IC2083" s="200" t="s">
        <v>4630</v>
      </c>
      <c r="ID2083" s="200" t="s">
        <v>4425</v>
      </c>
      <c r="IE2083" s="200" t="s">
        <v>4625</v>
      </c>
      <c r="IF2083" s="200" t="s">
        <v>4427</v>
      </c>
    </row>
    <row r="2084" spans="237:240" x14ac:dyDescent="0.3">
      <c r="IC2084" s="200" t="s">
        <v>4631</v>
      </c>
      <c r="ID2084" s="200" t="s">
        <v>4425</v>
      </c>
      <c r="IE2084" s="200" t="s">
        <v>4625</v>
      </c>
      <c r="IF2084" s="200" t="s">
        <v>4427</v>
      </c>
    </row>
    <row r="2085" spans="237:240" x14ac:dyDescent="0.3">
      <c r="IC2085" s="200" t="s">
        <v>4632</v>
      </c>
      <c r="ID2085" s="200" t="s">
        <v>4425</v>
      </c>
      <c r="IE2085" s="200" t="s">
        <v>4633</v>
      </c>
      <c r="IF2085" s="200" t="s">
        <v>4427</v>
      </c>
    </row>
    <row r="2086" spans="237:240" x14ac:dyDescent="0.3">
      <c r="IC2086" s="200" t="s">
        <v>4634</v>
      </c>
      <c r="ID2086" s="200" t="s">
        <v>4425</v>
      </c>
      <c r="IE2086" s="200" t="s">
        <v>4633</v>
      </c>
      <c r="IF2086" s="200" t="s">
        <v>4427</v>
      </c>
    </row>
    <row r="2087" spans="237:240" x14ac:dyDescent="0.3">
      <c r="IC2087" s="200" t="s">
        <v>4635</v>
      </c>
      <c r="ID2087" s="200" t="s">
        <v>4425</v>
      </c>
      <c r="IE2087" s="200" t="s">
        <v>4633</v>
      </c>
      <c r="IF2087" s="200" t="s">
        <v>4427</v>
      </c>
    </row>
    <row r="2088" spans="237:240" x14ac:dyDescent="0.3">
      <c r="IC2088" s="200" t="s">
        <v>4636</v>
      </c>
      <c r="ID2088" s="200" t="s">
        <v>4425</v>
      </c>
      <c r="IE2088" s="200" t="s">
        <v>4633</v>
      </c>
      <c r="IF2088" s="200" t="s">
        <v>4427</v>
      </c>
    </row>
    <row r="2089" spans="237:240" x14ac:dyDescent="0.3">
      <c r="IC2089" s="200" t="s">
        <v>4637</v>
      </c>
      <c r="ID2089" s="200" t="s">
        <v>4425</v>
      </c>
      <c r="IE2089" s="200" t="s">
        <v>4633</v>
      </c>
      <c r="IF2089" s="200" t="s">
        <v>4427</v>
      </c>
    </row>
    <row r="2090" spans="237:240" x14ac:dyDescent="0.3">
      <c r="IC2090" s="200" t="s">
        <v>4638</v>
      </c>
      <c r="ID2090" s="200" t="s">
        <v>4425</v>
      </c>
      <c r="IE2090" s="200" t="s">
        <v>4633</v>
      </c>
      <c r="IF2090" s="200" t="s">
        <v>4427</v>
      </c>
    </row>
    <row r="2091" spans="237:240" x14ac:dyDescent="0.3">
      <c r="IC2091" s="200" t="s">
        <v>4639</v>
      </c>
      <c r="ID2091" s="200" t="s">
        <v>4425</v>
      </c>
      <c r="IE2091" s="200" t="s">
        <v>4633</v>
      </c>
      <c r="IF2091" s="200" t="s">
        <v>4427</v>
      </c>
    </row>
    <row r="2092" spans="237:240" x14ac:dyDescent="0.3">
      <c r="IC2092" s="200" t="s">
        <v>4640</v>
      </c>
      <c r="ID2092" s="200" t="s">
        <v>4425</v>
      </c>
      <c r="IE2092" s="200" t="s">
        <v>4633</v>
      </c>
      <c r="IF2092" s="200" t="s">
        <v>4427</v>
      </c>
    </row>
    <row r="2093" spans="237:240" x14ac:dyDescent="0.3">
      <c r="IC2093" s="200" t="s">
        <v>4641</v>
      </c>
      <c r="ID2093" s="200" t="s">
        <v>4425</v>
      </c>
      <c r="IE2093" s="200" t="s">
        <v>4633</v>
      </c>
      <c r="IF2093" s="200" t="s">
        <v>4427</v>
      </c>
    </row>
    <row r="2094" spans="237:240" x14ac:dyDescent="0.3">
      <c r="IC2094" s="200" t="s">
        <v>4642</v>
      </c>
      <c r="ID2094" s="200" t="s">
        <v>4425</v>
      </c>
      <c r="IE2094" s="200" t="s">
        <v>4633</v>
      </c>
      <c r="IF2094" s="200" t="s">
        <v>4427</v>
      </c>
    </row>
    <row r="2095" spans="237:240" x14ac:dyDescent="0.3">
      <c r="IC2095" s="200" t="s">
        <v>4643</v>
      </c>
      <c r="ID2095" s="200" t="s">
        <v>4644</v>
      </c>
      <c r="IE2095" s="200" t="s">
        <v>4645</v>
      </c>
      <c r="IF2095" s="200" t="s">
        <v>707</v>
      </c>
    </row>
    <row r="2096" spans="237:240" x14ac:dyDescent="0.3">
      <c r="IC2096" s="200" t="s">
        <v>4646</v>
      </c>
      <c r="ID2096" s="200" t="s">
        <v>4644</v>
      </c>
      <c r="IE2096" s="200" t="s">
        <v>4645</v>
      </c>
      <c r="IF2096" s="200" t="s">
        <v>707</v>
      </c>
    </row>
    <row r="2097" spans="237:240" x14ac:dyDescent="0.3">
      <c r="IC2097" s="200" t="s">
        <v>4647</v>
      </c>
      <c r="ID2097" s="200" t="s">
        <v>4644</v>
      </c>
      <c r="IE2097" s="200" t="s">
        <v>4645</v>
      </c>
      <c r="IF2097" s="200" t="s">
        <v>707</v>
      </c>
    </row>
    <row r="2098" spans="237:240" x14ac:dyDescent="0.3">
      <c r="IC2098" s="200" t="s">
        <v>4648</v>
      </c>
      <c r="ID2098" s="200" t="s">
        <v>4644</v>
      </c>
      <c r="IE2098" s="200" t="s">
        <v>4645</v>
      </c>
      <c r="IF2098" s="200" t="s">
        <v>707</v>
      </c>
    </row>
    <row r="2099" spans="237:240" x14ac:dyDescent="0.3">
      <c r="IC2099" s="200" t="s">
        <v>4649</v>
      </c>
      <c r="ID2099" s="200" t="s">
        <v>4650</v>
      </c>
      <c r="IE2099" s="200" t="s">
        <v>4651</v>
      </c>
      <c r="IF2099" s="200" t="s">
        <v>707</v>
      </c>
    </row>
    <row r="2100" spans="237:240" x14ac:dyDescent="0.3">
      <c r="IC2100" s="200" t="s">
        <v>4649</v>
      </c>
      <c r="ID2100" s="200" t="s">
        <v>4652</v>
      </c>
      <c r="IE2100" s="200" t="s">
        <v>4653</v>
      </c>
      <c r="IF2100" s="200" t="s">
        <v>707</v>
      </c>
    </row>
    <row r="2101" spans="237:240" x14ac:dyDescent="0.3">
      <c r="IC2101" s="200" t="s">
        <v>4649</v>
      </c>
      <c r="ID2101" s="200" t="s">
        <v>4654</v>
      </c>
      <c r="IE2101" s="200" t="s">
        <v>4655</v>
      </c>
      <c r="IF2101" s="200" t="s">
        <v>707</v>
      </c>
    </row>
    <row r="2102" spans="237:240" x14ac:dyDescent="0.3">
      <c r="IC2102" s="200" t="s">
        <v>4649</v>
      </c>
      <c r="ID2102" s="200" t="s">
        <v>4656</v>
      </c>
      <c r="IE2102" s="200" t="s">
        <v>4657</v>
      </c>
      <c r="IF2102" s="200" t="s">
        <v>707</v>
      </c>
    </row>
    <row r="2103" spans="237:240" x14ac:dyDescent="0.3">
      <c r="IC2103" s="200" t="s">
        <v>4649</v>
      </c>
      <c r="ID2103" s="200" t="s">
        <v>4658</v>
      </c>
      <c r="IE2103" s="200" t="s">
        <v>4659</v>
      </c>
      <c r="IF2103" s="200" t="s">
        <v>707</v>
      </c>
    </row>
    <row r="2104" spans="237:240" x14ac:dyDescent="0.3">
      <c r="IC2104" s="200" t="s">
        <v>4649</v>
      </c>
      <c r="ID2104" s="200" t="s">
        <v>4660</v>
      </c>
      <c r="IE2104" s="200" t="s">
        <v>4661</v>
      </c>
      <c r="IF2104" s="200" t="s">
        <v>707</v>
      </c>
    </row>
    <row r="2105" spans="237:240" x14ac:dyDescent="0.3">
      <c r="IC2105" s="200" t="s">
        <v>4649</v>
      </c>
      <c r="ID2105" s="200" t="s">
        <v>4662</v>
      </c>
      <c r="IE2105" s="200" t="s">
        <v>4663</v>
      </c>
      <c r="IF2105" s="200" t="s">
        <v>707</v>
      </c>
    </row>
    <row r="2106" spans="237:240" x14ac:dyDescent="0.3">
      <c r="IC2106" s="200" t="s">
        <v>4649</v>
      </c>
      <c r="ID2106" s="200" t="s">
        <v>4664</v>
      </c>
      <c r="IE2106" s="200" t="s">
        <v>4665</v>
      </c>
      <c r="IF2106" s="200" t="s">
        <v>707</v>
      </c>
    </row>
    <row r="2107" spans="237:240" x14ac:dyDescent="0.3">
      <c r="IC2107" s="200" t="s">
        <v>4649</v>
      </c>
      <c r="ID2107" s="200" t="s">
        <v>2095</v>
      </c>
      <c r="IE2107" s="200" t="s">
        <v>4666</v>
      </c>
      <c r="IF2107" s="200" t="s">
        <v>707</v>
      </c>
    </row>
    <row r="2108" spans="237:240" x14ac:dyDescent="0.3">
      <c r="IC2108" s="200" t="s">
        <v>4667</v>
      </c>
      <c r="ID2108" s="200" t="s">
        <v>4644</v>
      </c>
      <c r="IE2108" s="200" t="s">
        <v>4645</v>
      </c>
      <c r="IF2108" s="200" t="s">
        <v>707</v>
      </c>
    </row>
    <row r="2109" spans="237:240" x14ac:dyDescent="0.3">
      <c r="IC2109" s="200" t="s">
        <v>4668</v>
      </c>
      <c r="ID2109" s="200" t="s">
        <v>4644</v>
      </c>
      <c r="IE2109" s="200" t="s">
        <v>4645</v>
      </c>
      <c r="IF2109" s="200" t="s">
        <v>707</v>
      </c>
    </row>
    <row r="2110" spans="237:240" x14ac:dyDescent="0.3">
      <c r="IC2110" s="200" t="s">
        <v>4669</v>
      </c>
      <c r="ID2110" s="200" t="s">
        <v>4644</v>
      </c>
      <c r="IE2110" s="200" t="s">
        <v>4645</v>
      </c>
      <c r="IF2110" s="200" t="s">
        <v>707</v>
      </c>
    </row>
    <row r="2111" spans="237:240" x14ac:dyDescent="0.3">
      <c r="IC2111" s="200" t="s">
        <v>4670</v>
      </c>
      <c r="ID2111" s="200" t="s">
        <v>4671</v>
      </c>
      <c r="IE2111" s="200" t="s">
        <v>4672</v>
      </c>
      <c r="IF2111" s="200" t="s">
        <v>707</v>
      </c>
    </row>
    <row r="2112" spans="237:240" x14ac:dyDescent="0.3">
      <c r="IC2112" s="200" t="s">
        <v>4673</v>
      </c>
      <c r="ID2112" s="200" t="s">
        <v>4674</v>
      </c>
      <c r="IE2112" s="200" t="s">
        <v>4675</v>
      </c>
      <c r="IF2112" s="200" t="s">
        <v>707</v>
      </c>
    </row>
    <row r="2113" spans="237:240" x14ac:dyDescent="0.3">
      <c r="IC2113" s="200" t="s">
        <v>4673</v>
      </c>
      <c r="ID2113" s="200" t="s">
        <v>4676</v>
      </c>
      <c r="IE2113" s="200" t="s">
        <v>4677</v>
      </c>
      <c r="IF2113" s="200" t="s">
        <v>707</v>
      </c>
    </row>
    <row r="2114" spans="237:240" x14ac:dyDescent="0.3">
      <c r="IC2114" s="200" t="s">
        <v>4673</v>
      </c>
      <c r="ID2114" s="200" t="s">
        <v>4678</v>
      </c>
      <c r="IE2114" s="200" t="s">
        <v>4679</v>
      </c>
      <c r="IF2114" s="200" t="s">
        <v>707</v>
      </c>
    </row>
    <row r="2115" spans="237:240" x14ac:dyDescent="0.3">
      <c r="IC2115" s="200" t="s">
        <v>4673</v>
      </c>
      <c r="ID2115" s="200" t="s">
        <v>4680</v>
      </c>
      <c r="IE2115" s="200" t="s">
        <v>4681</v>
      </c>
      <c r="IF2115" s="200" t="s">
        <v>707</v>
      </c>
    </row>
    <row r="2116" spans="237:240" x14ac:dyDescent="0.3">
      <c r="IC2116" s="200" t="s">
        <v>4673</v>
      </c>
      <c r="ID2116" s="200" t="s">
        <v>4682</v>
      </c>
      <c r="IE2116" s="200" t="s">
        <v>4683</v>
      </c>
      <c r="IF2116" s="200" t="s">
        <v>707</v>
      </c>
    </row>
    <row r="2117" spans="237:240" x14ac:dyDescent="0.3">
      <c r="IC2117" s="200" t="s">
        <v>4684</v>
      </c>
      <c r="ID2117" s="200" t="s">
        <v>4685</v>
      </c>
      <c r="IE2117" s="200" t="s">
        <v>4686</v>
      </c>
      <c r="IF2117" s="200" t="s">
        <v>707</v>
      </c>
    </row>
    <row r="2118" spans="237:240" x14ac:dyDescent="0.3">
      <c r="IC2118" s="200" t="s">
        <v>4684</v>
      </c>
      <c r="ID2118" s="200" t="s">
        <v>4687</v>
      </c>
      <c r="IE2118" s="200" t="s">
        <v>4688</v>
      </c>
      <c r="IF2118" s="200" t="s">
        <v>707</v>
      </c>
    </row>
    <row r="2119" spans="237:240" x14ac:dyDescent="0.3">
      <c r="IC2119" s="200" t="s">
        <v>4684</v>
      </c>
      <c r="ID2119" s="200" t="s">
        <v>4689</v>
      </c>
      <c r="IE2119" s="200" t="s">
        <v>4690</v>
      </c>
      <c r="IF2119" s="200" t="s">
        <v>707</v>
      </c>
    </row>
    <row r="2120" spans="237:240" x14ac:dyDescent="0.3">
      <c r="IC2120" s="200" t="s">
        <v>4691</v>
      </c>
      <c r="ID2120" s="200" t="s">
        <v>4692</v>
      </c>
      <c r="IE2120" s="200" t="s">
        <v>4693</v>
      </c>
      <c r="IF2120" s="200" t="s">
        <v>707</v>
      </c>
    </row>
    <row r="2121" spans="237:240" x14ac:dyDescent="0.3">
      <c r="IC2121" s="200" t="s">
        <v>4691</v>
      </c>
      <c r="ID2121" s="200" t="s">
        <v>4694</v>
      </c>
      <c r="IE2121" s="200" t="s">
        <v>4695</v>
      </c>
      <c r="IF2121" s="200" t="s">
        <v>707</v>
      </c>
    </row>
    <row r="2122" spans="237:240" x14ac:dyDescent="0.3">
      <c r="IC2122" s="200" t="s">
        <v>4696</v>
      </c>
      <c r="ID2122" s="200" t="s">
        <v>4685</v>
      </c>
      <c r="IE2122" s="200" t="s">
        <v>4686</v>
      </c>
      <c r="IF2122" s="200" t="s">
        <v>707</v>
      </c>
    </row>
    <row r="2123" spans="237:240" x14ac:dyDescent="0.3">
      <c r="IC2123" s="200" t="s">
        <v>4697</v>
      </c>
      <c r="ID2123" s="200" t="s">
        <v>4698</v>
      </c>
      <c r="IE2123" s="200" t="s">
        <v>4699</v>
      </c>
      <c r="IF2123" s="200" t="s">
        <v>707</v>
      </c>
    </row>
    <row r="2124" spans="237:240" x14ac:dyDescent="0.3">
      <c r="IC2124" s="200" t="s">
        <v>4697</v>
      </c>
      <c r="ID2124" s="200" t="s">
        <v>4700</v>
      </c>
      <c r="IE2124" s="200" t="s">
        <v>4701</v>
      </c>
      <c r="IF2124" s="200" t="s">
        <v>707</v>
      </c>
    </row>
    <row r="2125" spans="237:240" x14ac:dyDescent="0.3">
      <c r="IC2125" s="200" t="s">
        <v>4697</v>
      </c>
      <c r="ID2125" s="200" t="s">
        <v>4702</v>
      </c>
      <c r="IE2125" s="200" t="s">
        <v>4703</v>
      </c>
      <c r="IF2125" s="200" t="s">
        <v>707</v>
      </c>
    </row>
    <row r="2126" spans="237:240" x14ac:dyDescent="0.3">
      <c r="IC2126" s="200" t="s">
        <v>4697</v>
      </c>
      <c r="ID2126" s="200" t="s">
        <v>4704</v>
      </c>
      <c r="IE2126" s="200" t="s">
        <v>4705</v>
      </c>
      <c r="IF2126" s="200" t="s">
        <v>707</v>
      </c>
    </row>
    <row r="2127" spans="237:240" x14ac:dyDescent="0.3">
      <c r="IC2127" s="200" t="s">
        <v>4697</v>
      </c>
      <c r="ID2127" s="200" t="s">
        <v>4706</v>
      </c>
      <c r="IE2127" s="200" t="s">
        <v>4707</v>
      </c>
      <c r="IF2127" s="200" t="s">
        <v>707</v>
      </c>
    </row>
    <row r="2128" spans="237:240" x14ac:dyDescent="0.3">
      <c r="IC2128" s="200" t="s">
        <v>4697</v>
      </c>
      <c r="ID2128" s="200" t="s">
        <v>4708</v>
      </c>
      <c r="IE2128" s="200" t="s">
        <v>4709</v>
      </c>
      <c r="IF2128" s="200" t="s">
        <v>707</v>
      </c>
    </row>
    <row r="2129" spans="237:240" x14ac:dyDescent="0.3">
      <c r="IC2129" s="200" t="s">
        <v>4710</v>
      </c>
      <c r="ID2129" s="200" t="s">
        <v>4711</v>
      </c>
      <c r="IE2129" s="200" t="s">
        <v>4712</v>
      </c>
      <c r="IF2129" s="200" t="s">
        <v>707</v>
      </c>
    </row>
    <row r="2130" spans="237:240" x14ac:dyDescent="0.3">
      <c r="IC2130" s="200" t="s">
        <v>4710</v>
      </c>
      <c r="ID2130" s="200" t="s">
        <v>4713</v>
      </c>
      <c r="IE2130" s="200" t="s">
        <v>4714</v>
      </c>
      <c r="IF2130" s="200" t="s">
        <v>707</v>
      </c>
    </row>
    <row r="2131" spans="237:240" x14ac:dyDescent="0.3">
      <c r="IC2131" s="200" t="s">
        <v>4710</v>
      </c>
      <c r="ID2131" s="200" t="s">
        <v>4715</v>
      </c>
      <c r="IE2131" s="200" t="s">
        <v>4716</v>
      </c>
      <c r="IF2131" s="200" t="s">
        <v>707</v>
      </c>
    </row>
    <row r="2132" spans="237:240" x14ac:dyDescent="0.3">
      <c r="IC2132" s="200" t="s">
        <v>4710</v>
      </c>
      <c r="ID2132" s="200" t="s">
        <v>4717</v>
      </c>
      <c r="IE2132" s="200" t="s">
        <v>4718</v>
      </c>
      <c r="IF2132" s="200" t="s">
        <v>707</v>
      </c>
    </row>
    <row r="2133" spans="237:240" x14ac:dyDescent="0.3">
      <c r="IC2133" s="200" t="s">
        <v>4710</v>
      </c>
      <c r="ID2133" s="200" t="s">
        <v>4719</v>
      </c>
      <c r="IE2133" s="200" t="s">
        <v>4720</v>
      </c>
      <c r="IF2133" s="200" t="s">
        <v>707</v>
      </c>
    </row>
    <row r="2134" spans="237:240" x14ac:dyDescent="0.3">
      <c r="IC2134" s="200" t="s">
        <v>4721</v>
      </c>
      <c r="ID2134" s="200" t="s">
        <v>4722</v>
      </c>
      <c r="IE2134" s="200" t="s">
        <v>4723</v>
      </c>
      <c r="IF2134" s="200" t="s">
        <v>707</v>
      </c>
    </row>
    <row r="2135" spans="237:240" x14ac:dyDescent="0.3">
      <c r="IC2135" s="200" t="s">
        <v>4724</v>
      </c>
      <c r="ID2135" s="200" t="s">
        <v>4725</v>
      </c>
      <c r="IE2135" s="200" t="s">
        <v>4726</v>
      </c>
      <c r="IF2135" s="200" t="s">
        <v>707</v>
      </c>
    </row>
    <row r="2136" spans="237:240" x14ac:dyDescent="0.3">
      <c r="IC2136" s="200" t="s">
        <v>4724</v>
      </c>
      <c r="ID2136" s="200" t="s">
        <v>4727</v>
      </c>
      <c r="IE2136" s="200" t="s">
        <v>4728</v>
      </c>
      <c r="IF2136" s="200" t="s">
        <v>707</v>
      </c>
    </row>
    <row r="2137" spans="237:240" x14ac:dyDescent="0.3">
      <c r="IC2137" s="200" t="s">
        <v>4729</v>
      </c>
      <c r="ID2137" s="200" t="s">
        <v>4730</v>
      </c>
      <c r="IE2137" s="200" t="s">
        <v>4731</v>
      </c>
      <c r="IF2137" s="200" t="s">
        <v>707</v>
      </c>
    </row>
    <row r="2138" spans="237:240" x14ac:dyDescent="0.3">
      <c r="IC2138" s="200" t="s">
        <v>4732</v>
      </c>
      <c r="ID2138" s="200" t="s">
        <v>4733</v>
      </c>
      <c r="IE2138" s="200" t="s">
        <v>4734</v>
      </c>
      <c r="IF2138" s="200" t="s">
        <v>707</v>
      </c>
    </row>
    <row r="2139" spans="237:240" x14ac:dyDescent="0.3">
      <c r="IC2139" s="200" t="s">
        <v>4735</v>
      </c>
      <c r="ID2139" s="200" t="s">
        <v>4736</v>
      </c>
      <c r="IE2139" s="200" t="s">
        <v>4737</v>
      </c>
      <c r="IF2139" s="200" t="s">
        <v>707</v>
      </c>
    </row>
    <row r="2140" spans="237:240" x14ac:dyDescent="0.3">
      <c r="IC2140" s="200" t="s">
        <v>4738</v>
      </c>
      <c r="ID2140" s="200" t="s">
        <v>4739</v>
      </c>
      <c r="IE2140" s="200" t="s">
        <v>4740</v>
      </c>
      <c r="IF2140" s="200" t="s">
        <v>707</v>
      </c>
    </row>
    <row r="2141" spans="237:240" x14ac:dyDescent="0.3">
      <c r="IC2141" s="200" t="s">
        <v>4741</v>
      </c>
      <c r="ID2141" s="200" t="s">
        <v>4742</v>
      </c>
      <c r="IE2141" s="200" t="s">
        <v>4743</v>
      </c>
      <c r="IF2141" s="200" t="s">
        <v>707</v>
      </c>
    </row>
    <row r="2142" spans="237:240" x14ac:dyDescent="0.3">
      <c r="IC2142" s="200" t="s">
        <v>4741</v>
      </c>
      <c r="ID2142" s="200" t="s">
        <v>4744</v>
      </c>
      <c r="IE2142" s="200" t="s">
        <v>4745</v>
      </c>
      <c r="IF2142" s="200" t="s">
        <v>707</v>
      </c>
    </row>
    <row r="2143" spans="237:240" x14ac:dyDescent="0.3">
      <c r="IC2143" s="200" t="s">
        <v>4741</v>
      </c>
      <c r="ID2143" s="200" t="s">
        <v>4746</v>
      </c>
      <c r="IE2143" s="200" t="s">
        <v>4747</v>
      </c>
      <c r="IF2143" s="200" t="s">
        <v>707</v>
      </c>
    </row>
    <row r="2144" spans="237:240" x14ac:dyDescent="0.3">
      <c r="IC2144" s="200" t="s">
        <v>4741</v>
      </c>
      <c r="ID2144" s="200" t="s">
        <v>4748</v>
      </c>
      <c r="IE2144" s="200" t="s">
        <v>4749</v>
      </c>
      <c r="IF2144" s="200" t="s">
        <v>707</v>
      </c>
    </row>
    <row r="2145" spans="237:240" x14ac:dyDescent="0.3">
      <c r="IC2145" s="200" t="s">
        <v>4741</v>
      </c>
      <c r="ID2145" s="200" t="s">
        <v>4750</v>
      </c>
      <c r="IE2145" s="200" t="s">
        <v>4751</v>
      </c>
      <c r="IF2145" s="200" t="s">
        <v>707</v>
      </c>
    </row>
    <row r="2146" spans="237:240" x14ac:dyDescent="0.3">
      <c r="IC2146" s="200" t="s">
        <v>4741</v>
      </c>
      <c r="ID2146" s="200" t="s">
        <v>4752</v>
      </c>
      <c r="IE2146" s="200" t="s">
        <v>4753</v>
      </c>
      <c r="IF2146" s="200" t="s">
        <v>707</v>
      </c>
    </row>
    <row r="2147" spans="237:240" x14ac:dyDescent="0.3">
      <c r="IC2147" s="200" t="s">
        <v>4741</v>
      </c>
      <c r="ID2147" s="200" t="s">
        <v>4754</v>
      </c>
      <c r="IE2147" s="200" t="s">
        <v>4755</v>
      </c>
      <c r="IF2147" s="200" t="s">
        <v>707</v>
      </c>
    </row>
    <row r="2148" spans="237:240" x14ac:dyDescent="0.3">
      <c r="IC2148" s="200" t="s">
        <v>4741</v>
      </c>
      <c r="ID2148" s="200" t="s">
        <v>4756</v>
      </c>
      <c r="IE2148" s="200" t="s">
        <v>4757</v>
      </c>
      <c r="IF2148" s="200" t="s">
        <v>707</v>
      </c>
    </row>
    <row r="2149" spans="237:240" x14ac:dyDescent="0.3">
      <c r="IC2149" s="200" t="s">
        <v>4741</v>
      </c>
      <c r="ID2149" s="200" t="s">
        <v>4758</v>
      </c>
      <c r="IE2149" s="200" t="s">
        <v>4759</v>
      </c>
      <c r="IF2149" s="200" t="s">
        <v>707</v>
      </c>
    </row>
    <row r="2150" spans="237:240" x14ac:dyDescent="0.3">
      <c r="IC2150" s="200" t="s">
        <v>4741</v>
      </c>
      <c r="ID2150" s="200" t="s">
        <v>4760</v>
      </c>
      <c r="IE2150" s="200" t="s">
        <v>4761</v>
      </c>
      <c r="IF2150" s="200" t="s">
        <v>707</v>
      </c>
    </row>
    <row r="2151" spans="237:240" x14ac:dyDescent="0.3">
      <c r="IC2151" s="200" t="s">
        <v>4741</v>
      </c>
      <c r="ID2151" s="200" t="s">
        <v>4762</v>
      </c>
      <c r="IE2151" s="200" t="s">
        <v>4763</v>
      </c>
      <c r="IF2151" s="200" t="s">
        <v>707</v>
      </c>
    </row>
    <row r="2152" spans="237:240" x14ac:dyDescent="0.3">
      <c r="IC2152" s="200" t="s">
        <v>4741</v>
      </c>
      <c r="ID2152" s="200" t="s">
        <v>4764</v>
      </c>
      <c r="IE2152" s="200" t="s">
        <v>4765</v>
      </c>
      <c r="IF2152" s="200" t="s">
        <v>707</v>
      </c>
    </row>
    <row r="2153" spans="237:240" x14ac:dyDescent="0.3">
      <c r="IC2153" s="200" t="s">
        <v>4741</v>
      </c>
      <c r="ID2153" s="200" t="s">
        <v>4766</v>
      </c>
      <c r="IE2153" s="200" t="s">
        <v>4767</v>
      </c>
      <c r="IF2153" s="200" t="s">
        <v>707</v>
      </c>
    </row>
    <row r="2154" spans="237:240" x14ac:dyDescent="0.3">
      <c r="IC2154" s="200" t="s">
        <v>4741</v>
      </c>
      <c r="ID2154" s="200" t="s">
        <v>4768</v>
      </c>
      <c r="IE2154" s="200" t="s">
        <v>4769</v>
      </c>
      <c r="IF2154" s="200" t="s">
        <v>707</v>
      </c>
    </row>
    <row r="2155" spans="237:240" x14ac:dyDescent="0.3">
      <c r="IC2155" s="200" t="s">
        <v>4741</v>
      </c>
      <c r="ID2155" s="200" t="s">
        <v>4770</v>
      </c>
      <c r="IE2155" s="200" t="s">
        <v>4771</v>
      </c>
      <c r="IF2155" s="200" t="s">
        <v>707</v>
      </c>
    </row>
    <row r="2156" spans="237:240" x14ac:dyDescent="0.3">
      <c r="IC2156" s="200" t="s">
        <v>4741</v>
      </c>
      <c r="ID2156" s="200" t="s">
        <v>4772</v>
      </c>
      <c r="IE2156" s="200" t="s">
        <v>4773</v>
      </c>
      <c r="IF2156" s="200" t="s">
        <v>707</v>
      </c>
    </row>
    <row r="2157" spans="237:240" x14ac:dyDescent="0.3">
      <c r="IC2157" s="200" t="s">
        <v>4741</v>
      </c>
      <c r="ID2157" s="200" t="s">
        <v>4774</v>
      </c>
      <c r="IE2157" s="200" t="s">
        <v>4775</v>
      </c>
      <c r="IF2157" s="200" t="s">
        <v>707</v>
      </c>
    </row>
    <row r="2158" spans="237:240" x14ac:dyDescent="0.3">
      <c r="IC2158" s="200" t="s">
        <v>4741</v>
      </c>
      <c r="ID2158" s="200" t="s">
        <v>4776</v>
      </c>
      <c r="IE2158" s="200" t="s">
        <v>4777</v>
      </c>
      <c r="IF2158" s="200" t="s">
        <v>707</v>
      </c>
    </row>
    <row r="2159" spans="237:240" x14ac:dyDescent="0.3">
      <c r="IC2159" s="200" t="s">
        <v>4741</v>
      </c>
      <c r="ID2159" s="200" t="s">
        <v>4778</v>
      </c>
      <c r="IE2159" s="200" t="s">
        <v>4779</v>
      </c>
      <c r="IF2159" s="200" t="s">
        <v>707</v>
      </c>
    </row>
    <row r="2160" spans="237:240" x14ac:dyDescent="0.3">
      <c r="IC2160" s="200" t="s">
        <v>4741</v>
      </c>
      <c r="ID2160" s="200" t="s">
        <v>4780</v>
      </c>
      <c r="IE2160" s="200" t="s">
        <v>4781</v>
      </c>
      <c r="IF2160" s="200" t="s">
        <v>707</v>
      </c>
    </row>
    <row r="2161" spans="237:240" x14ac:dyDescent="0.3">
      <c r="IC2161" s="200" t="s">
        <v>4741</v>
      </c>
      <c r="ID2161" s="200" t="s">
        <v>4782</v>
      </c>
      <c r="IE2161" s="200" t="s">
        <v>4783</v>
      </c>
      <c r="IF2161" s="200" t="s">
        <v>707</v>
      </c>
    </row>
    <row r="2162" spans="237:240" x14ac:dyDescent="0.3">
      <c r="IC2162" s="200" t="s">
        <v>4741</v>
      </c>
      <c r="ID2162" s="200" t="s">
        <v>4784</v>
      </c>
      <c r="IE2162" s="200" t="s">
        <v>4785</v>
      </c>
      <c r="IF2162" s="200" t="s">
        <v>707</v>
      </c>
    </row>
    <row r="2163" spans="237:240" x14ac:dyDescent="0.3">
      <c r="IC2163" s="200" t="s">
        <v>4741</v>
      </c>
      <c r="ID2163" s="200" t="s">
        <v>4786</v>
      </c>
      <c r="IE2163" s="200" t="s">
        <v>4787</v>
      </c>
      <c r="IF2163" s="200" t="s">
        <v>707</v>
      </c>
    </row>
    <row r="2164" spans="237:240" x14ac:dyDescent="0.3">
      <c r="IC2164" s="200" t="s">
        <v>4741</v>
      </c>
      <c r="ID2164" s="200" t="s">
        <v>4788</v>
      </c>
      <c r="IE2164" s="200" t="s">
        <v>4789</v>
      </c>
      <c r="IF2164" s="200" t="s">
        <v>707</v>
      </c>
    </row>
    <row r="2165" spans="237:240" x14ac:dyDescent="0.3">
      <c r="IC2165" s="200" t="s">
        <v>4741</v>
      </c>
      <c r="ID2165" s="200" t="s">
        <v>4790</v>
      </c>
      <c r="IE2165" s="200" t="s">
        <v>4791</v>
      </c>
      <c r="IF2165" s="200" t="s">
        <v>707</v>
      </c>
    </row>
    <row r="2166" spans="237:240" x14ac:dyDescent="0.3">
      <c r="IC2166" s="200" t="s">
        <v>4741</v>
      </c>
      <c r="ID2166" s="200" t="s">
        <v>4792</v>
      </c>
      <c r="IE2166" s="200" t="s">
        <v>4793</v>
      </c>
      <c r="IF2166" s="200" t="s">
        <v>707</v>
      </c>
    </row>
    <row r="2167" spans="237:240" x14ac:dyDescent="0.3">
      <c r="IC2167" s="200" t="s">
        <v>4741</v>
      </c>
      <c r="ID2167" s="200" t="s">
        <v>4794</v>
      </c>
      <c r="IE2167" s="200" t="s">
        <v>4795</v>
      </c>
      <c r="IF2167" s="200" t="s">
        <v>707</v>
      </c>
    </row>
    <row r="2168" spans="237:240" x14ac:dyDescent="0.3">
      <c r="IC2168" s="200" t="s">
        <v>4741</v>
      </c>
      <c r="ID2168" s="200" t="s">
        <v>4796</v>
      </c>
      <c r="IE2168" s="200" t="s">
        <v>4797</v>
      </c>
      <c r="IF2168" s="200" t="s">
        <v>707</v>
      </c>
    </row>
    <row r="2169" spans="237:240" x14ac:dyDescent="0.3">
      <c r="IC2169" s="200" t="s">
        <v>4741</v>
      </c>
      <c r="ID2169" s="200" t="s">
        <v>4798</v>
      </c>
      <c r="IE2169" s="200" t="s">
        <v>4799</v>
      </c>
      <c r="IF2169" s="200" t="s">
        <v>707</v>
      </c>
    </row>
    <row r="2170" spans="237:240" x14ac:dyDescent="0.3">
      <c r="IC2170" s="200" t="s">
        <v>4800</v>
      </c>
      <c r="ID2170" s="200" t="s">
        <v>4801</v>
      </c>
      <c r="IE2170" s="200" t="s">
        <v>4802</v>
      </c>
      <c r="IF2170" s="200" t="s">
        <v>707</v>
      </c>
    </row>
    <row r="2171" spans="237:240" x14ac:dyDescent="0.3">
      <c r="IC2171" s="200" t="s">
        <v>4803</v>
      </c>
      <c r="ID2171" s="200" t="s">
        <v>4804</v>
      </c>
      <c r="IE2171" s="200" t="s">
        <v>4805</v>
      </c>
      <c r="IF2171" s="200" t="s">
        <v>707</v>
      </c>
    </row>
    <row r="2172" spans="237:240" x14ac:dyDescent="0.3">
      <c r="IC2172" s="200" t="s">
        <v>4803</v>
      </c>
      <c r="ID2172" s="200" t="s">
        <v>4806</v>
      </c>
      <c r="IE2172" s="200" t="s">
        <v>4807</v>
      </c>
      <c r="IF2172" s="200" t="s">
        <v>707</v>
      </c>
    </row>
    <row r="2173" spans="237:240" x14ac:dyDescent="0.3">
      <c r="IC2173" s="200" t="s">
        <v>4803</v>
      </c>
      <c r="ID2173" s="200" t="s">
        <v>4782</v>
      </c>
      <c r="IE2173" s="200" t="s">
        <v>4783</v>
      </c>
      <c r="IF2173" s="200" t="s">
        <v>707</v>
      </c>
    </row>
    <row r="2174" spans="237:240" x14ac:dyDescent="0.3">
      <c r="IC2174" s="200" t="s">
        <v>4803</v>
      </c>
      <c r="ID2174" s="200" t="s">
        <v>4808</v>
      </c>
      <c r="IE2174" s="200" t="s">
        <v>4809</v>
      </c>
      <c r="IF2174" s="200" t="s">
        <v>707</v>
      </c>
    </row>
    <row r="2175" spans="237:240" x14ac:dyDescent="0.3">
      <c r="IC2175" s="200" t="s">
        <v>4810</v>
      </c>
      <c r="ID2175" s="200" t="s">
        <v>4811</v>
      </c>
      <c r="IE2175" s="200" t="s">
        <v>4812</v>
      </c>
      <c r="IF2175" s="200" t="s">
        <v>707</v>
      </c>
    </row>
    <row r="2176" spans="237:240" x14ac:dyDescent="0.3">
      <c r="IC2176" s="200" t="s">
        <v>4810</v>
      </c>
      <c r="ID2176" s="200" t="s">
        <v>4813</v>
      </c>
      <c r="IE2176" s="200" t="s">
        <v>4814</v>
      </c>
      <c r="IF2176" s="200" t="s">
        <v>707</v>
      </c>
    </row>
    <row r="2177" spans="237:240" x14ac:dyDescent="0.3">
      <c r="IC2177" s="200" t="s">
        <v>4815</v>
      </c>
      <c r="ID2177" s="200" t="s">
        <v>4816</v>
      </c>
      <c r="IE2177" s="200" t="s">
        <v>4817</v>
      </c>
      <c r="IF2177" s="200" t="s">
        <v>707</v>
      </c>
    </row>
    <row r="2178" spans="237:240" x14ac:dyDescent="0.3">
      <c r="IC2178" s="200" t="s">
        <v>4818</v>
      </c>
      <c r="ID2178" s="200" t="s">
        <v>4819</v>
      </c>
      <c r="IE2178" s="200" t="s">
        <v>4820</v>
      </c>
      <c r="IF2178" s="200" t="s">
        <v>707</v>
      </c>
    </row>
    <row r="2179" spans="237:240" x14ac:dyDescent="0.3">
      <c r="IC2179" s="200" t="s">
        <v>4818</v>
      </c>
      <c r="ID2179" s="200" t="s">
        <v>4821</v>
      </c>
      <c r="IE2179" s="200" t="s">
        <v>4822</v>
      </c>
      <c r="IF2179" s="200" t="s">
        <v>707</v>
      </c>
    </row>
    <row r="2180" spans="237:240" x14ac:dyDescent="0.3">
      <c r="IC2180" s="200" t="s">
        <v>4818</v>
      </c>
      <c r="ID2180" s="200" t="s">
        <v>4823</v>
      </c>
      <c r="IE2180" s="200" t="s">
        <v>4824</v>
      </c>
      <c r="IF2180" s="200" t="s">
        <v>707</v>
      </c>
    </row>
    <row r="2181" spans="237:240" x14ac:dyDescent="0.3">
      <c r="IC2181" s="200" t="s">
        <v>4818</v>
      </c>
      <c r="ID2181" s="200" t="s">
        <v>4825</v>
      </c>
      <c r="IE2181" s="200" t="s">
        <v>4826</v>
      </c>
      <c r="IF2181" s="200" t="s">
        <v>707</v>
      </c>
    </row>
    <row r="2182" spans="237:240" x14ac:dyDescent="0.3">
      <c r="IC2182" s="200" t="s">
        <v>4818</v>
      </c>
      <c r="ID2182" s="200" t="s">
        <v>4827</v>
      </c>
      <c r="IE2182" s="200" t="s">
        <v>4828</v>
      </c>
      <c r="IF2182" s="200" t="s">
        <v>707</v>
      </c>
    </row>
    <row r="2183" spans="237:240" x14ac:dyDescent="0.3">
      <c r="IC2183" s="200" t="s">
        <v>4818</v>
      </c>
      <c r="ID2183" s="200" t="s">
        <v>4829</v>
      </c>
      <c r="IE2183" s="200" t="s">
        <v>4830</v>
      </c>
      <c r="IF2183" s="200" t="s">
        <v>707</v>
      </c>
    </row>
    <row r="2184" spans="237:240" x14ac:dyDescent="0.3">
      <c r="IC2184" s="200" t="s">
        <v>4818</v>
      </c>
      <c r="ID2184" s="200" t="s">
        <v>4831</v>
      </c>
      <c r="IE2184" s="200" t="s">
        <v>4832</v>
      </c>
      <c r="IF2184" s="200" t="s">
        <v>707</v>
      </c>
    </row>
    <row r="2185" spans="237:240" x14ac:dyDescent="0.3">
      <c r="IC2185" s="200" t="s">
        <v>4818</v>
      </c>
      <c r="ID2185" s="200" t="s">
        <v>4833</v>
      </c>
      <c r="IE2185" s="200" t="s">
        <v>4834</v>
      </c>
      <c r="IF2185" s="200" t="s">
        <v>707</v>
      </c>
    </row>
    <row r="2186" spans="237:240" x14ac:dyDescent="0.3">
      <c r="IC2186" s="200" t="s">
        <v>4818</v>
      </c>
      <c r="ID2186" s="200" t="s">
        <v>4835</v>
      </c>
      <c r="IE2186" s="200" t="s">
        <v>4836</v>
      </c>
      <c r="IF2186" s="200" t="s">
        <v>707</v>
      </c>
    </row>
    <row r="2187" spans="237:240" x14ac:dyDescent="0.3">
      <c r="IC2187" s="200" t="s">
        <v>4818</v>
      </c>
      <c r="ID2187" s="200" t="s">
        <v>4837</v>
      </c>
      <c r="IE2187" s="200" t="s">
        <v>4838</v>
      </c>
      <c r="IF2187" s="200" t="s">
        <v>707</v>
      </c>
    </row>
    <row r="2188" spans="237:240" x14ac:dyDescent="0.3">
      <c r="IC2188" s="200" t="s">
        <v>4818</v>
      </c>
      <c r="ID2188" s="200" t="s">
        <v>4839</v>
      </c>
      <c r="IE2188" s="200" t="s">
        <v>4840</v>
      </c>
      <c r="IF2188" s="200" t="s">
        <v>707</v>
      </c>
    </row>
    <row r="2189" spans="237:240" x14ac:dyDescent="0.3">
      <c r="IC2189" s="200" t="s">
        <v>4818</v>
      </c>
      <c r="ID2189" s="200" t="s">
        <v>4841</v>
      </c>
      <c r="IE2189" s="200" t="s">
        <v>4842</v>
      </c>
      <c r="IF2189" s="200" t="s">
        <v>707</v>
      </c>
    </row>
    <row r="2190" spans="237:240" x14ac:dyDescent="0.3">
      <c r="IC2190" s="200" t="s">
        <v>4818</v>
      </c>
      <c r="ID2190" s="200" t="s">
        <v>4843</v>
      </c>
      <c r="IE2190" s="200" t="s">
        <v>4844</v>
      </c>
      <c r="IF2190" s="200" t="s">
        <v>707</v>
      </c>
    </row>
    <row r="2191" spans="237:240" x14ac:dyDescent="0.3">
      <c r="IC2191" s="200" t="s">
        <v>4818</v>
      </c>
      <c r="ID2191" s="200" t="s">
        <v>4845</v>
      </c>
      <c r="IE2191" s="200" t="s">
        <v>4846</v>
      </c>
      <c r="IF2191" s="200" t="s">
        <v>707</v>
      </c>
    </row>
    <row r="2192" spans="237:240" x14ac:dyDescent="0.3">
      <c r="IC2192" s="200" t="s">
        <v>4818</v>
      </c>
      <c r="ID2192" s="200" t="s">
        <v>4847</v>
      </c>
      <c r="IE2192" s="200" t="s">
        <v>4848</v>
      </c>
      <c r="IF2192" s="200" t="s">
        <v>707</v>
      </c>
    </row>
    <row r="2193" spans="237:240" x14ac:dyDescent="0.3">
      <c r="IC2193" s="200" t="s">
        <v>4818</v>
      </c>
      <c r="ID2193" s="200" t="s">
        <v>4849</v>
      </c>
      <c r="IE2193" s="200" t="s">
        <v>4850</v>
      </c>
      <c r="IF2193" s="200" t="s">
        <v>707</v>
      </c>
    </row>
    <row r="2194" spans="237:240" x14ac:dyDescent="0.3">
      <c r="IC2194" s="200" t="s">
        <v>4818</v>
      </c>
      <c r="ID2194" s="200" t="s">
        <v>4851</v>
      </c>
      <c r="IE2194" s="200" t="s">
        <v>4852</v>
      </c>
      <c r="IF2194" s="200" t="s">
        <v>707</v>
      </c>
    </row>
    <row r="2195" spans="237:240" x14ac:dyDescent="0.3">
      <c r="IC2195" s="200" t="s">
        <v>4818</v>
      </c>
      <c r="ID2195" s="200" t="s">
        <v>4853</v>
      </c>
      <c r="IE2195" s="200" t="s">
        <v>4854</v>
      </c>
      <c r="IF2195" s="200" t="s">
        <v>707</v>
      </c>
    </row>
    <row r="2196" spans="237:240" x14ac:dyDescent="0.3">
      <c r="IC2196" s="200" t="s">
        <v>4818</v>
      </c>
      <c r="ID2196" s="200" t="s">
        <v>4855</v>
      </c>
      <c r="IE2196" s="200" t="s">
        <v>4856</v>
      </c>
      <c r="IF2196" s="200" t="s">
        <v>707</v>
      </c>
    </row>
    <row r="2197" spans="237:240" x14ac:dyDescent="0.3">
      <c r="IC2197" s="200" t="s">
        <v>4818</v>
      </c>
      <c r="ID2197" s="200" t="s">
        <v>4857</v>
      </c>
      <c r="IE2197" s="200" t="s">
        <v>4858</v>
      </c>
      <c r="IF2197" s="200" t="s">
        <v>707</v>
      </c>
    </row>
    <row r="2198" spans="237:240" x14ac:dyDescent="0.3">
      <c r="IC2198" s="200" t="s">
        <v>4818</v>
      </c>
      <c r="ID2198" s="200" t="s">
        <v>4859</v>
      </c>
      <c r="IE2198" s="200" t="s">
        <v>4860</v>
      </c>
      <c r="IF2198" s="200" t="s">
        <v>1781</v>
      </c>
    </row>
    <row r="2199" spans="237:240" x14ac:dyDescent="0.3">
      <c r="IC2199" s="200" t="s">
        <v>4861</v>
      </c>
      <c r="ID2199" s="200" t="s">
        <v>4862</v>
      </c>
      <c r="IE2199" s="200" t="s">
        <v>4863</v>
      </c>
      <c r="IF2199" s="200" t="s">
        <v>707</v>
      </c>
    </row>
    <row r="2200" spans="237:240" x14ac:dyDescent="0.3">
      <c r="IC2200" s="200" t="s">
        <v>4861</v>
      </c>
      <c r="ID2200" s="200" t="s">
        <v>4864</v>
      </c>
      <c r="IE2200" s="200" t="s">
        <v>4865</v>
      </c>
      <c r="IF2200" s="200" t="s">
        <v>707</v>
      </c>
    </row>
    <row r="2201" spans="237:240" x14ac:dyDescent="0.3">
      <c r="IC2201" s="200" t="s">
        <v>4866</v>
      </c>
      <c r="ID2201" s="200" t="s">
        <v>4839</v>
      </c>
      <c r="IE2201" s="200" t="s">
        <v>4840</v>
      </c>
      <c r="IF2201" s="200" t="s">
        <v>707</v>
      </c>
    </row>
    <row r="2202" spans="237:240" x14ac:dyDescent="0.3">
      <c r="IC2202" s="200" t="s">
        <v>4866</v>
      </c>
      <c r="ID2202" s="200" t="s">
        <v>4867</v>
      </c>
      <c r="IE2202" s="200" t="s">
        <v>4868</v>
      </c>
      <c r="IF2202" s="200" t="s">
        <v>707</v>
      </c>
    </row>
    <row r="2203" spans="237:240" x14ac:dyDescent="0.3">
      <c r="IC2203" s="200" t="s">
        <v>4866</v>
      </c>
      <c r="ID2203" s="200" t="s">
        <v>4869</v>
      </c>
      <c r="IE2203" s="200" t="s">
        <v>4870</v>
      </c>
      <c r="IF2203" s="200" t="s">
        <v>707</v>
      </c>
    </row>
    <row r="2204" spans="237:240" x14ac:dyDescent="0.3">
      <c r="IC2204" s="200" t="s">
        <v>4866</v>
      </c>
      <c r="ID2204" s="200" t="s">
        <v>4871</v>
      </c>
      <c r="IE2204" s="200" t="s">
        <v>4872</v>
      </c>
      <c r="IF2204" s="200" t="s">
        <v>707</v>
      </c>
    </row>
    <row r="2205" spans="237:240" x14ac:dyDescent="0.3">
      <c r="IC2205" s="200" t="s">
        <v>4873</v>
      </c>
      <c r="ID2205" s="200" t="s">
        <v>4874</v>
      </c>
      <c r="IE2205" s="200" t="s">
        <v>4875</v>
      </c>
      <c r="IF2205" s="200" t="s">
        <v>707</v>
      </c>
    </row>
    <row r="2206" spans="237:240" x14ac:dyDescent="0.3">
      <c r="IC2206" s="200" t="s">
        <v>4876</v>
      </c>
      <c r="ID2206" s="200" t="s">
        <v>4874</v>
      </c>
      <c r="IE2206" s="200" t="s">
        <v>4875</v>
      </c>
      <c r="IF2206" s="200" t="s">
        <v>707</v>
      </c>
    </row>
    <row r="2207" spans="237:240" x14ac:dyDescent="0.3">
      <c r="IC2207" s="200" t="s">
        <v>4877</v>
      </c>
      <c r="ID2207" s="200" t="s">
        <v>4874</v>
      </c>
      <c r="IE2207" s="200" t="s">
        <v>4875</v>
      </c>
      <c r="IF2207" s="200" t="s">
        <v>707</v>
      </c>
    </row>
    <row r="2208" spans="237:240" x14ac:dyDescent="0.3">
      <c r="IC2208" s="200" t="s">
        <v>4878</v>
      </c>
      <c r="ID2208" s="200" t="s">
        <v>4874</v>
      </c>
      <c r="IE2208" s="200" t="s">
        <v>4875</v>
      </c>
      <c r="IF2208" s="200" t="s">
        <v>707</v>
      </c>
    </row>
    <row r="2209" spans="237:240" x14ac:dyDescent="0.3">
      <c r="IC2209" s="200" t="s">
        <v>4879</v>
      </c>
      <c r="ID2209" s="200" t="s">
        <v>4880</v>
      </c>
      <c r="IE2209" s="200" t="s">
        <v>4881</v>
      </c>
      <c r="IF2209" s="200" t="s">
        <v>707</v>
      </c>
    </row>
    <row r="2210" spans="237:240" x14ac:dyDescent="0.3">
      <c r="IC2210" s="200" t="s">
        <v>4879</v>
      </c>
      <c r="ID2210" s="200" t="s">
        <v>4882</v>
      </c>
      <c r="IE2210" s="200" t="s">
        <v>4883</v>
      </c>
      <c r="IF2210" s="200" t="s">
        <v>707</v>
      </c>
    </row>
    <row r="2211" spans="237:240" x14ac:dyDescent="0.3">
      <c r="IC2211" s="200" t="s">
        <v>4879</v>
      </c>
      <c r="ID2211" s="200" t="s">
        <v>4884</v>
      </c>
      <c r="IE2211" s="200" t="s">
        <v>4885</v>
      </c>
      <c r="IF2211" s="200" t="s">
        <v>707</v>
      </c>
    </row>
    <row r="2212" spans="237:240" x14ac:dyDescent="0.3">
      <c r="IC2212" s="200" t="s">
        <v>4879</v>
      </c>
      <c r="ID2212" s="200" t="s">
        <v>4886</v>
      </c>
      <c r="IE2212" s="200" t="s">
        <v>4887</v>
      </c>
      <c r="IF2212" s="200" t="s">
        <v>707</v>
      </c>
    </row>
    <row r="2213" spans="237:240" x14ac:dyDescent="0.3">
      <c r="IC2213" s="200" t="s">
        <v>4879</v>
      </c>
      <c r="ID2213" s="200" t="s">
        <v>4888</v>
      </c>
      <c r="IE2213" s="200" t="s">
        <v>4889</v>
      </c>
      <c r="IF2213" s="200" t="s">
        <v>707</v>
      </c>
    </row>
    <row r="2214" spans="237:240" x14ac:dyDescent="0.3">
      <c r="IC2214" s="200" t="s">
        <v>4879</v>
      </c>
      <c r="ID2214" s="200" t="s">
        <v>4890</v>
      </c>
      <c r="IE2214" s="200" t="s">
        <v>4891</v>
      </c>
      <c r="IF2214" s="200" t="s">
        <v>707</v>
      </c>
    </row>
    <row r="2215" spans="237:240" x14ac:dyDescent="0.3">
      <c r="IC2215" s="200" t="s">
        <v>4879</v>
      </c>
      <c r="ID2215" s="200" t="s">
        <v>4892</v>
      </c>
      <c r="IE2215" s="200" t="s">
        <v>4893</v>
      </c>
      <c r="IF2215" s="200" t="s">
        <v>707</v>
      </c>
    </row>
    <row r="2216" spans="237:240" x14ac:dyDescent="0.3">
      <c r="IC2216" s="200" t="s">
        <v>4879</v>
      </c>
      <c r="ID2216" s="200" t="s">
        <v>4894</v>
      </c>
      <c r="IE2216" s="200" t="s">
        <v>4895</v>
      </c>
      <c r="IF2216" s="200" t="s">
        <v>707</v>
      </c>
    </row>
    <row r="2217" spans="237:240" x14ac:dyDescent="0.3">
      <c r="IC2217" s="200" t="s">
        <v>4879</v>
      </c>
      <c r="ID2217" s="200" t="s">
        <v>4687</v>
      </c>
      <c r="IE2217" s="200" t="s">
        <v>4896</v>
      </c>
      <c r="IF2217" s="200" t="s">
        <v>707</v>
      </c>
    </row>
    <row r="2218" spans="237:240" x14ac:dyDescent="0.3">
      <c r="IC2218" s="200" t="s">
        <v>4879</v>
      </c>
      <c r="ID2218" s="200" t="s">
        <v>4897</v>
      </c>
      <c r="IE2218" s="200" t="s">
        <v>4898</v>
      </c>
      <c r="IF2218" s="200" t="s">
        <v>707</v>
      </c>
    </row>
    <row r="2219" spans="237:240" x14ac:dyDescent="0.3">
      <c r="IC2219" s="200" t="s">
        <v>4879</v>
      </c>
      <c r="ID2219" s="200" t="s">
        <v>4899</v>
      </c>
      <c r="IE2219" s="200" t="s">
        <v>4900</v>
      </c>
      <c r="IF2219" s="200" t="s">
        <v>707</v>
      </c>
    </row>
    <row r="2220" spans="237:240" x14ac:dyDescent="0.3">
      <c r="IC2220" s="200" t="s">
        <v>4879</v>
      </c>
      <c r="ID2220" s="200" t="s">
        <v>4901</v>
      </c>
      <c r="IE2220" s="200" t="s">
        <v>4902</v>
      </c>
      <c r="IF2220" s="200" t="s">
        <v>707</v>
      </c>
    </row>
    <row r="2221" spans="237:240" x14ac:dyDescent="0.3">
      <c r="IC2221" s="200" t="s">
        <v>4879</v>
      </c>
      <c r="ID2221" s="200" t="s">
        <v>4903</v>
      </c>
      <c r="IE2221" s="200" t="s">
        <v>4904</v>
      </c>
      <c r="IF2221" s="200" t="s">
        <v>707</v>
      </c>
    </row>
    <row r="2222" spans="237:240" x14ac:dyDescent="0.3">
      <c r="IC2222" s="200" t="s">
        <v>4879</v>
      </c>
      <c r="ID2222" s="200" t="s">
        <v>4905</v>
      </c>
      <c r="IE2222" s="200" t="s">
        <v>4906</v>
      </c>
      <c r="IF2222" s="200" t="s">
        <v>707</v>
      </c>
    </row>
    <row r="2223" spans="237:240" x14ac:dyDescent="0.3">
      <c r="IC2223" s="200" t="s">
        <v>4879</v>
      </c>
      <c r="ID2223" s="200" t="s">
        <v>4907</v>
      </c>
      <c r="IE2223" s="200" t="s">
        <v>4908</v>
      </c>
      <c r="IF2223" s="200" t="s">
        <v>707</v>
      </c>
    </row>
    <row r="2224" spans="237:240" x14ac:dyDescent="0.3">
      <c r="IC2224" s="200" t="s">
        <v>4879</v>
      </c>
      <c r="ID2224" s="200" t="s">
        <v>4909</v>
      </c>
      <c r="IE2224" s="200" t="s">
        <v>4910</v>
      </c>
      <c r="IF2224" s="200" t="s">
        <v>707</v>
      </c>
    </row>
    <row r="2225" spans="237:240" x14ac:dyDescent="0.3">
      <c r="IC2225" s="200" t="s">
        <v>4879</v>
      </c>
      <c r="ID2225" s="200" t="s">
        <v>4911</v>
      </c>
      <c r="IE2225" s="200" t="s">
        <v>4912</v>
      </c>
      <c r="IF2225" s="200" t="s">
        <v>707</v>
      </c>
    </row>
    <row r="2226" spans="237:240" x14ac:dyDescent="0.3">
      <c r="IC2226" s="200" t="s">
        <v>4913</v>
      </c>
      <c r="ID2226" s="200" t="s">
        <v>4914</v>
      </c>
      <c r="IE2226" s="200" t="s">
        <v>4915</v>
      </c>
      <c r="IF2226" s="200" t="s">
        <v>707</v>
      </c>
    </row>
    <row r="2227" spans="237:240" x14ac:dyDescent="0.3">
      <c r="IC2227" s="200" t="s">
        <v>4913</v>
      </c>
      <c r="ID2227" s="200" t="s">
        <v>4916</v>
      </c>
      <c r="IE2227" s="200" t="s">
        <v>4917</v>
      </c>
      <c r="IF2227" s="200" t="s">
        <v>707</v>
      </c>
    </row>
    <row r="2228" spans="237:240" x14ac:dyDescent="0.3">
      <c r="IC2228" s="200" t="s">
        <v>4913</v>
      </c>
      <c r="ID2228" s="200" t="s">
        <v>4918</v>
      </c>
      <c r="IE2228" s="200" t="s">
        <v>4919</v>
      </c>
      <c r="IF2228" s="200" t="s">
        <v>707</v>
      </c>
    </row>
    <row r="2229" spans="237:240" x14ac:dyDescent="0.3">
      <c r="IC2229" s="200" t="s">
        <v>4920</v>
      </c>
      <c r="ID2229" s="200" t="s">
        <v>4921</v>
      </c>
      <c r="IE2229" s="200" t="s">
        <v>4922</v>
      </c>
      <c r="IF2229" s="200" t="s">
        <v>707</v>
      </c>
    </row>
    <row r="2230" spans="237:240" x14ac:dyDescent="0.3">
      <c r="IC2230" s="200" t="s">
        <v>4920</v>
      </c>
      <c r="ID2230" s="200" t="s">
        <v>4923</v>
      </c>
      <c r="IE2230" s="200" t="s">
        <v>4924</v>
      </c>
      <c r="IF2230" s="200" t="s">
        <v>707</v>
      </c>
    </row>
    <row r="2231" spans="237:240" x14ac:dyDescent="0.3">
      <c r="IC2231" s="200" t="s">
        <v>4920</v>
      </c>
      <c r="ID2231" s="200" t="s">
        <v>4925</v>
      </c>
      <c r="IE2231" s="200" t="s">
        <v>4926</v>
      </c>
      <c r="IF2231" s="200" t="s">
        <v>707</v>
      </c>
    </row>
    <row r="2232" spans="237:240" x14ac:dyDescent="0.3">
      <c r="IC2232" s="200" t="s">
        <v>4920</v>
      </c>
      <c r="ID2232" s="200" t="s">
        <v>4927</v>
      </c>
      <c r="IE2232" s="200" t="s">
        <v>4928</v>
      </c>
      <c r="IF2232" s="200" t="s">
        <v>707</v>
      </c>
    </row>
    <row r="2233" spans="237:240" x14ac:dyDescent="0.3">
      <c r="IC2233" s="200" t="s">
        <v>4929</v>
      </c>
      <c r="ID2233" s="200" t="s">
        <v>4687</v>
      </c>
      <c r="IE2233" s="200" t="s">
        <v>4896</v>
      </c>
      <c r="IF2233" s="200" t="s">
        <v>707</v>
      </c>
    </row>
    <row r="2234" spans="237:240" x14ac:dyDescent="0.3">
      <c r="IC2234" s="200" t="s">
        <v>4930</v>
      </c>
      <c r="ID2234" s="200" t="s">
        <v>4888</v>
      </c>
      <c r="IE2234" s="200" t="s">
        <v>4889</v>
      </c>
      <c r="IF2234" s="200" t="s">
        <v>707</v>
      </c>
    </row>
    <row r="2235" spans="237:240" x14ac:dyDescent="0.3">
      <c r="IC2235" s="200" t="s">
        <v>4931</v>
      </c>
      <c r="ID2235" s="200" t="s">
        <v>4932</v>
      </c>
      <c r="IE2235" s="200" t="s">
        <v>4933</v>
      </c>
      <c r="IF2235" s="200" t="s">
        <v>707</v>
      </c>
    </row>
    <row r="2236" spans="237:240" x14ac:dyDescent="0.3">
      <c r="IC2236" s="200" t="s">
        <v>4931</v>
      </c>
      <c r="ID2236" s="200" t="s">
        <v>4934</v>
      </c>
      <c r="IE2236" s="200" t="s">
        <v>4935</v>
      </c>
      <c r="IF2236" s="200" t="s">
        <v>707</v>
      </c>
    </row>
    <row r="2237" spans="237:240" x14ac:dyDescent="0.3">
      <c r="IC2237" s="200" t="s">
        <v>4931</v>
      </c>
      <c r="ID2237" s="200" t="s">
        <v>4936</v>
      </c>
      <c r="IE2237" s="200" t="s">
        <v>4937</v>
      </c>
      <c r="IF2237" s="200" t="s">
        <v>707</v>
      </c>
    </row>
    <row r="2238" spans="237:240" x14ac:dyDescent="0.3">
      <c r="IC2238" s="200" t="s">
        <v>4931</v>
      </c>
      <c r="ID2238" s="200" t="s">
        <v>4909</v>
      </c>
      <c r="IE2238" s="200" t="s">
        <v>4938</v>
      </c>
      <c r="IF2238" s="200" t="s">
        <v>707</v>
      </c>
    </row>
    <row r="2239" spans="237:240" x14ac:dyDescent="0.3">
      <c r="IC2239" s="200" t="s">
        <v>4939</v>
      </c>
      <c r="ID2239" s="200" t="s">
        <v>4940</v>
      </c>
      <c r="IE2239" s="200" t="s">
        <v>4941</v>
      </c>
      <c r="IF2239" s="200" t="s">
        <v>707</v>
      </c>
    </row>
    <row r="2240" spans="237:240" x14ac:dyDescent="0.3">
      <c r="IC2240" s="200" t="s">
        <v>4939</v>
      </c>
      <c r="ID2240" s="200" t="s">
        <v>4882</v>
      </c>
      <c r="IE2240" s="200" t="s">
        <v>4942</v>
      </c>
      <c r="IF2240" s="200" t="s">
        <v>707</v>
      </c>
    </row>
    <row r="2241" spans="237:240" x14ac:dyDescent="0.3">
      <c r="IC2241" s="200" t="s">
        <v>4939</v>
      </c>
      <c r="ID2241" s="200" t="s">
        <v>4943</v>
      </c>
      <c r="IE2241" s="200" t="s">
        <v>4944</v>
      </c>
      <c r="IF2241" s="200" t="s">
        <v>707</v>
      </c>
    </row>
    <row r="2242" spans="237:240" x14ac:dyDescent="0.3">
      <c r="IC2242" s="200" t="s">
        <v>4939</v>
      </c>
      <c r="ID2242" s="200" t="s">
        <v>4945</v>
      </c>
      <c r="IE2242" s="200" t="s">
        <v>4946</v>
      </c>
      <c r="IF2242" s="200" t="s">
        <v>707</v>
      </c>
    </row>
    <row r="2243" spans="237:240" x14ac:dyDescent="0.3">
      <c r="IC2243" s="200" t="s">
        <v>4939</v>
      </c>
      <c r="ID2243" s="200" t="s">
        <v>4947</v>
      </c>
      <c r="IE2243" s="200" t="s">
        <v>4948</v>
      </c>
      <c r="IF2243" s="200" t="s">
        <v>707</v>
      </c>
    </row>
    <row r="2244" spans="237:240" x14ac:dyDescent="0.3">
      <c r="IC2244" s="200" t="s">
        <v>4939</v>
      </c>
      <c r="ID2244" s="200" t="s">
        <v>4949</v>
      </c>
      <c r="IE2244" s="200" t="s">
        <v>4950</v>
      </c>
      <c r="IF2244" s="200" t="s">
        <v>707</v>
      </c>
    </row>
    <row r="2245" spans="237:240" x14ac:dyDescent="0.3">
      <c r="IC2245" s="200" t="s">
        <v>4951</v>
      </c>
      <c r="ID2245" s="200" t="s">
        <v>4952</v>
      </c>
      <c r="IE2245" s="200" t="s">
        <v>4953</v>
      </c>
      <c r="IF2245" s="200" t="s">
        <v>707</v>
      </c>
    </row>
    <row r="2246" spans="237:240" x14ac:dyDescent="0.3">
      <c r="IC2246" s="200" t="s">
        <v>4951</v>
      </c>
      <c r="ID2246" s="200" t="s">
        <v>4954</v>
      </c>
      <c r="IE2246" s="200" t="s">
        <v>4955</v>
      </c>
      <c r="IF2246" s="200" t="s">
        <v>707</v>
      </c>
    </row>
    <row r="2247" spans="237:240" x14ac:dyDescent="0.3">
      <c r="IC2247" s="200" t="s">
        <v>4951</v>
      </c>
      <c r="ID2247" s="200" t="s">
        <v>4947</v>
      </c>
      <c r="IE2247" s="200" t="s">
        <v>4948</v>
      </c>
      <c r="IF2247" s="200" t="s">
        <v>707</v>
      </c>
    </row>
    <row r="2248" spans="237:240" x14ac:dyDescent="0.3">
      <c r="IC2248" s="200" t="s">
        <v>4956</v>
      </c>
      <c r="ID2248" s="200" t="s">
        <v>4957</v>
      </c>
      <c r="IE2248" s="200" t="s">
        <v>4958</v>
      </c>
      <c r="IF2248" s="200" t="s">
        <v>707</v>
      </c>
    </row>
    <row r="2249" spans="237:240" x14ac:dyDescent="0.3">
      <c r="IC2249" s="200" t="s">
        <v>4959</v>
      </c>
      <c r="ID2249" s="200" t="s">
        <v>4960</v>
      </c>
      <c r="IE2249" s="200" t="s">
        <v>4961</v>
      </c>
      <c r="IF2249" s="200" t="s">
        <v>707</v>
      </c>
    </row>
    <row r="2250" spans="237:240" x14ac:dyDescent="0.3">
      <c r="IC2250" s="200" t="s">
        <v>4962</v>
      </c>
      <c r="ID2250" s="200" t="s">
        <v>4963</v>
      </c>
      <c r="IE2250" s="200" t="s">
        <v>4964</v>
      </c>
      <c r="IF2250" s="200" t="s">
        <v>707</v>
      </c>
    </row>
    <row r="2251" spans="237:240" x14ac:dyDescent="0.3">
      <c r="IC2251" s="200" t="s">
        <v>4962</v>
      </c>
      <c r="ID2251" s="200" t="s">
        <v>4965</v>
      </c>
      <c r="IE2251" s="200" t="s">
        <v>4966</v>
      </c>
      <c r="IF2251" s="200" t="s">
        <v>707</v>
      </c>
    </row>
    <row r="2252" spans="237:240" x14ac:dyDescent="0.3">
      <c r="IC2252" s="200" t="s">
        <v>4962</v>
      </c>
      <c r="ID2252" s="200" t="s">
        <v>4967</v>
      </c>
      <c r="IE2252" s="200" t="s">
        <v>4968</v>
      </c>
      <c r="IF2252" s="200" t="s">
        <v>707</v>
      </c>
    </row>
    <row r="2253" spans="237:240" x14ac:dyDescent="0.3">
      <c r="IC2253" s="200" t="s">
        <v>4962</v>
      </c>
      <c r="ID2253" s="200" t="s">
        <v>4969</v>
      </c>
      <c r="IE2253" s="200" t="s">
        <v>4970</v>
      </c>
      <c r="IF2253" s="200" t="s">
        <v>707</v>
      </c>
    </row>
    <row r="2254" spans="237:240" x14ac:dyDescent="0.3">
      <c r="IC2254" s="200" t="s">
        <v>4962</v>
      </c>
      <c r="ID2254" s="200" t="s">
        <v>4971</v>
      </c>
      <c r="IE2254" s="200" t="s">
        <v>4972</v>
      </c>
      <c r="IF2254" s="200" t="s">
        <v>707</v>
      </c>
    </row>
    <row r="2255" spans="237:240" x14ac:dyDescent="0.3">
      <c r="IC2255" s="200" t="s">
        <v>4962</v>
      </c>
      <c r="ID2255" s="200" t="s">
        <v>4973</v>
      </c>
      <c r="IE2255" s="200" t="s">
        <v>4974</v>
      </c>
      <c r="IF2255" s="200" t="s">
        <v>707</v>
      </c>
    </row>
    <row r="2256" spans="237:240" x14ac:dyDescent="0.3">
      <c r="IC2256" s="200" t="s">
        <v>4962</v>
      </c>
      <c r="ID2256" s="200" t="s">
        <v>4975</v>
      </c>
      <c r="IE2256" s="200" t="s">
        <v>4976</v>
      </c>
      <c r="IF2256" s="200" t="s">
        <v>707</v>
      </c>
    </row>
    <row r="2257" spans="237:240" x14ac:dyDescent="0.3">
      <c r="IC2257" s="200" t="s">
        <v>4962</v>
      </c>
      <c r="ID2257" s="200" t="s">
        <v>4977</v>
      </c>
      <c r="IE2257" s="200" t="s">
        <v>4978</v>
      </c>
      <c r="IF2257" s="200" t="s">
        <v>707</v>
      </c>
    </row>
    <row r="2258" spans="237:240" x14ac:dyDescent="0.3">
      <c r="IC2258" s="200" t="s">
        <v>4962</v>
      </c>
      <c r="ID2258" s="200" t="s">
        <v>4979</v>
      </c>
      <c r="IE2258" s="200" t="s">
        <v>4980</v>
      </c>
      <c r="IF2258" s="200" t="s">
        <v>707</v>
      </c>
    </row>
    <row r="2259" spans="237:240" x14ac:dyDescent="0.3">
      <c r="IC2259" s="200" t="s">
        <v>4981</v>
      </c>
      <c r="ID2259" s="200" t="s">
        <v>4982</v>
      </c>
      <c r="IE2259" s="200" t="s">
        <v>4983</v>
      </c>
      <c r="IF2259" s="200" t="s">
        <v>707</v>
      </c>
    </row>
    <row r="2260" spans="237:240" x14ac:dyDescent="0.3">
      <c r="IC2260" s="200" t="s">
        <v>4984</v>
      </c>
      <c r="ID2260" s="200" t="s">
        <v>4985</v>
      </c>
      <c r="IE2260" s="200" t="s">
        <v>4986</v>
      </c>
      <c r="IF2260" s="200" t="s">
        <v>707</v>
      </c>
    </row>
    <row r="2261" spans="237:240" x14ac:dyDescent="0.3">
      <c r="IC2261" s="200" t="s">
        <v>4984</v>
      </c>
      <c r="ID2261" s="200" t="s">
        <v>4987</v>
      </c>
      <c r="IE2261" s="200" t="s">
        <v>4988</v>
      </c>
      <c r="IF2261" s="200" t="s">
        <v>707</v>
      </c>
    </row>
    <row r="2262" spans="237:240" x14ac:dyDescent="0.3">
      <c r="IC2262" s="200" t="s">
        <v>4984</v>
      </c>
      <c r="ID2262" s="200" t="s">
        <v>4989</v>
      </c>
      <c r="IE2262" s="200" t="s">
        <v>4990</v>
      </c>
      <c r="IF2262" s="200" t="s">
        <v>707</v>
      </c>
    </row>
    <row r="2263" spans="237:240" x14ac:dyDescent="0.3">
      <c r="IC2263" s="200" t="s">
        <v>4991</v>
      </c>
      <c r="ID2263" s="200" t="s">
        <v>4992</v>
      </c>
      <c r="IE2263" s="200" t="s">
        <v>4993</v>
      </c>
      <c r="IF2263" s="200" t="s">
        <v>707</v>
      </c>
    </row>
    <row r="2264" spans="237:240" x14ac:dyDescent="0.3">
      <c r="IC2264" s="200" t="s">
        <v>4991</v>
      </c>
      <c r="ID2264" s="200" t="s">
        <v>4994</v>
      </c>
      <c r="IE2264" s="200" t="s">
        <v>4995</v>
      </c>
      <c r="IF2264" s="200" t="s">
        <v>707</v>
      </c>
    </row>
    <row r="2265" spans="237:240" x14ac:dyDescent="0.3">
      <c r="IC2265" s="200" t="s">
        <v>4996</v>
      </c>
      <c r="ID2265" s="200" t="s">
        <v>4997</v>
      </c>
      <c r="IE2265" s="200" t="s">
        <v>4998</v>
      </c>
      <c r="IF2265" s="200" t="s">
        <v>707</v>
      </c>
    </row>
    <row r="2266" spans="237:240" x14ac:dyDescent="0.3">
      <c r="IC2266" s="200" t="s">
        <v>4996</v>
      </c>
      <c r="ID2266" s="200" t="s">
        <v>4999</v>
      </c>
      <c r="IE2266" s="200" t="s">
        <v>5000</v>
      </c>
      <c r="IF2266" s="200" t="s">
        <v>707</v>
      </c>
    </row>
    <row r="2267" spans="237:240" x14ac:dyDescent="0.3">
      <c r="IC2267" s="200" t="s">
        <v>5001</v>
      </c>
      <c r="ID2267" s="200" t="s">
        <v>5002</v>
      </c>
      <c r="IE2267" s="200" t="s">
        <v>5003</v>
      </c>
      <c r="IF2267" s="200" t="s">
        <v>707</v>
      </c>
    </row>
    <row r="2268" spans="237:240" x14ac:dyDescent="0.3">
      <c r="IC2268" s="200" t="s">
        <v>5004</v>
      </c>
      <c r="ID2268" s="200" t="s">
        <v>5005</v>
      </c>
      <c r="IE2268" s="200" t="s">
        <v>5006</v>
      </c>
      <c r="IF2268" s="200" t="s">
        <v>707</v>
      </c>
    </row>
    <row r="2269" spans="237:240" x14ac:dyDescent="0.3">
      <c r="IC2269" s="200" t="s">
        <v>5007</v>
      </c>
      <c r="ID2269" s="200" t="s">
        <v>5005</v>
      </c>
      <c r="IE2269" s="200" t="s">
        <v>5006</v>
      </c>
      <c r="IF2269" s="200" t="s">
        <v>707</v>
      </c>
    </row>
    <row r="2270" spans="237:240" x14ac:dyDescent="0.3">
      <c r="IC2270" s="200" t="s">
        <v>5008</v>
      </c>
      <c r="ID2270" s="200" t="s">
        <v>5005</v>
      </c>
      <c r="IE2270" s="200" t="s">
        <v>5006</v>
      </c>
      <c r="IF2270" s="200" t="s">
        <v>707</v>
      </c>
    </row>
    <row r="2271" spans="237:240" x14ac:dyDescent="0.3">
      <c r="IC2271" s="200" t="s">
        <v>5009</v>
      </c>
      <c r="ID2271" s="200" t="s">
        <v>5010</v>
      </c>
      <c r="IE2271" s="200" t="s">
        <v>5011</v>
      </c>
      <c r="IF2271" s="200" t="s">
        <v>707</v>
      </c>
    </row>
    <row r="2272" spans="237:240" x14ac:dyDescent="0.3">
      <c r="IC2272" s="200" t="s">
        <v>5009</v>
      </c>
      <c r="ID2272" s="200" t="s">
        <v>5012</v>
      </c>
      <c r="IE2272" s="200" t="s">
        <v>5013</v>
      </c>
      <c r="IF2272" s="200" t="s">
        <v>707</v>
      </c>
    </row>
    <row r="2273" spans="237:240" x14ac:dyDescent="0.3">
      <c r="IC2273" s="200" t="s">
        <v>5009</v>
      </c>
      <c r="ID2273" s="200" t="s">
        <v>5005</v>
      </c>
      <c r="IE2273" s="200" t="s">
        <v>5006</v>
      </c>
      <c r="IF2273" s="200" t="s">
        <v>707</v>
      </c>
    </row>
    <row r="2274" spans="237:240" x14ac:dyDescent="0.3">
      <c r="IC2274" s="200" t="s">
        <v>5014</v>
      </c>
      <c r="ID2274" s="200" t="s">
        <v>5015</v>
      </c>
      <c r="IE2274" s="200" t="s">
        <v>5016</v>
      </c>
      <c r="IF2274" s="200" t="s">
        <v>707</v>
      </c>
    </row>
    <row r="2275" spans="237:240" x14ac:dyDescent="0.3">
      <c r="IC2275" s="200" t="s">
        <v>5014</v>
      </c>
      <c r="ID2275" s="200" t="s">
        <v>5017</v>
      </c>
      <c r="IE2275" s="200" t="s">
        <v>5018</v>
      </c>
      <c r="IF2275" s="200" t="s">
        <v>707</v>
      </c>
    </row>
    <row r="2276" spans="237:240" x14ac:dyDescent="0.3">
      <c r="IC2276" s="200" t="s">
        <v>5014</v>
      </c>
      <c r="ID2276" s="200" t="s">
        <v>5019</v>
      </c>
      <c r="IE2276" s="200" t="s">
        <v>5020</v>
      </c>
      <c r="IF2276" s="200" t="s">
        <v>707</v>
      </c>
    </row>
    <row r="2277" spans="237:240" x14ac:dyDescent="0.3">
      <c r="IC2277" s="200" t="s">
        <v>5014</v>
      </c>
      <c r="ID2277" s="200" t="s">
        <v>5021</v>
      </c>
      <c r="IE2277" s="200" t="s">
        <v>5022</v>
      </c>
      <c r="IF2277" s="200" t="s">
        <v>707</v>
      </c>
    </row>
    <row r="2278" spans="237:240" x14ac:dyDescent="0.3">
      <c r="IC2278" s="200" t="s">
        <v>5023</v>
      </c>
      <c r="ID2278" s="200" t="s">
        <v>5024</v>
      </c>
      <c r="IE2278" s="200" t="s">
        <v>5025</v>
      </c>
      <c r="IF2278" s="200" t="s">
        <v>707</v>
      </c>
    </row>
    <row r="2279" spans="237:240" x14ac:dyDescent="0.3">
      <c r="IC2279" s="200" t="s">
        <v>5023</v>
      </c>
      <c r="ID2279" s="200" t="s">
        <v>5026</v>
      </c>
      <c r="IE2279" s="200" t="s">
        <v>5027</v>
      </c>
      <c r="IF2279" s="200" t="s">
        <v>707</v>
      </c>
    </row>
    <row r="2280" spans="237:240" x14ac:dyDescent="0.3">
      <c r="IC2280" s="200" t="s">
        <v>5023</v>
      </c>
      <c r="ID2280" s="200" t="s">
        <v>5028</v>
      </c>
      <c r="IE2280" s="200" t="s">
        <v>5029</v>
      </c>
      <c r="IF2280" s="200" t="s">
        <v>707</v>
      </c>
    </row>
    <row r="2281" spans="237:240" x14ac:dyDescent="0.3">
      <c r="IC2281" s="200" t="s">
        <v>5030</v>
      </c>
      <c r="ID2281" s="200" t="s">
        <v>5031</v>
      </c>
      <c r="IE2281" s="200" t="s">
        <v>5032</v>
      </c>
      <c r="IF2281" s="200" t="s">
        <v>707</v>
      </c>
    </row>
    <row r="2282" spans="237:240" x14ac:dyDescent="0.3">
      <c r="IC2282" s="200" t="s">
        <v>5030</v>
      </c>
      <c r="ID2282" s="200" t="s">
        <v>5033</v>
      </c>
      <c r="IE2282" s="200" t="s">
        <v>5034</v>
      </c>
      <c r="IF2282" s="200" t="s">
        <v>707</v>
      </c>
    </row>
    <row r="2283" spans="237:240" x14ac:dyDescent="0.3">
      <c r="IC2283" s="200" t="s">
        <v>5030</v>
      </c>
      <c r="ID2283" s="200" t="s">
        <v>5035</v>
      </c>
      <c r="IE2283" s="200" t="s">
        <v>5036</v>
      </c>
      <c r="IF2283" s="200" t="s">
        <v>707</v>
      </c>
    </row>
    <row r="2284" spans="237:240" x14ac:dyDescent="0.3">
      <c r="IC2284" s="200" t="s">
        <v>5030</v>
      </c>
      <c r="ID2284" s="200" t="s">
        <v>5037</v>
      </c>
      <c r="IE2284" s="200" t="s">
        <v>5038</v>
      </c>
      <c r="IF2284" s="200" t="s">
        <v>707</v>
      </c>
    </row>
    <row r="2285" spans="237:240" x14ac:dyDescent="0.3">
      <c r="IC2285" s="200" t="s">
        <v>5030</v>
      </c>
      <c r="ID2285" s="200" t="s">
        <v>5039</v>
      </c>
      <c r="IE2285" s="200" t="s">
        <v>5040</v>
      </c>
      <c r="IF2285" s="200" t="s">
        <v>707</v>
      </c>
    </row>
    <row r="2286" spans="237:240" x14ac:dyDescent="0.3">
      <c r="IC2286" s="200" t="s">
        <v>5030</v>
      </c>
      <c r="ID2286" s="200" t="s">
        <v>5041</v>
      </c>
      <c r="IE2286" s="200" t="s">
        <v>5042</v>
      </c>
      <c r="IF2286" s="200" t="s">
        <v>707</v>
      </c>
    </row>
    <row r="2287" spans="237:240" x14ac:dyDescent="0.3">
      <c r="IC2287" s="200" t="s">
        <v>5030</v>
      </c>
      <c r="ID2287" s="200" t="s">
        <v>5043</v>
      </c>
      <c r="IE2287" s="200" t="s">
        <v>5044</v>
      </c>
      <c r="IF2287" s="200" t="s">
        <v>707</v>
      </c>
    </row>
    <row r="2288" spans="237:240" x14ac:dyDescent="0.3">
      <c r="IC2288" s="200" t="s">
        <v>5030</v>
      </c>
      <c r="ID2288" s="200" t="s">
        <v>5045</v>
      </c>
      <c r="IE2288" s="200" t="s">
        <v>5046</v>
      </c>
      <c r="IF2288" s="200" t="s">
        <v>707</v>
      </c>
    </row>
    <row r="2289" spans="237:240" x14ac:dyDescent="0.3">
      <c r="IC2289" s="200" t="s">
        <v>5047</v>
      </c>
      <c r="ID2289" s="200" t="s">
        <v>5048</v>
      </c>
      <c r="IE2289" s="200" t="s">
        <v>5049</v>
      </c>
      <c r="IF2289" s="200" t="s">
        <v>707</v>
      </c>
    </row>
    <row r="2290" spans="237:240" x14ac:dyDescent="0.3">
      <c r="IC2290" s="200" t="s">
        <v>5047</v>
      </c>
      <c r="ID2290" s="200" t="s">
        <v>5050</v>
      </c>
      <c r="IE2290" s="200" t="s">
        <v>5051</v>
      </c>
      <c r="IF2290" s="200" t="s">
        <v>707</v>
      </c>
    </row>
    <row r="2291" spans="237:240" x14ac:dyDescent="0.3">
      <c r="IC2291" s="200" t="s">
        <v>5047</v>
      </c>
      <c r="ID2291" s="200" t="s">
        <v>5052</v>
      </c>
      <c r="IE2291" s="200" t="s">
        <v>5053</v>
      </c>
      <c r="IF2291" s="200" t="s">
        <v>707</v>
      </c>
    </row>
    <row r="2292" spans="237:240" x14ac:dyDescent="0.3">
      <c r="IC2292" s="200" t="s">
        <v>5054</v>
      </c>
      <c r="ID2292" s="200" t="s">
        <v>5055</v>
      </c>
      <c r="IE2292" s="200" t="s">
        <v>5056</v>
      </c>
      <c r="IF2292" s="200" t="s">
        <v>707</v>
      </c>
    </row>
    <row r="2293" spans="237:240" x14ac:dyDescent="0.3">
      <c r="IC2293" s="200" t="s">
        <v>5054</v>
      </c>
      <c r="ID2293" s="200" t="s">
        <v>5057</v>
      </c>
      <c r="IE2293" s="200" t="s">
        <v>5058</v>
      </c>
      <c r="IF2293" s="200" t="s">
        <v>707</v>
      </c>
    </row>
    <row r="2294" spans="237:240" x14ac:dyDescent="0.3">
      <c r="IC2294" s="200" t="s">
        <v>5054</v>
      </c>
      <c r="ID2294" s="200" t="s">
        <v>5059</v>
      </c>
      <c r="IE2294" s="200" t="s">
        <v>5060</v>
      </c>
      <c r="IF2294" s="200" t="s">
        <v>707</v>
      </c>
    </row>
    <row r="2295" spans="237:240" x14ac:dyDescent="0.3">
      <c r="IC2295" s="200" t="s">
        <v>5054</v>
      </c>
      <c r="ID2295" s="200" t="s">
        <v>5061</v>
      </c>
      <c r="IE2295" s="200" t="s">
        <v>5062</v>
      </c>
      <c r="IF2295" s="200" t="s">
        <v>707</v>
      </c>
    </row>
    <row r="2296" spans="237:240" x14ac:dyDescent="0.3">
      <c r="IC2296" s="200" t="s">
        <v>5054</v>
      </c>
      <c r="ID2296" s="200" t="s">
        <v>5063</v>
      </c>
      <c r="IE2296" s="200" t="s">
        <v>5064</v>
      </c>
      <c r="IF2296" s="200" t="s">
        <v>707</v>
      </c>
    </row>
    <row r="2297" spans="237:240" x14ac:dyDescent="0.3">
      <c r="IC2297" s="200" t="s">
        <v>5054</v>
      </c>
      <c r="ID2297" s="200" t="s">
        <v>5065</v>
      </c>
      <c r="IE2297" s="200" t="s">
        <v>5066</v>
      </c>
      <c r="IF2297" s="200" t="s">
        <v>707</v>
      </c>
    </row>
    <row r="2298" spans="237:240" x14ac:dyDescent="0.3">
      <c r="IC2298" s="200" t="s">
        <v>5054</v>
      </c>
      <c r="ID2298" s="200" t="s">
        <v>5067</v>
      </c>
      <c r="IE2298" s="200" t="s">
        <v>5068</v>
      </c>
      <c r="IF2298" s="200" t="s">
        <v>707</v>
      </c>
    </row>
    <row r="2299" spans="237:240" x14ac:dyDescent="0.3">
      <c r="IC2299" s="200" t="s">
        <v>5069</v>
      </c>
      <c r="ID2299" s="200" t="s">
        <v>5070</v>
      </c>
      <c r="IE2299" s="200" t="s">
        <v>5071</v>
      </c>
      <c r="IF2299" s="200" t="s">
        <v>707</v>
      </c>
    </row>
    <row r="2300" spans="237:240" x14ac:dyDescent="0.3">
      <c r="IC2300" s="200" t="s">
        <v>5069</v>
      </c>
      <c r="ID2300" s="200" t="s">
        <v>5072</v>
      </c>
      <c r="IE2300" s="200" t="s">
        <v>5073</v>
      </c>
      <c r="IF2300" s="200" t="s">
        <v>707</v>
      </c>
    </row>
    <row r="2301" spans="237:240" x14ac:dyDescent="0.3">
      <c r="IC2301" s="200" t="s">
        <v>5069</v>
      </c>
      <c r="ID2301" s="200" t="s">
        <v>5074</v>
      </c>
      <c r="IE2301" s="200" t="s">
        <v>5075</v>
      </c>
      <c r="IF2301" s="200" t="s">
        <v>707</v>
      </c>
    </row>
    <row r="2302" spans="237:240" x14ac:dyDescent="0.3">
      <c r="IC2302" s="200" t="s">
        <v>5069</v>
      </c>
      <c r="ID2302" s="200" t="s">
        <v>5039</v>
      </c>
      <c r="IE2302" s="200" t="s">
        <v>5040</v>
      </c>
      <c r="IF2302" s="200" t="s">
        <v>707</v>
      </c>
    </row>
    <row r="2303" spans="237:240" x14ac:dyDescent="0.3">
      <c r="IC2303" s="200" t="s">
        <v>5076</v>
      </c>
      <c r="ID2303" s="200" t="s">
        <v>5077</v>
      </c>
      <c r="IE2303" s="200" t="s">
        <v>5078</v>
      </c>
      <c r="IF2303" s="200" t="s">
        <v>707</v>
      </c>
    </row>
    <row r="2304" spans="237:240" x14ac:dyDescent="0.3">
      <c r="IC2304" s="200" t="s">
        <v>5076</v>
      </c>
      <c r="ID2304" s="200" t="s">
        <v>4905</v>
      </c>
      <c r="IE2304" s="200" t="s">
        <v>5079</v>
      </c>
      <c r="IF2304" s="200" t="s">
        <v>707</v>
      </c>
    </row>
    <row r="2305" spans="237:240" x14ac:dyDescent="0.3">
      <c r="IC2305" s="200" t="s">
        <v>5076</v>
      </c>
      <c r="ID2305" s="200" t="s">
        <v>5080</v>
      </c>
      <c r="IE2305" s="200" t="s">
        <v>5081</v>
      </c>
      <c r="IF2305" s="200" t="s">
        <v>707</v>
      </c>
    </row>
    <row r="2306" spans="237:240" x14ac:dyDescent="0.3">
      <c r="IC2306" s="200" t="s">
        <v>5076</v>
      </c>
      <c r="ID2306" s="200" t="s">
        <v>5082</v>
      </c>
      <c r="IE2306" s="200" t="s">
        <v>5083</v>
      </c>
      <c r="IF2306" s="200" t="s">
        <v>707</v>
      </c>
    </row>
    <row r="2307" spans="237:240" x14ac:dyDescent="0.3">
      <c r="IC2307" s="200" t="s">
        <v>5076</v>
      </c>
      <c r="ID2307" s="200" t="s">
        <v>5084</v>
      </c>
      <c r="IE2307" s="200" t="s">
        <v>5085</v>
      </c>
      <c r="IF2307" s="200" t="s">
        <v>707</v>
      </c>
    </row>
    <row r="2308" spans="237:240" x14ac:dyDescent="0.3">
      <c r="IC2308" s="200" t="s">
        <v>5076</v>
      </c>
      <c r="ID2308" s="200" t="s">
        <v>5086</v>
      </c>
      <c r="IE2308" s="200" t="s">
        <v>5087</v>
      </c>
      <c r="IF2308" s="200" t="s">
        <v>707</v>
      </c>
    </row>
    <row r="2309" spans="237:240" x14ac:dyDescent="0.3">
      <c r="IC2309" s="200" t="s">
        <v>5088</v>
      </c>
      <c r="ID2309" s="200" t="s">
        <v>5089</v>
      </c>
      <c r="IE2309" s="200" t="s">
        <v>5090</v>
      </c>
      <c r="IF2309" s="200" t="s">
        <v>707</v>
      </c>
    </row>
    <row r="2310" spans="237:240" x14ac:dyDescent="0.3">
      <c r="IC2310" s="200" t="s">
        <v>5091</v>
      </c>
      <c r="ID2310" s="200" t="s">
        <v>5092</v>
      </c>
      <c r="IE2310" s="200" t="s">
        <v>5093</v>
      </c>
      <c r="IF2310" s="200" t="s">
        <v>707</v>
      </c>
    </row>
    <row r="2311" spans="237:240" x14ac:dyDescent="0.3">
      <c r="IC2311" s="200" t="s">
        <v>5091</v>
      </c>
      <c r="ID2311" s="200" t="s">
        <v>5094</v>
      </c>
      <c r="IE2311" s="200" t="s">
        <v>5095</v>
      </c>
      <c r="IF2311" s="200" t="s">
        <v>707</v>
      </c>
    </row>
    <row r="2312" spans="237:240" x14ac:dyDescent="0.3">
      <c r="IC2312" s="200" t="s">
        <v>5091</v>
      </c>
      <c r="ID2312" s="200" t="s">
        <v>5096</v>
      </c>
      <c r="IE2312" s="200" t="s">
        <v>5097</v>
      </c>
      <c r="IF2312" s="200" t="s">
        <v>707</v>
      </c>
    </row>
    <row r="2313" spans="237:240" x14ac:dyDescent="0.3">
      <c r="IC2313" s="200" t="s">
        <v>5091</v>
      </c>
      <c r="ID2313" s="200" t="s">
        <v>5098</v>
      </c>
      <c r="IE2313" s="200" t="s">
        <v>5099</v>
      </c>
      <c r="IF2313" s="200" t="s">
        <v>707</v>
      </c>
    </row>
    <row r="2314" spans="237:240" x14ac:dyDescent="0.3">
      <c r="IC2314" s="200" t="s">
        <v>5091</v>
      </c>
      <c r="ID2314" s="200" t="s">
        <v>5100</v>
      </c>
      <c r="IE2314" s="200" t="s">
        <v>5101</v>
      </c>
      <c r="IF2314" s="200" t="s">
        <v>707</v>
      </c>
    </row>
    <row r="2315" spans="237:240" x14ac:dyDescent="0.3">
      <c r="IC2315" s="200" t="s">
        <v>5091</v>
      </c>
      <c r="ID2315" s="200" t="s">
        <v>5102</v>
      </c>
      <c r="IE2315" s="200" t="s">
        <v>5103</v>
      </c>
      <c r="IF2315" s="200" t="s">
        <v>707</v>
      </c>
    </row>
    <row r="2316" spans="237:240" x14ac:dyDescent="0.3">
      <c r="IC2316" s="200" t="s">
        <v>5091</v>
      </c>
      <c r="ID2316" s="200" t="s">
        <v>5104</v>
      </c>
      <c r="IE2316" s="200" t="s">
        <v>5105</v>
      </c>
      <c r="IF2316" s="200" t="s">
        <v>707</v>
      </c>
    </row>
    <row r="2317" spans="237:240" x14ac:dyDescent="0.3">
      <c r="IC2317" s="200" t="s">
        <v>5091</v>
      </c>
      <c r="ID2317" s="200" t="s">
        <v>5106</v>
      </c>
      <c r="IE2317" s="200" t="s">
        <v>5107</v>
      </c>
      <c r="IF2317" s="200" t="s">
        <v>707</v>
      </c>
    </row>
    <row r="2318" spans="237:240" x14ac:dyDescent="0.3">
      <c r="IC2318" s="200" t="s">
        <v>5091</v>
      </c>
      <c r="ID2318" s="200" t="s">
        <v>5108</v>
      </c>
      <c r="IE2318" s="200" t="s">
        <v>5109</v>
      </c>
      <c r="IF2318" s="200" t="s">
        <v>707</v>
      </c>
    </row>
    <row r="2319" spans="237:240" x14ac:dyDescent="0.3">
      <c r="IC2319" s="200" t="s">
        <v>5091</v>
      </c>
      <c r="ID2319" s="200" t="s">
        <v>5110</v>
      </c>
      <c r="IE2319" s="200" t="s">
        <v>5111</v>
      </c>
      <c r="IF2319" s="200" t="s">
        <v>707</v>
      </c>
    </row>
    <row r="2320" spans="237:240" x14ac:dyDescent="0.3">
      <c r="IC2320" s="200" t="s">
        <v>5112</v>
      </c>
      <c r="ID2320" s="200" t="s">
        <v>5113</v>
      </c>
      <c r="IE2320" s="200" t="s">
        <v>5114</v>
      </c>
      <c r="IF2320" s="200" t="s">
        <v>707</v>
      </c>
    </row>
    <row r="2321" spans="237:240" x14ac:dyDescent="0.3">
      <c r="IC2321" s="200" t="s">
        <v>5112</v>
      </c>
      <c r="ID2321" s="200" t="s">
        <v>5115</v>
      </c>
      <c r="IE2321" s="200" t="s">
        <v>5116</v>
      </c>
      <c r="IF2321" s="200" t="s">
        <v>707</v>
      </c>
    </row>
    <row r="2322" spans="237:240" x14ac:dyDescent="0.3">
      <c r="IC2322" s="200" t="s">
        <v>5112</v>
      </c>
      <c r="ID2322" s="200" t="s">
        <v>5117</v>
      </c>
      <c r="IE2322" s="200" t="s">
        <v>5118</v>
      </c>
      <c r="IF2322" s="200" t="s">
        <v>707</v>
      </c>
    </row>
    <row r="2323" spans="237:240" x14ac:dyDescent="0.3">
      <c r="IC2323" s="200" t="s">
        <v>5112</v>
      </c>
      <c r="ID2323" s="200" t="s">
        <v>5119</v>
      </c>
      <c r="IE2323" s="200" t="s">
        <v>5120</v>
      </c>
      <c r="IF2323" s="200" t="s">
        <v>707</v>
      </c>
    </row>
    <row r="2324" spans="237:240" x14ac:dyDescent="0.3">
      <c r="IC2324" s="200" t="s">
        <v>5121</v>
      </c>
      <c r="ID2324" s="200" t="s">
        <v>5122</v>
      </c>
      <c r="IE2324" s="200" t="s">
        <v>5123</v>
      </c>
      <c r="IF2324" s="200" t="s">
        <v>707</v>
      </c>
    </row>
    <row r="2325" spans="237:240" x14ac:dyDescent="0.3">
      <c r="IC2325" s="200" t="s">
        <v>5121</v>
      </c>
      <c r="ID2325" s="200" t="s">
        <v>5106</v>
      </c>
      <c r="IE2325" s="200" t="s">
        <v>5107</v>
      </c>
      <c r="IF2325" s="200" t="s">
        <v>707</v>
      </c>
    </row>
    <row r="2326" spans="237:240" x14ac:dyDescent="0.3">
      <c r="IC2326" s="200" t="s">
        <v>5124</v>
      </c>
      <c r="ID2326" s="200" t="s">
        <v>5125</v>
      </c>
      <c r="IE2326" s="200" t="s">
        <v>5126</v>
      </c>
      <c r="IF2326" s="200" t="s">
        <v>707</v>
      </c>
    </row>
    <row r="2327" spans="237:240" x14ac:dyDescent="0.3">
      <c r="IC2327" s="200" t="s">
        <v>5127</v>
      </c>
      <c r="ID2327" s="200" t="s">
        <v>5092</v>
      </c>
      <c r="IE2327" s="200" t="s">
        <v>5093</v>
      </c>
      <c r="IF2327" s="200" t="s">
        <v>707</v>
      </c>
    </row>
    <row r="2328" spans="237:240" x14ac:dyDescent="0.3">
      <c r="IC2328" s="200" t="s">
        <v>5127</v>
      </c>
      <c r="ID2328" s="200" t="s">
        <v>4971</v>
      </c>
      <c r="IE2328" s="200" t="s">
        <v>5128</v>
      </c>
      <c r="IF2328" s="200" t="s">
        <v>707</v>
      </c>
    </row>
    <row r="2329" spans="237:240" x14ac:dyDescent="0.3">
      <c r="IC2329" s="200" t="s">
        <v>5127</v>
      </c>
      <c r="ID2329" s="200" t="s">
        <v>5129</v>
      </c>
      <c r="IE2329" s="200" t="s">
        <v>5130</v>
      </c>
      <c r="IF2329" s="200" t="s">
        <v>707</v>
      </c>
    </row>
    <row r="2330" spans="237:240" x14ac:dyDescent="0.3">
      <c r="IC2330" s="200" t="s">
        <v>5127</v>
      </c>
      <c r="ID2330" s="200" t="s">
        <v>5131</v>
      </c>
      <c r="IE2330" s="200" t="s">
        <v>5132</v>
      </c>
      <c r="IF2330" s="200" t="s">
        <v>707</v>
      </c>
    </row>
    <row r="2331" spans="237:240" x14ac:dyDescent="0.3">
      <c r="IC2331" s="200" t="s">
        <v>5127</v>
      </c>
      <c r="ID2331" s="200" t="s">
        <v>5133</v>
      </c>
      <c r="IE2331" s="200" t="s">
        <v>5134</v>
      </c>
      <c r="IF2331" s="200" t="s">
        <v>707</v>
      </c>
    </row>
    <row r="2332" spans="237:240" x14ac:dyDescent="0.3">
      <c r="IC2332" s="200" t="s">
        <v>5135</v>
      </c>
      <c r="ID2332" s="200" t="s">
        <v>5136</v>
      </c>
      <c r="IE2332" s="200" t="s">
        <v>5137</v>
      </c>
      <c r="IF2332" s="200" t="s">
        <v>707</v>
      </c>
    </row>
    <row r="2333" spans="237:240" x14ac:dyDescent="0.3">
      <c r="IC2333" s="200" t="s">
        <v>5135</v>
      </c>
      <c r="ID2333" s="200" t="s">
        <v>5138</v>
      </c>
      <c r="IE2333" s="200" t="s">
        <v>5139</v>
      </c>
      <c r="IF2333" s="200" t="s">
        <v>707</v>
      </c>
    </row>
    <row r="2334" spans="237:240" x14ac:dyDescent="0.3">
      <c r="IC2334" s="200" t="s">
        <v>5140</v>
      </c>
      <c r="ID2334" s="200" t="s">
        <v>5141</v>
      </c>
      <c r="IE2334" s="200" t="s">
        <v>5142</v>
      </c>
      <c r="IF2334" s="200" t="s">
        <v>707</v>
      </c>
    </row>
    <row r="2335" spans="237:240" x14ac:dyDescent="0.3">
      <c r="IC2335" s="200" t="s">
        <v>5143</v>
      </c>
      <c r="ID2335" s="200" t="s">
        <v>5144</v>
      </c>
      <c r="IE2335" s="200" t="s">
        <v>5145</v>
      </c>
      <c r="IF2335" s="200" t="s">
        <v>707</v>
      </c>
    </row>
    <row r="2336" spans="237:240" x14ac:dyDescent="0.3">
      <c r="IC2336" s="200" t="s">
        <v>5143</v>
      </c>
      <c r="ID2336" s="200" t="s">
        <v>5146</v>
      </c>
      <c r="IE2336" s="200" t="s">
        <v>5147</v>
      </c>
      <c r="IF2336" s="200" t="s">
        <v>707</v>
      </c>
    </row>
    <row r="2337" spans="237:240" x14ac:dyDescent="0.3">
      <c r="IC2337" s="200" t="s">
        <v>5143</v>
      </c>
      <c r="ID2337" s="200" t="s">
        <v>5148</v>
      </c>
      <c r="IE2337" s="200" t="s">
        <v>5149</v>
      </c>
      <c r="IF2337" s="200" t="s">
        <v>707</v>
      </c>
    </row>
    <row r="2338" spans="237:240" x14ac:dyDescent="0.3">
      <c r="IC2338" s="200" t="s">
        <v>5143</v>
      </c>
      <c r="ID2338" s="200" t="s">
        <v>5150</v>
      </c>
      <c r="IE2338" s="200" t="s">
        <v>5151</v>
      </c>
      <c r="IF2338" s="200" t="s">
        <v>707</v>
      </c>
    </row>
    <row r="2339" spans="237:240" x14ac:dyDescent="0.3">
      <c r="IC2339" s="200" t="s">
        <v>5143</v>
      </c>
      <c r="ID2339" s="200" t="s">
        <v>5152</v>
      </c>
      <c r="IE2339" s="200" t="s">
        <v>5153</v>
      </c>
      <c r="IF2339" s="200" t="s">
        <v>707</v>
      </c>
    </row>
    <row r="2340" spans="237:240" x14ac:dyDescent="0.3">
      <c r="IC2340" s="200" t="s">
        <v>5143</v>
      </c>
      <c r="ID2340" s="200" t="s">
        <v>5154</v>
      </c>
      <c r="IE2340" s="200" t="s">
        <v>5155</v>
      </c>
      <c r="IF2340" s="200" t="s">
        <v>707</v>
      </c>
    </row>
    <row r="2341" spans="237:240" x14ac:dyDescent="0.3">
      <c r="IC2341" s="200" t="s">
        <v>5143</v>
      </c>
      <c r="ID2341" s="200" t="s">
        <v>5156</v>
      </c>
      <c r="IE2341" s="200" t="s">
        <v>5157</v>
      </c>
      <c r="IF2341" s="200" t="s">
        <v>707</v>
      </c>
    </row>
    <row r="2342" spans="237:240" x14ac:dyDescent="0.3">
      <c r="IC2342" s="200" t="s">
        <v>5143</v>
      </c>
      <c r="ID2342" s="200" t="s">
        <v>5158</v>
      </c>
      <c r="IE2342" s="200" t="s">
        <v>5159</v>
      </c>
      <c r="IF2342" s="200" t="s">
        <v>707</v>
      </c>
    </row>
    <row r="2343" spans="237:240" x14ac:dyDescent="0.3">
      <c r="IC2343" s="200" t="s">
        <v>5160</v>
      </c>
      <c r="ID2343" s="200" t="s">
        <v>5161</v>
      </c>
      <c r="IE2343" s="200" t="s">
        <v>5162</v>
      </c>
      <c r="IF2343" s="200" t="s">
        <v>707</v>
      </c>
    </row>
    <row r="2344" spans="237:240" x14ac:dyDescent="0.3">
      <c r="IC2344" s="200" t="s">
        <v>5160</v>
      </c>
      <c r="ID2344" s="200" t="s">
        <v>5163</v>
      </c>
      <c r="IE2344" s="200" t="s">
        <v>5164</v>
      </c>
      <c r="IF2344" s="200" t="s">
        <v>707</v>
      </c>
    </row>
    <row r="2345" spans="237:240" x14ac:dyDescent="0.3">
      <c r="IC2345" s="200" t="s">
        <v>5160</v>
      </c>
      <c r="ID2345" s="200" t="s">
        <v>5165</v>
      </c>
      <c r="IE2345" s="200" t="s">
        <v>5166</v>
      </c>
      <c r="IF2345" s="200" t="s">
        <v>707</v>
      </c>
    </row>
    <row r="2346" spans="237:240" x14ac:dyDescent="0.3">
      <c r="IC2346" s="200" t="s">
        <v>5167</v>
      </c>
      <c r="ID2346" s="200" t="s">
        <v>5144</v>
      </c>
      <c r="IE2346" s="200" t="s">
        <v>5145</v>
      </c>
      <c r="IF2346" s="200" t="s">
        <v>707</v>
      </c>
    </row>
    <row r="2347" spans="237:240" x14ac:dyDescent="0.3">
      <c r="IC2347" s="200" t="s">
        <v>5167</v>
      </c>
      <c r="ID2347" s="200" t="s">
        <v>5168</v>
      </c>
      <c r="IE2347" s="200" t="s">
        <v>5169</v>
      </c>
      <c r="IF2347" s="200" t="s">
        <v>707</v>
      </c>
    </row>
    <row r="2348" spans="237:240" x14ac:dyDescent="0.3">
      <c r="IC2348" s="200" t="s">
        <v>5170</v>
      </c>
      <c r="ID2348" s="200" t="s">
        <v>5144</v>
      </c>
      <c r="IE2348" s="200" t="s">
        <v>5145</v>
      </c>
      <c r="IF2348" s="200" t="s">
        <v>707</v>
      </c>
    </row>
    <row r="2349" spans="237:240" x14ac:dyDescent="0.3">
      <c r="IC2349" s="200" t="s">
        <v>5170</v>
      </c>
      <c r="ID2349" s="200" t="s">
        <v>5171</v>
      </c>
      <c r="IE2349" s="200" t="s">
        <v>5172</v>
      </c>
      <c r="IF2349" s="200" t="s">
        <v>707</v>
      </c>
    </row>
    <row r="2350" spans="237:240" x14ac:dyDescent="0.3">
      <c r="IC2350" s="200" t="s">
        <v>5170</v>
      </c>
      <c r="ID2350" s="200" t="s">
        <v>5173</v>
      </c>
      <c r="IE2350" s="200" t="s">
        <v>5174</v>
      </c>
      <c r="IF2350" s="200" t="s">
        <v>707</v>
      </c>
    </row>
    <row r="2351" spans="237:240" x14ac:dyDescent="0.3">
      <c r="IC2351" s="200" t="s">
        <v>5170</v>
      </c>
      <c r="ID2351" s="200" t="s">
        <v>5175</v>
      </c>
      <c r="IE2351" s="200" t="s">
        <v>5176</v>
      </c>
      <c r="IF2351" s="200" t="s">
        <v>707</v>
      </c>
    </row>
    <row r="2352" spans="237:240" x14ac:dyDescent="0.3">
      <c r="IC2352" s="200" t="s">
        <v>5177</v>
      </c>
      <c r="ID2352" s="200" t="s">
        <v>5178</v>
      </c>
      <c r="IE2352" s="200" t="s">
        <v>5179</v>
      </c>
      <c r="IF2352" s="200" t="s">
        <v>707</v>
      </c>
    </row>
    <row r="2353" spans="237:240" x14ac:dyDescent="0.3">
      <c r="IC2353" s="200" t="s">
        <v>5180</v>
      </c>
      <c r="ID2353" s="200" t="s">
        <v>5181</v>
      </c>
      <c r="IE2353" s="200" t="s">
        <v>5182</v>
      </c>
      <c r="IF2353" s="200" t="s">
        <v>707</v>
      </c>
    </row>
    <row r="2354" spans="237:240" x14ac:dyDescent="0.3">
      <c r="IC2354" s="200" t="s">
        <v>5183</v>
      </c>
      <c r="ID2354" s="200" t="s">
        <v>5184</v>
      </c>
      <c r="IE2354" s="200" t="s">
        <v>5185</v>
      </c>
      <c r="IF2354" s="200" t="s">
        <v>707</v>
      </c>
    </row>
    <row r="2355" spans="237:240" x14ac:dyDescent="0.3">
      <c r="IC2355" s="200" t="s">
        <v>5186</v>
      </c>
      <c r="ID2355" s="200" t="s">
        <v>5187</v>
      </c>
      <c r="IE2355" s="200" t="s">
        <v>5188</v>
      </c>
      <c r="IF2355" s="200" t="s">
        <v>707</v>
      </c>
    </row>
    <row r="2356" spans="237:240" x14ac:dyDescent="0.3">
      <c r="IC2356" s="200" t="s">
        <v>5186</v>
      </c>
      <c r="ID2356" s="200" t="s">
        <v>5189</v>
      </c>
      <c r="IE2356" s="200" t="s">
        <v>5190</v>
      </c>
      <c r="IF2356" s="200" t="s">
        <v>707</v>
      </c>
    </row>
    <row r="2357" spans="237:240" x14ac:dyDescent="0.3">
      <c r="IC2357" s="200" t="s">
        <v>5186</v>
      </c>
      <c r="ID2357" s="200" t="s">
        <v>5191</v>
      </c>
      <c r="IE2357" s="200" t="s">
        <v>5192</v>
      </c>
      <c r="IF2357" s="200" t="s">
        <v>707</v>
      </c>
    </row>
    <row r="2358" spans="237:240" x14ac:dyDescent="0.3">
      <c r="IC2358" s="200" t="s">
        <v>5193</v>
      </c>
      <c r="ID2358" s="200" t="s">
        <v>5194</v>
      </c>
      <c r="IE2358" s="200" t="s">
        <v>5195</v>
      </c>
      <c r="IF2358" s="200" t="s">
        <v>707</v>
      </c>
    </row>
    <row r="2359" spans="237:240" x14ac:dyDescent="0.3">
      <c r="IC2359" s="200" t="s">
        <v>5193</v>
      </c>
      <c r="ID2359" s="200" t="s">
        <v>5196</v>
      </c>
      <c r="IE2359" s="200" t="s">
        <v>5197</v>
      </c>
      <c r="IF2359" s="200" t="s">
        <v>707</v>
      </c>
    </row>
    <row r="2360" spans="237:240" x14ac:dyDescent="0.3">
      <c r="IC2360" s="200" t="s">
        <v>5193</v>
      </c>
      <c r="ID2360" s="200" t="s">
        <v>888</v>
      </c>
      <c r="IE2360" s="200" t="s">
        <v>5198</v>
      </c>
      <c r="IF2360" s="200" t="s">
        <v>707</v>
      </c>
    </row>
    <row r="2361" spans="237:240" x14ac:dyDescent="0.3">
      <c r="IC2361" s="200" t="s">
        <v>5199</v>
      </c>
      <c r="ID2361" s="200" t="s">
        <v>5200</v>
      </c>
      <c r="IE2361" s="200" t="s">
        <v>5201</v>
      </c>
      <c r="IF2361" s="200" t="s">
        <v>707</v>
      </c>
    </row>
    <row r="2362" spans="237:240" x14ac:dyDescent="0.3">
      <c r="IC2362" s="200" t="s">
        <v>5202</v>
      </c>
      <c r="ID2362" s="200" t="s">
        <v>5203</v>
      </c>
      <c r="IE2362" s="200" t="s">
        <v>5204</v>
      </c>
      <c r="IF2362" s="200" t="s">
        <v>707</v>
      </c>
    </row>
    <row r="2363" spans="237:240" x14ac:dyDescent="0.3">
      <c r="IC2363" s="200" t="s">
        <v>5202</v>
      </c>
      <c r="ID2363" s="200" t="s">
        <v>5205</v>
      </c>
      <c r="IE2363" s="200" t="s">
        <v>5206</v>
      </c>
      <c r="IF2363" s="200" t="s">
        <v>707</v>
      </c>
    </row>
    <row r="2364" spans="237:240" x14ac:dyDescent="0.3">
      <c r="IC2364" s="200" t="s">
        <v>5202</v>
      </c>
      <c r="ID2364" s="200" t="s">
        <v>5207</v>
      </c>
      <c r="IE2364" s="200" t="s">
        <v>5208</v>
      </c>
      <c r="IF2364" s="200" t="s">
        <v>707</v>
      </c>
    </row>
    <row r="2365" spans="237:240" x14ac:dyDescent="0.3">
      <c r="IC2365" s="200" t="s">
        <v>5202</v>
      </c>
      <c r="ID2365" s="200" t="s">
        <v>5209</v>
      </c>
      <c r="IE2365" s="200" t="s">
        <v>5210</v>
      </c>
      <c r="IF2365" s="200" t="s">
        <v>707</v>
      </c>
    </row>
    <row r="2366" spans="237:240" x14ac:dyDescent="0.3">
      <c r="IC2366" s="200" t="s">
        <v>5211</v>
      </c>
      <c r="ID2366" s="200" t="s">
        <v>5212</v>
      </c>
      <c r="IE2366" s="200" t="s">
        <v>5213</v>
      </c>
      <c r="IF2366" s="200" t="s">
        <v>707</v>
      </c>
    </row>
    <row r="2367" spans="237:240" x14ac:dyDescent="0.3">
      <c r="IC2367" s="200" t="s">
        <v>5214</v>
      </c>
      <c r="ID2367" s="200" t="s">
        <v>5215</v>
      </c>
      <c r="IE2367" s="200" t="s">
        <v>5216</v>
      </c>
      <c r="IF2367" s="200" t="s">
        <v>707</v>
      </c>
    </row>
    <row r="2368" spans="237:240" x14ac:dyDescent="0.3">
      <c r="IC2368" s="200" t="s">
        <v>5217</v>
      </c>
      <c r="ID2368" s="200" t="s">
        <v>5119</v>
      </c>
      <c r="IE2368" s="200" t="s">
        <v>5218</v>
      </c>
      <c r="IF2368" s="200" t="s">
        <v>707</v>
      </c>
    </row>
    <row r="2369" spans="237:240" x14ac:dyDescent="0.3">
      <c r="IC2369" s="200" t="s">
        <v>5217</v>
      </c>
      <c r="ID2369" s="200" t="s">
        <v>5219</v>
      </c>
      <c r="IE2369" s="200" t="s">
        <v>5220</v>
      </c>
      <c r="IF2369" s="200" t="s">
        <v>707</v>
      </c>
    </row>
    <row r="2370" spans="237:240" x14ac:dyDescent="0.3">
      <c r="IC2370" s="200" t="s">
        <v>5221</v>
      </c>
      <c r="ID2370" s="200" t="s">
        <v>1023</v>
      </c>
      <c r="IE2370" s="200" t="s">
        <v>5222</v>
      </c>
      <c r="IF2370" s="200" t="s">
        <v>707</v>
      </c>
    </row>
    <row r="2371" spans="237:240" x14ac:dyDescent="0.3">
      <c r="IC2371" s="200" t="s">
        <v>5221</v>
      </c>
      <c r="ID2371" s="200" t="s">
        <v>5223</v>
      </c>
      <c r="IE2371" s="200" t="s">
        <v>5224</v>
      </c>
      <c r="IF2371" s="200" t="s">
        <v>707</v>
      </c>
    </row>
    <row r="2372" spans="237:240" x14ac:dyDescent="0.3">
      <c r="IC2372" s="200" t="s">
        <v>5221</v>
      </c>
      <c r="ID2372" s="200" t="s">
        <v>1185</v>
      </c>
      <c r="IE2372" s="200" t="s">
        <v>5225</v>
      </c>
      <c r="IF2372" s="200" t="s">
        <v>707</v>
      </c>
    </row>
    <row r="2373" spans="237:240" x14ac:dyDescent="0.3">
      <c r="IC2373" s="200" t="s">
        <v>5221</v>
      </c>
      <c r="ID2373" s="200" t="s">
        <v>5226</v>
      </c>
      <c r="IE2373" s="200" t="s">
        <v>5227</v>
      </c>
      <c r="IF2373" s="200" t="s">
        <v>707</v>
      </c>
    </row>
    <row r="2374" spans="237:240" x14ac:dyDescent="0.3">
      <c r="IC2374" s="200" t="s">
        <v>5221</v>
      </c>
      <c r="ID2374" s="200" t="s">
        <v>5228</v>
      </c>
      <c r="IE2374" s="200" t="s">
        <v>5229</v>
      </c>
      <c r="IF2374" s="200" t="s">
        <v>707</v>
      </c>
    </row>
    <row r="2375" spans="237:240" x14ac:dyDescent="0.3">
      <c r="IC2375" s="200" t="s">
        <v>5230</v>
      </c>
      <c r="ID2375" s="200" t="s">
        <v>5231</v>
      </c>
      <c r="IE2375" s="200" t="s">
        <v>5232</v>
      </c>
      <c r="IF2375" s="200" t="s">
        <v>707</v>
      </c>
    </row>
    <row r="2376" spans="237:240" x14ac:dyDescent="0.3">
      <c r="IC2376" s="200" t="s">
        <v>5233</v>
      </c>
      <c r="ID2376" s="200" t="s">
        <v>5234</v>
      </c>
      <c r="IE2376" s="200" t="s">
        <v>5235</v>
      </c>
      <c r="IF2376" s="200" t="s">
        <v>707</v>
      </c>
    </row>
    <row r="2377" spans="237:240" x14ac:dyDescent="0.3">
      <c r="IC2377" s="200" t="s">
        <v>5233</v>
      </c>
      <c r="ID2377" s="200" t="s">
        <v>5236</v>
      </c>
      <c r="IE2377" s="200" t="s">
        <v>5237</v>
      </c>
      <c r="IF2377" s="200" t="s">
        <v>707</v>
      </c>
    </row>
    <row r="2378" spans="237:240" x14ac:dyDescent="0.3">
      <c r="IC2378" s="200" t="s">
        <v>5233</v>
      </c>
      <c r="ID2378" s="200" t="s">
        <v>5238</v>
      </c>
      <c r="IE2378" s="200" t="s">
        <v>5239</v>
      </c>
      <c r="IF2378" s="200" t="s">
        <v>707</v>
      </c>
    </row>
    <row r="2379" spans="237:240" x14ac:dyDescent="0.3">
      <c r="IC2379" s="200" t="s">
        <v>5240</v>
      </c>
      <c r="ID2379" s="200" t="s">
        <v>5241</v>
      </c>
      <c r="IE2379" s="200" t="s">
        <v>5242</v>
      </c>
      <c r="IF2379" s="200" t="s">
        <v>707</v>
      </c>
    </row>
    <row r="2380" spans="237:240" x14ac:dyDescent="0.3">
      <c r="IC2380" s="200" t="s">
        <v>5240</v>
      </c>
      <c r="ID2380" s="200" t="s">
        <v>5243</v>
      </c>
      <c r="IE2380" s="200" t="s">
        <v>5244</v>
      </c>
      <c r="IF2380" s="200" t="s">
        <v>707</v>
      </c>
    </row>
    <row r="2381" spans="237:240" x14ac:dyDescent="0.3">
      <c r="IC2381" s="200" t="s">
        <v>5240</v>
      </c>
      <c r="ID2381" s="200" t="s">
        <v>5245</v>
      </c>
      <c r="IE2381" s="200" t="s">
        <v>5246</v>
      </c>
      <c r="IF2381" s="200" t="s">
        <v>707</v>
      </c>
    </row>
    <row r="2382" spans="237:240" x14ac:dyDescent="0.3">
      <c r="IC2382" s="200" t="s">
        <v>5240</v>
      </c>
      <c r="ID2382" s="200" t="s">
        <v>5247</v>
      </c>
      <c r="IE2382" s="200" t="s">
        <v>5248</v>
      </c>
      <c r="IF2382" s="200" t="s">
        <v>707</v>
      </c>
    </row>
    <row r="2383" spans="237:240" x14ac:dyDescent="0.3">
      <c r="IC2383" s="200" t="s">
        <v>5240</v>
      </c>
      <c r="ID2383" s="200" t="s">
        <v>5249</v>
      </c>
      <c r="IE2383" s="200" t="s">
        <v>5250</v>
      </c>
      <c r="IF2383" s="200" t="s">
        <v>707</v>
      </c>
    </row>
    <row r="2384" spans="237:240" x14ac:dyDescent="0.3">
      <c r="IC2384" s="200" t="s">
        <v>5240</v>
      </c>
      <c r="ID2384" s="200" t="s">
        <v>5251</v>
      </c>
      <c r="IE2384" s="200" t="s">
        <v>5252</v>
      </c>
      <c r="IF2384" s="200" t="s">
        <v>707</v>
      </c>
    </row>
    <row r="2385" spans="237:240" x14ac:dyDescent="0.3">
      <c r="IC2385" s="200" t="s">
        <v>5240</v>
      </c>
      <c r="ID2385" s="200" t="s">
        <v>5253</v>
      </c>
      <c r="IE2385" s="200" t="s">
        <v>5254</v>
      </c>
      <c r="IF2385" s="200" t="s">
        <v>707</v>
      </c>
    </row>
    <row r="2386" spans="237:240" x14ac:dyDescent="0.3">
      <c r="IC2386" s="200" t="s">
        <v>5240</v>
      </c>
      <c r="ID2386" s="200" t="s">
        <v>838</v>
      </c>
      <c r="IE2386" s="200" t="s">
        <v>5255</v>
      </c>
      <c r="IF2386" s="200" t="s">
        <v>707</v>
      </c>
    </row>
    <row r="2387" spans="237:240" x14ac:dyDescent="0.3">
      <c r="IC2387" s="200" t="s">
        <v>5256</v>
      </c>
      <c r="ID2387" s="200" t="s">
        <v>5257</v>
      </c>
      <c r="IE2387" s="200" t="s">
        <v>5258</v>
      </c>
      <c r="IF2387" s="200" t="s">
        <v>707</v>
      </c>
    </row>
    <row r="2388" spans="237:240" x14ac:dyDescent="0.3">
      <c r="IC2388" s="200" t="s">
        <v>5256</v>
      </c>
      <c r="ID2388" s="200" t="s">
        <v>5259</v>
      </c>
      <c r="IE2388" s="200" t="s">
        <v>5260</v>
      </c>
      <c r="IF2388" s="200" t="s">
        <v>707</v>
      </c>
    </row>
    <row r="2389" spans="237:240" x14ac:dyDescent="0.3">
      <c r="IC2389" s="200" t="s">
        <v>5256</v>
      </c>
      <c r="ID2389" s="200" t="s">
        <v>5261</v>
      </c>
      <c r="IE2389" s="200" t="s">
        <v>5262</v>
      </c>
      <c r="IF2389" s="200" t="s">
        <v>707</v>
      </c>
    </row>
    <row r="2390" spans="237:240" x14ac:dyDescent="0.3">
      <c r="IC2390" s="200" t="s">
        <v>5263</v>
      </c>
      <c r="ID2390" s="200" t="s">
        <v>5264</v>
      </c>
      <c r="IE2390" s="200" t="s">
        <v>5265</v>
      </c>
      <c r="IF2390" s="200" t="s">
        <v>707</v>
      </c>
    </row>
    <row r="2391" spans="237:240" x14ac:dyDescent="0.3">
      <c r="IC2391" s="200" t="s">
        <v>5263</v>
      </c>
      <c r="ID2391" s="200" t="s">
        <v>5266</v>
      </c>
      <c r="IE2391" s="200" t="s">
        <v>5267</v>
      </c>
      <c r="IF2391" s="200" t="s">
        <v>707</v>
      </c>
    </row>
    <row r="2392" spans="237:240" x14ac:dyDescent="0.3">
      <c r="IC2392" s="200" t="s">
        <v>5263</v>
      </c>
      <c r="ID2392" s="200" t="s">
        <v>1047</v>
      </c>
      <c r="IE2392" s="200" t="s">
        <v>5268</v>
      </c>
      <c r="IF2392" s="200" t="s">
        <v>707</v>
      </c>
    </row>
    <row r="2393" spans="237:240" x14ac:dyDescent="0.3">
      <c r="IC2393" s="200" t="s">
        <v>5263</v>
      </c>
      <c r="ID2393" s="200" t="s">
        <v>5269</v>
      </c>
      <c r="IE2393" s="200" t="s">
        <v>5270</v>
      </c>
      <c r="IF2393" s="200" t="s">
        <v>707</v>
      </c>
    </row>
    <row r="2394" spans="237:240" x14ac:dyDescent="0.3">
      <c r="IC2394" s="200" t="s">
        <v>5263</v>
      </c>
      <c r="ID2394" s="200" t="s">
        <v>5271</v>
      </c>
      <c r="IE2394" s="200" t="s">
        <v>5272</v>
      </c>
      <c r="IF2394" s="200" t="s">
        <v>707</v>
      </c>
    </row>
    <row r="2395" spans="237:240" x14ac:dyDescent="0.3">
      <c r="IC2395" s="200" t="s">
        <v>5273</v>
      </c>
      <c r="ID2395" s="200" t="s">
        <v>5274</v>
      </c>
      <c r="IE2395" s="200" t="s">
        <v>5275</v>
      </c>
      <c r="IF2395" s="200" t="s">
        <v>707</v>
      </c>
    </row>
    <row r="2396" spans="237:240" x14ac:dyDescent="0.3">
      <c r="IC2396" s="200" t="s">
        <v>5273</v>
      </c>
      <c r="ID2396" s="200" t="s">
        <v>5276</v>
      </c>
      <c r="IE2396" s="200" t="s">
        <v>5277</v>
      </c>
      <c r="IF2396" s="200" t="s">
        <v>707</v>
      </c>
    </row>
    <row r="2397" spans="237:240" x14ac:dyDescent="0.3">
      <c r="IC2397" s="200" t="s">
        <v>5278</v>
      </c>
      <c r="ID2397" s="200" t="s">
        <v>5279</v>
      </c>
      <c r="IE2397" s="200" t="s">
        <v>5280</v>
      </c>
      <c r="IF2397" s="200" t="s">
        <v>707</v>
      </c>
    </row>
    <row r="2398" spans="237:240" x14ac:dyDescent="0.3">
      <c r="IC2398" s="200" t="s">
        <v>5278</v>
      </c>
      <c r="ID2398" s="200" t="s">
        <v>5281</v>
      </c>
      <c r="IE2398" s="200" t="s">
        <v>5282</v>
      </c>
      <c r="IF2398" s="200" t="s">
        <v>707</v>
      </c>
    </row>
    <row r="2399" spans="237:240" x14ac:dyDescent="0.3">
      <c r="IC2399" s="200" t="s">
        <v>5278</v>
      </c>
      <c r="ID2399" s="200" t="s">
        <v>5283</v>
      </c>
      <c r="IE2399" s="200" t="s">
        <v>5284</v>
      </c>
      <c r="IF2399" s="200" t="s">
        <v>707</v>
      </c>
    </row>
    <row r="2400" spans="237:240" x14ac:dyDescent="0.3">
      <c r="IC2400" s="200" t="s">
        <v>5278</v>
      </c>
      <c r="ID2400" s="200" t="s">
        <v>5285</v>
      </c>
      <c r="IE2400" s="200" t="s">
        <v>5286</v>
      </c>
      <c r="IF2400" s="200" t="s">
        <v>707</v>
      </c>
    </row>
    <row r="2401" spans="237:240" x14ac:dyDescent="0.3">
      <c r="IC2401" s="200" t="s">
        <v>5278</v>
      </c>
      <c r="ID2401" s="200" t="s">
        <v>5287</v>
      </c>
      <c r="IE2401" s="200" t="s">
        <v>5288</v>
      </c>
      <c r="IF2401" s="200" t="s">
        <v>707</v>
      </c>
    </row>
    <row r="2402" spans="237:240" x14ac:dyDescent="0.3">
      <c r="IC2402" s="200" t="s">
        <v>5278</v>
      </c>
      <c r="ID2402" s="200" t="s">
        <v>5289</v>
      </c>
      <c r="IE2402" s="200" t="s">
        <v>5290</v>
      </c>
      <c r="IF2402" s="200" t="s">
        <v>707</v>
      </c>
    </row>
    <row r="2403" spans="237:240" x14ac:dyDescent="0.3">
      <c r="IC2403" s="200" t="s">
        <v>5278</v>
      </c>
      <c r="ID2403" s="200" t="s">
        <v>5291</v>
      </c>
      <c r="IE2403" s="200" t="s">
        <v>5292</v>
      </c>
      <c r="IF2403" s="200" t="s">
        <v>707</v>
      </c>
    </row>
    <row r="2404" spans="237:240" x14ac:dyDescent="0.3">
      <c r="IC2404" s="200" t="s">
        <v>5278</v>
      </c>
      <c r="ID2404" s="200" t="s">
        <v>5293</v>
      </c>
      <c r="IE2404" s="200" t="s">
        <v>5294</v>
      </c>
      <c r="IF2404" s="200" t="s">
        <v>707</v>
      </c>
    </row>
    <row r="2405" spans="237:240" x14ac:dyDescent="0.3">
      <c r="IC2405" s="200" t="s">
        <v>5278</v>
      </c>
      <c r="ID2405" s="200" t="s">
        <v>5295</v>
      </c>
      <c r="IE2405" s="200" t="s">
        <v>5296</v>
      </c>
      <c r="IF2405" s="200" t="s">
        <v>707</v>
      </c>
    </row>
    <row r="2406" spans="237:240" x14ac:dyDescent="0.3">
      <c r="IC2406" s="200" t="s">
        <v>5278</v>
      </c>
      <c r="ID2406" s="200" t="s">
        <v>5297</v>
      </c>
      <c r="IE2406" s="200" t="s">
        <v>5298</v>
      </c>
      <c r="IF2406" s="200" t="s">
        <v>707</v>
      </c>
    </row>
    <row r="2407" spans="237:240" x14ac:dyDescent="0.3">
      <c r="IC2407" s="200" t="s">
        <v>5278</v>
      </c>
      <c r="ID2407" s="200" t="s">
        <v>5299</v>
      </c>
      <c r="IE2407" s="200" t="s">
        <v>5300</v>
      </c>
      <c r="IF2407" s="200" t="s">
        <v>707</v>
      </c>
    </row>
    <row r="2408" spans="237:240" x14ac:dyDescent="0.3">
      <c r="IC2408" s="200" t="s">
        <v>5278</v>
      </c>
      <c r="ID2408" s="200" t="s">
        <v>5301</v>
      </c>
      <c r="IE2408" s="200" t="s">
        <v>5302</v>
      </c>
      <c r="IF2408" s="200" t="s">
        <v>707</v>
      </c>
    </row>
    <row r="2409" spans="237:240" x14ac:dyDescent="0.3">
      <c r="IC2409" s="200" t="s">
        <v>5278</v>
      </c>
      <c r="ID2409" s="200" t="s">
        <v>5303</v>
      </c>
      <c r="IE2409" s="200" t="s">
        <v>5304</v>
      </c>
      <c r="IF2409" s="200" t="s">
        <v>707</v>
      </c>
    </row>
    <row r="2410" spans="237:240" x14ac:dyDescent="0.3">
      <c r="IC2410" s="200" t="s">
        <v>5278</v>
      </c>
      <c r="ID2410" s="200" t="s">
        <v>5305</v>
      </c>
      <c r="IE2410" s="200" t="s">
        <v>5306</v>
      </c>
      <c r="IF2410" s="200" t="s">
        <v>707</v>
      </c>
    </row>
    <row r="2411" spans="237:240" x14ac:dyDescent="0.3">
      <c r="IC2411" s="200" t="s">
        <v>5307</v>
      </c>
      <c r="ID2411" s="200" t="s">
        <v>5308</v>
      </c>
      <c r="IE2411" s="200" t="s">
        <v>5309</v>
      </c>
      <c r="IF2411" s="200" t="s">
        <v>707</v>
      </c>
    </row>
    <row r="2412" spans="237:240" x14ac:dyDescent="0.3">
      <c r="IC2412" s="200" t="s">
        <v>5307</v>
      </c>
      <c r="ID2412" s="200" t="s">
        <v>5310</v>
      </c>
      <c r="IE2412" s="200" t="s">
        <v>5311</v>
      </c>
      <c r="IF2412" s="200" t="s">
        <v>707</v>
      </c>
    </row>
    <row r="2413" spans="237:240" x14ac:dyDescent="0.3">
      <c r="IC2413" s="200" t="s">
        <v>5312</v>
      </c>
      <c r="ID2413" s="200" t="s">
        <v>5313</v>
      </c>
      <c r="IE2413" s="200" t="s">
        <v>5314</v>
      </c>
      <c r="IF2413" s="200" t="s">
        <v>707</v>
      </c>
    </row>
    <row r="2414" spans="237:240" x14ac:dyDescent="0.3">
      <c r="IC2414" s="200" t="s">
        <v>5312</v>
      </c>
      <c r="ID2414" s="200" t="s">
        <v>5315</v>
      </c>
      <c r="IE2414" s="200" t="s">
        <v>5316</v>
      </c>
      <c r="IF2414" s="200" t="s">
        <v>707</v>
      </c>
    </row>
    <row r="2415" spans="237:240" x14ac:dyDescent="0.3">
      <c r="IC2415" s="200" t="s">
        <v>5312</v>
      </c>
      <c r="ID2415" s="200" t="s">
        <v>5317</v>
      </c>
      <c r="IE2415" s="200" t="s">
        <v>5318</v>
      </c>
      <c r="IF2415" s="200" t="s">
        <v>707</v>
      </c>
    </row>
    <row r="2416" spans="237:240" x14ac:dyDescent="0.3">
      <c r="IC2416" s="200" t="s">
        <v>5312</v>
      </c>
      <c r="ID2416" s="200" t="s">
        <v>5319</v>
      </c>
      <c r="IE2416" s="200" t="s">
        <v>5320</v>
      </c>
      <c r="IF2416" s="200" t="s">
        <v>707</v>
      </c>
    </row>
    <row r="2417" spans="237:240" x14ac:dyDescent="0.3">
      <c r="IC2417" s="200" t="s">
        <v>5312</v>
      </c>
      <c r="ID2417" s="200" t="s">
        <v>5321</v>
      </c>
      <c r="IE2417" s="200" t="s">
        <v>5322</v>
      </c>
      <c r="IF2417" s="200" t="s">
        <v>707</v>
      </c>
    </row>
    <row r="2418" spans="237:240" x14ac:dyDescent="0.3">
      <c r="IC2418" s="200" t="s">
        <v>5312</v>
      </c>
      <c r="ID2418" s="200" t="s">
        <v>5323</v>
      </c>
      <c r="IE2418" s="200" t="s">
        <v>5324</v>
      </c>
      <c r="IF2418" s="200" t="s">
        <v>707</v>
      </c>
    </row>
    <row r="2419" spans="237:240" x14ac:dyDescent="0.3">
      <c r="IC2419" s="200" t="s">
        <v>5312</v>
      </c>
      <c r="ID2419" s="200" t="s">
        <v>5325</v>
      </c>
      <c r="IE2419" s="200" t="s">
        <v>5326</v>
      </c>
      <c r="IF2419" s="200" t="s">
        <v>707</v>
      </c>
    </row>
    <row r="2420" spans="237:240" x14ac:dyDescent="0.3">
      <c r="IC2420" s="200" t="s">
        <v>5327</v>
      </c>
      <c r="ID2420" s="200" t="s">
        <v>5328</v>
      </c>
      <c r="IE2420" s="200" t="s">
        <v>5329</v>
      </c>
      <c r="IF2420" s="200" t="s">
        <v>707</v>
      </c>
    </row>
    <row r="2421" spans="237:240" x14ac:dyDescent="0.3">
      <c r="IC2421" s="200" t="s">
        <v>5330</v>
      </c>
      <c r="ID2421" s="200" t="s">
        <v>5331</v>
      </c>
      <c r="IE2421" s="200" t="s">
        <v>5332</v>
      </c>
      <c r="IF2421" s="200" t="s">
        <v>707</v>
      </c>
    </row>
    <row r="2422" spans="237:240" x14ac:dyDescent="0.3">
      <c r="IC2422" s="200" t="s">
        <v>5333</v>
      </c>
      <c r="ID2422" s="200" t="s">
        <v>5334</v>
      </c>
      <c r="IE2422" s="200" t="s">
        <v>5335</v>
      </c>
      <c r="IF2422" s="200" t="s">
        <v>707</v>
      </c>
    </row>
    <row r="2423" spans="237:240" x14ac:dyDescent="0.3">
      <c r="IC2423" s="200" t="s">
        <v>5333</v>
      </c>
      <c r="ID2423" s="200" t="s">
        <v>5336</v>
      </c>
      <c r="IE2423" s="200" t="s">
        <v>5337</v>
      </c>
      <c r="IF2423" s="200" t="s">
        <v>707</v>
      </c>
    </row>
    <row r="2424" spans="237:240" x14ac:dyDescent="0.3">
      <c r="IC2424" s="200" t="s">
        <v>5333</v>
      </c>
      <c r="ID2424" s="200" t="s">
        <v>5338</v>
      </c>
      <c r="IE2424" s="200" t="s">
        <v>5339</v>
      </c>
      <c r="IF2424" s="200" t="s">
        <v>707</v>
      </c>
    </row>
    <row r="2425" spans="237:240" x14ac:dyDescent="0.3">
      <c r="IC2425" s="200" t="s">
        <v>5333</v>
      </c>
      <c r="ID2425" s="200" t="s">
        <v>5340</v>
      </c>
      <c r="IE2425" s="200" t="s">
        <v>5341</v>
      </c>
      <c r="IF2425" s="200" t="s">
        <v>707</v>
      </c>
    </row>
    <row r="2426" spans="237:240" x14ac:dyDescent="0.3">
      <c r="IC2426" s="200" t="s">
        <v>5342</v>
      </c>
      <c r="ID2426" s="200" t="s">
        <v>5343</v>
      </c>
      <c r="IE2426" s="200" t="s">
        <v>5344</v>
      </c>
      <c r="IF2426" s="200" t="s">
        <v>707</v>
      </c>
    </row>
    <row r="2427" spans="237:240" x14ac:dyDescent="0.3">
      <c r="IC2427" s="200" t="s">
        <v>5342</v>
      </c>
      <c r="ID2427" s="200" t="s">
        <v>5345</v>
      </c>
      <c r="IE2427" s="200" t="s">
        <v>5346</v>
      </c>
      <c r="IF2427" s="200" t="s">
        <v>707</v>
      </c>
    </row>
    <row r="2428" spans="237:240" x14ac:dyDescent="0.3">
      <c r="IC2428" s="200" t="s">
        <v>5342</v>
      </c>
      <c r="ID2428" s="200" t="s">
        <v>5165</v>
      </c>
      <c r="IE2428" s="200" t="s">
        <v>5347</v>
      </c>
      <c r="IF2428" s="200" t="s">
        <v>707</v>
      </c>
    </row>
    <row r="2429" spans="237:240" x14ac:dyDescent="0.3">
      <c r="IC2429" s="200" t="s">
        <v>5342</v>
      </c>
      <c r="ID2429" s="200" t="s">
        <v>5348</v>
      </c>
      <c r="IE2429" s="200" t="s">
        <v>5349</v>
      </c>
      <c r="IF2429" s="200" t="s">
        <v>707</v>
      </c>
    </row>
    <row r="2430" spans="237:240" x14ac:dyDescent="0.3">
      <c r="IC2430" s="200" t="s">
        <v>5342</v>
      </c>
      <c r="ID2430" s="200" t="s">
        <v>5350</v>
      </c>
      <c r="IE2430" s="200" t="s">
        <v>5351</v>
      </c>
      <c r="IF2430" s="200" t="s">
        <v>707</v>
      </c>
    </row>
    <row r="2431" spans="237:240" x14ac:dyDescent="0.3">
      <c r="IC2431" s="200" t="s">
        <v>5342</v>
      </c>
      <c r="ID2431" s="200" t="s">
        <v>5352</v>
      </c>
      <c r="IE2431" s="200" t="s">
        <v>5353</v>
      </c>
      <c r="IF2431" s="200" t="s">
        <v>707</v>
      </c>
    </row>
    <row r="2432" spans="237:240" x14ac:dyDescent="0.3">
      <c r="IC2432" s="200" t="s">
        <v>5342</v>
      </c>
      <c r="ID2432" s="200" t="s">
        <v>5354</v>
      </c>
      <c r="IE2432" s="200" t="s">
        <v>5355</v>
      </c>
      <c r="IF2432" s="200" t="s">
        <v>707</v>
      </c>
    </row>
    <row r="2433" spans="237:240" x14ac:dyDescent="0.3">
      <c r="IC2433" s="200" t="s">
        <v>5356</v>
      </c>
      <c r="ID2433" s="200" t="s">
        <v>5357</v>
      </c>
      <c r="IE2433" s="200" t="s">
        <v>5358</v>
      </c>
      <c r="IF2433" s="200" t="s">
        <v>707</v>
      </c>
    </row>
    <row r="2434" spans="237:240" x14ac:dyDescent="0.3">
      <c r="IC2434" s="200" t="s">
        <v>5356</v>
      </c>
      <c r="ID2434" s="200" t="s">
        <v>5359</v>
      </c>
      <c r="IE2434" s="200" t="s">
        <v>5360</v>
      </c>
      <c r="IF2434" s="200" t="s">
        <v>707</v>
      </c>
    </row>
    <row r="2435" spans="237:240" x14ac:dyDescent="0.3">
      <c r="IC2435" s="200" t="s">
        <v>5361</v>
      </c>
      <c r="ID2435" s="200" t="s">
        <v>5165</v>
      </c>
      <c r="IE2435" s="200" t="s">
        <v>5347</v>
      </c>
      <c r="IF2435" s="200" t="s">
        <v>707</v>
      </c>
    </row>
    <row r="2436" spans="237:240" x14ac:dyDescent="0.3">
      <c r="IC2436" s="200" t="s">
        <v>5361</v>
      </c>
      <c r="ID2436" s="200" t="s">
        <v>5362</v>
      </c>
      <c r="IE2436" s="200" t="s">
        <v>5363</v>
      </c>
      <c r="IF2436" s="200" t="s">
        <v>707</v>
      </c>
    </row>
    <row r="2437" spans="237:240" x14ac:dyDescent="0.3">
      <c r="IC2437" s="200" t="s">
        <v>5361</v>
      </c>
      <c r="ID2437" s="200" t="s">
        <v>5364</v>
      </c>
      <c r="IE2437" s="200" t="s">
        <v>5365</v>
      </c>
      <c r="IF2437" s="200" t="s">
        <v>707</v>
      </c>
    </row>
    <row r="2438" spans="237:240" x14ac:dyDescent="0.3">
      <c r="IC2438" s="200" t="s">
        <v>5366</v>
      </c>
      <c r="ID2438" s="200" t="s">
        <v>5345</v>
      </c>
      <c r="IE2438" s="200" t="s">
        <v>5346</v>
      </c>
      <c r="IF2438" s="200" t="s">
        <v>707</v>
      </c>
    </row>
    <row r="2439" spans="237:240" x14ac:dyDescent="0.3">
      <c r="IC2439" s="200" t="s">
        <v>5366</v>
      </c>
      <c r="ID2439" s="200" t="s">
        <v>5367</v>
      </c>
      <c r="IE2439" s="200" t="s">
        <v>5368</v>
      </c>
      <c r="IF2439" s="200" t="s">
        <v>707</v>
      </c>
    </row>
    <row r="2440" spans="237:240" x14ac:dyDescent="0.3">
      <c r="IC2440" s="200" t="s">
        <v>5366</v>
      </c>
      <c r="ID2440" s="200" t="s">
        <v>5369</v>
      </c>
      <c r="IE2440" s="200" t="s">
        <v>5370</v>
      </c>
      <c r="IF2440" s="200" t="s">
        <v>707</v>
      </c>
    </row>
    <row r="2441" spans="237:240" x14ac:dyDescent="0.3">
      <c r="IC2441" s="200" t="s">
        <v>5366</v>
      </c>
      <c r="ID2441" s="200" t="s">
        <v>5371</v>
      </c>
      <c r="IE2441" s="200" t="s">
        <v>5372</v>
      </c>
      <c r="IF2441" s="200" t="s">
        <v>707</v>
      </c>
    </row>
    <row r="2442" spans="237:240" x14ac:dyDescent="0.3">
      <c r="IC2442" s="200" t="s">
        <v>5366</v>
      </c>
      <c r="ID2442" s="200" t="s">
        <v>5373</v>
      </c>
      <c r="IE2442" s="200" t="s">
        <v>5374</v>
      </c>
      <c r="IF2442" s="200" t="s">
        <v>707</v>
      </c>
    </row>
    <row r="2443" spans="237:240" x14ac:dyDescent="0.3">
      <c r="IC2443" s="200" t="s">
        <v>5366</v>
      </c>
      <c r="ID2443" s="200" t="s">
        <v>5375</v>
      </c>
      <c r="IE2443" s="200" t="s">
        <v>5376</v>
      </c>
      <c r="IF2443" s="200" t="s">
        <v>707</v>
      </c>
    </row>
    <row r="2444" spans="237:240" x14ac:dyDescent="0.3">
      <c r="IC2444" s="200" t="s">
        <v>5377</v>
      </c>
      <c r="ID2444" s="200" t="s">
        <v>5378</v>
      </c>
      <c r="IE2444" s="200" t="s">
        <v>5379</v>
      </c>
      <c r="IF2444" s="200" t="s">
        <v>707</v>
      </c>
    </row>
    <row r="2445" spans="237:240" x14ac:dyDescent="0.3">
      <c r="IC2445" s="200" t="s">
        <v>5377</v>
      </c>
      <c r="ID2445" s="200" t="s">
        <v>5380</v>
      </c>
      <c r="IE2445" s="200" t="s">
        <v>5381</v>
      </c>
      <c r="IF2445" s="200" t="s">
        <v>707</v>
      </c>
    </row>
    <row r="2446" spans="237:240" x14ac:dyDescent="0.3">
      <c r="IC2446" s="200" t="s">
        <v>5377</v>
      </c>
      <c r="ID2446" s="200" t="s">
        <v>5382</v>
      </c>
      <c r="IE2446" s="200" t="s">
        <v>5383</v>
      </c>
      <c r="IF2446" s="200" t="s">
        <v>707</v>
      </c>
    </row>
    <row r="2447" spans="237:240" x14ac:dyDescent="0.3">
      <c r="IC2447" s="200" t="s">
        <v>5377</v>
      </c>
      <c r="ID2447" s="200" t="s">
        <v>5384</v>
      </c>
      <c r="IE2447" s="200" t="s">
        <v>5385</v>
      </c>
      <c r="IF2447" s="200" t="s">
        <v>707</v>
      </c>
    </row>
    <row r="2448" spans="237:240" x14ac:dyDescent="0.3">
      <c r="IC2448" s="200" t="s">
        <v>5386</v>
      </c>
      <c r="ID2448" s="200" t="s">
        <v>5387</v>
      </c>
      <c r="IE2448" s="200" t="s">
        <v>5388</v>
      </c>
      <c r="IF2448" s="200" t="s">
        <v>707</v>
      </c>
    </row>
    <row r="2449" spans="237:240" x14ac:dyDescent="0.3">
      <c r="IC2449" s="200" t="s">
        <v>5386</v>
      </c>
      <c r="ID2449" s="200" t="s">
        <v>5389</v>
      </c>
      <c r="IE2449" s="200" t="s">
        <v>5390</v>
      </c>
      <c r="IF2449" s="200" t="s">
        <v>707</v>
      </c>
    </row>
    <row r="2450" spans="237:240" x14ac:dyDescent="0.3">
      <c r="IC2450" s="200" t="s">
        <v>5386</v>
      </c>
      <c r="ID2450" s="200" t="s">
        <v>5391</v>
      </c>
      <c r="IE2450" s="200" t="s">
        <v>5392</v>
      </c>
      <c r="IF2450" s="200" t="s">
        <v>707</v>
      </c>
    </row>
    <row r="2451" spans="237:240" x14ac:dyDescent="0.3">
      <c r="IC2451" s="200" t="s">
        <v>5393</v>
      </c>
      <c r="ID2451" s="200" t="s">
        <v>5394</v>
      </c>
      <c r="IE2451" s="200" t="s">
        <v>5395</v>
      </c>
      <c r="IF2451" s="200" t="s">
        <v>707</v>
      </c>
    </row>
    <row r="2452" spans="237:240" x14ac:dyDescent="0.3">
      <c r="IC2452" s="200" t="s">
        <v>5396</v>
      </c>
      <c r="ID2452" s="200" t="s">
        <v>5397</v>
      </c>
      <c r="IE2452" s="200" t="s">
        <v>5398</v>
      </c>
      <c r="IF2452" s="200" t="s">
        <v>707</v>
      </c>
    </row>
    <row r="2453" spans="237:240" x14ac:dyDescent="0.3">
      <c r="IC2453" s="200" t="s">
        <v>5396</v>
      </c>
      <c r="ID2453" s="200" t="s">
        <v>5399</v>
      </c>
      <c r="IE2453" s="200" t="s">
        <v>5400</v>
      </c>
      <c r="IF2453" s="200" t="s">
        <v>707</v>
      </c>
    </row>
    <row r="2454" spans="237:240" x14ac:dyDescent="0.3">
      <c r="IC2454" s="200" t="s">
        <v>5396</v>
      </c>
      <c r="ID2454" s="200" t="s">
        <v>5401</v>
      </c>
      <c r="IE2454" s="200" t="s">
        <v>5402</v>
      </c>
      <c r="IF2454" s="200" t="s">
        <v>707</v>
      </c>
    </row>
    <row r="2455" spans="237:240" x14ac:dyDescent="0.3">
      <c r="IC2455" s="200" t="s">
        <v>5396</v>
      </c>
      <c r="ID2455" s="200" t="s">
        <v>5403</v>
      </c>
      <c r="IE2455" s="200" t="s">
        <v>5404</v>
      </c>
      <c r="IF2455" s="200" t="s">
        <v>707</v>
      </c>
    </row>
    <row r="2456" spans="237:240" x14ac:dyDescent="0.3">
      <c r="IC2456" s="200" t="s">
        <v>5396</v>
      </c>
      <c r="ID2456" s="200" t="s">
        <v>5405</v>
      </c>
      <c r="IE2456" s="200" t="s">
        <v>5406</v>
      </c>
      <c r="IF2456" s="200" t="s">
        <v>707</v>
      </c>
    </row>
    <row r="2457" spans="237:240" x14ac:dyDescent="0.3">
      <c r="IC2457" s="200" t="s">
        <v>5396</v>
      </c>
      <c r="ID2457" s="200" t="s">
        <v>5407</v>
      </c>
      <c r="IE2457" s="200" t="s">
        <v>5408</v>
      </c>
      <c r="IF2457" s="200" t="s">
        <v>707</v>
      </c>
    </row>
    <row r="2458" spans="237:240" x14ac:dyDescent="0.3">
      <c r="IC2458" s="200" t="s">
        <v>5396</v>
      </c>
      <c r="ID2458" s="200" t="s">
        <v>5409</v>
      </c>
      <c r="IE2458" s="200" t="s">
        <v>5410</v>
      </c>
      <c r="IF2458" s="200" t="s">
        <v>707</v>
      </c>
    </row>
    <row r="2459" spans="237:240" x14ac:dyDescent="0.3">
      <c r="IC2459" s="200" t="s">
        <v>5396</v>
      </c>
      <c r="ID2459" s="200" t="s">
        <v>5411</v>
      </c>
      <c r="IE2459" s="200" t="s">
        <v>5412</v>
      </c>
      <c r="IF2459" s="200" t="s">
        <v>707</v>
      </c>
    </row>
    <row r="2460" spans="237:240" x14ac:dyDescent="0.3">
      <c r="IC2460" s="200" t="s">
        <v>5396</v>
      </c>
      <c r="ID2460" s="200" t="s">
        <v>5413</v>
      </c>
      <c r="IE2460" s="200" t="s">
        <v>5414</v>
      </c>
      <c r="IF2460" s="200" t="s">
        <v>707</v>
      </c>
    </row>
    <row r="2461" spans="237:240" x14ac:dyDescent="0.3">
      <c r="IC2461" s="200" t="s">
        <v>5396</v>
      </c>
      <c r="ID2461" s="200" t="s">
        <v>5415</v>
      </c>
      <c r="IE2461" s="200" t="s">
        <v>5416</v>
      </c>
      <c r="IF2461" s="200" t="s">
        <v>707</v>
      </c>
    </row>
    <row r="2462" spans="237:240" x14ac:dyDescent="0.3">
      <c r="IC2462" s="200" t="s">
        <v>5396</v>
      </c>
      <c r="ID2462" s="200" t="s">
        <v>5417</v>
      </c>
      <c r="IE2462" s="200" t="s">
        <v>5418</v>
      </c>
      <c r="IF2462" s="200" t="s">
        <v>707</v>
      </c>
    </row>
    <row r="2463" spans="237:240" x14ac:dyDescent="0.3">
      <c r="IC2463" s="200" t="s">
        <v>5396</v>
      </c>
      <c r="ID2463" s="200" t="s">
        <v>5419</v>
      </c>
      <c r="IE2463" s="200" t="s">
        <v>5420</v>
      </c>
      <c r="IF2463" s="200" t="s">
        <v>707</v>
      </c>
    </row>
    <row r="2464" spans="237:240" x14ac:dyDescent="0.3">
      <c r="IC2464" s="200" t="s">
        <v>5396</v>
      </c>
      <c r="ID2464" s="200" t="s">
        <v>5421</v>
      </c>
      <c r="IE2464" s="200" t="s">
        <v>5422</v>
      </c>
      <c r="IF2464" s="200" t="s">
        <v>707</v>
      </c>
    </row>
    <row r="2465" spans="237:240" x14ac:dyDescent="0.3">
      <c r="IC2465" s="200" t="s">
        <v>5423</v>
      </c>
      <c r="ID2465" s="200" t="s">
        <v>5424</v>
      </c>
      <c r="IE2465" s="200" t="s">
        <v>5425</v>
      </c>
      <c r="IF2465" s="200" t="s">
        <v>707</v>
      </c>
    </row>
    <row r="2466" spans="237:240" x14ac:dyDescent="0.3">
      <c r="IC2466" s="200" t="s">
        <v>5423</v>
      </c>
      <c r="ID2466" s="200" t="s">
        <v>5426</v>
      </c>
      <c r="IE2466" s="200" t="s">
        <v>5427</v>
      </c>
      <c r="IF2466" s="200" t="s">
        <v>707</v>
      </c>
    </row>
    <row r="2467" spans="237:240" x14ac:dyDescent="0.3">
      <c r="IC2467" s="200" t="s">
        <v>5423</v>
      </c>
      <c r="ID2467" s="200" t="s">
        <v>5428</v>
      </c>
      <c r="IE2467" s="200" t="s">
        <v>5429</v>
      </c>
      <c r="IF2467" s="200" t="s">
        <v>707</v>
      </c>
    </row>
    <row r="2468" spans="237:240" x14ac:dyDescent="0.3">
      <c r="IC2468" s="200" t="s">
        <v>5423</v>
      </c>
      <c r="ID2468" s="200" t="s">
        <v>5430</v>
      </c>
      <c r="IE2468" s="200" t="s">
        <v>5431</v>
      </c>
      <c r="IF2468" s="200" t="s">
        <v>707</v>
      </c>
    </row>
    <row r="2469" spans="237:240" x14ac:dyDescent="0.3">
      <c r="IC2469" s="200" t="s">
        <v>5423</v>
      </c>
      <c r="ID2469" s="200" t="s">
        <v>5432</v>
      </c>
      <c r="IE2469" s="200" t="s">
        <v>5433</v>
      </c>
      <c r="IF2469" s="200" t="s">
        <v>707</v>
      </c>
    </row>
    <row r="2470" spans="237:240" x14ac:dyDescent="0.3">
      <c r="IC2470" s="200" t="s">
        <v>5423</v>
      </c>
      <c r="ID2470" s="200" t="s">
        <v>5434</v>
      </c>
      <c r="IE2470" s="200" t="s">
        <v>5435</v>
      </c>
      <c r="IF2470" s="200" t="s">
        <v>707</v>
      </c>
    </row>
    <row r="2471" spans="237:240" x14ac:dyDescent="0.3">
      <c r="IC2471" s="200" t="s">
        <v>5423</v>
      </c>
      <c r="ID2471" s="200" t="s">
        <v>5436</v>
      </c>
      <c r="IE2471" s="200" t="s">
        <v>5437</v>
      </c>
      <c r="IF2471" s="200" t="s">
        <v>707</v>
      </c>
    </row>
    <row r="2472" spans="237:240" x14ac:dyDescent="0.3">
      <c r="IC2472" s="200" t="s">
        <v>5423</v>
      </c>
      <c r="ID2472" s="200" t="s">
        <v>5438</v>
      </c>
      <c r="IE2472" s="200" t="s">
        <v>5439</v>
      </c>
      <c r="IF2472" s="200" t="s">
        <v>707</v>
      </c>
    </row>
    <row r="2473" spans="237:240" x14ac:dyDescent="0.3">
      <c r="IC2473" s="200" t="s">
        <v>5423</v>
      </c>
      <c r="ID2473" s="200" t="s">
        <v>5440</v>
      </c>
      <c r="IE2473" s="200" t="s">
        <v>5441</v>
      </c>
      <c r="IF2473" s="200" t="s">
        <v>707</v>
      </c>
    </row>
    <row r="2474" spans="237:240" x14ac:dyDescent="0.3">
      <c r="IC2474" s="200" t="s">
        <v>5423</v>
      </c>
      <c r="ID2474" s="200" t="s">
        <v>5442</v>
      </c>
      <c r="IE2474" s="200" t="s">
        <v>5443</v>
      </c>
      <c r="IF2474" s="200" t="s">
        <v>707</v>
      </c>
    </row>
    <row r="2475" spans="237:240" x14ac:dyDescent="0.3">
      <c r="IC2475" s="200" t="s">
        <v>5423</v>
      </c>
      <c r="ID2475" s="200" t="s">
        <v>5444</v>
      </c>
      <c r="IE2475" s="200" t="s">
        <v>5445</v>
      </c>
      <c r="IF2475" s="200" t="s">
        <v>707</v>
      </c>
    </row>
    <row r="2476" spans="237:240" x14ac:dyDescent="0.3">
      <c r="IC2476" s="200" t="s">
        <v>5423</v>
      </c>
      <c r="ID2476" s="200" t="s">
        <v>1163</v>
      </c>
      <c r="IE2476" s="200" t="s">
        <v>5446</v>
      </c>
      <c r="IF2476" s="200" t="s">
        <v>707</v>
      </c>
    </row>
    <row r="2477" spans="237:240" x14ac:dyDescent="0.3">
      <c r="IC2477" s="200" t="s">
        <v>5423</v>
      </c>
      <c r="ID2477" s="200" t="s">
        <v>5447</v>
      </c>
      <c r="IE2477" s="200" t="s">
        <v>5448</v>
      </c>
      <c r="IF2477" s="200" t="s">
        <v>707</v>
      </c>
    </row>
    <row r="2478" spans="237:240" x14ac:dyDescent="0.3">
      <c r="IC2478" s="200" t="s">
        <v>5423</v>
      </c>
      <c r="ID2478" s="200" t="s">
        <v>5449</v>
      </c>
      <c r="IE2478" s="200" t="s">
        <v>5450</v>
      </c>
      <c r="IF2478" s="200" t="s">
        <v>707</v>
      </c>
    </row>
    <row r="2479" spans="237:240" x14ac:dyDescent="0.3">
      <c r="IC2479" s="200" t="s">
        <v>5423</v>
      </c>
      <c r="ID2479" s="200" t="s">
        <v>5451</v>
      </c>
      <c r="IE2479" s="200" t="s">
        <v>5452</v>
      </c>
      <c r="IF2479" s="200" t="s">
        <v>707</v>
      </c>
    </row>
    <row r="2480" spans="237:240" x14ac:dyDescent="0.3">
      <c r="IC2480" s="200" t="s">
        <v>5423</v>
      </c>
      <c r="ID2480" s="200" t="s">
        <v>5453</v>
      </c>
      <c r="IE2480" s="200" t="s">
        <v>5454</v>
      </c>
      <c r="IF2480" s="200" t="s">
        <v>707</v>
      </c>
    </row>
    <row r="2481" spans="237:240" x14ac:dyDescent="0.3">
      <c r="IC2481" s="200" t="s">
        <v>5423</v>
      </c>
      <c r="ID2481" s="200" t="s">
        <v>5455</v>
      </c>
      <c r="IE2481" s="200" t="s">
        <v>5456</v>
      </c>
      <c r="IF2481" s="200" t="s">
        <v>707</v>
      </c>
    </row>
    <row r="2482" spans="237:240" x14ac:dyDescent="0.3">
      <c r="IC2482" s="200" t="s">
        <v>5423</v>
      </c>
      <c r="ID2482" s="200" t="s">
        <v>5457</v>
      </c>
      <c r="IE2482" s="200" t="s">
        <v>5458</v>
      </c>
      <c r="IF2482" s="200" t="s">
        <v>707</v>
      </c>
    </row>
    <row r="2483" spans="237:240" x14ac:dyDescent="0.3">
      <c r="IC2483" s="200" t="s">
        <v>5423</v>
      </c>
      <c r="ID2483" s="200" t="s">
        <v>5459</v>
      </c>
      <c r="IE2483" s="200" t="s">
        <v>5460</v>
      </c>
      <c r="IF2483" s="200" t="s">
        <v>707</v>
      </c>
    </row>
    <row r="2484" spans="237:240" x14ac:dyDescent="0.3">
      <c r="IC2484" s="200" t="s">
        <v>5423</v>
      </c>
      <c r="ID2484" s="200" t="s">
        <v>5461</v>
      </c>
      <c r="IE2484" s="200" t="s">
        <v>5462</v>
      </c>
      <c r="IF2484" s="200" t="s">
        <v>707</v>
      </c>
    </row>
    <row r="2485" spans="237:240" x14ac:dyDescent="0.3">
      <c r="IC2485" s="200" t="s">
        <v>5423</v>
      </c>
      <c r="ID2485" s="200" t="s">
        <v>5463</v>
      </c>
      <c r="IE2485" s="200" t="s">
        <v>5464</v>
      </c>
      <c r="IF2485" s="200" t="s">
        <v>707</v>
      </c>
    </row>
    <row r="2486" spans="237:240" x14ac:dyDescent="0.3">
      <c r="IC2486" s="200" t="s">
        <v>5423</v>
      </c>
      <c r="ID2486" s="200" t="s">
        <v>5465</v>
      </c>
      <c r="IE2486" s="200" t="s">
        <v>5466</v>
      </c>
      <c r="IF2486" s="200" t="s">
        <v>707</v>
      </c>
    </row>
    <row r="2487" spans="237:240" x14ac:dyDescent="0.3">
      <c r="IC2487" s="200" t="s">
        <v>5423</v>
      </c>
      <c r="ID2487" s="200" t="s">
        <v>5467</v>
      </c>
      <c r="IE2487" s="200" t="s">
        <v>5468</v>
      </c>
      <c r="IF2487" s="200" t="s">
        <v>707</v>
      </c>
    </row>
    <row r="2488" spans="237:240" x14ac:dyDescent="0.3">
      <c r="IC2488" s="200" t="s">
        <v>5423</v>
      </c>
      <c r="ID2488" s="200" t="s">
        <v>5469</v>
      </c>
      <c r="IE2488" s="200" t="s">
        <v>5470</v>
      </c>
      <c r="IF2488" s="200" t="s">
        <v>707</v>
      </c>
    </row>
    <row r="2489" spans="237:240" x14ac:dyDescent="0.3">
      <c r="IC2489" s="200" t="s">
        <v>5471</v>
      </c>
      <c r="ID2489" s="200" t="s">
        <v>5472</v>
      </c>
      <c r="IE2489" s="200" t="s">
        <v>5473</v>
      </c>
      <c r="IF2489" s="200" t="s">
        <v>707</v>
      </c>
    </row>
    <row r="2490" spans="237:240" x14ac:dyDescent="0.3">
      <c r="IC2490" s="200" t="s">
        <v>5471</v>
      </c>
      <c r="ID2490" s="200" t="s">
        <v>5474</v>
      </c>
      <c r="IE2490" s="200" t="s">
        <v>5475</v>
      </c>
      <c r="IF2490" s="200" t="s">
        <v>707</v>
      </c>
    </row>
    <row r="2491" spans="237:240" x14ac:dyDescent="0.3">
      <c r="IC2491" s="200" t="s">
        <v>5471</v>
      </c>
      <c r="ID2491" s="200" t="s">
        <v>5476</v>
      </c>
      <c r="IE2491" s="200" t="s">
        <v>5477</v>
      </c>
      <c r="IF2491" s="200" t="s">
        <v>707</v>
      </c>
    </row>
    <row r="2492" spans="237:240" x14ac:dyDescent="0.3">
      <c r="IC2492" s="200" t="s">
        <v>5471</v>
      </c>
      <c r="ID2492" s="200" t="s">
        <v>5478</v>
      </c>
      <c r="IE2492" s="200" t="s">
        <v>5479</v>
      </c>
      <c r="IF2492" s="200" t="s">
        <v>707</v>
      </c>
    </row>
    <row r="2493" spans="237:240" x14ac:dyDescent="0.3">
      <c r="IC2493" s="200" t="s">
        <v>5471</v>
      </c>
      <c r="ID2493" s="200" t="s">
        <v>5480</v>
      </c>
      <c r="IE2493" s="200" t="s">
        <v>5481</v>
      </c>
      <c r="IF2493" s="200" t="s">
        <v>707</v>
      </c>
    </row>
    <row r="2494" spans="237:240" x14ac:dyDescent="0.3">
      <c r="IC2494" s="200" t="s">
        <v>5471</v>
      </c>
      <c r="ID2494" s="200" t="s">
        <v>5482</v>
      </c>
      <c r="IE2494" s="200" t="s">
        <v>5483</v>
      </c>
      <c r="IF2494" s="200" t="s">
        <v>707</v>
      </c>
    </row>
    <row r="2495" spans="237:240" x14ac:dyDescent="0.3">
      <c r="IC2495" s="200" t="s">
        <v>5471</v>
      </c>
      <c r="ID2495" s="200" t="s">
        <v>5484</v>
      </c>
      <c r="IE2495" s="200" t="s">
        <v>5485</v>
      </c>
      <c r="IF2495" s="200" t="s">
        <v>707</v>
      </c>
    </row>
    <row r="2496" spans="237:240" x14ac:dyDescent="0.3">
      <c r="IC2496" s="200" t="s">
        <v>5471</v>
      </c>
      <c r="ID2496" s="200" t="s">
        <v>5486</v>
      </c>
      <c r="IE2496" s="200" t="s">
        <v>5487</v>
      </c>
      <c r="IF2496" s="200" t="s">
        <v>707</v>
      </c>
    </row>
    <row r="2497" spans="237:240" x14ac:dyDescent="0.3">
      <c r="IC2497" s="200" t="s">
        <v>5488</v>
      </c>
      <c r="ID2497" s="200" t="s">
        <v>5489</v>
      </c>
      <c r="IE2497" s="200" t="s">
        <v>5490</v>
      </c>
      <c r="IF2497" s="200" t="s">
        <v>707</v>
      </c>
    </row>
    <row r="2498" spans="237:240" x14ac:dyDescent="0.3">
      <c r="IC2498" s="200" t="s">
        <v>5488</v>
      </c>
      <c r="ID2498" s="200" t="s">
        <v>5491</v>
      </c>
      <c r="IE2498" s="200" t="s">
        <v>5492</v>
      </c>
      <c r="IF2498" s="200" t="s">
        <v>707</v>
      </c>
    </row>
    <row r="2499" spans="237:240" x14ac:dyDescent="0.3">
      <c r="IC2499" s="200" t="s">
        <v>5488</v>
      </c>
      <c r="ID2499" s="200" t="s">
        <v>5493</v>
      </c>
      <c r="IE2499" s="200" t="s">
        <v>5494</v>
      </c>
      <c r="IF2499" s="200" t="s">
        <v>707</v>
      </c>
    </row>
    <row r="2500" spans="237:240" x14ac:dyDescent="0.3">
      <c r="IC2500" s="200" t="s">
        <v>5495</v>
      </c>
      <c r="ID2500" s="200" t="s">
        <v>5496</v>
      </c>
      <c r="IE2500" s="200" t="s">
        <v>5497</v>
      </c>
      <c r="IF2500" s="200" t="s">
        <v>707</v>
      </c>
    </row>
    <row r="2501" spans="237:240" x14ac:dyDescent="0.3">
      <c r="IC2501" s="200" t="s">
        <v>5495</v>
      </c>
      <c r="ID2501" s="200" t="s">
        <v>5493</v>
      </c>
      <c r="IE2501" s="200" t="s">
        <v>5494</v>
      </c>
      <c r="IF2501" s="200" t="s">
        <v>707</v>
      </c>
    </row>
    <row r="2502" spans="237:240" x14ac:dyDescent="0.3">
      <c r="IC2502" s="200" t="s">
        <v>5495</v>
      </c>
      <c r="ID2502" s="200" t="s">
        <v>5498</v>
      </c>
      <c r="IE2502" s="200" t="s">
        <v>5499</v>
      </c>
      <c r="IF2502" s="200" t="s">
        <v>707</v>
      </c>
    </row>
    <row r="2503" spans="237:240" x14ac:dyDescent="0.3">
      <c r="IC2503" s="200" t="s">
        <v>5495</v>
      </c>
      <c r="ID2503" s="200" t="s">
        <v>5500</v>
      </c>
      <c r="IE2503" s="200" t="s">
        <v>5501</v>
      </c>
      <c r="IF2503" s="200" t="s">
        <v>707</v>
      </c>
    </row>
    <row r="2504" spans="237:240" x14ac:dyDescent="0.3">
      <c r="IC2504" s="200" t="s">
        <v>5502</v>
      </c>
      <c r="ID2504" s="200" t="s">
        <v>5503</v>
      </c>
      <c r="IE2504" s="200" t="s">
        <v>5504</v>
      </c>
      <c r="IF2504" s="200" t="s">
        <v>707</v>
      </c>
    </row>
    <row r="2505" spans="237:240" x14ac:dyDescent="0.3">
      <c r="IC2505" s="200" t="s">
        <v>5505</v>
      </c>
      <c r="ID2505" s="200" t="s">
        <v>5506</v>
      </c>
      <c r="IE2505" s="200" t="s">
        <v>5507</v>
      </c>
      <c r="IF2505" s="200" t="s">
        <v>707</v>
      </c>
    </row>
    <row r="2506" spans="237:240" x14ac:dyDescent="0.3">
      <c r="IC2506" s="200" t="s">
        <v>5505</v>
      </c>
      <c r="ID2506" s="200" t="s">
        <v>5508</v>
      </c>
      <c r="IE2506" s="200" t="s">
        <v>5509</v>
      </c>
      <c r="IF2506" s="200" t="s">
        <v>707</v>
      </c>
    </row>
    <row r="2507" spans="237:240" x14ac:dyDescent="0.3">
      <c r="IC2507" s="200" t="s">
        <v>5505</v>
      </c>
      <c r="ID2507" s="200" t="s">
        <v>5510</v>
      </c>
      <c r="IE2507" s="200" t="s">
        <v>5511</v>
      </c>
      <c r="IF2507" s="200" t="s">
        <v>707</v>
      </c>
    </row>
    <row r="2508" spans="237:240" x14ac:dyDescent="0.3">
      <c r="IC2508" s="200" t="s">
        <v>5505</v>
      </c>
      <c r="ID2508" s="200" t="s">
        <v>5512</v>
      </c>
      <c r="IE2508" s="200" t="s">
        <v>5513</v>
      </c>
      <c r="IF2508" s="200" t="s">
        <v>707</v>
      </c>
    </row>
    <row r="2509" spans="237:240" x14ac:dyDescent="0.3">
      <c r="IC2509" s="200" t="s">
        <v>5505</v>
      </c>
      <c r="ID2509" s="200" t="s">
        <v>5514</v>
      </c>
      <c r="IE2509" s="200" t="s">
        <v>5515</v>
      </c>
      <c r="IF2509" s="200" t="s">
        <v>707</v>
      </c>
    </row>
    <row r="2510" spans="237:240" x14ac:dyDescent="0.3">
      <c r="IC2510" s="200" t="s">
        <v>5516</v>
      </c>
      <c r="ID2510" s="200" t="s">
        <v>5517</v>
      </c>
      <c r="IE2510" s="200" t="s">
        <v>5518</v>
      </c>
      <c r="IF2510" s="200" t="s">
        <v>707</v>
      </c>
    </row>
    <row r="2511" spans="237:240" x14ac:dyDescent="0.3">
      <c r="IC2511" s="200" t="s">
        <v>5516</v>
      </c>
      <c r="ID2511" s="200" t="s">
        <v>5519</v>
      </c>
      <c r="IE2511" s="200" t="s">
        <v>5520</v>
      </c>
      <c r="IF2511" s="200" t="s">
        <v>707</v>
      </c>
    </row>
    <row r="2512" spans="237:240" x14ac:dyDescent="0.3">
      <c r="IC2512" s="200" t="s">
        <v>5521</v>
      </c>
      <c r="ID2512" s="200" t="s">
        <v>5522</v>
      </c>
      <c r="IE2512" s="200" t="s">
        <v>5523</v>
      </c>
      <c r="IF2512" s="200" t="s">
        <v>707</v>
      </c>
    </row>
    <row r="2513" spans="237:240" x14ac:dyDescent="0.3">
      <c r="IC2513" s="200" t="s">
        <v>5521</v>
      </c>
      <c r="ID2513" s="200" t="s">
        <v>5524</v>
      </c>
      <c r="IE2513" s="200" t="s">
        <v>5525</v>
      </c>
      <c r="IF2513" s="200" t="s">
        <v>707</v>
      </c>
    </row>
    <row r="2514" spans="237:240" x14ac:dyDescent="0.3">
      <c r="IC2514" s="200" t="s">
        <v>5521</v>
      </c>
      <c r="ID2514" s="200" t="s">
        <v>5526</v>
      </c>
      <c r="IE2514" s="200" t="s">
        <v>5527</v>
      </c>
      <c r="IF2514" s="200" t="s">
        <v>707</v>
      </c>
    </row>
    <row r="2515" spans="237:240" x14ac:dyDescent="0.3">
      <c r="IC2515" s="200" t="s">
        <v>5521</v>
      </c>
      <c r="ID2515" s="200" t="s">
        <v>5528</v>
      </c>
      <c r="IE2515" s="200" t="s">
        <v>5529</v>
      </c>
      <c r="IF2515" s="200" t="s">
        <v>707</v>
      </c>
    </row>
    <row r="2516" spans="237:240" x14ac:dyDescent="0.3">
      <c r="IC2516" s="200" t="s">
        <v>5521</v>
      </c>
      <c r="ID2516" s="200" t="s">
        <v>5530</v>
      </c>
      <c r="IE2516" s="200" t="s">
        <v>5531</v>
      </c>
      <c r="IF2516" s="200" t="s">
        <v>707</v>
      </c>
    </row>
    <row r="2517" spans="237:240" x14ac:dyDescent="0.3">
      <c r="IC2517" s="200" t="s">
        <v>5532</v>
      </c>
      <c r="ID2517" s="200" t="s">
        <v>5533</v>
      </c>
      <c r="IE2517" s="200" t="s">
        <v>5534</v>
      </c>
      <c r="IF2517" s="200" t="s">
        <v>707</v>
      </c>
    </row>
    <row r="2518" spans="237:240" x14ac:dyDescent="0.3">
      <c r="IC2518" s="200" t="s">
        <v>5532</v>
      </c>
      <c r="ID2518" s="200" t="s">
        <v>5535</v>
      </c>
      <c r="IE2518" s="200" t="s">
        <v>5536</v>
      </c>
      <c r="IF2518" s="200" t="s">
        <v>707</v>
      </c>
    </row>
    <row r="2519" spans="237:240" x14ac:dyDescent="0.3">
      <c r="IC2519" s="200" t="s">
        <v>5532</v>
      </c>
      <c r="ID2519" s="200" t="s">
        <v>5537</v>
      </c>
      <c r="IE2519" s="200" t="s">
        <v>5538</v>
      </c>
      <c r="IF2519" s="200" t="s">
        <v>707</v>
      </c>
    </row>
    <row r="2520" spans="237:240" x14ac:dyDescent="0.3">
      <c r="IC2520" s="200" t="s">
        <v>5532</v>
      </c>
      <c r="ID2520" s="200" t="s">
        <v>5539</v>
      </c>
      <c r="IE2520" s="200" t="s">
        <v>5540</v>
      </c>
      <c r="IF2520" s="200" t="s">
        <v>707</v>
      </c>
    </row>
    <row r="2521" spans="237:240" x14ac:dyDescent="0.3">
      <c r="IC2521" s="200" t="s">
        <v>5532</v>
      </c>
      <c r="ID2521" s="200" t="s">
        <v>5541</v>
      </c>
      <c r="IE2521" s="200" t="s">
        <v>5542</v>
      </c>
      <c r="IF2521" s="200" t="s">
        <v>707</v>
      </c>
    </row>
    <row r="2522" spans="237:240" x14ac:dyDescent="0.3">
      <c r="IC2522" s="200" t="s">
        <v>5532</v>
      </c>
      <c r="ID2522" s="200" t="s">
        <v>4831</v>
      </c>
      <c r="IE2522" s="200" t="s">
        <v>5543</v>
      </c>
      <c r="IF2522" s="200" t="s">
        <v>707</v>
      </c>
    </row>
    <row r="2523" spans="237:240" x14ac:dyDescent="0.3">
      <c r="IC2523" s="200" t="s">
        <v>5532</v>
      </c>
      <c r="ID2523" s="200" t="s">
        <v>5544</v>
      </c>
      <c r="IE2523" s="200" t="s">
        <v>5545</v>
      </c>
      <c r="IF2523" s="200" t="s">
        <v>707</v>
      </c>
    </row>
    <row r="2524" spans="237:240" x14ac:dyDescent="0.3">
      <c r="IC2524" s="200" t="s">
        <v>5532</v>
      </c>
      <c r="ID2524" s="200" t="s">
        <v>5546</v>
      </c>
      <c r="IE2524" s="200" t="s">
        <v>5547</v>
      </c>
      <c r="IF2524" s="200" t="s">
        <v>707</v>
      </c>
    </row>
    <row r="2525" spans="237:240" x14ac:dyDescent="0.3">
      <c r="IC2525" s="200" t="s">
        <v>5548</v>
      </c>
      <c r="ID2525" s="200" t="s">
        <v>5549</v>
      </c>
      <c r="IE2525" s="200" t="s">
        <v>5550</v>
      </c>
      <c r="IF2525" s="200" t="s">
        <v>707</v>
      </c>
    </row>
    <row r="2526" spans="237:240" x14ac:dyDescent="0.3">
      <c r="IC2526" s="200" t="s">
        <v>5548</v>
      </c>
      <c r="ID2526" s="200" t="s">
        <v>5551</v>
      </c>
      <c r="IE2526" s="200" t="s">
        <v>5552</v>
      </c>
      <c r="IF2526" s="200" t="s">
        <v>707</v>
      </c>
    </row>
    <row r="2527" spans="237:240" x14ac:dyDescent="0.3">
      <c r="IC2527" s="200" t="s">
        <v>5548</v>
      </c>
      <c r="ID2527" s="200" t="s">
        <v>5553</v>
      </c>
      <c r="IE2527" s="200" t="s">
        <v>5554</v>
      </c>
      <c r="IF2527" s="200" t="s">
        <v>707</v>
      </c>
    </row>
    <row r="2528" spans="237:240" x14ac:dyDescent="0.3">
      <c r="IC2528" s="200" t="s">
        <v>5548</v>
      </c>
      <c r="ID2528" s="200" t="s">
        <v>5555</v>
      </c>
      <c r="IE2528" s="200" t="s">
        <v>5556</v>
      </c>
      <c r="IF2528" s="200" t="s">
        <v>707</v>
      </c>
    </row>
    <row r="2529" spans="237:240" x14ac:dyDescent="0.3">
      <c r="IC2529" s="200" t="s">
        <v>5548</v>
      </c>
      <c r="ID2529" s="200" t="s">
        <v>5557</v>
      </c>
      <c r="IE2529" s="200" t="s">
        <v>5558</v>
      </c>
      <c r="IF2529" s="200" t="s">
        <v>707</v>
      </c>
    </row>
    <row r="2530" spans="237:240" x14ac:dyDescent="0.3">
      <c r="IC2530" s="200" t="s">
        <v>5548</v>
      </c>
      <c r="ID2530" s="200" t="s">
        <v>5559</v>
      </c>
      <c r="IE2530" s="200" t="s">
        <v>5560</v>
      </c>
      <c r="IF2530" s="200" t="s">
        <v>707</v>
      </c>
    </row>
    <row r="2531" spans="237:240" x14ac:dyDescent="0.3">
      <c r="IC2531" s="200" t="s">
        <v>5548</v>
      </c>
      <c r="ID2531" s="200" t="s">
        <v>5154</v>
      </c>
      <c r="IE2531" s="200" t="s">
        <v>5561</v>
      </c>
      <c r="IF2531" s="200" t="s">
        <v>707</v>
      </c>
    </row>
    <row r="2532" spans="237:240" x14ac:dyDescent="0.3">
      <c r="IC2532" s="200" t="s">
        <v>5548</v>
      </c>
      <c r="ID2532" s="200" t="s">
        <v>5562</v>
      </c>
      <c r="IE2532" s="200" t="s">
        <v>5563</v>
      </c>
      <c r="IF2532" s="200" t="s">
        <v>707</v>
      </c>
    </row>
    <row r="2533" spans="237:240" x14ac:dyDescent="0.3">
      <c r="IC2533" s="200" t="s">
        <v>5548</v>
      </c>
      <c r="ID2533" s="200" t="s">
        <v>5564</v>
      </c>
      <c r="IE2533" s="200" t="s">
        <v>5565</v>
      </c>
      <c r="IF2533" s="200" t="s">
        <v>707</v>
      </c>
    </row>
    <row r="2534" spans="237:240" x14ac:dyDescent="0.3">
      <c r="IC2534" s="200" t="s">
        <v>5548</v>
      </c>
      <c r="ID2534" s="200" t="s">
        <v>5566</v>
      </c>
      <c r="IE2534" s="200" t="s">
        <v>5567</v>
      </c>
      <c r="IF2534" s="200" t="s">
        <v>707</v>
      </c>
    </row>
    <row r="2535" spans="237:240" x14ac:dyDescent="0.3">
      <c r="IC2535" s="200" t="s">
        <v>5548</v>
      </c>
      <c r="ID2535" s="200" t="s">
        <v>5568</v>
      </c>
      <c r="IE2535" s="200" t="s">
        <v>5569</v>
      </c>
      <c r="IF2535" s="200" t="s">
        <v>707</v>
      </c>
    </row>
    <row r="2536" spans="237:240" x14ac:dyDescent="0.3">
      <c r="IC2536" s="200" t="s">
        <v>5548</v>
      </c>
      <c r="ID2536" s="200" t="s">
        <v>5570</v>
      </c>
      <c r="IE2536" s="200" t="s">
        <v>5571</v>
      </c>
      <c r="IF2536" s="200" t="s">
        <v>707</v>
      </c>
    </row>
    <row r="2537" spans="237:240" x14ac:dyDescent="0.3">
      <c r="IC2537" s="200" t="s">
        <v>5548</v>
      </c>
      <c r="ID2537" s="200" t="s">
        <v>5572</v>
      </c>
      <c r="IE2537" s="200" t="s">
        <v>5573</v>
      </c>
      <c r="IF2537" s="200" t="s">
        <v>707</v>
      </c>
    </row>
    <row r="2538" spans="237:240" x14ac:dyDescent="0.3">
      <c r="IC2538" s="200" t="s">
        <v>5574</v>
      </c>
      <c r="ID2538" s="200" t="s">
        <v>5575</v>
      </c>
      <c r="IE2538" s="200" t="s">
        <v>5576</v>
      </c>
      <c r="IF2538" s="200" t="s">
        <v>707</v>
      </c>
    </row>
    <row r="2539" spans="237:240" x14ac:dyDescent="0.3">
      <c r="IC2539" s="200" t="s">
        <v>5574</v>
      </c>
      <c r="ID2539" s="200" t="s">
        <v>5577</v>
      </c>
      <c r="IE2539" s="200" t="s">
        <v>5578</v>
      </c>
      <c r="IF2539" s="200" t="s">
        <v>707</v>
      </c>
    </row>
    <row r="2540" spans="237:240" x14ac:dyDescent="0.3">
      <c r="IC2540" s="200" t="s">
        <v>5574</v>
      </c>
      <c r="ID2540" s="200" t="s">
        <v>5579</v>
      </c>
      <c r="IE2540" s="200" t="s">
        <v>5580</v>
      </c>
      <c r="IF2540" s="200" t="s">
        <v>707</v>
      </c>
    </row>
    <row r="2541" spans="237:240" x14ac:dyDescent="0.3">
      <c r="IC2541" s="200" t="s">
        <v>5581</v>
      </c>
      <c r="ID2541" s="200" t="s">
        <v>5582</v>
      </c>
      <c r="IE2541" s="200" t="s">
        <v>5583</v>
      </c>
      <c r="IF2541" s="200" t="s">
        <v>707</v>
      </c>
    </row>
    <row r="2542" spans="237:240" x14ac:dyDescent="0.3">
      <c r="IC2542" s="200" t="s">
        <v>5581</v>
      </c>
      <c r="ID2542" s="200" t="s">
        <v>5584</v>
      </c>
      <c r="IE2542" s="200" t="s">
        <v>5585</v>
      </c>
      <c r="IF2542" s="200" t="s">
        <v>707</v>
      </c>
    </row>
    <row r="2543" spans="237:240" x14ac:dyDescent="0.3">
      <c r="IC2543" s="200" t="s">
        <v>5581</v>
      </c>
      <c r="ID2543" s="200" t="s">
        <v>5586</v>
      </c>
      <c r="IE2543" s="200" t="s">
        <v>5587</v>
      </c>
      <c r="IF2543" s="200" t="s">
        <v>707</v>
      </c>
    </row>
    <row r="2544" spans="237:240" x14ac:dyDescent="0.3">
      <c r="IC2544" s="200" t="s">
        <v>5581</v>
      </c>
      <c r="ID2544" s="200" t="s">
        <v>5588</v>
      </c>
      <c r="IE2544" s="200" t="s">
        <v>5589</v>
      </c>
      <c r="IF2544" s="200" t="s">
        <v>707</v>
      </c>
    </row>
    <row r="2545" spans="237:240" x14ac:dyDescent="0.3">
      <c r="IC2545" s="200" t="s">
        <v>5581</v>
      </c>
      <c r="ID2545" s="200" t="s">
        <v>5590</v>
      </c>
      <c r="IE2545" s="200" t="s">
        <v>5591</v>
      </c>
      <c r="IF2545" s="200" t="s">
        <v>707</v>
      </c>
    </row>
    <row r="2546" spans="237:240" x14ac:dyDescent="0.3">
      <c r="IC2546" s="200" t="s">
        <v>5581</v>
      </c>
      <c r="ID2546" s="200" t="s">
        <v>5592</v>
      </c>
      <c r="IE2546" s="200" t="s">
        <v>5593</v>
      </c>
      <c r="IF2546" s="200" t="s">
        <v>707</v>
      </c>
    </row>
    <row r="2547" spans="237:240" x14ac:dyDescent="0.3">
      <c r="IC2547" s="200" t="s">
        <v>5581</v>
      </c>
      <c r="ID2547" s="200" t="s">
        <v>5594</v>
      </c>
      <c r="IE2547" s="200" t="s">
        <v>5595</v>
      </c>
      <c r="IF2547" s="200" t="s">
        <v>707</v>
      </c>
    </row>
    <row r="2548" spans="237:240" x14ac:dyDescent="0.3">
      <c r="IC2548" s="200" t="s">
        <v>5581</v>
      </c>
      <c r="ID2548" s="200" t="s">
        <v>5596</v>
      </c>
      <c r="IE2548" s="200" t="s">
        <v>5597</v>
      </c>
      <c r="IF2548" s="200" t="s">
        <v>707</v>
      </c>
    </row>
    <row r="2549" spans="237:240" x14ac:dyDescent="0.3">
      <c r="IC2549" s="200" t="s">
        <v>5581</v>
      </c>
      <c r="ID2549" s="200" t="s">
        <v>5598</v>
      </c>
      <c r="IE2549" s="200" t="s">
        <v>5599</v>
      </c>
      <c r="IF2549" s="200" t="s">
        <v>707</v>
      </c>
    </row>
    <row r="2550" spans="237:240" x14ac:dyDescent="0.3">
      <c r="IC2550" s="200" t="s">
        <v>5581</v>
      </c>
      <c r="ID2550" s="200" t="s">
        <v>5600</v>
      </c>
      <c r="IE2550" s="200" t="s">
        <v>5601</v>
      </c>
      <c r="IF2550" s="200" t="s">
        <v>707</v>
      </c>
    </row>
    <row r="2551" spans="237:240" x14ac:dyDescent="0.3">
      <c r="IC2551" s="200" t="s">
        <v>5581</v>
      </c>
      <c r="ID2551" s="200" t="s">
        <v>5602</v>
      </c>
      <c r="IE2551" s="200" t="s">
        <v>5603</v>
      </c>
      <c r="IF2551" s="200" t="s">
        <v>707</v>
      </c>
    </row>
    <row r="2552" spans="237:240" x14ac:dyDescent="0.3">
      <c r="IC2552" s="200" t="s">
        <v>5581</v>
      </c>
      <c r="ID2552" s="200" t="s">
        <v>5604</v>
      </c>
      <c r="IE2552" s="200" t="s">
        <v>5605</v>
      </c>
      <c r="IF2552" s="200" t="s">
        <v>707</v>
      </c>
    </row>
    <row r="2553" spans="237:240" x14ac:dyDescent="0.3">
      <c r="IC2553" s="200" t="s">
        <v>5581</v>
      </c>
      <c r="ID2553" s="200" t="s">
        <v>5606</v>
      </c>
      <c r="IE2553" s="200" t="s">
        <v>5607</v>
      </c>
      <c r="IF2553" s="200" t="s">
        <v>707</v>
      </c>
    </row>
    <row r="2554" spans="237:240" x14ac:dyDescent="0.3">
      <c r="IC2554" s="200" t="s">
        <v>5581</v>
      </c>
      <c r="ID2554" s="200" t="s">
        <v>5608</v>
      </c>
      <c r="IE2554" s="200" t="s">
        <v>5609</v>
      </c>
      <c r="IF2554" s="200" t="s">
        <v>707</v>
      </c>
    </row>
    <row r="2555" spans="237:240" x14ac:dyDescent="0.3">
      <c r="IC2555" s="200" t="s">
        <v>5581</v>
      </c>
      <c r="ID2555" s="200" t="s">
        <v>5610</v>
      </c>
      <c r="IE2555" s="200" t="s">
        <v>5611</v>
      </c>
      <c r="IF2555" s="200" t="s">
        <v>707</v>
      </c>
    </row>
    <row r="2556" spans="237:240" x14ac:dyDescent="0.3">
      <c r="IC2556" s="200" t="s">
        <v>5581</v>
      </c>
      <c r="ID2556" s="200" t="s">
        <v>5484</v>
      </c>
      <c r="IE2556" s="200" t="s">
        <v>5612</v>
      </c>
      <c r="IF2556" s="200" t="s">
        <v>707</v>
      </c>
    </row>
    <row r="2557" spans="237:240" x14ac:dyDescent="0.3">
      <c r="IC2557" s="200" t="s">
        <v>5581</v>
      </c>
      <c r="ID2557" s="200" t="s">
        <v>5613</v>
      </c>
      <c r="IE2557" s="200" t="s">
        <v>5614</v>
      </c>
      <c r="IF2557" s="200" t="s">
        <v>707</v>
      </c>
    </row>
    <row r="2558" spans="237:240" x14ac:dyDescent="0.3">
      <c r="IC2558" s="200" t="s">
        <v>5581</v>
      </c>
      <c r="ID2558" s="200" t="s">
        <v>5615</v>
      </c>
      <c r="IE2558" s="200" t="s">
        <v>5616</v>
      </c>
      <c r="IF2558" s="200" t="s">
        <v>707</v>
      </c>
    </row>
    <row r="2559" spans="237:240" x14ac:dyDescent="0.3">
      <c r="IC2559" s="200" t="s">
        <v>5581</v>
      </c>
      <c r="ID2559" s="200" t="s">
        <v>5617</v>
      </c>
      <c r="IE2559" s="200" t="s">
        <v>5618</v>
      </c>
      <c r="IF2559" s="200" t="s">
        <v>707</v>
      </c>
    </row>
    <row r="2560" spans="237:240" x14ac:dyDescent="0.3">
      <c r="IC2560" s="200" t="s">
        <v>5581</v>
      </c>
      <c r="ID2560" s="200" t="s">
        <v>5150</v>
      </c>
      <c r="IE2560" s="200" t="s">
        <v>5619</v>
      </c>
      <c r="IF2560" s="200" t="s">
        <v>707</v>
      </c>
    </row>
    <row r="2561" spans="237:240" x14ac:dyDescent="0.3">
      <c r="IC2561" s="200" t="s">
        <v>5581</v>
      </c>
      <c r="ID2561" s="200" t="s">
        <v>5620</v>
      </c>
      <c r="IE2561" s="200" t="s">
        <v>5621</v>
      </c>
      <c r="IF2561" s="200" t="s">
        <v>707</v>
      </c>
    </row>
    <row r="2562" spans="237:240" x14ac:dyDescent="0.3">
      <c r="IC2562" s="200" t="s">
        <v>5581</v>
      </c>
      <c r="ID2562" s="200" t="s">
        <v>539</v>
      </c>
      <c r="IE2562" s="200" t="s">
        <v>5622</v>
      </c>
      <c r="IF2562" s="200" t="s">
        <v>707</v>
      </c>
    </row>
    <row r="2563" spans="237:240" x14ac:dyDescent="0.3">
      <c r="IC2563" s="200" t="s">
        <v>5581</v>
      </c>
      <c r="ID2563" s="200" t="s">
        <v>5623</v>
      </c>
      <c r="IE2563" s="200" t="s">
        <v>5624</v>
      </c>
      <c r="IF2563" s="200" t="s">
        <v>707</v>
      </c>
    </row>
    <row r="2564" spans="237:240" x14ac:dyDescent="0.3">
      <c r="IC2564" s="200" t="s">
        <v>5625</v>
      </c>
      <c r="ID2564" s="200" t="s">
        <v>5626</v>
      </c>
      <c r="IE2564" s="200" t="s">
        <v>5627</v>
      </c>
      <c r="IF2564" s="200" t="s">
        <v>707</v>
      </c>
    </row>
    <row r="2565" spans="237:240" x14ac:dyDescent="0.3">
      <c r="IC2565" s="200" t="s">
        <v>5628</v>
      </c>
      <c r="ID2565" s="200" t="s">
        <v>5629</v>
      </c>
      <c r="IE2565" s="200" t="s">
        <v>5630</v>
      </c>
      <c r="IF2565" s="200" t="s">
        <v>707</v>
      </c>
    </row>
    <row r="2566" spans="237:240" x14ac:dyDescent="0.3">
      <c r="IC2566" s="200" t="s">
        <v>5628</v>
      </c>
      <c r="ID2566" s="200" t="s">
        <v>5631</v>
      </c>
      <c r="IE2566" s="200" t="s">
        <v>5632</v>
      </c>
      <c r="IF2566" s="200" t="s">
        <v>707</v>
      </c>
    </row>
    <row r="2567" spans="237:240" x14ac:dyDescent="0.3">
      <c r="IC2567" s="200" t="s">
        <v>5628</v>
      </c>
      <c r="ID2567" s="200" t="s">
        <v>5633</v>
      </c>
      <c r="IE2567" s="200" t="s">
        <v>5634</v>
      </c>
      <c r="IF2567" s="200" t="s">
        <v>707</v>
      </c>
    </row>
    <row r="2568" spans="237:240" x14ac:dyDescent="0.3">
      <c r="IC2568" s="200" t="s">
        <v>5628</v>
      </c>
      <c r="ID2568" s="200" t="s">
        <v>5635</v>
      </c>
      <c r="IE2568" s="200" t="s">
        <v>5636</v>
      </c>
      <c r="IF2568" s="200" t="s">
        <v>707</v>
      </c>
    </row>
    <row r="2569" spans="237:240" x14ac:dyDescent="0.3">
      <c r="IC2569" s="200" t="s">
        <v>5628</v>
      </c>
      <c r="ID2569" s="200" t="s">
        <v>5637</v>
      </c>
      <c r="IE2569" s="200" t="s">
        <v>5638</v>
      </c>
      <c r="IF2569" s="200" t="s">
        <v>707</v>
      </c>
    </row>
    <row r="2570" spans="237:240" x14ac:dyDescent="0.3">
      <c r="IC2570" s="200" t="s">
        <v>5628</v>
      </c>
      <c r="ID2570" s="200" t="s">
        <v>5639</v>
      </c>
      <c r="IE2570" s="200" t="s">
        <v>5640</v>
      </c>
      <c r="IF2570" s="200" t="s">
        <v>707</v>
      </c>
    </row>
    <row r="2571" spans="237:240" x14ac:dyDescent="0.3">
      <c r="IC2571" s="200" t="s">
        <v>5628</v>
      </c>
      <c r="ID2571" s="200" t="s">
        <v>5641</v>
      </c>
      <c r="IE2571" s="200" t="s">
        <v>5642</v>
      </c>
      <c r="IF2571" s="200" t="s">
        <v>707</v>
      </c>
    </row>
    <row r="2572" spans="237:240" x14ac:dyDescent="0.3">
      <c r="IC2572" s="200" t="s">
        <v>5628</v>
      </c>
      <c r="ID2572" s="200" t="s">
        <v>5643</v>
      </c>
      <c r="IE2572" s="200" t="s">
        <v>5644</v>
      </c>
      <c r="IF2572" s="200" t="s">
        <v>707</v>
      </c>
    </row>
    <row r="2573" spans="237:240" x14ac:dyDescent="0.3">
      <c r="IC2573" s="200" t="s">
        <v>5628</v>
      </c>
      <c r="ID2573" s="200" t="s">
        <v>5645</v>
      </c>
      <c r="IE2573" s="200" t="s">
        <v>5646</v>
      </c>
      <c r="IF2573" s="200" t="s">
        <v>707</v>
      </c>
    </row>
    <row r="2574" spans="237:240" x14ac:dyDescent="0.3">
      <c r="IC2574" s="200" t="s">
        <v>5628</v>
      </c>
      <c r="ID2574" s="200" t="s">
        <v>5647</v>
      </c>
      <c r="IE2574" s="200" t="s">
        <v>5648</v>
      </c>
      <c r="IF2574" s="200" t="s">
        <v>707</v>
      </c>
    </row>
    <row r="2575" spans="237:240" x14ac:dyDescent="0.3">
      <c r="IC2575" s="200" t="s">
        <v>5628</v>
      </c>
      <c r="ID2575" s="200" t="s">
        <v>5649</v>
      </c>
      <c r="IE2575" s="200" t="s">
        <v>5650</v>
      </c>
      <c r="IF2575" s="200" t="s">
        <v>707</v>
      </c>
    </row>
    <row r="2576" spans="237:240" x14ac:dyDescent="0.3">
      <c r="IC2576" s="200" t="s">
        <v>5628</v>
      </c>
      <c r="ID2576" s="200" t="s">
        <v>5184</v>
      </c>
      <c r="IE2576" s="200" t="s">
        <v>5651</v>
      </c>
      <c r="IF2576" s="200" t="s">
        <v>707</v>
      </c>
    </row>
    <row r="2577" spans="237:240" x14ac:dyDescent="0.3">
      <c r="IC2577" s="200" t="s">
        <v>5628</v>
      </c>
      <c r="ID2577" s="200" t="s">
        <v>5652</v>
      </c>
      <c r="IE2577" s="200" t="s">
        <v>5653</v>
      </c>
      <c r="IF2577" s="200" t="s">
        <v>707</v>
      </c>
    </row>
    <row r="2578" spans="237:240" x14ac:dyDescent="0.3">
      <c r="IC2578" s="200" t="s">
        <v>5628</v>
      </c>
      <c r="ID2578" s="200" t="s">
        <v>5654</v>
      </c>
      <c r="IE2578" s="200" t="s">
        <v>5655</v>
      </c>
      <c r="IF2578" s="200" t="s">
        <v>707</v>
      </c>
    </row>
    <row r="2579" spans="237:240" x14ac:dyDescent="0.3">
      <c r="IC2579" s="200" t="s">
        <v>5628</v>
      </c>
      <c r="ID2579" s="200" t="s">
        <v>5656</v>
      </c>
      <c r="IE2579" s="200" t="s">
        <v>5657</v>
      </c>
      <c r="IF2579" s="200" t="s">
        <v>707</v>
      </c>
    </row>
    <row r="2580" spans="237:240" x14ac:dyDescent="0.3">
      <c r="IC2580" s="200" t="s">
        <v>5628</v>
      </c>
      <c r="ID2580" s="200" t="s">
        <v>5658</v>
      </c>
      <c r="IE2580" s="200" t="s">
        <v>5659</v>
      </c>
      <c r="IF2580" s="200" t="s">
        <v>707</v>
      </c>
    </row>
    <row r="2581" spans="237:240" x14ac:dyDescent="0.3">
      <c r="IC2581" s="200" t="s">
        <v>5660</v>
      </c>
      <c r="ID2581" s="200" t="s">
        <v>5661</v>
      </c>
      <c r="IE2581" s="200" t="s">
        <v>5662</v>
      </c>
      <c r="IF2581" s="200" t="s">
        <v>707</v>
      </c>
    </row>
    <row r="2582" spans="237:240" x14ac:dyDescent="0.3">
      <c r="IC2582" s="200" t="s">
        <v>5660</v>
      </c>
      <c r="ID2582" s="200" t="s">
        <v>5663</v>
      </c>
      <c r="IE2582" s="200" t="s">
        <v>5664</v>
      </c>
      <c r="IF2582" s="200" t="s">
        <v>707</v>
      </c>
    </row>
    <row r="2583" spans="237:240" x14ac:dyDescent="0.3">
      <c r="IC2583" s="200" t="s">
        <v>5660</v>
      </c>
      <c r="ID2583" s="200" t="s">
        <v>5665</v>
      </c>
      <c r="IE2583" s="200" t="s">
        <v>5666</v>
      </c>
      <c r="IF2583" s="200" t="s">
        <v>707</v>
      </c>
    </row>
    <row r="2584" spans="237:240" x14ac:dyDescent="0.3">
      <c r="IC2584" s="200" t="s">
        <v>5660</v>
      </c>
      <c r="ID2584" s="200" t="s">
        <v>5667</v>
      </c>
      <c r="IE2584" s="200" t="s">
        <v>5668</v>
      </c>
      <c r="IF2584" s="200" t="s">
        <v>707</v>
      </c>
    </row>
    <row r="2585" spans="237:240" x14ac:dyDescent="0.3">
      <c r="IC2585" s="200" t="s">
        <v>5660</v>
      </c>
      <c r="ID2585" s="200" t="s">
        <v>430</v>
      </c>
      <c r="IE2585" s="200" t="s">
        <v>5669</v>
      </c>
      <c r="IF2585" s="200" t="s">
        <v>707</v>
      </c>
    </row>
    <row r="2586" spans="237:240" x14ac:dyDescent="0.3">
      <c r="IC2586" s="200" t="s">
        <v>5660</v>
      </c>
      <c r="ID2586" s="200" t="s">
        <v>5670</v>
      </c>
      <c r="IE2586" s="200" t="s">
        <v>5671</v>
      </c>
      <c r="IF2586" s="200" t="s">
        <v>707</v>
      </c>
    </row>
    <row r="2587" spans="237:240" x14ac:dyDescent="0.3">
      <c r="IC2587" s="200" t="s">
        <v>5660</v>
      </c>
      <c r="ID2587" s="200" t="s">
        <v>5672</v>
      </c>
      <c r="IE2587" s="200" t="s">
        <v>5673</v>
      </c>
      <c r="IF2587" s="200" t="s">
        <v>707</v>
      </c>
    </row>
    <row r="2588" spans="237:240" x14ac:dyDescent="0.3">
      <c r="IC2588" s="200" t="s">
        <v>5660</v>
      </c>
      <c r="ID2588" s="200" t="s">
        <v>5674</v>
      </c>
      <c r="IE2588" s="200" t="s">
        <v>5675</v>
      </c>
      <c r="IF2588" s="200" t="s">
        <v>707</v>
      </c>
    </row>
    <row r="2589" spans="237:240" x14ac:dyDescent="0.3">
      <c r="IC2589" s="200" t="s">
        <v>5660</v>
      </c>
      <c r="ID2589" s="200" t="s">
        <v>5676</v>
      </c>
      <c r="IE2589" s="200" t="s">
        <v>5677</v>
      </c>
      <c r="IF2589" s="200" t="s">
        <v>707</v>
      </c>
    </row>
    <row r="2590" spans="237:240" x14ac:dyDescent="0.3">
      <c r="IC2590" s="200" t="s">
        <v>5678</v>
      </c>
      <c r="ID2590" s="200" t="s">
        <v>5679</v>
      </c>
      <c r="IE2590" s="200" t="s">
        <v>5680</v>
      </c>
      <c r="IF2590" s="200" t="s">
        <v>707</v>
      </c>
    </row>
    <row r="2591" spans="237:240" x14ac:dyDescent="0.3">
      <c r="IC2591" s="200" t="s">
        <v>5678</v>
      </c>
      <c r="ID2591" s="200" t="s">
        <v>5681</v>
      </c>
      <c r="IE2591" s="200" t="s">
        <v>5682</v>
      </c>
      <c r="IF2591" s="200" t="s">
        <v>707</v>
      </c>
    </row>
    <row r="2592" spans="237:240" x14ac:dyDescent="0.3">
      <c r="IC2592" s="200" t="s">
        <v>5678</v>
      </c>
      <c r="ID2592" s="200" t="s">
        <v>5683</v>
      </c>
      <c r="IE2592" s="200" t="s">
        <v>5684</v>
      </c>
      <c r="IF2592" s="200" t="s">
        <v>707</v>
      </c>
    </row>
    <row r="2593" spans="237:240" x14ac:dyDescent="0.3">
      <c r="IC2593" s="200" t="s">
        <v>5678</v>
      </c>
      <c r="ID2593" s="200" t="s">
        <v>5685</v>
      </c>
      <c r="IE2593" s="200" t="s">
        <v>5686</v>
      </c>
      <c r="IF2593" s="200" t="s">
        <v>707</v>
      </c>
    </row>
    <row r="2594" spans="237:240" x14ac:dyDescent="0.3">
      <c r="IC2594" s="200" t="s">
        <v>5678</v>
      </c>
      <c r="ID2594" s="200" t="s">
        <v>5637</v>
      </c>
      <c r="IE2594" s="200" t="s">
        <v>5638</v>
      </c>
      <c r="IF2594" s="200" t="s">
        <v>707</v>
      </c>
    </row>
    <row r="2595" spans="237:240" x14ac:dyDescent="0.3">
      <c r="IC2595" s="200" t="s">
        <v>5678</v>
      </c>
      <c r="ID2595" s="200" t="s">
        <v>5687</v>
      </c>
      <c r="IE2595" s="200" t="s">
        <v>5688</v>
      </c>
      <c r="IF2595" s="200" t="s">
        <v>707</v>
      </c>
    </row>
    <row r="2596" spans="237:240" x14ac:dyDescent="0.3">
      <c r="IC2596" s="200" t="s">
        <v>5678</v>
      </c>
      <c r="ID2596" s="200" t="s">
        <v>4792</v>
      </c>
      <c r="IE2596" s="200" t="s">
        <v>5689</v>
      </c>
      <c r="IF2596" s="200" t="s">
        <v>707</v>
      </c>
    </row>
    <row r="2597" spans="237:240" x14ac:dyDescent="0.3">
      <c r="IC2597" s="200" t="s">
        <v>5690</v>
      </c>
      <c r="ID2597" s="200" t="s">
        <v>4936</v>
      </c>
      <c r="IE2597" s="200" t="s">
        <v>5691</v>
      </c>
      <c r="IF2597" s="200" t="s">
        <v>707</v>
      </c>
    </row>
    <row r="2598" spans="237:240" x14ac:dyDescent="0.3">
      <c r="IC2598" s="200" t="s">
        <v>5690</v>
      </c>
      <c r="ID2598" s="200" t="s">
        <v>5692</v>
      </c>
      <c r="IE2598" s="200" t="s">
        <v>5693</v>
      </c>
      <c r="IF2598" s="200" t="s">
        <v>707</v>
      </c>
    </row>
    <row r="2599" spans="237:240" x14ac:dyDescent="0.3">
      <c r="IC2599" s="200" t="s">
        <v>5694</v>
      </c>
      <c r="ID2599" s="200" t="s">
        <v>5695</v>
      </c>
      <c r="IE2599" s="200" t="s">
        <v>5696</v>
      </c>
      <c r="IF2599" s="200" t="s">
        <v>707</v>
      </c>
    </row>
    <row r="2600" spans="237:240" x14ac:dyDescent="0.3">
      <c r="IC2600" s="200" t="s">
        <v>5694</v>
      </c>
      <c r="ID2600" s="200" t="s">
        <v>5697</v>
      </c>
      <c r="IE2600" s="200" t="s">
        <v>5698</v>
      </c>
      <c r="IF2600" s="200" t="s">
        <v>707</v>
      </c>
    </row>
    <row r="2601" spans="237:240" x14ac:dyDescent="0.3">
      <c r="IC2601" s="200" t="s">
        <v>5694</v>
      </c>
      <c r="ID2601" s="200" t="s">
        <v>5699</v>
      </c>
      <c r="IE2601" s="200" t="s">
        <v>5700</v>
      </c>
      <c r="IF2601" s="200" t="s">
        <v>707</v>
      </c>
    </row>
    <row r="2602" spans="237:240" x14ac:dyDescent="0.3">
      <c r="IC2602" s="200" t="s">
        <v>5694</v>
      </c>
      <c r="ID2602" s="200" t="s">
        <v>5701</v>
      </c>
      <c r="IE2602" s="200" t="s">
        <v>5702</v>
      </c>
      <c r="IF2602" s="200" t="s">
        <v>707</v>
      </c>
    </row>
    <row r="2603" spans="237:240" x14ac:dyDescent="0.3">
      <c r="IC2603" s="200" t="s">
        <v>5694</v>
      </c>
      <c r="ID2603" s="200" t="s">
        <v>5703</v>
      </c>
      <c r="IE2603" s="200" t="s">
        <v>5704</v>
      </c>
      <c r="IF2603" s="200" t="s">
        <v>707</v>
      </c>
    </row>
    <row r="2604" spans="237:240" x14ac:dyDescent="0.3">
      <c r="IC2604" s="200" t="s">
        <v>5694</v>
      </c>
      <c r="ID2604" s="200" t="s">
        <v>5705</v>
      </c>
      <c r="IE2604" s="200" t="s">
        <v>5706</v>
      </c>
      <c r="IF2604" s="200" t="s">
        <v>707</v>
      </c>
    </row>
    <row r="2605" spans="237:240" x14ac:dyDescent="0.3">
      <c r="IC2605" s="200" t="s">
        <v>5694</v>
      </c>
      <c r="ID2605" s="200" t="s">
        <v>5707</v>
      </c>
      <c r="IE2605" s="200" t="s">
        <v>5708</v>
      </c>
      <c r="IF2605" s="200" t="s">
        <v>707</v>
      </c>
    </row>
    <row r="2606" spans="237:240" x14ac:dyDescent="0.3">
      <c r="IC2606" s="200" t="s">
        <v>5694</v>
      </c>
      <c r="ID2606" s="200" t="s">
        <v>5709</v>
      </c>
      <c r="IE2606" s="200" t="s">
        <v>5710</v>
      </c>
      <c r="IF2606" s="200" t="s">
        <v>707</v>
      </c>
    </row>
    <row r="2607" spans="237:240" x14ac:dyDescent="0.3">
      <c r="IC2607" s="200" t="s">
        <v>5711</v>
      </c>
      <c r="ID2607" s="200" t="s">
        <v>5712</v>
      </c>
      <c r="IE2607" s="200" t="s">
        <v>5713</v>
      </c>
      <c r="IF2607" s="200" t="s">
        <v>707</v>
      </c>
    </row>
    <row r="2608" spans="237:240" x14ac:dyDescent="0.3">
      <c r="IC2608" s="200" t="s">
        <v>5711</v>
      </c>
      <c r="ID2608" s="200" t="s">
        <v>5714</v>
      </c>
      <c r="IE2608" s="200" t="s">
        <v>5715</v>
      </c>
      <c r="IF2608" s="200" t="s">
        <v>707</v>
      </c>
    </row>
    <row r="2609" spans="237:240" x14ac:dyDescent="0.3">
      <c r="IC2609" s="200" t="s">
        <v>5711</v>
      </c>
      <c r="ID2609" s="200" t="s">
        <v>4736</v>
      </c>
      <c r="IE2609" s="200" t="s">
        <v>5716</v>
      </c>
      <c r="IF2609" s="200" t="s">
        <v>707</v>
      </c>
    </row>
    <row r="2610" spans="237:240" x14ac:dyDescent="0.3">
      <c r="IC2610" s="200" t="s">
        <v>5717</v>
      </c>
      <c r="ID2610" s="200" t="s">
        <v>5718</v>
      </c>
      <c r="IE2610" s="200" t="s">
        <v>5719</v>
      </c>
      <c r="IF2610" s="200" t="s">
        <v>707</v>
      </c>
    </row>
    <row r="2611" spans="237:240" x14ac:dyDescent="0.3">
      <c r="IC2611" s="200" t="s">
        <v>5717</v>
      </c>
      <c r="ID2611" s="200" t="s">
        <v>5720</v>
      </c>
      <c r="IE2611" s="200" t="s">
        <v>5721</v>
      </c>
      <c r="IF2611" s="200" t="s">
        <v>707</v>
      </c>
    </row>
    <row r="2612" spans="237:240" x14ac:dyDescent="0.3">
      <c r="IC2612" s="200" t="s">
        <v>5717</v>
      </c>
      <c r="ID2612" s="200" t="s">
        <v>5654</v>
      </c>
      <c r="IE2612" s="200" t="s">
        <v>5655</v>
      </c>
      <c r="IF2612" s="200" t="s">
        <v>707</v>
      </c>
    </row>
    <row r="2613" spans="237:240" x14ac:dyDescent="0.3">
      <c r="IC2613" s="200" t="s">
        <v>5717</v>
      </c>
      <c r="ID2613" s="200" t="s">
        <v>5722</v>
      </c>
      <c r="IE2613" s="200" t="s">
        <v>5723</v>
      </c>
      <c r="IF2613" s="200" t="s">
        <v>707</v>
      </c>
    </row>
    <row r="2614" spans="237:240" x14ac:dyDescent="0.3">
      <c r="IC2614" s="200" t="s">
        <v>5717</v>
      </c>
      <c r="ID2614" s="200" t="s">
        <v>5724</v>
      </c>
      <c r="IE2614" s="200" t="s">
        <v>5725</v>
      </c>
      <c r="IF2614" s="200" t="s">
        <v>707</v>
      </c>
    </row>
    <row r="2615" spans="237:240" x14ac:dyDescent="0.3">
      <c r="IC2615" s="200" t="s">
        <v>5717</v>
      </c>
      <c r="ID2615" s="200" t="s">
        <v>5594</v>
      </c>
      <c r="IE2615" s="200" t="s">
        <v>5726</v>
      </c>
      <c r="IF2615" s="200" t="s">
        <v>707</v>
      </c>
    </row>
    <row r="2616" spans="237:240" x14ac:dyDescent="0.3">
      <c r="IC2616" s="200" t="s">
        <v>5717</v>
      </c>
      <c r="ID2616" s="200" t="s">
        <v>5727</v>
      </c>
      <c r="IE2616" s="200" t="s">
        <v>5728</v>
      </c>
      <c r="IF2616" s="200" t="s">
        <v>707</v>
      </c>
    </row>
    <row r="2617" spans="237:240" x14ac:dyDescent="0.3">
      <c r="IC2617" s="200" t="s">
        <v>5717</v>
      </c>
      <c r="ID2617" s="200" t="s">
        <v>430</v>
      </c>
      <c r="IE2617" s="200" t="s">
        <v>5669</v>
      </c>
      <c r="IF2617" s="200" t="s">
        <v>707</v>
      </c>
    </row>
    <row r="2618" spans="237:240" x14ac:dyDescent="0.3">
      <c r="IC2618" s="200" t="s">
        <v>5717</v>
      </c>
      <c r="ID2618" s="200" t="s">
        <v>873</v>
      </c>
      <c r="IE2618" s="200" t="s">
        <v>5729</v>
      </c>
      <c r="IF2618" s="200" t="s">
        <v>707</v>
      </c>
    </row>
    <row r="2619" spans="237:240" x14ac:dyDescent="0.3">
      <c r="IC2619" s="200" t="s">
        <v>5717</v>
      </c>
      <c r="ID2619" s="200" t="s">
        <v>5730</v>
      </c>
      <c r="IE2619" s="200" t="s">
        <v>5731</v>
      </c>
      <c r="IF2619" s="200" t="s">
        <v>707</v>
      </c>
    </row>
    <row r="2620" spans="237:240" x14ac:dyDescent="0.3">
      <c r="IC2620" s="200" t="s">
        <v>5732</v>
      </c>
      <c r="ID2620" s="200" t="s">
        <v>5733</v>
      </c>
      <c r="IE2620" s="200" t="s">
        <v>5734</v>
      </c>
      <c r="IF2620" s="200" t="s">
        <v>707</v>
      </c>
    </row>
    <row r="2621" spans="237:240" x14ac:dyDescent="0.3">
      <c r="IC2621" s="200" t="s">
        <v>5732</v>
      </c>
      <c r="ID2621" s="200" t="s">
        <v>5735</v>
      </c>
      <c r="IE2621" s="200" t="s">
        <v>5736</v>
      </c>
      <c r="IF2621" s="200" t="s">
        <v>707</v>
      </c>
    </row>
    <row r="2622" spans="237:240" x14ac:dyDescent="0.3">
      <c r="IC2622" s="200" t="s">
        <v>5737</v>
      </c>
      <c r="ID2622" s="200" t="s">
        <v>5738</v>
      </c>
      <c r="IE2622" s="200" t="s">
        <v>5739</v>
      </c>
      <c r="IF2622" s="200" t="s">
        <v>707</v>
      </c>
    </row>
    <row r="2623" spans="237:240" x14ac:dyDescent="0.3">
      <c r="IC2623" s="200" t="s">
        <v>5737</v>
      </c>
      <c r="ID2623" s="200" t="s">
        <v>5740</v>
      </c>
      <c r="IE2623" s="200" t="s">
        <v>5741</v>
      </c>
      <c r="IF2623" s="200" t="s">
        <v>707</v>
      </c>
    </row>
    <row r="2624" spans="237:240" x14ac:dyDescent="0.3">
      <c r="IC2624" s="200" t="s">
        <v>5737</v>
      </c>
      <c r="ID2624" s="200" t="s">
        <v>5742</v>
      </c>
      <c r="IE2624" s="200" t="s">
        <v>5743</v>
      </c>
      <c r="IF2624" s="200" t="s">
        <v>707</v>
      </c>
    </row>
    <row r="2625" spans="237:240" x14ac:dyDescent="0.3">
      <c r="IC2625" s="200" t="s">
        <v>5737</v>
      </c>
      <c r="ID2625" s="200" t="s">
        <v>5744</v>
      </c>
      <c r="IE2625" s="200" t="s">
        <v>5745</v>
      </c>
      <c r="IF2625" s="200" t="s">
        <v>707</v>
      </c>
    </row>
    <row r="2626" spans="237:240" x14ac:dyDescent="0.3">
      <c r="IC2626" s="200" t="s">
        <v>5737</v>
      </c>
      <c r="ID2626" s="200" t="s">
        <v>5652</v>
      </c>
      <c r="IE2626" s="200" t="s">
        <v>5746</v>
      </c>
      <c r="IF2626" s="200" t="s">
        <v>707</v>
      </c>
    </row>
    <row r="2627" spans="237:240" x14ac:dyDescent="0.3">
      <c r="IC2627" s="200" t="s">
        <v>5737</v>
      </c>
      <c r="ID2627" s="200" t="s">
        <v>5747</v>
      </c>
      <c r="IE2627" s="200" t="s">
        <v>5748</v>
      </c>
      <c r="IF2627" s="200" t="s">
        <v>707</v>
      </c>
    </row>
    <row r="2628" spans="237:240" x14ac:dyDescent="0.3">
      <c r="IC2628" s="200" t="s">
        <v>5737</v>
      </c>
      <c r="ID2628" s="200" t="s">
        <v>5749</v>
      </c>
      <c r="IE2628" s="200" t="s">
        <v>5750</v>
      </c>
      <c r="IF2628" s="200" t="s">
        <v>707</v>
      </c>
    </row>
    <row r="2629" spans="237:240" x14ac:dyDescent="0.3">
      <c r="IC2629" s="200" t="s">
        <v>5737</v>
      </c>
      <c r="ID2629" s="200" t="s">
        <v>5751</v>
      </c>
      <c r="IE2629" s="200" t="s">
        <v>5752</v>
      </c>
      <c r="IF2629" s="200" t="s">
        <v>707</v>
      </c>
    </row>
    <row r="2630" spans="237:240" x14ac:dyDescent="0.3">
      <c r="IC2630" s="200" t="s">
        <v>5737</v>
      </c>
      <c r="ID2630" s="200" t="s">
        <v>5753</v>
      </c>
      <c r="IE2630" s="200" t="s">
        <v>5754</v>
      </c>
      <c r="IF2630" s="200" t="s">
        <v>707</v>
      </c>
    </row>
    <row r="2631" spans="237:240" x14ac:dyDescent="0.3">
      <c r="IC2631" s="200" t="s">
        <v>5737</v>
      </c>
      <c r="ID2631" s="200" t="s">
        <v>5755</v>
      </c>
      <c r="IE2631" s="200" t="s">
        <v>5756</v>
      </c>
      <c r="IF2631" s="200" t="s">
        <v>707</v>
      </c>
    </row>
    <row r="2632" spans="237:240" x14ac:dyDescent="0.3">
      <c r="IC2632" s="200" t="s">
        <v>5757</v>
      </c>
      <c r="ID2632" s="200" t="s">
        <v>5758</v>
      </c>
      <c r="IE2632" s="200" t="s">
        <v>5759</v>
      </c>
      <c r="IF2632" s="200" t="s">
        <v>707</v>
      </c>
    </row>
    <row r="2633" spans="237:240" x14ac:dyDescent="0.3">
      <c r="IC2633" s="200" t="s">
        <v>5757</v>
      </c>
      <c r="ID2633" s="200" t="s">
        <v>5760</v>
      </c>
      <c r="IE2633" s="200" t="s">
        <v>5761</v>
      </c>
      <c r="IF2633" s="200" t="s">
        <v>707</v>
      </c>
    </row>
    <row r="2634" spans="237:240" x14ac:dyDescent="0.3">
      <c r="IC2634" s="200" t="s">
        <v>5762</v>
      </c>
      <c r="ID2634" s="200" t="s">
        <v>5763</v>
      </c>
      <c r="IE2634" s="200" t="s">
        <v>5764</v>
      </c>
      <c r="IF2634" s="200" t="s">
        <v>707</v>
      </c>
    </row>
    <row r="2635" spans="237:240" x14ac:dyDescent="0.3">
      <c r="IC2635" s="200" t="s">
        <v>5765</v>
      </c>
      <c r="ID2635" s="200" t="s">
        <v>5766</v>
      </c>
      <c r="IE2635" s="200" t="s">
        <v>5767</v>
      </c>
      <c r="IF2635" s="200" t="s">
        <v>707</v>
      </c>
    </row>
    <row r="2636" spans="237:240" x14ac:dyDescent="0.3">
      <c r="IC2636" s="200" t="s">
        <v>5768</v>
      </c>
      <c r="ID2636" s="200" t="s">
        <v>5769</v>
      </c>
      <c r="IE2636" s="200" t="s">
        <v>5770</v>
      </c>
      <c r="IF2636" s="200" t="s">
        <v>707</v>
      </c>
    </row>
    <row r="2637" spans="237:240" x14ac:dyDescent="0.3">
      <c r="IC2637" s="200" t="s">
        <v>5771</v>
      </c>
      <c r="ID2637" s="200" t="s">
        <v>5772</v>
      </c>
      <c r="IE2637" s="200" t="s">
        <v>5773</v>
      </c>
      <c r="IF2637" s="200" t="s">
        <v>707</v>
      </c>
    </row>
    <row r="2638" spans="237:240" x14ac:dyDescent="0.3">
      <c r="IC2638" s="200" t="s">
        <v>5771</v>
      </c>
      <c r="ID2638" s="200" t="s">
        <v>5774</v>
      </c>
      <c r="IE2638" s="200" t="s">
        <v>5775</v>
      </c>
      <c r="IF2638" s="200" t="s">
        <v>707</v>
      </c>
    </row>
    <row r="2639" spans="237:240" x14ac:dyDescent="0.3">
      <c r="IC2639" s="200" t="s">
        <v>5771</v>
      </c>
      <c r="ID2639" s="200" t="s">
        <v>5776</v>
      </c>
      <c r="IE2639" s="200" t="s">
        <v>5777</v>
      </c>
      <c r="IF2639" s="200" t="s">
        <v>707</v>
      </c>
    </row>
    <row r="2640" spans="237:240" x14ac:dyDescent="0.3">
      <c r="IC2640" s="200" t="s">
        <v>5771</v>
      </c>
      <c r="ID2640" s="200" t="s">
        <v>5778</v>
      </c>
      <c r="IE2640" s="200" t="s">
        <v>5779</v>
      </c>
      <c r="IF2640" s="200" t="s">
        <v>707</v>
      </c>
    </row>
    <row r="2641" spans="237:240" x14ac:dyDescent="0.3">
      <c r="IC2641" s="200" t="s">
        <v>5780</v>
      </c>
      <c r="ID2641" s="200" t="s">
        <v>5781</v>
      </c>
      <c r="IE2641" s="200" t="s">
        <v>5782</v>
      </c>
      <c r="IF2641" s="200" t="s">
        <v>707</v>
      </c>
    </row>
    <row r="2642" spans="237:240" x14ac:dyDescent="0.3">
      <c r="IC2642" s="200" t="s">
        <v>5783</v>
      </c>
      <c r="ID2642" s="200" t="s">
        <v>5784</v>
      </c>
      <c r="IE2642" s="200" t="s">
        <v>5785</v>
      </c>
      <c r="IF2642" s="200" t="s">
        <v>707</v>
      </c>
    </row>
    <row r="2643" spans="237:240" x14ac:dyDescent="0.3">
      <c r="IC2643" s="200" t="s">
        <v>5783</v>
      </c>
      <c r="ID2643" s="200" t="s">
        <v>5786</v>
      </c>
      <c r="IE2643" s="200" t="s">
        <v>5787</v>
      </c>
      <c r="IF2643" s="200" t="s">
        <v>707</v>
      </c>
    </row>
    <row r="2644" spans="237:240" x14ac:dyDescent="0.3">
      <c r="IC2644" s="200" t="s">
        <v>5788</v>
      </c>
      <c r="ID2644" s="200" t="s">
        <v>5789</v>
      </c>
      <c r="IE2644" s="200" t="s">
        <v>5790</v>
      </c>
      <c r="IF2644" s="200" t="s">
        <v>707</v>
      </c>
    </row>
    <row r="2645" spans="237:240" x14ac:dyDescent="0.3">
      <c r="IC2645" s="200" t="s">
        <v>5788</v>
      </c>
      <c r="ID2645" s="200" t="s">
        <v>5791</v>
      </c>
      <c r="IE2645" s="200" t="s">
        <v>5792</v>
      </c>
      <c r="IF2645" s="200" t="s">
        <v>707</v>
      </c>
    </row>
    <row r="2646" spans="237:240" x14ac:dyDescent="0.3">
      <c r="IC2646" s="200" t="s">
        <v>5793</v>
      </c>
      <c r="ID2646" s="200" t="s">
        <v>5794</v>
      </c>
      <c r="IE2646" s="200" t="s">
        <v>5795</v>
      </c>
      <c r="IF2646" s="200" t="s">
        <v>707</v>
      </c>
    </row>
    <row r="2647" spans="237:240" x14ac:dyDescent="0.3">
      <c r="IC2647" s="200" t="s">
        <v>5796</v>
      </c>
      <c r="ID2647" s="200" t="s">
        <v>5797</v>
      </c>
      <c r="IE2647" s="200" t="s">
        <v>5798</v>
      </c>
      <c r="IF2647" s="200" t="s">
        <v>707</v>
      </c>
    </row>
    <row r="2648" spans="237:240" x14ac:dyDescent="0.3">
      <c r="IC2648" s="200" t="s">
        <v>5796</v>
      </c>
      <c r="ID2648" s="200" t="s">
        <v>5791</v>
      </c>
      <c r="IE2648" s="200" t="s">
        <v>5792</v>
      </c>
      <c r="IF2648" s="200" t="s">
        <v>707</v>
      </c>
    </row>
    <row r="2649" spans="237:240" x14ac:dyDescent="0.3">
      <c r="IC2649" s="200" t="s">
        <v>5799</v>
      </c>
      <c r="ID2649" s="200" t="s">
        <v>5800</v>
      </c>
      <c r="IE2649" s="200" t="s">
        <v>5801</v>
      </c>
      <c r="IF2649" s="200" t="s">
        <v>707</v>
      </c>
    </row>
    <row r="2650" spans="237:240" x14ac:dyDescent="0.3">
      <c r="IC2650" s="200" t="s">
        <v>5799</v>
      </c>
      <c r="ID2650" s="200" t="s">
        <v>5802</v>
      </c>
      <c r="IE2650" s="200" t="s">
        <v>5803</v>
      </c>
      <c r="IF2650" s="200" t="s">
        <v>707</v>
      </c>
    </row>
    <row r="2651" spans="237:240" x14ac:dyDescent="0.3">
      <c r="IC2651" s="200" t="s">
        <v>5804</v>
      </c>
      <c r="ID2651" s="200" t="s">
        <v>5194</v>
      </c>
      <c r="IE2651" s="200" t="s">
        <v>5805</v>
      </c>
      <c r="IF2651" s="200" t="s">
        <v>707</v>
      </c>
    </row>
    <row r="2652" spans="237:240" x14ac:dyDescent="0.3">
      <c r="IC2652" s="200" t="s">
        <v>5804</v>
      </c>
      <c r="ID2652" s="200" t="s">
        <v>5806</v>
      </c>
      <c r="IE2652" s="200" t="s">
        <v>5807</v>
      </c>
      <c r="IF2652" s="200" t="s">
        <v>707</v>
      </c>
    </row>
    <row r="2653" spans="237:240" x14ac:dyDescent="0.3">
      <c r="IC2653" s="200" t="s">
        <v>5804</v>
      </c>
      <c r="ID2653" s="200" t="s">
        <v>5808</v>
      </c>
      <c r="IE2653" s="200" t="s">
        <v>5809</v>
      </c>
      <c r="IF2653" s="200" t="s">
        <v>707</v>
      </c>
    </row>
    <row r="2654" spans="237:240" x14ac:dyDescent="0.3">
      <c r="IC2654" s="200" t="s">
        <v>5804</v>
      </c>
      <c r="ID2654" s="200" t="s">
        <v>5810</v>
      </c>
      <c r="IE2654" s="200" t="s">
        <v>5811</v>
      </c>
      <c r="IF2654" s="200" t="s">
        <v>707</v>
      </c>
    </row>
    <row r="2655" spans="237:240" x14ac:dyDescent="0.3">
      <c r="IC2655" s="200" t="s">
        <v>5804</v>
      </c>
      <c r="ID2655" s="200" t="s">
        <v>5812</v>
      </c>
      <c r="IE2655" s="200" t="s">
        <v>5813</v>
      </c>
      <c r="IF2655" s="200" t="s">
        <v>707</v>
      </c>
    </row>
    <row r="2656" spans="237:240" x14ac:dyDescent="0.3">
      <c r="IC2656" s="200" t="s">
        <v>5804</v>
      </c>
      <c r="ID2656" s="200" t="s">
        <v>5814</v>
      </c>
      <c r="IE2656" s="200" t="s">
        <v>5815</v>
      </c>
      <c r="IF2656" s="200" t="s">
        <v>707</v>
      </c>
    </row>
    <row r="2657" spans="237:240" x14ac:dyDescent="0.3">
      <c r="IC2657" s="200" t="s">
        <v>5804</v>
      </c>
      <c r="ID2657" s="200" t="s">
        <v>5816</v>
      </c>
      <c r="IE2657" s="200" t="s">
        <v>5817</v>
      </c>
      <c r="IF2657" s="200" t="s">
        <v>707</v>
      </c>
    </row>
    <row r="2658" spans="237:240" x14ac:dyDescent="0.3">
      <c r="IC2658" s="200" t="s">
        <v>5804</v>
      </c>
      <c r="ID2658" s="200" t="s">
        <v>5818</v>
      </c>
      <c r="IE2658" s="200" t="s">
        <v>5819</v>
      </c>
      <c r="IF2658" s="200" t="s">
        <v>707</v>
      </c>
    </row>
    <row r="2659" spans="237:240" x14ac:dyDescent="0.3">
      <c r="IC2659" s="200" t="s">
        <v>5804</v>
      </c>
      <c r="ID2659" s="200" t="s">
        <v>5820</v>
      </c>
      <c r="IE2659" s="200" t="s">
        <v>5821</v>
      </c>
      <c r="IF2659" s="200" t="s">
        <v>707</v>
      </c>
    </row>
    <row r="2660" spans="237:240" x14ac:dyDescent="0.3">
      <c r="IC2660" s="200" t="s">
        <v>5804</v>
      </c>
      <c r="ID2660" s="200" t="s">
        <v>5822</v>
      </c>
      <c r="IE2660" s="200" t="s">
        <v>5823</v>
      </c>
      <c r="IF2660" s="200" t="s">
        <v>707</v>
      </c>
    </row>
    <row r="2661" spans="237:240" x14ac:dyDescent="0.3">
      <c r="IC2661" s="200" t="s">
        <v>5804</v>
      </c>
      <c r="ID2661" s="200" t="s">
        <v>5824</v>
      </c>
      <c r="IE2661" s="200" t="s">
        <v>5825</v>
      </c>
      <c r="IF2661" s="200" t="s">
        <v>707</v>
      </c>
    </row>
    <row r="2662" spans="237:240" x14ac:dyDescent="0.3">
      <c r="IC2662" s="200" t="s">
        <v>5804</v>
      </c>
      <c r="ID2662" s="200" t="s">
        <v>5826</v>
      </c>
      <c r="IE2662" s="200" t="s">
        <v>5827</v>
      </c>
      <c r="IF2662" s="200" t="s">
        <v>707</v>
      </c>
    </row>
    <row r="2663" spans="237:240" x14ac:dyDescent="0.3">
      <c r="IC2663" s="200" t="s">
        <v>5804</v>
      </c>
      <c r="ID2663" s="200" t="s">
        <v>5828</v>
      </c>
      <c r="IE2663" s="200" t="s">
        <v>5829</v>
      </c>
      <c r="IF2663" s="200" t="s">
        <v>707</v>
      </c>
    </row>
    <row r="2664" spans="237:240" x14ac:dyDescent="0.3">
      <c r="IC2664" s="200" t="s">
        <v>5804</v>
      </c>
      <c r="ID2664" s="200" t="s">
        <v>5830</v>
      </c>
      <c r="IE2664" s="200" t="s">
        <v>5831</v>
      </c>
      <c r="IF2664" s="200" t="s">
        <v>707</v>
      </c>
    </row>
    <row r="2665" spans="237:240" x14ac:dyDescent="0.3">
      <c r="IC2665" s="200" t="s">
        <v>5804</v>
      </c>
      <c r="ID2665" s="200" t="s">
        <v>5832</v>
      </c>
      <c r="IE2665" s="200" t="s">
        <v>5833</v>
      </c>
      <c r="IF2665" s="200" t="s">
        <v>707</v>
      </c>
    </row>
    <row r="2666" spans="237:240" x14ac:dyDescent="0.3">
      <c r="IC2666" s="200" t="s">
        <v>5804</v>
      </c>
      <c r="ID2666" s="200" t="s">
        <v>5834</v>
      </c>
      <c r="IE2666" s="200" t="s">
        <v>5835</v>
      </c>
      <c r="IF2666" s="200" t="s">
        <v>707</v>
      </c>
    </row>
    <row r="2667" spans="237:240" x14ac:dyDescent="0.3">
      <c r="IC2667" s="200" t="s">
        <v>5804</v>
      </c>
      <c r="ID2667" s="200" t="s">
        <v>5836</v>
      </c>
      <c r="IE2667" s="200" t="s">
        <v>5837</v>
      </c>
      <c r="IF2667" s="200" t="s">
        <v>707</v>
      </c>
    </row>
    <row r="2668" spans="237:240" x14ac:dyDescent="0.3">
      <c r="IC2668" s="200" t="s">
        <v>5804</v>
      </c>
      <c r="ID2668" s="200" t="s">
        <v>5838</v>
      </c>
      <c r="IE2668" s="200" t="s">
        <v>5839</v>
      </c>
      <c r="IF2668" s="200" t="s">
        <v>707</v>
      </c>
    </row>
    <row r="2669" spans="237:240" x14ac:dyDescent="0.3">
      <c r="IC2669" s="200" t="s">
        <v>5804</v>
      </c>
      <c r="ID2669" s="200" t="s">
        <v>5840</v>
      </c>
      <c r="IE2669" s="200" t="s">
        <v>5841</v>
      </c>
      <c r="IF2669" s="200" t="s">
        <v>707</v>
      </c>
    </row>
    <row r="2670" spans="237:240" x14ac:dyDescent="0.3">
      <c r="IC2670" s="200" t="s">
        <v>5804</v>
      </c>
      <c r="ID2670" s="200" t="s">
        <v>5842</v>
      </c>
      <c r="IE2670" s="200" t="s">
        <v>5843</v>
      </c>
      <c r="IF2670" s="200" t="s">
        <v>707</v>
      </c>
    </row>
    <row r="2671" spans="237:240" x14ac:dyDescent="0.3">
      <c r="IC2671" s="200" t="s">
        <v>5844</v>
      </c>
      <c r="ID2671" s="200" t="s">
        <v>5845</v>
      </c>
      <c r="IE2671" s="200" t="s">
        <v>5846</v>
      </c>
      <c r="IF2671" s="200" t="s">
        <v>707</v>
      </c>
    </row>
    <row r="2672" spans="237:240" x14ac:dyDescent="0.3">
      <c r="IC2672" s="200" t="s">
        <v>5844</v>
      </c>
      <c r="ID2672" s="200" t="s">
        <v>5847</v>
      </c>
      <c r="IE2672" s="200" t="s">
        <v>5848</v>
      </c>
      <c r="IF2672" s="200" t="s">
        <v>707</v>
      </c>
    </row>
    <row r="2673" spans="237:240" x14ac:dyDescent="0.3">
      <c r="IC2673" s="200" t="s">
        <v>5844</v>
      </c>
      <c r="ID2673" s="200" t="s">
        <v>5849</v>
      </c>
      <c r="IE2673" s="200" t="s">
        <v>5850</v>
      </c>
      <c r="IF2673" s="200" t="s">
        <v>707</v>
      </c>
    </row>
    <row r="2674" spans="237:240" x14ac:dyDescent="0.3">
      <c r="IC2674" s="200" t="s">
        <v>5851</v>
      </c>
      <c r="ID2674" s="200" t="s">
        <v>5852</v>
      </c>
      <c r="IE2674" s="200" t="s">
        <v>5853</v>
      </c>
      <c r="IF2674" s="200" t="s">
        <v>707</v>
      </c>
    </row>
    <row r="2675" spans="237:240" x14ac:dyDescent="0.3">
      <c r="IC2675" s="200" t="s">
        <v>5851</v>
      </c>
      <c r="ID2675" s="200" t="s">
        <v>5854</v>
      </c>
      <c r="IE2675" s="200" t="s">
        <v>5855</v>
      </c>
      <c r="IF2675" s="200" t="s">
        <v>707</v>
      </c>
    </row>
    <row r="2676" spans="237:240" x14ac:dyDescent="0.3">
      <c r="IC2676" s="200" t="s">
        <v>5851</v>
      </c>
      <c r="ID2676" s="200" t="s">
        <v>5856</v>
      </c>
      <c r="IE2676" s="200" t="s">
        <v>5857</v>
      </c>
      <c r="IF2676" s="200" t="s">
        <v>707</v>
      </c>
    </row>
    <row r="2677" spans="237:240" x14ac:dyDescent="0.3">
      <c r="IC2677" s="200" t="s">
        <v>5851</v>
      </c>
      <c r="ID2677" s="200" t="s">
        <v>5858</v>
      </c>
      <c r="IE2677" s="200" t="s">
        <v>5859</v>
      </c>
      <c r="IF2677" s="200" t="s">
        <v>707</v>
      </c>
    </row>
    <row r="2678" spans="237:240" x14ac:dyDescent="0.3">
      <c r="IC2678" s="200" t="s">
        <v>5851</v>
      </c>
      <c r="ID2678" s="200" t="s">
        <v>5860</v>
      </c>
      <c r="IE2678" s="200" t="s">
        <v>5861</v>
      </c>
      <c r="IF2678" s="200" t="s">
        <v>707</v>
      </c>
    </row>
    <row r="2679" spans="237:240" x14ac:dyDescent="0.3">
      <c r="IC2679" s="200" t="s">
        <v>5862</v>
      </c>
      <c r="ID2679" s="200" t="s">
        <v>5863</v>
      </c>
      <c r="IE2679" s="200" t="s">
        <v>5864</v>
      </c>
      <c r="IF2679" s="200" t="s">
        <v>707</v>
      </c>
    </row>
    <row r="2680" spans="237:240" x14ac:dyDescent="0.3">
      <c r="IC2680" s="200" t="s">
        <v>5865</v>
      </c>
      <c r="ID2680" s="200" t="s">
        <v>5866</v>
      </c>
      <c r="IE2680" s="200" t="s">
        <v>5867</v>
      </c>
      <c r="IF2680" s="200" t="s">
        <v>707</v>
      </c>
    </row>
    <row r="2681" spans="237:240" x14ac:dyDescent="0.3">
      <c r="IC2681" s="200" t="s">
        <v>5865</v>
      </c>
      <c r="ID2681" s="200" t="s">
        <v>5868</v>
      </c>
      <c r="IE2681" s="200" t="s">
        <v>5869</v>
      </c>
      <c r="IF2681" s="200" t="s">
        <v>707</v>
      </c>
    </row>
    <row r="2682" spans="237:240" x14ac:dyDescent="0.3">
      <c r="IC2682" s="200" t="s">
        <v>5865</v>
      </c>
      <c r="ID2682" s="200" t="s">
        <v>5870</v>
      </c>
      <c r="IE2682" s="200" t="s">
        <v>5871</v>
      </c>
      <c r="IF2682" s="200" t="s">
        <v>707</v>
      </c>
    </row>
    <row r="2683" spans="237:240" x14ac:dyDescent="0.3">
      <c r="IC2683" s="200" t="s">
        <v>5865</v>
      </c>
      <c r="ID2683" s="200" t="s">
        <v>5872</v>
      </c>
      <c r="IE2683" s="200" t="s">
        <v>5873</v>
      </c>
      <c r="IF2683" s="200" t="s">
        <v>707</v>
      </c>
    </row>
    <row r="2684" spans="237:240" x14ac:dyDescent="0.3">
      <c r="IC2684" s="200" t="s">
        <v>5865</v>
      </c>
      <c r="ID2684" s="200" t="s">
        <v>5874</v>
      </c>
      <c r="IE2684" s="200" t="s">
        <v>5875</v>
      </c>
      <c r="IF2684" s="200" t="s">
        <v>707</v>
      </c>
    </row>
    <row r="2685" spans="237:240" x14ac:dyDescent="0.3">
      <c r="IC2685" s="200" t="s">
        <v>5876</v>
      </c>
      <c r="ID2685" s="200" t="s">
        <v>5877</v>
      </c>
      <c r="IE2685" s="200" t="s">
        <v>5878</v>
      </c>
      <c r="IF2685" s="200" t="s">
        <v>707</v>
      </c>
    </row>
    <row r="2686" spans="237:240" x14ac:dyDescent="0.3">
      <c r="IC2686" s="200" t="s">
        <v>5879</v>
      </c>
      <c r="ID2686" s="200" t="s">
        <v>5880</v>
      </c>
      <c r="IE2686" s="200" t="s">
        <v>5881</v>
      </c>
      <c r="IF2686" s="200" t="s">
        <v>707</v>
      </c>
    </row>
    <row r="2687" spans="237:240" x14ac:dyDescent="0.3">
      <c r="IC2687" s="200" t="s">
        <v>5882</v>
      </c>
      <c r="ID2687" s="200" t="s">
        <v>5883</v>
      </c>
      <c r="IE2687" s="200" t="s">
        <v>5884</v>
      </c>
      <c r="IF2687" s="200" t="s">
        <v>707</v>
      </c>
    </row>
    <row r="2688" spans="237:240" x14ac:dyDescent="0.3">
      <c r="IC2688" s="200" t="s">
        <v>5882</v>
      </c>
      <c r="ID2688" s="200" t="s">
        <v>5885</v>
      </c>
      <c r="IE2688" s="200" t="s">
        <v>5886</v>
      </c>
      <c r="IF2688" s="200" t="s">
        <v>707</v>
      </c>
    </row>
    <row r="2689" spans="237:240" x14ac:dyDescent="0.3">
      <c r="IC2689" s="200" t="s">
        <v>5882</v>
      </c>
      <c r="ID2689" s="200" t="s">
        <v>5887</v>
      </c>
      <c r="IE2689" s="200" t="s">
        <v>5888</v>
      </c>
      <c r="IF2689" s="200" t="s">
        <v>707</v>
      </c>
    </row>
    <row r="2690" spans="237:240" x14ac:dyDescent="0.3">
      <c r="IC2690" s="200" t="s">
        <v>5889</v>
      </c>
      <c r="ID2690" s="200" t="s">
        <v>5890</v>
      </c>
      <c r="IE2690" s="200" t="s">
        <v>5891</v>
      </c>
      <c r="IF2690" s="200" t="s">
        <v>707</v>
      </c>
    </row>
    <row r="2691" spans="237:240" x14ac:dyDescent="0.3">
      <c r="IC2691" s="200" t="s">
        <v>5889</v>
      </c>
      <c r="ID2691" s="200" t="s">
        <v>5892</v>
      </c>
      <c r="IE2691" s="200" t="s">
        <v>5893</v>
      </c>
      <c r="IF2691" s="200" t="s">
        <v>707</v>
      </c>
    </row>
    <row r="2692" spans="237:240" x14ac:dyDescent="0.3">
      <c r="IC2692" s="200" t="s">
        <v>5889</v>
      </c>
      <c r="ID2692" s="200" t="s">
        <v>5894</v>
      </c>
      <c r="IE2692" s="200" t="s">
        <v>5895</v>
      </c>
      <c r="IF2692" s="200" t="s">
        <v>707</v>
      </c>
    </row>
    <row r="2693" spans="237:240" x14ac:dyDescent="0.3">
      <c r="IC2693" s="200" t="s">
        <v>5889</v>
      </c>
      <c r="ID2693" s="200" t="s">
        <v>5874</v>
      </c>
      <c r="IE2693" s="200" t="s">
        <v>5875</v>
      </c>
      <c r="IF2693" s="200" t="s">
        <v>707</v>
      </c>
    </row>
    <row r="2694" spans="237:240" x14ac:dyDescent="0.3">
      <c r="IC2694" s="200" t="s">
        <v>5889</v>
      </c>
      <c r="ID2694" s="200" t="s">
        <v>5896</v>
      </c>
      <c r="IE2694" s="200" t="s">
        <v>5897</v>
      </c>
      <c r="IF2694" s="200" t="s">
        <v>707</v>
      </c>
    </row>
    <row r="2695" spans="237:240" x14ac:dyDescent="0.3">
      <c r="IC2695" s="200" t="s">
        <v>5889</v>
      </c>
      <c r="ID2695" s="200" t="s">
        <v>5898</v>
      </c>
      <c r="IE2695" s="200" t="s">
        <v>5899</v>
      </c>
      <c r="IF2695" s="200" t="s">
        <v>707</v>
      </c>
    </row>
    <row r="2696" spans="237:240" x14ac:dyDescent="0.3">
      <c r="IC2696" s="200" t="s">
        <v>5889</v>
      </c>
      <c r="ID2696" s="200" t="s">
        <v>5900</v>
      </c>
      <c r="IE2696" s="200" t="s">
        <v>5901</v>
      </c>
      <c r="IF2696" s="200" t="s">
        <v>707</v>
      </c>
    </row>
    <row r="2697" spans="237:240" x14ac:dyDescent="0.3">
      <c r="IC2697" s="200" t="s">
        <v>5889</v>
      </c>
      <c r="ID2697" s="200" t="s">
        <v>5902</v>
      </c>
      <c r="IE2697" s="200" t="s">
        <v>5903</v>
      </c>
      <c r="IF2697" s="200" t="s">
        <v>707</v>
      </c>
    </row>
    <row r="2698" spans="237:240" x14ac:dyDescent="0.3">
      <c r="IC2698" s="200" t="s">
        <v>5889</v>
      </c>
      <c r="ID2698" s="200" t="s">
        <v>5904</v>
      </c>
      <c r="IE2698" s="200" t="s">
        <v>5905</v>
      </c>
      <c r="IF2698" s="200" t="s">
        <v>707</v>
      </c>
    </row>
    <row r="2699" spans="237:240" x14ac:dyDescent="0.3">
      <c r="IC2699" s="200" t="s">
        <v>5906</v>
      </c>
      <c r="ID2699" s="200" t="s">
        <v>5907</v>
      </c>
      <c r="IE2699" s="200" t="s">
        <v>5908</v>
      </c>
      <c r="IF2699" s="200" t="s">
        <v>707</v>
      </c>
    </row>
    <row r="2700" spans="237:240" x14ac:dyDescent="0.3">
      <c r="IC2700" s="200" t="s">
        <v>5906</v>
      </c>
      <c r="ID2700" s="200" t="s">
        <v>5909</v>
      </c>
      <c r="IE2700" s="200" t="s">
        <v>5910</v>
      </c>
      <c r="IF2700" s="200" t="s">
        <v>707</v>
      </c>
    </row>
    <row r="2701" spans="237:240" x14ac:dyDescent="0.3">
      <c r="IC2701" s="200" t="s">
        <v>5906</v>
      </c>
      <c r="ID2701" s="200" t="s">
        <v>5911</v>
      </c>
      <c r="IE2701" s="200" t="s">
        <v>5912</v>
      </c>
      <c r="IF2701" s="200" t="s">
        <v>707</v>
      </c>
    </row>
    <row r="2702" spans="237:240" x14ac:dyDescent="0.3">
      <c r="IC2702" s="200" t="s">
        <v>5906</v>
      </c>
      <c r="ID2702" s="200" t="s">
        <v>5913</v>
      </c>
      <c r="IE2702" s="200" t="s">
        <v>5914</v>
      </c>
      <c r="IF2702" s="200" t="s">
        <v>707</v>
      </c>
    </row>
    <row r="2703" spans="237:240" x14ac:dyDescent="0.3">
      <c r="IC2703" s="200" t="s">
        <v>5906</v>
      </c>
      <c r="ID2703" s="200" t="s">
        <v>5915</v>
      </c>
      <c r="IE2703" s="200" t="s">
        <v>5916</v>
      </c>
      <c r="IF2703" s="200" t="s">
        <v>707</v>
      </c>
    </row>
    <row r="2704" spans="237:240" x14ac:dyDescent="0.3">
      <c r="IC2704" s="200" t="s">
        <v>5906</v>
      </c>
      <c r="ID2704" s="200" t="s">
        <v>5917</v>
      </c>
      <c r="IE2704" s="200" t="s">
        <v>5918</v>
      </c>
      <c r="IF2704" s="200" t="s">
        <v>707</v>
      </c>
    </row>
    <row r="2705" spans="237:240" x14ac:dyDescent="0.3">
      <c r="IC2705" s="200" t="s">
        <v>5906</v>
      </c>
      <c r="ID2705" s="200" t="s">
        <v>5919</v>
      </c>
      <c r="IE2705" s="200" t="s">
        <v>5920</v>
      </c>
      <c r="IF2705" s="200" t="s">
        <v>707</v>
      </c>
    </row>
    <row r="2706" spans="237:240" x14ac:dyDescent="0.3">
      <c r="IC2706" s="200" t="s">
        <v>5906</v>
      </c>
      <c r="ID2706" s="200" t="s">
        <v>5921</v>
      </c>
      <c r="IE2706" s="200" t="s">
        <v>5922</v>
      </c>
      <c r="IF2706" s="200" t="s">
        <v>707</v>
      </c>
    </row>
    <row r="2707" spans="237:240" x14ac:dyDescent="0.3">
      <c r="IC2707" s="200" t="s">
        <v>5906</v>
      </c>
      <c r="ID2707" s="200" t="s">
        <v>4992</v>
      </c>
      <c r="IE2707" s="200" t="s">
        <v>5923</v>
      </c>
      <c r="IF2707" s="200" t="s">
        <v>707</v>
      </c>
    </row>
    <row r="2708" spans="237:240" x14ac:dyDescent="0.3">
      <c r="IC2708" s="200" t="s">
        <v>5906</v>
      </c>
      <c r="ID2708" s="200" t="s">
        <v>5924</v>
      </c>
      <c r="IE2708" s="200" t="s">
        <v>5925</v>
      </c>
      <c r="IF2708" s="200" t="s">
        <v>707</v>
      </c>
    </row>
    <row r="2709" spans="237:240" x14ac:dyDescent="0.3">
      <c r="IC2709" s="200" t="s">
        <v>5906</v>
      </c>
      <c r="ID2709" s="200" t="s">
        <v>5926</v>
      </c>
      <c r="IE2709" s="200" t="s">
        <v>5927</v>
      </c>
      <c r="IF2709" s="200" t="s">
        <v>707</v>
      </c>
    </row>
    <row r="2710" spans="237:240" x14ac:dyDescent="0.3">
      <c r="IC2710" s="200" t="s">
        <v>5906</v>
      </c>
      <c r="ID2710" s="200" t="s">
        <v>5928</v>
      </c>
      <c r="IE2710" s="200" t="s">
        <v>5929</v>
      </c>
      <c r="IF2710" s="200" t="s">
        <v>707</v>
      </c>
    </row>
    <row r="2711" spans="237:240" x14ac:dyDescent="0.3">
      <c r="IC2711" s="200" t="s">
        <v>5906</v>
      </c>
      <c r="ID2711" s="200" t="s">
        <v>5930</v>
      </c>
      <c r="IE2711" s="200" t="s">
        <v>5931</v>
      </c>
      <c r="IF2711" s="200" t="s">
        <v>707</v>
      </c>
    </row>
    <row r="2712" spans="237:240" x14ac:dyDescent="0.3">
      <c r="IC2712" s="200" t="s">
        <v>5906</v>
      </c>
      <c r="ID2712" s="200" t="s">
        <v>5932</v>
      </c>
      <c r="IE2712" s="200" t="s">
        <v>5933</v>
      </c>
      <c r="IF2712" s="200" t="s">
        <v>707</v>
      </c>
    </row>
    <row r="2713" spans="237:240" x14ac:dyDescent="0.3">
      <c r="IC2713" s="200" t="s">
        <v>5906</v>
      </c>
      <c r="ID2713" s="200" t="s">
        <v>5934</v>
      </c>
      <c r="IE2713" s="200" t="s">
        <v>5935</v>
      </c>
      <c r="IF2713" s="200" t="s">
        <v>707</v>
      </c>
    </row>
    <row r="2714" spans="237:240" x14ac:dyDescent="0.3">
      <c r="IC2714" s="200" t="s">
        <v>5906</v>
      </c>
      <c r="ID2714" s="200" t="s">
        <v>5936</v>
      </c>
      <c r="IE2714" s="200" t="s">
        <v>5937</v>
      </c>
      <c r="IF2714" s="200" t="s">
        <v>707</v>
      </c>
    </row>
    <row r="2715" spans="237:240" x14ac:dyDescent="0.3">
      <c r="IC2715" s="200" t="s">
        <v>5938</v>
      </c>
      <c r="ID2715" s="200" t="s">
        <v>5939</v>
      </c>
      <c r="IE2715" s="200" t="s">
        <v>5940</v>
      </c>
      <c r="IF2715" s="200" t="s">
        <v>707</v>
      </c>
    </row>
    <row r="2716" spans="237:240" x14ac:dyDescent="0.3">
      <c r="IC2716" s="200" t="s">
        <v>5941</v>
      </c>
      <c r="ID2716" s="200" t="s">
        <v>5942</v>
      </c>
      <c r="IE2716" s="200" t="s">
        <v>5943</v>
      </c>
      <c r="IF2716" s="200" t="s">
        <v>707</v>
      </c>
    </row>
    <row r="2717" spans="237:240" x14ac:dyDescent="0.3">
      <c r="IC2717" s="200" t="s">
        <v>5941</v>
      </c>
      <c r="ID2717" s="200" t="s">
        <v>5944</v>
      </c>
      <c r="IE2717" s="200" t="s">
        <v>5945</v>
      </c>
      <c r="IF2717" s="200" t="s">
        <v>707</v>
      </c>
    </row>
    <row r="2718" spans="237:240" x14ac:dyDescent="0.3">
      <c r="IC2718" s="200" t="s">
        <v>5946</v>
      </c>
      <c r="ID2718" s="200" t="s">
        <v>5947</v>
      </c>
      <c r="IE2718" s="200" t="s">
        <v>5948</v>
      </c>
      <c r="IF2718" s="200" t="s">
        <v>707</v>
      </c>
    </row>
    <row r="2719" spans="237:240" x14ac:dyDescent="0.3">
      <c r="IC2719" s="200" t="s">
        <v>5946</v>
      </c>
      <c r="ID2719" s="200" t="s">
        <v>5949</v>
      </c>
      <c r="IE2719" s="200" t="s">
        <v>5950</v>
      </c>
      <c r="IF2719" s="200" t="s">
        <v>707</v>
      </c>
    </row>
    <row r="2720" spans="237:240" x14ac:dyDescent="0.3">
      <c r="IC2720" s="200" t="s">
        <v>5946</v>
      </c>
      <c r="ID2720" s="200" t="s">
        <v>5951</v>
      </c>
      <c r="IE2720" s="200" t="s">
        <v>5952</v>
      </c>
      <c r="IF2720" s="200" t="s">
        <v>707</v>
      </c>
    </row>
    <row r="2721" spans="237:240" x14ac:dyDescent="0.3">
      <c r="IC2721" s="200" t="s">
        <v>5946</v>
      </c>
      <c r="ID2721" s="200" t="s">
        <v>5953</v>
      </c>
      <c r="IE2721" s="200" t="s">
        <v>5954</v>
      </c>
      <c r="IF2721" s="200" t="s">
        <v>707</v>
      </c>
    </row>
    <row r="2722" spans="237:240" x14ac:dyDescent="0.3">
      <c r="IC2722" s="200" t="s">
        <v>5946</v>
      </c>
      <c r="ID2722" s="200" t="s">
        <v>5035</v>
      </c>
      <c r="IE2722" s="200" t="s">
        <v>5955</v>
      </c>
      <c r="IF2722" s="200" t="s">
        <v>707</v>
      </c>
    </row>
    <row r="2723" spans="237:240" x14ac:dyDescent="0.3">
      <c r="IC2723" s="200" t="s">
        <v>5946</v>
      </c>
      <c r="ID2723" s="200" t="s">
        <v>5956</v>
      </c>
      <c r="IE2723" s="200" t="s">
        <v>5957</v>
      </c>
      <c r="IF2723" s="200" t="s">
        <v>707</v>
      </c>
    </row>
    <row r="2724" spans="237:240" x14ac:dyDescent="0.3">
      <c r="IC2724" s="200" t="s">
        <v>5946</v>
      </c>
      <c r="ID2724" s="200" t="s">
        <v>5958</v>
      </c>
      <c r="IE2724" s="200" t="s">
        <v>5959</v>
      </c>
      <c r="IF2724" s="200" t="s">
        <v>707</v>
      </c>
    </row>
    <row r="2725" spans="237:240" x14ac:dyDescent="0.3">
      <c r="IC2725" s="200" t="s">
        <v>5946</v>
      </c>
      <c r="ID2725" s="200" t="s">
        <v>5960</v>
      </c>
      <c r="IE2725" s="200" t="s">
        <v>5961</v>
      </c>
      <c r="IF2725" s="200" t="s">
        <v>707</v>
      </c>
    </row>
    <row r="2726" spans="237:240" x14ac:dyDescent="0.3">
      <c r="IC2726" s="200" t="s">
        <v>5946</v>
      </c>
      <c r="ID2726" s="200" t="s">
        <v>5962</v>
      </c>
      <c r="IE2726" s="200" t="s">
        <v>5963</v>
      </c>
      <c r="IF2726" s="200" t="s">
        <v>707</v>
      </c>
    </row>
    <row r="2727" spans="237:240" x14ac:dyDescent="0.3">
      <c r="IC2727" s="200" t="s">
        <v>5946</v>
      </c>
      <c r="ID2727" s="200" t="s">
        <v>5594</v>
      </c>
      <c r="IE2727" s="200" t="s">
        <v>5964</v>
      </c>
      <c r="IF2727" s="200" t="s">
        <v>707</v>
      </c>
    </row>
    <row r="2728" spans="237:240" x14ac:dyDescent="0.3">
      <c r="IC2728" s="200" t="s">
        <v>5946</v>
      </c>
      <c r="ID2728" s="200" t="s">
        <v>5965</v>
      </c>
      <c r="IE2728" s="200" t="s">
        <v>5966</v>
      </c>
      <c r="IF2728" s="200" t="s">
        <v>707</v>
      </c>
    </row>
    <row r="2729" spans="237:240" x14ac:dyDescent="0.3">
      <c r="IC2729" s="200" t="s">
        <v>5946</v>
      </c>
      <c r="ID2729" s="200" t="s">
        <v>5967</v>
      </c>
      <c r="IE2729" s="200" t="s">
        <v>5968</v>
      </c>
      <c r="IF2729" s="200" t="s">
        <v>707</v>
      </c>
    </row>
    <row r="2730" spans="237:240" x14ac:dyDescent="0.3">
      <c r="IC2730" s="200" t="s">
        <v>5946</v>
      </c>
      <c r="ID2730" s="200" t="s">
        <v>5969</v>
      </c>
      <c r="IE2730" s="200" t="s">
        <v>5970</v>
      </c>
      <c r="IF2730" s="200" t="s">
        <v>707</v>
      </c>
    </row>
    <row r="2731" spans="237:240" x14ac:dyDescent="0.3">
      <c r="IC2731" s="200" t="s">
        <v>5946</v>
      </c>
      <c r="ID2731" s="200" t="s">
        <v>5971</v>
      </c>
      <c r="IE2731" s="200" t="s">
        <v>5972</v>
      </c>
      <c r="IF2731" s="200" t="s">
        <v>707</v>
      </c>
    </row>
    <row r="2732" spans="237:240" x14ac:dyDescent="0.3">
      <c r="IC2732" s="200" t="s">
        <v>5946</v>
      </c>
      <c r="ID2732" s="200" t="s">
        <v>5973</v>
      </c>
      <c r="IE2732" s="200" t="s">
        <v>5974</v>
      </c>
      <c r="IF2732" s="200" t="s">
        <v>707</v>
      </c>
    </row>
    <row r="2733" spans="237:240" x14ac:dyDescent="0.3">
      <c r="IC2733" s="200" t="s">
        <v>5946</v>
      </c>
      <c r="ID2733" s="200" t="s">
        <v>5975</v>
      </c>
      <c r="IE2733" s="200" t="s">
        <v>5976</v>
      </c>
      <c r="IF2733" s="200" t="s">
        <v>707</v>
      </c>
    </row>
    <row r="2734" spans="237:240" x14ac:dyDescent="0.3">
      <c r="IC2734" s="200" t="s">
        <v>5946</v>
      </c>
      <c r="ID2734" s="200" t="s">
        <v>5977</v>
      </c>
      <c r="IE2734" s="200" t="s">
        <v>5978</v>
      </c>
      <c r="IF2734" s="200" t="s">
        <v>707</v>
      </c>
    </row>
    <row r="2735" spans="237:240" x14ac:dyDescent="0.3">
      <c r="IC2735" s="200" t="s">
        <v>5946</v>
      </c>
      <c r="ID2735" s="200" t="s">
        <v>5979</v>
      </c>
      <c r="IE2735" s="200" t="s">
        <v>5980</v>
      </c>
      <c r="IF2735" s="200" t="s">
        <v>707</v>
      </c>
    </row>
    <row r="2736" spans="237:240" x14ac:dyDescent="0.3">
      <c r="IC2736" s="200" t="s">
        <v>5946</v>
      </c>
      <c r="ID2736" s="200" t="s">
        <v>5981</v>
      </c>
      <c r="IE2736" s="200" t="s">
        <v>5982</v>
      </c>
      <c r="IF2736" s="200" t="s">
        <v>707</v>
      </c>
    </row>
    <row r="2737" spans="237:240" x14ac:dyDescent="0.3">
      <c r="IC2737" s="200" t="s">
        <v>5946</v>
      </c>
      <c r="ID2737" s="200" t="s">
        <v>5683</v>
      </c>
      <c r="IE2737" s="200" t="s">
        <v>5983</v>
      </c>
      <c r="IF2737" s="200" t="s">
        <v>707</v>
      </c>
    </row>
    <row r="2738" spans="237:240" x14ac:dyDescent="0.3">
      <c r="IC2738" s="200" t="s">
        <v>5946</v>
      </c>
      <c r="ID2738" s="200" t="s">
        <v>5984</v>
      </c>
      <c r="IE2738" s="200" t="s">
        <v>5985</v>
      </c>
      <c r="IF2738" s="200" t="s">
        <v>707</v>
      </c>
    </row>
    <row r="2739" spans="237:240" x14ac:dyDescent="0.3">
      <c r="IC2739" s="200" t="s">
        <v>5946</v>
      </c>
      <c r="ID2739" s="200" t="s">
        <v>5986</v>
      </c>
      <c r="IE2739" s="200" t="s">
        <v>5987</v>
      </c>
      <c r="IF2739" s="200" t="s">
        <v>707</v>
      </c>
    </row>
    <row r="2740" spans="237:240" x14ac:dyDescent="0.3">
      <c r="IC2740" s="200" t="s">
        <v>5946</v>
      </c>
      <c r="ID2740" s="200" t="s">
        <v>5988</v>
      </c>
      <c r="IE2740" s="200" t="s">
        <v>5989</v>
      </c>
      <c r="IF2740" s="200" t="s">
        <v>707</v>
      </c>
    </row>
    <row r="2741" spans="237:240" x14ac:dyDescent="0.3">
      <c r="IC2741" s="200" t="s">
        <v>5946</v>
      </c>
      <c r="ID2741" s="200" t="s">
        <v>5990</v>
      </c>
      <c r="IE2741" s="200" t="s">
        <v>5991</v>
      </c>
      <c r="IF2741" s="200" t="s">
        <v>707</v>
      </c>
    </row>
    <row r="2742" spans="237:240" x14ac:dyDescent="0.3">
      <c r="IC2742" s="200" t="s">
        <v>5992</v>
      </c>
      <c r="ID2742" s="200" t="s">
        <v>5993</v>
      </c>
      <c r="IE2742" s="200" t="s">
        <v>5994</v>
      </c>
      <c r="IF2742" s="200" t="s">
        <v>707</v>
      </c>
    </row>
    <row r="2743" spans="237:240" x14ac:dyDescent="0.3">
      <c r="IC2743" s="200" t="s">
        <v>5992</v>
      </c>
      <c r="ID2743" s="200" t="s">
        <v>5995</v>
      </c>
      <c r="IE2743" s="200" t="s">
        <v>5996</v>
      </c>
      <c r="IF2743" s="200" t="s">
        <v>707</v>
      </c>
    </row>
    <row r="2744" spans="237:240" x14ac:dyDescent="0.3">
      <c r="IC2744" s="200" t="s">
        <v>5992</v>
      </c>
      <c r="ID2744" s="200" t="s">
        <v>5997</v>
      </c>
      <c r="IE2744" s="200" t="s">
        <v>5998</v>
      </c>
      <c r="IF2744" s="200" t="s">
        <v>707</v>
      </c>
    </row>
    <row r="2745" spans="237:240" x14ac:dyDescent="0.3">
      <c r="IC2745" s="200" t="s">
        <v>5992</v>
      </c>
      <c r="ID2745" s="200" t="s">
        <v>5999</v>
      </c>
      <c r="IE2745" s="200" t="s">
        <v>6000</v>
      </c>
      <c r="IF2745" s="200" t="s">
        <v>707</v>
      </c>
    </row>
    <row r="2746" spans="237:240" x14ac:dyDescent="0.3">
      <c r="IC2746" s="200" t="s">
        <v>6001</v>
      </c>
      <c r="ID2746" s="200" t="s">
        <v>6002</v>
      </c>
      <c r="IE2746" s="200" t="s">
        <v>6003</v>
      </c>
      <c r="IF2746" s="200" t="s">
        <v>707</v>
      </c>
    </row>
    <row r="2747" spans="237:240" x14ac:dyDescent="0.3">
      <c r="IC2747" s="200" t="s">
        <v>6001</v>
      </c>
      <c r="ID2747" s="200" t="s">
        <v>6004</v>
      </c>
      <c r="IE2747" s="200" t="s">
        <v>6005</v>
      </c>
      <c r="IF2747" s="200" t="s">
        <v>707</v>
      </c>
    </row>
    <row r="2748" spans="237:240" x14ac:dyDescent="0.3">
      <c r="IC2748" s="200" t="s">
        <v>6006</v>
      </c>
      <c r="ID2748" s="200" t="s">
        <v>6007</v>
      </c>
      <c r="IE2748" s="200" t="s">
        <v>6008</v>
      </c>
      <c r="IF2748" s="200" t="s">
        <v>6009</v>
      </c>
    </row>
    <row r="2749" spans="237:240" x14ac:dyDescent="0.3">
      <c r="IC2749" s="200" t="s">
        <v>6010</v>
      </c>
      <c r="ID2749" s="200" t="s">
        <v>6007</v>
      </c>
      <c r="IE2749" s="200" t="s">
        <v>6008</v>
      </c>
      <c r="IF2749" s="200" t="s">
        <v>6009</v>
      </c>
    </row>
    <row r="2750" spans="237:240" x14ac:dyDescent="0.3">
      <c r="IC2750" s="200" t="s">
        <v>6011</v>
      </c>
      <c r="ID2750" s="200" t="s">
        <v>6007</v>
      </c>
      <c r="IE2750" s="200" t="s">
        <v>6008</v>
      </c>
      <c r="IF2750" s="200" t="s">
        <v>6009</v>
      </c>
    </row>
    <row r="2751" spans="237:240" x14ac:dyDescent="0.3">
      <c r="IC2751" s="200" t="s">
        <v>6012</v>
      </c>
      <c r="ID2751" s="200" t="s">
        <v>6013</v>
      </c>
      <c r="IE2751" s="200" t="s">
        <v>6014</v>
      </c>
      <c r="IF2751" s="200" t="s">
        <v>6009</v>
      </c>
    </row>
    <row r="2752" spans="237:240" x14ac:dyDescent="0.3">
      <c r="IC2752" s="200" t="s">
        <v>6012</v>
      </c>
      <c r="ID2752" s="200" t="s">
        <v>6015</v>
      </c>
      <c r="IE2752" s="200" t="s">
        <v>6016</v>
      </c>
      <c r="IF2752" s="200" t="s">
        <v>6009</v>
      </c>
    </row>
    <row r="2753" spans="237:240" x14ac:dyDescent="0.3">
      <c r="IC2753" s="200" t="s">
        <v>6012</v>
      </c>
      <c r="ID2753" s="200" t="s">
        <v>6017</v>
      </c>
      <c r="IE2753" s="200" t="s">
        <v>6018</v>
      </c>
      <c r="IF2753" s="200" t="s">
        <v>6009</v>
      </c>
    </row>
    <row r="2754" spans="237:240" x14ac:dyDescent="0.3">
      <c r="IC2754" s="200" t="s">
        <v>6012</v>
      </c>
      <c r="ID2754" s="200" t="s">
        <v>6019</v>
      </c>
      <c r="IE2754" s="200" t="s">
        <v>6020</v>
      </c>
      <c r="IF2754" s="200" t="s">
        <v>6009</v>
      </c>
    </row>
    <row r="2755" spans="237:240" x14ac:dyDescent="0.3">
      <c r="IC2755" s="200" t="s">
        <v>6012</v>
      </c>
      <c r="ID2755" s="200" t="s">
        <v>6021</v>
      </c>
      <c r="IE2755" s="200" t="s">
        <v>6022</v>
      </c>
      <c r="IF2755" s="200" t="s">
        <v>6009</v>
      </c>
    </row>
    <row r="2756" spans="237:240" x14ac:dyDescent="0.3">
      <c r="IC2756" s="200" t="s">
        <v>6012</v>
      </c>
      <c r="ID2756" s="200" t="s">
        <v>6023</v>
      </c>
      <c r="IE2756" s="200" t="s">
        <v>6024</v>
      </c>
      <c r="IF2756" s="200" t="s">
        <v>6009</v>
      </c>
    </row>
    <row r="2757" spans="237:240" x14ac:dyDescent="0.3">
      <c r="IC2757" s="200" t="s">
        <v>6012</v>
      </c>
      <c r="ID2757" s="200" t="s">
        <v>6025</v>
      </c>
      <c r="IE2757" s="200" t="s">
        <v>6026</v>
      </c>
      <c r="IF2757" s="200" t="s">
        <v>6009</v>
      </c>
    </row>
    <row r="2758" spans="237:240" x14ac:dyDescent="0.3">
      <c r="IC2758" s="200" t="s">
        <v>6012</v>
      </c>
      <c r="ID2758" s="200" t="s">
        <v>6027</v>
      </c>
      <c r="IE2758" s="200" t="s">
        <v>6028</v>
      </c>
      <c r="IF2758" s="200" t="s">
        <v>6009</v>
      </c>
    </row>
    <row r="2759" spans="237:240" x14ac:dyDescent="0.3">
      <c r="IC2759" s="200" t="s">
        <v>6012</v>
      </c>
      <c r="ID2759" s="200" t="s">
        <v>6029</v>
      </c>
      <c r="IE2759" s="200" t="s">
        <v>6030</v>
      </c>
      <c r="IF2759" s="200" t="s">
        <v>6009</v>
      </c>
    </row>
    <row r="2760" spans="237:240" x14ac:dyDescent="0.3">
      <c r="IC2760" s="200" t="s">
        <v>6012</v>
      </c>
      <c r="ID2760" s="200" t="s">
        <v>6031</v>
      </c>
      <c r="IE2760" s="200" t="s">
        <v>6032</v>
      </c>
      <c r="IF2760" s="200" t="s">
        <v>6009</v>
      </c>
    </row>
    <row r="2761" spans="237:240" x14ac:dyDescent="0.3">
      <c r="IC2761" s="200" t="s">
        <v>6012</v>
      </c>
      <c r="ID2761" s="200" t="s">
        <v>6033</v>
      </c>
      <c r="IE2761" s="200" t="s">
        <v>6034</v>
      </c>
      <c r="IF2761" s="200" t="s">
        <v>6009</v>
      </c>
    </row>
    <row r="2762" spans="237:240" x14ac:dyDescent="0.3">
      <c r="IC2762" s="200" t="s">
        <v>6012</v>
      </c>
      <c r="ID2762" s="200" t="s">
        <v>6035</v>
      </c>
      <c r="IE2762" s="200" t="s">
        <v>6036</v>
      </c>
      <c r="IF2762" s="200" t="s">
        <v>6009</v>
      </c>
    </row>
    <row r="2763" spans="237:240" x14ac:dyDescent="0.3">
      <c r="IC2763" s="200" t="s">
        <v>6012</v>
      </c>
      <c r="ID2763" s="200" t="s">
        <v>6037</v>
      </c>
      <c r="IE2763" s="200" t="s">
        <v>6038</v>
      </c>
      <c r="IF2763" s="200" t="s">
        <v>6009</v>
      </c>
    </row>
    <row r="2764" spans="237:240" x14ac:dyDescent="0.3">
      <c r="IC2764" s="200" t="s">
        <v>6039</v>
      </c>
      <c r="ID2764" s="200" t="s">
        <v>6040</v>
      </c>
      <c r="IE2764" s="200" t="s">
        <v>6041</v>
      </c>
      <c r="IF2764" s="200" t="s">
        <v>6009</v>
      </c>
    </row>
    <row r="2765" spans="237:240" x14ac:dyDescent="0.3">
      <c r="IC2765" s="200" t="s">
        <v>6042</v>
      </c>
      <c r="ID2765" s="200" t="s">
        <v>6043</v>
      </c>
      <c r="IE2765" s="200" t="s">
        <v>6044</v>
      </c>
      <c r="IF2765" s="200" t="s">
        <v>6009</v>
      </c>
    </row>
    <row r="2766" spans="237:240" x14ac:dyDescent="0.3">
      <c r="IC2766" s="200" t="s">
        <v>6042</v>
      </c>
      <c r="ID2766" s="200" t="s">
        <v>6045</v>
      </c>
      <c r="IE2766" s="200" t="s">
        <v>6046</v>
      </c>
      <c r="IF2766" s="200" t="s">
        <v>6009</v>
      </c>
    </row>
    <row r="2767" spans="237:240" x14ac:dyDescent="0.3">
      <c r="IC2767" s="200" t="s">
        <v>6042</v>
      </c>
      <c r="ID2767" s="200" t="s">
        <v>6047</v>
      </c>
      <c r="IE2767" s="200" t="s">
        <v>6048</v>
      </c>
      <c r="IF2767" s="200" t="s">
        <v>6009</v>
      </c>
    </row>
    <row r="2768" spans="237:240" x14ac:dyDescent="0.3">
      <c r="IC2768" s="200" t="s">
        <v>6042</v>
      </c>
      <c r="ID2768" s="200" t="s">
        <v>6049</v>
      </c>
      <c r="IE2768" s="200" t="s">
        <v>6050</v>
      </c>
      <c r="IF2768" s="200" t="s">
        <v>6009</v>
      </c>
    </row>
    <row r="2769" spans="237:240" x14ac:dyDescent="0.3">
      <c r="IC2769" s="200" t="s">
        <v>6042</v>
      </c>
      <c r="ID2769" s="200" t="s">
        <v>6051</v>
      </c>
      <c r="IE2769" s="200" t="s">
        <v>6052</v>
      </c>
      <c r="IF2769" s="200" t="s">
        <v>6009</v>
      </c>
    </row>
    <row r="2770" spans="237:240" x14ac:dyDescent="0.3">
      <c r="IC2770" s="200" t="s">
        <v>6042</v>
      </c>
      <c r="ID2770" s="200" t="s">
        <v>6053</v>
      </c>
      <c r="IE2770" s="200" t="s">
        <v>6054</v>
      </c>
      <c r="IF2770" s="200" t="s">
        <v>6009</v>
      </c>
    </row>
    <row r="2771" spans="237:240" x14ac:dyDescent="0.3">
      <c r="IC2771" s="200" t="s">
        <v>6042</v>
      </c>
      <c r="ID2771" s="200" t="s">
        <v>6055</v>
      </c>
      <c r="IE2771" s="200" t="s">
        <v>6056</v>
      </c>
      <c r="IF2771" s="200" t="s">
        <v>6009</v>
      </c>
    </row>
    <row r="2772" spans="237:240" x14ac:dyDescent="0.3">
      <c r="IC2772" s="200" t="s">
        <v>6042</v>
      </c>
      <c r="ID2772" s="200" t="s">
        <v>6057</v>
      </c>
      <c r="IE2772" s="200" t="s">
        <v>6058</v>
      </c>
      <c r="IF2772" s="200" t="s">
        <v>6009</v>
      </c>
    </row>
    <row r="2773" spans="237:240" x14ac:dyDescent="0.3">
      <c r="IC2773" s="200" t="s">
        <v>6042</v>
      </c>
      <c r="ID2773" s="200" t="s">
        <v>5110</v>
      </c>
      <c r="IE2773" s="200" t="s">
        <v>6059</v>
      </c>
      <c r="IF2773" s="200" t="s">
        <v>6009</v>
      </c>
    </row>
    <row r="2774" spans="237:240" x14ac:dyDescent="0.3">
      <c r="IC2774" s="200" t="s">
        <v>6042</v>
      </c>
      <c r="ID2774" s="200" t="s">
        <v>6060</v>
      </c>
      <c r="IE2774" s="200" t="s">
        <v>6061</v>
      </c>
      <c r="IF2774" s="200" t="s">
        <v>6009</v>
      </c>
    </row>
    <row r="2775" spans="237:240" x14ac:dyDescent="0.3">
      <c r="IC2775" s="200" t="s">
        <v>6062</v>
      </c>
      <c r="ID2775" s="200" t="s">
        <v>6063</v>
      </c>
      <c r="IE2775" s="200" t="s">
        <v>6064</v>
      </c>
      <c r="IF2775" s="200" t="s">
        <v>6009</v>
      </c>
    </row>
    <row r="2776" spans="237:240" x14ac:dyDescent="0.3">
      <c r="IC2776" s="200" t="s">
        <v>6062</v>
      </c>
      <c r="ID2776" s="200" t="s">
        <v>6065</v>
      </c>
      <c r="IE2776" s="200" t="s">
        <v>6066</v>
      </c>
      <c r="IF2776" s="200" t="s">
        <v>6009</v>
      </c>
    </row>
    <row r="2777" spans="237:240" x14ac:dyDescent="0.3">
      <c r="IC2777" s="200" t="s">
        <v>6062</v>
      </c>
      <c r="ID2777" s="200" t="s">
        <v>6067</v>
      </c>
      <c r="IE2777" s="200" t="s">
        <v>6068</v>
      </c>
      <c r="IF2777" s="200" t="s">
        <v>6009</v>
      </c>
    </row>
    <row r="2778" spans="237:240" x14ac:dyDescent="0.3">
      <c r="IC2778" s="200" t="s">
        <v>6062</v>
      </c>
      <c r="ID2778" s="200" t="s">
        <v>6069</v>
      </c>
      <c r="IE2778" s="200" t="s">
        <v>6070</v>
      </c>
      <c r="IF2778" s="200" t="s">
        <v>6009</v>
      </c>
    </row>
    <row r="2779" spans="237:240" x14ac:dyDescent="0.3">
      <c r="IC2779" s="200" t="s">
        <v>6062</v>
      </c>
      <c r="ID2779" s="200" t="s">
        <v>6071</v>
      </c>
      <c r="IE2779" s="200" t="s">
        <v>6072</v>
      </c>
      <c r="IF2779" s="200" t="s">
        <v>6009</v>
      </c>
    </row>
    <row r="2780" spans="237:240" x14ac:dyDescent="0.3">
      <c r="IC2780" s="200" t="s">
        <v>6062</v>
      </c>
      <c r="ID2780" s="200" t="s">
        <v>6073</v>
      </c>
      <c r="IE2780" s="200" t="s">
        <v>6074</v>
      </c>
      <c r="IF2780" s="200" t="s">
        <v>6009</v>
      </c>
    </row>
    <row r="2781" spans="237:240" x14ac:dyDescent="0.3">
      <c r="IC2781" s="200" t="s">
        <v>6062</v>
      </c>
      <c r="ID2781" s="200" t="s">
        <v>6075</v>
      </c>
      <c r="IE2781" s="200" t="s">
        <v>6076</v>
      </c>
      <c r="IF2781" s="200" t="s">
        <v>6009</v>
      </c>
    </row>
    <row r="2782" spans="237:240" x14ac:dyDescent="0.3">
      <c r="IC2782" s="200" t="s">
        <v>6062</v>
      </c>
      <c r="ID2782" s="200" t="s">
        <v>1702</v>
      </c>
      <c r="IE2782" s="200" t="s">
        <v>6077</v>
      </c>
      <c r="IF2782" s="200" t="s">
        <v>6009</v>
      </c>
    </row>
    <row r="2783" spans="237:240" x14ac:dyDescent="0.3">
      <c r="IC2783" s="200" t="s">
        <v>6062</v>
      </c>
      <c r="ID2783" s="200" t="s">
        <v>6078</v>
      </c>
      <c r="IE2783" s="200" t="s">
        <v>6079</v>
      </c>
      <c r="IF2783" s="200" t="s">
        <v>6009</v>
      </c>
    </row>
    <row r="2784" spans="237:240" x14ac:dyDescent="0.3">
      <c r="IC2784" s="200" t="s">
        <v>6062</v>
      </c>
      <c r="ID2784" s="200" t="s">
        <v>6080</v>
      </c>
      <c r="IE2784" s="200" t="s">
        <v>6081</v>
      </c>
      <c r="IF2784" s="200" t="s">
        <v>6009</v>
      </c>
    </row>
    <row r="2785" spans="237:240" x14ac:dyDescent="0.3">
      <c r="IC2785" s="200" t="s">
        <v>6062</v>
      </c>
      <c r="ID2785" s="200" t="s">
        <v>6082</v>
      </c>
      <c r="IE2785" s="200" t="s">
        <v>6083</v>
      </c>
      <c r="IF2785" s="200" t="s">
        <v>6009</v>
      </c>
    </row>
    <row r="2786" spans="237:240" x14ac:dyDescent="0.3">
      <c r="IC2786" s="200" t="s">
        <v>6062</v>
      </c>
      <c r="ID2786" s="200" t="s">
        <v>6084</v>
      </c>
      <c r="IE2786" s="200" t="s">
        <v>6085</v>
      </c>
      <c r="IF2786" s="200" t="s">
        <v>6009</v>
      </c>
    </row>
    <row r="2787" spans="237:240" x14ac:dyDescent="0.3">
      <c r="IC2787" s="200" t="s">
        <v>6086</v>
      </c>
      <c r="ID2787" s="200" t="s">
        <v>6087</v>
      </c>
      <c r="IE2787" s="200" t="s">
        <v>6088</v>
      </c>
      <c r="IF2787" s="200" t="s">
        <v>6009</v>
      </c>
    </row>
    <row r="2788" spans="237:240" x14ac:dyDescent="0.3">
      <c r="IC2788" s="200" t="s">
        <v>6086</v>
      </c>
      <c r="ID2788" s="200" t="s">
        <v>6089</v>
      </c>
      <c r="IE2788" s="200" t="s">
        <v>6090</v>
      </c>
      <c r="IF2788" s="200" t="s">
        <v>6009</v>
      </c>
    </row>
    <row r="2789" spans="237:240" x14ac:dyDescent="0.3">
      <c r="IC2789" s="200" t="s">
        <v>6086</v>
      </c>
      <c r="ID2789" s="200" t="s">
        <v>6091</v>
      </c>
      <c r="IE2789" s="200" t="s">
        <v>6092</v>
      </c>
      <c r="IF2789" s="200" t="s">
        <v>6009</v>
      </c>
    </row>
    <row r="2790" spans="237:240" x14ac:dyDescent="0.3">
      <c r="IC2790" s="200" t="s">
        <v>6086</v>
      </c>
      <c r="ID2790" s="200" t="s">
        <v>6093</v>
      </c>
      <c r="IE2790" s="200" t="s">
        <v>6094</v>
      </c>
      <c r="IF2790" s="200" t="s">
        <v>6009</v>
      </c>
    </row>
    <row r="2791" spans="237:240" x14ac:dyDescent="0.3">
      <c r="IC2791" s="200" t="s">
        <v>6086</v>
      </c>
      <c r="ID2791" s="200" t="s">
        <v>6095</v>
      </c>
      <c r="IE2791" s="200" t="s">
        <v>6096</v>
      </c>
      <c r="IF2791" s="200" t="s">
        <v>6009</v>
      </c>
    </row>
    <row r="2792" spans="237:240" x14ac:dyDescent="0.3">
      <c r="IC2792" s="200" t="s">
        <v>6086</v>
      </c>
      <c r="ID2792" s="200" t="s">
        <v>6097</v>
      </c>
      <c r="IE2792" s="200" t="s">
        <v>6098</v>
      </c>
      <c r="IF2792" s="200" t="s">
        <v>6009</v>
      </c>
    </row>
    <row r="2793" spans="237:240" x14ac:dyDescent="0.3">
      <c r="IC2793" s="200" t="s">
        <v>6086</v>
      </c>
      <c r="ID2793" s="200" t="s">
        <v>6099</v>
      </c>
      <c r="IE2793" s="200" t="s">
        <v>6100</v>
      </c>
      <c r="IF2793" s="200" t="s">
        <v>6009</v>
      </c>
    </row>
    <row r="2794" spans="237:240" x14ac:dyDescent="0.3">
      <c r="IC2794" s="200" t="s">
        <v>6086</v>
      </c>
      <c r="ID2794" s="200" t="s">
        <v>6101</v>
      </c>
      <c r="IE2794" s="200" t="s">
        <v>6102</v>
      </c>
      <c r="IF2794" s="200" t="s">
        <v>6009</v>
      </c>
    </row>
    <row r="2795" spans="237:240" x14ac:dyDescent="0.3">
      <c r="IC2795" s="200" t="s">
        <v>6103</v>
      </c>
      <c r="ID2795" s="200" t="s">
        <v>5345</v>
      </c>
      <c r="IE2795" s="200" t="s">
        <v>6104</v>
      </c>
      <c r="IF2795" s="200" t="s">
        <v>6009</v>
      </c>
    </row>
    <row r="2796" spans="237:240" x14ac:dyDescent="0.3">
      <c r="IC2796" s="200" t="s">
        <v>6105</v>
      </c>
      <c r="ID2796" s="200" t="s">
        <v>6106</v>
      </c>
      <c r="IE2796" s="200" t="s">
        <v>6107</v>
      </c>
      <c r="IF2796" s="200" t="s">
        <v>6009</v>
      </c>
    </row>
    <row r="2797" spans="237:240" x14ac:dyDescent="0.3">
      <c r="IC2797" s="200" t="s">
        <v>6105</v>
      </c>
      <c r="ID2797" s="200" t="s">
        <v>6108</v>
      </c>
      <c r="IE2797" s="200" t="s">
        <v>6109</v>
      </c>
      <c r="IF2797" s="200" t="s">
        <v>6009</v>
      </c>
    </row>
    <row r="2798" spans="237:240" x14ac:dyDescent="0.3">
      <c r="IC2798" s="200" t="s">
        <v>6105</v>
      </c>
      <c r="ID2798" s="200" t="s">
        <v>6110</v>
      </c>
      <c r="IE2798" s="200" t="s">
        <v>6111</v>
      </c>
      <c r="IF2798" s="200" t="s">
        <v>6009</v>
      </c>
    </row>
    <row r="2799" spans="237:240" x14ac:dyDescent="0.3">
      <c r="IC2799" s="200" t="s">
        <v>6105</v>
      </c>
      <c r="ID2799" s="200" t="s">
        <v>6112</v>
      </c>
      <c r="IE2799" s="200" t="s">
        <v>6113</v>
      </c>
      <c r="IF2799" s="200" t="s">
        <v>6009</v>
      </c>
    </row>
    <row r="2800" spans="237:240" x14ac:dyDescent="0.3">
      <c r="IC2800" s="200" t="s">
        <v>6105</v>
      </c>
      <c r="ID2800" s="200" t="s">
        <v>6114</v>
      </c>
      <c r="IE2800" s="200" t="s">
        <v>6115</v>
      </c>
      <c r="IF2800" s="200" t="s">
        <v>6009</v>
      </c>
    </row>
    <row r="2801" spans="237:240" x14ac:dyDescent="0.3">
      <c r="IC2801" s="200" t="s">
        <v>6105</v>
      </c>
      <c r="ID2801" s="200" t="s">
        <v>6116</v>
      </c>
      <c r="IE2801" s="200" t="s">
        <v>6117</v>
      </c>
      <c r="IF2801" s="200" t="s">
        <v>6009</v>
      </c>
    </row>
    <row r="2802" spans="237:240" x14ac:dyDescent="0.3">
      <c r="IC2802" s="200" t="s">
        <v>6118</v>
      </c>
      <c r="ID2802" s="200" t="s">
        <v>6119</v>
      </c>
      <c r="IE2802" s="200" t="s">
        <v>6120</v>
      </c>
      <c r="IF2802" s="200" t="s">
        <v>6009</v>
      </c>
    </row>
    <row r="2803" spans="237:240" x14ac:dyDescent="0.3">
      <c r="IC2803" s="200" t="s">
        <v>6121</v>
      </c>
      <c r="ID2803" s="200" t="s">
        <v>6122</v>
      </c>
      <c r="IE2803" s="200" t="s">
        <v>6123</v>
      </c>
      <c r="IF2803" s="200" t="s">
        <v>6009</v>
      </c>
    </row>
    <row r="2804" spans="237:240" x14ac:dyDescent="0.3">
      <c r="IC2804" s="200" t="s">
        <v>6121</v>
      </c>
      <c r="ID2804" s="200" t="s">
        <v>6124</v>
      </c>
      <c r="IE2804" s="200" t="s">
        <v>6125</v>
      </c>
      <c r="IF2804" s="200" t="s">
        <v>6009</v>
      </c>
    </row>
    <row r="2805" spans="237:240" x14ac:dyDescent="0.3">
      <c r="IC2805" s="200" t="s">
        <v>6121</v>
      </c>
      <c r="ID2805" s="200" t="s">
        <v>6126</v>
      </c>
      <c r="IE2805" s="200" t="s">
        <v>6127</v>
      </c>
      <c r="IF2805" s="200" t="s">
        <v>6009</v>
      </c>
    </row>
    <row r="2806" spans="237:240" x14ac:dyDescent="0.3">
      <c r="IC2806" s="200" t="s">
        <v>6121</v>
      </c>
      <c r="ID2806" s="200" t="s">
        <v>6128</v>
      </c>
      <c r="IE2806" s="200" t="s">
        <v>6129</v>
      </c>
      <c r="IF2806" s="200" t="s">
        <v>6009</v>
      </c>
    </row>
    <row r="2807" spans="237:240" x14ac:dyDescent="0.3">
      <c r="IC2807" s="200" t="s">
        <v>6121</v>
      </c>
      <c r="ID2807" s="200" t="s">
        <v>6130</v>
      </c>
      <c r="IE2807" s="200" t="s">
        <v>6131</v>
      </c>
      <c r="IF2807" s="200" t="s">
        <v>6009</v>
      </c>
    </row>
    <row r="2808" spans="237:240" x14ac:dyDescent="0.3">
      <c r="IC2808" s="200" t="s">
        <v>6121</v>
      </c>
      <c r="ID2808" s="200" t="s">
        <v>6132</v>
      </c>
      <c r="IE2808" s="200" t="s">
        <v>6133</v>
      </c>
      <c r="IF2808" s="200" t="s">
        <v>6009</v>
      </c>
    </row>
    <row r="2809" spans="237:240" x14ac:dyDescent="0.3">
      <c r="IC2809" s="200" t="s">
        <v>6121</v>
      </c>
      <c r="ID2809" s="200" t="s">
        <v>6134</v>
      </c>
      <c r="IE2809" s="200" t="s">
        <v>6135</v>
      </c>
      <c r="IF2809" s="200" t="s">
        <v>6009</v>
      </c>
    </row>
    <row r="2810" spans="237:240" x14ac:dyDescent="0.3">
      <c r="IC2810" s="200" t="s">
        <v>6121</v>
      </c>
      <c r="ID2810" s="200" t="s">
        <v>6136</v>
      </c>
      <c r="IE2810" s="200" t="s">
        <v>6137</v>
      </c>
      <c r="IF2810" s="200" t="s">
        <v>6009</v>
      </c>
    </row>
    <row r="2811" spans="237:240" x14ac:dyDescent="0.3">
      <c r="IC2811" s="200" t="s">
        <v>6121</v>
      </c>
      <c r="ID2811" s="200" t="s">
        <v>6138</v>
      </c>
      <c r="IE2811" s="200" t="s">
        <v>6139</v>
      </c>
      <c r="IF2811" s="200" t="s">
        <v>6009</v>
      </c>
    </row>
    <row r="2812" spans="237:240" x14ac:dyDescent="0.3">
      <c r="IC2812" s="200" t="s">
        <v>6121</v>
      </c>
      <c r="ID2812" s="200" t="s">
        <v>6140</v>
      </c>
      <c r="IE2812" s="200" t="s">
        <v>6141</v>
      </c>
      <c r="IF2812" s="200" t="s">
        <v>6009</v>
      </c>
    </row>
    <row r="2813" spans="237:240" x14ac:dyDescent="0.3">
      <c r="IC2813" s="200" t="s">
        <v>6121</v>
      </c>
      <c r="ID2813" s="200" t="s">
        <v>6142</v>
      </c>
      <c r="IE2813" s="200" t="s">
        <v>6143</v>
      </c>
      <c r="IF2813" s="200" t="s">
        <v>6009</v>
      </c>
    </row>
    <row r="2814" spans="237:240" x14ac:dyDescent="0.3">
      <c r="IC2814" s="200" t="s">
        <v>6121</v>
      </c>
      <c r="ID2814" s="200" t="s">
        <v>6144</v>
      </c>
      <c r="IE2814" s="200" t="s">
        <v>6145</v>
      </c>
      <c r="IF2814" s="200" t="s">
        <v>6009</v>
      </c>
    </row>
    <row r="2815" spans="237:240" x14ac:dyDescent="0.3">
      <c r="IC2815" s="200" t="s">
        <v>6121</v>
      </c>
      <c r="ID2815" s="200" t="s">
        <v>6146</v>
      </c>
      <c r="IE2815" s="200" t="s">
        <v>6147</v>
      </c>
      <c r="IF2815" s="200" t="s">
        <v>6009</v>
      </c>
    </row>
    <row r="2816" spans="237:240" x14ac:dyDescent="0.3">
      <c r="IC2816" s="200" t="s">
        <v>6121</v>
      </c>
      <c r="ID2816" s="200" t="s">
        <v>6148</v>
      </c>
      <c r="IE2816" s="200" t="s">
        <v>6149</v>
      </c>
      <c r="IF2816" s="200" t="s">
        <v>6009</v>
      </c>
    </row>
    <row r="2817" spans="237:240" x14ac:dyDescent="0.3">
      <c r="IC2817" s="200" t="s">
        <v>6121</v>
      </c>
      <c r="ID2817" s="200" t="s">
        <v>5683</v>
      </c>
      <c r="IE2817" s="200" t="s">
        <v>6150</v>
      </c>
      <c r="IF2817" s="200" t="s">
        <v>6009</v>
      </c>
    </row>
    <row r="2818" spans="237:240" x14ac:dyDescent="0.3">
      <c r="IC2818" s="200" t="s">
        <v>6121</v>
      </c>
      <c r="ID2818" s="200" t="s">
        <v>6151</v>
      </c>
      <c r="IE2818" s="200" t="s">
        <v>6152</v>
      </c>
      <c r="IF2818" s="200" t="s">
        <v>6009</v>
      </c>
    </row>
    <row r="2819" spans="237:240" x14ac:dyDescent="0.3">
      <c r="IC2819" s="200" t="s">
        <v>6121</v>
      </c>
      <c r="ID2819" s="200" t="s">
        <v>6153</v>
      </c>
      <c r="IE2819" s="200" t="s">
        <v>6154</v>
      </c>
      <c r="IF2819" s="200" t="s">
        <v>6009</v>
      </c>
    </row>
    <row r="2820" spans="237:240" x14ac:dyDescent="0.3">
      <c r="IC2820" s="200" t="s">
        <v>6121</v>
      </c>
      <c r="ID2820" s="200" t="s">
        <v>430</v>
      </c>
      <c r="IE2820" s="200" t="s">
        <v>6155</v>
      </c>
      <c r="IF2820" s="200" t="s">
        <v>6009</v>
      </c>
    </row>
    <row r="2821" spans="237:240" x14ac:dyDescent="0.3">
      <c r="IC2821" s="200" t="s">
        <v>6121</v>
      </c>
      <c r="ID2821" s="200" t="s">
        <v>6156</v>
      </c>
      <c r="IE2821" s="200" t="s">
        <v>6157</v>
      </c>
      <c r="IF2821" s="200" t="s">
        <v>6009</v>
      </c>
    </row>
    <row r="2822" spans="237:240" x14ac:dyDescent="0.3">
      <c r="IC2822" s="200" t="s">
        <v>6121</v>
      </c>
      <c r="ID2822" s="200" t="s">
        <v>6158</v>
      </c>
      <c r="IE2822" s="200" t="s">
        <v>6159</v>
      </c>
      <c r="IF2822" s="200" t="s">
        <v>6009</v>
      </c>
    </row>
    <row r="2823" spans="237:240" x14ac:dyDescent="0.3">
      <c r="IC2823" s="200" t="s">
        <v>6121</v>
      </c>
      <c r="ID2823" s="200" t="s">
        <v>6160</v>
      </c>
      <c r="IE2823" s="200" t="s">
        <v>6161</v>
      </c>
      <c r="IF2823" s="200" t="s">
        <v>6009</v>
      </c>
    </row>
    <row r="2824" spans="237:240" x14ac:dyDescent="0.3">
      <c r="IC2824" s="200" t="s">
        <v>6121</v>
      </c>
      <c r="ID2824" s="200" t="s">
        <v>6162</v>
      </c>
      <c r="IE2824" s="200" t="s">
        <v>6163</v>
      </c>
      <c r="IF2824" s="200" t="s">
        <v>6009</v>
      </c>
    </row>
    <row r="2825" spans="237:240" x14ac:dyDescent="0.3">
      <c r="IC2825" s="200" t="s">
        <v>6164</v>
      </c>
      <c r="ID2825" s="200" t="s">
        <v>6165</v>
      </c>
      <c r="IE2825" s="200" t="s">
        <v>6166</v>
      </c>
      <c r="IF2825" s="200" t="s">
        <v>6009</v>
      </c>
    </row>
    <row r="2826" spans="237:240" x14ac:dyDescent="0.3">
      <c r="IC2826" s="200" t="s">
        <v>6164</v>
      </c>
      <c r="ID2826" s="200" t="s">
        <v>6167</v>
      </c>
      <c r="IE2826" s="200" t="s">
        <v>6168</v>
      </c>
      <c r="IF2826" s="200" t="s">
        <v>6009</v>
      </c>
    </row>
    <row r="2827" spans="237:240" x14ac:dyDescent="0.3">
      <c r="IC2827" s="200" t="s">
        <v>6164</v>
      </c>
      <c r="ID2827" s="200" t="s">
        <v>6169</v>
      </c>
      <c r="IE2827" s="200" t="s">
        <v>6170</v>
      </c>
      <c r="IF2827" s="200" t="s">
        <v>6009</v>
      </c>
    </row>
    <row r="2828" spans="237:240" x14ac:dyDescent="0.3">
      <c r="IC2828" s="200" t="s">
        <v>6164</v>
      </c>
      <c r="ID2828" s="200" t="s">
        <v>6171</v>
      </c>
      <c r="IE2828" s="200" t="s">
        <v>6172</v>
      </c>
      <c r="IF2828" s="200" t="s">
        <v>6009</v>
      </c>
    </row>
    <row r="2829" spans="237:240" x14ac:dyDescent="0.3">
      <c r="IC2829" s="200" t="s">
        <v>6164</v>
      </c>
      <c r="ID2829" s="200" t="s">
        <v>6173</v>
      </c>
      <c r="IE2829" s="200" t="s">
        <v>6174</v>
      </c>
      <c r="IF2829" s="200" t="s">
        <v>6009</v>
      </c>
    </row>
    <row r="2830" spans="237:240" x14ac:dyDescent="0.3">
      <c r="IC2830" s="200" t="s">
        <v>6164</v>
      </c>
      <c r="ID2830" s="200" t="s">
        <v>6175</v>
      </c>
      <c r="IE2830" s="200" t="s">
        <v>6176</v>
      </c>
      <c r="IF2830" s="200" t="s">
        <v>6009</v>
      </c>
    </row>
    <row r="2831" spans="237:240" x14ac:dyDescent="0.3">
      <c r="IC2831" s="200" t="s">
        <v>6177</v>
      </c>
      <c r="ID2831" s="200" t="s">
        <v>6178</v>
      </c>
      <c r="IE2831" s="200" t="s">
        <v>6179</v>
      </c>
      <c r="IF2831" s="200" t="s">
        <v>6009</v>
      </c>
    </row>
    <row r="2832" spans="237:240" x14ac:dyDescent="0.3">
      <c r="IC2832" s="200" t="s">
        <v>6180</v>
      </c>
      <c r="ID2832" s="200" t="s">
        <v>1881</v>
      </c>
      <c r="IE2832" s="200" t="s">
        <v>6181</v>
      </c>
      <c r="IF2832" s="200" t="s">
        <v>6009</v>
      </c>
    </row>
    <row r="2833" spans="237:240" x14ac:dyDescent="0.3">
      <c r="IC2833" s="200" t="s">
        <v>6180</v>
      </c>
      <c r="ID2833" s="200" t="s">
        <v>6182</v>
      </c>
      <c r="IE2833" s="200" t="s">
        <v>6183</v>
      </c>
      <c r="IF2833" s="200" t="s">
        <v>6009</v>
      </c>
    </row>
    <row r="2834" spans="237:240" x14ac:dyDescent="0.3">
      <c r="IC2834" s="200" t="s">
        <v>6180</v>
      </c>
      <c r="ID2834" s="200" t="s">
        <v>6184</v>
      </c>
      <c r="IE2834" s="200" t="s">
        <v>6185</v>
      </c>
      <c r="IF2834" s="200" t="s">
        <v>6009</v>
      </c>
    </row>
    <row r="2835" spans="237:240" x14ac:dyDescent="0.3">
      <c r="IC2835" s="200" t="s">
        <v>6180</v>
      </c>
      <c r="ID2835" s="200" t="s">
        <v>6186</v>
      </c>
      <c r="IE2835" s="200" t="s">
        <v>6187</v>
      </c>
      <c r="IF2835" s="200" t="s">
        <v>6009</v>
      </c>
    </row>
    <row r="2836" spans="237:240" x14ac:dyDescent="0.3">
      <c r="IC2836" s="200" t="s">
        <v>6180</v>
      </c>
      <c r="ID2836" s="200" t="s">
        <v>6188</v>
      </c>
      <c r="IE2836" s="200" t="s">
        <v>6189</v>
      </c>
      <c r="IF2836" s="200" t="s">
        <v>6009</v>
      </c>
    </row>
    <row r="2837" spans="237:240" x14ac:dyDescent="0.3">
      <c r="IC2837" s="200" t="s">
        <v>6180</v>
      </c>
      <c r="ID2837" s="200" t="s">
        <v>6190</v>
      </c>
      <c r="IE2837" s="200" t="s">
        <v>6191</v>
      </c>
      <c r="IF2837" s="200" t="s">
        <v>6009</v>
      </c>
    </row>
    <row r="2838" spans="237:240" x14ac:dyDescent="0.3">
      <c r="IC2838" s="200" t="s">
        <v>6180</v>
      </c>
      <c r="ID2838" s="200" t="s">
        <v>6192</v>
      </c>
      <c r="IE2838" s="200" t="s">
        <v>6193</v>
      </c>
      <c r="IF2838" s="200" t="s">
        <v>6009</v>
      </c>
    </row>
    <row r="2839" spans="237:240" x14ac:dyDescent="0.3">
      <c r="IC2839" s="200" t="s">
        <v>6180</v>
      </c>
      <c r="ID2839" s="200" t="s">
        <v>6194</v>
      </c>
      <c r="IE2839" s="200" t="s">
        <v>6195</v>
      </c>
      <c r="IF2839" s="200" t="s">
        <v>6009</v>
      </c>
    </row>
    <row r="2840" spans="237:240" x14ac:dyDescent="0.3">
      <c r="IC2840" s="200" t="s">
        <v>6196</v>
      </c>
      <c r="ID2840" s="200" t="s">
        <v>6197</v>
      </c>
      <c r="IE2840" s="200" t="s">
        <v>6198</v>
      </c>
      <c r="IF2840" s="200" t="s">
        <v>6009</v>
      </c>
    </row>
    <row r="2841" spans="237:240" x14ac:dyDescent="0.3">
      <c r="IC2841" s="200" t="s">
        <v>6196</v>
      </c>
      <c r="ID2841" s="200" t="s">
        <v>6199</v>
      </c>
      <c r="IE2841" s="200" t="s">
        <v>6200</v>
      </c>
      <c r="IF2841" s="200" t="s">
        <v>6009</v>
      </c>
    </row>
    <row r="2842" spans="237:240" x14ac:dyDescent="0.3">
      <c r="IC2842" s="200" t="s">
        <v>6196</v>
      </c>
      <c r="ID2842" s="200" t="s">
        <v>6201</v>
      </c>
      <c r="IE2842" s="200" t="s">
        <v>6202</v>
      </c>
      <c r="IF2842" s="200" t="s">
        <v>6009</v>
      </c>
    </row>
    <row r="2843" spans="237:240" x14ac:dyDescent="0.3">
      <c r="IC2843" s="200" t="s">
        <v>6196</v>
      </c>
      <c r="ID2843" s="200" t="s">
        <v>6203</v>
      </c>
      <c r="IE2843" s="200" t="s">
        <v>6204</v>
      </c>
      <c r="IF2843" s="200" t="s">
        <v>6009</v>
      </c>
    </row>
    <row r="2844" spans="237:240" x14ac:dyDescent="0.3">
      <c r="IC2844" s="200" t="s">
        <v>6196</v>
      </c>
      <c r="ID2844" s="200" t="s">
        <v>6205</v>
      </c>
      <c r="IE2844" s="200" t="s">
        <v>6206</v>
      </c>
      <c r="IF2844" s="200" t="s">
        <v>6009</v>
      </c>
    </row>
    <row r="2845" spans="237:240" x14ac:dyDescent="0.3">
      <c r="IC2845" s="200" t="s">
        <v>6196</v>
      </c>
      <c r="ID2845" s="200" t="s">
        <v>6207</v>
      </c>
      <c r="IE2845" s="200" t="s">
        <v>6208</v>
      </c>
      <c r="IF2845" s="200" t="s">
        <v>6009</v>
      </c>
    </row>
    <row r="2846" spans="237:240" x14ac:dyDescent="0.3">
      <c r="IC2846" s="200" t="s">
        <v>6196</v>
      </c>
      <c r="ID2846" s="200" t="s">
        <v>6209</v>
      </c>
      <c r="IE2846" s="200" t="s">
        <v>6210</v>
      </c>
      <c r="IF2846" s="200" t="s">
        <v>6009</v>
      </c>
    </row>
    <row r="2847" spans="237:240" x14ac:dyDescent="0.3">
      <c r="IC2847" s="200" t="s">
        <v>6196</v>
      </c>
      <c r="ID2847" s="200" t="s">
        <v>6211</v>
      </c>
      <c r="IE2847" s="200" t="s">
        <v>6212</v>
      </c>
      <c r="IF2847" s="200" t="s">
        <v>6009</v>
      </c>
    </row>
    <row r="2848" spans="237:240" x14ac:dyDescent="0.3">
      <c r="IC2848" s="200" t="s">
        <v>6213</v>
      </c>
      <c r="ID2848" s="200" t="s">
        <v>6214</v>
      </c>
      <c r="IE2848" s="200" t="s">
        <v>6215</v>
      </c>
      <c r="IF2848" s="200" t="s">
        <v>6009</v>
      </c>
    </row>
    <row r="2849" spans="237:240" x14ac:dyDescent="0.3">
      <c r="IC2849" s="200" t="s">
        <v>6213</v>
      </c>
      <c r="ID2849" s="200" t="s">
        <v>6216</v>
      </c>
      <c r="IE2849" s="200" t="s">
        <v>6217</v>
      </c>
      <c r="IF2849" s="200" t="s">
        <v>6009</v>
      </c>
    </row>
    <row r="2850" spans="237:240" x14ac:dyDescent="0.3">
      <c r="IC2850" s="200" t="s">
        <v>6213</v>
      </c>
      <c r="ID2850" s="200" t="s">
        <v>6218</v>
      </c>
      <c r="IE2850" s="200" t="s">
        <v>6219</v>
      </c>
      <c r="IF2850" s="200" t="s">
        <v>6009</v>
      </c>
    </row>
    <row r="2851" spans="237:240" x14ac:dyDescent="0.3">
      <c r="IC2851" s="200" t="s">
        <v>6213</v>
      </c>
      <c r="ID2851" s="200" t="s">
        <v>6220</v>
      </c>
      <c r="IE2851" s="200" t="s">
        <v>6221</v>
      </c>
      <c r="IF2851" s="200" t="s">
        <v>6009</v>
      </c>
    </row>
    <row r="2852" spans="237:240" x14ac:dyDescent="0.3">
      <c r="IC2852" s="200" t="s">
        <v>6213</v>
      </c>
      <c r="ID2852" s="200" t="s">
        <v>6222</v>
      </c>
      <c r="IE2852" s="200" t="s">
        <v>6223</v>
      </c>
      <c r="IF2852" s="200" t="s">
        <v>6009</v>
      </c>
    </row>
    <row r="2853" spans="237:240" x14ac:dyDescent="0.3">
      <c r="IC2853" s="200" t="s">
        <v>6213</v>
      </c>
      <c r="ID2853" s="200" t="s">
        <v>6224</v>
      </c>
      <c r="IE2853" s="200" t="s">
        <v>6225</v>
      </c>
      <c r="IF2853" s="200" t="s">
        <v>6009</v>
      </c>
    </row>
    <row r="2854" spans="237:240" x14ac:dyDescent="0.3">
      <c r="IC2854" s="200" t="s">
        <v>6213</v>
      </c>
      <c r="ID2854" s="200" t="s">
        <v>6226</v>
      </c>
      <c r="IE2854" s="200" t="s">
        <v>6227</v>
      </c>
      <c r="IF2854" s="200" t="s">
        <v>6009</v>
      </c>
    </row>
    <row r="2855" spans="237:240" x14ac:dyDescent="0.3">
      <c r="IC2855" s="200" t="s">
        <v>6213</v>
      </c>
      <c r="ID2855" s="200" t="s">
        <v>6228</v>
      </c>
      <c r="IE2855" s="200" t="s">
        <v>6229</v>
      </c>
      <c r="IF2855" s="200" t="s">
        <v>6009</v>
      </c>
    </row>
    <row r="2856" spans="237:240" x14ac:dyDescent="0.3">
      <c r="IC2856" s="200" t="s">
        <v>6213</v>
      </c>
      <c r="ID2856" s="200" t="s">
        <v>6230</v>
      </c>
      <c r="IE2856" s="200" t="s">
        <v>6231</v>
      </c>
      <c r="IF2856" s="200" t="s">
        <v>6009</v>
      </c>
    </row>
    <row r="2857" spans="237:240" x14ac:dyDescent="0.3">
      <c r="IC2857" s="200" t="s">
        <v>6213</v>
      </c>
      <c r="ID2857" s="200" t="s">
        <v>6232</v>
      </c>
      <c r="IE2857" s="200" t="s">
        <v>6233</v>
      </c>
      <c r="IF2857" s="200" t="s">
        <v>6009</v>
      </c>
    </row>
    <row r="2858" spans="237:240" x14ac:dyDescent="0.3">
      <c r="IC2858" s="200" t="s">
        <v>6234</v>
      </c>
      <c r="ID2858" s="200" t="s">
        <v>6235</v>
      </c>
      <c r="IE2858" s="200" t="s">
        <v>6236</v>
      </c>
      <c r="IF2858" s="200" t="s">
        <v>6009</v>
      </c>
    </row>
    <row r="2859" spans="237:240" x14ac:dyDescent="0.3">
      <c r="IC2859" s="200" t="s">
        <v>6237</v>
      </c>
      <c r="ID2859" s="200" t="s">
        <v>6238</v>
      </c>
      <c r="IE2859" s="200" t="s">
        <v>6239</v>
      </c>
      <c r="IF2859" s="200" t="s">
        <v>6009</v>
      </c>
    </row>
    <row r="2860" spans="237:240" x14ac:dyDescent="0.3">
      <c r="IC2860" s="200" t="s">
        <v>6237</v>
      </c>
      <c r="ID2860" s="200" t="s">
        <v>6240</v>
      </c>
      <c r="IE2860" s="200" t="s">
        <v>6241</v>
      </c>
      <c r="IF2860" s="200" t="s">
        <v>6009</v>
      </c>
    </row>
    <row r="2861" spans="237:240" x14ac:dyDescent="0.3">
      <c r="IC2861" s="200" t="s">
        <v>6237</v>
      </c>
      <c r="ID2861" s="200" t="s">
        <v>6242</v>
      </c>
      <c r="IE2861" s="200" t="s">
        <v>6243</v>
      </c>
      <c r="IF2861" s="200" t="s">
        <v>6009</v>
      </c>
    </row>
    <row r="2862" spans="237:240" x14ac:dyDescent="0.3">
      <c r="IC2862" s="200" t="s">
        <v>6237</v>
      </c>
      <c r="ID2862" s="200" t="s">
        <v>6244</v>
      </c>
      <c r="IE2862" s="200" t="s">
        <v>6245</v>
      </c>
      <c r="IF2862" s="200" t="s">
        <v>6009</v>
      </c>
    </row>
    <row r="2863" spans="237:240" x14ac:dyDescent="0.3">
      <c r="IC2863" s="200" t="s">
        <v>6237</v>
      </c>
      <c r="ID2863" s="200" t="s">
        <v>6246</v>
      </c>
      <c r="IE2863" s="200" t="s">
        <v>6247</v>
      </c>
      <c r="IF2863" s="200" t="s">
        <v>6009</v>
      </c>
    </row>
    <row r="2864" spans="237:240" x14ac:dyDescent="0.3">
      <c r="IC2864" s="200" t="s">
        <v>6248</v>
      </c>
      <c r="ID2864" s="200" t="s">
        <v>6249</v>
      </c>
      <c r="IE2864" s="200" t="s">
        <v>6250</v>
      </c>
      <c r="IF2864" s="200" t="s">
        <v>6009</v>
      </c>
    </row>
    <row r="2865" spans="237:240" x14ac:dyDescent="0.3">
      <c r="IC2865" s="200" t="s">
        <v>6248</v>
      </c>
      <c r="ID2865" s="200" t="s">
        <v>6251</v>
      </c>
      <c r="IE2865" s="200" t="s">
        <v>6252</v>
      </c>
      <c r="IF2865" s="200" t="s">
        <v>6009</v>
      </c>
    </row>
    <row r="2866" spans="237:240" x14ac:dyDescent="0.3">
      <c r="IC2866" s="200" t="s">
        <v>6248</v>
      </c>
      <c r="ID2866" s="200" t="s">
        <v>6253</v>
      </c>
      <c r="IE2866" s="200" t="s">
        <v>6254</v>
      </c>
      <c r="IF2866" s="200" t="s">
        <v>6009</v>
      </c>
    </row>
    <row r="2867" spans="237:240" x14ac:dyDescent="0.3">
      <c r="IC2867" s="200" t="s">
        <v>6248</v>
      </c>
      <c r="ID2867" s="200" t="s">
        <v>6255</v>
      </c>
      <c r="IE2867" s="200" t="s">
        <v>6256</v>
      </c>
      <c r="IF2867" s="200" t="s">
        <v>6009</v>
      </c>
    </row>
    <row r="2868" spans="237:240" x14ac:dyDescent="0.3">
      <c r="IC2868" s="200" t="s">
        <v>6248</v>
      </c>
      <c r="ID2868" s="200" t="s">
        <v>6257</v>
      </c>
      <c r="IE2868" s="200" t="s">
        <v>6258</v>
      </c>
      <c r="IF2868" s="200" t="s">
        <v>6009</v>
      </c>
    </row>
    <row r="2869" spans="237:240" x14ac:dyDescent="0.3">
      <c r="IC2869" s="200" t="s">
        <v>6248</v>
      </c>
      <c r="ID2869" s="200" t="s">
        <v>6259</v>
      </c>
      <c r="IE2869" s="200" t="s">
        <v>6260</v>
      </c>
      <c r="IF2869" s="200" t="s">
        <v>6009</v>
      </c>
    </row>
    <row r="2870" spans="237:240" x14ac:dyDescent="0.3">
      <c r="IC2870" s="200" t="s">
        <v>6248</v>
      </c>
      <c r="ID2870" s="200" t="s">
        <v>6261</v>
      </c>
      <c r="IE2870" s="200" t="s">
        <v>6262</v>
      </c>
      <c r="IF2870" s="200" t="s">
        <v>6009</v>
      </c>
    </row>
    <row r="2871" spans="237:240" x14ac:dyDescent="0.3">
      <c r="IC2871" s="200" t="s">
        <v>6248</v>
      </c>
      <c r="ID2871" s="200" t="s">
        <v>6263</v>
      </c>
      <c r="IE2871" s="200" t="s">
        <v>6264</v>
      </c>
      <c r="IF2871" s="200" t="s">
        <v>6009</v>
      </c>
    </row>
    <row r="2872" spans="237:240" x14ac:dyDescent="0.3">
      <c r="IC2872" s="200" t="s">
        <v>6248</v>
      </c>
      <c r="ID2872" s="200" t="s">
        <v>6265</v>
      </c>
      <c r="IE2872" s="200" t="s">
        <v>6266</v>
      </c>
      <c r="IF2872" s="200" t="s">
        <v>6009</v>
      </c>
    </row>
    <row r="2873" spans="237:240" x14ac:dyDescent="0.3">
      <c r="IC2873" s="200" t="s">
        <v>6267</v>
      </c>
      <c r="ID2873" s="200" t="s">
        <v>6268</v>
      </c>
      <c r="IE2873" s="200" t="s">
        <v>6269</v>
      </c>
      <c r="IF2873" s="200" t="s">
        <v>6009</v>
      </c>
    </row>
    <row r="2874" spans="237:240" x14ac:dyDescent="0.3">
      <c r="IC2874" s="200" t="s">
        <v>6267</v>
      </c>
      <c r="ID2874" s="200" t="s">
        <v>6270</v>
      </c>
      <c r="IE2874" s="200" t="s">
        <v>6271</v>
      </c>
      <c r="IF2874" s="200" t="s">
        <v>6009</v>
      </c>
    </row>
    <row r="2875" spans="237:240" x14ac:dyDescent="0.3">
      <c r="IC2875" s="200" t="s">
        <v>6267</v>
      </c>
      <c r="ID2875" s="200" t="s">
        <v>6272</v>
      </c>
      <c r="IE2875" s="200" t="s">
        <v>6273</v>
      </c>
      <c r="IF2875" s="200" t="s">
        <v>6009</v>
      </c>
    </row>
    <row r="2876" spans="237:240" x14ac:dyDescent="0.3">
      <c r="IC2876" s="200" t="s">
        <v>6267</v>
      </c>
      <c r="ID2876" s="200" t="s">
        <v>6274</v>
      </c>
      <c r="IE2876" s="200" t="s">
        <v>6275</v>
      </c>
      <c r="IF2876" s="200" t="s">
        <v>6009</v>
      </c>
    </row>
    <row r="2877" spans="237:240" x14ac:dyDescent="0.3">
      <c r="IC2877" s="200" t="s">
        <v>6267</v>
      </c>
      <c r="ID2877" s="200" t="s">
        <v>6276</v>
      </c>
      <c r="IE2877" s="200" t="s">
        <v>6277</v>
      </c>
      <c r="IF2877" s="200" t="s">
        <v>6009</v>
      </c>
    </row>
    <row r="2878" spans="237:240" x14ac:dyDescent="0.3">
      <c r="IC2878" s="200" t="s">
        <v>6267</v>
      </c>
      <c r="ID2878" s="200" t="s">
        <v>6278</v>
      </c>
      <c r="IE2878" s="200" t="s">
        <v>6279</v>
      </c>
      <c r="IF2878" s="200" t="s">
        <v>6009</v>
      </c>
    </row>
    <row r="2879" spans="237:240" x14ac:dyDescent="0.3">
      <c r="IC2879" s="200" t="s">
        <v>6267</v>
      </c>
      <c r="ID2879" s="200" t="s">
        <v>6280</v>
      </c>
      <c r="IE2879" s="200" t="s">
        <v>6281</v>
      </c>
      <c r="IF2879" s="200" t="s">
        <v>6009</v>
      </c>
    </row>
    <row r="2880" spans="237:240" x14ac:dyDescent="0.3">
      <c r="IC2880" s="200" t="s">
        <v>6267</v>
      </c>
      <c r="ID2880" s="200" t="s">
        <v>6282</v>
      </c>
      <c r="IE2880" s="200" t="s">
        <v>6283</v>
      </c>
      <c r="IF2880" s="200" t="s">
        <v>6009</v>
      </c>
    </row>
    <row r="2881" spans="237:240" x14ac:dyDescent="0.3">
      <c r="IC2881" s="200" t="s">
        <v>6267</v>
      </c>
      <c r="ID2881" s="200" t="s">
        <v>6284</v>
      </c>
      <c r="IE2881" s="200" t="s">
        <v>6285</v>
      </c>
      <c r="IF2881" s="200" t="s">
        <v>6009</v>
      </c>
    </row>
    <row r="2882" spans="237:240" x14ac:dyDescent="0.3">
      <c r="IC2882" s="200" t="s">
        <v>6267</v>
      </c>
      <c r="ID2882" s="200" t="s">
        <v>6286</v>
      </c>
      <c r="IE2882" s="200" t="s">
        <v>6287</v>
      </c>
      <c r="IF2882" s="200" t="s">
        <v>6009</v>
      </c>
    </row>
    <row r="2883" spans="237:240" x14ac:dyDescent="0.3">
      <c r="IC2883" s="200" t="s">
        <v>6267</v>
      </c>
      <c r="ID2883" s="200" t="s">
        <v>6288</v>
      </c>
      <c r="IE2883" s="200" t="s">
        <v>6289</v>
      </c>
      <c r="IF2883" s="200" t="s">
        <v>6009</v>
      </c>
    </row>
    <row r="2884" spans="237:240" x14ac:dyDescent="0.3">
      <c r="IC2884" s="200" t="s">
        <v>6267</v>
      </c>
      <c r="ID2884" s="200" t="s">
        <v>6290</v>
      </c>
      <c r="IE2884" s="200" t="s">
        <v>6291</v>
      </c>
      <c r="IF2884" s="200" t="s">
        <v>6009</v>
      </c>
    </row>
    <row r="2885" spans="237:240" x14ac:dyDescent="0.3">
      <c r="IC2885" s="200" t="s">
        <v>6292</v>
      </c>
      <c r="ID2885" s="200" t="s">
        <v>6293</v>
      </c>
      <c r="IE2885" s="200" t="s">
        <v>6294</v>
      </c>
      <c r="IF2885" s="200" t="s">
        <v>6009</v>
      </c>
    </row>
    <row r="2886" spans="237:240" x14ac:dyDescent="0.3">
      <c r="IC2886" s="200" t="s">
        <v>6292</v>
      </c>
      <c r="ID2886" s="200" t="s">
        <v>6295</v>
      </c>
      <c r="IE2886" s="200" t="s">
        <v>6296</v>
      </c>
      <c r="IF2886" s="200" t="s">
        <v>6009</v>
      </c>
    </row>
    <row r="2887" spans="237:240" x14ac:dyDescent="0.3">
      <c r="IC2887" s="200" t="s">
        <v>6292</v>
      </c>
      <c r="ID2887" s="200" t="s">
        <v>6297</v>
      </c>
      <c r="IE2887" s="200" t="s">
        <v>6298</v>
      </c>
      <c r="IF2887" s="200" t="s">
        <v>6009</v>
      </c>
    </row>
    <row r="2888" spans="237:240" x14ac:dyDescent="0.3">
      <c r="IC2888" s="200" t="s">
        <v>6292</v>
      </c>
      <c r="ID2888" s="200" t="s">
        <v>6299</v>
      </c>
      <c r="IE2888" s="200" t="s">
        <v>6300</v>
      </c>
      <c r="IF2888" s="200" t="s">
        <v>6009</v>
      </c>
    </row>
    <row r="2889" spans="237:240" x14ac:dyDescent="0.3">
      <c r="IC2889" s="200" t="s">
        <v>6292</v>
      </c>
      <c r="ID2889" s="200" t="s">
        <v>6301</v>
      </c>
      <c r="IE2889" s="200" t="s">
        <v>6302</v>
      </c>
      <c r="IF2889" s="200" t="s">
        <v>6009</v>
      </c>
    </row>
    <row r="2890" spans="237:240" x14ac:dyDescent="0.3">
      <c r="IC2890" s="200" t="s">
        <v>6292</v>
      </c>
      <c r="ID2890" s="200" t="s">
        <v>6303</v>
      </c>
      <c r="IE2890" s="200" t="s">
        <v>6304</v>
      </c>
      <c r="IF2890" s="200" t="s">
        <v>6009</v>
      </c>
    </row>
    <row r="2891" spans="237:240" x14ac:dyDescent="0.3">
      <c r="IC2891" s="200" t="s">
        <v>6292</v>
      </c>
      <c r="ID2891" s="200" t="s">
        <v>6305</v>
      </c>
      <c r="IE2891" s="200" t="s">
        <v>6306</v>
      </c>
      <c r="IF2891" s="200" t="s">
        <v>6009</v>
      </c>
    </row>
    <row r="2892" spans="237:240" x14ac:dyDescent="0.3">
      <c r="IC2892" s="200" t="s">
        <v>6292</v>
      </c>
      <c r="ID2892" s="200" t="s">
        <v>6307</v>
      </c>
      <c r="IE2892" s="200" t="s">
        <v>6308</v>
      </c>
      <c r="IF2892" s="200" t="s">
        <v>6009</v>
      </c>
    </row>
    <row r="2893" spans="237:240" x14ac:dyDescent="0.3">
      <c r="IC2893" s="200" t="s">
        <v>6309</v>
      </c>
      <c r="ID2893" s="200" t="s">
        <v>6310</v>
      </c>
      <c r="IE2893" s="200" t="s">
        <v>6311</v>
      </c>
      <c r="IF2893" s="200" t="s">
        <v>6009</v>
      </c>
    </row>
    <row r="2894" spans="237:240" x14ac:dyDescent="0.3">
      <c r="IC2894" s="200" t="s">
        <v>6309</v>
      </c>
      <c r="ID2894" s="200" t="s">
        <v>6312</v>
      </c>
      <c r="IE2894" s="200" t="s">
        <v>6313</v>
      </c>
      <c r="IF2894" s="200" t="s">
        <v>6009</v>
      </c>
    </row>
    <row r="2895" spans="237:240" x14ac:dyDescent="0.3">
      <c r="IC2895" s="200" t="s">
        <v>6309</v>
      </c>
      <c r="ID2895" s="200" t="s">
        <v>6314</v>
      </c>
      <c r="IE2895" s="200" t="s">
        <v>6315</v>
      </c>
      <c r="IF2895" s="200" t="s">
        <v>6009</v>
      </c>
    </row>
    <row r="2896" spans="237:240" x14ac:dyDescent="0.3">
      <c r="IC2896" s="200" t="s">
        <v>6309</v>
      </c>
      <c r="ID2896" s="200" t="s">
        <v>6316</v>
      </c>
      <c r="IE2896" s="200" t="s">
        <v>6317</v>
      </c>
      <c r="IF2896" s="200" t="s">
        <v>6009</v>
      </c>
    </row>
    <row r="2897" spans="237:240" x14ac:dyDescent="0.3">
      <c r="IC2897" s="200" t="s">
        <v>6309</v>
      </c>
      <c r="ID2897" s="200" t="s">
        <v>6318</v>
      </c>
      <c r="IE2897" s="200" t="s">
        <v>6319</v>
      </c>
      <c r="IF2897" s="200" t="s">
        <v>6009</v>
      </c>
    </row>
    <row r="2898" spans="237:240" x14ac:dyDescent="0.3">
      <c r="IC2898" s="200" t="s">
        <v>6309</v>
      </c>
      <c r="ID2898" s="200" t="s">
        <v>6320</v>
      </c>
      <c r="IE2898" s="200" t="s">
        <v>6321</v>
      </c>
      <c r="IF2898" s="200" t="s">
        <v>6009</v>
      </c>
    </row>
    <row r="2899" spans="237:240" x14ac:dyDescent="0.3">
      <c r="IC2899" s="200" t="s">
        <v>6309</v>
      </c>
      <c r="ID2899" s="200" t="s">
        <v>6322</v>
      </c>
      <c r="IE2899" s="200" t="s">
        <v>6323</v>
      </c>
      <c r="IF2899" s="200" t="s">
        <v>6009</v>
      </c>
    </row>
    <row r="2900" spans="237:240" x14ac:dyDescent="0.3">
      <c r="IC2900" s="200" t="s">
        <v>6309</v>
      </c>
      <c r="ID2900" s="200" t="s">
        <v>6324</v>
      </c>
      <c r="IE2900" s="200" t="s">
        <v>6325</v>
      </c>
      <c r="IF2900" s="200" t="s">
        <v>6009</v>
      </c>
    </row>
    <row r="2901" spans="237:240" x14ac:dyDescent="0.3">
      <c r="IC2901" s="200" t="s">
        <v>6309</v>
      </c>
      <c r="ID2901" s="200" t="s">
        <v>6326</v>
      </c>
      <c r="IE2901" s="200" t="s">
        <v>6327</v>
      </c>
      <c r="IF2901" s="200" t="s">
        <v>6009</v>
      </c>
    </row>
    <row r="2902" spans="237:240" x14ac:dyDescent="0.3">
      <c r="IC2902" s="200" t="s">
        <v>6309</v>
      </c>
      <c r="ID2902" s="200" t="s">
        <v>6328</v>
      </c>
      <c r="IE2902" s="200" t="s">
        <v>6329</v>
      </c>
      <c r="IF2902" s="200" t="s">
        <v>6009</v>
      </c>
    </row>
    <row r="2903" spans="237:240" x14ac:dyDescent="0.3">
      <c r="IC2903" s="200" t="s">
        <v>6309</v>
      </c>
      <c r="ID2903" s="200" t="s">
        <v>6330</v>
      </c>
      <c r="IE2903" s="200" t="s">
        <v>6331</v>
      </c>
      <c r="IF2903" s="200" t="s">
        <v>6009</v>
      </c>
    </row>
    <row r="2904" spans="237:240" x14ac:dyDescent="0.3">
      <c r="IC2904" s="200" t="s">
        <v>6332</v>
      </c>
      <c r="ID2904" s="200" t="s">
        <v>6333</v>
      </c>
      <c r="IE2904" s="200" t="s">
        <v>6334</v>
      </c>
      <c r="IF2904" s="200" t="s">
        <v>6009</v>
      </c>
    </row>
    <row r="2905" spans="237:240" x14ac:dyDescent="0.3">
      <c r="IC2905" s="200" t="s">
        <v>6332</v>
      </c>
      <c r="ID2905" s="200" t="s">
        <v>6335</v>
      </c>
      <c r="IE2905" s="200" t="s">
        <v>6336</v>
      </c>
      <c r="IF2905" s="200" t="s">
        <v>6009</v>
      </c>
    </row>
    <row r="2906" spans="237:240" x14ac:dyDescent="0.3">
      <c r="IC2906" s="200" t="s">
        <v>6332</v>
      </c>
      <c r="ID2906" s="200" t="s">
        <v>6337</v>
      </c>
      <c r="IE2906" s="200" t="s">
        <v>6338</v>
      </c>
      <c r="IF2906" s="200" t="s">
        <v>6009</v>
      </c>
    </row>
    <row r="2907" spans="237:240" x14ac:dyDescent="0.3">
      <c r="IC2907" s="200" t="s">
        <v>6332</v>
      </c>
      <c r="ID2907" s="200" t="s">
        <v>6339</v>
      </c>
      <c r="IE2907" s="200" t="s">
        <v>6340</v>
      </c>
      <c r="IF2907" s="200" t="s">
        <v>6009</v>
      </c>
    </row>
    <row r="2908" spans="237:240" x14ac:dyDescent="0.3">
      <c r="IC2908" s="200" t="s">
        <v>6332</v>
      </c>
      <c r="ID2908" s="200" t="s">
        <v>6341</v>
      </c>
      <c r="IE2908" s="200" t="s">
        <v>6342</v>
      </c>
      <c r="IF2908" s="200" t="s">
        <v>6009</v>
      </c>
    </row>
    <row r="2909" spans="237:240" x14ac:dyDescent="0.3">
      <c r="IC2909" s="200" t="s">
        <v>6332</v>
      </c>
      <c r="ID2909" s="200" t="s">
        <v>6343</v>
      </c>
      <c r="IE2909" s="200" t="s">
        <v>6344</v>
      </c>
      <c r="IF2909" s="200" t="s">
        <v>6009</v>
      </c>
    </row>
    <row r="2910" spans="237:240" x14ac:dyDescent="0.3">
      <c r="IC2910" s="200" t="s">
        <v>6332</v>
      </c>
      <c r="ID2910" s="200" t="s">
        <v>6345</v>
      </c>
      <c r="IE2910" s="200" t="s">
        <v>6346</v>
      </c>
      <c r="IF2910" s="200" t="s">
        <v>6009</v>
      </c>
    </row>
    <row r="2911" spans="237:240" x14ac:dyDescent="0.3">
      <c r="IC2911" s="200" t="s">
        <v>6332</v>
      </c>
      <c r="ID2911" s="200" t="s">
        <v>6347</v>
      </c>
      <c r="IE2911" s="200" t="s">
        <v>6348</v>
      </c>
      <c r="IF2911" s="200" t="s">
        <v>6009</v>
      </c>
    </row>
    <row r="2912" spans="237:240" x14ac:dyDescent="0.3">
      <c r="IC2912" s="200" t="s">
        <v>6332</v>
      </c>
      <c r="ID2912" s="200" t="s">
        <v>6349</v>
      </c>
      <c r="IE2912" s="200" t="s">
        <v>6350</v>
      </c>
      <c r="IF2912" s="200" t="s">
        <v>6009</v>
      </c>
    </row>
    <row r="2913" spans="237:240" x14ac:dyDescent="0.3">
      <c r="IC2913" s="200" t="s">
        <v>6332</v>
      </c>
      <c r="ID2913" s="200" t="s">
        <v>6351</v>
      </c>
      <c r="IE2913" s="200" t="s">
        <v>6352</v>
      </c>
      <c r="IF2913" s="200" t="s">
        <v>6009</v>
      </c>
    </row>
    <row r="2914" spans="237:240" x14ac:dyDescent="0.3">
      <c r="IC2914" s="200" t="s">
        <v>6353</v>
      </c>
      <c r="ID2914" s="200" t="s">
        <v>6354</v>
      </c>
      <c r="IE2914" s="200" t="s">
        <v>6355</v>
      </c>
      <c r="IF2914" s="200" t="s">
        <v>6009</v>
      </c>
    </row>
    <row r="2915" spans="237:240" x14ac:dyDescent="0.3">
      <c r="IC2915" s="200" t="s">
        <v>6353</v>
      </c>
      <c r="ID2915" s="200" t="s">
        <v>6356</v>
      </c>
      <c r="IE2915" s="200" t="s">
        <v>6357</v>
      </c>
      <c r="IF2915" s="200" t="s">
        <v>6009</v>
      </c>
    </row>
    <row r="2916" spans="237:240" x14ac:dyDescent="0.3">
      <c r="IC2916" s="200" t="s">
        <v>6353</v>
      </c>
      <c r="ID2916" s="200" t="s">
        <v>6358</v>
      </c>
      <c r="IE2916" s="200" t="s">
        <v>6359</v>
      </c>
      <c r="IF2916" s="200" t="s">
        <v>6009</v>
      </c>
    </row>
    <row r="2917" spans="237:240" x14ac:dyDescent="0.3">
      <c r="IC2917" s="200" t="s">
        <v>6353</v>
      </c>
      <c r="ID2917" s="200" t="s">
        <v>6360</v>
      </c>
      <c r="IE2917" s="200" t="s">
        <v>6361</v>
      </c>
      <c r="IF2917" s="200" t="s">
        <v>6009</v>
      </c>
    </row>
    <row r="2918" spans="237:240" x14ac:dyDescent="0.3">
      <c r="IC2918" s="200" t="s">
        <v>6353</v>
      </c>
      <c r="ID2918" s="200" t="s">
        <v>6362</v>
      </c>
      <c r="IE2918" s="200" t="s">
        <v>6363</v>
      </c>
      <c r="IF2918" s="200" t="s">
        <v>6009</v>
      </c>
    </row>
    <row r="2919" spans="237:240" x14ac:dyDescent="0.3">
      <c r="IC2919" s="200" t="s">
        <v>6353</v>
      </c>
      <c r="ID2919" s="200" t="s">
        <v>6364</v>
      </c>
      <c r="IE2919" s="200" t="s">
        <v>6365</v>
      </c>
      <c r="IF2919" s="200" t="s">
        <v>6009</v>
      </c>
    </row>
    <row r="2920" spans="237:240" x14ac:dyDescent="0.3">
      <c r="IC2920" s="200" t="s">
        <v>6366</v>
      </c>
      <c r="ID2920" s="200" t="s">
        <v>6367</v>
      </c>
      <c r="IE2920" s="200" t="s">
        <v>6368</v>
      </c>
      <c r="IF2920" s="200" t="s">
        <v>6009</v>
      </c>
    </row>
    <row r="2921" spans="237:240" x14ac:dyDescent="0.3">
      <c r="IC2921" s="200" t="s">
        <v>6366</v>
      </c>
      <c r="ID2921" s="200" t="s">
        <v>6369</v>
      </c>
      <c r="IE2921" s="200" t="s">
        <v>6370</v>
      </c>
      <c r="IF2921" s="200" t="s">
        <v>6009</v>
      </c>
    </row>
    <row r="2922" spans="237:240" x14ac:dyDescent="0.3">
      <c r="IC2922" s="200" t="s">
        <v>6366</v>
      </c>
      <c r="ID2922" s="200" t="s">
        <v>6371</v>
      </c>
      <c r="IE2922" s="200" t="s">
        <v>6372</v>
      </c>
      <c r="IF2922" s="200" t="s">
        <v>6009</v>
      </c>
    </row>
    <row r="2923" spans="237:240" x14ac:dyDescent="0.3">
      <c r="IC2923" s="200" t="s">
        <v>6366</v>
      </c>
      <c r="ID2923" s="200" t="s">
        <v>6373</v>
      </c>
      <c r="IE2923" s="200" t="s">
        <v>6374</v>
      </c>
      <c r="IF2923" s="200" t="s">
        <v>6009</v>
      </c>
    </row>
    <row r="2924" spans="237:240" x14ac:dyDescent="0.3">
      <c r="IC2924" s="200" t="s">
        <v>6366</v>
      </c>
      <c r="ID2924" s="200" t="s">
        <v>6375</v>
      </c>
      <c r="IE2924" s="200" t="s">
        <v>6376</v>
      </c>
      <c r="IF2924" s="200" t="s">
        <v>6009</v>
      </c>
    </row>
    <row r="2925" spans="237:240" x14ac:dyDescent="0.3">
      <c r="IC2925" s="200" t="s">
        <v>6366</v>
      </c>
      <c r="ID2925" s="200" t="s">
        <v>6377</v>
      </c>
      <c r="IE2925" s="200" t="s">
        <v>6378</v>
      </c>
      <c r="IF2925" s="200" t="s">
        <v>6009</v>
      </c>
    </row>
    <row r="2926" spans="237:240" x14ac:dyDescent="0.3">
      <c r="IC2926" s="200" t="s">
        <v>6366</v>
      </c>
      <c r="ID2926" s="200" t="s">
        <v>6379</v>
      </c>
      <c r="IE2926" s="200" t="s">
        <v>6380</v>
      </c>
      <c r="IF2926" s="200" t="s">
        <v>6009</v>
      </c>
    </row>
    <row r="2927" spans="237:240" x14ac:dyDescent="0.3">
      <c r="IC2927" s="200" t="s">
        <v>6366</v>
      </c>
      <c r="ID2927" s="200" t="s">
        <v>6381</v>
      </c>
      <c r="IE2927" s="200" t="s">
        <v>6382</v>
      </c>
      <c r="IF2927" s="200" t="s">
        <v>6009</v>
      </c>
    </row>
    <row r="2928" spans="237:240" x14ac:dyDescent="0.3">
      <c r="IC2928" s="200" t="s">
        <v>6366</v>
      </c>
      <c r="ID2928" s="200" t="s">
        <v>6383</v>
      </c>
      <c r="IE2928" s="200" t="s">
        <v>6384</v>
      </c>
      <c r="IF2928" s="200" t="s">
        <v>6009</v>
      </c>
    </row>
    <row r="2929" spans="237:240" x14ac:dyDescent="0.3">
      <c r="IC2929" s="200" t="s">
        <v>6366</v>
      </c>
      <c r="ID2929" s="200" t="s">
        <v>6385</v>
      </c>
      <c r="IE2929" s="200" t="s">
        <v>6386</v>
      </c>
      <c r="IF2929" s="200" t="s">
        <v>6009</v>
      </c>
    </row>
    <row r="2930" spans="237:240" x14ac:dyDescent="0.3">
      <c r="IC2930" s="200" t="s">
        <v>6366</v>
      </c>
      <c r="ID2930" s="200" t="s">
        <v>6387</v>
      </c>
      <c r="IE2930" s="200" t="s">
        <v>6388</v>
      </c>
      <c r="IF2930" s="200" t="s">
        <v>6009</v>
      </c>
    </row>
    <row r="2931" spans="237:240" x14ac:dyDescent="0.3">
      <c r="IC2931" s="200" t="s">
        <v>6366</v>
      </c>
      <c r="ID2931" s="200" t="s">
        <v>6389</v>
      </c>
      <c r="IE2931" s="200" t="s">
        <v>6390</v>
      </c>
      <c r="IF2931" s="200" t="s">
        <v>6009</v>
      </c>
    </row>
    <row r="2932" spans="237:240" x14ac:dyDescent="0.3">
      <c r="IC2932" s="200" t="s">
        <v>6366</v>
      </c>
      <c r="ID2932" s="200" t="s">
        <v>6391</v>
      </c>
      <c r="IE2932" s="200" t="s">
        <v>6392</v>
      </c>
      <c r="IF2932" s="200" t="s">
        <v>6009</v>
      </c>
    </row>
    <row r="2933" spans="237:240" x14ac:dyDescent="0.3">
      <c r="IC2933" s="200" t="s">
        <v>6366</v>
      </c>
      <c r="ID2933" s="200" t="s">
        <v>6393</v>
      </c>
      <c r="IE2933" s="200" t="s">
        <v>6394</v>
      </c>
      <c r="IF2933" s="200" t="s">
        <v>6009</v>
      </c>
    </row>
    <row r="2934" spans="237:240" x14ac:dyDescent="0.3">
      <c r="IC2934" s="200" t="s">
        <v>6366</v>
      </c>
      <c r="ID2934" s="200" t="s">
        <v>6395</v>
      </c>
      <c r="IE2934" s="200" t="s">
        <v>6396</v>
      </c>
      <c r="IF2934" s="200" t="s">
        <v>6009</v>
      </c>
    </row>
    <row r="2935" spans="237:240" x14ac:dyDescent="0.3">
      <c r="IC2935" s="200" t="s">
        <v>6366</v>
      </c>
      <c r="ID2935" s="200" t="s">
        <v>6397</v>
      </c>
      <c r="IE2935" s="200" t="s">
        <v>6398</v>
      </c>
      <c r="IF2935" s="200" t="s">
        <v>6009</v>
      </c>
    </row>
    <row r="2936" spans="237:240" x14ac:dyDescent="0.3">
      <c r="IC2936" s="200" t="s">
        <v>6366</v>
      </c>
      <c r="ID2936" s="200" t="s">
        <v>6399</v>
      </c>
      <c r="IE2936" s="200" t="s">
        <v>6400</v>
      </c>
      <c r="IF2936" s="200" t="s">
        <v>6009</v>
      </c>
    </row>
    <row r="2937" spans="237:240" x14ac:dyDescent="0.3">
      <c r="IC2937" s="200" t="s">
        <v>6366</v>
      </c>
      <c r="ID2937" s="200" t="s">
        <v>6401</v>
      </c>
      <c r="IE2937" s="200" t="s">
        <v>6402</v>
      </c>
      <c r="IF2937" s="200" t="s">
        <v>6009</v>
      </c>
    </row>
    <row r="2938" spans="237:240" x14ac:dyDescent="0.3">
      <c r="IC2938" s="200" t="s">
        <v>6366</v>
      </c>
      <c r="ID2938" s="200" t="s">
        <v>5519</v>
      </c>
      <c r="IE2938" s="200" t="s">
        <v>6403</v>
      </c>
      <c r="IF2938" s="200" t="s">
        <v>6009</v>
      </c>
    </row>
    <row r="2939" spans="237:240" x14ac:dyDescent="0.3">
      <c r="IC2939" s="200" t="s">
        <v>6366</v>
      </c>
      <c r="ID2939" s="200" t="s">
        <v>6404</v>
      </c>
      <c r="IE2939" s="200" t="s">
        <v>6405</v>
      </c>
      <c r="IF2939" s="200" t="s">
        <v>6009</v>
      </c>
    </row>
    <row r="2940" spans="237:240" x14ac:dyDescent="0.3">
      <c r="IC2940" s="200" t="s">
        <v>6366</v>
      </c>
      <c r="ID2940" s="200" t="s">
        <v>5956</v>
      </c>
      <c r="IE2940" s="200" t="s">
        <v>6406</v>
      </c>
      <c r="IF2940" s="200" t="s">
        <v>6009</v>
      </c>
    </row>
    <row r="2941" spans="237:240" x14ac:dyDescent="0.3">
      <c r="IC2941" s="200" t="s">
        <v>6407</v>
      </c>
      <c r="ID2941" s="200" t="s">
        <v>6408</v>
      </c>
      <c r="IE2941" s="200" t="s">
        <v>6409</v>
      </c>
      <c r="IF2941" s="200" t="s">
        <v>6009</v>
      </c>
    </row>
    <row r="2942" spans="237:240" x14ac:dyDescent="0.3">
      <c r="IC2942" s="200" t="s">
        <v>6407</v>
      </c>
      <c r="ID2942" s="200" t="s">
        <v>6410</v>
      </c>
      <c r="IE2942" s="200" t="s">
        <v>6411</v>
      </c>
      <c r="IF2942" s="200" t="s">
        <v>6009</v>
      </c>
    </row>
    <row r="2943" spans="237:240" x14ac:dyDescent="0.3">
      <c r="IC2943" s="200" t="s">
        <v>6407</v>
      </c>
      <c r="ID2943" s="200" t="s">
        <v>6412</v>
      </c>
      <c r="IE2943" s="200" t="s">
        <v>6413</v>
      </c>
      <c r="IF2943" s="200" t="s">
        <v>6009</v>
      </c>
    </row>
    <row r="2944" spans="237:240" x14ac:dyDescent="0.3">
      <c r="IC2944" s="200" t="s">
        <v>6407</v>
      </c>
      <c r="ID2944" s="200" t="s">
        <v>6414</v>
      </c>
      <c r="IE2944" s="200" t="s">
        <v>6415</v>
      </c>
      <c r="IF2944" s="200" t="s">
        <v>6009</v>
      </c>
    </row>
    <row r="2945" spans="237:240" x14ac:dyDescent="0.3">
      <c r="IC2945" s="200" t="s">
        <v>6407</v>
      </c>
      <c r="ID2945" s="200" t="s">
        <v>6416</v>
      </c>
      <c r="IE2945" s="200" t="s">
        <v>6417</v>
      </c>
      <c r="IF2945" s="200" t="s">
        <v>6009</v>
      </c>
    </row>
    <row r="2946" spans="237:240" x14ac:dyDescent="0.3">
      <c r="IC2946" s="200" t="s">
        <v>6407</v>
      </c>
      <c r="ID2946" s="200" t="s">
        <v>6418</v>
      </c>
      <c r="IE2946" s="200" t="s">
        <v>6419</v>
      </c>
      <c r="IF2946" s="200" t="s">
        <v>6009</v>
      </c>
    </row>
    <row r="2947" spans="237:240" x14ac:dyDescent="0.3">
      <c r="IC2947" s="200" t="s">
        <v>6407</v>
      </c>
      <c r="ID2947" s="200" t="s">
        <v>6420</v>
      </c>
      <c r="IE2947" s="200" t="s">
        <v>6421</v>
      </c>
      <c r="IF2947" s="200" t="s">
        <v>6009</v>
      </c>
    </row>
    <row r="2948" spans="237:240" x14ac:dyDescent="0.3">
      <c r="IC2948" s="200" t="s">
        <v>6422</v>
      </c>
      <c r="ID2948" s="200" t="s">
        <v>6423</v>
      </c>
      <c r="IE2948" s="200" t="s">
        <v>6424</v>
      </c>
      <c r="IF2948" s="200" t="s">
        <v>6009</v>
      </c>
    </row>
    <row r="2949" spans="237:240" x14ac:dyDescent="0.3">
      <c r="IC2949" s="200" t="s">
        <v>6422</v>
      </c>
      <c r="ID2949" s="200" t="s">
        <v>6425</v>
      </c>
      <c r="IE2949" s="200" t="s">
        <v>6426</v>
      </c>
      <c r="IF2949" s="200" t="s">
        <v>6009</v>
      </c>
    </row>
    <row r="2950" spans="237:240" x14ac:dyDescent="0.3">
      <c r="IC2950" s="200" t="s">
        <v>6422</v>
      </c>
      <c r="ID2950" s="200" t="s">
        <v>6427</v>
      </c>
      <c r="IE2950" s="200" t="s">
        <v>6428</v>
      </c>
      <c r="IF2950" s="200" t="s">
        <v>6009</v>
      </c>
    </row>
    <row r="2951" spans="237:240" x14ac:dyDescent="0.3">
      <c r="IC2951" s="200" t="s">
        <v>6429</v>
      </c>
      <c r="ID2951" s="200" t="s">
        <v>6430</v>
      </c>
      <c r="IE2951" s="200" t="s">
        <v>6431</v>
      </c>
      <c r="IF2951" s="200" t="s">
        <v>6009</v>
      </c>
    </row>
    <row r="2952" spans="237:240" x14ac:dyDescent="0.3">
      <c r="IC2952" s="200" t="s">
        <v>6429</v>
      </c>
      <c r="ID2952" s="200" t="s">
        <v>6432</v>
      </c>
      <c r="IE2952" s="200" t="s">
        <v>6433</v>
      </c>
      <c r="IF2952" s="200" t="s">
        <v>6009</v>
      </c>
    </row>
    <row r="2953" spans="237:240" x14ac:dyDescent="0.3">
      <c r="IC2953" s="200" t="s">
        <v>6429</v>
      </c>
      <c r="ID2953" s="200" t="s">
        <v>6434</v>
      </c>
      <c r="IE2953" s="200" t="s">
        <v>6435</v>
      </c>
      <c r="IF2953" s="200" t="s">
        <v>6009</v>
      </c>
    </row>
    <row r="2954" spans="237:240" x14ac:dyDescent="0.3">
      <c r="IC2954" s="200" t="s">
        <v>6429</v>
      </c>
      <c r="ID2954" s="200" t="s">
        <v>6436</v>
      </c>
      <c r="IE2954" s="200" t="s">
        <v>6437</v>
      </c>
      <c r="IF2954" s="200" t="s">
        <v>6009</v>
      </c>
    </row>
    <row r="2955" spans="237:240" x14ac:dyDescent="0.3">
      <c r="IC2955" s="200" t="s">
        <v>6429</v>
      </c>
      <c r="ID2955" s="200" t="s">
        <v>6438</v>
      </c>
      <c r="IE2955" s="200" t="s">
        <v>6439</v>
      </c>
      <c r="IF2955" s="200" t="s">
        <v>6009</v>
      </c>
    </row>
    <row r="2956" spans="237:240" x14ac:dyDescent="0.3">
      <c r="IC2956" s="200" t="s">
        <v>6429</v>
      </c>
      <c r="ID2956" s="200" t="s">
        <v>6440</v>
      </c>
      <c r="IE2956" s="200" t="s">
        <v>6441</v>
      </c>
      <c r="IF2956" s="200" t="s">
        <v>6009</v>
      </c>
    </row>
    <row r="2957" spans="237:240" x14ac:dyDescent="0.3">
      <c r="IC2957" s="200" t="s">
        <v>6429</v>
      </c>
      <c r="ID2957" s="200" t="s">
        <v>6442</v>
      </c>
      <c r="IE2957" s="200" t="s">
        <v>6443</v>
      </c>
      <c r="IF2957" s="200" t="s">
        <v>6009</v>
      </c>
    </row>
    <row r="2958" spans="237:240" x14ac:dyDescent="0.3">
      <c r="IC2958" s="200" t="s">
        <v>6429</v>
      </c>
      <c r="ID2958" s="200" t="s">
        <v>6444</v>
      </c>
      <c r="IE2958" s="200" t="s">
        <v>6445</v>
      </c>
      <c r="IF2958" s="200" t="s">
        <v>6009</v>
      </c>
    </row>
    <row r="2959" spans="237:240" x14ac:dyDescent="0.3">
      <c r="IC2959" s="200" t="s">
        <v>6429</v>
      </c>
      <c r="ID2959" s="200" t="s">
        <v>6446</v>
      </c>
      <c r="IE2959" s="200" t="s">
        <v>6447</v>
      </c>
      <c r="IF2959" s="200" t="s">
        <v>6009</v>
      </c>
    </row>
    <row r="2960" spans="237:240" x14ac:dyDescent="0.3">
      <c r="IC2960" s="200" t="s">
        <v>6448</v>
      </c>
      <c r="ID2960" s="200" t="s">
        <v>6449</v>
      </c>
      <c r="IE2960" s="200" t="s">
        <v>6450</v>
      </c>
      <c r="IF2960" s="200" t="s">
        <v>6009</v>
      </c>
    </row>
    <row r="2961" spans="237:240" x14ac:dyDescent="0.3">
      <c r="IC2961" s="200" t="s">
        <v>6448</v>
      </c>
      <c r="ID2961" s="200" t="s">
        <v>6451</v>
      </c>
      <c r="IE2961" s="200" t="s">
        <v>6452</v>
      </c>
      <c r="IF2961" s="200" t="s">
        <v>6009</v>
      </c>
    </row>
    <row r="2962" spans="237:240" x14ac:dyDescent="0.3">
      <c r="IC2962" s="200" t="s">
        <v>6448</v>
      </c>
      <c r="ID2962" s="200" t="s">
        <v>6453</v>
      </c>
      <c r="IE2962" s="200" t="s">
        <v>6454</v>
      </c>
      <c r="IF2962" s="200" t="s">
        <v>6009</v>
      </c>
    </row>
    <row r="2963" spans="237:240" x14ac:dyDescent="0.3">
      <c r="IC2963" s="200" t="s">
        <v>6448</v>
      </c>
      <c r="ID2963" s="200" t="s">
        <v>6455</v>
      </c>
      <c r="IE2963" s="200" t="s">
        <v>6456</v>
      </c>
      <c r="IF2963" s="200" t="s">
        <v>6009</v>
      </c>
    </row>
    <row r="2964" spans="237:240" x14ac:dyDescent="0.3">
      <c r="IC2964" s="200" t="s">
        <v>6457</v>
      </c>
      <c r="ID2964" s="200" t="s">
        <v>6458</v>
      </c>
      <c r="IE2964" s="200" t="s">
        <v>6459</v>
      </c>
      <c r="IF2964" s="200" t="s">
        <v>6009</v>
      </c>
    </row>
    <row r="2965" spans="237:240" x14ac:dyDescent="0.3">
      <c r="IC2965" s="200" t="s">
        <v>6460</v>
      </c>
      <c r="ID2965" s="200" t="s">
        <v>6461</v>
      </c>
      <c r="IE2965" s="200" t="s">
        <v>6462</v>
      </c>
      <c r="IF2965" s="200" t="s">
        <v>6009</v>
      </c>
    </row>
    <row r="2966" spans="237:240" x14ac:dyDescent="0.3">
      <c r="IC2966" s="200" t="s">
        <v>6460</v>
      </c>
      <c r="ID2966" s="200" t="s">
        <v>6463</v>
      </c>
      <c r="IE2966" s="200" t="s">
        <v>6464</v>
      </c>
      <c r="IF2966" s="200" t="s">
        <v>6009</v>
      </c>
    </row>
    <row r="2967" spans="237:240" x14ac:dyDescent="0.3">
      <c r="IC2967" s="200" t="s">
        <v>6460</v>
      </c>
      <c r="ID2967" s="200" t="s">
        <v>6465</v>
      </c>
      <c r="IE2967" s="200" t="s">
        <v>6466</v>
      </c>
      <c r="IF2967" s="200" t="s">
        <v>6009</v>
      </c>
    </row>
    <row r="2968" spans="237:240" x14ac:dyDescent="0.3">
      <c r="IC2968" s="200" t="s">
        <v>6460</v>
      </c>
      <c r="ID2968" s="200" t="s">
        <v>6467</v>
      </c>
      <c r="IE2968" s="200" t="s">
        <v>6468</v>
      </c>
      <c r="IF2968" s="200" t="s">
        <v>6009</v>
      </c>
    </row>
    <row r="2969" spans="237:240" x14ac:dyDescent="0.3">
      <c r="IC2969" s="200" t="s">
        <v>6460</v>
      </c>
      <c r="ID2969" s="200" t="s">
        <v>6469</v>
      </c>
      <c r="IE2969" s="200" t="s">
        <v>6470</v>
      </c>
      <c r="IF2969" s="200" t="s">
        <v>6009</v>
      </c>
    </row>
    <row r="2970" spans="237:240" x14ac:dyDescent="0.3">
      <c r="IC2970" s="200" t="s">
        <v>6460</v>
      </c>
      <c r="ID2970" s="200" t="s">
        <v>6471</v>
      </c>
      <c r="IE2970" s="200" t="s">
        <v>6472</v>
      </c>
      <c r="IF2970" s="200" t="s">
        <v>6009</v>
      </c>
    </row>
    <row r="2971" spans="237:240" x14ac:dyDescent="0.3">
      <c r="IC2971" s="200" t="s">
        <v>6460</v>
      </c>
      <c r="ID2971" s="200" t="s">
        <v>6473</v>
      </c>
      <c r="IE2971" s="200" t="s">
        <v>6474</v>
      </c>
      <c r="IF2971" s="200" t="s">
        <v>6009</v>
      </c>
    </row>
    <row r="2972" spans="237:240" x14ac:dyDescent="0.3">
      <c r="IC2972" s="200" t="s">
        <v>6460</v>
      </c>
      <c r="ID2972" s="200" t="s">
        <v>6475</v>
      </c>
      <c r="IE2972" s="200" t="s">
        <v>6476</v>
      </c>
      <c r="IF2972" s="200" t="s">
        <v>6009</v>
      </c>
    </row>
    <row r="2973" spans="237:240" x14ac:dyDescent="0.3">
      <c r="IC2973" s="200" t="s">
        <v>6460</v>
      </c>
      <c r="ID2973" s="200" t="s">
        <v>6477</v>
      </c>
      <c r="IE2973" s="200" t="s">
        <v>6478</v>
      </c>
      <c r="IF2973" s="200" t="s">
        <v>6009</v>
      </c>
    </row>
    <row r="2974" spans="237:240" x14ac:dyDescent="0.3">
      <c r="IC2974" s="200" t="s">
        <v>6460</v>
      </c>
      <c r="ID2974" s="200" t="s">
        <v>6479</v>
      </c>
      <c r="IE2974" s="200" t="s">
        <v>6480</v>
      </c>
      <c r="IF2974" s="200" t="s">
        <v>6009</v>
      </c>
    </row>
    <row r="2975" spans="237:240" x14ac:dyDescent="0.3">
      <c r="IC2975" s="200" t="s">
        <v>6460</v>
      </c>
      <c r="ID2975" s="200" t="s">
        <v>6481</v>
      </c>
      <c r="IE2975" s="200" t="s">
        <v>6482</v>
      </c>
      <c r="IF2975" s="200" t="s">
        <v>6009</v>
      </c>
    </row>
    <row r="2976" spans="237:240" x14ac:dyDescent="0.3">
      <c r="IC2976" s="200" t="s">
        <v>6460</v>
      </c>
      <c r="ID2976" s="200" t="s">
        <v>6483</v>
      </c>
      <c r="IE2976" s="200" t="s">
        <v>6484</v>
      </c>
      <c r="IF2976" s="200" t="s">
        <v>6009</v>
      </c>
    </row>
    <row r="2977" spans="237:240" x14ac:dyDescent="0.3">
      <c r="IC2977" s="200" t="s">
        <v>6485</v>
      </c>
      <c r="ID2977" s="200" t="s">
        <v>6486</v>
      </c>
      <c r="IE2977" s="200" t="s">
        <v>6487</v>
      </c>
      <c r="IF2977" s="200" t="s">
        <v>6009</v>
      </c>
    </row>
    <row r="2978" spans="237:240" x14ac:dyDescent="0.3">
      <c r="IC2978" s="200" t="s">
        <v>6485</v>
      </c>
      <c r="ID2978" s="200" t="s">
        <v>6488</v>
      </c>
      <c r="IE2978" s="200" t="s">
        <v>6489</v>
      </c>
      <c r="IF2978" s="200" t="s">
        <v>6009</v>
      </c>
    </row>
    <row r="2979" spans="237:240" x14ac:dyDescent="0.3">
      <c r="IC2979" s="200" t="s">
        <v>6490</v>
      </c>
      <c r="ID2979" s="200" t="s">
        <v>6491</v>
      </c>
      <c r="IE2979" s="200" t="s">
        <v>6492</v>
      </c>
      <c r="IF2979" s="200" t="s">
        <v>6009</v>
      </c>
    </row>
    <row r="2980" spans="237:240" x14ac:dyDescent="0.3">
      <c r="IC2980" s="200" t="s">
        <v>6490</v>
      </c>
      <c r="ID2980" s="200" t="s">
        <v>6493</v>
      </c>
      <c r="IE2980" s="200" t="s">
        <v>6494</v>
      </c>
      <c r="IF2980" s="200" t="s">
        <v>6009</v>
      </c>
    </row>
    <row r="2981" spans="237:240" x14ac:dyDescent="0.3">
      <c r="IC2981" s="200" t="s">
        <v>6490</v>
      </c>
      <c r="ID2981" s="200" t="s">
        <v>6495</v>
      </c>
      <c r="IE2981" s="200" t="s">
        <v>6496</v>
      </c>
      <c r="IF2981" s="200" t="s">
        <v>6009</v>
      </c>
    </row>
    <row r="2982" spans="237:240" x14ac:dyDescent="0.3">
      <c r="IC2982" s="200" t="s">
        <v>6490</v>
      </c>
      <c r="ID2982" s="200" t="s">
        <v>6497</v>
      </c>
      <c r="IE2982" s="200" t="s">
        <v>6498</v>
      </c>
      <c r="IF2982" s="200" t="s">
        <v>6009</v>
      </c>
    </row>
    <row r="2983" spans="237:240" x14ac:dyDescent="0.3">
      <c r="IC2983" s="200" t="s">
        <v>6499</v>
      </c>
      <c r="ID2983" s="200" t="s">
        <v>6500</v>
      </c>
      <c r="IE2983" s="200" t="s">
        <v>6501</v>
      </c>
      <c r="IF2983" s="200" t="s">
        <v>6009</v>
      </c>
    </row>
    <row r="2984" spans="237:240" x14ac:dyDescent="0.3">
      <c r="IC2984" s="200" t="s">
        <v>6499</v>
      </c>
      <c r="ID2984" s="200" t="s">
        <v>6502</v>
      </c>
      <c r="IE2984" s="200" t="s">
        <v>6503</v>
      </c>
      <c r="IF2984" s="200" t="s">
        <v>6009</v>
      </c>
    </row>
    <row r="2985" spans="237:240" x14ac:dyDescent="0.3">
      <c r="IC2985" s="200" t="s">
        <v>6499</v>
      </c>
      <c r="ID2985" s="200" t="s">
        <v>6504</v>
      </c>
      <c r="IE2985" s="200" t="s">
        <v>6505</v>
      </c>
      <c r="IF2985" s="200" t="s">
        <v>6009</v>
      </c>
    </row>
    <row r="2986" spans="237:240" x14ac:dyDescent="0.3">
      <c r="IC2986" s="200" t="s">
        <v>6506</v>
      </c>
      <c r="ID2986" s="200" t="s">
        <v>6507</v>
      </c>
      <c r="IE2986" s="200" t="s">
        <v>6508</v>
      </c>
      <c r="IF2986" s="200" t="s">
        <v>6009</v>
      </c>
    </row>
    <row r="2987" spans="237:240" x14ac:dyDescent="0.3">
      <c r="IC2987" s="200" t="s">
        <v>6509</v>
      </c>
      <c r="ID2987" s="200" t="s">
        <v>6507</v>
      </c>
      <c r="IE2987" s="200" t="s">
        <v>6508</v>
      </c>
      <c r="IF2987" s="200" t="s">
        <v>6009</v>
      </c>
    </row>
    <row r="2988" spans="237:240" x14ac:dyDescent="0.3">
      <c r="IC2988" s="200" t="s">
        <v>6510</v>
      </c>
      <c r="ID2988" s="200" t="s">
        <v>6511</v>
      </c>
      <c r="IE2988" s="200" t="s">
        <v>6512</v>
      </c>
      <c r="IF2988" s="200" t="s">
        <v>707</v>
      </c>
    </row>
    <row r="2989" spans="237:240" x14ac:dyDescent="0.3">
      <c r="IC2989" s="200" t="s">
        <v>6510</v>
      </c>
      <c r="ID2989" s="200" t="s">
        <v>6513</v>
      </c>
      <c r="IE2989" s="200" t="s">
        <v>6514</v>
      </c>
      <c r="IF2989" s="200" t="s">
        <v>707</v>
      </c>
    </row>
    <row r="2990" spans="237:240" x14ac:dyDescent="0.3">
      <c r="IC2990" s="200" t="s">
        <v>6510</v>
      </c>
      <c r="ID2990" s="200" t="s">
        <v>6515</v>
      </c>
      <c r="IE2990" s="200" t="s">
        <v>6516</v>
      </c>
      <c r="IF2990" s="200" t="s">
        <v>707</v>
      </c>
    </row>
    <row r="2991" spans="237:240" x14ac:dyDescent="0.3">
      <c r="IC2991" s="200" t="s">
        <v>6510</v>
      </c>
      <c r="ID2991" s="200" t="s">
        <v>6517</v>
      </c>
      <c r="IE2991" s="200" t="s">
        <v>6518</v>
      </c>
      <c r="IF2991" s="200" t="s">
        <v>707</v>
      </c>
    </row>
    <row r="2992" spans="237:240" x14ac:dyDescent="0.3">
      <c r="IC2992" s="200" t="s">
        <v>6510</v>
      </c>
      <c r="ID2992" s="200" t="s">
        <v>6519</v>
      </c>
      <c r="IE2992" s="200" t="s">
        <v>6520</v>
      </c>
      <c r="IF2992" s="200" t="s">
        <v>707</v>
      </c>
    </row>
    <row r="2993" spans="237:240" x14ac:dyDescent="0.3">
      <c r="IC2993" s="200" t="s">
        <v>6510</v>
      </c>
      <c r="ID2993" s="200" t="s">
        <v>6521</v>
      </c>
      <c r="IE2993" s="200" t="s">
        <v>6522</v>
      </c>
      <c r="IF2993" s="200" t="s">
        <v>707</v>
      </c>
    </row>
    <row r="2994" spans="237:240" x14ac:dyDescent="0.3">
      <c r="IC2994" s="200" t="s">
        <v>6510</v>
      </c>
      <c r="ID2994" s="200" t="s">
        <v>6523</v>
      </c>
      <c r="IE2994" s="200" t="s">
        <v>6524</v>
      </c>
      <c r="IF2994" s="200" t="s">
        <v>707</v>
      </c>
    </row>
    <row r="2995" spans="237:240" x14ac:dyDescent="0.3">
      <c r="IC2995" s="200" t="s">
        <v>6510</v>
      </c>
      <c r="ID2995" s="200" t="s">
        <v>6525</v>
      </c>
      <c r="IE2995" s="200" t="s">
        <v>6526</v>
      </c>
      <c r="IF2995" s="200" t="s">
        <v>707</v>
      </c>
    </row>
    <row r="2996" spans="237:240" x14ac:dyDescent="0.3">
      <c r="IC2996" s="200" t="s">
        <v>6510</v>
      </c>
      <c r="ID2996" s="200" t="s">
        <v>6527</v>
      </c>
      <c r="IE2996" s="200" t="s">
        <v>6528</v>
      </c>
      <c r="IF2996" s="200" t="s">
        <v>707</v>
      </c>
    </row>
    <row r="2997" spans="237:240" x14ac:dyDescent="0.3">
      <c r="IC2997" s="200" t="s">
        <v>6510</v>
      </c>
      <c r="ID2997" s="200" t="s">
        <v>6529</v>
      </c>
      <c r="IE2997" s="200" t="s">
        <v>6530</v>
      </c>
      <c r="IF2997" s="200" t="s">
        <v>707</v>
      </c>
    </row>
    <row r="2998" spans="237:240" x14ac:dyDescent="0.3">
      <c r="IC2998" s="200" t="s">
        <v>6510</v>
      </c>
      <c r="ID2998" s="200" t="s">
        <v>6531</v>
      </c>
      <c r="IE2998" s="200" t="s">
        <v>6532</v>
      </c>
      <c r="IF2998" s="200" t="s">
        <v>707</v>
      </c>
    </row>
    <row r="2999" spans="237:240" x14ac:dyDescent="0.3">
      <c r="IC2999" s="200" t="s">
        <v>6510</v>
      </c>
      <c r="ID2999" s="200" t="s">
        <v>6533</v>
      </c>
      <c r="IE2999" s="200" t="s">
        <v>6534</v>
      </c>
      <c r="IF2999" s="200" t="s">
        <v>707</v>
      </c>
    </row>
    <row r="3000" spans="237:240" x14ac:dyDescent="0.3">
      <c r="IC3000" s="200" t="s">
        <v>6510</v>
      </c>
      <c r="ID3000" s="200" t="s">
        <v>6535</v>
      </c>
      <c r="IE3000" s="200" t="s">
        <v>6536</v>
      </c>
      <c r="IF3000" s="200" t="s">
        <v>707</v>
      </c>
    </row>
    <row r="3001" spans="237:240" x14ac:dyDescent="0.3">
      <c r="IC3001" s="200" t="s">
        <v>6510</v>
      </c>
      <c r="ID3001" s="200" t="s">
        <v>5138</v>
      </c>
      <c r="IE3001" s="200" t="s">
        <v>6537</v>
      </c>
      <c r="IF3001" s="200" t="s">
        <v>707</v>
      </c>
    </row>
    <row r="3002" spans="237:240" x14ac:dyDescent="0.3">
      <c r="IC3002" s="200" t="s">
        <v>6510</v>
      </c>
      <c r="ID3002" s="200" t="s">
        <v>6538</v>
      </c>
      <c r="IE3002" s="200" t="s">
        <v>6539</v>
      </c>
      <c r="IF3002" s="200" t="s">
        <v>707</v>
      </c>
    </row>
    <row r="3003" spans="237:240" x14ac:dyDescent="0.3">
      <c r="IC3003" s="200" t="s">
        <v>6510</v>
      </c>
      <c r="ID3003" s="200" t="s">
        <v>6540</v>
      </c>
      <c r="IE3003" s="200" t="s">
        <v>6541</v>
      </c>
      <c r="IF3003" s="200" t="s">
        <v>707</v>
      </c>
    </row>
    <row r="3004" spans="237:240" x14ac:dyDescent="0.3">
      <c r="IC3004" s="200" t="s">
        <v>6510</v>
      </c>
      <c r="ID3004" s="200" t="s">
        <v>5223</v>
      </c>
      <c r="IE3004" s="200" t="s">
        <v>6542</v>
      </c>
      <c r="IF3004" s="200" t="s">
        <v>707</v>
      </c>
    </row>
    <row r="3005" spans="237:240" x14ac:dyDescent="0.3">
      <c r="IC3005" s="200" t="s">
        <v>6510</v>
      </c>
      <c r="ID3005" s="200" t="s">
        <v>6543</v>
      </c>
      <c r="IE3005" s="200" t="s">
        <v>6544</v>
      </c>
      <c r="IF3005" s="200" t="s">
        <v>707</v>
      </c>
    </row>
    <row r="3006" spans="237:240" x14ac:dyDescent="0.3">
      <c r="IC3006" s="200" t="s">
        <v>6510</v>
      </c>
      <c r="ID3006" s="200" t="s">
        <v>6545</v>
      </c>
      <c r="IE3006" s="200" t="s">
        <v>6546</v>
      </c>
      <c r="IF3006" s="200" t="s">
        <v>707</v>
      </c>
    </row>
    <row r="3007" spans="237:240" x14ac:dyDescent="0.3">
      <c r="IC3007" s="200" t="s">
        <v>6510</v>
      </c>
      <c r="ID3007" s="200" t="s">
        <v>6547</v>
      </c>
      <c r="IE3007" s="200" t="s">
        <v>6548</v>
      </c>
      <c r="IF3007" s="200" t="s">
        <v>707</v>
      </c>
    </row>
    <row r="3008" spans="237:240" x14ac:dyDescent="0.3">
      <c r="IC3008" s="200" t="s">
        <v>6549</v>
      </c>
      <c r="ID3008" s="200" t="s">
        <v>6550</v>
      </c>
      <c r="IE3008" s="200" t="s">
        <v>6551</v>
      </c>
      <c r="IF3008" s="200" t="s">
        <v>707</v>
      </c>
    </row>
    <row r="3009" spans="237:240" x14ac:dyDescent="0.3">
      <c r="IC3009" s="200" t="s">
        <v>6552</v>
      </c>
      <c r="ID3009" s="200" t="s">
        <v>6553</v>
      </c>
      <c r="IE3009" s="200" t="s">
        <v>6554</v>
      </c>
      <c r="IF3009" s="200" t="s">
        <v>707</v>
      </c>
    </row>
    <row r="3010" spans="237:240" x14ac:dyDescent="0.3">
      <c r="IC3010" s="200" t="s">
        <v>6552</v>
      </c>
      <c r="ID3010" s="200" t="s">
        <v>6555</v>
      </c>
      <c r="IE3010" s="200" t="s">
        <v>6556</v>
      </c>
      <c r="IF3010" s="200" t="s">
        <v>707</v>
      </c>
    </row>
    <row r="3011" spans="237:240" x14ac:dyDescent="0.3">
      <c r="IC3011" s="200" t="s">
        <v>6552</v>
      </c>
      <c r="ID3011" s="200" t="s">
        <v>6557</v>
      </c>
      <c r="IE3011" s="200" t="s">
        <v>6558</v>
      </c>
      <c r="IF3011" s="200" t="s">
        <v>707</v>
      </c>
    </row>
    <row r="3012" spans="237:240" x14ac:dyDescent="0.3">
      <c r="IC3012" s="200" t="s">
        <v>6552</v>
      </c>
      <c r="ID3012" s="200" t="s">
        <v>4894</v>
      </c>
      <c r="IE3012" s="200" t="s">
        <v>6559</v>
      </c>
      <c r="IF3012" s="200" t="s">
        <v>707</v>
      </c>
    </row>
    <row r="3013" spans="237:240" x14ac:dyDescent="0.3">
      <c r="IC3013" s="200" t="s">
        <v>6552</v>
      </c>
      <c r="ID3013" s="200" t="s">
        <v>6560</v>
      </c>
      <c r="IE3013" s="200" t="s">
        <v>6561</v>
      </c>
      <c r="IF3013" s="200" t="s">
        <v>707</v>
      </c>
    </row>
    <row r="3014" spans="237:240" x14ac:dyDescent="0.3">
      <c r="IC3014" s="200" t="s">
        <v>6552</v>
      </c>
      <c r="ID3014" s="200" t="s">
        <v>6562</v>
      </c>
      <c r="IE3014" s="200" t="s">
        <v>6563</v>
      </c>
      <c r="IF3014" s="200" t="s">
        <v>707</v>
      </c>
    </row>
    <row r="3015" spans="237:240" x14ac:dyDescent="0.3">
      <c r="IC3015" s="200" t="s">
        <v>6552</v>
      </c>
      <c r="ID3015" s="200" t="s">
        <v>6564</v>
      </c>
      <c r="IE3015" s="200" t="s">
        <v>6565</v>
      </c>
      <c r="IF3015" s="200" t="s">
        <v>707</v>
      </c>
    </row>
    <row r="3016" spans="237:240" x14ac:dyDescent="0.3">
      <c r="IC3016" s="200" t="s">
        <v>6552</v>
      </c>
      <c r="ID3016" s="200" t="s">
        <v>6463</v>
      </c>
      <c r="IE3016" s="200" t="s">
        <v>6464</v>
      </c>
      <c r="IF3016" s="200" t="s">
        <v>707</v>
      </c>
    </row>
    <row r="3017" spans="237:240" x14ac:dyDescent="0.3">
      <c r="IC3017" s="200" t="s">
        <v>6552</v>
      </c>
      <c r="ID3017" s="200" t="s">
        <v>6566</v>
      </c>
      <c r="IE3017" s="200" t="s">
        <v>6567</v>
      </c>
      <c r="IF3017" s="200" t="s">
        <v>707</v>
      </c>
    </row>
    <row r="3018" spans="237:240" x14ac:dyDescent="0.3">
      <c r="IC3018" s="200" t="s">
        <v>6552</v>
      </c>
      <c r="ID3018" s="200" t="s">
        <v>430</v>
      </c>
      <c r="IE3018" s="200" t="s">
        <v>6568</v>
      </c>
      <c r="IF3018" s="200" t="s">
        <v>707</v>
      </c>
    </row>
    <row r="3019" spans="237:240" x14ac:dyDescent="0.3">
      <c r="IC3019" s="200" t="s">
        <v>6552</v>
      </c>
      <c r="ID3019" s="200" t="s">
        <v>6569</v>
      </c>
      <c r="IE3019" s="200" t="s">
        <v>6570</v>
      </c>
      <c r="IF3019" s="200" t="s">
        <v>707</v>
      </c>
    </row>
    <row r="3020" spans="237:240" x14ac:dyDescent="0.3">
      <c r="IC3020" s="200" t="s">
        <v>6571</v>
      </c>
      <c r="ID3020" s="200" t="s">
        <v>6572</v>
      </c>
      <c r="IE3020" s="200" t="s">
        <v>6573</v>
      </c>
      <c r="IF3020" s="200" t="s">
        <v>6009</v>
      </c>
    </row>
    <row r="3021" spans="237:240" x14ac:dyDescent="0.3">
      <c r="IC3021" s="200" t="s">
        <v>6571</v>
      </c>
      <c r="ID3021" s="200" t="s">
        <v>6574</v>
      </c>
      <c r="IE3021" s="200" t="s">
        <v>6575</v>
      </c>
      <c r="IF3021" s="200" t="s">
        <v>6009</v>
      </c>
    </row>
    <row r="3022" spans="237:240" x14ac:dyDescent="0.3">
      <c r="IC3022" s="200" t="s">
        <v>6571</v>
      </c>
      <c r="ID3022" s="200" t="s">
        <v>6576</v>
      </c>
      <c r="IE3022" s="200" t="s">
        <v>6577</v>
      </c>
      <c r="IF3022" s="200" t="s">
        <v>6009</v>
      </c>
    </row>
    <row r="3023" spans="237:240" x14ac:dyDescent="0.3">
      <c r="IC3023" s="200" t="s">
        <v>6571</v>
      </c>
      <c r="ID3023" s="200" t="s">
        <v>6578</v>
      </c>
      <c r="IE3023" s="200" t="s">
        <v>6579</v>
      </c>
      <c r="IF3023" s="200" t="s">
        <v>6009</v>
      </c>
    </row>
    <row r="3024" spans="237:240" x14ac:dyDescent="0.3">
      <c r="IC3024" s="200" t="s">
        <v>6571</v>
      </c>
      <c r="ID3024" s="200" t="s">
        <v>5818</v>
      </c>
      <c r="IE3024" s="200" t="s">
        <v>6580</v>
      </c>
      <c r="IF3024" s="200" t="s">
        <v>6009</v>
      </c>
    </row>
    <row r="3025" spans="237:240" x14ac:dyDescent="0.3">
      <c r="IC3025" s="200" t="s">
        <v>6571</v>
      </c>
      <c r="ID3025" s="200" t="s">
        <v>6581</v>
      </c>
      <c r="IE3025" s="200" t="s">
        <v>6582</v>
      </c>
      <c r="IF3025" s="200" t="s">
        <v>6009</v>
      </c>
    </row>
    <row r="3026" spans="237:240" x14ac:dyDescent="0.3">
      <c r="IC3026" s="200" t="s">
        <v>6571</v>
      </c>
      <c r="ID3026" s="200" t="s">
        <v>6583</v>
      </c>
      <c r="IE3026" s="200" t="s">
        <v>6584</v>
      </c>
      <c r="IF3026" s="200" t="s">
        <v>6009</v>
      </c>
    </row>
    <row r="3027" spans="237:240" x14ac:dyDescent="0.3">
      <c r="IC3027" s="200" t="s">
        <v>6571</v>
      </c>
      <c r="ID3027" s="200" t="s">
        <v>6585</v>
      </c>
      <c r="IE3027" s="200" t="s">
        <v>6586</v>
      </c>
      <c r="IF3027" s="200" t="s">
        <v>6009</v>
      </c>
    </row>
    <row r="3028" spans="237:240" x14ac:dyDescent="0.3">
      <c r="IC3028" s="200" t="s">
        <v>6571</v>
      </c>
      <c r="ID3028" s="200" t="s">
        <v>6587</v>
      </c>
      <c r="IE3028" s="200" t="s">
        <v>6588</v>
      </c>
      <c r="IF3028" s="200" t="s">
        <v>6009</v>
      </c>
    </row>
    <row r="3029" spans="237:240" x14ac:dyDescent="0.3">
      <c r="IC3029" s="200" t="s">
        <v>6571</v>
      </c>
      <c r="ID3029" s="200" t="s">
        <v>6589</v>
      </c>
      <c r="IE3029" s="200" t="s">
        <v>6590</v>
      </c>
      <c r="IF3029" s="200" t="s">
        <v>6009</v>
      </c>
    </row>
    <row r="3030" spans="237:240" x14ac:dyDescent="0.3">
      <c r="IC3030" s="200" t="s">
        <v>6571</v>
      </c>
      <c r="ID3030" s="200" t="s">
        <v>6591</v>
      </c>
      <c r="IE3030" s="200" t="s">
        <v>6592</v>
      </c>
      <c r="IF3030" s="200" t="s">
        <v>6009</v>
      </c>
    </row>
    <row r="3031" spans="237:240" x14ac:dyDescent="0.3">
      <c r="IC3031" s="200" t="s">
        <v>6571</v>
      </c>
      <c r="ID3031" s="200" t="s">
        <v>6593</v>
      </c>
      <c r="IE3031" s="200" t="s">
        <v>6594</v>
      </c>
      <c r="IF3031" s="200" t="s">
        <v>6009</v>
      </c>
    </row>
    <row r="3032" spans="237:240" x14ac:dyDescent="0.3">
      <c r="IC3032" s="200" t="s">
        <v>6571</v>
      </c>
      <c r="ID3032" s="200" t="s">
        <v>6595</v>
      </c>
      <c r="IE3032" s="200" t="s">
        <v>6596</v>
      </c>
      <c r="IF3032" s="200" t="s">
        <v>6009</v>
      </c>
    </row>
    <row r="3033" spans="237:240" x14ac:dyDescent="0.3">
      <c r="IC3033" s="200" t="s">
        <v>6571</v>
      </c>
      <c r="ID3033" s="200" t="s">
        <v>6597</v>
      </c>
      <c r="IE3033" s="200" t="s">
        <v>6598</v>
      </c>
      <c r="IF3033" s="200" t="s">
        <v>6009</v>
      </c>
    </row>
    <row r="3034" spans="237:240" x14ac:dyDescent="0.3">
      <c r="IC3034" s="200" t="s">
        <v>6571</v>
      </c>
      <c r="ID3034" s="200" t="s">
        <v>4736</v>
      </c>
      <c r="IE3034" s="200" t="s">
        <v>6599</v>
      </c>
      <c r="IF3034" s="200" t="s">
        <v>6009</v>
      </c>
    </row>
    <row r="3035" spans="237:240" x14ac:dyDescent="0.3">
      <c r="IC3035" s="200" t="s">
        <v>6571</v>
      </c>
      <c r="ID3035" s="200" t="s">
        <v>6600</v>
      </c>
      <c r="IE3035" s="200" t="s">
        <v>6601</v>
      </c>
      <c r="IF3035" s="200" t="s">
        <v>6009</v>
      </c>
    </row>
    <row r="3036" spans="237:240" x14ac:dyDescent="0.3">
      <c r="IC3036" s="200" t="s">
        <v>6571</v>
      </c>
      <c r="ID3036" s="200" t="s">
        <v>6602</v>
      </c>
      <c r="IE3036" s="200" t="s">
        <v>6603</v>
      </c>
      <c r="IF3036" s="200" t="s">
        <v>6009</v>
      </c>
    </row>
    <row r="3037" spans="237:240" x14ac:dyDescent="0.3">
      <c r="IC3037" s="200" t="s">
        <v>6604</v>
      </c>
      <c r="ID3037" s="200" t="s">
        <v>6605</v>
      </c>
      <c r="IE3037" s="200" t="s">
        <v>6606</v>
      </c>
      <c r="IF3037" s="200" t="s">
        <v>6009</v>
      </c>
    </row>
    <row r="3038" spans="237:240" x14ac:dyDescent="0.3">
      <c r="IC3038" s="200" t="s">
        <v>6604</v>
      </c>
      <c r="ID3038" s="200" t="s">
        <v>6607</v>
      </c>
      <c r="IE3038" s="200" t="s">
        <v>6608</v>
      </c>
      <c r="IF3038" s="200" t="s">
        <v>6009</v>
      </c>
    </row>
    <row r="3039" spans="237:240" x14ac:dyDescent="0.3">
      <c r="IC3039" s="200" t="s">
        <v>6604</v>
      </c>
      <c r="ID3039" s="200" t="s">
        <v>6609</v>
      </c>
      <c r="IE3039" s="200" t="s">
        <v>6610</v>
      </c>
      <c r="IF3039" s="200" t="s">
        <v>6009</v>
      </c>
    </row>
    <row r="3040" spans="237:240" x14ac:dyDescent="0.3">
      <c r="IC3040" s="200" t="s">
        <v>6604</v>
      </c>
      <c r="ID3040" s="200" t="s">
        <v>544</v>
      </c>
      <c r="IE3040" s="200" t="s">
        <v>6611</v>
      </c>
      <c r="IF3040" s="200" t="s">
        <v>6009</v>
      </c>
    </row>
    <row r="3041" spans="237:240" x14ac:dyDescent="0.3">
      <c r="IC3041" s="200" t="s">
        <v>6604</v>
      </c>
      <c r="ID3041" s="200" t="s">
        <v>6612</v>
      </c>
      <c r="IE3041" s="200" t="s">
        <v>6613</v>
      </c>
      <c r="IF3041" s="200" t="s">
        <v>6009</v>
      </c>
    </row>
    <row r="3042" spans="237:240" x14ac:dyDescent="0.3">
      <c r="IC3042" s="200" t="s">
        <v>6604</v>
      </c>
      <c r="ID3042" s="200" t="s">
        <v>6614</v>
      </c>
      <c r="IE3042" s="200" t="s">
        <v>6615</v>
      </c>
      <c r="IF3042" s="200" t="s">
        <v>6009</v>
      </c>
    </row>
    <row r="3043" spans="237:240" x14ac:dyDescent="0.3">
      <c r="IC3043" s="200" t="s">
        <v>6616</v>
      </c>
      <c r="ID3043" s="200" t="s">
        <v>6617</v>
      </c>
      <c r="IE3043" s="200" t="s">
        <v>6618</v>
      </c>
      <c r="IF3043" s="200" t="s">
        <v>6009</v>
      </c>
    </row>
    <row r="3044" spans="237:240" x14ac:dyDescent="0.3">
      <c r="IC3044" s="200" t="s">
        <v>6616</v>
      </c>
      <c r="ID3044" s="200" t="s">
        <v>6619</v>
      </c>
      <c r="IE3044" s="200" t="s">
        <v>6620</v>
      </c>
      <c r="IF3044" s="200" t="s">
        <v>6009</v>
      </c>
    </row>
    <row r="3045" spans="237:240" x14ac:dyDescent="0.3">
      <c r="IC3045" s="200" t="s">
        <v>6616</v>
      </c>
      <c r="ID3045" s="200" t="s">
        <v>6621</v>
      </c>
      <c r="IE3045" s="200" t="s">
        <v>6622</v>
      </c>
      <c r="IF3045" s="200" t="s">
        <v>6009</v>
      </c>
    </row>
    <row r="3046" spans="237:240" x14ac:dyDescent="0.3">
      <c r="IC3046" s="200" t="s">
        <v>6616</v>
      </c>
      <c r="ID3046" s="200" t="s">
        <v>6623</v>
      </c>
      <c r="IE3046" s="200" t="s">
        <v>6624</v>
      </c>
      <c r="IF3046" s="200" t="s">
        <v>6009</v>
      </c>
    </row>
    <row r="3047" spans="237:240" x14ac:dyDescent="0.3">
      <c r="IC3047" s="200" t="s">
        <v>6616</v>
      </c>
      <c r="ID3047" s="200" t="s">
        <v>6625</v>
      </c>
      <c r="IE3047" s="200" t="s">
        <v>6626</v>
      </c>
      <c r="IF3047" s="200" t="s">
        <v>6009</v>
      </c>
    </row>
    <row r="3048" spans="237:240" x14ac:dyDescent="0.3">
      <c r="IC3048" s="200" t="s">
        <v>6616</v>
      </c>
      <c r="ID3048" s="200" t="s">
        <v>6467</v>
      </c>
      <c r="IE3048" s="200" t="s">
        <v>6627</v>
      </c>
      <c r="IF3048" s="200" t="s">
        <v>6009</v>
      </c>
    </row>
    <row r="3049" spans="237:240" x14ac:dyDescent="0.3">
      <c r="IC3049" s="200" t="s">
        <v>6616</v>
      </c>
      <c r="ID3049" s="200" t="s">
        <v>6628</v>
      </c>
      <c r="IE3049" s="200" t="s">
        <v>6629</v>
      </c>
      <c r="IF3049" s="200" t="s">
        <v>6009</v>
      </c>
    </row>
    <row r="3050" spans="237:240" x14ac:dyDescent="0.3">
      <c r="IC3050" s="200" t="s">
        <v>6616</v>
      </c>
      <c r="ID3050" s="200" t="s">
        <v>6630</v>
      </c>
      <c r="IE3050" s="200" t="s">
        <v>6631</v>
      </c>
      <c r="IF3050" s="200" t="s">
        <v>6009</v>
      </c>
    </row>
    <row r="3051" spans="237:240" x14ac:dyDescent="0.3">
      <c r="IC3051" s="200" t="s">
        <v>6616</v>
      </c>
      <c r="ID3051" s="200" t="s">
        <v>6632</v>
      </c>
      <c r="IE3051" s="200" t="s">
        <v>6633</v>
      </c>
      <c r="IF3051" s="200" t="s">
        <v>6009</v>
      </c>
    </row>
    <row r="3052" spans="237:240" x14ac:dyDescent="0.3">
      <c r="IC3052" s="200" t="s">
        <v>6634</v>
      </c>
      <c r="ID3052" s="200" t="s">
        <v>6635</v>
      </c>
      <c r="IE3052" s="200" t="s">
        <v>6636</v>
      </c>
      <c r="IF3052" s="200" t="s">
        <v>707</v>
      </c>
    </row>
    <row r="3053" spans="237:240" x14ac:dyDescent="0.3">
      <c r="IC3053" s="200" t="s">
        <v>6637</v>
      </c>
      <c r="ID3053" s="200" t="s">
        <v>4886</v>
      </c>
      <c r="IE3053" s="200" t="s">
        <v>6638</v>
      </c>
      <c r="IF3053" s="200" t="s">
        <v>6009</v>
      </c>
    </row>
    <row r="3054" spans="237:240" x14ac:dyDescent="0.3">
      <c r="IC3054" s="200" t="s">
        <v>6637</v>
      </c>
      <c r="ID3054" s="200" t="s">
        <v>6639</v>
      </c>
      <c r="IE3054" s="200" t="s">
        <v>6640</v>
      </c>
      <c r="IF3054" s="200" t="s">
        <v>6009</v>
      </c>
    </row>
    <row r="3055" spans="237:240" x14ac:dyDescent="0.3">
      <c r="IC3055" s="200" t="s">
        <v>6641</v>
      </c>
      <c r="ID3055" s="200" t="s">
        <v>6642</v>
      </c>
      <c r="IE3055" s="200" t="s">
        <v>6643</v>
      </c>
      <c r="IF3055" s="200" t="s">
        <v>6009</v>
      </c>
    </row>
    <row r="3056" spans="237:240" x14ac:dyDescent="0.3">
      <c r="IC3056" s="200" t="s">
        <v>6641</v>
      </c>
      <c r="ID3056" s="200" t="s">
        <v>6644</v>
      </c>
      <c r="IE3056" s="200" t="s">
        <v>6645</v>
      </c>
      <c r="IF3056" s="200" t="s">
        <v>6009</v>
      </c>
    </row>
    <row r="3057" spans="237:240" x14ac:dyDescent="0.3">
      <c r="IC3057" s="200" t="s">
        <v>6646</v>
      </c>
      <c r="ID3057" s="200" t="s">
        <v>6647</v>
      </c>
      <c r="IE3057" s="200" t="s">
        <v>6648</v>
      </c>
      <c r="IF3057" s="200" t="s">
        <v>6009</v>
      </c>
    </row>
    <row r="3058" spans="237:240" x14ac:dyDescent="0.3">
      <c r="IC3058" s="200" t="s">
        <v>6649</v>
      </c>
      <c r="ID3058" s="200" t="s">
        <v>6650</v>
      </c>
      <c r="IE3058" s="200" t="s">
        <v>6651</v>
      </c>
      <c r="IF3058" s="200" t="s">
        <v>707</v>
      </c>
    </row>
    <row r="3059" spans="237:240" x14ac:dyDescent="0.3">
      <c r="IC3059" s="200" t="s">
        <v>6649</v>
      </c>
      <c r="ID3059" s="200" t="s">
        <v>6652</v>
      </c>
      <c r="IE3059" s="200" t="s">
        <v>6653</v>
      </c>
      <c r="IF3059" s="200" t="s">
        <v>6009</v>
      </c>
    </row>
    <row r="3060" spans="237:240" x14ac:dyDescent="0.3">
      <c r="IC3060" s="200" t="s">
        <v>6649</v>
      </c>
      <c r="ID3060" s="200" t="s">
        <v>6654</v>
      </c>
      <c r="IE3060" s="200" t="s">
        <v>6655</v>
      </c>
      <c r="IF3060" s="200" t="s">
        <v>6009</v>
      </c>
    </row>
    <row r="3061" spans="237:240" x14ac:dyDescent="0.3">
      <c r="IC3061" s="200" t="s">
        <v>6649</v>
      </c>
      <c r="ID3061" s="200" t="s">
        <v>6656</v>
      </c>
      <c r="IE3061" s="200" t="s">
        <v>6657</v>
      </c>
      <c r="IF3061" s="200" t="s">
        <v>6009</v>
      </c>
    </row>
    <row r="3062" spans="237:240" x14ac:dyDescent="0.3">
      <c r="IC3062" s="200" t="s">
        <v>6649</v>
      </c>
      <c r="ID3062" s="200" t="s">
        <v>6658</v>
      </c>
      <c r="IE3062" s="200" t="s">
        <v>6659</v>
      </c>
      <c r="IF3062" s="200" t="s">
        <v>6009</v>
      </c>
    </row>
    <row r="3063" spans="237:240" x14ac:dyDescent="0.3">
      <c r="IC3063" s="200" t="s">
        <v>6649</v>
      </c>
      <c r="ID3063" s="200" t="s">
        <v>6660</v>
      </c>
      <c r="IE3063" s="200" t="s">
        <v>6661</v>
      </c>
      <c r="IF3063" s="200" t="s">
        <v>6009</v>
      </c>
    </row>
    <row r="3064" spans="237:240" x14ac:dyDescent="0.3">
      <c r="IC3064" s="200" t="s">
        <v>6662</v>
      </c>
      <c r="ID3064" s="200" t="s">
        <v>6663</v>
      </c>
      <c r="IE3064" s="200" t="s">
        <v>6664</v>
      </c>
      <c r="IF3064" s="200" t="s">
        <v>6009</v>
      </c>
    </row>
    <row r="3065" spans="237:240" x14ac:dyDescent="0.3">
      <c r="IC3065" s="200" t="s">
        <v>6662</v>
      </c>
      <c r="ID3065" s="200" t="s">
        <v>6093</v>
      </c>
      <c r="IE3065" s="200" t="s">
        <v>6665</v>
      </c>
      <c r="IF3065" s="200" t="s">
        <v>6009</v>
      </c>
    </row>
    <row r="3066" spans="237:240" x14ac:dyDescent="0.3">
      <c r="IC3066" s="200" t="s">
        <v>6662</v>
      </c>
      <c r="ID3066" s="200" t="s">
        <v>6666</v>
      </c>
      <c r="IE3066" s="200" t="s">
        <v>6667</v>
      </c>
      <c r="IF3066" s="200" t="s">
        <v>6009</v>
      </c>
    </row>
    <row r="3067" spans="237:240" x14ac:dyDescent="0.3">
      <c r="IC3067" s="200" t="s">
        <v>6662</v>
      </c>
      <c r="ID3067" s="200" t="s">
        <v>6668</v>
      </c>
      <c r="IE3067" s="200" t="s">
        <v>6669</v>
      </c>
      <c r="IF3067" s="200" t="s">
        <v>6009</v>
      </c>
    </row>
    <row r="3068" spans="237:240" x14ac:dyDescent="0.3">
      <c r="IC3068" s="200" t="s">
        <v>6662</v>
      </c>
      <c r="ID3068" s="200" t="s">
        <v>6670</v>
      </c>
      <c r="IE3068" s="200" t="s">
        <v>6671</v>
      </c>
      <c r="IF3068" s="200" t="s">
        <v>6009</v>
      </c>
    </row>
    <row r="3069" spans="237:240" x14ac:dyDescent="0.3">
      <c r="IC3069" s="200" t="s">
        <v>6662</v>
      </c>
      <c r="ID3069" s="200" t="s">
        <v>6672</v>
      </c>
      <c r="IE3069" s="200" t="s">
        <v>6673</v>
      </c>
      <c r="IF3069" s="200" t="s">
        <v>6009</v>
      </c>
    </row>
    <row r="3070" spans="237:240" x14ac:dyDescent="0.3">
      <c r="IC3070" s="200" t="s">
        <v>6674</v>
      </c>
      <c r="ID3070" s="200" t="s">
        <v>6675</v>
      </c>
      <c r="IE3070" s="200" t="s">
        <v>6676</v>
      </c>
      <c r="IF3070" s="200" t="s">
        <v>6009</v>
      </c>
    </row>
    <row r="3071" spans="237:240" x14ac:dyDescent="0.3">
      <c r="IC3071" s="200" t="s">
        <v>6674</v>
      </c>
      <c r="ID3071" s="200" t="s">
        <v>6677</v>
      </c>
      <c r="IE3071" s="200" t="s">
        <v>6678</v>
      </c>
      <c r="IF3071" s="200" t="s">
        <v>6009</v>
      </c>
    </row>
    <row r="3072" spans="237:240" x14ac:dyDescent="0.3">
      <c r="IC3072" s="200" t="s">
        <v>6674</v>
      </c>
      <c r="ID3072" s="200" t="s">
        <v>6679</v>
      </c>
      <c r="IE3072" s="200" t="s">
        <v>6680</v>
      </c>
      <c r="IF3072" s="200" t="s">
        <v>6009</v>
      </c>
    </row>
    <row r="3073" spans="237:240" x14ac:dyDescent="0.3">
      <c r="IC3073" s="200" t="s">
        <v>6674</v>
      </c>
      <c r="ID3073" s="200" t="s">
        <v>6681</v>
      </c>
      <c r="IE3073" s="200" t="s">
        <v>6682</v>
      </c>
      <c r="IF3073" s="200" t="s">
        <v>6009</v>
      </c>
    </row>
    <row r="3074" spans="237:240" x14ac:dyDescent="0.3">
      <c r="IC3074" s="200" t="s">
        <v>6674</v>
      </c>
      <c r="ID3074" s="200" t="s">
        <v>6683</v>
      </c>
      <c r="IE3074" s="200" t="s">
        <v>6684</v>
      </c>
      <c r="IF3074" s="200" t="s">
        <v>6009</v>
      </c>
    </row>
    <row r="3075" spans="237:240" x14ac:dyDescent="0.3">
      <c r="IC3075" s="200" t="s">
        <v>6674</v>
      </c>
      <c r="ID3075" s="200" t="s">
        <v>6093</v>
      </c>
      <c r="IE3075" s="200" t="s">
        <v>6665</v>
      </c>
      <c r="IF3075" s="200" t="s">
        <v>6009</v>
      </c>
    </row>
    <row r="3076" spans="237:240" x14ac:dyDescent="0.3">
      <c r="IC3076" s="200" t="s">
        <v>6674</v>
      </c>
      <c r="ID3076" s="200" t="s">
        <v>6685</v>
      </c>
      <c r="IE3076" s="200" t="s">
        <v>6686</v>
      </c>
      <c r="IF3076" s="200" t="s">
        <v>6009</v>
      </c>
    </row>
    <row r="3077" spans="237:240" x14ac:dyDescent="0.3">
      <c r="IC3077" s="200" t="s">
        <v>6687</v>
      </c>
      <c r="ID3077" s="200" t="s">
        <v>5778</v>
      </c>
      <c r="IE3077" s="200" t="s">
        <v>6688</v>
      </c>
      <c r="IF3077" s="200" t="s">
        <v>6009</v>
      </c>
    </row>
    <row r="3078" spans="237:240" x14ac:dyDescent="0.3">
      <c r="IC3078" s="200" t="s">
        <v>6687</v>
      </c>
      <c r="ID3078" s="200" t="s">
        <v>6689</v>
      </c>
      <c r="IE3078" s="200" t="s">
        <v>6690</v>
      </c>
      <c r="IF3078" s="200" t="s">
        <v>6009</v>
      </c>
    </row>
    <row r="3079" spans="237:240" x14ac:dyDescent="0.3">
      <c r="IC3079" s="200" t="s">
        <v>6687</v>
      </c>
      <c r="ID3079" s="200" t="s">
        <v>6691</v>
      </c>
      <c r="IE3079" s="200" t="s">
        <v>6692</v>
      </c>
      <c r="IF3079" s="200" t="s">
        <v>6009</v>
      </c>
    </row>
    <row r="3080" spans="237:240" x14ac:dyDescent="0.3">
      <c r="IC3080" s="200" t="s">
        <v>6693</v>
      </c>
      <c r="ID3080" s="200" t="s">
        <v>6694</v>
      </c>
      <c r="IE3080" s="200" t="s">
        <v>6695</v>
      </c>
      <c r="IF3080" s="200" t="s">
        <v>6009</v>
      </c>
    </row>
    <row r="3081" spans="237:240" x14ac:dyDescent="0.3">
      <c r="IC3081" s="200" t="s">
        <v>6696</v>
      </c>
      <c r="ID3081" s="200" t="s">
        <v>6697</v>
      </c>
      <c r="IE3081" s="200" t="s">
        <v>6698</v>
      </c>
      <c r="IF3081" s="200" t="s">
        <v>6009</v>
      </c>
    </row>
    <row r="3082" spans="237:240" x14ac:dyDescent="0.3">
      <c r="IC3082" s="200" t="s">
        <v>6699</v>
      </c>
      <c r="ID3082" s="200" t="s">
        <v>6700</v>
      </c>
      <c r="IE3082" s="200" t="s">
        <v>6701</v>
      </c>
      <c r="IF3082" s="200" t="s">
        <v>6009</v>
      </c>
    </row>
    <row r="3083" spans="237:240" x14ac:dyDescent="0.3">
      <c r="IC3083" s="200" t="s">
        <v>6699</v>
      </c>
      <c r="ID3083" s="200" t="s">
        <v>6702</v>
      </c>
      <c r="IE3083" s="200" t="s">
        <v>6703</v>
      </c>
      <c r="IF3083" s="200" t="s">
        <v>6009</v>
      </c>
    </row>
    <row r="3084" spans="237:240" x14ac:dyDescent="0.3">
      <c r="IC3084" s="200" t="s">
        <v>6699</v>
      </c>
      <c r="ID3084" s="200" t="s">
        <v>6704</v>
      </c>
      <c r="IE3084" s="200" t="s">
        <v>6705</v>
      </c>
      <c r="IF3084" s="200" t="s">
        <v>6009</v>
      </c>
    </row>
    <row r="3085" spans="237:240" x14ac:dyDescent="0.3">
      <c r="IC3085" s="200" t="s">
        <v>6699</v>
      </c>
      <c r="ID3085" s="200" t="s">
        <v>6706</v>
      </c>
      <c r="IE3085" s="200" t="s">
        <v>6707</v>
      </c>
      <c r="IF3085" s="200" t="s">
        <v>6009</v>
      </c>
    </row>
    <row r="3086" spans="237:240" x14ac:dyDescent="0.3">
      <c r="IC3086" s="200" t="s">
        <v>6699</v>
      </c>
      <c r="ID3086" s="200" t="s">
        <v>6708</v>
      </c>
      <c r="IE3086" s="200" t="s">
        <v>6709</v>
      </c>
      <c r="IF3086" s="200" t="s">
        <v>6009</v>
      </c>
    </row>
    <row r="3087" spans="237:240" x14ac:dyDescent="0.3">
      <c r="IC3087" s="200" t="s">
        <v>6699</v>
      </c>
      <c r="ID3087" s="200" t="s">
        <v>6710</v>
      </c>
      <c r="IE3087" s="200" t="s">
        <v>6711</v>
      </c>
      <c r="IF3087" s="200" t="s">
        <v>6009</v>
      </c>
    </row>
    <row r="3088" spans="237:240" x14ac:dyDescent="0.3">
      <c r="IC3088" s="200" t="s">
        <v>6699</v>
      </c>
      <c r="ID3088" s="200" t="s">
        <v>6712</v>
      </c>
      <c r="IE3088" s="200" t="s">
        <v>6713</v>
      </c>
      <c r="IF3088" s="200" t="s">
        <v>6009</v>
      </c>
    </row>
    <row r="3089" spans="237:240" x14ac:dyDescent="0.3">
      <c r="IC3089" s="200" t="s">
        <v>6699</v>
      </c>
      <c r="ID3089" s="200" t="s">
        <v>6714</v>
      </c>
      <c r="IE3089" s="200" t="s">
        <v>6715</v>
      </c>
      <c r="IF3089" s="200" t="s">
        <v>6009</v>
      </c>
    </row>
    <row r="3090" spans="237:240" x14ac:dyDescent="0.3">
      <c r="IC3090" s="200" t="s">
        <v>6699</v>
      </c>
      <c r="ID3090" s="200" t="s">
        <v>6716</v>
      </c>
      <c r="IE3090" s="200" t="s">
        <v>6717</v>
      </c>
      <c r="IF3090" s="200" t="s">
        <v>6009</v>
      </c>
    </row>
    <row r="3091" spans="237:240" x14ac:dyDescent="0.3">
      <c r="IC3091" s="200" t="s">
        <v>6699</v>
      </c>
      <c r="ID3091" s="200" t="s">
        <v>6718</v>
      </c>
      <c r="IE3091" s="200" t="s">
        <v>6719</v>
      </c>
      <c r="IF3091" s="200" t="s">
        <v>6009</v>
      </c>
    </row>
    <row r="3092" spans="237:240" x14ac:dyDescent="0.3">
      <c r="IC3092" s="200" t="s">
        <v>6720</v>
      </c>
      <c r="ID3092" s="200" t="s">
        <v>6721</v>
      </c>
      <c r="IE3092" s="200" t="s">
        <v>6722</v>
      </c>
      <c r="IF3092" s="200" t="s">
        <v>6009</v>
      </c>
    </row>
    <row r="3093" spans="237:240" x14ac:dyDescent="0.3">
      <c r="IC3093" s="200" t="s">
        <v>6720</v>
      </c>
      <c r="ID3093" s="200" t="s">
        <v>6723</v>
      </c>
      <c r="IE3093" s="200" t="s">
        <v>6724</v>
      </c>
      <c r="IF3093" s="200" t="s">
        <v>6009</v>
      </c>
    </row>
    <row r="3094" spans="237:240" x14ac:dyDescent="0.3">
      <c r="IC3094" s="200" t="s">
        <v>6720</v>
      </c>
      <c r="ID3094" s="200" t="s">
        <v>6725</v>
      </c>
      <c r="IE3094" s="200" t="s">
        <v>6726</v>
      </c>
      <c r="IF3094" s="200" t="s">
        <v>6009</v>
      </c>
    </row>
    <row r="3095" spans="237:240" x14ac:dyDescent="0.3">
      <c r="IC3095" s="200" t="s">
        <v>6720</v>
      </c>
      <c r="ID3095" s="200" t="s">
        <v>6727</v>
      </c>
      <c r="IE3095" s="200" t="s">
        <v>6728</v>
      </c>
      <c r="IF3095" s="200" t="s">
        <v>6009</v>
      </c>
    </row>
    <row r="3096" spans="237:240" x14ac:dyDescent="0.3">
      <c r="IC3096" s="200" t="s">
        <v>6720</v>
      </c>
      <c r="ID3096" s="200" t="s">
        <v>6729</v>
      </c>
      <c r="IE3096" s="200" t="s">
        <v>6730</v>
      </c>
      <c r="IF3096" s="200" t="s">
        <v>6009</v>
      </c>
    </row>
    <row r="3097" spans="237:240" x14ac:dyDescent="0.3">
      <c r="IC3097" s="200" t="s">
        <v>6720</v>
      </c>
      <c r="ID3097" s="200" t="s">
        <v>6731</v>
      </c>
      <c r="IE3097" s="200" t="s">
        <v>6732</v>
      </c>
      <c r="IF3097" s="200" t="s">
        <v>6009</v>
      </c>
    </row>
    <row r="3098" spans="237:240" x14ac:dyDescent="0.3">
      <c r="IC3098" s="200" t="s">
        <v>6720</v>
      </c>
      <c r="ID3098" s="200" t="s">
        <v>6733</v>
      </c>
      <c r="IE3098" s="200" t="s">
        <v>6734</v>
      </c>
      <c r="IF3098" s="200" t="s">
        <v>6009</v>
      </c>
    </row>
    <row r="3099" spans="237:240" x14ac:dyDescent="0.3">
      <c r="IC3099" s="200" t="s">
        <v>6720</v>
      </c>
      <c r="ID3099" s="200" t="s">
        <v>6735</v>
      </c>
      <c r="IE3099" s="200" t="s">
        <v>6736</v>
      </c>
      <c r="IF3099" s="200" t="s">
        <v>6009</v>
      </c>
    </row>
    <row r="3100" spans="237:240" x14ac:dyDescent="0.3">
      <c r="IC3100" s="200" t="s">
        <v>6720</v>
      </c>
      <c r="ID3100" s="200" t="s">
        <v>6737</v>
      </c>
      <c r="IE3100" s="200" t="s">
        <v>6738</v>
      </c>
      <c r="IF3100" s="200" t="s">
        <v>6009</v>
      </c>
    </row>
    <row r="3101" spans="237:240" x14ac:dyDescent="0.3">
      <c r="IC3101" s="200" t="s">
        <v>6739</v>
      </c>
      <c r="ID3101" s="200" t="s">
        <v>6740</v>
      </c>
      <c r="IE3101" s="200" t="s">
        <v>6741</v>
      </c>
      <c r="IF3101" s="200" t="s">
        <v>6009</v>
      </c>
    </row>
    <row r="3102" spans="237:240" x14ac:dyDescent="0.3">
      <c r="IC3102" s="200" t="s">
        <v>6742</v>
      </c>
      <c r="ID3102" s="200" t="s">
        <v>6743</v>
      </c>
      <c r="IE3102" s="200" t="s">
        <v>6744</v>
      </c>
      <c r="IF3102" s="200" t="s">
        <v>6009</v>
      </c>
    </row>
    <row r="3103" spans="237:240" x14ac:dyDescent="0.3">
      <c r="IC3103" s="200" t="s">
        <v>6742</v>
      </c>
      <c r="ID3103" s="200" t="s">
        <v>6745</v>
      </c>
      <c r="IE3103" s="200" t="s">
        <v>6746</v>
      </c>
      <c r="IF3103" s="200" t="s">
        <v>6009</v>
      </c>
    </row>
    <row r="3104" spans="237:240" x14ac:dyDescent="0.3">
      <c r="IC3104" s="200" t="s">
        <v>6742</v>
      </c>
      <c r="ID3104" s="200" t="s">
        <v>6747</v>
      </c>
      <c r="IE3104" s="200" t="s">
        <v>6748</v>
      </c>
      <c r="IF3104" s="200" t="s">
        <v>6009</v>
      </c>
    </row>
    <row r="3105" spans="237:240" x14ac:dyDescent="0.3">
      <c r="IC3105" s="200" t="s">
        <v>6742</v>
      </c>
      <c r="ID3105" s="200" t="s">
        <v>6749</v>
      </c>
      <c r="IE3105" s="200" t="s">
        <v>6750</v>
      </c>
      <c r="IF3105" s="200" t="s">
        <v>6009</v>
      </c>
    </row>
    <row r="3106" spans="237:240" x14ac:dyDescent="0.3">
      <c r="IC3106" s="200" t="s">
        <v>6742</v>
      </c>
      <c r="ID3106" s="200" t="s">
        <v>6751</v>
      </c>
      <c r="IE3106" s="200" t="s">
        <v>6752</v>
      </c>
      <c r="IF3106" s="200" t="s">
        <v>6009</v>
      </c>
    </row>
    <row r="3107" spans="237:240" x14ac:dyDescent="0.3">
      <c r="IC3107" s="200" t="s">
        <v>6742</v>
      </c>
      <c r="ID3107" s="200" t="s">
        <v>5530</v>
      </c>
      <c r="IE3107" s="200" t="s">
        <v>6753</v>
      </c>
      <c r="IF3107" s="200" t="s">
        <v>6009</v>
      </c>
    </row>
    <row r="3108" spans="237:240" x14ac:dyDescent="0.3">
      <c r="IC3108" s="200" t="s">
        <v>6754</v>
      </c>
      <c r="ID3108" s="200" t="s">
        <v>6755</v>
      </c>
      <c r="IE3108" s="200" t="s">
        <v>6756</v>
      </c>
      <c r="IF3108" s="200" t="s">
        <v>6009</v>
      </c>
    </row>
    <row r="3109" spans="237:240" x14ac:dyDescent="0.3">
      <c r="IC3109" s="200" t="s">
        <v>6754</v>
      </c>
      <c r="ID3109" s="200" t="s">
        <v>6757</v>
      </c>
      <c r="IE3109" s="200" t="s">
        <v>6758</v>
      </c>
      <c r="IF3109" s="200" t="s">
        <v>6009</v>
      </c>
    </row>
    <row r="3110" spans="237:240" x14ac:dyDescent="0.3">
      <c r="IC3110" s="200" t="s">
        <v>6754</v>
      </c>
      <c r="ID3110" s="200" t="s">
        <v>6759</v>
      </c>
      <c r="IE3110" s="200" t="s">
        <v>6760</v>
      </c>
      <c r="IF3110" s="200" t="s">
        <v>6009</v>
      </c>
    </row>
    <row r="3111" spans="237:240" x14ac:dyDescent="0.3">
      <c r="IC3111" s="200" t="s">
        <v>6754</v>
      </c>
      <c r="ID3111" s="200" t="s">
        <v>6761</v>
      </c>
      <c r="IE3111" s="200" t="s">
        <v>6762</v>
      </c>
      <c r="IF3111" s="200" t="s">
        <v>6009</v>
      </c>
    </row>
    <row r="3112" spans="237:240" x14ac:dyDescent="0.3">
      <c r="IC3112" s="200" t="s">
        <v>6754</v>
      </c>
      <c r="ID3112" s="200" t="s">
        <v>6763</v>
      </c>
      <c r="IE3112" s="200" t="s">
        <v>6764</v>
      </c>
      <c r="IF3112" s="200" t="s">
        <v>6009</v>
      </c>
    </row>
    <row r="3113" spans="237:240" x14ac:dyDescent="0.3">
      <c r="IC3113" s="200" t="s">
        <v>6754</v>
      </c>
      <c r="ID3113" s="200" t="s">
        <v>6765</v>
      </c>
      <c r="IE3113" s="200" t="s">
        <v>6766</v>
      </c>
      <c r="IF3113" s="200" t="s">
        <v>6009</v>
      </c>
    </row>
    <row r="3114" spans="237:240" x14ac:dyDescent="0.3">
      <c r="IC3114" s="200" t="s">
        <v>6754</v>
      </c>
      <c r="ID3114" s="200" t="s">
        <v>6767</v>
      </c>
      <c r="IE3114" s="200" t="s">
        <v>6768</v>
      </c>
      <c r="IF3114" s="200" t="s">
        <v>6009</v>
      </c>
    </row>
    <row r="3115" spans="237:240" x14ac:dyDescent="0.3">
      <c r="IC3115" s="200" t="s">
        <v>6754</v>
      </c>
      <c r="ID3115" s="200" t="s">
        <v>6769</v>
      </c>
      <c r="IE3115" s="200" t="s">
        <v>6770</v>
      </c>
      <c r="IF3115" s="200" t="s">
        <v>6009</v>
      </c>
    </row>
    <row r="3116" spans="237:240" x14ac:dyDescent="0.3">
      <c r="IC3116" s="200" t="s">
        <v>6754</v>
      </c>
      <c r="ID3116" s="200" t="s">
        <v>6771</v>
      </c>
      <c r="IE3116" s="200" t="s">
        <v>6772</v>
      </c>
      <c r="IF3116" s="200" t="s">
        <v>6009</v>
      </c>
    </row>
    <row r="3117" spans="237:240" x14ac:dyDescent="0.3">
      <c r="IC3117" s="200" t="s">
        <v>6754</v>
      </c>
      <c r="ID3117" s="200" t="s">
        <v>6773</v>
      </c>
      <c r="IE3117" s="200" t="s">
        <v>6774</v>
      </c>
      <c r="IF3117" s="200" t="s">
        <v>6009</v>
      </c>
    </row>
    <row r="3118" spans="237:240" x14ac:dyDescent="0.3">
      <c r="IC3118" s="200" t="s">
        <v>6754</v>
      </c>
      <c r="ID3118" s="200" t="s">
        <v>5760</v>
      </c>
      <c r="IE3118" s="200" t="s">
        <v>6775</v>
      </c>
      <c r="IF3118" s="200" t="s">
        <v>6009</v>
      </c>
    </row>
    <row r="3119" spans="237:240" x14ac:dyDescent="0.3">
      <c r="IC3119" s="200" t="s">
        <v>6776</v>
      </c>
      <c r="ID3119" s="200" t="s">
        <v>6777</v>
      </c>
      <c r="IE3119" s="200" t="s">
        <v>6778</v>
      </c>
      <c r="IF3119" s="200" t="s">
        <v>6009</v>
      </c>
    </row>
    <row r="3120" spans="237:240" x14ac:dyDescent="0.3">
      <c r="IC3120" s="200" t="s">
        <v>6776</v>
      </c>
      <c r="ID3120" s="200" t="s">
        <v>6779</v>
      </c>
      <c r="IE3120" s="200" t="s">
        <v>6780</v>
      </c>
      <c r="IF3120" s="200" t="s">
        <v>6009</v>
      </c>
    </row>
    <row r="3121" spans="237:240" x14ac:dyDescent="0.3">
      <c r="IC3121" s="200" t="s">
        <v>6776</v>
      </c>
      <c r="ID3121" s="200" t="s">
        <v>6781</v>
      </c>
      <c r="IE3121" s="200" t="s">
        <v>6782</v>
      </c>
      <c r="IF3121" s="200" t="s">
        <v>6009</v>
      </c>
    </row>
    <row r="3122" spans="237:240" x14ac:dyDescent="0.3">
      <c r="IC3122" s="200" t="s">
        <v>6776</v>
      </c>
      <c r="ID3122" s="200" t="s">
        <v>6783</v>
      </c>
      <c r="IE3122" s="200" t="s">
        <v>6784</v>
      </c>
      <c r="IF3122" s="200" t="s">
        <v>6009</v>
      </c>
    </row>
    <row r="3123" spans="237:240" x14ac:dyDescent="0.3">
      <c r="IC3123" s="200" t="s">
        <v>6776</v>
      </c>
      <c r="ID3123" s="200" t="s">
        <v>6013</v>
      </c>
      <c r="IE3123" s="200" t="s">
        <v>6785</v>
      </c>
      <c r="IF3123" s="200" t="s">
        <v>6009</v>
      </c>
    </row>
    <row r="3124" spans="237:240" x14ac:dyDescent="0.3">
      <c r="IC3124" s="200" t="s">
        <v>6776</v>
      </c>
      <c r="ID3124" s="200" t="s">
        <v>6786</v>
      </c>
      <c r="IE3124" s="200" t="s">
        <v>6787</v>
      </c>
      <c r="IF3124" s="200" t="s">
        <v>6009</v>
      </c>
    </row>
    <row r="3125" spans="237:240" x14ac:dyDescent="0.3">
      <c r="IC3125" s="200" t="s">
        <v>6776</v>
      </c>
      <c r="ID3125" s="200" t="s">
        <v>6788</v>
      </c>
      <c r="IE3125" s="200" t="s">
        <v>6789</v>
      </c>
      <c r="IF3125" s="200" t="s">
        <v>6009</v>
      </c>
    </row>
    <row r="3126" spans="237:240" x14ac:dyDescent="0.3">
      <c r="IC3126" s="200" t="s">
        <v>6776</v>
      </c>
      <c r="ID3126" s="200" t="s">
        <v>6790</v>
      </c>
      <c r="IE3126" s="200" t="s">
        <v>6791</v>
      </c>
      <c r="IF3126" s="200" t="s">
        <v>6009</v>
      </c>
    </row>
    <row r="3127" spans="237:240" x14ac:dyDescent="0.3">
      <c r="IC3127" s="200" t="s">
        <v>6776</v>
      </c>
      <c r="ID3127" s="200" t="s">
        <v>6792</v>
      </c>
      <c r="IE3127" s="200" t="s">
        <v>6793</v>
      </c>
      <c r="IF3127" s="200" t="s">
        <v>6009</v>
      </c>
    </row>
    <row r="3128" spans="237:240" x14ac:dyDescent="0.3">
      <c r="IC3128" s="200" t="s">
        <v>6776</v>
      </c>
      <c r="ID3128" s="200" t="s">
        <v>6794</v>
      </c>
      <c r="IE3128" s="200" t="s">
        <v>6795</v>
      </c>
      <c r="IF3128" s="200" t="s">
        <v>6009</v>
      </c>
    </row>
    <row r="3129" spans="237:240" x14ac:dyDescent="0.3">
      <c r="IC3129" s="200" t="s">
        <v>6776</v>
      </c>
      <c r="ID3129" s="200" t="s">
        <v>6796</v>
      </c>
      <c r="IE3129" s="200" t="s">
        <v>6797</v>
      </c>
      <c r="IF3129" s="200" t="s">
        <v>6009</v>
      </c>
    </row>
    <row r="3130" spans="237:240" x14ac:dyDescent="0.3">
      <c r="IC3130" s="200" t="s">
        <v>6798</v>
      </c>
      <c r="ID3130" s="200" t="s">
        <v>6799</v>
      </c>
      <c r="IE3130" s="200" t="s">
        <v>6800</v>
      </c>
      <c r="IF3130" s="200" t="s">
        <v>6009</v>
      </c>
    </row>
    <row r="3131" spans="237:240" x14ac:dyDescent="0.3">
      <c r="IC3131" s="200" t="s">
        <v>6798</v>
      </c>
      <c r="ID3131" s="200" t="s">
        <v>6801</v>
      </c>
      <c r="IE3131" s="200" t="s">
        <v>6802</v>
      </c>
      <c r="IF3131" s="200" t="s">
        <v>6009</v>
      </c>
    </row>
    <row r="3132" spans="237:240" x14ac:dyDescent="0.3">
      <c r="IC3132" s="200" t="s">
        <v>6798</v>
      </c>
      <c r="ID3132" s="200" t="s">
        <v>6803</v>
      </c>
      <c r="IE3132" s="200" t="s">
        <v>6804</v>
      </c>
      <c r="IF3132" s="200" t="s">
        <v>6009</v>
      </c>
    </row>
    <row r="3133" spans="237:240" x14ac:dyDescent="0.3">
      <c r="IC3133" s="200" t="s">
        <v>6798</v>
      </c>
      <c r="ID3133" s="200" t="s">
        <v>6805</v>
      </c>
      <c r="IE3133" s="200" t="s">
        <v>6806</v>
      </c>
      <c r="IF3133" s="200" t="s">
        <v>6009</v>
      </c>
    </row>
    <row r="3134" spans="237:240" x14ac:dyDescent="0.3">
      <c r="IC3134" s="200" t="s">
        <v>6798</v>
      </c>
      <c r="ID3134" s="200" t="s">
        <v>6807</v>
      </c>
      <c r="IE3134" s="200" t="s">
        <v>6808</v>
      </c>
      <c r="IF3134" s="200" t="s">
        <v>6009</v>
      </c>
    </row>
    <row r="3135" spans="237:240" x14ac:dyDescent="0.3">
      <c r="IC3135" s="200" t="s">
        <v>6798</v>
      </c>
      <c r="ID3135" s="200" t="s">
        <v>6809</v>
      </c>
      <c r="IE3135" s="200" t="s">
        <v>6810</v>
      </c>
      <c r="IF3135" s="200" t="s">
        <v>6009</v>
      </c>
    </row>
    <row r="3136" spans="237:240" x14ac:dyDescent="0.3">
      <c r="IC3136" s="200" t="s">
        <v>6798</v>
      </c>
      <c r="ID3136" s="200" t="s">
        <v>6811</v>
      </c>
      <c r="IE3136" s="200" t="s">
        <v>6812</v>
      </c>
      <c r="IF3136" s="200" t="s">
        <v>6009</v>
      </c>
    </row>
    <row r="3137" spans="237:240" x14ac:dyDescent="0.3">
      <c r="IC3137" s="200" t="s">
        <v>6798</v>
      </c>
      <c r="ID3137" s="200" t="s">
        <v>6813</v>
      </c>
      <c r="IE3137" s="200" t="s">
        <v>6814</v>
      </c>
      <c r="IF3137" s="200" t="s">
        <v>6009</v>
      </c>
    </row>
    <row r="3138" spans="237:240" x14ac:dyDescent="0.3">
      <c r="IC3138" s="200" t="s">
        <v>6815</v>
      </c>
      <c r="ID3138" s="200" t="s">
        <v>6816</v>
      </c>
      <c r="IE3138" s="200" t="s">
        <v>6817</v>
      </c>
      <c r="IF3138" s="200" t="s">
        <v>6009</v>
      </c>
    </row>
    <row r="3139" spans="237:240" x14ac:dyDescent="0.3">
      <c r="IC3139" s="200" t="s">
        <v>6815</v>
      </c>
      <c r="ID3139" s="200" t="s">
        <v>6818</v>
      </c>
      <c r="IE3139" s="200" t="s">
        <v>6819</v>
      </c>
      <c r="IF3139" s="200" t="s">
        <v>6009</v>
      </c>
    </row>
    <row r="3140" spans="237:240" x14ac:dyDescent="0.3">
      <c r="IC3140" s="200" t="s">
        <v>6815</v>
      </c>
      <c r="ID3140" s="200" t="s">
        <v>6820</v>
      </c>
      <c r="IE3140" s="200" t="s">
        <v>6821</v>
      </c>
      <c r="IF3140" s="200" t="s">
        <v>6009</v>
      </c>
    </row>
    <row r="3141" spans="237:240" x14ac:dyDescent="0.3">
      <c r="IC3141" s="200" t="s">
        <v>6815</v>
      </c>
      <c r="ID3141" s="200" t="s">
        <v>6822</v>
      </c>
      <c r="IE3141" s="200" t="s">
        <v>6823</v>
      </c>
      <c r="IF3141" s="200" t="s">
        <v>6009</v>
      </c>
    </row>
    <row r="3142" spans="237:240" x14ac:dyDescent="0.3">
      <c r="IC3142" s="200" t="s">
        <v>6824</v>
      </c>
      <c r="ID3142" s="200" t="s">
        <v>6825</v>
      </c>
      <c r="IE3142" s="200" t="s">
        <v>6826</v>
      </c>
      <c r="IF3142" s="200" t="s">
        <v>6009</v>
      </c>
    </row>
    <row r="3143" spans="237:240" x14ac:dyDescent="0.3">
      <c r="IC3143" s="200" t="s">
        <v>6824</v>
      </c>
      <c r="ID3143" s="200" t="s">
        <v>6827</v>
      </c>
      <c r="IE3143" s="200" t="s">
        <v>6828</v>
      </c>
      <c r="IF3143" s="200" t="s">
        <v>6009</v>
      </c>
    </row>
    <row r="3144" spans="237:240" x14ac:dyDescent="0.3">
      <c r="IC3144" s="200" t="s">
        <v>6824</v>
      </c>
      <c r="ID3144" s="200" t="s">
        <v>6700</v>
      </c>
      <c r="IE3144" s="200" t="s">
        <v>6829</v>
      </c>
      <c r="IF3144" s="200" t="s">
        <v>6009</v>
      </c>
    </row>
    <row r="3145" spans="237:240" x14ac:dyDescent="0.3">
      <c r="IC3145" s="200" t="s">
        <v>6824</v>
      </c>
      <c r="ID3145" s="200" t="s">
        <v>6830</v>
      </c>
      <c r="IE3145" s="200" t="s">
        <v>6831</v>
      </c>
      <c r="IF3145" s="200" t="s">
        <v>6009</v>
      </c>
    </row>
    <row r="3146" spans="237:240" x14ac:dyDescent="0.3">
      <c r="IC3146" s="200" t="s">
        <v>6824</v>
      </c>
      <c r="ID3146" s="200" t="s">
        <v>6832</v>
      </c>
      <c r="IE3146" s="200" t="s">
        <v>6833</v>
      </c>
      <c r="IF3146" s="200" t="s">
        <v>6009</v>
      </c>
    </row>
    <row r="3147" spans="237:240" x14ac:dyDescent="0.3">
      <c r="IC3147" s="200" t="s">
        <v>6824</v>
      </c>
      <c r="ID3147" s="200" t="s">
        <v>6834</v>
      </c>
      <c r="IE3147" s="200" t="s">
        <v>6835</v>
      </c>
      <c r="IF3147" s="200" t="s">
        <v>6009</v>
      </c>
    </row>
    <row r="3148" spans="237:240" x14ac:dyDescent="0.3">
      <c r="IC3148" s="200" t="s">
        <v>6836</v>
      </c>
      <c r="ID3148" s="200" t="s">
        <v>6837</v>
      </c>
      <c r="IE3148" s="200" t="s">
        <v>6838</v>
      </c>
      <c r="IF3148" s="200" t="s">
        <v>6009</v>
      </c>
    </row>
    <row r="3149" spans="237:240" x14ac:dyDescent="0.3">
      <c r="IC3149" s="200" t="s">
        <v>6839</v>
      </c>
      <c r="ID3149" s="200" t="s">
        <v>6840</v>
      </c>
      <c r="IE3149" s="200" t="s">
        <v>6841</v>
      </c>
      <c r="IF3149" s="200" t="s">
        <v>6009</v>
      </c>
    </row>
    <row r="3150" spans="237:240" x14ac:dyDescent="0.3">
      <c r="IC3150" s="200" t="s">
        <v>6839</v>
      </c>
      <c r="ID3150" s="200" t="s">
        <v>6842</v>
      </c>
      <c r="IE3150" s="200" t="s">
        <v>6843</v>
      </c>
      <c r="IF3150" s="200" t="s">
        <v>6009</v>
      </c>
    </row>
    <row r="3151" spans="237:240" x14ac:dyDescent="0.3">
      <c r="IC3151" s="200" t="s">
        <v>6839</v>
      </c>
      <c r="ID3151" s="200" t="s">
        <v>6844</v>
      </c>
      <c r="IE3151" s="200" t="s">
        <v>6845</v>
      </c>
      <c r="IF3151" s="200" t="s">
        <v>6009</v>
      </c>
    </row>
    <row r="3152" spans="237:240" x14ac:dyDescent="0.3">
      <c r="IC3152" s="200" t="s">
        <v>6839</v>
      </c>
      <c r="ID3152" s="200" t="s">
        <v>6846</v>
      </c>
      <c r="IE3152" s="200" t="s">
        <v>6847</v>
      </c>
      <c r="IF3152" s="200" t="s">
        <v>6009</v>
      </c>
    </row>
    <row r="3153" spans="237:240" x14ac:dyDescent="0.3">
      <c r="IC3153" s="200" t="s">
        <v>6839</v>
      </c>
      <c r="ID3153" s="200" t="s">
        <v>6848</v>
      </c>
      <c r="IE3153" s="200" t="s">
        <v>6849</v>
      </c>
      <c r="IF3153" s="200" t="s">
        <v>6009</v>
      </c>
    </row>
    <row r="3154" spans="237:240" x14ac:dyDescent="0.3">
      <c r="IC3154" s="200" t="s">
        <v>6850</v>
      </c>
      <c r="ID3154" s="200" t="s">
        <v>6851</v>
      </c>
      <c r="IE3154" s="200" t="s">
        <v>6852</v>
      </c>
      <c r="IF3154" s="200" t="s">
        <v>6009</v>
      </c>
    </row>
    <row r="3155" spans="237:240" x14ac:dyDescent="0.3">
      <c r="IC3155" s="200" t="s">
        <v>6853</v>
      </c>
      <c r="ID3155" s="200" t="s">
        <v>6854</v>
      </c>
      <c r="IE3155" s="200" t="s">
        <v>6855</v>
      </c>
      <c r="IF3155" s="200" t="s">
        <v>6009</v>
      </c>
    </row>
    <row r="3156" spans="237:240" x14ac:dyDescent="0.3">
      <c r="IC3156" s="200" t="s">
        <v>6853</v>
      </c>
      <c r="ID3156" s="200" t="s">
        <v>6856</v>
      </c>
      <c r="IE3156" s="200" t="s">
        <v>6857</v>
      </c>
      <c r="IF3156" s="200" t="s">
        <v>6009</v>
      </c>
    </row>
    <row r="3157" spans="237:240" x14ac:dyDescent="0.3">
      <c r="IC3157" s="200" t="s">
        <v>6853</v>
      </c>
      <c r="ID3157" s="200" t="s">
        <v>6858</v>
      </c>
      <c r="IE3157" s="200" t="s">
        <v>6859</v>
      </c>
      <c r="IF3157" s="200" t="s">
        <v>6009</v>
      </c>
    </row>
    <row r="3158" spans="237:240" x14ac:dyDescent="0.3">
      <c r="IC3158" s="200" t="s">
        <v>6853</v>
      </c>
      <c r="ID3158" s="200" t="s">
        <v>6860</v>
      </c>
      <c r="IE3158" s="200" t="s">
        <v>6861</v>
      </c>
      <c r="IF3158" s="200" t="s">
        <v>6009</v>
      </c>
    </row>
    <row r="3159" spans="237:240" x14ac:dyDescent="0.3">
      <c r="IC3159" s="200" t="s">
        <v>6853</v>
      </c>
      <c r="ID3159" s="200" t="s">
        <v>6862</v>
      </c>
      <c r="IE3159" s="200" t="s">
        <v>6863</v>
      </c>
      <c r="IF3159" s="200" t="s">
        <v>6009</v>
      </c>
    </row>
    <row r="3160" spans="237:240" x14ac:dyDescent="0.3">
      <c r="IC3160" s="200" t="s">
        <v>6853</v>
      </c>
      <c r="ID3160" s="200" t="s">
        <v>6864</v>
      </c>
      <c r="IE3160" s="200" t="s">
        <v>6865</v>
      </c>
      <c r="IF3160" s="200" t="s">
        <v>6009</v>
      </c>
    </row>
    <row r="3161" spans="237:240" x14ac:dyDescent="0.3">
      <c r="IC3161" s="200" t="s">
        <v>6853</v>
      </c>
      <c r="ID3161" s="200" t="s">
        <v>6866</v>
      </c>
      <c r="IE3161" s="200" t="s">
        <v>6867</v>
      </c>
      <c r="IF3161" s="200" t="s">
        <v>6009</v>
      </c>
    </row>
    <row r="3162" spans="237:240" x14ac:dyDescent="0.3">
      <c r="IC3162" s="200" t="s">
        <v>6853</v>
      </c>
      <c r="ID3162" s="200" t="s">
        <v>6868</v>
      </c>
      <c r="IE3162" s="200" t="s">
        <v>6869</v>
      </c>
      <c r="IF3162" s="200" t="s">
        <v>6009</v>
      </c>
    </row>
    <row r="3163" spans="237:240" x14ac:dyDescent="0.3">
      <c r="IC3163" s="200" t="s">
        <v>6853</v>
      </c>
      <c r="ID3163" s="200" t="s">
        <v>6870</v>
      </c>
      <c r="IE3163" s="200" t="s">
        <v>6871</v>
      </c>
      <c r="IF3163" s="200" t="s">
        <v>6009</v>
      </c>
    </row>
    <row r="3164" spans="237:240" x14ac:dyDescent="0.3">
      <c r="IC3164" s="200" t="s">
        <v>6853</v>
      </c>
      <c r="ID3164" s="200" t="s">
        <v>6872</v>
      </c>
      <c r="IE3164" s="200" t="s">
        <v>6873</v>
      </c>
      <c r="IF3164" s="200" t="s">
        <v>6009</v>
      </c>
    </row>
    <row r="3165" spans="237:240" x14ac:dyDescent="0.3">
      <c r="IC3165" s="200" t="s">
        <v>6853</v>
      </c>
      <c r="ID3165" s="200" t="s">
        <v>6874</v>
      </c>
      <c r="IE3165" s="200" t="s">
        <v>6875</v>
      </c>
      <c r="IF3165" s="200" t="s">
        <v>6009</v>
      </c>
    </row>
    <row r="3166" spans="237:240" x14ac:dyDescent="0.3">
      <c r="IC3166" s="200" t="s">
        <v>6876</v>
      </c>
      <c r="ID3166" s="200" t="s">
        <v>6877</v>
      </c>
      <c r="IE3166" s="200" t="s">
        <v>6878</v>
      </c>
      <c r="IF3166" s="200" t="s">
        <v>6009</v>
      </c>
    </row>
    <row r="3167" spans="237:240" x14ac:dyDescent="0.3">
      <c r="IC3167" s="200" t="s">
        <v>6876</v>
      </c>
      <c r="ID3167" s="200" t="s">
        <v>6879</v>
      </c>
      <c r="IE3167" s="200" t="s">
        <v>6880</v>
      </c>
      <c r="IF3167" s="200" t="s">
        <v>6009</v>
      </c>
    </row>
    <row r="3168" spans="237:240" x14ac:dyDescent="0.3">
      <c r="IC3168" s="200" t="s">
        <v>6876</v>
      </c>
      <c r="ID3168" s="200" t="s">
        <v>6881</v>
      </c>
      <c r="IE3168" s="200" t="s">
        <v>6882</v>
      </c>
      <c r="IF3168" s="200" t="s">
        <v>6009</v>
      </c>
    </row>
    <row r="3169" spans="237:240" x14ac:dyDescent="0.3">
      <c r="IC3169" s="200" t="s">
        <v>6876</v>
      </c>
      <c r="ID3169" s="200" t="s">
        <v>6883</v>
      </c>
      <c r="IE3169" s="200" t="s">
        <v>6884</v>
      </c>
      <c r="IF3169" s="200" t="s">
        <v>6009</v>
      </c>
    </row>
    <row r="3170" spans="237:240" x14ac:dyDescent="0.3">
      <c r="IC3170" s="200" t="s">
        <v>6885</v>
      </c>
      <c r="ID3170" s="200" t="s">
        <v>6886</v>
      </c>
      <c r="IE3170" s="200" t="s">
        <v>6887</v>
      </c>
      <c r="IF3170" s="200" t="s">
        <v>6009</v>
      </c>
    </row>
    <row r="3171" spans="237:240" x14ac:dyDescent="0.3">
      <c r="IC3171" s="200" t="s">
        <v>6888</v>
      </c>
      <c r="ID3171" s="200" t="s">
        <v>6889</v>
      </c>
      <c r="IE3171" s="200" t="s">
        <v>6890</v>
      </c>
      <c r="IF3171" s="200" t="s">
        <v>6009</v>
      </c>
    </row>
    <row r="3172" spans="237:240" x14ac:dyDescent="0.3">
      <c r="IC3172" s="200" t="s">
        <v>6888</v>
      </c>
      <c r="ID3172" s="200" t="s">
        <v>6891</v>
      </c>
      <c r="IE3172" s="200" t="s">
        <v>6892</v>
      </c>
      <c r="IF3172" s="200" t="s">
        <v>6009</v>
      </c>
    </row>
    <row r="3173" spans="237:240" x14ac:dyDescent="0.3">
      <c r="IC3173" s="200" t="s">
        <v>6888</v>
      </c>
      <c r="ID3173" s="200" t="s">
        <v>6893</v>
      </c>
      <c r="IE3173" s="200" t="s">
        <v>6894</v>
      </c>
      <c r="IF3173" s="200" t="s">
        <v>6009</v>
      </c>
    </row>
    <row r="3174" spans="237:240" x14ac:dyDescent="0.3">
      <c r="IC3174" s="200" t="s">
        <v>6888</v>
      </c>
      <c r="ID3174" s="200" t="s">
        <v>6895</v>
      </c>
      <c r="IE3174" s="200" t="s">
        <v>6896</v>
      </c>
      <c r="IF3174" s="200" t="s">
        <v>6009</v>
      </c>
    </row>
    <row r="3175" spans="237:240" x14ac:dyDescent="0.3">
      <c r="IC3175" s="200" t="s">
        <v>6897</v>
      </c>
      <c r="ID3175" s="200" t="s">
        <v>6898</v>
      </c>
      <c r="IE3175" s="200" t="s">
        <v>6899</v>
      </c>
      <c r="IF3175" s="200" t="s">
        <v>6009</v>
      </c>
    </row>
    <row r="3176" spans="237:240" x14ac:dyDescent="0.3">
      <c r="IC3176" s="200" t="s">
        <v>6900</v>
      </c>
      <c r="ID3176" s="200" t="s">
        <v>6898</v>
      </c>
      <c r="IE3176" s="200" t="s">
        <v>6899</v>
      </c>
      <c r="IF3176" s="200" t="s">
        <v>6009</v>
      </c>
    </row>
    <row r="3177" spans="237:240" x14ac:dyDescent="0.3">
      <c r="IC3177" s="200" t="s">
        <v>6901</v>
      </c>
      <c r="ID3177" s="200" t="s">
        <v>6898</v>
      </c>
      <c r="IE3177" s="200" t="s">
        <v>6899</v>
      </c>
      <c r="IF3177" s="200" t="s">
        <v>6009</v>
      </c>
    </row>
    <row r="3178" spans="237:240" x14ac:dyDescent="0.3">
      <c r="IC3178" s="200" t="s">
        <v>6902</v>
      </c>
      <c r="ID3178" s="200" t="s">
        <v>6903</v>
      </c>
      <c r="IE3178" s="200" t="s">
        <v>6904</v>
      </c>
      <c r="IF3178" s="200" t="s">
        <v>6009</v>
      </c>
    </row>
    <row r="3179" spans="237:240" x14ac:dyDescent="0.3">
      <c r="IC3179" s="200" t="s">
        <v>6902</v>
      </c>
      <c r="ID3179" s="200" t="s">
        <v>6905</v>
      </c>
      <c r="IE3179" s="200" t="s">
        <v>6906</v>
      </c>
      <c r="IF3179" s="200" t="s">
        <v>6009</v>
      </c>
    </row>
    <row r="3180" spans="237:240" x14ac:dyDescent="0.3">
      <c r="IC3180" s="200" t="s">
        <v>6902</v>
      </c>
      <c r="ID3180" s="200" t="s">
        <v>6907</v>
      </c>
      <c r="IE3180" s="200" t="s">
        <v>6908</v>
      </c>
      <c r="IF3180" s="200" t="s">
        <v>6009</v>
      </c>
    </row>
    <row r="3181" spans="237:240" x14ac:dyDescent="0.3">
      <c r="IC3181" s="200" t="s">
        <v>6902</v>
      </c>
      <c r="ID3181" s="200" t="s">
        <v>6909</v>
      </c>
      <c r="IE3181" s="200" t="s">
        <v>6910</v>
      </c>
      <c r="IF3181" s="200" t="s">
        <v>6009</v>
      </c>
    </row>
    <row r="3182" spans="237:240" x14ac:dyDescent="0.3">
      <c r="IC3182" s="200" t="s">
        <v>6902</v>
      </c>
      <c r="ID3182" s="200" t="s">
        <v>6911</v>
      </c>
      <c r="IE3182" s="200" t="s">
        <v>6912</v>
      </c>
      <c r="IF3182" s="200" t="s">
        <v>6009</v>
      </c>
    </row>
    <row r="3183" spans="237:240" x14ac:dyDescent="0.3">
      <c r="IC3183" s="200" t="s">
        <v>6902</v>
      </c>
      <c r="ID3183" s="200" t="s">
        <v>6913</v>
      </c>
      <c r="IE3183" s="200" t="s">
        <v>6914</v>
      </c>
      <c r="IF3183" s="200" t="s">
        <v>6009</v>
      </c>
    </row>
    <row r="3184" spans="237:240" x14ac:dyDescent="0.3">
      <c r="IC3184" s="200" t="s">
        <v>6915</v>
      </c>
      <c r="ID3184" s="200" t="s">
        <v>6916</v>
      </c>
      <c r="IE3184" s="200" t="s">
        <v>6917</v>
      </c>
      <c r="IF3184" s="200" t="s">
        <v>6009</v>
      </c>
    </row>
    <row r="3185" spans="237:240" x14ac:dyDescent="0.3">
      <c r="IC3185" s="200" t="s">
        <v>6915</v>
      </c>
      <c r="ID3185" s="200" t="s">
        <v>6918</v>
      </c>
      <c r="IE3185" s="200" t="s">
        <v>6919</v>
      </c>
      <c r="IF3185" s="200" t="s">
        <v>6009</v>
      </c>
    </row>
    <row r="3186" spans="237:240" x14ac:dyDescent="0.3">
      <c r="IC3186" s="200" t="s">
        <v>6915</v>
      </c>
      <c r="ID3186" s="200" t="s">
        <v>6920</v>
      </c>
      <c r="IE3186" s="200" t="s">
        <v>6921</v>
      </c>
      <c r="IF3186" s="200" t="s">
        <v>6009</v>
      </c>
    </row>
    <row r="3187" spans="237:240" x14ac:dyDescent="0.3">
      <c r="IC3187" s="200" t="s">
        <v>6915</v>
      </c>
      <c r="ID3187" s="200" t="s">
        <v>6922</v>
      </c>
      <c r="IE3187" s="200" t="s">
        <v>6923</v>
      </c>
      <c r="IF3187" s="200" t="s">
        <v>6009</v>
      </c>
    </row>
    <row r="3188" spans="237:240" x14ac:dyDescent="0.3">
      <c r="IC3188" s="200" t="s">
        <v>6915</v>
      </c>
      <c r="ID3188" s="200" t="s">
        <v>6924</v>
      </c>
      <c r="IE3188" s="200" t="s">
        <v>6925</v>
      </c>
      <c r="IF3188" s="200" t="s">
        <v>6009</v>
      </c>
    </row>
    <row r="3189" spans="237:240" x14ac:dyDescent="0.3">
      <c r="IC3189" s="200" t="s">
        <v>6915</v>
      </c>
      <c r="ID3189" s="200" t="s">
        <v>6926</v>
      </c>
      <c r="IE3189" s="200" t="s">
        <v>6927</v>
      </c>
      <c r="IF3189" s="200" t="s">
        <v>6009</v>
      </c>
    </row>
    <row r="3190" spans="237:240" x14ac:dyDescent="0.3">
      <c r="IC3190" s="200" t="s">
        <v>6915</v>
      </c>
      <c r="ID3190" s="200" t="s">
        <v>6013</v>
      </c>
      <c r="IE3190" s="200" t="s">
        <v>6928</v>
      </c>
      <c r="IF3190" s="200" t="s">
        <v>6009</v>
      </c>
    </row>
    <row r="3191" spans="237:240" x14ac:dyDescent="0.3">
      <c r="IC3191" s="200" t="s">
        <v>6915</v>
      </c>
      <c r="ID3191" s="200" t="s">
        <v>6333</v>
      </c>
      <c r="IE3191" s="200" t="s">
        <v>6929</v>
      </c>
      <c r="IF3191" s="200" t="s">
        <v>6009</v>
      </c>
    </row>
    <row r="3192" spans="237:240" x14ac:dyDescent="0.3">
      <c r="IC3192" s="200" t="s">
        <v>6915</v>
      </c>
      <c r="ID3192" s="200" t="s">
        <v>6930</v>
      </c>
      <c r="IE3192" s="200" t="s">
        <v>6931</v>
      </c>
      <c r="IF3192" s="200" t="s">
        <v>6009</v>
      </c>
    </row>
    <row r="3193" spans="237:240" x14ac:dyDescent="0.3">
      <c r="IC3193" s="200" t="s">
        <v>6915</v>
      </c>
      <c r="ID3193" s="200" t="s">
        <v>6932</v>
      </c>
      <c r="IE3193" s="200" t="s">
        <v>6933</v>
      </c>
      <c r="IF3193" s="200" t="s">
        <v>6009</v>
      </c>
    </row>
    <row r="3194" spans="237:240" x14ac:dyDescent="0.3">
      <c r="IC3194" s="200" t="s">
        <v>6934</v>
      </c>
      <c r="ID3194" s="200" t="s">
        <v>6935</v>
      </c>
      <c r="IE3194" s="200" t="s">
        <v>6936</v>
      </c>
      <c r="IF3194" s="200" t="s">
        <v>6009</v>
      </c>
    </row>
    <row r="3195" spans="237:240" x14ac:dyDescent="0.3">
      <c r="IC3195" s="200" t="s">
        <v>6934</v>
      </c>
      <c r="ID3195" s="200" t="s">
        <v>6937</v>
      </c>
      <c r="IE3195" s="200" t="s">
        <v>6938</v>
      </c>
      <c r="IF3195" s="200" t="s">
        <v>6009</v>
      </c>
    </row>
    <row r="3196" spans="237:240" x14ac:dyDescent="0.3">
      <c r="IC3196" s="200" t="s">
        <v>6934</v>
      </c>
      <c r="ID3196" s="200" t="s">
        <v>6939</v>
      </c>
      <c r="IE3196" s="200" t="s">
        <v>6940</v>
      </c>
      <c r="IF3196" s="200" t="s">
        <v>6009</v>
      </c>
    </row>
    <row r="3197" spans="237:240" x14ac:dyDescent="0.3">
      <c r="IC3197" s="200" t="s">
        <v>6934</v>
      </c>
      <c r="ID3197" s="200" t="s">
        <v>6941</v>
      </c>
      <c r="IE3197" s="200" t="s">
        <v>6942</v>
      </c>
      <c r="IF3197" s="200" t="s">
        <v>6009</v>
      </c>
    </row>
    <row r="3198" spans="237:240" x14ac:dyDescent="0.3">
      <c r="IC3198" s="200" t="s">
        <v>6934</v>
      </c>
      <c r="ID3198" s="200" t="s">
        <v>6943</v>
      </c>
      <c r="IE3198" s="200" t="s">
        <v>6944</v>
      </c>
      <c r="IF3198" s="200" t="s">
        <v>6009</v>
      </c>
    </row>
    <row r="3199" spans="237:240" x14ac:dyDescent="0.3">
      <c r="IC3199" s="200" t="s">
        <v>6934</v>
      </c>
      <c r="ID3199" s="200" t="s">
        <v>6945</v>
      </c>
      <c r="IE3199" s="200" t="s">
        <v>6946</v>
      </c>
      <c r="IF3199" s="200" t="s">
        <v>6009</v>
      </c>
    </row>
    <row r="3200" spans="237:240" x14ac:dyDescent="0.3">
      <c r="IC3200" s="200" t="s">
        <v>6934</v>
      </c>
      <c r="ID3200" s="200" t="s">
        <v>6947</v>
      </c>
      <c r="IE3200" s="200" t="s">
        <v>6948</v>
      </c>
      <c r="IF3200" s="200" t="s">
        <v>6009</v>
      </c>
    </row>
    <row r="3201" spans="237:240" x14ac:dyDescent="0.3">
      <c r="IC3201" s="200" t="s">
        <v>6949</v>
      </c>
      <c r="ID3201" s="200" t="s">
        <v>6950</v>
      </c>
      <c r="IE3201" s="200" t="s">
        <v>6951</v>
      </c>
      <c r="IF3201" s="200" t="s">
        <v>6009</v>
      </c>
    </row>
    <row r="3202" spans="237:240" x14ac:dyDescent="0.3">
      <c r="IC3202" s="200" t="s">
        <v>6949</v>
      </c>
      <c r="ID3202" s="200" t="s">
        <v>6952</v>
      </c>
      <c r="IE3202" s="200" t="s">
        <v>6953</v>
      </c>
      <c r="IF3202" s="200" t="s">
        <v>6009</v>
      </c>
    </row>
    <row r="3203" spans="237:240" x14ac:dyDescent="0.3">
      <c r="IC3203" s="200" t="s">
        <v>6949</v>
      </c>
      <c r="ID3203" s="200" t="s">
        <v>5984</v>
      </c>
      <c r="IE3203" s="200" t="s">
        <v>6954</v>
      </c>
      <c r="IF3203" s="200" t="s">
        <v>6009</v>
      </c>
    </row>
    <row r="3204" spans="237:240" x14ac:dyDescent="0.3">
      <c r="IC3204" s="200" t="s">
        <v>6949</v>
      </c>
      <c r="ID3204" s="200" t="s">
        <v>6955</v>
      </c>
      <c r="IE3204" s="200" t="s">
        <v>6956</v>
      </c>
      <c r="IF3204" s="200" t="s">
        <v>6009</v>
      </c>
    </row>
    <row r="3205" spans="237:240" x14ac:dyDescent="0.3">
      <c r="IC3205" s="200" t="s">
        <v>6949</v>
      </c>
      <c r="ID3205" s="200" t="s">
        <v>6957</v>
      </c>
      <c r="IE3205" s="200" t="s">
        <v>6958</v>
      </c>
      <c r="IF3205" s="200" t="s">
        <v>6009</v>
      </c>
    </row>
    <row r="3206" spans="237:240" x14ac:dyDescent="0.3">
      <c r="IC3206" s="200" t="s">
        <v>6949</v>
      </c>
      <c r="ID3206" s="200" t="s">
        <v>6959</v>
      </c>
      <c r="IE3206" s="200" t="s">
        <v>6960</v>
      </c>
      <c r="IF3206" s="200" t="s">
        <v>6009</v>
      </c>
    </row>
    <row r="3207" spans="237:240" x14ac:dyDescent="0.3">
      <c r="IC3207" s="200" t="s">
        <v>6949</v>
      </c>
      <c r="ID3207" s="200" t="s">
        <v>6961</v>
      </c>
      <c r="IE3207" s="200" t="s">
        <v>6962</v>
      </c>
      <c r="IF3207" s="200" t="s">
        <v>6009</v>
      </c>
    </row>
    <row r="3208" spans="237:240" x14ac:dyDescent="0.3">
      <c r="IC3208" s="200" t="s">
        <v>6949</v>
      </c>
      <c r="ID3208" s="200" t="s">
        <v>6963</v>
      </c>
      <c r="IE3208" s="200" t="s">
        <v>6964</v>
      </c>
      <c r="IF3208" s="200" t="s">
        <v>6009</v>
      </c>
    </row>
    <row r="3209" spans="237:240" x14ac:dyDescent="0.3">
      <c r="IC3209" s="200" t="s">
        <v>6949</v>
      </c>
      <c r="ID3209" s="200" t="s">
        <v>6965</v>
      </c>
      <c r="IE3209" s="200" t="s">
        <v>6966</v>
      </c>
      <c r="IF3209" s="200" t="s">
        <v>6009</v>
      </c>
    </row>
    <row r="3210" spans="237:240" x14ac:dyDescent="0.3">
      <c r="IC3210" s="200" t="s">
        <v>6967</v>
      </c>
      <c r="ID3210" s="200" t="s">
        <v>6968</v>
      </c>
      <c r="IE3210" s="200" t="s">
        <v>6969</v>
      </c>
      <c r="IF3210" s="200" t="s">
        <v>6009</v>
      </c>
    </row>
    <row r="3211" spans="237:240" x14ac:dyDescent="0.3">
      <c r="IC3211" s="200" t="s">
        <v>6970</v>
      </c>
      <c r="ID3211" s="200" t="s">
        <v>6968</v>
      </c>
      <c r="IE3211" s="200" t="s">
        <v>6969</v>
      </c>
      <c r="IF3211" s="200" t="s">
        <v>6009</v>
      </c>
    </row>
    <row r="3212" spans="237:240" x14ac:dyDescent="0.3">
      <c r="IC3212" s="200" t="s">
        <v>6971</v>
      </c>
      <c r="ID3212" s="200" t="s">
        <v>6968</v>
      </c>
      <c r="IE3212" s="200" t="s">
        <v>6969</v>
      </c>
      <c r="IF3212" s="200" t="s">
        <v>6009</v>
      </c>
    </row>
    <row r="3213" spans="237:240" x14ac:dyDescent="0.3">
      <c r="IC3213" s="200" t="s">
        <v>6971</v>
      </c>
      <c r="ID3213" s="200" t="s">
        <v>6972</v>
      </c>
      <c r="IE3213" s="200" t="s">
        <v>6973</v>
      </c>
      <c r="IF3213" s="200" t="s">
        <v>6009</v>
      </c>
    </row>
    <row r="3214" spans="237:240" x14ac:dyDescent="0.3">
      <c r="IC3214" s="200" t="s">
        <v>6971</v>
      </c>
      <c r="ID3214" s="200" t="s">
        <v>6974</v>
      </c>
      <c r="IE3214" s="200" t="s">
        <v>6975</v>
      </c>
      <c r="IF3214" s="200" t="s">
        <v>6009</v>
      </c>
    </row>
    <row r="3215" spans="237:240" x14ac:dyDescent="0.3">
      <c r="IC3215" s="200" t="s">
        <v>6971</v>
      </c>
      <c r="ID3215" s="200" t="s">
        <v>6574</v>
      </c>
      <c r="IE3215" s="200" t="s">
        <v>6976</v>
      </c>
      <c r="IF3215" s="200" t="s">
        <v>6009</v>
      </c>
    </row>
    <row r="3216" spans="237:240" x14ac:dyDescent="0.3">
      <c r="IC3216" s="200" t="s">
        <v>6977</v>
      </c>
      <c r="ID3216" s="200" t="s">
        <v>6968</v>
      </c>
      <c r="IE3216" s="200" t="s">
        <v>6969</v>
      </c>
      <c r="IF3216" s="200" t="s">
        <v>6009</v>
      </c>
    </row>
    <row r="3217" spans="237:240" x14ac:dyDescent="0.3">
      <c r="IC3217" s="200" t="s">
        <v>6977</v>
      </c>
      <c r="ID3217" s="200" t="s">
        <v>6978</v>
      </c>
      <c r="IE3217" s="200" t="s">
        <v>6979</v>
      </c>
      <c r="IF3217" s="200" t="s">
        <v>6009</v>
      </c>
    </row>
    <row r="3218" spans="237:240" x14ac:dyDescent="0.3">
      <c r="IC3218" s="200" t="s">
        <v>6980</v>
      </c>
      <c r="ID3218" s="200" t="s">
        <v>6968</v>
      </c>
      <c r="IE3218" s="200" t="s">
        <v>6981</v>
      </c>
      <c r="IF3218" s="200" t="s">
        <v>6009</v>
      </c>
    </row>
    <row r="3219" spans="237:240" x14ac:dyDescent="0.3">
      <c r="IC3219" s="200" t="s">
        <v>6982</v>
      </c>
      <c r="ID3219" s="200" t="s">
        <v>6983</v>
      </c>
      <c r="IE3219" s="200" t="s">
        <v>6984</v>
      </c>
      <c r="IF3219" s="200" t="s">
        <v>6009</v>
      </c>
    </row>
    <row r="3220" spans="237:240" x14ac:dyDescent="0.3">
      <c r="IC3220" s="200" t="s">
        <v>6982</v>
      </c>
      <c r="ID3220" s="200" t="s">
        <v>6968</v>
      </c>
      <c r="IE3220" s="200" t="s">
        <v>6981</v>
      </c>
      <c r="IF3220" s="200" t="s">
        <v>6009</v>
      </c>
    </row>
    <row r="3221" spans="237:240" x14ac:dyDescent="0.3">
      <c r="IC3221" s="200" t="s">
        <v>6985</v>
      </c>
      <c r="ID3221" s="200" t="s">
        <v>6968</v>
      </c>
      <c r="IE3221" s="200" t="s">
        <v>6981</v>
      </c>
      <c r="IF3221" s="200" t="s">
        <v>6009</v>
      </c>
    </row>
    <row r="3222" spans="237:240" x14ac:dyDescent="0.3">
      <c r="IC3222" s="200" t="s">
        <v>6986</v>
      </c>
      <c r="ID3222" s="200" t="s">
        <v>6968</v>
      </c>
      <c r="IE3222" s="200" t="s">
        <v>6981</v>
      </c>
      <c r="IF3222" s="200" t="s">
        <v>6009</v>
      </c>
    </row>
    <row r="3223" spans="237:240" x14ac:dyDescent="0.3">
      <c r="IC3223" s="200" t="s">
        <v>6987</v>
      </c>
      <c r="ID3223" s="200" t="s">
        <v>6968</v>
      </c>
      <c r="IE3223" s="200" t="s">
        <v>6981</v>
      </c>
      <c r="IF3223" s="200" t="s">
        <v>6009</v>
      </c>
    </row>
    <row r="3224" spans="237:240" x14ac:dyDescent="0.3">
      <c r="IC3224" s="200" t="s">
        <v>6988</v>
      </c>
      <c r="ID3224" s="200" t="s">
        <v>6968</v>
      </c>
      <c r="IE3224" s="200" t="s">
        <v>6981</v>
      </c>
      <c r="IF3224" s="200" t="s">
        <v>6009</v>
      </c>
    </row>
    <row r="3225" spans="237:240" x14ac:dyDescent="0.3">
      <c r="IC3225" s="200" t="s">
        <v>6989</v>
      </c>
      <c r="ID3225" s="200" t="s">
        <v>6990</v>
      </c>
      <c r="IE3225" s="200" t="s">
        <v>6991</v>
      </c>
      <c r="IF3225" s="200" t="s">
        <v>6009</v>
      </c>
    </row>
    <row r="3226" spans="237:240" x14ac:dyDescent="0.3">
      <c r="IC3226" s="200" t="s">
        <v>6992</v>
      </c>
      <c r="ID3226" s="200" t="s">
        <v>6993</v>
      </c>
      <c r="IE3226" s="200" t="s">
        <v>6994</v>
      </c>
      <c r="IF3226" s="200" t="s">
        <v>6009</v>
      </c>
    </row>
    <row r="3227" spans="237:240" x14ac:dyDescent="0.3">
      <c r="IC3227" s="200" t="s">
        <v>6992</v>
      </c>
      <c r="ID3227" s="200" t="s">
        <v>6995</v>
      </c>
      <c r="IE3227" s="200" t="s">
        <v>6996</v>
      </c>
      <c r="IF3227" s="200" t="s">
        <v>6009</v>
      </c>
    </row>
    <row r="3228" spans="237:240" x14ac:dyDescent="0.3">
      <c r="IC3228" s="200" t="s">
        <v>6992</v>
      </c>
      <c r="ID3228" s="200" t="s">
        <v>6997</v>
      </c>
      <c r="IE3228" s="200" t="s">
        <v>6998</v>
      </c>
      <c r="IF3228" s="200" t="s">
        <v>6009</v>
      </c>
    </row>
    <row r="3229" spans="237:240" x14ac:dyDescent="0.3">
      <c r="IC3229" s="200" t="s">
        <v>6992</v>
      </c>
      <c r="ID3229" s="200" t="s">
        <v>6999</v>
      </c>
      <c r="IE3229" s="200" t="s">
        <v>7000</v>
      </c>
      <c r="IF3229" s="200" t="s">
        <v>6009</v>
      </c>
    </row>
    <row r="3230" spans="237:240" x14ac:dyDescent="0.3">
      <c r="IC3230" s="200" t="s">
        <v>6992</v>
      </c>
      <c r="ID3230" s="200" t="s">
        <v>7001</v>
      </c>
      <c r="IE3230" s="200" t="s">
        <v>7002</v>
      </c>
      <c r="IF3230" s="200" t="s">
        <v>6009</v>
      </c>
    </row>
    <row r="3231" spans="237:240" x14ac:dyDescent="0.3">
      <c r="IC3231" s="200" t="s">
        <v>7003</v>
      </c>
      <c r="ID3231" s="200" t="s">
        <v>7004</v>
      </c>
      <c r="IE3231" s="200" t="s">
        <v>7005</v>
      </c>
      <c r="IF3231" s="200" t="s">
        <v>6009</v>
      </c>
    </row>
    <row r="3232" spans="237:240" x14ac:dyDescent="0.3">
      <c r="IC3232" s="200" t="s">
        <v>7003</v>
      </c>
      <c r="ID3232" s="200" t="s">
        <v>7006</v>
      </c>
      <c r="IE3232" s="200" t="s">
        <v>7007</v>
      </c>
      <c r="IF3232" s="200" t="s">
        <v>6009</v>
      </c>
    </row>
    <row r="3233" spans="237:240" x14ac:dyDescent="0.3">
      <c r="IC3233" s="200" t="s">
        <v>7003</v>
      </c>
      <c r="ID3233" s="200" t="s">
        <v>7008</v>
      </c>
      <c r="IE3233" s="200" t="s">
        <v>7009</v>
      </c>
      <c r="IF3233" s="200" t="s">
        <v>6009</v>
      </c>
    </row>
    <row r="3234" spans="237:240" x14ac:dyDescent="0.3">
      <c r="IC3234" s="200" t="s">
        <v>7003</v>
      </c>
      <c r="ID3234" s="200" t="s">
        <v>7010</v>
      </c>
      <c r="IE3234" s="200" t="s">
        <v>7011</v>
      </c>
      <c r="IF3234" s="200" t="s">
        <v>6009</v>
      </c>
    </row>
    <row r="3235" spans="237:240" x14ac:dyDescent="0.3">
      <c r="IC3235" s="200" t="s">
        <v>7003</v>
      </c>
      <c r="ID3235" s="200" t="s">
        <v>7012</v>
      </c>
      <c r="IE3235" s="200" t="s">
        <v>7013</v>
      </c>
      <c r="IF3235" s="200" t="s">
        <v>6009</v>
      </c>
    </row>
    <row r="3236" spans="237:240" x14ac:dyDescent="0.3">
      <c r="IC3236" s="200" t="s">
        <v>7003</v>
      </c>
      <c r="ID3236" s="200" t="s">
        <v>7014</v>
      </c>
      <c r="IE3236" s="200" t="s">
        <v>7015</v>
      </c>
      <c r="IF3236" s="200" t="s">
        <v>6009</v>
      </c>
    </row>
    <row r="3237" spans="237:240" x14ac:dyDescent="0.3">
      <c r="IC3237" s="200" t="s">
        <v>7003</v>
      </c>
      <c r="ID3237" s="200" t="s">
        <v>7016</v>
      </c>
      <c r="IE3237" s="200" t="s">
        <v>7017</v>
      </c>
      <c r="IF3237" s="200" t="s">
        <v>6009</v>
      </c>
    </row>
    <row r="3238" spans="237:240" x14ac:dyDescent="0.3">
      <c r="IC3238" s="200" t="s">
        <v>7003</v>
      </c>
      <c r="ID3238" s="200" t="s">
        <v>6497</v>
      </c>
      <c r="IE3238" s="200" t="s">
        <v>7018</v>
      </c>
      <c r="IF3238" s="200" t="s">
        <v>6009</v>
      </c>
    </row>
    <row r="3239" spans="237:240" x14ac:dyDescent="0.3">
      <c r="IC3239" s="200" t="s">
        <v>7019</v>
      </c>
      <c r="ID3239" s="200" t="s">
        <v>7020</v>
      </c>
      <c r="IE3239" s="200" t="s">
        <v>7021</v>
      </c>
      <c r="IF3239" s="200" t="s">
        <v>6009</v>
      </c>
    </row>
    <row r="3240" spans="237:240" x14ac:dyDescent="0.3">
      <c r="IC3240" s="200" t="s">
        <v>7022</v>
      </c>
      <c r="ID3240" s="200" t="s">
        <v>7023</v>
      </c>
      <c r="IE3240" s="200" t="s">
        <v>7024</v>
      </c>
      <c r="IF3240" s="200" t="s">
        <v>6009</v>
      </c>
    </row>
    <row r="3241" spans="237:240" x14ac:dyDescent="0.3">
      <c r="IC3241" s="200" t="s">
        <v>7022</v>
      </c>
      <c r="ID3241" s="200" t="s">
        <v>7025</v>
      </c>
      <c r="IE3241" s="200" t="s">
        <v>7026</v>
      </c>
      <c r="IF3241" s="200" t="s">
        <v>6009</v>
      </c>
    </row>
    <row r="3242" spans="237:240" x14ac:dyDescent="0.3">
      <c r="IC3242" s="200" t="s">
        <v>7022</v>
      </c>
      <c r="ID3242" s="200" t="s">
        <v>7027</v>
      </c>
      <c r="IE3242" s="200" t="s">
        <v>7028</v>
      </c>
      <c r="IF3242" s="200" t="s">
        <v>6009</v>
      </c>
    </row>
    <row r="3243" spans="237:240" x14ac:dyDescent="0.3">
      <c r="IC3243" s="200" t="s">
        <v>7022</v>
      </c>
      <c r="ID3243" s="200" t="s">
        <v>6087</v>
      </c>
      <c r="IE3243" s="200" t="s">
        <v>7029</v>
      </c>
      <c r="IF3243" s="200" t="s">
        <v>6009</v>
      </c>
    </row>
    <row r="3244" spans="237:240" x14ac:dyDescent="0.3">
      <c r="IC3244" s="200" t="s">
        <v>7022</v>
      </c>
      <c r="ID3244" s="200" t="s">
        <v>7030</v>
      </c>
      <c r="IE3244" s="200" t="s">
        <v>7031</v>
      </c>
      <c r="IF3244" s="200" t="s">
        <v>6009</v>
      </c>
    </row>
    <row r="3245" spans="237:240" x14ac:dyDescent="0.3">
      <c r="IC3245" s="200" t="s">
        <v>7022</v>
      </c>
      <c r="ID3245" s="200" t="s">
        <v>7032</v>
      </c>
      <c r="IE3245" s="200" t="s">
        <v>7033</v>
      </c>
      <c r="IF3245" s="200" t="s">
        <v>6009</v>
      </c>
    </row>
    <row r="3246" spans="237:240" x14ac:dyDescent="0.3">
      <c r="IC3246" s="200" t="s">
        <v>7022</v>
      </c>
      <c r="ID3246" s="200" t="s">
        <v>7034</v>
      </c>
      <c r="IE3246" s="200" t="s">
        <v>7035</v>
      </c>
      <c r="IF3246" s="200" t="s">
        <v>6009</v>
      </c>
    </row>
    <row r="3247" spans="237:240" x14ac:dyDescent="0.3">
      <c r="IC3247" s="200" t="s">
        <v>7022</v>
      </c>
      <c r="ID3247" s="200" t="s">
        <v>6244</v>
      </c>
      <c r="IE3247" s="200" t="s">
        <v>7036</v>
      </c>
      <c r="IF3247" s="200" t="s">
        <v>6009</v>
      </c>
    </row>
    <row r="3248" spans="237:240" x14ac:dyDescent="0.3">
      <c r="IC3248" s="200" t="s">
        <v>7022</v>
      </c>
      <c r="ID3248" s="200" t="s">
        <v>7037</v>
      </c>
      <c r="IE3248" s="200" t="s">
        <v>7038</v>
      </c>
      <c r="IF3248" s="200" t="s">
        <v>6009</v>
      </c>
    </row>
    <row r="3249" spans="237:240" x14ac:dyDescent="0.3">
      <c r="IC3249" s="200" t="s">
        <v>7039</v>
      </c>
      <c r="ID3249" s="200" t="s">
        <v>7040</v>
      </c>
      <c r="IE3249" s="200" t="s">
        <v>7041</v>
      </c>
      <c r="IF3249" s="200" t="s">
        <v>6009</v>
      </c>
    </row>
    <row r="3250" spans="237:240" x14ac:dyDescent="0.3">
      <c r="IC3250" s="200" t="s">
        <v>7039</v>
      </c>
      <c r="ID3250" s="200" t="s">
        <v>7042</v>
      </c>
      <c r="IE3250" s="200" t="s">
        <v>7043</v>
      </c>
      <c r="IF3250" s="200" t="s">
        <v>6009</v>
      </c>
    </row>
    <row r="3251" spans="237:240" x14ac:dyDescent="0.3">
      <c r="IC3251" s="200" t="s">
        <v>7039</v>
      </c>
      <c r="ID3251" s="200" t="s">
        <v>7044</v>
      </c>
      <c r="IE3251" s="200" t="s">
        <v>7045</v>
      </c>
      <c r="IF3251" s="200" t="s">
        <v>6009</v>
      </c>
    </row>
    <row r="3252" spans="237:240" x14ac:dyDescent="0.3">
      <c r="IC3252" s="200" t="s">
        <v>7039</v>
      </c>
      <c r="ID3252" s="200" t="s">
        <v>7046</v>
      </c>
      <c r="IE3252" s="200" t="s">
        <v>7047</v>
      </c>
      <c r="IF3252" s="200" t="s">
        <v>6009</v>
      </c>
    </row>
    <row r="3253" spans="237:240" x14ac:dyDescent="0.3">
      <c r="IC3253" s="200" t="s">
        <v>7039</v>
      </c>
      <c r="ID3253" s="200" t="s">
        <v>7048</v>
      </c>
      <c r="IE3253" s="200" t="s">
        <v>7049</v>
      </c>
      <c r="IF3253" s="200" t="s">
        <v>6009</v>
      </c>
    </row>
    <row r="3254" spans="237:240" x14ac:dyDescent="0.3">
      <c r="IC3254" s="200" t="s">
        <v>7039</v>
      </c>
      <c r="ID3254" s="200" t="s">
        <v>7050</v>
      </c>
      <c r="IE3254" s="200" t="s">
        <v>7051</v>
      </c>
      <c r="IF3254" s="200" t="s">
        <v>6009</v>
      </c>
    </row>
    <row r="3255" spans="237:240" x14ac:dyDescent="0.3">
      <c r="IC3255" s="200" t="s">
        <v>7052</v>
      </c>
      <c r="ID3255" s="200" t="s">
        <v>7053</v>
      </c>
      <c r="IE3255" s="200" t="s">
        <v>7054</v>
      </c>
      <c r="IF3255" s="200" t="s">
        <v>6009</v>
      </c>
    </row>
    <row r="3256" spans="237:240" x14ac:dyDescent="0.3">
      <c r="IC3256" s="200" t="s">
        <v>7052</v>
      </c>
      <c r="ID3256" s="200" t="s">
        <v>7055</v>
      </c>
      <c r="IE3256" s="200" t="s">
        <v>7056</v>
      </c>
      <c r="IF3256" s="200" t="s">
        <v>6009</v>
      </c>
    </row>
    <row r="3257" spans="237:240" x14ac:dyDescent="0.3">
      <c r="IC3257" s="200" t="s">
        <v>7057</v>
      </c>
      <c r="ID3257" s="200" t="s">
        <v>5962</v>
      </c>
      <c r="IE3257" s="200" t="s">
        <v>7058</v>
      </c>
      <c r="IF3257" s="200" t="s">
        <v>6009</v>
      </c>
    </row>
    <row r="3258" spans="237:240" x14ac:dyDescent="0.3">
      <c r="IC3258" s="200" t="s">
        <v>7057</v>
      </c>
      <c r="ID3258" s="200" t="s">
        <v>7059</v>
      </c>
      <c r="IE3258" s="200" t="s">
        <v>7060</v>
      </c>
      <c r="IF3258" s="200" t="s">
        <v>6009</v>
      </c>
    </row>
    <row r="3259" spans="237:240" x14ac:dyDescent="0.3">
      <c r="IC3259" s="200" t="s">
        <v>7057</v>
      </c>
      <c r="ID3259" s="200" t="s">
        <v>7061</v>
      </c>
      <c r="IE3259" s="200" t="s">
        <v>7062</v>
      </c>
      <c r="IF3259" s="200" t="s">
        <v>6009</v>
      </c>
    </row>
    <row r="3260" spans="237:240" x14ac:dyDescent="0.3">
      <c r="IC3260" s="200" t="s">
        <v>7057</v>
      </c>
      <c r="ID3260" s="200" t="s">
        <v>7063</v>
      </c>
      <c r="IE3260" s="200" t="s">
        <v>7064</v>
      </c>
      <c r="IF3260" s="200" t="s">
        <v>6009</v>
      </c>
    </row>
    <row r="3261" spans="237:240" x14ac:dyDescent="0.3">
      <c r="IC3261" s="200" t="s">
        <v>7057</v>
      </c>
      <c r="ID3261" s="200" t="s">
        <v>7065</v>
      </c>
      <c r="IE3261" s="200" t="s">
        <v>7066</v>
      </c>
      <c r="IF3261" s="200" t="s">
        <v>6009</v>
      </c>
    </row>
    <row r="3262" spans="237:240" x14ac:dyDescent="0.3">
      <c r="IC3262" s="200" t="s">
        <v>7067</v>
      </c>
      <c r="ID3262" s="200" t="s">
        <v>7068</v>
      </c>
      <c r="IE3262" s="200" t="s">
        <v>7069</v>
      </c>
      <c r="IF3262" s="200" t="s">
        <v>6009</v>
      </c>
    </row>
    <row r="3263" spans="237:240" x14ac:dyDescent="0.3">
      <c r="IC3263" s="200" t="s">
        <v>7067</v>
      </c>
      <c r="ID3263" s="200" t="s">
        <v>7070</v>
      </c>
      <c r="IE3263" s="200" t="s">
        <v>7071</v>
      </c>
      <c r="IF3263" s="200" t="s">
        <v>6009</v>
      </c>
    </row>
    <row r="3264" spans="237:240" x14ac:dyDescent="0.3">
      <c r="IC3264" s="200" t="s">
        <v>7067</v>
      </c>
      <c r="ID3264" s="200" t="s">
        <v>7072</v>
      </c>
      <c r="IE3264" s="200" t="s">
        <v>7073</v>
      </c>
      <c r="IF3264" s="200" t="s">
        <v>6009</v>
      </c>
    </row>
    <row r="3265" spans="237:240" x14ac:dyDescent="0.3">
      <c r="IC3265" s="200" t="s">
        <v>7067</v>
      </c>
      <c r="ID3265" s="200" t="s">
        <v>7074</v>
      </c>
      <c r="IE3265" s="200" t="s">
        <v>7075</v>
      </c>
      <c r="IF3265" s="200" t="s">
        <v>6009</v>
      </c>
    </row>
    <row r="3266" spans="237:240" x14ac:dyDescent="0.3">
      <c r="IC3266" s="200" t="s">
        <v>7076</v>
      </c>
      <c r="ID3266" s="200" t="s">
        <v>7077</v>
      </c>
      <c r="IE3266" s="200" t="s">
        <v>7078</v>
      </c>
      <c r="IF3266" s="200" t="s">
        <v>6009</v>
      </c>
    </row>
    <row r="3267" spans="237:240" x14ac:dyDescent="0.3">
      <c r="IC3267" s="200" t="s">
        <v>7079</v>
      </c>
      <c r="ID3267" s="200" t="s">
        <v>2276</v>
      </c>
      <c r="IE3267" s="200" t="s">
        <v>7080</v>
      </c>
      <c r="IF3267" s="200" t="s">
        <v>6009</v>
      </c>
    </row>
    <row r="3268" spans="237:240" x14ac:dyDescent="0.3">
      <c r="IC3268" s="200" t="s">
        <v>7079</v>
      </c>
      <c r="ID3268" s="200" t="s">
        <v>7081</v>
      </c>
      <c r="IE3268" s="200" t="s">
        <v>7082</v>
      </c>
      <c r="IF3268" s="200" t="s">
        <v>6009</v>
      </c>
    </row>
    <row r="3269" spans="237:240" x14ac:dyDescent="0.3">
      <c r="IC3269" s="200" t="s">
        <v>7079</v>
      </c>
      <c r="ID3269" s="200" t="s">
        <v>7083</v>
      </c>
      <c r="IE3269" s="200" t="s">
        <v>7084</v>
      </c>
      <c r="IF3269" s="200" t="s">
        <v>6009</v>
      </c>
    </row>
    <row r="3270" spans="237:240" x14ac:dyDescent="0.3">
      <c r="IC3270" s="200" t="s">
        <v>7079</v>
      </c>
      <c r="ID3270" s="200" t="s">
        <v>7085</v>
      </c>
      <c r="IE3270" s="200" t="s">
        <v>7086</v>
      </c>
      <c r="IF3270" s="200" t="s">
        <v>6009</v>
      </c>
    </row>
    <row r="3271" spans="237:240" x14ac:dyDescent="0.3">
      <c r="IC3271" s="200" t="s">
        <v>7087</v>
      </c>
      <c r="ID3271" s="200" t="s">
        <v>7088</v>
      </c>
      <c r="IE3271" s="200" t="s">
        <v>7089</v>
      </c>
      <c r="IF3271" s="200" t="s">
        <v>6009</v>
      </c>
    </row>
    <row r="3272" spans="237:240" x14ac:dyDescent="0.3">
      <c r="IC3272" s="200" t="s">
        <v>7087</v>
      </c>
      <c r="ID3272" s="200" t="s">
        <v>7090</v>
      </c>
      <c r="IE3272" s="200" t="s">
        <v>7091</v>
      </c>
      <c r="IF3272" s="200" t="s">
        <v>6009</v>
      </c>
    </row>
    <row r="3273" spans="237:240" x14ac:dyDescent="0.3">
      <c r="IC3273" s="200" t="s">
        <v>7087</v>
      </c>
      <c r="ID3273" s="200" t="s">
        <v>7092</v>
      </c>
      <c r="IE3273" s="200" t="s">
        <v>7093</v>
      </c>
      <c r="IF3273" s="200" t="s">
        <v>6009</v>
      </c>
    </row>
    <row r="3274" spans="237:240" x14ac:dyDescent="0.3">
      <c r="IC3274" s="200" t="s">
        <v>7087</v>
      </c>
      <c r="ID3274" s="200" t="s">
        <v>7094</v>
      </c>
      <c r="IE3274" s="200" t="s">
        <v>7095</v>
      </c>
      <c r="IF3274" s="200" t="s">
        <v>6009</v>
      </c>
    </row>
    <row r="3275" spans="237:240" x14ac:dyDescent="0.3">
      <c r="IC3275" s="200" t="s">
        <v>7087</v>
      </c>
      <c r="ID3275" s="200" t="s">
        <v>7096</v>
      </c>
      <c r="IE3275" s="200" t="s">
        <v>7097</v>
      </c>
      <c r="IF3275" s="200" t="s">
        <v>6009</v>
      </c>
    </row>
    <row r="3276" spans="237:240" x14ac:dyDescent="0.3">
      <c r="IC3276" s="200" t="s">
        <v>7087</v>
      </c>
      <c r="ID3276" s="200" t="s">
        <v>7098</v>
      </c>
      <c r="IE3276" s="200" t="s">
        <v>7099</v>
      </c>
      <c r="IF3276" s="200" t="s">
        <v>6009</v>
      </c>
    </row>
    <row r="3277" spans="237:240" x14ac:dyDescent="0.3">
      <c r="IC3277" s="200" t="s">
        <v>7087</v>
      </c>
      <c r="ID3277" s="200" t="s">
        <v>7100</v>
      </c>
      <c r="IE3277" s="200" t="s">
        <v>7101</v>
      </c>
      <c r="IF3277" s="200" t="s">
        <v>6009</v>
      </c>
    </row>
    <row r="3278" spans="237:240" x14ac:dyDescent="0.3">
      <c r="IC3278" s="200" t="s">
        <v>7087</v>
      </c>
      <c r="ID3278" s="200" t="s">
        <v>7102</v>
      </c>
      <c r="IE3278" s="200" t="s">
        <v>7103</v>
      </c>
      <c r="IF3278" s="200" t="s">
        <v>6009</v>
      </c>
    </row>
    <row r="3279" spans="237:240" x14ac:dyDescent="0.3">
      <c r="IC3279" s="200" t="s">
        <v>7087</v>
      </c>
      <c r="ID3279" s="200" t="s">
        <v>7104</v>
      </c>
      <c r="IE3279" s="200" t="s">
        <v>7105</v>
      </c>
      <c r="IF3279" s="200" t="s">
        <v>6009</v>
      </c>
    </row>
    <row r="3280" spans="237:240" x14ac:dyDescent="0.3">
      <c r="IC3280" s="200" t="s">
        <v>7087</v>
      </c>
      <c r="ID3280" s="200" t="s">
        <v>7106</v>
      </c>
      <c r="IE3280" s="200" t="s">
        <v>7107</v>
      </c>
      <c r="IF3280" s="200" t="s">
        <v>6009</v>
      </c>
    </row>
    <row r="3281" spans="237:240" x14ac:dyDescent="0.3">
      <c r="IC3281" s="200" t="s">
        <v>7108</v>
      </c>
      <c r="ID3281" s="200" t="s">
        <v>6075</v>
      </c>
      <c r="IE3281" s="200" t="s">
        <v>7109</v>
      </c>
      <c r="IF3281" s="200" t="s">
        <v>6009</v>
      </c>
    </row>
    <row r="3282" spans="237:240" x14ac:dyDescent="0.3">
      <c r="IC3282" s="200" t="s">
        <v>7108</v>
      </c>
      <c r="ID3282" s="200" t="s">
        <v>7110</v>
      </c>
      <c r="IE3282" s="200" t="s">
        <v>7111</v>
      </c>
      <c r="IF3282" s="200" t="s">
        <v>6009</v>
      </c>
    </row>
    <row r="3283" spans="237:240" x14ac:dyDescent="0.3">
      <c r="IC3283" s="200" t="s">
        <v>7108</v>
      </c>
      <c r="ID3283" s="200" t="s">
        <v>7112</v>
      </c>
      <c r="IE3283" s="200" t="s">
        <v>7113</v>
      </c>
      <c r="IF3283" s="200" t="s">
        <v>6009</v>
      </c>
    </row>
    <row r="3284" spans="237:240" x14ac:dyDescent="0.3">
      <c r="IC3284" s="200" t="s">
        <v>7114</v>
      </c>
      <c r="ID3284" s="200" t="s">
        <v>7115</v>
      </c>
      <c r="IE3284" s="200" t="s">
        <v>7116</v>
      </c>
      <c r="IF3284" s="200" t="s">
        <v>6009</v>
      </c>
    </row>
    <row r="3285" spans="237:240" x14ac:dyDescent="0.3">
      <c r="IC3285" s="200" t="s">
        <v>7114</v>
      </c>
      <c r="ID3285" s="200" t="s">
        <v>2211</v>
      </c>
      <c r="IE3285" s="200" t="s">
        <v>7117</v>
      </c>
      <c r="IF3285" s="200" t="s">
        <v>6009</v>
      </c>
    </row>
    <row r="3286" spans="237:240" x14ac:dyDescent="0.3">
      <c r="IC3286" s="200" t="s">
        <v>7114</v>
      </c>
      <c r="ID3286" s="200" t="s">
        <v>7118</v>
      </c>
      <c r="IE3286" s="200" t="s">
        <v>7119</v>
      </c>
      <c r="IF3286" s="200" t="s">
        <v>6009</v>
      </c>
    </row>
    <row r="3287" spans="237:240" x14ac:dyDescent="0.3">
      <c r="IC3287" s="200" t="s">
        <v>7114</v>
      </c>
      <c r="ID3287" s="200" t="s">
        <v>6389</v>
      </c>
      <c r="IE3287" s="200" t="s">
        <v>7120</v>
      </c>
      <c r="IF3287" s="200" t="s">
        <v>6009</v>
      </c>
    </row>
    <row r="3288" spans="237:240" x14ac:dyDescent="0.3">
      <c r="IC3288" s="200" t="s">
        <v>7114</v>
      </c>
      <c r="ID3288" s="200" t="s">
        <v>7121</v>
      </c>
      <c r="IE3288" s="200" t="s">
        <v>7122</v>
      </c>
      <c r="IF3288" s="200" t="s">
        <v>6009</v>
      </c>
    </row>
    <row r="3289" spans="237:240" x14ac:dyDescent="0.3">
      <c r="IC3289" s="200" t="s">
        <v>7114</v>
      </c>
      <c r="ID3289" s="200" t="s">
        <v>7123</v>
      </c>
      <c r="IE3289" s="200" t="s">
        <v>7124</v>
      </c>
      <c r="IF3289" s="200" t="s">
        <v>6009</v>
      </c>
    </row>
    <row r="3290" spans="237:240" x14ac:dyDescent="0.3">
      <c r="IC3290" s="200" t="s">
        <v>7125</v>
      </c>
      <c r="ID3290" s="200" t="s">
        <v>7126</v>
      </c>
      <c r="IE3290" s="200" t="s">
        <v>7127</v>
      </c>
      <c r="IF3290" s="200" t="s">
        <v>6009</v>
      </c>
    </row>
    <row r="3291" spans="237:240" x14ac:dyDescent="0.3">
      <c r="IC3291" s="200" t="s">
        <v>7125</v>
      </c>
      <c r="ID3291" s="200" t="s">
        <v>7128</v>
      </c>
      <c r="IE3291" s="200" t="s">
        <v>7129</v>
      </c>
      <c r="IF3291" s="200" t="s">
        <v>6009</v>
      </c>
    </row>
    <row r="3292" spans="237:240" x14ac:dyDescent="0.3">
      <c r="IC3292" s="200" t="s">
        <v>7125</v>
      </c>
      <c r="ID3292" s="200" t="s">
        <v>7130</v>
      </c>
      <c r="IE3292" s="200" t="s">
        <v>7131</v>
      </c>
      <c r="IF3292" s="200" t="s">
        <v>6009</v>
      </c>
    </row>
    <row r="3293" spans="237:240" x14ac:dyDescent="0.3">
      <c r="IC3293" s="200" t="s">
        <v>7125</v>
      </c>
      <c r="ID3293" s="200" t="s">
        <v>7132</v>
      </c>
      <c r="IE3293" s="200" t="s">
        <v>7133</v>
      </c>
      <c r="IF3293" s="200" t="s">
        <v>6009</v>
      </c>
    </row>
    <row r="3294" spans="237:240" x14ac:dyDescent="0.3">
      <c r="IC3294" s="200" t="s">
        <v>7125</v>
      </c>
      <c r="ID3294" s="200" t="s">
        <v>7134</v>
      </c>
      <c r="IE3294" s="200" t="s">
        <v>7135</v>
      </c>
      <c r="IF3294" s="200" t="s">
        <v>6009</v>
      </c>
    </row>
    <row r="3295" spans="237:240" x14ac:dyDescent="0.3">
      <c r="IC3295" s="200" t="s">
        <v>7125</v>
      </c>
      <c r="ID3295" s="200" t="s">
        <v>7136</v>
      </c>
      <c r="IE3295" s="200" t="s">
        <v>7137</v>
      </c>
      <c r="IF3295" s="200" t="s">
        <v>6009</v>
      </c>
    </row>
    <row r="3296" spans="237:240" x14ac:dyDescent="0.3">
      <c r="IC3296" s="200" t="s">
        <v>7125</v>
      </c>
      <c r="ID3296" s="200" t="s">
        <v>7138</v>
      </c>
      <c r="IE3296" s="200" t="s">
        <v>7139</v>
      </c>
      <c r="IF3296" s="200" t="s">
        <v>6009</v>
      </c>
    </row>
    <row r="3297" spans="237:240" x14ac:dyDescent="0.3">
      <c r="IC3297" s="200" t="s">
        <v>7125</v>
      </c>
      <c r="ID3297" s="200" t="s">
        <v>7140</v>
      </c>
      <c r="IE3297" s="200" t="s">
        <v>7141</v>
      </c>
      <c r="IF3297" s="200" t="s">
        <v>6009</v>
      </c>
    </row>
    <row r="3298" spans="237:240" x14ac:dyDescent="0.3">
      <c r="IC3298" s="200" t="s">
        <v>7142</v>
      </c>
      <c r="ID3298" s="200" t="s">
        <v>7143</v>
      </c>
      <c r="IE3298" s="200" t="s">
        <v>7144</v>
      </c>
      <c r="IF3298" s="200" t="s">
        <v>6009</v>
      </c>
    </row>
    <row r="3299" spans="237:240" x14ac:dyDescent="0.3">
      <c r="IC3299" s="200" t="s">
        <v>7142</v>
      </c>
      <c r="ID3299" s="200" t="s">
        <v>5898</v>
      </c>
      <c r="IE3299" s="200" t="s">
        <v>7145</v>
      </c>
      <c r="IF3299" s="200" t="s">
        <v>6009</v>
      </c>
    </row>
    <row r="3300" spans="237:240" x14ac:dyDescent="0.3">
      <c r="IC3300" s="200" t="s">
        <v>7142</v>
      </c>
      <c r="ID3300" s="200" t="s">
        <v>7146</v>
      </c>
      <c r="IE3300" s="200" t="s">
        <v>7147</v>
      </c>
      <c r="IF3300" s="200" t="s">
        <v>6009</v>
      </c>
    </row>
    <row r="3301" spans="237:240" x14ac:dyDescent="0.3">
      <c r="IC3301" s="200" t="s">
        <v>7142</v>
      </c>
      <c r="ID3301" s="200" t="s">
        <v>7148</v>
      </c>
      <c r="IE3301" s="200" t="s">
        <v>7149</v>
      </c>
      <c r="IF3301" s="200" t="s">
        <v>6009</v>
      </c>
    </row>
    <row r="3302" spans="237:240" x14ac:dyDescent="0.3">
      <c r="IC3302" s="200" t="s">
        <v>7142</v>
      </c>
      <c r="ID3302" s="200" t="s">
        <v>7150</v>
      </c>
      <c r="IE3302" s="200" t="s">
        <v>7151</v>
      </c>
      <c r="IF3302" s="200" t="s">
        <v>6009</v>
      </c>
    </row>
    <row r="3303" spans="237:240" x14ac:dyDescent="0.3">
      <c r="IC3303" s="200" t="s">
        <v>7152</v>
      </c>
      <c r="ID3303" s="200" t="s">
        <v>2296</v>
      </c>
      <c r="IE3303" s="200" t="s">
        <v>7153</v>
      </c>
      <c r="IF3303" s="200" t="s">
        <v>6009</v>
      </c>
    </row>
    <row r="3304" spans="237:240" x14ac:dyDescent="0.3">
      <c r="IC3304" s="200" t="s">
        <v>7152</v>
      </c>
      <c r="ID3304" s="200" t="s">
        <v>7154</v>
      </c>
      <c r="IE3304" s="200" t="s">
        <v>7155</v>
      </c>
      <c r="IF3304" s="200" t="s">
        <v>6009</v>
      </c>
    </row>
    <row r="3305" spans="237:240" x14ac:dyDescent="0.3">
      <c r="IC3305" s="200" t="s">
        <v>7152</v>
      </c>
      <c r="ID3305" s="200" t="s">
        <v>7156</v>
      </c>
      <c r="IE3305" s="200" t="s">
        <v>7157</v>
      </c>
      <c r="IF3305" s="200" t="s">
        <v>6009</v>
      </c>
    </row>
    <row r="3306" spans="237:240" x14ac:dyDescent="0.3">
      <c r="IC3306" s="200" t="s">
        <v>7152</v>
      </c>
      <c r="ID3306" s="200" t="s">
        <v>7158</v>
      </c>
      <c r="IE3306" s="200" t="s">
        <v>7159</v>
      </c>
      <c r="IF3306" s="200" t="s">
        <v>6009</v>
      </c>
    </row>
    <row r="3307" spans="237:240" x14ac:dyDescent="0.3">
      <c r="IC3307" s="200" t="s">
        <v>7152</v>
      </c>
      <c r="ID3307" s="200" t="s">
        <v>7160</v>
      </c>
      <c r="IE3307" s="200" t="s">
        <v>7161</v>
      </c>
      <c r="IF3307" s="200" t="s">
        <v>6009</v>
      </c>
    </row>
    <row r="3308" spans="237:240" x14ac:dyDescent="0.3">
      <c r="IC3308" s="200" t="s">
        <v>7152</v>
      </c>
      <c r="ID3308" s="200" t="s">
        <v>7162</v>
      </c>
      <c r="IE3308" s="200" t="s">
        <v>7163</v>
      </c>
      <c r="IF3308" s="200" t="s">
        <v>6009</v>
      </c>
    </row>
    <row r="3309" spans="237:240" x14ac:dyDescent="0.3">
      <c r="IC3309" s="200" t="s">
        <v>7152</v>
      </c>
      <c r="ID3309" s="200" t="s">
        <v>7164</v>
      </c>
      <c r="IE3309" s="200" t="s">
        <v>7165</v>
      </c>
      <c r="IF3309" s="200" t="s">
        <v>6009</v>
      </c>
    </row>
    <row r="3310" spans="237:240" x14ac:dyDescent="0.3">
      <c r="IC3310" s="200" t="s">
        <v>7166</v>
      </c>
      <c r="ID3310" s="200" t="s">
        <v>7167</v>
      </c>
      <c r="IE3310" s="200" t="s">
        <v>7168</v>
      </c>
      <c r="IF3310" s="200" t="s">
        <v>6009</v>
      </c>
    </row>
    <row r="3311" spans="237:240" x14ac:dyDescent="0.3">
      <c r="IC3311" s="200" t="s">
        <v>7169</v>
      </c>
      <c r="ID3311" s="200" t="s">
        <v>7170</v>
      </c>
      <c r="IE3311" s="200" t="s">
        <v>7171</v>
      </c>
      <c r="IF3311" s="200" t="s">
        <v>6009</v>
      </c>
    </row>
    <row r="3312" spans="237:240" x14ac:dyDescent="0.3">
      <c r="IC3312" s="200" t="s">
        <v>7169</v>
      </c>
      <c r="ID3312" s="200" t="s">
        <v>6222</v>
      </c>
      <c r="IE3312" s="200" t="s">
        <v>7172</v>
      </c>
      <c r="IF3312" s="200" t="s">
        <v>6009</v>
      </c>
    </row>
    <row r="3313" spans="237:240" x14ac:dyDescent="0.3">
      <c r="IC3313" s="200" t="s">
        <v>7169</v>
      </c>
      <c r="ID3313" s="200" t="s">
        <v>7173</v>
      </c>
      <c r="IE3313" s="200" t="s">
        <v>7174</v>
      </c>
      <c r="IF3313" s="200" t="s">
        <v>6009</v>
      </c>
    </row>
    <row r="3314" spans="237:240" x14ac:dyDescent="0.3">
      <c r="IC3314" s="200" t="s">
        <v>7169</v>
      </c>
      <c r="ID3314" s="200" t="s">
        <v>7175</v>
      </c>
      <c r="IE3314" s="200" t="s">
        <v>7176</v>
      </c>
      <c r="IF3314" s="200" t="s">
        <v>6009</v>
      </c>
    </row>
    <row r="3315" spans="237:240" x14ac:dyDescent="0.3">
      <c r="IC3315" s="200" t="s">
        <v>7169</v>
      </c>
      <c r="ID3315" s="200" t="s">
        <v>7177</v>
      </c>
      <c r="IE3315" s="200" t="s">
        <v>7178</v>
      </c>
      <c r="IF3315" s="200" t="s">
        <v>6009</v>
      </c>
    </row>
    <row r="3316" spans="237:240" x14ac:dyDescent="0.3">
      <c r="IC3316" s="200" t="s">
        <v>7169</v>
      </c>
      <c r="ID3316" s="200" t="s">
        <v>6255</v>
      </c>
      <c r="IE3316" s="200" t="s">
        <v>7179</v>
      </c>
      <c r="IF3316" s="200" t="s">
        <v>6009</v>
      </c>
    </row>
    <row r="3317" spans="237:240" x14ac:dyDescent="0.3">
      <c r="IC3317" s="200" t="s">
        <v>7169</v>
      </c>
      <c r="ID3317" s="200" t="s">
        <v>7180</v>
      </c>
      <c r="IE3317" s="200" t="s">
        <v>7181</v>
      </c>
      <c r="IF3317" s="200" t="s">
        <v>6009</v>
      </c>
    </row>
    <row r="3318" spans="237:240" x14ac:dyDescent="0.3">
      <c r="IC3318" s="200" t="s">
        <v>7169</v>
      </c>
      <c r="ID3318" s="200" t="s">
        <v>7182</v>
      </c>
      <c r="IE3318" s="200" t="s">
        <v>7183</v>
      </c>
      <c r="IF3318" s="200" t="s">
        <v>6009</v>
      </c>
    </row>
    <row r="3319" spans="237:240" x14ac:dyDescent="0.3">
      <c r="IC3319" s="200" t="s">
        <v>7169</v>
      </c>
      <c r="ID3319" s="200" t="s">
        <v>7184</v>
      </c>
      <c r="IE3319" s="200" t="s">
        <v>7185</v>
      </c>
      <c r="IF3319" s="200" t="s">
        <v>6009</v>
      </c>
    </row>
    <row r="3320" spans="237:240" x14ac:dyDescent="0.3">
      <c r="IC3320" s="200" t="s">
        <v>7169</v>
      </c>
      <c r="ID3320" s="200" t="s">
        <v>619</v>
      </c>
      <c r="IE3320" s="200" t="s">
        <v>7186</v>
      </c>
      <c r="IF3320" s="200" t="s">
        <v>6009</v>
      </c>
    </row>
    <row r="3321" spans="237:240" x14ac:dyDescent="0.3">
      <c r="IC3321" s="200" t="s">
        <v>7169</v>
      </c>
      <c r="ID3321" s="200" t="s">
        <v>7187</v>
      </c>
      <c r="IE3321" s="200" t="s">
        <v>7188</v>
      </c>
      <c r="IF3321" s="200" t="s">
        <v>6009</v>
      </c>
    </row>
    <row r="3322" spans="237:240" x14ac:dyDescent="0.3">
      <c r="IC3322" s="200" t="s">
        <v>7169</v>
      </c>
      <c r="ID3322" s="200" t="s">
        <v>7189</v>
      </c>
      <c r="IE3322" s="200" t="s">
        <v>7190</v>
      </c>
      <c r="IF3322" s="200" t="s">
        <v>6009</v>
      </c>
    </row>
    <row r="3323" spans="237:240" x14ac:dyDescent="0.3">
      <c r="IC3323" s="200" t="s">
        <v>7169</v>
      </c>
      <c r="ID3323" s="200" t="s">
        <v>7191</v>
      </c>
      <c r="IE3323" s="200" t="s">
        <v>7192</v>
      </c>
      <c r="IF3323" s="200" t="s">
        <v>6009</v>
      </c>
    </row>
    <row r="3324" spans="237:240" x14ac:dyDescent="0.3">
      <c r="IC3324" s="200" t="s">
        <v>7169</v>
      </c>
      <c r="ID3324" s="200" t="s">
        <v>7193</v>
      </c>
      <c r="IE3324" s="200" t="s">
        <v>7194</v>
      </c>
      <c r="IF3324" s="200" t="s">
        <v>6009</v>
      </c>
    </row>
    <row r="3325" spans="237:240" x14ac:dyDescent="0.3">
      <c r="IC3325" s="200" t="s">
        <v>7169</v>
      </c>
      <c r="ID3325" s="200" t="s">
        <v>6937</v>
      </c>
      <c r="IE3325" s="200" t="s">
        <v>7195</v>
      </c>
      <c r="IF3325" s="200" t="s">
        <v>6009</v>
      </c>
    </row>
    <row r="3326" spans="237:240" x14ac:dyDescent="0.3">
      <c r="IC3326" s="200" t="s">
        <v>7196</v>
      </c>
      <c r="ID3326" s="200" t="s">
        <v>7197</v>
      </c>
      <c r="IE3326" s="200" t="s">
        <v>7198</v>
      </c>
      <c r="IF3326" s="200" t="s">
        <v>6009</v>
      </c>
    </row>
    <row r="3327" spans="237:240" x14ac:dyDescent="0.3">
      <c r="IC3327" s="200" t="s">
        <v>7196</v>
      </c>
      <c r="ID3327" s="200" t="s">
        <v>7199</v>
      </c>
      <c r="IE3327" s="200" t="s">
        <v>7200</v>
      </c>
      <c r="IF3327" s="200" t="s">
        <v>6009</v>
      </c>
    </row>
    <row r="3328" spans="237:240" x14ac:dyDescent="0.3">
      <c r="IC3328" s="200" t="s">
        <v>7196</v>
      </c>
      <c r="ID3328" s="200" t="s">
        <v>7201</v>
      </c>
      <c r="IE3328" s="200" t="s">
        <v>7202</v>
      </c>
      <c r="IF3328" s="200" t="s">
        <v>6009</v>
      </c>
    </row>
    <row r="3329" spans="237:240" x14ac:dyDescent="0.3">
      <c r="IC3329" s="200" t="s">
        <v>7196</v>
      </c>
      <c r="ID3329" s="200" t="s">
        <v>7203</v>
      </c>
      <c r="IE3329" s="200" t="s">
        <v>7204</v>
      </c>
      <c r="IF3329" s="200" t="s">
        <v>6009</v>
      </c>
    </row>
    <row r="3330" spans="237:240" x14ac:dyDescent="0.3">
      <c r="IC3330" s="200" t="s">
        <v>7205</v>
      </c>
      <c r="ID3330" s="200" t="s">
        <v>7206</v>
      </c>
      <c r="IE3330" s="200" t="s">
        <v>7207</v>
      </c>
      <c r="IF3330" s="200" t="s">
        <v>6009</v>
      </c>
    </row>
    <row r="3331" spans="237:240" x14ac:dyDescent="0.3">
      <c r="IC3331" s="200" t="s">
        <v>7205</v>
      </c>
      <c r="ID3331" s="200" t="s">
        <v>5973</v>
      </c>
      <c r="IE3331" s="200" t="s">
        <v>7208</v>
      </c>
      <c r="IF3331" s="200" t="s">
        <v>6009</v>
      </c>
    </row>
    <row r="3332" spans="237:240" x14ac:dyDescent="0.3">
      <c r="IC3332" s="200" t="s">
        <v>7205</v>
      </c>
      <c r="ID3332" s="200" t="s">
        <v>7209</v>
      </c>
      <c r="IE3332" s="200" t="s">
        <v>7210</v>
      </c>
      <c r="IF3332" s="200" t="s">
        <v>6009</v>
      </c>
    </row>
    <row r="3333" spans="237:240" x14ac:dyDescent="0.3">
      <c r="IC3333" s="200" t="s">
        <v>7205</v>
      </c>
      <c r="ID3333" s="200" t="s">
        <v>7211</v>
      </c>
      <c r="IE3333" s="200" t="s">
        <v>7212</v>
      </c>
      <c r="IF3333" s="200" t="s">
        <v>6009</v>
      </c>
    </row>
    <row r="3334" spans="237:240" x14ac:dyDescent="0.3">
      <c r="IC3334" s="200" t="s">
        <v>7205</v>
      </c>
      <c r="ID3334" s="200" t="s">
        <v>7213</v>
      </c>
      <c r="IE3334" s="200" t="s">
        <v>7214</v>
      </c>
      <c r="IF3334" s="200" t="s">
        <v>6009</v>
      </c>
    </row>
    <row r="3335" spans="237:240" x14ac:dyDescent="0.3">
      <c r="IC3335" s="200" t="s">
        <v>7215</v>
      </c>
      <c r="ID3335" s="200" t="s">
        <v>7216</v>
      </c>
      <c r="IE3335" s="200" t="s">
        <v>7217</v>
      </c>
      <c r="IF3335" s="200" t="s">
        <v>6009</v>
      </c>
    </row>
    <row r="3336" spans="237:240" x14ac:dyDescent="0.3">
      <c r="IC3336" s="200" t="s">
        <v>7215</v>
      </c>
      <c r="ID3336" s="200" t="s">
        <v>7218</v>
      </c>
      <c r="IE3336" s="200" t="s">
        <v>7219</v>
      </c>
      <c r="IF3336" s="200" t="s">
        <v>6009</v>
      </c>
    </row>
    <row r="3337" spans="237:240" x14ac:dyDescent="0.3">
      <c r="IC3337" s="200" t="s">
        <v>7215</v>
      </c>
      <c r="ID3337" s="200" t="s">
        <v>7220</v>
      </c>
      <c r="IE3337" s="200" t="s">
        <v>7221</v>
      </c>
      <c r="IF3337" s="200" t="s">
        <v>6009</v>
      </c>
    </row>
    <row r="3338" spans="237:240" x14ac:dyDescent="0.3">
      <c r="IC3338" s="200" t="s">
        <v>7215</v>
      </c>
      <c r="ID3338" s="200" t="s">
        <v>7222</v>
      </c>
      <c r="IE3338" s="200" t="s">
        <v>7223</v>
      </c>
      <c r="IF3338" s="200" t="s">
        <v>6009</v>
      </c>
    </row>
    <row r="3339" spans="237:240" x14ac:dyDescent="0.3">
      <c r="IC3339" s="200" t="s">
        <v>7215</v>
      </c>
      <c r="ID3339" s="200" t="s">
        <v>7224</v>
      </c>
      <c r="IE3339" s="200" t="s">
        <v>7225</v>
      </c>
      <c r="IF3339" s="200" t="s">
        <v>6009</v>
      </c>
    </row>
    <row r="3340" spans="237:240" x14ac:dyDescent="0.3">
      <c r="IC3340" s="200" t="s">
        <v>7215</v>
      </c>
      <c r="ID3340" s="200" t="s">
        <v>7226</v>
      </c>
      <c r="IE3340" s="200" t="s">
        <v>7227</v>
      </c>
      <c r="IF3340" s="200" t="s">
        <v>6009</v>
      </c>
    </row>
    <row r="3341" spans="237:240" x14ac:dyDescent="0.3">
      <c r="IC3341" s="200" t="s">
        <v>7215</v>
      </c>
      <c r="ID3341" s="200" t="s">
        <v>7228</v>
      </c>
      <c r="IE3341" s="200" t="s">
        <v>7229</v>
      </c>
      <c r="IF3341" s="200" t="s">
        <v>6009</v>
      </c>
    </row>
    <row r="3342" spans="237:240" x14ac:dyDescent="0.3">
      <c r="IC3342" s="200" t="s">
        <v>7215</v>
      </c>
      <c r="ID3342" s="200" t="s">
        <v>7230</v>
      </c>
      <c r="IE3342" s="200" t="s">
        <v>7231</v>
      </c>
      <c r="IF3342" s="200" t="s">
        <v>6009</v>
      </c>
    </row>
    <row r="3343" spans="237:240" x14ac:dyDescent="0.3">
      <c r="IC3343" s="200" t="s">
        <v>7215</v>
      </c>
      <c r="ID3343" s="200" t="s">
        <v>7232</v>
      </c>
      <c r="IE3343" s="200" t="s">
        <v>7233</v>
      </c>
      <c r="IF3343" s="200" t="s">
        <v>6009</v>
      </c>
    </row>
    <row r="3344" spans="237:240" x14ac:dyDescent="0.3">
      <c r="IC3344" s="200" t="s">
        <v>7234</v>
      </c>
      <c r="ID3344" s="200" t="s">
        <v>7235</v>
      </c>
      <c r="IE3344" s="200" t="s">
        <v>7236</v>
      </c>
      <c r="IF3344" s="200" t="s">
        <v>6009</v>
      </c>
    </row>
    <row r="3345" spans="237:240" x14ac:dyDescent="0.3">
      <c r="IC3345" s="200" t="s">
        <v>7237</v>
      </c>
      <c r="ID3345" s="200" t="s">
        <v>7238</v>
      </c>
      <c r="IE3345" s="200" t="s">
        <v>7239</v>
      </c>
      <c r="IF3345" s="200" t="s">
        <v>6009</v>
      </c>
    </row>
    <row r="3346" spans="237:240" x14ac:dyDescent="0.3">
      <c r="IC3346" s="200" t="s">
        <v>7237</v>
      </c>
      <c r="ID3346" s="200" t="s">
        <v>7240</v>
      </c>
      <c r="IE3346" s="200" t="s">
        <v>7241</v>
      </c>
      <c r="IF3346" s="200" t="s">
        <v>6009</v>
      </c>
    </row>
    <row r="3347" spans="237:240" x14ac:dyDescent="0.3">
      <c r="IC3347" s="200" t="s">
        <v>7237</v>
      </c>
      <c r="ID3347" s="200" t="s">
        <v>7242</v>
      </c>
      <c r="IE3347" s="200" t="s">
        <v>7243</v>
      </c>
      <c r="IF3347" s="200" t="s">
        <v>6009</v>
      </c>
    </row>
    <row r="3348" spans="237:240" x14ac:dyDescent="0.3">
      <c r="IC3348" s="200" t="s">
        <v>7237</v>
      </c>
      <c r="ID3348" s="200" t="s">
        <v>7244</v>
      </c>
      <c r="IE3348" s="200" t="s">
        <v>7245</v>
      </c>
      <c r="IF3348" s="200" t="s">
        <v>6009</v>
      </c>
    </row>
    <row r="3349" spans="237:240" x14ac:dyDescent="0.3">
      <c r="IC3349" s="200" t="s">
        <v>7237</v>
      </c>
      <c r="ID3349" s="200" t="s">
        <v>1374</v>
      </c>
      <c r="IE3349" s="200" t="s">
        <v>7246</v>
      </c>
      <c r="IF3349" s="200" t="s">
        <v>6009</v>
      </c>
    </row>
    <row r="3350" spans="237:240" x14ac:dyDescent="0.3">
      <c r="IC3350" s="200" t="s">
        <v>7247</v>
      </c>
      <c r="ID3350" s="200" t="s">
        <v>7248</v>
      </c>
      <c r="IE3350" s="200" t="s">
        <v>7249</v>
      </c>
      <c r="IF3350" s="200" t="s">
        <v>6009</v>
      </c>
    </row>
    <row r="3351" spans="237:240" x14ac:dyDescent="0.3">
      <c r="IC3351" s="200" t="s">
        <v>7250</v>
      </c>
      <c r="ID3351" s="200" t="s">
        <v>7251</v>
      </c>
      <c r="IE3351" s="200" t="s">
        <v>7252</v>
      </c>
      <c r="IF3351" s="200" t="s">
        <v>6009</v>
      </c>
    </row>
    <row r="3352" spans="237:240" x14ac:dyDescent="0.3">
      <c r="IC3352" s="200" t="s">
        <v>7250</v>
      </c>
      <c r="ID3352" s="200" t="s">
        <v>7253</v>
      </c>
      <c r="IE3352" s="200" t="s">
        <v>7254</v>
      </c>
      <c r="IF3352" s="200" t="s">
        <v>6009</v>
      </c>
    </row>
    <row r="3353" spans="237:240" x14ac:dyDescent="0.3">
      <c r="IC3353" s="200" t="s">
        <v>7250</v>
      </c>
      <c r="ID3353" s="200" t="s">
        <v>7255</v>
      </c>
      <c r="IE3353" s="200" t="s">
        <v>7256</v>
      </c>
      <c r="IF3353" s="200" t="s">
        <v>6009</v>
      </c>
    </row>
    <row r="3354" spans="237:240" x14ac:dyDescent="0.3">
      <c r="IC3354" s="200" t="s">
        <v>7250</v>
      </c>
      <c r="ID3354" s="200" t="s">
        <v>7257</v>
      </c>
      <c r="IE3354" s="200" t="s">
        <v>7258</v>
      </c>
      <c r="IF3354" s="200" t="s">
        <v>6009</v>
      </c>
    </row>
    <row r="3355" spans="237:240" x14ac:dyDescent="0.3">
      <c r="IC3355" s="200" t="s">
        <v>7259</v>
      </c>
      <c r="ID3355" s="200" t="s">
        <v>6080</v>
      </c>
      <c r="IE3355" s="200" t="s">
        <v>7260</v>
      </c>
      <c r="IF3355" s="200" t="s">
        <v>6009</v>
      </c>
    </row>
    <row r="3356" spans="237:240" x14ac:dyDescent="0.3">
      <c r="IC3356" s="200" t="s">
        <v>7259</v>
      </c>
      <c r="ID3356" s="200" t="s">
        <v>7261</v>
      </c>
      <c r="IE3356" s="200" t="s">
        <v>7262</v>
      </c>
      <c r="IF3356" s="200" t="s">
        <v>6009</v>
      </c>
    </row>
    <row r="3357" spans="237:240" x14ac:dyDescent="0.3">
      <c r="IC3357" s="200" t="s">
        <v>7259</v>
      </c>
      <c r="ID3357" s="200" t="s">
        <v>7263</v>
      </c>
      <c r="IE3357" s="200" t="s">
        <v>7264</v>
      </c>
      <c r="IF3357" s="200" t="s">
        <v>6009</v>
      </c>
    </row>
    <row r="3358" spans="237:240" x14ac:dyDescent="0.3">
      <c r="IC3358" s="200" t="s">
        <v>7259</v>
      </c>
      <c r="ID3358" s="200" t="s">
        <v>7265</v>
      </c>
      <c r="IE3358" s="200" t="s">
        <v>7266</v>
      </c>
      <c r="IF3358" s="200" t="s">
        <v>6009</v>
      </c>
    </row>
    <row r="3359" spans="237:240" x14ac:dyDescent="0.3">
      <c r="IC3359" s="200" t="s">
        <v>7259</v>
      </c>
      <c r="ID3359" s="200" t="s">
        <v>7267</v>
      </c>
      <c r="IE3359" s="200" t="s">
        <v>7268</v>
      </c>
      <c r="IF3359" s="200" t="s">
        <v>6009</v>
      </c>
    </row>
    <row r="3360" spans="237:240" x14ac:dyDescent="0.3">
      <c r="IC3360" s="200" t="s">
        <v>7259</v>
      </c>
      <c r="ID3360" s="200" t="s">
        <v>7269</v>
      </c>
      <c r="IE3360" s="200" t="s">
        <v>7270</v>
      </c>
      <c r="IF3360" s="200" t="s">
        <v>6009</v>
      </c>
    </row>
    <row r="3361" spans="237:240" x14ac:dyDescent="0.3">
      <c r="IC3361" s="200" t="s">
        <v>7259</v>
      </c>
      <c r="ID3361" s="200" t="s">
        <v>7271</v>
      </c>
      <c r="IE3361" s="200" t="s">
        <v>7272</v>
      </c>
      <c r="IF3361" s="200" t="s">
        <v>6009</v>
      </c>
    </row>
    <row r="3362" spans="237:240" x14ac:dyDescent="0.3">
      <c r="IC3362" s="200" t="s">
        <v>7273</v>
      </c>
      <c r="ID3362" s="200" t="s">
        <v>7274</v>
      </c>
      <c r="IE3362" s="200" t="s">
        <v>7275</v>
      </c>
      <c r="IF3362" s="200" t="s">
        <v>6009</v>
      </c>
    </row>
    <row r="3363" spans="237:240" x14ac:dyDescent="0.3">
      <c r="IC3363" s="200" t="s">
        <v>7276</v>
      </c>
      <c r="ID3363" s="200" t="s">
        <v>6500</v>
      </c>
      <c r="IE3363" s="200" t="s">
        <v>7277</v>
      </c>
      <c r="IF3363" s="200" t="s">
        <v>6009</v>
      </c>
    </row>
    <row r="3364" spans="237:240" x14ac:dyDescent="0.3">
      <c r="IC3364" s="200" t="s">
        <v>7276</v>
      </c>
      <c r="ID3364" s="200" t="s">
        <v>7278</v>
      </c>
      <c r="IE3364" s="200" t="s">
        <v>7279</v>
      </c>
      <c r="IF3364" s="200" t="s">
        <v>6009</v>
      </c>
    </row>
    <row r="3365" spans="237:240" x14ac:dyDescent="0.3">
      <c r="IC3365" s="200" t="s">
        <v>7276</v>
      </c>
      <c r="ID3365" s="200" t="s">
        <v>7280</v>
      </c>
      <c r="IE3365" s="200" t="s">
        <v>7281</v>
      </c>
      <c r="IF3365" s="200" t="s">
        <v>6009</v>
      </c>
    </row>
    <row r="3366" spans="237:240" x14ac:dyDescent="0.3">
      <c r="IC3366" s="200" t="s">
        <v>7282</v>
      </c>
      <c r="ID3366" s="200" t="s">
        <v>7283</v>
      </c>
      <c r="IE3366" s="200" t="s">
        <v>7284</v>
      </c>
      <c r="IF3366" s="200" t="s">
        <v>6009</v>
      </c>
    </row>
    <row r="3367" spans="237:240" x14ac:dyDescent="0.3">
      <c r="IC3367" s="200" t="s">
        <v>7282</v>
      </c>
      <c r="ID3367" s="200" t="s">
        <v>7285</v>
      </c>
      <c r="IE3367" s="200" t="s">
        <v>7286</v>
      </c>
      <c r="IF3367" s="200" t="s">
        <v>6009</v>
      </c>
    </row>
    <row r="3368" spans="237:240" x14ac:dyDescent="0.3">
      <c r="IC3368" s="200" t="s">
        <v>7282</v>
      </c>
      <c r="ID3368" s="200" t="s">
        <v>7287</v>
      </c>
      <c r="IE3368" s="200" t="s">
        <v>7288</v>
      </c>
      <c r="IF3368" s="200" t="s">
        <v>6009</v>
      </c>
    </row>
    <row r="3369" spans="237:240" x14ac:dyDescent="0.3">
      <c r="IC3369" s="200" t="s">
        <v>7289</v>
      </c>
      <c r="ID3369" s="200" t="s">
        <v>7290</v>
      </c>
      <c r="IE3369" s="200" t="s">
        <v>7291</v>
      </c>
      <c r="IF3369" s="200" t="s">
        <v>6009</v>
      </c>
    </row>
    <row r="3370" spans="237:240" x14ac:dyDescent="0.3">
      <c r="IC3370" s="200" t="s">
        <v>7292</v>
      </c>
      <c r="ID3370" s="200" t="s">
        <v>7293</v>
      </c>
      <c r="IE3370" s="200" t="s">
        <v>7294</v>
      </c>
      <c r="IF3370" s="200" t="s">
        <v>6009</v>
      </c>
    </row>
    <row r="3371" spans="237:240" x14ac:dyDescent="0.3">
      <c r="IC3371" s="200" t="s">
        <v>7292</v>
      </c>
      <c r="ID3371" s="200" t="s">
        <v>7295</v>
      </c>
      <c r="IE3371" s="200" t="s">
        <v>7296</v>
      </c>
      <c r="IF3371" s="200" t="s">
        <v>6009</v>
      </c>
    </row>
    <row r="3372" spans="237:240" x14ac:dyDescent="0.3">
      <c r="IC3372" s="200" t="s">
        <v>7292</v>
      </c>
      <c r="ID3372" s="200" t="s">
        <v>7297</v>
      </c>
      <c r="IE3372" s="200" t="s">
        <v>7298</v>
      </c>
      <c r="IF3372" s="200" t="s">
        <v>6009</v>
      </c>
    </row>
    <row r="3373" spans="237:240" x14ac:dyDescent="0.3">
      <c r="IC3373" s="200" t="s">
        <v>7299</v>
      </c>
      <c r="ID3373" s="200" t="s">
        <v>7300</v>
      </c>
      <c r="IE3373" s="200" t="s">
        <v>7301</v>
      </c>
      <c r="IF3373" s="200" t="s">
        <v>6009</v>
      </c>
    </row>
    <row r="3374" spans="237:240" x14ac:dyDescent="0.3">
      <c r="IC3374" s="200" t="s">
        <v>7302</v>
      </c>
      <c r="ID3374" s="200" t="s">
        <v>7300</v>
      </c>
      <c r="IE3374" s="200" t="s">
        <v>7301</v>
      </c>
      <c r="IF3374" s="200" t="s">
        <v>6009</v>
      </c>
    </row>
    <row r="3375" spans="237:240" x14ac:dyDescent="0.3">
      <c r="IC3375" s="200" t="s">
        <v>7303</v>
      </c>
      <c r="ID3375" s="200" t="s">
        <v>7300</v>
      </c>
      <c r="IE3375" s="200" t="s">
        <v>7301</v>
      </c>
      <c r="IF3375" s="200" t="s">
        <v>6009</v>
      </c>
    </row>
    <row r="3376" spans="237:240" x14ac:dyDescent="0.3">
      <c r="IC3376" s="200" t="s">
        <v>7304</v>
      </c>
      <c r="ID3376" s="200" t="s">
        <v>6207</v>
      </c>
      <c r="IE3376" s="200" t="s">
        <v>7305</v>
      </c>
      <c r="IF3376" s="200" t="s">
        <v>6009</v>
      </c>
    </row>
    <row r="3377" spans="237:240" x14ac:dyDescent="0.3">
      <c r="IC3377" s="200" t="s">
        <v>7304</v>
      </c>
      <c r="ID3377" s="200" t="s">
        <v>7306</v>
      </c>
      <c r="IE3377" s="200" t="s">
        <v>7307</v>
      </c>
      <c r="IF3377" s="200" t="s">
        <v>6009</v>
      </c>
    </row>
    <row r="3378" spans="237:240" x14ac:dyDescent="0.3">
      <c r="IC3378" s="200" t="s">
        <v>7304</v>
      </c>
      <c r="ID3378" s="200" t="s">
        <v>7308</v>
      </c>
      <c r="IE3378" s="200" t="s">
        <v>7309</v>
      </c>
      <c r="IF3378" s="200" t="s">
        <v>6009</v>
      </c>
    </row>
    <row r="3379" spans="237:240" x14ac:dyDescent="0.3">
      <c r="IC3379" s="200" t="s">
        <v>7304</v>
      </c>
      <c r="ID3379" s="200" t="s">
        <v>6937</v>
      </c>
      <c r="IE3379" s="200" t="s">
        <v>7310</v>
      </c>
      <c r="IF3379" s="200" t="s">
        <v>6009</v>
      </c>
    </row>
    <row r="3380" spans="237:240" x14ac:dyDescent="0.3">
      <c r="IC3380" s="200" t="s">
        <v>7304</v>
      </c>
      <c r="ID3380" s="200" t="s">
        <v>7311</v>
      </c>
      <c r="IE3380" s="200" t="s">
        <v>7312</v>
      </c>
      <c r="IF3380" s="200" t="s">
        <v>6009</v>
      </c>
    </row>
    <row r="3381" spans="237:240" x14ac:dyDescent="0.3">
      <c r="IC3381" s="200" t="s">
        <v>7304</v>
      </c>
      <c r="ID3381" s="200" t="s">
        <v>7313</v>
      </c>
      <c r="IE3381" s="200" t="s">
        <v>7314</v>
      </c>
      <c r="IF3381" s="200" t="s">
        <v>6009</v>
      </c>
    </row>
    <row r="3382" spans="237:240" x14ac:dyDescent="0.3">
      <c r="IC3382" s="200" t="s">
        <v>7304</v>
      </c>
      <c r="ID3382" s="200" t="s">
        <v>7315</v>
      </c>
      <c r="IE3382" s="200" t="s">
        <v>7316</v>
      </c>
      <c r="IF3382" s="200" t="s">
        <v>6009</v>
      </c>
    </row>
    <row r="3383" spans="237:240" x14ac:dyDescent="0.3">
      <c r="IC3383" s="200" t="s">
        <v>7304</v>
      </c>
      <c r="ID3383" s="200" t="s">
        <v>7317</v>
      </c>
      <c r="IE3383" s="200" t="s">
        <v>7318</v>
      </c>
      <c r="IF3383" s="200" t="s">
        <v>6009</v>
      </c>
    </row>
    <row r="3384" spans="237:240" x14ac:dyDescent="0.3">
      <c r="IC3384" s="200" t="s">
        <v>7304</v>
      </c>
      <c r="ID3384" s="200" t="s">
        <v>7132</v>
      </c>
      <c r="IE3384" s="200" t="s">
        <v>7319</v>
      </c>
      <c r="IF3384" s="200" t="s">
        <v>6009</v>
      </c>
    </row>
    <row r="3385" spans="237:240" x14ac:dyDescent="0.3">
      <c r="IC3385" s="200" t="s">
        <v>7320</v>
      </c>
      <c r="ID3385" s="200" t="s">
        <v>7321</v>
      </c>
      <c r="IE3385" s="200" t="s">
        <v>7322</v>
      </c>
      <c r="IF3385" s="200" t="s">
        <v>6009</v>
      </c>
    </row>
    <row r="3386" spans="237:240" x14ac:dyDescent="0.3">
      <c r="IC3386" s="200" t="s">
        <v>7320</v>
      </c>
      <c r="ID3386" s="200" t="s">
        <v>7323</v>
      </c>
      <c r="IE3386" s="200" t="s">
        <v>7324</v>
      </c>
      <c r="IF3386" s="200" t="s">
        <v>6009</v>
      </c>
    </row>
    <row r="3387" spans="237:240" x14ac:dyDescent="0.3">
      <c r="IC3387" s="200" t="s">
        <v>7320</v>
      </c>
      <c r="ID3387" s="200" t="s">
        <v>7325</v>
      </c>
      <c r="IE3387" s="200" t="s">
        <v>7326</v>
      </c>
      <c r="IF3387" s="200" t="s">
        <v>6009</v>
      </c>
    </row>
    <row r="3388" spans="237:240" x14ac:dyDescent="0.3">
      <c r="IC3388" s="200" t="s">
        <v>7320</v>
      </c>
      <c r="ID3388" s="200" t="s">
        <v>5338</v>
      </c>
      <c r="IE3388" s="200" t="s">
        <v>7327</v>
      </c>
      <c r="IF3388" s="200" t="s">
        <v>6009</v>
      </c>
    </row>
    <row r="3389" spans="237:240" x14ac:dyDescent="0.3">
      <c r="IC3389" s="200" t="s">
        <v>7320</v>
      </c>
      <c r="ID3389" s="200" t="s">
        <v>7328</v>
      </c>
      <c r="IE3389" s="200" t="s">
        <v>7329</v>
      </c>
      <c r="IF3389" s="200" t="s">
        <v>6009</v>
      </c>
    </row>
    <row r="3390" spans="237:240" x14ac:dyDescent="0.3">
      <c r="IC3390" s="200" t="s">
        <v>7320</v>
      </c>
      <c r="ID3390" s="200" t="s">
        <v>7330</v>
      </c>
      <c r="IE3390" s="200" t="s">
        <v>7331</v>
      </c>
      <c r="IF3390" s="200" t="s">
        <v>6009</v>
      </c>
    </row>
    <row r="3391" spans="237:240" x14ac:dyDescent="0.3">
      <c r="IC3391" s="200" t="s">
        <v>7332</v>
      </c>
      <c r="ID3391" s="200" t="s">
        <v>7333</v>
      </c>
      <c r="IE3391" s="200" t="s">
        <v>7334</v>
      </c>
      <c r="IF3391" s="200" t="s">
        <v>6009</v>
      </c>
    </row>
    <row r="3392" spans="237:240" x14ac:dyDescent="0.3">
      <c r="IC3392" s="200" t="s">
        <v>7332</v>
      </c>
      <c r="ID3392" s="200" t="s">
        <v>7335</v>
      </c>
      <c r="IE3392" s="200" t="s">
        <v>7336</v>
      </c>
      <c r="IF3392" s="200" t="s">
        <v>6009</v>
      </c>
    </row>
    <row r="3393" spans="237:240" x14ac:dyDescent="0.3">
      <c r="IC3393" s="200" t="s">
        <v>7332</v>
      </c>
      <c r="ID3393" s="200" t="s">
        <v>6924</v>
      </c>
      <c r="IE3393" s="200" t="s">
        <v>7337</v>
      </c>
      <c r="IF3393" s="200" t="s">
        <v>6009</v>
      </c>
    </row>
    <row r="3394" spans="237:240" x14ac:dyDescent="0.3">
      <c r="IC3394" s="200" t="s">
        <v>7332</v>
      </c>
      <c r="ID3394" s="200" t="s">
        <v>7338</v>
      </c>
      <c r="IE3394" s="200" t="s">
        <v>7339</v>
      </c>
      <c r="IF3394" s="200" t="s">
        <v>6009</v>
      </c>
    </row>
    <row r="3395" spans="237:240" x14ac:dyDescent="0.3">
      <c r="IC3395" s="200" t="s">
        <v>7332</v>
      </c>
      <c r="ID3395" s="200" t="s">
        <v>7340</v>
      </c>
      <c r="IE3395" s="200" t="s">
        <v>7341</v>
      </c>
      <c r="IF3395" s="200" t="s">
        <v>6009</v>
      </c>
    </row>
    <row r="3396" spans="237:240" x14ac:dyDescent="0.3">
      <c r="IC3396" s="200" t="s">
        <v>7342</v>
      </c>
      <c r="ID3396" s="200" t="s">
        <v>7343</v>
      </c>
      <c r="IE3396" s="200" t="s">
        <v>7344</v>
      </c>
      <c r="IF3396" s="200" t="s">
        <v>6009</v>
      </c>
    </row>
    <row r="3397" spans="237:240" x14ac:dyDescent="0.3">
      <c r="IC3397" s="200" t="s">
        <v>7342</v>
      </c>
      <c r="ID3397" s="200" t="s">
        <v>7345</v>
      </c>
      <c r="IE3397" s="200" t="s">
        <v>7346</v>
      </c>
      <c r="IF3397" s="200" t="s">
        <v>6009</v>
      </c>
    </row>
    <row r="3398" spans="237:240" x14ac:dyDescent="0.3">
      <c r="IC3398" s="200" t="s">
        <v>7342</v>
      </c>
      <c r="ID3398" s="200" t="s">
        <v>7347</v>
      </c>
      <c r="IE3398" s="200" t="s">
        <v>7348</v>
      </c>
      <c r="IF3398" s="200" t="s">
        <v>6009</v>
      </c>
    </row>
    <row r="3399" spans="237:240" x14ac:dyDescent="0.3">
      <c r="IC3399" s="200" t="s">
        <v>7349</v>
      </c>
      <c r="ID3399" s="200" t="s">
        <v>7350</v>
      </c>
      <c r="IE3399" s="200" t="s">
        <v>7351</v>
      </c>
      <c r="IF3399" s="200" t="s">
        <v>6009</v>
      </c>
    </row>
    <row r="3400" spans="237:240" x14ac:dyDescent="0.3">
      <c r="IC3400" s="200" t="s">
        <v>7349</v>
      </c>
      <c r="ID3400" s="200" t="s">
        <v>7352</v>
      </c>
      <c r="IE3400" s="200" t="s">
        <v>7353</v>
      </c>
      <c r="IF3400" s="200" t="s">
        <v>6009</v>
      </c>
    </row>
    <row r="3401" spans="237:240" x14ac:dyDescent="0.3">
      <c r="IC3401" s="200" t="s">
        <v>7354</v>
      </c>
      <c r="ID3401" s="200" t="s">
        <v>7355</v>
      </c>
      <c r="IE3401" s="200" t="s">
        <v>7356</v>
      </c>
      <c r="IF3401" s="200" t="s">
        <v>6009</v>
      </c>
    </row>
    <row r="3402" spans="237:240" x14ac:dyDescent="0.3">
      <c r="IC3402" s="200" t="s">
        <v>7357</v>
      </c>
      <c r="ID3402" s="200" t="s">
        <v>7358</v>
      </c>
      <c r="IE3402" s="200" t="s">
        <v>7359</v>
      </c>
      <c r="IF3402" s="200" t="s">
        <v>6009</v>
      </c>
    </row>
    <row r="3403" spans="237:240" x14ac:dyDescent="0.3">
      <c r="IC3403" s="200" t="s">
        <v>7357</v>
      </c>
      <c r="ID3403" s="200" t="s">
        <v>7360</v>
      </c>
      <c r="IE3403" s="200" t="s">
        <v>7361</v>
      </c>
      <c r="IF3403" s="200" t="s">
        <v>6009</v>
      </c>
    </row>
    <row r="3404" spans="237:240" x14ac:dyDescent="0.3">
      <c r="IC3404" s="200" t="s">
        <v>7357</v>
      </c>
      <c r="ID3404" s="200" t="s">
        <v>7362</v>
      </c>
      <c r="IE3404" s="200" t="s">
        <v>7363</v>
      </c>
      <c r="IF3404" s="200" t="s">
        <v>6009</v>
      </c>
    </row>
    <row r="3405" spans="237:240" x14ac:dyDescent="0.3">
      <c r="IC3405" s="200" t="s">
        <v>7357</v>
      </c>
      <c r="ID3405" s="200" t="s">
        <v>7364</v>
      </c>
      <c r="IE3405" s="200" t="s">
        <v>7365</v>
      </c>
      <c r="IF3405" s="200" t="s">
        <v>6009</v>
      </c>
    </row>
    <row r="3406" spans="237:240" x14ac:dyDescent="0.3">
      <c r="IC3406" s="200" t="s">
        <v>7357</v>
      </c>
      <c r="ID3406" s="200" t="s">
        <v>7366</v>
      </c>
      <c r="IE3406" s="200" t="s">
        <v>7367</v>
      </c>
      <c r="IF3406" s="200" t="s">
        <v>6009</v>
      </c>
    </row>
    <row r="3407" spans="237:240" x14ac:dyDescent="0.3">
      <c r="IC3407" s="200" t="s">
        <v>7357</v>
      </c>
      <c r="ID3407" s="200" t="s">
        <v>7368</v>
      </c>
      <c r="IE3407" s="200" t="s">
        <v>7369</v>
      </c>
      <c r="IF3407" s="200" t="s">
        <v>6009</v>
      </c>
    </row>
    <row r="3408" spans="237:240" x14ac:dyDescent="0.3">
      <c r="IC3408" s="200" t="s">
        <v>7370</v>
      </c>
      <c r="ID3408" s="200" t="s">
        <v>7371</v>
      </c>
      <c r="IE3408" s="200" t="s">
        <v>7372</v>
      </c>
      <c r="IF3408" s="200" t="s">
        <v>6009</v>
      </c>
    </row>
    <row r="3409" spans="237:240" x14ac:dyDescent="0.3">
      <c r="IC3409" s="200" t="s">
        <v>7370</v>
      </c>
      <c r="ID3409" s="200" t="s">
        <v>7373</v>
      </c>
      <c r="IE3409" s="200" t="s">
        <v>7374</v>
      </c>
      <c r="IF3409" s="200" t="s">
        <v>6009</v>
      </c>
    </row>
    <row r="3410" spans="237:240" x14ac:dyDescent="0.3">
      <c r="IC3410" s="200" t="s">
        <v>7370</v>
      </c>
      <c r="ID3410" s="200" t="s">
        <v>7375</v>
      </c>
      <c r="IE3410" s="200" t="s">
        <v>7376</v>
      </c>
      <c r="IF3410" s="200" t="s">
        <v>6009</v>
      </c>
    </row>
    <row r="3411" spans="237:240" x14ac:dyDescent="0.3">
      <c r="IC3411" s="200" t="s">
        <v>7370</v>
      </c>
      <c r="ID3411" s="200" t="s">
        <v>7377</v>
      </c>
      <c r="IE3411" s="200" t="s">
        <v>7378</v>
      </c>
      <c r="IF3411" s="200" t="s">
        <v>6009</v>
      </c>
    </row>
    <row r="3412" spans="237:240" x14ac:dyDescent="0.3">
      <c r="IC3412" s="200" t="s">
        <v>7370</v>
      </c>
      <c r="ID3412" s="200" t="s">
        <v>7379</v>
      </c>
      <c r="IE3412" s="200" t="s">
        <v>7380</v>
      </c>
      <c r="IF3412" s="200" t="s">
        <v>6009</v>
      </c>
    </row>
    <row r="3413" spans="237:240" x14ac:dyDescent="0.3">
      <c r="IC3413" s="200" t="s">
        <v>7370</v>
      </c>
      <c r="ID3413" s="200" t="s">
        <v>7381</v>
      </c>
      <c r="IE3413" s="200" t="s">
        <v>7382</v>
      </c>
      <c r="IF3413" s="200" t="s">
        <v>6009</v>
      </c>
    </row>
    <row r="3414" spans="237:240" x14ac:dyDescent="0.3">
      <c r="IC3414" s="200" t="s">
        <v>7383</v>
      </c>
      <c r="ID3414" s="200" t="s">
        <v>7384</v>
      </c>
      <c r="IE3414" s="200" t="s">
        <v>7385</v>
      </c>
      <c r="IF3414" s="200" t="s">
        <v>6009</v>
      </c>
    </row>
    <row r="3415" spans="237:240" x14ac:dyDescent="0.3">
      <c r="IC3415" s="200" t="s">
        <v>7386</v>
      </c>
      <c r="ID3415" s="200" t="s">
        <v>7387</v>
      </c>
      <c r="IE3415" s="200" t="s">
        <v>7388</v>
      </c>
      <c r="IF3415" s="200" t="s">
        <v>6009</v>
      </c>
    </row>
    <row r="3416" spans="237:240" x14ac:dyDescent="0.3">
      <c r="IC3416" s="200" t="s">
        <v>7386</v>
      </c>
      <c r="ID3416" s="200" t="s">
        <v>7389</v>
      </c>
      <c r="IE3416" s="200" t="s">
        <v>7390</v>
      </c>
      <c r="IF3416" s="200" t="s">
        <v>6009</v>
      </c>
    </row>
    <row r="3417" spans="237:240" x14ac:dyDescent="0.3">
      <c r="IC3417" s="200" t="s">
        <v>7386</v>
      </c>
      <c r="ID3417" s="200" t="s">
        <v>7391</v>
      </c>
      <c r="IE3417" s="200" t="s">
        <v>7392</v>
      </c>
      <c r="IF3417" s="200" t="s">
        <v>6009</v>
      </c>
    </row>
    <row r="3418" spans="237:240" x14ac:dyDescent="0.3">
      <c r="IC3418" s="200" t="s">
        <v>7386</v>
      </c>
      <c r="ID3418" s="200" t="s">
        <v>7393</v>
      </c>
      <c r="IE3418" s="200" t="s">
        <v>7394</v>
      </c>
      <c r="IF3418" s="200" t="s">
        <v>6009</v>
      </c>
    </row>
    <row r="3419" spans="237:240" x14ac:dyDescent="0.3">
      <c r="IC3419" s="200" t="s">
        <v>7386</v>
      </c>
      <c r="ID3419" s="200" t="s">
        <v>7395</v>
      </c>
      <c r="IE3419" s="200" t="s">
        <v>7396</v>
      </c>
      <c r="IF3419" s="200" t="s">
        <v>6009</v>
      </c>
    </row>
    <row r="3420" spans="237:240" x14ac:dyDescent="0.3">
      <c r="IC3420" s="200" t="s">
        <v>7386</v>
      </c>
      <c r="ID3420" s="200" t="s">
        <v>7397</v>
      </c>
      <c r="IE3420" s="200" t="s">
        <v>7398</v>
      </c>
      <c r="IF3420" s="200" t="s">
        <v>6009</v>
      </c>
    </row>
    <row r="3421" spans="237:240" x14ac:dyDescent="0.3">
      <c r="IC3421" s="200" t="s">
        <v>7399</v>
      </c>
      <c r="ID3421" s="200" t="s">
        <v>4754</v>
      </c>
      <c r="IE3421" s="200" t="s">
        <v>7400</v>
      </c>
      <c r="IF3421" s="200" t="s">
        <v>6009</v>
      </c>
    </row>
    <row r="3422" spans="237:240" x14ac:dyDescent="0.3">
      <c r="IC3422" s="200" t="s">
        <v>7399</v>
      </c>
      <c r="ID3422" s="200" t="s">
        <v>7401</v>
      </c>
      <c r="IE3422" s="200" t="s">
        <v>7402</v>
      </c>
      <c r="IF3422" s="200" t="s">
        <v>6009</v>
      </c>
    </row>
    <row r="3423" spans="237:240" x14ac:dyDescent="0.3">
      <c r="IC3423" s="200" t="s">
        <v>7399</v>
      </c>
      <c r="ID3423" s="200" t="s">
        <v>7403</v>
      </c>
      <c r="IE3423" s="200" t="s">
        <v>7404</v>
      </c>
      <c r="IF3423" s="200" t="s">
        <v>6009</v>
      </c>
    </row>
    <row r="3424" spans="237:240" x14ac:dyDescent="0.3">
      <c r="IC3424" s="200" t="s">
        <v>7399</v>
      </c>
      <c r="ID3424" s="200" t="s">
        <v>7405</v>
      </c>
      <c r="IE3424" s="200" t="s">
        <v>7406</v>
      </c>
      <c r="IF3424" s="200" t="s">
        <v>6009</v>
      </c>
    </row>
    <row r="3425" spans="237:240" x14ac:dyDescent="0.3">
      <c r="IC3425" s="200" t="s">
        <v>7399</v>
      </c>
      <c r="ID3425" s="200" t="s">
        <v>7407</v>
      </c>
      <c r="IE3425" s="200" t="s">
        <v>7408</v>
      </c>
      <c r="IF3425" s="200" t="s">
        <v>6009</v>
      </c>
    </row>
    <row r="3426" spans="237:240" x14ac:dyDescent="0.3">
      <c r="IC3426" s="200" t="s">
        <v>7399</v>
      </c>
      <c r="ID3426" s="200" t="s">
        <v>7409</v>
      </c>
      <c r="IE3426" s="200" t="s">
        <v>7410</v>
      </c>
      <c r="IF3426" s="200" t="s">
        <v>6009</v>
      </c>
    </row>
    <row r="3427" spans="237:240" x14ac:dyDescent="0.3">
      <c r="IC3427" s="200" t="s">
        <v>7399</v>
      </c>
      <c r="ID3427" s="200" t="s">
        <v>7411</v>
      </c>
      <c r="IE3427" s="200" t="s">
        <v>7412</v>
      </c>
      <c r="IF3427" s="200" t="s">
        <v>6009</v>
      </c>
    </row>
    <row r="3428" spans="237:240" x14ac:dyDescent="0.3">
      <c r="IC3428" s="200" t="s">
        <v>7399</v>
      </c>
      <c r="ID3428" s="200" t="s">
        <v>7413</v>
      </c>
      <c r="IE3428" s="200" t="s">
        <v>7414</v>
      </c>
      <c r="IF3428" s="200" t="s">
        <v>6009</v>
      </c>
    </row>
    <row r="3429" spans="237:240" x14ac:dyDescent="0.3">
      <c r="IC3429" s="200" t="s">
        <v>7399</v>
      </c>
      <c r="ID3429" s="200" t="s">
        <v>7415</v>
      </c>
      <c r="IE3429" s="200" t="s">
        <v>7416</v>
      </c>
      <c r="IF3429" s="200" t="s">
        <v>6009</v>
      </c>
    </row>
    <row r="3430" spans="237:240" x14ac:dyDescent="0.3">
      <c r="IC3430" s="200" t="s">
        <v>7399</v>
      </c>
      <c r="ID3430" s="200" t="s">
        <v>7417</v>
      </c>
      <c r="IE3430" s="200" t="s">
        <v>7418</v>
      </c>
      <c r="IF3430" s="200" t="s">
        <v>6009</v>
      </c>
    </row>
    <row r="3431" spans="237:240" x14ac:dyDescent="0.3">
      <c r="IC3431" s="200" t="s">
        <v>7419</v>
      </c>
      <c r="ID3431" s="200" t="s">
        <v>7420</v>
      </c>
      <c r="IE3431" s="200" t="s">
        <v>7421</v>
      </c>
      <c r="IF3431" s="200" t="s">
        <v>6009</v>
      </c>
    </row>
    <row r="3432" spans="237:240" x14ac:dyDescent="0.3">
      <c r="IC3432" s="200" t="s">
        <v>7422</v>
      </c>
      <c r="ID3432" s="200" t="s">
        <v>7423</v>
      </c>
      <c r="IE3432" s="200" t="s">
        <v>7424</v>
      </c>
      <c r="IF3432" s="200" t="s">
        <v>6009</v>
      </c>
    </row>
    <row r="3433" spans="237:240" x14ac:dyDescent="0.3">
      <c r="IC3433" s="200" t="s">
        <v>7422</v>
      </c>
      <c r="ID3433" s="200" t="s">
        <v>7425</v>
      </c>
      <c r="IE3433" s="200" t="s">
        <v>7426</v>
      </c>
      <c r="IF3433" s="200" t="s">
        <v>6009</v>
      </c>
    </row>
    <row r="3434" spans="237:240" x14ac:dyDescent="0.3">
      <c r="IC3434" s="200" t="s">
        <v>7422</v>
      </c>
      <c r="ID3434" s="200" t="s">
        <v>7427</v>
      </c>
      <c r="IE3434" s="200" t="s">
        <v>7428</v>
      </c>
      <c r="IF3434" s="200" t="s">
        <v>6009</v>
      </c>
    </row>
    <row r="3435" spans="237:240" x14ac:dyDescent="0.3">
      <c r="IC3435" s="200" t="s">
        <v>7429</v>
      </c>
      <c r="ID3435" s="200" t="s">
        <v>7430</v>
      </c>
      <c r="IE3435" s="200" t="s">
        <v>7431</v>
      </c>
      <c r="IF3435" s="200" t="s">
        <v>6009</v>
      </c>
    </row>
    <row r="3436" spans="237:240" x14ac:dyDescent="0.3">
      <c r="IC3436" s="200" t="s">
        <v>7429</v>
      </c>
      <c r="ID3436" s="200" t="s">
        <v>7432</v>
      </c>
      <c r="IE3436" s="200" t="s">
        <v>7433</v>
      </c>
      <c r="IF3436" s="200" t="s">
        <v>6009</v>
      </c>
    </row>
    <row r="3437" spans="237:240" x14ac:dyDescent="0.3">
      <c r="IC3437" s="200" t="s">
        <v>7429</v>
      </c>
      <c r="ID3437" s="200" t="s">
        <v>7434</v>
      </c>
      <c r="IE3437" s="200" t="s">
        <v>7435</v>
      </c>
      <c r="IF3437" s="200" t="s">
        <v>6009</v>
      </c>
    </row>
    <row r="3438" spans="237:240" x14ac:dyDescent="0.3">
      <c r="IC3438" s="200" t="s">
        <v>7429</v>
      </c>
      <c r="ID3438" s="200" t="s">
        <v>7436</v>
      </c>
      <c r="IE3438" s="200" t="s">
        <v>7437</v>
      </c>
      <c r="IF3438" s="200" t="s">
        <v>6009</v>
      </c>
    </row>
    <row r="3439" spans="237:240" x14ac:dyDescent="0.3">
      <c r="IC3439" s="200" t="s">
        <v>7429</v>
      </c>
      <c r="ID3439" s="200" t="s">
        <v>7438</v>
      </c>
      <c r="IE3439" s="200" t="s">
        <v>7439</v>
      </c>
      <c r="IF3439" s="200" t="s">
        <v>6009</v>
      </c>
    </row>
    <row r="3440" spans="237:240" x14ac:dyDescent="0.3">
      <c r="IC3440" s="200" t="s">
        <v>7440</v>
      </c>
      <c r="ID3440" s="200" t="s">
        <v>7441</v>
      </c>
      <c r="IE3440" s="200" t="s">
        <v>7442</v>
      </c>
      <c r="IF3440" s="200" t="s">
        <v>6009</v>
      </c>
    </row>
    <row r="3441" spans="237:240" x14ac:dyDescent="0.3">
      <c r="IC3441" s="200" t="s">
        <v>7443</v>
      </c>
      <c r="ID3441" s="200" t="s">
        <v>7444</v>
      </c>
      <c r="IE3441" s="200" t="s">
        <v>7445</v>
      </c>
      <c r="IF3441" s="200" t="s">
        <v>6009</v>
      </c>
    </row>
    <row r="3442" spans="237:240" x14ac:dyDescent="0.3">
      <c r="IC3442" s="200" t="s">
        <v>7443</v>
      </c>
      <c r="ID3442" s="200" t="s">
        <v>7446</v>
      </c>
      <c r="IE3442" s="200" t="s">
        <v>7447</v>
      </c>
      <c r="IF3442" s="200" t="s">
        <v>6009</v>
      </c>
    </row>
    <row r="3443" spans="237:240" x14ac:dyDescent="0.3">
      <c r="IC3443" s="200" t="s">
        <v>7443</v>
      </c>
      <c r="ID3443" s="200" t="s">
        <v>7448</v>
      </c>
      <c r="IE3443" s="200" t="s">
        <v>7449</v>
      </c>
      <c r="IF3443" s="200" t="s">
        <v>6009</v>
      </c>
    </row>
    <row r="3444" spans="237:240" x14ac:dyDescent="0.3">
      <c r="IC3444" s="200" t="s">
        <v>7443</v>
      </c>
      <c r="ID3444" s="200" t="s">
        <v>7450</v>
      </c>
      <c r="IE3444" s="200" t="s">
        <v>7451</v>
      </c>
      <c r="IF3444" s="200" t="s">
        <v>6009</v>
      </c>
    </row>
    <row r="3445" spans="237:240" x14ac:dyDescent="0.3">
      <c r="IC3445" s="200" t="s">
        <v>7443</v>
      </c>
      <c r="ID3445" s="200" t="s">
        <v>7452</v>
      </c>
      <c r="IE3445" s="200" t="s">
        <v>7453</v>
      </c>
      <c r="IF3445" s="200" t="s">
        <v>6009</v>
      </c>
    </row>
    <row r="3446" spans="237:240" x14ac:dyDescent="0.3">
      <c r="IC3446" s="200" t="s">
        <v>7443</v>
      </c>
      <c r="ID3446" s="200" t="s">
        <v>6013</v>
      </c>
      <c r="IE3446" s="200" t="s">
        <v>7454</v>
      </c>
      <c r="IF3446" s="200" t="s">
        <v>6009</v>
      </c>
    </row>
    <row r="3447" spans="237:240" x14ac:dyDescent="0.3">
      <c r="IC3447" s="200" t="s">
        <v>7455</v>
      </c>
      <c r="ID3447" s="200" t="s">
        <v>7456</v>
      </c>
      <c r="IE3447" s="200" t="s">
        <v>7457</v>
      </c>
      <c r="IF3447" s="200" t="s">
        <v>6009</v>
      </c>
    </row>
    <row r="3448" spans="237:240" x14ac:dyDescent="0.3">
      <c r="IC3448" s="200" t="s">
        <v>7455</v>
      </c>
      <c r="ID3448" s="200" t="s">
        <v>7458</v>
      </c>
      <c r="IE3448" s="200" t="s">
        <v>7459</v>
      </c>
      <c r="IF3448" s="200" t="s">
        <v>6009</v>
      </c>
    </row>
    <row r="3449" spans="237:240" x14ac:dyDescent="0.3">
      <c r="IC3449" s="200" t="s">
        <v>7455</v>
      </c>
      <c r="ID3449" s="200" t="s">
        <v>7460</v>
      </c>
      <c r="IE3449" s="200" t="s">
        <v>7461</v>
      </c>
      <c r="IF3449" s="200" t="s">
        <v>6009</v>
      </c>
    </row>
    <row r="3450" spans="237:240" x14ac:dyDescent="0.3">
      <c r="IC3450" s="200" t="s">
        <v>7455</v>
      </c>
      <c r="ID3450" s="200" t="s">
        <v>7462</v>
      </c>
      <c r="IE3450" s="200" t="s">
        <v>7463</v>
      </c>
      <c r="IF3450" s="200" t="s">
        <v>6009</v>
      </c>
    </row>
    <row r="3451" spans="237:240" x14ac:dyDescent="0.3">
      <c r="IC3451" s="200" t="s">
        <v>7464</v>
      </c>
      <c r="ID3451" s="200" t="s">
        <v>7465</v>
      </c>
      <c r="IE3451" s="200" t="s">
        <v>7466</v>
      </c>
      <c r="IF3451" s="200" t="s">
        <v>6009</v>
      </c>
    </row>
    <row r="3452" spans="237:240" x14ac:dyDescent="0.3">
      <c r="IC3452" s="200" t="s">
        <v>7464</v>
      </c>
      <c r="ID3452" s="200" t="s">
        <v>6825</v>
      </c>
      <c r="IE3452" s="200" t="s">
        <v>7467</v>
      </c>
      <c r="IF3452" s="200" t="s">
        <v>6009</v>
      </c>
    </row>
    <row r="3453" spans="237:240" x14ac:dyDescent="0.3">
      <c r="IC3453" s="200" t="s">
        <v>7464</v>
      </c>
      <c r="ID3453" s="200" t="s">
        <v>7468</v>
      </c>
      <c r="IE3453" s="200" t="s">
        <v>7469</v>
      </c>
      <c r="IF3453" s="200" t="s">
        <v>6009</v>
      </c>
    </row>
    <row r="3454" spans="237:240" x14ac:dyDescent="0.3">
      <c r="IC3454" s="200" t="s">
        <v>7464</v>
      </c>
      <c r="ID3454" s="200" t="s">
        <v>7470</v>
      </c>
      <c r="IE3454" s="200" t="s">
        <v>7471</v>
      </c>
      <c r="IF3454" s="200" t="s">
        <v>6009</v>
      </c>
    </row>
    <row r="3455" spans="237:240" x14ac:dyDescent="0.3">
      <c r="IC3455" s="200" t="s">
        <v>7464</v>
      </c>
      <c r="ID3455" s="200" t="s">
        <v>7472</v>
      </c>
      <c r="IE3455" s="200" t="s">
        <v>7473</v>
      </c>
      <c r="IF3455" s="200" t="s">
        <v>6009</v>
      </c>
    </row>
    <row r="3456" spans="237:240" x14ac:dyDescent="0.3">
      <c r="IC3456" s="200" t="s">
        <v>7474</v>
      </c>
      <c r="ID3456" s="200" t="s">
        <v>7475</v>
      </c>
      <c r="IE3456" s="200" t="s">
        <v>7476</v>
      </c>
      <c r="IF3456" s="200" t="s">
        <v>6009</v>
      </c>
    </row>
    <row r="3457" spans="237:240" x14ac:dyDescent="0.3">
      <c r="IC3457" s="200" t="s">
        <v>7477</v>
      </c>
      <c r="ID3457" s="200" t="s">
        <v>7478</v>
      </c>
      <c r="IE3457" s="200" t="s">
        <v>7479</v>
      </c>
      <c r="IF3457" s="200" t="s">
        <v>6009</v>
      </c>
    </row>
    <row r="3458" spans="237:240" x14ac:dyDescent="0.3">
      <c r="IC3458" s="200" t="s">
        <v>7477</v>
      </c>
      <c r="ID3458" s="200" t="s">
        <v>7480</v>
      </c>
      <c r="IE3458" s="200" t="s">
        <v>7481</v>
      </c>
      <c r="IF3458" s="200" t="s">
        <v>6009</v>
      </c>
    </row>
    <row r="3459" spans="237:240" x14ac:dyDescent="0.3">
      <c r="IC3459" s="200" t="s">
        <v>7477</v>
      </c>
      <c r="ID3459" s="200" t="s">
        <v>7482</v>
      </c>
      <c r="IE3459" s="200" t="s">
        <v>7483</v>
      </c>
      <c r="IF3459" s="200" t="s">
        <v>6009</v>
      </c>
    </row>
    <row r="3460" spans="237:240" x14ac:dyDescent="0.3">
      <c r="IC3460" s="200" t="s">
        <v>7477</v>
      </c>
      <c r="ID3460" s="200" t="s">
        <v>1434</v>
      </c>
      <c r="IE3460" s="200" t="s">
        <v>7484</v>
      </c>
      <c r="IF3460" s="200" t="s">
        <v>6009</v>
      </c>
    </row>
    <row r="3461" spans="237:240" x14ac:dyDescent="0.3">
      <c r="IC3461" s="200" t="s">
        <v>7477</v>
      </c>
      <c r="ID3461" s="200" t="s">
        <v>7485</v>
      </c>
      <c r="IE3461" s="200" t="s">
        <v>7486</v>
      </c>
      <c r="IF3461" s="200" t="s">
        <v>6009</v>
      </c>
    </row>
    <row r="3462" spans="237:240" x14ac:dyDescent="0.3">
      <c r="IC3462" s="200" t="s">
        <v>7477</v>
      </c>
      <c r="ID3462" s="200" t="s">
        <v>7487</v>
      </c>
      <c r="IE3462" s="200" t="s">
        <v>7488</v>
      </c>
      <c r="IF3462" s="200" t="s">
        <v>6009</v>
      </c>
    </row>
    <row r="3463" spans="237:240" x14ac:dyDescent="0.3">
      <c r="IC3463" s="200" t="s">
        <v>7477</v>
      </c>
      <c r="ID3463" s="200" t="s">
        <v>7489</v>
      </c>
      <c r="IE3463" s="200" t="s">
        <v>7490</v>
      </c>
      <c r="IF3463" s="200" t="s">
        <v>6009</v>
      </c>
    </row>
    <row r="3464" spans="237:240" x14ac:dyDescent="0.3">
      <c r="IC3464" s="200" t="s">
        <v>7491</v>
      </c>
      <c r="ID3464" s="200" t="s">
        <v>7492</v>
      </c>
      <c r="IE3464" s="200" t="s">
        <v>7493</v>
      </c>
      <c r="IF3464" s="200" t="s">
        <v>6009</v>
      </c>
    </row>
    <row r="3465" spans="237:240" x14ac:dyDescent="0.3">
      <c r="IC3465" s="200" t="s">
        <v>7494</v>
      </c>
      <c r="ID3465" s="200" t="s">
        <v>5259</v>
      </c>
      <c r="IE3465" s="200" t="s">
        <v>7495</v>
      </c>
      <c r="IF3465" s="200" t="s">
        <v>6009</v>
      </c>
    </row>
    <row r="3466" spans="237:240" x14ac:dyDescent="0.3">
      <c r="IC3466" s="200" t="s">
        <v>7496</v>
      </c>
      <c r="ID3466" s="200" t="s">
        <v>5259</v>
      </c>
      <c r="IE3466" s="200" t="s">
        <v>7495</v>
      </c>
      <c r="IF3466" s="200" t="s">
        <v>6009</v>
      </c>
    </row>
    <row r="3467" spans="237:240" x14ac:dyDescent="0.3">
      <c r="IC3467" s="200" t="s">
        <v>7497</v>
      </c>
      <c r="ID3467" s="200" t="s">
        <v>5259</v>
      </c>
      <c r="IE3467" s="200" t="s">
        <v>7495</v>
      </c>
      <c r="IF3467" s="200" t="s">
        <v>6009</v>
      </c>
    </row>
    <row r="3468" spans="237:240" x14ac:dyDescent="0.3">
      <c r="IC3468" s="200" t="s">
        <v>7498</v>
      </c>
      <c r="ID3468" s="200" t="s">
        <v>5259</v>
      </c>
      <c r="IE3468" s="200" t="s">
        <v>7495</v>
      </c>
      <c r="IF3468" s="200" t="s">
        <v>6009</v>
      </c>
    </row>
    <row r="3469" spans="237:240" x14ac:dyDescent="0.3">
      <c r="IC3469" s="200" t="s">
        <v>7499</v>
      </c>
      <c r="ID3469" s="200" t="s">
        <v>5259</v>
      </c>
      <c r="IE3469" s="200" t="s">
        <v>7495</v>
      </c>
      <c r="IF3469" s="200" t="s">
        <v>6009</v>
      </c>
    </row>
    <row r="3470" spans="237:240" x14ac:dyDescent="0.3">
      <c r="IC3470" s="200" t="s">
        <v>7500</v>
      </c>
      <c r="ID3470" s="200" t="s">
        <v>5259</v>
      </c>
      <c r="IE3470" s="200" t="s">
        <v>7495</v>
      </c>
      <c r="IF3470" s="200" t="s">
        <v>6009</v>
      </c>
    </row>
    <row r="3471" spans="237:240" x14ac:dyDescent="0.3">
      <c r="IC3471" s="200" t="s">
        <v>7501</v>
      </c>
      <c r="ID3471" s="200" t="s">
        <v>7502</v>
      </c>
      <c r="IE3471" s="200" t="s">
        <v>7503</v>
      </c>
      <c r="IF3471" s="200" t="s">
        <v>6009</v>
      </c>
    </row>
    <row r="3472" spans="237:240" x14ac:dyDescent="0.3">
      <c r="IC3472" s="200" t="s">
        <v>7501</v>
      </c>
      <c r="ID3472" s="200" t="s">
        <v>5623</v>
      </c>
      <c r="IE3472" s="200" t="s">
        <v>7504</v>
      </c>
      <c r="IF3472" s="200" t="s">
        <v>6009</v>
      </c>
    </row>
    <row r="3473" spans="237:240" x14ac:dyDescent="0.3">
      <c r="IC3473" s="200" t="s">
        <v>7501</v>
      </c>
      <c r="ID3473" s="200" t="s">
        <v>7505</v>
      </c>
      <c r="IE3473" s="200" t="s">
        <v>7506</v>
      </c>
      <c r="IF3473" s="200" t="s">
        <v>6009</v>
      </c>
    </row>
    <row r="3474" spans="237:240" x14ac:dyDescent="0.3">
      <c r="IC3474" s="200" t="s">
        <v>7501</v>
      </c>
      <c r="ID3474" s="200" t="s">
        <v>7507</v>
      </c>
      <c r="IE3474" s="200" t="s">
        <v>7508</v>
      </c>
      <c r="IF3474" s="200" t="s">
        <v>6009</v>
      </c>
    </row>
    <row r="3475" spans="237:240" x14ac:dyDescent="0.3">
      <c r="IC3475" s="200" t="s">
        <v>7509</v>
      </c>
      <c r="ID3475" s="200" t="s">
        <v>7510</v>
      </c>
      <c r="IE3475" s="200" t="s">
        <v>7511</v>
      </c>
      <c r="IF3475" s="200" t="s">
        <v>6009</v>
      </c>
    </row>
    <row r="3476" spans="237:240" x14ac:dyDescent="0.3">
      <c r="IC3476" s="200" t="s">
        <v>7512</v>
      </c>
      <c r="ID3476" s="200" t="s">
        <v>7513</v>
      </c>
      <c r="IE3476" s="200" t="s">
        <v>7514</v>
      </c>
      <c r="IF3476" s="200" t="s">
        <v>6009</v>
      </c>
    </row>
    <row r="3477" spans="237:240" x14ac:dyDescent="0.3">
      <c r="IC3477" s="200" t="s">
        <v>7512</v>
      </c>
      <c r="ID3477" s="200" t="s">
        <v>7515</v>
      </c>
      <c r="IE3477" s="200" t="s">
        <v>7516</v>
      </c>
      <c r="IF3477" s="200" t="s">
        <v>6009</v>
      </c>
    </row>
    <row r="3478" spans="237:240" x14ac:dyDescent="0.3">
      <c r="IC3478" s="200" t="s">
        <v>7512</v>
      </c>
      <c r="ID3478" s="200" t="s">
        <v>7517</v>
      </c>
      <c r="IE3478" s="200" t="s">
        <v>7518</v>
      </c>
      <c r="IF3478" s="200" t="s">
        <v>6009</v>
      </c>
    </row>
    <row r="3479" spans="237:240" x14ac:dyDescent="0.3">
      <c r="IC3479" s="200" t="s">
        <v>7512</v>
      </c>
      <c r="ID3479" s="200" t="s">
        <v>7519</v>
      </c>
      <c r="IE3479" s="200" t="s">
        <v>7520</v>
      </c>
      <c r="IF3479" s="200" t="s">
        <v>6009</v>
      </c>
    </row>
    <row r="3480" spans="237:240" x14ac:dyDescent="0.3">
      <c r="IC3480" s="200" t="s">
        <v>7521</v>
      </c>
      <c r="ID3480" s="200" t="s">
        <v>7522</v>
      </c>
      <c r="IE3480" s="200" t="s">
        <v>7523</v>
      </c>
      <c r="IF3480" s="200" t="s">
        <v>6009</v>
      </c>
    </row>
    <row r="3481" spans="237:240" x14ac:dyDescent="0.3">
      <c r="IC3481" s="200" t="s">
        <v>7521</v>
      </c>
      <c r="ID3481" s="200" t="s">
        <v>7524</v>
      </c>
      <c r="IE3481" s="200" t="s">
        <v>7525</v>
      </c>
      <c r="IF3481" s="200" t="s">
        <v>6009</v>
      </c>
    </row>
    <row r="3482" spans="237:240" x14ac:dyDescent="0.3">
      <c r="IC3482" s="200" t="s">
        <v>7521</v>
      </c>
      <c r="ID3482" s="200" t="s">
        <v>7526</v>
      </c>
      <c r="IE3482" s="200" t="s">
        <v>7527</v>
      </c>
      <c r="IF3482" s="200" t="s">
        <v>6009</v>
      </c>
    </row>
    <row r="3483" spans="237:240" x14ac:dyDescent="0.3">
      <c r="IC3483" s="200" t="s">
        <v>7521</v>
      </c>
      <c r="ID3483" s="200" t="s">
        <v>7528</v>
      </c>
      <c r="IE3483" s="200" t="s">
        <v>7529</v>
      </c>
      <c r="IF3483" s="200" t="s">
        <v>6009</v>
      </c>
    </row>
    <row r="3484" spans="237:240" x14ac:dyDescent="0.3">
      <c r="IC3484" s="200" t="s">
        <v>7521</v>
      </c>
      <c r="ID3484" s="200" t="s">
        <v>7530</v>
      </c>
      <c r="IE3484" s="200" t="s">
        <v>7531</v>
      </c>
      <c r="IF3484" s="200" t="s">
        <v>6009</v>
      </c>
    </row>
    <row r="3485" spans="237:240" x14ac:dyDescent="0.3">
      <c r="IC3485" s="200" t="s">
        <v>7521</v>
      </c>
      <c r="ID3485" s="200" t="s">
        <v>7532</v>
      </c>
      <c r="IE3485" s="200" t="s">
        <v>7533</v>
      </c>
      <c r="IF3485" s="200" t="s">
        <v>6009</v>
      </c>
    </row>
    <row r="3486" spans="237:240" x14ac:dyDescent="0.3">
      <c r="IC3486" s="200" t="s">
        <v>7534</v>
      </c>
      <c r="ID3486" s="200" t="s">
        <v>7535</v>
      </c>
      <c r="IE3486" s="200" t="s">
        <v>7536</v>
      </c>
      <c r="IF3486" s="200" t="s">
        <v>6009</v>
      </c>
    </row>
    <row r="3487" spans="237:240" x14ac:dyDescent="0.3">
      <c r="IC3487" s="200" t="s">
        <v>7534</v>
      </c>
      <c r="ID3487" s="200" t="s">
        <v>7537</v>
      </c>
      <c r="IE3487" s="200" t="s">
        <v>7538</v>
      </c>
      <c r="IF3487" s="200" t="s">
        <v>6009</v>
      </c>
    </row>
    <row r="3488" spans="237:240" x14ac:dyDescent="0.3">
      <c r="IC3488" s="200" t="s">
        <v>7534</v>
      </c>
      <c r="ID3488" s="200" t="s">
        <v>6623</v>
      </c>
      <c r="IE3488" s="200" t="s">
        <v>7539</v>
      </c>
      <c r="IF3488" s="200" t="s">
        <v>6009</v>
      </c>
    </row>
    <row r="3489" spans="237:240" x14ac:dyDescent="0.3">
      <c r="IC3489" s="200" t="s">
        <v>7534</v>
      </c>
      <c r="ID3489" s="200" t="s">
        <v>7540</v>
      </c>
      <c r="IE3489" s="200" t="s">
        <v>7541</v>
      </c>
      <c r="IF3489" s="200" t="s">
        <v>6009</v>
      </c>
    </row>
    <row r="3490" spans="237:240" x14ac:dyDescent="0.3">
      <c r="IC3490" s="200" t="s">
        <v>7542</v>
      </c>
      <c r="ID3490" s="200" t="s">
        <v>7543</v>
      </c>
      <c r="IE3490" s="200" t="s">
        <v>7544</v>
      </c>
      <c r="IF3490" s="200" t="s">
        <v>6009</v>
      </c>
    </row>
    <row r="3491" spans="237:240" x14ac:dyDescent="0.3">
      <c r="IC3491" s="200" t="s">
        <v>7542</v>
      </c>
      <c r="ID3491" s="200" t="s">
        <v>7545</v>
      </c>
      <c r="IE3491" s="200" t="s">
        <v>7546</v>
      </c>
      <c r="IF3491" s="200" t="s">
        <v>6009</v>
      </c>
    </row>
    <row r="3492" spans="237:240" x14ac:dyDescent="0.3">
      <c r="IC3492" s="200" t="s">
        <v>7542</v>
      </c>
      <c r="ID3492" s="200" t="s">
        <v>7547</v>
      </c>
      <c r="IE3492" s="200" t="s">
        <v>7548</v>
      </c>
      <c r="IF3492" s="200" t="s">
        <v>6009</v>
      </c>
    </row>
    <row r="3493" spans="237:240" x14ac:dyDescent="0.3">
      <c r="IC3493" s="200" t="s">
        <v>7542</v>
      </c>
      <c r="ID3493" s="200" t="s">
        <v>7549</v>
      </c>
      <c r="IE3493" s="200" t="s">
        <v>7550</v>
      </c>
      <c r="IF3493" s="200" t="s">
        <v>6009</v>
      </c>
    </row>
    <row r="3494" spans="237:240" x14ac:dyDescent="0.3">
      <c r="IC3494" s="200" t="s">
        <v>7542</v>
      </c>
      <c r="ID3494" s="200" t="s">
        <v>7551</v>
      </c>
      <c r="IE3494" s="200" t="s">
        <v>7552</v>
      </c>
      <c r="IF3494" s="200" t="s">
        <v>6009</v>
      </c>
    </row>
    <row r="3495" spans="237:240" x14ac:dyDescent="0.3">
      <c r="IC3495" s="200" t="s">
        <v>7542</v>
      </c>
      <c r="ID3495" s="200" t="s">
        <v>7553</v>
      </c>
      <c r="IE3495" s="200" t="s">
        <v>7554</v>
      </c>
      <c r="IF3495" s="200" t="s">
        <v>6009</v>
      </c>
    </row>
    <row r="3496" spans="237:240" x14ac:dyDescent="0.3">
      <c r="IC3496" s="200" t="s">
        <v>7555</v>
      </c>
      <c r="ID3496" s="200" t="s">
        <v>4806</v>
      </c>
      <c r="IE3496" s="200" t="s">
        <v>7556</v>
      </c>
      <c r="IF3496" s="200" t="s">
        <v>6009</v>
      </c>
    </row>
    <row r="3497" spans="237:240" x14ac:dyDescent="0.3">
      <c r="IC3497" s="200" t="s">
        <v>7555</v>
      </c>
      <c r="ID3497" s="200" t="s">
        <v>6619</v>
      </c>
      <c r="IE3497" s="200" t="s">
        <v>7557</v>
      </c>
      <c r="IF3497" s="200" t="s">
        <v>6009</v>
      </c>
    </row>
    <row r="3498" spans="237:240" x14ac:dyDescent="0.3">
      <c r="IC3498" s="200" t="s">
        <v>7555</v>
      </c>
      <c r="ID3498" s="200" t="s">
        <v>7558</v>
      </c>
      <c r="IE3498" s="200" t="s">
        <v>7559</v>
      </c>
      <c r="IF3498" s="200" t="s">
        <v>6009</v>
      </c>
    </row>
    <row r="3499" spans="237:240" x14ac:dyDescent="0.3">
      <c r="IC3499" s="200" t="s">
        <v>7560</v>
      </c>
      <c r="ID3499" s="200" t="s">
        <v>7561</v>
      </c>
      <c r="IE3499" s="200" t="s">
        <v>7562</v>
      </c>
      <c r="IF3499" s="200" t="s">
        <v>6009</v>
      </c>
    </row>
    <row r="3500" spans="237:240" x14ac:dyDescent="0.3">
      <c r="IC3500" s="200" t="s">
        <v>7560</v>
      </c>
      <c r="ID3500" s="200" t="s">
        <v>7563</v>
      </c>
      <c r="IE3500" s="200" t="s">
        <v>7564</v>
      </c>
      <c r="IF3500" s="200" t="s">
        <v>6009</v>
      </c>
    </row>
    <row r="3501" spans="237:240" x14ac:dyDescent="0.3">
      <c r="IC3501" s="200" t="s">
        <v>7560</v>
      </c>
      <c r="ID3501" s="200" t="s">
        <v>7565</v>
      </c>
      <c r="IE3501" s="200" t="s">
        <v>7566</v>
      </c>
      <c r="IF3501" s="200" t="s">
        <v>6009</v>
      </c>
    </row>
    <row r="3502" spans="237:240" x14ac:dyDescent="0.3">
      <c r="IC3502" s="200" t="s">
        <v>7560</v>
      </c>
      <c r="ID3502" s="200" t="s">
        <v>7567</v>
      </c>
      <c r="IE3502" s="200" t="s">
        <v>7568</v>
      </c>
      <c r="IF3502" s="200" t="s">
        <v>6009</v>
      </c>
    </row>
    <row r="3503" spans="237:240" x14ac:dyDescent="0.3">
      <c r="IC3503" s="200" t="s">
        <v>7569</v>
      </c>
      <c r="ID3503" s="200" t="s">
        <v>7570</v>
      </c>
      <c r="IE3503" s="200" t="s">
        <v>7571</v>
      </c>
      <c r="IF3503" s="200" t="s">
        <v>6009</v>
      </c>
    </row>
    <row r="3504" spans="237:240" x14ac:dyDescent="0.3">
      <c r="IC3504" s="200" t="s">
        <v>7569</v>
      </c>
      <c r="ID3504" s="200" t="s">
        <v>7572</v>
      </c>
      <c r="IE3504" s="200" t="s">
        <v>7573</v>
      </c>
      <c r="IF3504" s="200" t="s">
        <v>6009</v>
      </c>
    </row>
    <row r="3505" spans="237:240" x14ac:dyDescent="0.3">
      <c r="IC3505" s="200" t="s">
        <v>7569</v>
      </c>
      <c r="ID3505" s="200" t="s">
        <v>7574</v>
      </c>
      <c r="IE3505" s="200" t="s">
        <v>7575</v>
      </c>
      <c r="IF3505" s="200" t="s">
        <v>6009</v>
      </c>
    </row>
    <row r="3506" spans="237:240" x14ac:dyDescent="0.3">
      <c r="IC3506" s="200" t="s">
        <v>7576</v>
      </c>
      <c r="ID3506" s="200" t="s">
        <v>7577</v>
      </c>
      <c r="IE3506" s="200" t="s">
        <v>7578</v>
      </c>
      <c r="IF3506" s="200" t="s">
        <v>6009</v>
      </c>
    </row>
    <row r="3507" spans="237:240" x14ac:dyDescent="0.3">
      <c r="IC3507" s="200" t="s">
        <v>7579</v>
      </c>
      <c r="ID3507" s="200" t="s">
        <v>7580</v>
      </c>
      <c r="IE3507" s="200" t="s">
        <v>7581</v>
      </c>
      <c r="IF3507" s="200" t="s">
        <v>6009</v>
      </c>
    </row>
    <row r="3508" spans="237:240" x14ac:dyDescent="0.3">
      <c r="IC3508" s="200" t="s">
        <v>7579</v>
      </c>
      <c r="ID3508" s="200" t="s">
        <v>6255</v>
      </c>
      <c r="IE3508" s="200" t="s">
        <v>7582</v>
      </c>
      <c r="IF3508" s="200" t="s">
        <v>6009</v>
      </c>
    </row>
    <row r="3509" spans="237:240" x14ac:dyDescent="0.3">
      <c r="IC3509" s="200" t="s">
        <v>7579</v>
      </c>
      <c r="ID3509" s="200" t="s">
        <v>7583</v>
      </c>
      <c r="IE3509" s="200" t="s">
        <v>7584</v>
      </c>
      <c r="IF3509" s="200" t="s">
        <v>6009</v>
      </c>
    </row>
    <row r="3510" spans="237:240" x14ac:dyDescent="0.3">
      <c r="IC3510" s="200" t="s">
        <v>7579</v>
      </c>
      <c r="ID3510" s="200" t="s">
        <v>7585</v>
      </c>
      <c r="IE3510" s="200" t="s">
        <v>7586</v>
      </c>
      <c r="IF3510" s="200" t="s">
        <v>6009</v>
      </c>
    </row>
    <row r="3511" spans="237:240" x14ac:dyDescent="0.3">
      <c r="IC3511" s="200" t="s">
        <v>7579</v>
      </c>
      <c r="ID3511" s="200" t="s">
        <v>7587</v>
      </c>
      <c r="IE3511" s="200" t="s">
        <v>7588</v>
      </c>
      <c r="IF3511" s="200" t="s">
        <v>6009</v>
      </c>
    </row>
    <row r="3512" spans="237:240" x14ac:dyDescent="0.3">
      <c r="IC3512" s="200" t="s">
        <v>7579</v>
      </c>
      <c r="ID3512" s="200" t="s">
        <v>7589</v>
      </c>
      <c r="IE3512" s="200" t="s">
        <v>7590</v>
      </c>
      <c r="IF3512" s="200" t="s">
        <v>6009</v>
      </c>
    </row>
    <row r="3513" spans="237:240" x14ac:dyDescent="0.3">
      <c r="IC3513" s="200" t="s">
        <v>7579</v>
      </c>
      <c r="ID3513" s="200" t="s">
        <v>7591</v>
      </c>
      <c r="IE3513" s="200" t="s">
        <v>7592</v>
      </c>
      <c r="IF3513" s="200" t="s">
        <v>6009</v>
      </c>
    </row>
    <row r="3514" spans="237:240" x14ac:dyDescent="0.3">
      <c r="IC3514" s="200" t="s">
        <v>7579</v>
      </c>
      <c r="ID3514" s="200" t="s">
        <v>1434</v>
      </c>
      <c r="IE3514" s="200" t="s">
        <v>7593</v>
      </c>
      <c r="IF3514" s="200" t="s">
        <v>6009</v>
      </c>
    </row>
    <row r="3515" spans="237:240" x14ac:dyDescent="0.3">
      <c r="IC3515" s="200" t="s">
        <v>7579</v>
      </c>
      <c r="ID3515" s="200" t="s">
        <v>7594</v>
      </c>
      <c r="IE3515" s="200" t="s">
        <v>7595</v>
      </c>
      <c r="IF3515" s="200" t="s">
        <v>6009</v>
      </c>
    </row>
    <row r="3516" spans="237:240" x14ac:dyDescent="0.3">
      <c r="IC3516" s="200" t="s">
        <v>7579</v>
      </c>
      <c r="ID3516" s="200" t="s">
        <v>7596</v>
      </c>
      <c r="IE3516" s="200" t="s">
        <v>7597</v>
      </c>
      <c r="IF3516" s="200" t="s">
        <v>6009</v>
      </c>
    </row>
    <row r="3517" spans="237:240" x14ac:dyDescent="0.3">
      <c r="IC3517" s="200" t="s">
        <v>7598</v>
      </c>
      <c r="ID3517" s="200" t="s">
        <v>7599</v>
      </c>
      <c r="IE3517" s="200" t="s">
        <v>7600</v>
      </c>
      <c r="IF3517" s="200" t="s">
        <v>6009</v>
      </c>
    </row>
    <row r="3518" spans="237:240" x14ac:dyDescent="0.3">
      <c r="IC3518" s="200" t="s">
        <v>7598</v>
      </c>
      <c r="ID3518" s="200" t="s">
        <v>7601</v>
      </c>
      <c r="IE3518" s="200" t="s">
        <v>7602</v>
      </c>
      <c r="IF3518" s="200" t="s">
        <v>6009</v>
      </c>
    </row>
    <row r="3519" spans="237:240" x14ac:dyDescent="0.3">
      <c r="IC3519" s="200" t="s">
        <v>7598</v>
      </c>
      <c r="ID3519" s="200" t="s">
        <v>7603</v>
      </c>
      <c r="IE3519" s="200" t="s">
        <v>7604</v>
      </c>
      <c r="IF3519" s="200" t="s">
        <v>6009</v>
      </c>
    </row>
    <row r="3520" spans="237:240" x14ac:dyDescent="0.3">
      <c r="IC3520" s="200" t="s">
        <v>7598</v>
      </c>
      <c r="ID3520" s="200" t="s">
        <v>7605</v>
      </c>
      <c r="IE3520" s="200" t="s">
        <v>7606</v>
      </c>
      <c r="IF3520" s="200" t="s">
        <v>6009</v>
      </c>
    </row>
    <row r="3521" spans="237:240" x14ac:dyDescent="0.3">
      <c r="IC3521" s="200" t="s">
        <v>7598</v>
      </c>
      <c r="ID3521" s="200" t="s">
        <v>7607</v>
      </c>
      <c r="IE3521" s="200" t="s">
        <v>7608</v>
      </c>
      <c r="IF3521" s="200" t="s">
        <v>6009</v>
      </c>
    </row>
    <row r="3522" spans="237:240" x14ac:dyDescent="0.3">
      <c r="IC3522" s="200" t="s">
        <v>7598</v>
      </c>
      <c r="ID3522" s="200" t="s">
        <v>7609</v>
      </c>
      <c r="IE3522" s="200" t="s">
        <v>7610</v>
      </c>
      <c r="IF3522" s="200" t="s">
        <v>6009</v>
      </c>
    </row>
    <row r="3523" spans="237:240" x14ac:dyDescent="0.3">
      <c r="IC3523" s="200" t="s">
        <v>7598</v>
      </c>
      <c r="ID3523" s="200" t="s">
        <v>7611</v>
      </c>
      <c r="IE3523" s="200" t="s">
        <v>7612</v>
      </c>
      <c r="IF3523" s="200" t="s">
        <v>6009</v>
      </c>
    </row>
    <row r="3524" spans="237:240" x14ac:dyDescent="0.3">
      <c r="IC3524" s="200" t="s">
        <v>7598</v>
      </c>
      <c r="ID3524" s="200" t="s">
        <v>7613</v>
      </c>
      <c r="IE3524" s="200" t="s">
        <v>7614</v>
      </c>
      <c r="IF3524" s="200" t="s">
        <v>6009</v>
      </c>
    </row>
    <row r="3525" spans="237:240" x14ac:dyDescent="0.3">
      <c r="IC3525" s="200" t="s">
        <v>7598</v>
      </c>
      <c r="ID3525" s="200" t="s">
        <v>7615</v>
      </c>
      <c r="IE3525" s="200" t="s">
        <v>7616</v>
      </c>
      <c r="IF3525" s="200" t="s">
        <v>6009</v>
      </c>
    </row>
    <row r="3526" spans="237:240" x14ac:dyDescent="0.3">
      <c r="IC3526" s="200" t="s">
        <v>7617</v>
      </c>
      <c r="ID3526" s="200" t="s">
        <v>7618</v>
      </c>
      <c r="IE3526" s="200" t="s">
        <v>7619</v>
      </c>
      <c r="IF3526" s="200" t="s">
        <v>6009</v>
      </c>
    </row>
    <row r="3527" spans="237:240" x14ac:dyDescent="0.3">
      <c r="IC3527" s="200" t="s">
        <v>7617</v>
      </c>
      <c r="ID3527" s="200" t="s">
        <v>7620</v>
      </c>
      <c r="IE3527" s="200" t="s">
        <v>7621</v>
      </c>
      <c r="IF3527" s="200" t="s">
        <v>6009</v>
      </c>
    </row>
    <row r="3528" spans="237:240" x14ac:dyDescent="0.3">
      <c r="IC3528" s="200" t="s">
        <v>7617</v>
      </c>
      <c r="ID3528" s="200" t="s">
        <v>7622</v>
      </c>
      <c r="IE3528" s="200" t="s">
        <v>7623</v>
      </c>
      <c r="IF3528" s="200" t="s">
        <v>6009</v>
      </c>
    </row>
    <row r="3529" spans="237:240" x14ac:dyDescent="0.3">
      <c r="IC3529" s="200" t="s">
        <v>7617</v>
      </c>
      <c r="ID3529" s="200" t="s">
        <v>7624</v>
      </c>
      <c r="IE3529" s="200" t="s">
        <v>7625</v>
      </c>
      <c r="IF3529" s="200" t="s">
        <v>6009</v>
      </c>
    </row>
    <row r="3530" spans="237:240" x14ac:dyDescent="0.3">
      <c r="IC3530" s="200" t="s">
        <v>7617</v>
      </c>
      <c r="ID3530" s="200" t="s">
        <v>7626</v>
      </c>
      <c r="IE3530" s="200" t="s">
        <v>7627</v>
      </c>
      <c r="IF3530" s="200" t="s">
        <v>6009</v>
      </c>
    </row>
    <row r="3531" spans="237:240" x14ac:dyDescent="0.3">
      <c r="IC3531" s="200" t="s">
        <v>7628</v>
      </c>
      <c r="ID3531" s="200" t="s">
        <v>7629</v>
      </c>
      <c r="IE3531" s="200" t="s">
        <v>7630</v>
      </c>
      <c r="IF3531" s="200" t="s">
        <v>6009</v>
      </c>
    </row>
    <row r="3532" spans="237:240" x14ac:dyDescent="0.3">
      <c r="IC3532" s="200" t="s">
        <v>7628</v>
      </c>
      <c r="ID3532" s="200" t="s">
        <v>7631</v>
      </c>
      <c r="IE3532" s="200" t="s">
        <v>7632</v>
      </c>
      <c r="IF3532" s="200" t="s">
        <v>6009</v>
      </c>
    </row>
    <row r="3533" spans="237:240" x14ac:dyDescent="0.3">
      <c r="IC3533" s="200" t="s">
        <v>7628</v>
      </c>
      <c r="ID3533" s="200" t="s">
        <v>7633</v>
      </c>
      <c r="IE3533" s="200" t="s">
        <v>7634</v>
      </c>
      <c r="IF3533" s="200" t="s">
        <v>6009</v>
      </c>
    </row>
    <row r="3534" spans="237:240" x14ac:dyDescent="0.3">
      <c r="IC3534" s="200" t="s">
        <v>7628</v>
      </c>
      <c r="ID3534" s="200" t="s">
        <v>7635</v>
      </c>
      <c r="IE3534" s="200" t="s">
        <v>7636</v>
      </c>
      <c r="IF3534" s="200" t="s">
        <v>6009</v>
      </c>
    </row>
    <row r="3535" spans="237:240" x14ac:dyDescent="0.3">
      <c r="IC3535" s="200" t="s">
        <v>7628</v>
      </c>
      <c r="ID3535" s="200" t="s">
        <v>7637</v>
      </c>
      <c r="IE3535" s="200" t="s">
        <v>7638</v>
      </c>
      <c r="IF3535" s="200" t="s">
        <v>6009</v>
      </c>
    </row>
    <row r="3536" spans="237:240" x14ac:dyDescent="0.3">
      <c r="IC3536" s="200" t="s">
        <v>7628</v>
      </c>
      <c r="ID3536" s="200" t="s">
        <v>7639</v>
      </c>
      <c r="IE3536" s="200" t="s">
        <v>7640</v>
      </c>
      <c r="IF3536" s="200" t="s">
        <v>6009</v>
      </c>
    </row>
    <row r="3537" spans="237:240" x14ac:dyDescent="0.3">
      <c r="IC3537" s="200" t="s">
        <v>7628</v>
      </c>
      <c r="ID3537" s="200" t="s">
        <v>6255</v>
      </c>
      <c r="IE3537" s="200" t="s">
        <v>7641</v>
      </c>
      <c r="IF3537" s="200" t="s">
        <v>6009</v>
      </c>
    </row>
    <row r="3538" spans="237:240" x14ac:dyDescent="0.3">
      <c r="IC3538" s="200" t="s">
        <v>7628</v>
      </c>
      <c r="ID3538" s="200" t="s">
        <v>7642</v>
      </c>
      <c r="IE3538" s="200" t="s">
        <v>7643</v>
      </c>
      <c r="IF3538" s="200" t="s">
        <v>6009</v>
      </c>
    </row>
    <row r="3539" spans="237:240" x14ac:dyDescent="0.3">
      <c r="IC3539" s="200" t="s">
        <v>7628</v>
      </c>
      <c r="ID3539" s="200" t="s">
        <v>7644</v>
      </c>
      <c r="IE3539" s="200" t="s">
        <v>7645</v>
      </c>
      <c r="IF3539" s="200" t="s">
        <v>6009</v>
      </c>
    </row>
    <row r="3540" spans="237:240" x14ac:dyDescent="0.3">
      <c r="IC3540" s="200" t="s">
        <v>7628</v>
      </c>
      <c r="ID3540" s="200" t="s">
        <v>7646</v>
      </c>
      <c r="IE3540" s="200" t="s">
        <v>7647</v>
      </c>
      <c r="IF3540" s="200" t="s">
        <v>6009</v>
      </c>
    </row>
    <row r="3541" spans="237:240" x14ac:dyDescent="0.3">
      <c r="IC3541" s="200" t="s">
        <v>7628</v>
      </c>
      <c r="ID3541" s="200" t="s">
        <v>6807</v>
      </c>
      <c r="IE3541" s="200" t="s">
        <v>7648</v>
      </c>
      <c r="IF3541" s="200" t="s">
        <v>6009</v>
      </c>
    </row>
    <row r="3542" spans="237:240" x14ac:dyDescent="0.3">
      <c r="IC3542" s="200" t="s">
        <v>7628</v>
      </c>
      <c r="ID3542" s="200" t="s">
        <v>7649</v>
      </c>
      <c r="IE3542" s="200" t="s">
        <v>7650</v>
      </c>
      <c r="IF3542" s="200" t="s">
        <v>6009</v>
      </c>
    </row>
    <row r="3543" spans="237:240" x14ac:dyDescent="0.3">
      <c r="IC3543" s="200" t="s">
        <v>7628</v>
      </c>
      <c r="ID3543" s="200" t="s">
        <v>7651</v>
      </c>
      <c r="IE3543" s="200" t="s">
        <v>7652</v>
      </c>
      <c r="IF3543" s="200" t="s">
        <v>6009</v>
      </c>
    </row>
    <row r="3544" spans="237:240" x14ac:dyDescent="0.3">
      <c r="IC3544" s="200" t="s">
        <v>7628</v>
      </c>
      <c r="ID3544" s="200" t="s">
        <v>7653</v>
      </c>
      <c r="IE3544" s="200" t="s">
        <v>7654</v>
      </c>
      <c r="IF3544" s="200" t="s">
        <v>6009</v>
      </c>
    </row>
    <row r="3545" spans="237:240" x14ac:dyDescent="0.3">
      <c r="IC3545" s="200" t="s">
        <v>7628</v>
      </c>
      <c r="ID3545" s="200" t="s">
        <v>7655</v>
      </c>
      <c r="IE3545" s="200" t="s">
        <v>7656</v>
      </c>
      <c r="IF3545" s="200" t="s">
        <v>6009</v>
      </c>
    </row>
    <row r="3546" spans="237:240" x14ac:dyDescent="0.3">
      <c r="IC3546" s="200" t="s">
        <v>7628</v>
      </c>
      <c r="ID3546" s="200" t="s">
        <v>7657</v>
      </c>
      <c r="IE3546" s="200" t="s">
        <v>7658</v>
      </c>
      <c r="IF3546" s="200" t="s">
        <v>6009</v>
      </c>
    </row>
    <row r="3547" spans="237:240" x14ac:dyDescent="0.3">
      <c r="IC3547" s="200" t="s">
        <v>7628</v>
      </c>
      <c r="ID3547" s="200" t="s">
        <v>7659</v>
      </c>
      <c r="IE3547" s="200" t="s">
        <v>7660</v>
      </c>
      <c r="IF3547" s="200" t="s">
        <v>6009</v>
      </c>
    </row>
    <row r="3548" spans="237:240" x14ac:dyDescent="0.3">
      <c r="IC3548" s="200" t="s">
        <v>7661</v>
      </c>
      <c r="ID3548" s="200" t="s">
        <v>7662</v>
      </c>
      <c r="IE3548" s="200" t="s">
        <v>7663</v>
      </c>
      <c r="IF3548" s="200" t="s">
        <v>6009</v>
      </c>
    </row>
    <row r="3549" spans="237:240" x14ac:dyDescent="0.3">
      <c r="IC3549" s="200" t="s">
        <v>7661</v>
      </c>
      <c r="ID3549" s="200" t="s">
        <v>7664</v>
      </c>
      <c r="IE3549" s="200" t="s">
        <v>7665</v>
      </c>
      <c r="IF3549" s="200" t="s">
        <v>6009</v>
      </c>
    </row>
    <row r="3550" spans="237:240" x14ac:dyDescent="0.3">
      <c r="IC3550" s="200" t="s">
        <v>7661</v>
      </c>
      <c r="ID3550" s="200" t="s">
        <v>7666</v>
      </c>
      <c r="IE3550" s="200" t="s">
        <v>7667</v>
      </c>
      <c r="IF3550" s="200" t="s">
        <v>6009</v>
      </c>
    </row>
    <row r="3551" spans="237:240" x14ac:dyDescent="0.3">
      <c r="IC3551" s="200" t="s">
        <v>7661</v>
      </c>
      <c r="ID3551" s="200" t="s">
        <v>7668</v>
      </c>
      <c r="IE3551" s="200" t="s">
        <v>7669</v>
      </c>
      <c r="IF3551" s="200" t="s">
        <v>6009</v>
      </c>
    </row>
    <row r="3552" spans="237:240" x14ac:dyDescent="0.3">
      <c r="IC3552" s="200" t="s">
        <v>7661</v>
      </c>
      <c r="ID3552" s="200" t="s">
        <v>7670</v>
      </c>
      <c r="IE3552" s="200" t="s">
        <v>7671</v>
      </c>
      <c r="IF3552" s="200" t="s">
        <v>6009</v>
      </c>
    </row>
    <row r="3553" spans="237:240" x14ac:dyDescent="0.3">
      <c r="IC3553" s="200" t="s">
        <v>7661</v>
      </c>
      <c r="ID3553" s="200" t="s">
        <v>7672</v>
      </c>
      <c r="IE3553" s="200" t="s">
        <v>7673</v>
      </c>
      <c r="IF3553" s="200" t="s">
        <v>6009</v>
      </c>
    </row>
    <row r="3554" spans="237:240" x14ac:dyDescent="0.3">
      <c r="IC3554" s="200" t="s">
        <v>7661</v>
      </c>
      <c r="ID3554" s="200" t="s">
        <v>7674</v>
      </c>
      <c r="IE3554" s="200" t="s">
        <v>7675</v>
      </c>
      <c r="IF3554" s="200" t="s">
        <v>6009</v>
      </c>
    </row>
    <row r="3555" spans="237:240" x14ac:dyDescent="0.3">
      <c r="IC3555" s="200" t="s">
        <v>7661</v>
      </c>
      <c r="ID3555" s="200" t="s">
        <v>7676</v>
      </c>
      <c r="IE3555" s="200" t="s">
        <v>7677</v>
      </c>
      <c r="IF3555" s="200" t="s">
        <v>6009</v>
      </c>
    </row>
    <row r="3556" spans="237:240" x14ac:dyDescent="0.3">
      <c r="IC3556" s="200" t="s">
        <v>7661</v>
      </c>
      <c r="ID3556" s="200" t="s">
        <v>7678</v>
      </c>
      <c r="IE3556" s="200" t="s">
        <v>7679</v>
      </c>
      <c r="IF3556" s="200" t="s">
        <v>6009</v>
      </c>
    </row>
    <row r="3557" spans="237:240" x14ac:dyDescent="0.3">
      <c r="IC3557" s="200" t="s">
        <v>7661</v>
      </c>
      <c r="ID3557" s="200" t="s">
        <v>7680</v>
      </c>
      <c r="IE3557" s="200" t="s">
        <v>7681</v>
      </c>
      <c r="IF3557" s="200" t="s">
        <v>6009</v>
      </c>
    </row>
    <row r="3558" spans="237:240" x14ac:dyDescent="0.3">
      <c r="IC3558" s="200" t="s">
        <v>7661</v>
      </c>
      <c r="ID3558" s="200" t="s">
        <v>7682</v>
      </c>
      <c r="IE3558" s="200" t="s">
        <v>7683</v>
      </c>
      <c r="IF3558" s="200" t="s">
        <v>6009</v>
      </c>
    </row>
    <row r="3559" spans="237:240" x14ac:dyDescent="0.3">
      <c r="IC3559" s="200" t="s">
        <v>7661</v>
      </c>
      <c r="ID3559" s="200" t="s">
        <v>7684</v>
      </c>
      <c r="IE3559" s="200" t="s">
        <v>7685</v>
      </c>
      <c r="IF3559" s="200" t="s">
        <v>6009</v>
      </c>
    </row>
    <row r="3560" spans="237:240" x14ac:dyDescent="0.3">
      <c r="IC3560" s="200" t="s">
        <v>7661</v>
      </c>
      <c r="ID3560" s="200" t="s">
        <v>7686</v>
      </c>
      <c r="IE3560" s="200" t="s">
        <v>7687</v>
      </c>
      <c r="IF3560" s="200" t="s">
        <v>6009</v>
      </c>
    </row>
    <row r="3561" spans="237:240" x14ac:dyDescent="0.3">
      <c r="IC3561" s="200" t="s">
        <v>7661</v>
      </c>
      <c r="ID3561" s="200" t="s">
        <v>7688</v>
      </c>
      <c r="IE3561" s="200" t="s">
        <v>7689</v>
      </c>
      <c r="IF3561" s="200" t="s">
        <v>6009</v>
      </c>
    </row>
    <row r="3562" spans="237:240" x14ac:dyDescent="0.3">
      <c r="IC3562" s="200" t="s">
        <v>7661</v>
      </c>
      <c r="ID3562" s="200" t="s">
        <v>7690</v>
      </c>
      <c r="IE3562" s="200" t="s">
        <v>7691</v>
      </c>
      <c r="IF3562" s="200" t="s">
        <v>6009</v>
      </c>
    </row>
    <row r="3563" spans="237:240" x14ac:dyDescent="0.3">
      <c r="IC3563" s="200" t="s">
        <v>7661</v>
      </c>
      <c r="ID3563" s="200" t="s">
        <v>7692</v>
      </c>
      <c r="IE3563" s="200" t="s">
        <v>7693</v>
      </c>
      <c r="IF3563" s="200" t="s">
        <v>6009</v>
      </c>
    </row>
    <row r="3564" spans="237:240" x14ac:dyDescent="0.3">
      <c r="IC3564" s="200" t="s">
        <v>7661</v>
      </c>
      <c r="ID3564" s="200" t="s">
        <v>7694</v>
      </c>
      <c r="IE3564" s="200" t="s">
        <v>7695</v>
      </c>
      <c r="IF3564" s="200" t="s">
        <v>6009</v>
      </c>
    </row>
    <row r="3565" spans="237:240" x14ac:dyDescent="0.3">
      <c r="IC3565" s="200" t="s">
        <v>7661</v>
      </c>
      <c r="ID3565" s="200" t="s">
        <v>7696</v>
      </c>
      <c r="IE3565" s="200" t="s">
        <v>7697</v>
      </c>
      <c r="IF3565" s="200" t="s">
        <v>6009</v>
      </c>
    </row>
    <row r="3566" spans="237:240" x14ac:dyDescent="0.3">
      <c r="IC3566" s="200" t="s">
        <v>7661</v>
      </c>
      <c r="ID3566" s="200" t="s">
        <v>7698</v>
      </c>
      <c r="IE3566" s="200" t="s">
        <v>7699</v>
      </c>
      <c r="IF3566" s="200" t="s">
        <v>6009</v>
      </c>
    </row>
    <row r="3567" spans="237:240" x14ac:dyDescent="0.3">
      <c r="IC3567" s="200" t="s">
        <v>7661</v>
      </c>
      <c r="ID3567" s="200" t="s">
        <v>7700</v>
      </c>
      <c r="IE3567" s="200" t="s">
        <v>7701</v>
      </c>
      <c r="IF3567" s="200" t="s">
        <v>6009</v>
      </c>
    </row>
    <row r="3568" spans="237:240" x14ac:dyDescent="0.3">
      <c r="IC3568" s="200" t="s">
        <v>7661</v>
      </c>
      <c r="ID3568" s="200" t="s">
        <v>7702</v>
      </c>
      <c r="IE3568" s="200" t="s">
        <v>7703</v>
      </c>
      <c r="IF3568" s="200" t="s">
        <v>6009</v>
      </c>
    </row>
    <row r="3569" spans="237:240" x14ac:dyDescent="0.3">
      <c r="IC3569" s="200" t="s">
        <v>7704</v>
      </c>
      <c r="ID3569" s="200" t="s">
        <v>7705</v>
      </c>
      <c r="IE3569" s="200" t="s">
        <v>7706</v>
      </c>
      <c r="IF3569" s="200" t="s">
        <v>6009</v>
      </c>
    </row>
    <row r="3570" spans="237:240" x14ac:dyDescent="0.3">
      <c r="IC3570" s="200" t="s">
        <v>7704</v>
      </c>
      <c r="ID3570" s="200" t="s">
        <v>7707</v>
      </c>
      <c r="IE3570" s="200" t="s">
        <v>7708</v>
      </c>
      <c r="IF3570" s="200" t="s">
        <v>6009</v>
      </c>
    </row>
    <row r="3571" spans="237:240" x14ac:dyDescent="0.3">
      <c r="IC3571" s="200" t="s">
        <v>7704</v>
      </c>
      <c r="ID3571" s="200" t="s">
        <v>7709</v>
      </c>
      <c r="IE3571" s="200" t="s">
        <v>7710</v>
      </c>
      <c r="IF3571" s="200" t="s">
        <v>6009</v>
      </c>
    </row>
    <row r="3572" spans="237:240" x14ac:dyDescent="0.3">
      <c r="IC3572" s="200" t="s">
        <v>7704</v>
      </c>
      <c r="ID3572" s="200" t="s">
        <v>7711</v>
      </c>
      <c r="IE3572" s="200" t="s">
        <v>7712</v>
      </c>
      <c r="IF3572" s="200" t="s">
        <v>6009</v>
      </c>
    </row>
    <row r="3573" spans="237:240" x14ac:dyDescent="0.3">
      <c r="IC3573" s="200" t="s">
        <v>7704</v>
      </c>
      <c r="ID3573" s="200" t="s">
        <v>7713</v>
      </c>
      <c r="IE3573" s="200" t="s">
        <v>7714</v>
      </c>
      <c r="IF3573" s="200" t="s">
        <v>6009</v>
      </c>
    </row>
    <row r="3574" spans="237:240" x14ac:dyDescent="0.3">
      <c r="IC3574" s="200" t="s">
        <v>7704</v>
      </c>
      <c r="ID3574" s="200" t="s">
        <v>7715</v>
      </c>
      <c r="IE3574" s="200" t="s">
        <v>7716</v>
      </c>
      <c r="IF3574" s="200" t="s">
        <v>6009</v>
      </c>
    </row>
    <row r="3575" spans="237:240" x14ac:dyDescent="0.3">
      <c r="IC3575" s="200" t="s">
        <v>7704</v>
      </c>
      <c r="ID3575" s="200" t="s">
        <v>7717</v>
      </c>
      <c r="IE3575" s="200" t="s">
        <v>7718</v>
      </c>
      <c r="IF3575" s="200" t="s">
        <v>6009</v>
      </c>
    </row>
    <row r="3576" spans="237:240" x14ac:dyDescent="0.3">
      <c r="IC3576" s="200" t="s">
        <v>7704</v>
      </c>
      <c r="ID3576" s="200" t="s">
        <v>7719</v>
      </c>
      <c r="IE3576" s="200" t="s">
        <v>7720</v>
      </c>
      <c r="IF3576" s="200" t="s">
        <v>6009</v>
      </c>
    </row>
    <row r="3577" spans="237:240" x14ac:dyDescent="0.3">
      <c r="IC3577" s="200" t="s">
        <v>7704</v>
      </c>
      <c r="ID3577" s="200" t="s">
        <v>7721</v>
      </c>
      <c r="IE3577" s="200" t="s">
        <v>7722</v>
      </c>
      <c r="IF3577" s="200" t="s">
        <v>6009</v>
      </c>
    </row>
    <row r="3578" spans="237:240" x14ac:dyDescent="0.3">
      <c r="IC3578" s="200" t="s">
        <v>7704</v>
      </c>
      <c r="ID3578" s="200" t="s">
        <v>7723</v>
      </c>
      <c r="IE3578" s="200" t="s">
        <v>7724</v>
      </c>
      <c r="IF3578" s="200" t="s">
        <v>6009</v>
      </c>
    </row>
    <row r="3579" spans="237:240" x14ac:dyDescent="0.3">
      <c r="IC3579" s="200" t="s">
        <v>7704</v>
      </c>
      <c r="ID3579" s="200" t="s">
        <v>6295</v>
      </c>
      <c r="IE3579" s="200" t="s">
        <v>7725</v>
      </c>
      <c r="IF3579" s="200" t="s">
        <v>6009</v>
      </c>
    </row>
    <row r="3580" spans="237:240" x14ac:dyDescent="0.3">
      <c r="IC3580" s="200" t="s">
        <v>7704</v>
      </c>
      <c r="ID3580" s="200" t="s">
        <v>7726</v>
      </c>
      <c r="IE3580" s="200" t="s">
        <v>7727</v>
      </c>
      <c r="IF3580" s="200" t="s">
        <v>6009</v>
      </c>
    </row>
    <row r="3581" spans="237:240" x14ac:dyDescent="0.3">
      <c r="IC3581" s="200" t="s">
        <v>7728</v>
      </c>
      <c r="ID3581" s="200" t="s">
        <v>7729</v>
      </c>
      <c r="IE3581" s="200" t="s">
        <v>7730</v>
      </c>
      <c r="IF3581" s="200" t="s">
        <v>6009</v>
      </c>
    </row>
    <row r="3582" spans="237:240" x14ac:dyDescent="0.3">
      <c r="IC3582" s="200" t="s">
        <v>7728</v>
      </c>
      <c r="ID3582" s="200" t="s">
        <v>7731</v>
      </c>
      <c r="IE3582" s="200" t="s">
        <v>7732</v>
      </c>
      <c r="IF3582" s="200" t="s">
        <v>6009</v>
      </c>
    </row>
    <row r="3583" spans="237:240" x14ac:dyDescent="0.3">
      <c r="IC3583" s="200" t="s">
        <v>7728</v>
      </c>
      <c r="ID3583" s="200" t="s">
        <v>7733</v>
      </c>
      <c r="IE3583" s="200" t="s">
        <v>7734</v>
      </c>
      <c r="IF3583" s="200" t="s">
        <v>6009</v>
      </c>
    </row>
    <row r="3584" spans="237:240" x14ac:dyDescent="0.3">
      <c r="IC3584" s="200" t="s">
        <v>7728</v>
      </c>
      <c r="ID3584" s="200" t="s">
        <v>7735</v>
      </c>
      <c r="IE3584" s="200" t="s">
        <v>7736</v>
      </c>
      <c r="IF3584" s="200" t="s">
        <v>6009</v>
      </c>
    </row>
    <row r="3585" spans="237:240" x14ac:dyDescent="0.3">
      <c r="IC3585" s="200" t="s">
        <v>7728</v>
      </c>
      <c r="ID3585" s="200" t="s">
        <v>7737</v>
      </c>
      <c r="IE3585" s="200" t="s">
        <v>7738</v>
      </c>
      <c r="IF3585" s="200" t="s">
        <v>6009</v>
      </c>
    </row>
    <row r="3586" spans="237:240" x14ac:dyDescent="0.3">
      <c r="IC3586" s="200" t="s">
        <v>7728</v>
      </c>
      <c r="ID3586" s="200" t="s">
        <v>6410</v>
      </c>
      <c r="IE3586" s="200" t="s">
        <v>7739</v>
      </c>
      <c r="IF3586" s="200" t="s">
        <v>6009</v>
      </c>
    </row>
    <row r="3587" spans="237:240" x14ac:dyDescent="0.3">
      <c r="IC3587" s="200" t="s">
        <v>7728</v>
      </c>
      <c r="ID3587" s="200" t="s">
        <v>7740</v>
      </c>
      <c r="IE3587" s="200" t="s">
        <v>7741</v>
      </c>
      <c r="IF3587" s="200" t="s">
        <v>6009</v>
      </c>
    </row>
    <row r="3588" spans="237:240" x14ac:dyDescent="0.3">
      <c r="IC3588" s="200" t="s">
        <v>7728</v>
      </c>
      <c r="ID3588" s="200" t="s">
        <v>7742</v>
      </c>
      <c r="IE3588" s="200" t="s">
        <v>7743</v>
      </c>
      <c r="IF3588" s="200" t="s">
        <v>6009</v>
      </c>
    </row>
    <row r="3589" spans="237:240" x14ac:dyDescent="0.3">
      <c r="IC3589" s="200" t="s">
        <v>7744</v>
      </c>
      <c r="ID3589" s="200" t="s">
        <v>7745</v>
      </c>
      <c r="IE3589" s="200" t="s">
        <v>7746</v>
      </c>
      <c r="IF3589" s="200" t="s">
        <v>6009</v>
      </c>
    </row>
    <row r="3590" spans="237:240" x14ac:dyDescent="0.3">
      <c r="IC3590" s="200" t="s">
        <v>7744</v>
      </c>
      <c r="ID3590" s="200" t="s">
        <v>7747</v>
      </c>
      <c r="IE3590" s="200" t="s">
        <v>7748</v>
      </c>
      <c r="IF3590" s="200" t="s">
        <v>6009</v>
      </c>
    </row>
    <row r="3591" spans="237:240" x14ac:dyDescent="0.3">
      <c r="IC3591" s="200" t="s">
        <v>7744</v>
      </c>
      <c r="ID3591" s="200" t="s">
        <v>7749</v>
      </c>
      <c r="IE3591" s="200" t="s">
        <v>7750</v>
      </c>
      <c r="IF3591" s="200" t="s">
        <v>6009</v>
      </c>
    </row>
    <row r="3592" spans="237:240" x14ac:dyDescent="0.3">
      <c r="IC3592" s="200" t="s">
        <v>7744</v>
      </c>
      <c r="ID3592" s="200" t="s">
        <v>7751</v>
      </c>
      <c r="IE3592" s="200" t="s">
        <v>7752</v>
      </c>
      <c r="IF3592" s="200" t="s">
        <v>6009</v>
      </c>
    </row>
    <row r="3593" spans="237:240" x14ac:dyDescent="0.3">
      <c r="IC3593" s="200" t="s">
        <v>7753</v>
      </c>
      <c r="ID3593" s="200" t="s">
        <v>7754</v>
      </c>
      <c r="IE3593" s="200" t="s">
        <v>7755</v>
      </c>
      <c r="IF3593" s="200" t="s">
        <v>6009</v>
      </c>
    </row>
    <row r="3594" spans="237:240" x14ac:dyDescent="0.3">
      <c r="IC3594" s="200" t="s">
        <v>7753</v>
      </c>
      <c r="ID3594" s="200" t="s">
        <v>7756</v>
      </c>
      <c r="IE3594" s="200" t="s">
        <v>7757</v>
      </c>
      <c r="IF3594" s="200" t="s">
        <v>6009</v>
      </c>
    </row>
    <row r="3595" spans="237:240" x14ac:dyDescent="0.3">
      <c r="IC3595" s="200" t="s">
        <v>7753</v>
      </c>
      <c r="ID3595" s="200" t="s">
        <v>7758</v>
      </c>
      <c r="IE3595" s="200" t="s">
        <v>7759</v>
      </c>
      <c r="IF3595" s="200" t="s">
        <v>6009</v>
      </c>
    </row>
    <row r="3596" spans="237:240" x14ac:dyDescent="0.3">
      <c r="IC3596" s="200" t="s">
        <v>7753</v>
      </c>
      <c r="ID3596" s="200" t="s">
        <v>7760</v>
      </c>
      <c r="IE3596" s="200" t="s">
        <v>7761</v>
      </c>
      <c r="IF3596" s="200" t="s">
        <v>6009</v>
      </c>
    </row>
    <row r="3597" spans="237:240" x14ac:dyDescent="0.3">
      <c r="IC3597" s="200" t="s">
        <v>7753</v>
      </c>
      <c r="ID3597" s="200" t="s">
        <v>7762</v>
      </c>
      <c r="IE3597" s="200" t="s">
        <v>7763</v>
      </c>
      <c r="IF3597" s="200" t="s">
        <v>6009</v>
      </c>
    </row>
    <row r="3598" spans="237:240" x14ac:dyDescent="0.3">
      <c r="IC3598" s="200" t="s">
        <v>7753</v>
      </c>
      <c r="ID3598" s="200" t="s">
        <v>7764</v>
      </c>
      <c r="IE3598" s="200" t="s">
        <v>7765</v>
      </c>
      <c r="IF3598" s="200" t="s">
        <v>6009</v>
      </c>
    </row>
    <row r="3599" spans="237:240" x14ac:dyDescent="0.3">
      <c r="IC3599" s="200" t="s">
        <v>7753</v>
      </c>
      <c r="ID3599" s="200" t="s">
        <v>7766</v>
      </c>
      <c r="IE3599" s="200" t="s">
        <v>7767</v>
      </c>
      <c r="IF3599" s="200" t="s">
        <v>6009</v>
      </c>
    </row>
    <row r="3600" spans="237:240" x14ac:dyDescent="0.3">
      <c r="IC3600" s="200" t="s">
        <v>7753</v>
      </c>
      <c r="ID3600" s="200" t="s">
        <v>7768</v>
      </c>
      <c r="IE3600" s="200" t="s">
        <v>7769</v>
      </c>
      <c r="IF3600" s="200" t="s">
        <v>6009</v>
      </c>
    </row>
    <row r="3601" spans="237:240" x14ac:dyDescent="0.3">
      <c r="IC3601" s="200" t="s">
        <v>7753</v>
      </c>
      <c r="ID3601" s="200" t="s">
        <v>7770</v>
      </c>
      <c r="IE3601" s="200" t="s">
        <v>7771</v>
      </c>
      <c r="IF3601" s="200" t="s">
        <v>6009</v>
      </c>
    </row>
    <row r="3602" spans="237:240" x14ac:dyDescent="0.3">
      <c r="IC3602" s="200" t="s">
        <v>7753</v>
      </c>
      <c r="ID3602" s="200" t="s">
        <v>7772</v>
      </c>
      <c r="IE3602" s="200" t="s">
        <v>7773</v>
      </c>
      <c r="IF3602" s="200" t="s">
        <v>6009</v>
      </c>
    </row>
    <row r="3603" spans="237:240" x14ac:dyDescent="0.3">
      <c r="IC3603" s="200" t="s">
        <v>7753</v>
      </c>
      <c r="ID3603" s="200" t="s">
        <v>7774</v>
      </c>
      <c r="IE3603" s="200" t="s">
        <v>7775</v>
      </c>
      <c r="IF3603" s="200" t="s">
        <v>6009</v>
      </c>
    </row>
    <row r="3604" spans="237:240" x14ac:dyDescent="0.3">
      <c r="IC3604" s="200" t="s">
        <v>7776</v>
      </c>
      <c r="ID3604" s="200" t="s">
        <v>7777</v>
      </c>
      <c r="IE3604" s="200" t="s">
        <v>7778</v>
      </c>
      <c r="IF3604" s="200" t="s">
        <v>6009</v>
      </c>
    </row>
    <row r="3605" spans="237:240" x14ac:dyDescent="0.3">
      <c r="IC3605" s="200" t="s">
        <v>7776</v>
      </c>
      <c r="ID3605" s="200" t="s">
        <v>7779</v>
      </c>
      <c r="IE3605" s="200" t="s">
        <v>7780</v>
      </c>
      <c r="IF3605" s="200" t="s">
        <v>6009</v>
      </c>
    </row>
    <row r="3606" spans="237:240" x14ac:dyDescent="0.3">
      <c r="IC3606" s="200" t="s">
        <v>7776</v>
      </c>
      <c r="ID3606" s="200" t="s">
        <v>7781</v>
      </c>
      <c r="IE3606" s="200" t="s">
        <v>7782</v>
      </c>
      <c r="IF3606" s="200" t="s">
        <v>6009</v>
      </c>
    </row>
    <row r="3607" spans="237:240" x14ac:dyDescent="0.3">
      <c r="IC3607" s="200" t="s">
        <v>7776</v>
      </c>
      <c r="ID3607" s="200" t="s">
        <v>7783</v>
      </c>
      <c r="IE3607" s="200" t="s">
        <v>7784</v>
      </c>
      <c r="IF3607" s="200" t="s">
        <v>6009</v>
      </c>
    </row>
    <row r="3608" spans="237:240" x14ac:dyDescent="0.3">
      <c r="IC3608" s="200" t="s">
        <v>7776</v>
      </c>
      <c r="ID3608" s="200" t="s">
        <v>7785</v>
      </c>
      <c r="IE3608" s="200" t="s">
        <v>7786</v>
      </c>
      <c r="IF3608" s="200" t="s">
        <v>6009</v>
      </c>
    </row>
    <row r="3609" spans="237:240" x14ac:dyDescent="0.3">
      <c r="IC3609" s="200" t="s">
        <v>7776</v>
      </c>
      <c r="ID3609" s="200" t="s">
        <v>7787</v>
      </c>
      <c r="IE3609" s="200" t="s">
        <v>7788</v>
      </c>
      <c r="IF3609" s="200" t="s">
        <v>6009</v>
      </c>
    </row>
    <row r="3610" spans="237:240" x14ac:dyDescent="0.3">
      <c r="IC3610" s="200" t="s">
        <v>7789</v>
      </c>
      <c r="ID3610" s="200" t="s">
        <v>7790</v>
      </c>
      <c r="IE3610" s="200" t="s">
        <v>7791</v>
      </c>
      <c r="IF3610" s="200" t="s">
        <v>6009</v>
      </c>
    </row>
    <row r="3611" spans="237:240" x14ac:dyDescent="0.3">
      <c r="IC3611" s="200" t="s">
        <v>7789</v>
      </c>
      <c r="ID3611" s="200" t="s">
        <v>7792</v>
      </c>
      <c r="IE3611" s="200" t="s">
        <v>7793</v>
      </c>
      <c r="IF3611" s="200" t="s">
        <v>6009</v>
      </c>
    </row>
    <row r="3612" spans="237:240" x14ac:dyDescent="0.3">
      <c r="IC3612" s="200" t="s">
        <v>7789</v>
      </c>
      <c r="ID3612" s="200" t="s">
        <v>7794</v>
      </c>
      <c r="IE3612" s="200" t="s">
        <v>7795</v>
      </c>
      <c r="IF3612" s="200" t="s">
        <v>6009</v>
      </c>
    </row>
    <row r="3613" spans="237:240" x14ac:dyDescent="0.3">
      <c r="IC3613" s="200" t="s">
        <v>7789</v>
      </c>
      <c r="ID3613" s="200" t="s">
        <v>7796</v>
      </c>
      <c r="IE3613" s="200" t="s">
        <v>7797</v>
      </c>
      <c r="IF3613" s="200" t="s">
        <v>7798</v>
      </c>
    </row>
    <row r="3614" spans="237:240" x14ac:dyDescent="0.3">
      <c r="IC3614" s="200" t="s">
        <v>7799</v>
      </c>
      <c r="ID3614" s="200" t="s">
        <v>7800</v>
      </c>
      <c r="IE3614" s="200" t="s">
        <v>7801</v>
      </c>
      <c r="IF3614" s="200" t="s">
        <v>6009</v>
      </c>
    </row>
    <row r="3615" spans="237:240" x14ac:dyDescent="0.3">
      <c r="IC3615" s="200" t="s">
        <v>7799</v>
      </c>
      <c r="ID3615" s="200" t="s">
        <v>7802</v>
      </c>
      <c r="IE3615" s="200" t="s">
        <v>7803</v>
      </c>
      <c r="IF3615" s="200" t="s">
        <v>6009</v>
      </c>
    </row>
    <row r="3616" spans="237:240" x14ac:dyDescent="0.3">
      <c r="IC3616" s="200" t="s">
        <v>7799</v>
      </c>
      <c r="ID3616" s="200" t="s">
        <v>7804</v>
      </c>
      <c r="IE3616" s="200" t="s">
        <v>7805</v>
      </c>
      <c r="IF3616" s="200" t="s">
        <v>6009</v>
      </c>
    </row>
    <row r="3617" spans="237:240" x14ac:dyDescent="0.3">
      <c r="IC3617" s="200" t="s">
        <v>7799</v>
      </c>
      <c r="ID3617" s="200" t="s">
        <v>7806</v>
      </c>
      <c r="IE3617" s="200" t="s">
        <v>7807</v>
      </c>
      <c r="IF3617" s="200" t="s">
        <v>6009</v>
      </c>
    </row>
    <row r="3618" spans="237:240" x14ac:dyDescent="0.3">
      <c r="IC3618" s="200" t="s">
        <v>7799</v>
      </c>
      <c r="ID3618" s="200" t="s">
        <v>7808</v>
      </c>
      <c r="IE3618" s="200" t="s">
        <v>7809</v>
      </c>
      <c r="IF3618" s="200" t="s">
        <v>6009</v>
      </c>
    </row>
    <row r="3619" spans="237:240" x14ac:dyDescent="0.3">
      <c r="IC3619" s="200" t="s">
        <v>7799</v>
      </c>
      <c r="ID3619" s="200" t="s">
        <v>7810</v>
      </c>
      <c r="IE3619" s="200" t="s">
        <v>7811</v>
      </c>
      <c r="IF3619" s="200" t="s">
        <v>6009</v>
      </c>
    </row>
    <row r="3620" spans="237:240" x14ac:dyDescent="0.3">
      <c r="IC3620" s="200" t="s">
        <v>7799</v>
      </c>
      <c r="ID3620" s="200" t="s">
        <v>7812</v>
      </c>
      <c r="IE3620" s="200" t="s">
        <v>7813</v>
      </c>
      <c r="IF3620" s="200" t="s">
        <v>6009</v>
      </c>
    </row>
    <row r="3621" spans="237:240" x14ac:dyDescent="0.3">
      <c r="IC3621" s="200" t="s">
        <v>7799</v>
      </c>
      <c r="ID3621" s="200" t="s">
        <v>7814</v>
      </c>
      <c r="IE3621" s="200" t="s">
        <v>7815</v>
      </c>
      <c r="IF3621" s="200" t="s">
        <v>6009</v>
      </c>
    </row>
    <row r="3622" spans="237:240" x14ac:dyDescent="0.3">
      <c r="IC3622" s="200" t="s">
        <v>7799</v>
      </c>
      <c r="ID3622" s="200" t="s">
        <v>7816</v>
      </c>
      <c r="IE3622" s="200" t="s">
        <v>7817</v>
      </c>
      <c r="IF3622" s="200" t="s">
        <v>6009</v>
      </c>
    </row>
    <row r="3623" spans="237:240" x14ac:dyDescent="0.3">
      <c r="IC3623" s="200" t="s">
        <v>7799</v>
      </c>
      <c r="ID3623" s="200" t="s">
        <v>7818</v>
      </c>
      <c r="IE3623" s="200" t="s">
        <v>7819</v>
      </c>
      <c r="IF3623" s="200" t="s">
        <v>6009</v>
      </c>
    </row>
    <row r="3624" spans="237:240" x14ac:dyDescent="0.3">
      <c r="IC3624" s="200" t="s">
        <v>7799</v>
      </c>
      <c r="ID3624" s="200" t="s">
        <v>7820</v>
      </c>
      <c r="IE3624" s="200" t="s">
        <v>7821</v>
      </c>
      <c r="IF3624" s="200" t="s">
        <v>6009</v>
      </c>
    </row>
    <row r="3625" spans="237:240" x14ac:dyDescent="0.3">
      <c r="IC3625" s="200" t="s">
        <v>7822</v>
      </c>
      <c r="ID3625" s="200" t="s">
        <v>7823</v>
      </c>
      <c r="IE3625" s="200" t="s">
        <v>7824</v>
      </c>
      <c r="IF3625" s="200" t="s">
        <v>6009</v>
      </c>
    </row>
    <row r="3626" spans="237:240" x14ac:dyDescent="0.3">
      <c r="IC3626" s="200" t="s">
        <v>7822</v>
      </c>
      <c r="ID3626" s="200" t="s">
        <v>7825</v>
      </c>
      <c r="IE3626" s="200" t="s">
        <v>7826</v>
      </c>
      <c r="IF3626" s="200" t="s">
        <v>6009</v>
      </c>
    </row>
    <row r="3627" spans="237:240" x14ac:dyDescent="0.3">
      <c r="IC3627" s="200" t="s">
        <v>7822</v>
      </c>
      <c r="ID3627" s="200" t="s">
        <v>7827</v>
      </c>
      <c r="IE3627" s="200" t="s">
        <v>7828</v>
      </c>
      <c r="IF3627" s="200" t="s">
        <v>6009</v>
      </c>
    </row>
    <row r="3628" spans="237:240" x14ac:dyDescent="0.3">
      <c r="IC3628" s="200" t="s">
        <v>7822</v>
      </c>
      <c r="ID3628" s="200" t="s">
        <v>7829</v>
      </c>
      <c r="IE3628" s="200" t="s">
        <v>7830</v>
      </c>
      <c r="IF3628" s="200" t="s">
        <v>6009</v>
      </c>
    </row>
    <row r="3629" spans="237:240" x14ac:dyDescent="0.3">
      <c r="IC3629" s="200" t="s">
        <v>7822</v>
      </c>
      <c r="ID3629" s="200" t="s">
        <v>7686</v>
      </c>
      <c r="IE3629" s="200" t="s">
        <v>7687</v>
      </c>
      <c r="IF3629" s="200" t="s">
        <v>6009</v>
      </c>
    </row>
    <row r="3630" spans="237:240" x14ac:dyDescent="0.3">
      <c r="IC3630" s="200" t="s">
        <v>7822</v>
      </c>
      <c r="ID3630" s="200" t="s">
        <v>7831</v>
      </c>
      <c r="IE3630" s="200" t="s">
        <v>7832</v>
      </c>
      <c r="IF3630" s="200" t="s">
        <v>6009</v>
      </c>
    </row>
    <row r="3631" spans="237:240" x14ac:dyDescent="0.3">
      <c r="IC3631" s="200" t="s">
        <v>7822</v>
      </c>
      <c r="ID3631" s="200" t="s">
        <v>7833</v>
      </c>
      <c r="IE3631" s="200" t="s">
        <v>7834</v>
      </c>
      <c r="IF3631" s="200" t="s">
        <v>6009</v>
      </c>
    </row>
    <row r="3632" spans="237:240" x14ac:dyDescent="0.3">
      <c r="IC3632" s="200" t="s">
        <v>7822</v>
      </c>
      <c r="ID3632" s="200" t="s">
        <v>7835</v>
      </c>
      <c r="IE3632" s="200" t="s">
        <v>7836</v>
      </c>
      <c r="IF3632" s="200" t="s">
        <v>6009</v>
      </c>
    </row>
    <row r="3633" spans="237:240" x14ac:dyDescent="0.3">
      <c r="IC3633" s="200" t="s">
        <v>7822</v>
      </c>
      <c r="ID3633" s="200" t="s">
        <v>7837</v>
      </c>
      <c r="IE3633" s="200" t="s">
        <v>7838</v>
      </c>
      <c r="IF3633" s="200" t="s">
        <v>6009</v>
      </c>
    </row>
    <row r="3634" spans="237:240" x14ac:dyDescent="0.3">
      <c r="IC3634" s="200" t="s">
        <v>7822</v>
      </c>
      <c r="ID3634" s="200" t="s">
        <v>7839</v>
      </c>
      <c r="IE3634" s="200" t="s">
        <v>7840</v>
      </c>
      <c r="IF3634" s="200" t="s">
        <v>6009</v>
      </c>
    </row>
    <row r="3635" spans="237:240" x14ac:dyDescent="0.3">
      <c r="IC3635" s="200" t="s">
        <v>7822</v>
      </c>
      <c r="ID3635" s="200" t="s">
        <v>7841</v>
      </c>
      <c r="IE3635" s="200" t="s">
        <v>7842</v>
      </c>
      <c r="IF3635" s="200" t="s">
        <v>6009</v>
      </c>
    </row>
    <row r="3636" spans="237:240" x14ac:dyDescent="0.3">
      <c r="IC3636" s="200" t="s">
        <v>7822</v>
      </c>
      <c r="ID3636" s="200" t="s">
        <v>7843</v>
      </c>
      <c r="IE3636" s="200" t="s">
        <v>7844</v>
      </c>
      <c r="IF3636" s="200" t="s">
        <v>6009</v>
      </c>
    </row>
    <row r="3637" spans="237:240" x14ac:dyDescent="0.3">
      <c r="IC3637" s="200" t="s">
        <v>7845</v>
      </c>
      <c r="ID3637" s="200" t="s">
        <v>7846</v>
      </c>
      <c r="IE3637" s="200" t="s">
        <v>7847</v>
      </c>
      <c r="IF3637" s="200" t="s">
        <v>6009</v>
      </c>
    </row>
    <row r="3638" spans="237:240" x14ac:dyDescent="0.3">
      <c r="IC3638" s="200" t="s">
        <v>7845</v>
      </c>
      <c r="ID3638" s="200" t="s">
        <v>4853</v>
      </c>
      <c r="IE3638" s="200" t="s">
        <v>7848</v>
      </c>
      <c r="IF3638" s="200" t="s">
        <v>6009</v>
      </c>
    </row>
    <row r="3639" spans="237:240" x14ac:dyDescent="0.3">
      <c r="IC3639" s="200" t="s">
        <v>7845</v>
      </c>
      <c r="ID3639" s="200" t="s">
        <v>7849</v>
      </c>
      <c r="IE3639" s="200" t="s">
        <v>7850</v>
      </c>
      <c r="IF3639" s="200" t="s">
        <v>6009</v>
      </c>
    </row>
    <row r="3640" spans="237:240" x14ac:dyDescent="0.3">
      <c r="IC3640" s="200" t="s">
        <v>7845</v>
      </c>
      <c r="ID3640" s="200" t="s">
        <v>7851</v>
      </c>
      <c r="IE3640" s="200" t="s">
        <v>7852</v>
      </c>
      <c r="IF3640" s="200" t="s">
        <v>6009</v>
      </c>
    </row>
    <row r="3641" spans="237:240" x14ac:dyDescent="0.3">
      <c r="IC3641" s="200" t="s">
        <v>7845</v>
      </c>
      <c r="ID3641" s="200" t="s">
        <v>7853</v>
      </c>
      <c r="IE3641" s="200" t="s">
        <v>7854</v>
      </c>
      <c r="IF3641" s="200" t="s">
        <v>6009</v>
      </c>
    </row>
    <row r="3642" spans="237:240" x14ac:dyDescent="0.3">
      <c r="IC3642" s="200" t="s">
        <v>7845</v>
      </c>
      <c r="ID3642" s="200" t="s">
        <v>7855</v>
      </c>
      <c r="IE3642" s="200" t="s">
        <v>7856</v>
      </c>
      <c r="IF3642" s="200" t="s">
        <v>6009</v>
      </c>
    </row>
    <row r="3643" spans="237:240" x14ac:dyDescent="0.3">
      <c r="IC3643" s="200" t="s">
        <v>7845</v>
      </c>
      <c r="ID3643" s="200" t="s">
        <v>7857</v>
      </c>
      <c r="IE3643" s="200" t="s">
        <v>7858</v>
      </c>
      <c r="IF3643" s="200" t="s">
        <v>6009</v>
      </c>
    </row>
    <row r="3644" spans="237:240" x14ac:dyDescent="0.3">
      <c r="IC3644" s="200" t="s">
        <v>7845</v>
      </c>
      <c r="ID3644" s="200" t="s">
        <v>7859</v>
      </c>
      <c r="IE3644" s="200" t="s">
        <v>7860</v>
      </c>
      <c r="IF3644" s="200" t="s">
        <v>6009</v>
      </c>
    </row>
    <row r="3645" spans="237:240" x14ac:dyDescent="0.3">
      <c r="IC3645" s="200" t="s">
        <v>7845</v>
      </c>
      <c r="ID3645" s="200" t="s">
        <v>6477</v>
      </c>
      <c r="IE3645" s="200" t="s">
        <v>7861</v>
      </c>
      <c r="IF3645" s="200" t="s">
        <v>6009</v>
      </c>
    </row>
    <row r="3646" spans="237:240" x14ac:dyDescent="0.3">
      <c r="IC3646" s="200" t="s">
        <v>7845</v>
      </c>
      <c r="ID3646" s="200" t="s">
        <v>7862</v>
      </c>
      <c r="IE3646" s="200" t="s">
        <v>7863</v>
      </c>
      <c r="IF3646" s="200" t="s">
        <v>6009</v>
      </c>
    </row>
    <row r="3647" spans="237:240" x14ac:dyDescent="0.3">
      <c r="IC3647" s="200" t="s">
        <v>7864</v>
      </c>
      <c r="ID3647" s="200" t="s">
        <v>7865</v>
      </c>
      <c r="IE3647" s="200" t="s">
        <v>7866</v>
      </c>
      <c r="IF3647" s="200" t="s">
        <v>6009</v>
      </c>
    </row>
    <row r="3648" spans="237:240" x14ac:dyDescent="0.3">
      <c r="IC3648" s="200" t="s">
        <v>7864</v>
      </c>
      <c r="ID3648" s="200" t="s">
        <v>7867</v>
      </c>
      <c r="IE3648" s="200" t="s">
        <v>7868</v>
      </c>
      <c r="IF3648" s="200" t="s">
        <v>6009</v>
      </c>
    </row>
    <row r="3649" spans="237:240" x14ac:dyDescent="0.3">
      <c r="IC3649" s="200" t="s">
        <v>7864</v>
      </c>
      <c r="ID3649" s="200" t="s">
        <v>7869</v>
      </c>
      <c r="IE3649" s="200" t="s">
        <v>7870</v>
      </c>
      <c r="IF3649" s="200" t="s">
        <v>6009</v>
      </c>
    </row>
    <row r="3650" spans="237:240" x14ac:dyDescent="0.3">
      <c r="IC3650" s="200" t="s">
        <v>7864</v>
      </c>
      <c r="ID3650" s="200" t="s">
        <v>7871</v>
      </c>
      <c r="IE3650" s="200" t="s">
        <v>7872</v>
      </c>
      <c r="IF3650" s="200" t="s">
        <v>6009</v>
      </c>
    </row>
    <row r="3651" spans="237:240" x14ac:dyDescent="0.3">
      <c r="IC3651" s="200" t="s">
        <v>7864</v>
      </c>
      <c r="ID3651" s="200" t="s">
        <v>7873</v>
      </c>
      <c r="IE3651" s="200" t="s">
        <v>7874</v>
      </c>
      <c r="IF3651" s="200" t="s">
        <v>6009</v>
      </c>
    </row>
    <row r="3652" spans="237:240" x14ac:dyDescent="0.3">
      <c r="IC3652" s="200" t="s">
        <v>7864</v>
      </c>
      <c r="ID3652" s="200" t="s">
        <v>7875</v>
      </c>
      <c r="IE3652" s="200" t="s">
        <v>7876</v>
      </c>
      <c r="IF3652" s="200" t="s">
        <v>6009</v>
      </c>
    </row>
    <row r="3653" spans="237:240" x14ac:dyDescent="0.3">
      <c r="IC3653" s="200" t="s">
        <v>7864</v>
      </c>
      <c r="ID3653" s="200" t="s">
        <v>7877</v>
      </c>
      <c r="IE3653" s="200" t="s">
        <v>7878</v>
      </c>
      <c r="IF3653" s="200" t="s">
        <v>6009</v>
      </c>
    </row>
    <row r="3654" spans="237:240" x14ac:dyDescent="0.3">
      <c r="IC3654" s="200" t="s">
        <v>7879</v>
      </c>
      <c r="ID3654" s="200" t="s">
        <v>7880</v>
      </c>
      <c r="IE3654" s="200" t="s">
        <v>7881</v>
      </c>
      <c r="IF3654" s="200" t="s">
        <v>6009</v>
      </c>
    </row>
    <row r="3655" spans="237:240" x14ac:dyDescent="0.3">
      <c r="IC3655" s="200" t="s">
        <v>7879</v>
      </c>
      <c r="ID3655" s="200" t="s">
        <v>7882</v>
      </c>
      <c r="IE3655" s="200" t="s">
        <v>7883</v>
      </c>
      <c r="IF3655" s="200" t="s">
        <v>6009</v>
      </c>
    </row>
    <row r="3656" spans="237:240" x14ac:dyDescent="0.3">
      <c r="IC3656" s="200" t="s">
        <v>7879</v>
      </c>
      <c r="ID3656" s="200" t="s">
        <v>7884</v>
      </c>
      <c r="IE3656" s="200" t="s">
        <v>7885</v>
      </c>
      <c r="IF3656" s="200" t="s">
        <v>6009</v>
      </c>
    </row>
    <row r="3657" spans="237:240" x14ac:dyDescent="0.3">
      <c r="IC3657" s="200" t="s">
        <v>7886</v>
      </c>
      <c r="ID3657" s="200" t="s">
        <v>7887</v>
      </c>
      <c r="IE3657" s="200" t="s">
        <v>7888</v>
      </c>
      <c r="IF3657" s="200" t="s">
        <v>707</v>
      </c>
    </row>
    <row r="3658" spans="237:240" x14ac:dyDescent="0.3">
      <c r="IC3658" s="200" t="s">
        <v>7886</v>
      </c>
      <c r="ID3658" s="200" t="s">
        <v>7889</v>
      </c>
      <c r="IE3658" s="200" t="s">
        <v>7890</v>
      </c>
      <c r="IF3658" s="200" t="s">
        <v>707</v>
      </c>
    </row>
    <row r="3659" spans="237:240" x14ac:dyDescent="0.3">
      <c r="IC3659" s="200" t="s">
        <v>7886</v>
      </c>
      <c r="ID3659" s="200" t="s">
        <v>7891</v>
      </c>
      <c r="IE3659" s="200" t="s">
        <v>7892</v>
      </c>
      <c r="IF3659" s="200" t="s">
        <v>707</v>
      </c>
    </row>
    <row r="3660" spans="237:240" x14ac:dyDescent="0.3">
      <c r="IC3660" s="200" t="s">
        <v>7886</v>
      </c>
      <c r="ID3660" s="200" t="s">
        <v>7893</v>
      </c>
      <c r="IE3660" s="200" t="s">
        <v>7894</v>
      </c>
      <c r="IF3660" s="200" t="s">
        <v>707</v>
      </c>
    </row>
    <row r="3661" spans="237:240" x14ac:dyDescent="0.3">
      <c r="IC3661" s="200" t="s">
        <v>7886</v>
      </c>
      <c r="ID3661" s="200" t="s">
        <v>7895</v>
      </c>
      <c r="IE3661" s="200" t="s">
        <v>7896</v>
      </c>
      <c r="IF3661" s="200" t="s">
        <v>707</v>
      </c>
    </row>
    <row r="3662" spans="237:240" x14ac:dyDescent="0.3">
      <c r="IC3662" s="200" t="s">
        <v>7886</v>
      </c>
      <c r="ID3662" s="200" t="s">
        <v>7897</v>
      </c>
      <c r="IE3662" s="200" t="s">
        <v>7898</v>
      </c>
      <c r="IF3662" s="200" t="s">
        <v>707</v>
      </c>
    </row>
    <row r="3663" spans="237:240" x14ac:dyDescent="0.3">
      <c r="IC3663" s="200" t="s">
        <v>7899</v>
      </c>
      <c r="ID3663" s="200" t="s">
        <v>7900</v>
      </c>
      <c r="IE3663" s="200" t="s">
        <v>7901</v>
      </c>
      <c r="IF3663" s="200" t="s">
        <v>707</v>
      </c>
    </row>
    <row r="3664" spans="237:240" x14ac:dyDescent="0.3">
      <c r="IC3664" s="200" t="s">
        <v>7899</v>
      </c>
      <c r="ID3664" s="200" t="s">
        <v>7902</v>
      </c>
      <c r="IE3664" s="200" t="s">
        <v>7903</v>
      </c>
      <c r="IF3664" s="200" t="s">
        <v>707</v>
      </c>
    </row>
    <row r="3665" spans="237:240" x14ac:dyDescent="0.3">
      <c r="IC3665" s="200" t="s">
        <v>7899</v>
      </c>
      <c r="ID3665" s="200" t="s">
        <v>7904</v>
      </c>
      <c r="IE3665" s="200" t="s">
        <v>7905</v>
      </c>
      <c r="IF3665" s="200" t="s">
        <v>707</v>
      </c>
    </row>
    <row r="3666" spans="237:240" x14ac:dyDescent="0.3">
      <c r="IC3666" s="200" t="s">
        <v>7899</v>
      </c>
      <c r="ID3666" s="200" t="s">
        <v>7906</v>
      </c>
      <c r="IE3666" s="200" t="s">
        <v>7907</v>
      </c>
      <c r="IF3666" s="200" t="s">
        <v>707</v>
      </c>
    </row>
    <row r="3667" spans="237:240" x14ac:dyDescent="0.3">
      <c r="IC3667" s="200" t="s">
        <v>7899</v>
      </c>
      <c r="ID3667" s="200" t="s">
        <v>7908</v>
      </c>
      <c r="IE3667" s="200" t="s">
        <v>7909</v>
      </c>
      <c r="IF3667" s="200" t="s">
        <v>707</v>
      </c>
    </row>
    <row r="3668" spans="237:240" x14ac:dyDescent="0.3">
      <c r="IC3668" s="200" t="s">
        <v>7899</v>
      </c>
      <c r="ID3668" s="200" t="s">
        <v>7910</v>
      </c>
      <c r="IE3668" s="200" t="s">
        <v>7911</v>
      </c>
      <c r="IF3668" s="200" t="s">
        <v>707</v>
      </c>
    </row>
    <row r="3669" spans="237:240" x14ac:dyDescent="0.3">
      <c r="IC3669" s="200" t="s">
        <v>7912</v>
      </c>
      <c r="ID3669" s="200" t="s">
        <v>7913</v>
      </c>
      <c r="IE3669" s="200" t="s">
        <v>7914</v>
      </c>
      <c r="IF3669" s="200" t="s">
        <v>707</v>
      </c>
    </row>
    <row r="3670" spans="237:240" x14ac:dyDescent="0.3">
      <c r="IC3670" s="200" t="s">
        <v>7912</v>
      </c>
      <c r="ID3670" s="200" t="s">
        <v>7915</v>
      </c>
      <c r="IE3670" s="200" t="s">
        <v>7916</v>
      </c>
      <c r="IF3670" s="200" t="s">
        <v>707</v>
      </c>
    </row>
    <row r="3671" spans="237:240" x14ac:dyDescent="0.3">
      <c r="IC3671" s="200" t="s">
        <v>7912</v>
      </c>
      <c r="ID3671" s="200" t="s">
        <v>7917</v>
      </c>
      <c r="IE3671" s="200" t="s">
        <v>7918</v>
      </c>
      <c r="IF3671" s="200" t="s">
        <v>707</v>
      </c>
    </row>
    <row r="3672" spans="237:240" x14ac:dyDescent="0.3">
      <c r="IC3672" s="200" t="s">
        <v>7912</v>
      </c>
      <c r="ID3672" s="200" t="s">
        <v>7919</v>
      </c>
      <c r="IE3672" s="200" t="s">
        <v>7920</v>
      </c>
      <c r="IF3672" s="200" t="s">
        <v>707</v>
      </c>
    </row>
    <row r="3673" spans="237:240" x14ac:dyDescent="0.3">
      <c r="IC3673" s="200" t="s">
        <v>7921</v>
      </c>
      <c r="ID3673" s="200" t="s">
        <v>7922</v>
      </c>
      <c r="IE3673" s="200" t="s">
        <v>7923</v>
      </c>
      <c r="IF3673" s="200" t="s">
        <v>707</v>
      </c>
    </row>
    <row r="3674" spans="237:240" x14ac:dyDescent="0.3">
      <c r="IC3674" s="200" t="s">
        <v>7921</v>
      </c>
      <c r="ID3674" s="200" t="s">
        <v>7924</v>
      </c>
      <c r="IE3674" s="200" t="s">
        <v>7925</v>
      </c>
      <c r="IF3674" s="200" t="s">
        <v>707</v>
      </c>
    </row>
    <row r="3675" spans="237:240" x14ac:dyDescent="0.3">
      <c r="IC3675" s="200" t="s">
        <v>7921</v>
      </c>
      <c r="ID3675" s="200" t="s">
        <v>7926</v>
      </c>
      <c r="IE3675" s="200" t="s">
        <v>7927</v>
      </c>
      <c r="IF3675" s="200" t="s">
        <v>707</v>
      </c>
    </row>
    <row r="3676" spans="237:240" x14ac:dyDescent="0.3">
      <c r="IC3676" s="200" t="s">
        <v>7928</v>
      </c>
      <c r="ID3676" s="200" t="s">
        <v>7929</v>
      </c>
      <c r="IE3676" s="200" t="s">
        <v>7930</v>
      </c>
      <c r="IF3676" s="200" t="s">
        <v>707</v>
      </c>
    </row>
    <row r="3677" spans="237:240" x14ac:dyDescent="0.3">
      <c r="IC3677" s="200" t="s">
        <v>7928</v>
      </c>
      <c r="ID3677" s="200" t="s">
        <v>4768</v>
      </c>
      <c r="IE3677" s="200" t="s">
        <v>7931</v>
      </c>
      <c r="IF3677" s="200" t="s">
        <v>707</v>
      </c>
    </row>
    <row r="3678" spans="237:240" x14ac:dyDescent="0.3">
      <c r="IC3678" s="200" t="s">
        <v>7928</v>
      </c>
      <c r="ID3678" s="200" t="s">
        <v>7932</v>
      </c>
      <c r="IE3678" s="200" t="s">
        <v>7933</v>
      </c>
      <c r="IF3678" s="200" t="s">
        <v>707</v>
      </c>
    </row>
    <row r="3679" spans="237:240" x14ac:dyDescent="0.3">
      <c r="IC3679" s="200" t="s">
        <v>7928</v>
      </c>
      <c r="ID3679" s="200" t="s">
        <v>7934</v>
      </c>
      <c r="IE3679" s="200" t="s">
        <v>7935</v>
      </c>
      <c r="IF3679" s="200" t="s">
        <v>707</v>
      </c>
    </row>
    <row r="3680" spans="237:240" x14ac:dyDescent="0.3">
      <c r="IC3680" s="200" t="s">
        <v>7928</v>
      </c>
      <c r="ID3680" s="200" t="s">
        <v>7936</v>
      </c>
      <c r="IE3680" s="200" t="s">
        <v>7937</v>
      </c>
      <c r="IF3680" s="200" t="s">
        <v>707</v>
      </c>
    </row>
    <row r="3681" spans="237:240" x14ac:dyDescent="0.3">
      <c r="IC3681" s="200" t="s">
        <v>7928</v>
      </c>
      <c r="ID3681" s="200" t="s">
        <v>7938</v>
      </c>
      <c r="IE3681" s="200" t="s">
        <v>7939</v>
      </c>
      <c r="IF3681" s="200" t="s">
        <v>707</v>
      </c>
    </row>
    <row r="3682" spans="237:240" x14ac:dyDescent="0.3">
      <c r="IC3682" s="200" t="s">
        <v>7928</v>
      </c>
      <c r="ID3682" s="200" t="s">
        <v>7940</v>
      </c>
      <c r="IE3682" s="200" t="s">
        <v>7941</v>
      </c>
      <c r="IF3682" s="200" t="s">
        <v>707</v>
      </c>
    </row>
    <row r="3683" spans="237:240" x14ac:dyDescent="0.3">
      <c r="IC3683" s="200" t="s">
        <v>7928</v>
      </c>
      <c r="ID3683" s="200" t="s">
        <v>7942</v>
      </c>
      <c r="IE3683" s="200" t="s">
        <v>7943</v>
      </c>
      <c r="IF3683" s="200" t="s">
        <v>707</v>
      </c>
    </row>
    <row r="3684" spans="237:240" x14ac:dyDescent="0.3">
      <c r="IC3684" s="200" t="s">
        <v>7928</v>
      </c>
      <c r="ID3684" s="200" t="s">
        <v>7944</v>
      </c>
      <c r="IE3684" s="200" t="s">
        <v>7945</v>
      </c>
      <c r="IF3684" s="200" t="s">
        <v>707</v>
      </c>
    </row>
    <row r="3685" spans="237:240" x14ac:dyDescent="0.3">
      <c r="IC3685" s="200" t="s">
        <v>7928</v>
      </c>
      <c r="ID3685" s="200" t="s">
        <v>7946</v>
      </c>
      <c r="IE3685" s="200" t="s">
        <v>7947</v>
      </c>
      <c r="IF3685" s="200" t="s">
        <v>707</v>
      </c>
    </row>
    <row r="3686" spans="237:240" x14ac:dyDescent="0.3">
      <c r="IC3686" s="200" t="s">
        <v>7928</v>
      </c>
      <c r="ID3686" s="200" t="s">
        <v>7948</v>
      </c>
      <c r="IE3686" s="200" t="s">
        <v>7949</v>
      </c>
      <c r="IF3686" s="200" t="s">
        <v>707</v>
      </c>
    </row>
    <row r="3687" spans="237:240" x14ac:dyDescent="0.3">
      <c r="IC3687" s="200" t="s">
        <v>7950</v>
      </c>
      <c r="ID3687" s="200" t="s">
        <v>7951</v>
      </c>
      <c r="IE3687" s="200" t="s">
        <v>7952</v>
      </c>
      <c r="IF3687" s="200" t="s">
        <v>6009</v>
      </c>
    </row>
    <row r="3688" spans="237:240" x14ac:dyDescent="0.3">
      <c r="IC3688" s="200" t="s">
        <v>7950</v>
      </c>
      <c r="ID3688" s="200" t="s">
        <v>7953</v>
      </c>
      <c r="IE3688" s="200" t="s">
        <v>7954</v>
      </c>
      <c r="IF3688" s="200" t="s">
        <v>707</v>
      </c>
    </row>
    <row r="3689" spans="237:240" x14ac:dyDescent="0.3">
      <c r="IC3689" s="200" t="s">
        <v>7950</v>
      </c>
      <c r="ID3689" s="200" t="s">
        <v>7955</v>
      </c>
      <c r="IE3689" s="200" t="s">
        <v>7956</v>
      </c>
      <c r="IF3689" s="200" t="s">
        <v>707</v>
      </c>
    </row>
    <row r="3690" spans="237:240" x14ac:dyDescent="0.3">
      <c r="IC3690" s="200" t="s">
        <v>7950</v>
      </c>
      <c r="ID3690" s="200" t="s">
        <v>7839</v>
      </c>
      <c r="IE3690" s="200" t="s">
        <v>7957</v>
      </c>
      <c r="IF3690" s="200" t="s">
        <v>707</v>
      </c>
    </row>
    <row r="3691" spans="237:240" x14ac:dyDescent="0.3">
      <c r="IC3691" s="200" t="s">
        <v>7950</v>
      </c>
      <c r="ID3691" s="200" t="s">
        <v>7958</v>
      </c>
      <c r="IE3691" s="200" t="s">
        <v>7959</v>
      </c>
      <c r="IF3691" s="200" t="s">
        <v>707</v>
      </c>
    </row>
    <row r="3692" spans="237:240" x14ac:dyDescent="0.3">
      <c r="IC3692" s="200" t="s">
        <v>7950</v>
      </c>
      <c r="ID3692" s="200" t="s">
        <v>7960</v>
      </c>
      <c r="IE3692" s="200" t="s">
        <v>7961</v>
      </c>
      <c r="IF3692" s="200" t="s">
        <v>707</v>
      </c>
    </row>
    <row r="3693" spans="237:240" x14ac:dyDescent="0.3">
      <c r="IC3693" s="200" t="s">
        <v>7962</v>
      </c>
      <c r="ID3693" s="200" t="s">
        <v>7963</v>
      </c>
      <c r="IE3693" s="200" t="s">
        <v>7964</v>
      </c>
      <c r="IF3693" s="200" t="s">
        <v>6009</v>
      </c>
    </row>
    <row r="3694" spans="237:240" x14ac:dyDescent="0.3">
      <c r="IC3694" s="200" t="s">
        <v>7965</v>
      </c>
      <c r="ID3694" s="200" t="s">
        <v>7549</v>
      </c>
      <c r="IE3694" s="200" t="s">
        <v>7966</v>
      </c>
      <c r="IF3694" s="200" t="s">
        <v>6009</v>
      </c>
    </row>
    <row r="3695" spans="237:240" x14ac:dyDescent="0.3">
      <c r="IC3695" s="200" t="s">
        <v>7965</v>
      </c>
      <c r="ID3695" s="200" t="s">
        <v>7967</v>
      </c>
      <c r="IE3695" s="200" t="s">
        <v>7968</v>
      </c>
      <c r="IF3695" s="200" t="s">
        <v>6009</v>
      </c>
    </row>
    <row r="3696" spans="237:240" x14ac:dyDescent="0.3">
      <c r="IC3696" s="200" t="s">
        <v>7965</v>
      </c>
      <c r="ID3696" s="200" t="s">
        <v>7969</v>
      </c>
      <c r="IE3696" s="200" t="s">
        <v>7970</v>
      </c>
      <c r="IF3696" s="200" t="s">
        <v>6009</v>
      </c>
    </row>
    <row r="3697" spans="237:240" x14ac:dyDescent="0.3">
      <c r="IC3697" s="200" t="s">
        <v>7965</v>
      </c>
      <c r="ID3697" s="200" t="s">
        <v>7971</v>
      </c>
      <c r="IE3697" s="200" t="s">
        <v>7972</v>
      </c>
      <c r="IF3697" s="200" t="s">
        <v>6009</v>
      </c>
    </row>
    <row r="3698" spans="237:240" x14ac:dyDescent="0.3">
      <c r="IC3698" s="200" t="s">
        <v>7965</v>
      </c>
      <c r="ID3698" s="200" t="s">
        <v>7973</v>
      </c>
      <c r="IE3698" s="200" t="s">
        <v>7974</v>
      </c>
      <c r="IF3698" s="200" t="s">
        <v>6009</v>
      </c>
    </row>
    <row r="3699" spans="237:240" x14ac:dyDescent="0.3">
      <c r="IC3699" s="200" t="s">
        <v>7965</v>
      </c>
      <c r="ID3699" s="200" t="s">
        <v>7975</v>
      </c>
      <c r="IE3699" s="200" t="s">
        <v>7976</v>
      </c>
      <c r="IF3699" s="200" t="s">
        <v>6009</v>
      </c>
    </row>
    <row r="3700" spans="237:240" x14ac:dyDescent="0.3">
      <c r="IC3700" s="200" t="s">
        <v>7965</v>
      </c>
      <c r="ID3700" s="200" t="s">
        <v>5760</v>
      </c>
      <c r="IE3700" s="200" t="s">
        <v>7977</v>
      </c>
      <c r="IF3700" s="200" t="s">
        <v>6009</v>
      </c>
    </row>
    <row r="3701" spans="237:240" x14ac:dyDescent="0.3">
      <c r="IC3701" s="200" t="s">
        <v>7965</v>
      </c>
      <c r="ID3701" s="200" t="s">
        <v>7978</v>
      </c>
      <c r="IE3701" s="200" t="s">
        <v>7979</v>
      </c>
      <c r="IF3701" s="200" t="s">
        <v>6009</v>
      </c>
    </row>
    <row r="3702" spans="237:240" x14ac:dyDescent="0.3">
      <c r="IC3702" s="200" t="s">
        <v>7965</v>
      </c>
      <c r="ID3702" s="200" t="s">
        <v>7980</v>
      </c>
      <c r="IE3702" s="200" t="s">
        <v>7981</v>
      </c>
      <c r="IF3702" s="200" t="s">
        <v>6009</v>
      </c>
    </row>
    <row r="3703" spans="237:240" x14ac:dyDescent="0.3">
      <c r="IC3703" s="200" t="s">
        <v>7965</v>
      </c>
      <c r="ID3703" s="200" t="s">
        <v>7982</v>
      </c>
      <c r="IE3703" s="200" t="s">
        <v>7983</v>
      </c>
      <c r="IF3703" s="200" t="s">
        <v>6009</v>
      </c>
    </row>
    <row r="3704" spans="237:240" x14ac:dyDescent="0.3">
      <c r="IC3704" s="200" t="s">
        <v>7984</v>
      </c>
      <c r="ID3704" s="200" t="s">
        <v>7985</v>
      </c>
      <c r="IE3704" s="200" t="s">
        <v>7986</v>
      </c>
      <c r="IF3704" s="200" t="s">
        <v>6009</v>
      </c>
    </row>
    <row r="3705" spans="237:240" x14ac:dyDescent="0.3">
      <c r="IC3705" s="200" t="s">
        <v>7984</v>
      </c>
      <c r="ID3705" s="200" t="s">
        <v>7987</v>
      </c>
      <c r="IE3705" s="200" t="s">
        <v>7988</v>
      </c>
      <c r="IF3705" s="200" t="s">
        <v>6009</v>
      </c>
    </row>
    <row r="3706" spans="237:240" x14ac:dyDescent="0.3">
      <c r="IC3706" s="200" t="s">
        <v>7984</v>
      </c>
      <c r="ID3706" s="200" t="s">
        <v>7989</v>
      </c>
      <c r="IE3706" s="200" t="s">
        <v>7990</v>
      </c>
      <c r="IF3706" s="200" t="s">
        <v>6009</v>
      </c>
    </row>
    <row r="3707" spans="237:240" x14ac:dyDescent="0.3">
      <c r="IC3707" s="200" t="s">
        <v>7984</v>
      </c>
      <c r="ID3707" s="200" t="s">
        <v>7991</v>
      </c>
      <c r="IE3707" s="200" t="s">
        <v>7992</v>
      </c>
      <c r="IF3707" s="200" t="s">
        <v>6009</v>
      </c>
    </row>
    <row r="3708" spans="237:240" x14ac:dyDescent="0.3">
      <c r="IC3708" s="200" t="s">
        <v>7984</v>
      </c>
      <c r="ID3708" s="200" t="s">
        <v>7993</v>
      </c>
      <c r="IE3708" s="200" t="s">
        <v>7994</v>
      </c>
      <c r="IF3708" s="200" t="s">
        <v>6009</v>
      </c>
    </row>
    <row r="3709" spans="237:240" x14ac:dyDescent="0.3">
      <c r="IC3709" s="200" t="s">
        <v>7984</v>
      </c>
      <c r="ID3709" s="200" t="s">
        <v>7995</v>
      </c>
      <c r="IE3709" s="200" t="s">
        <v>7996</v>
      </c>
      <c r="IF3709" s="200" t="s">
        <v>6009</v>
      </c>
    </row>
    <row r="3710" spans="237:240" x14ac:dyDescent="0.3">
      <c r="IC3710" s="200" t="s">
        <v>7984</v>
      </c>
      <c r="ID3710" s="200" t="s">
        <v>7046</v>
      </c>
      <c r="IE3710" s="200" t="s">
        <v>7997</v>
      </c>
      <c r="IF3710" s="200" t="s">
        <v>6009</v>
      </c>
    </row>
    <row r="3711" spans="237:240" x14ac:dyDescent="0.3">
      <c r="IC3711" s="200" t="s">
        <v>7984</v>
      </c>
      <c r="ID3711" s="200" t="s">
        <v>7998</v>
      </c>
      <c r="IE3711" s="200" t="s">
        <v>7999</v>
      </c>
      <c r="IF3711" s="200" t="s">
        <v>6009</v>
      </c>
    </row>
    <row r="3712" spans="237:240" x14ac:dyDescent="0.3">
      <c r="IC3712" s="200" t="s">
        <v>7984</v>
      </c>
      <c r="ID3712" s="200" t="s">
        <v>8000</v>
      </c>
      <c r="IE3712" s="200" t="s">
        <v>8001</v>
      </c>
      <c r="IF3712" s="200" t="s">
        <v>6009</v>
      </c>
    </row>
    <row r="3713" spans="237:240" x14ac:dyDescent="0.3">
      <c r="IC3713" s="200" t="s">
        <v>7984</v>
      </c>
      <c r="ID3713" s="200" t="s">
        <v>8002</v>
      </c>
      <c r="IE3713" s="200" t="s">
        <v>8003</v>
      </c>
      <c r="IF3713" s="200" t="s">
        <v>6009</v>
      </c>
    </row>
    <row r="3714" spans="237:240" x14ac:dyDescent="0.3">
      <c r="IC3714" s="200" t="s">
        <v>7984</v>
      </c>
      <c r="ID3714" s="200" t="s">
        <v>5887</v>
      </c>
      <c r="IE3714" s="200" t="s">
        <v>8004</v>
      </c>
      <c r="IF3714" s="200" t="s">
        <v>6009</v>
      </c>
    </row>
    <row r="3715" spans="237:240" x14ac:dyDescent="0.3">
      <c r="IC3715" s="200" t="s">
        <v>8005</v>
      </c>
      <c r="ID3715" s="200" t="s">
        <v>8006</v>
      </c>
      <c r="IE3715" s="200" t="s">
        <v>8007</v>
      </c>
      <c r="IF3715" s="200" t="s">
        <v>6009</v>
      </c>
    </row>
    <row r="3716" spans="237:240" x14ac:dyDescent="0.3">
      <c r="IC3716" s="200" t="s">
        <v>8005</v>
      </c>
      <c r="ID3716" s="200" t="s">
        <v>8008</v>
      </c>
      <c r="IE3716" s="200" t="s">
        <v>8009</v>
      </c>
      <c r="IF3716" s="200" t="s">
        <v>6009</v>
      </c>
    </row>
    <row r="3717" spans="237:240" x14ac:dyDescent="0.3">
      <c r="IC3717" s="200" t="s">
        <v>8005</v>
      </c>
      <c r="ID3717" s="200" t="s">
        <v>8010</v>
      </c>
      <c r="IE3717" s="200" t="s">
        <v>8011</v>
      </c>
      <c r="IF3717" s="200" t="s">
        <v>6009</v>
      </c>
    </row>
    <row r="3718" spans="237:240" x14ac:dyDescent="0.3">
      <c r="IC3718" s="200" t="s">
        <v>8005</v>
      </c>
      <c r="ID3718" s="200" t="s">
        <v>8012</v>
      </c>
      <c r="IE3718" s="200" t="s">
        <v>8013</v>
      </c>
      <c r="IF3718" s="200" t="s">
        <v>6009</v>
      </c>
    </row>
    <row r="3719" spans="237:240" x14ac:dyDescent="0.3">
      <c r="IC3719" s="200" t="s">
        <v>8014</v>
      </c>
      <c r="ID3719" s="200" t="s">
        <v>8015</v>
      </c>
      <c r="IE3719" s="200" t="s">
        <v>8016</v>
      </c>
      <c r="IF3719" s="200" t="s">
        <v>6009</v>
      </c>
    </row>
    <row r="3720" spans="237:240" x14ac:dyDescent="0.3">
      <c r="IC3720" s="200" t="s">
        <v>8014</v>
      </c>
      <c r="ID3720" s="200" t="s">
        <v>8017</v>
      </c>
      <c r="IE3720" s="200" t="s">
        <v>8018</v>
      </c>
      <c r="IF3720" s="200" t="s">
        <v>6009</v>
      </c>
    </row>
    <row r="3721" spans="237:240" x14ac:dyDescent="0.3">
      <c r="IC3721" s="200" t="s">
        <v>8014</v>
      </c>
      <c r="ID3721" s="200" t="s">
        <v>5658</v>
      </c>
      <c r="IE3721" s="200" t="s">
        <v>8019</v>
      </c>
      <c r="IF3721" s="200" t="s">
        <v>6009</v>
      </c>
    </row>
    <row r="3722" spans="237:240" x14ac:dyDescent="0.3">
      <c r="IC3722" s="200" t="s">
        <v>8014</v>
      </c>
      <c r="ID3722" s="200" t="s">
        <v>8020</v>
      </c>
      <c r="IE3722" s="200" t="s">
        <v>8021</v>
      </c>
      <c r="IF3722" s="200" t="s">
        <v>6009</v>
      </c>
    </row>
    <row r="3723" spans="237:240" x14ac:dyDescent="0.3">
      <c r="IC3723" s="200" t="s">
        <v>8014</v>
      </c>
      <c r="ID3723" s="200" t="s">
        <v>8022</v>
      </c>
      <c r="IE3723" s="200" t="s">
        <v>8023</v>
      </c>
      <c r="IF3723" s="200" t="s">
        <v>6009</v>
      </c>
    </row>
    <row r="3724" spans="237:240" x14ac:dyDescent="0.3">
      <c r="IC3724" s="200" t="s">
        <v>8014</v>
      </c>
      <c r="ID3724" s="200" t="s">
        <v>8024</v>
      </c>
      <c r="IE3724" s="200" t="s">
        <v>8025</v>
      </c>
      <c r="IF3724" s="200" t="s">
        <v>6009</v>
      </c>
    </row>
    <row r="3725" spans="237:240" x14ac:dyDescent="0.3">
      <c r="IC3725" s="200" t="s">
        <v>8014</v>
      </c>
      <c r="ID3725" s="200" t="s">
        <v>8026</v>
      </c>
      <c r="IE3725" s="200" t="s">
        <v>8027</v>
      </c>
      <c r="IF3725" s="200" t="s">
        <v>6009</v>
      </c>
    </row>
    <row r="3726" spans="237:240" x14ac:dyDescent="0.3">
      <c r="IC3726" s="200" t="s">
        <v>8014</v>
      </c>
      <c r="ID3726" s="200" t="s">
        <v>5110</v>
      </c>
      <c r="IE3726" s="200" t="s">
        <v>8028</v>
      </c>
      <c r="IF3726" s="200" t="s">
        <v>6009</v>
      </c>
    </row>
    <row r="3727" spans="237:240" x14ac:dyDescent="0.3">
      <c r="IC3727" s="200" t="s">
        <v>8014</v>
      </c>
      <c r="ID3727" s="200" t="s">
        <v>8029</v>
      </c>
      <c r="IE3727" s="200" t="s">
        <v>8030</v>
      </c>
      <c r="IF3727" s="200" t="s">
        <v>6009</v>
      </c>
    </row>
    <row r="3728" spans="237:240" x14ac:dyDescent="0.3">
      <c r="IC3728" s="200" t="s">
        <v>8014</v>
      </c>
      <c r="ID3728" s="200" t="s">
        <v>8031</v>
      </c>
      <c r="IE3728" s="200" t="s">
        <v>8032</v>
      </c>
      <c r="IF3728" s="200" t="s">
        <v>6009</v>
      </c>
    </row>
    <row r="3729" spans="237:240" x14ac:dyDescent="0.3">
      <c r="IC3729" s="200" t="s">
        <v>8014</v>
      </c>
      <c r="ID3729" s="200" t="s">
        <v>8033</v>
      </c>
      <c r="IE3729" s="200" t="s">
        <v>8034</v>
      </c>
      <c r="IF3729" s="200" t="s">
        <v>6009</v>
      </c>
    </row>
    <row r="3730" spans="237:240" x14ac:dyDescent="0.3">
      <c r="IC3730" s="200" t="s">
        <v>8014</v>
      </c>
      <c r="ID3730" s="200" t="s">
        <v>8035</v>
      </c>
      <c r="IE3730" s="200" t="s">
        <v>8036</v>
      </c>
      <c r="IF3730" s="200" t="s">
        <v>6009</v>
      </c>
    </row>
    <row r="3731" spans="237:240" x14ac:dyDescent="0.3">
      <c r="IC3731" s="200" t="s">
        <v>8037</v>
      </c>
      <c r="ID3731" s="200" t="s">
        <v>8038</v>
      </c>
      <c r="IE3731" s="200" t="s">
        <v>8039</v>
      </c>
      <c r="IF3731" s="200" t="s">
        <v>6009</v>
      </c>
    </row>
    <row r="3732" spans="237:240" x14ac:dyDescent="0.3">
      <c r="IC3732" s="200" t="s">
        <v>8037</v>
      </c>
      <c r="ID3732" s="200" t="s">
        <v>8040</v>
      </c>
      <c r="IE3732" s="200" t="s">
        <v>8041</v>
      </c>
      <c r="IF3732" s="200" t="s">
        <v>6009</v>
      </c>
    </row>
    <row r="3733" spans="237:240" x14ac:dyDescent="0.3">
      <c r="IC3733" s="200" t="s">
        <v>8037</v>
      </c>
      <c r="ID3733" s="200" t="s">
        <v>4756</v>
      </c>
      <c r="IE3733" s="200" t="s">
        <v>8042</v>
      </c>
      <c r="IF3733" s="200" t="s">
        <v>6009</v>
      </c>
    </row>
    <row r="3734" spans="237:240" x14ac:dyDescent="0.3">
      <c r="IC3734" s="200" t="s">
        <v>8037</v>
      </c>
      <c r="ID3734" s="200" t="s">
        <v>8043</v>
      </c>
      <c r="IE3734" s="200" t="s">
        <v>8044</v>
      </c>
      <c r="IF3734" s="200" t="s">
        <v>6009</v>
      </c>
    </row>
    <row r="3735" spans="237:240" x14ac:dyDescent="0.3">
      <c r="IC3735" s="200" t="s">
        <v>8037</v>
      </c>
      <c r="ID3735" s="200" t="s">
        <v>8045</v>
      </c>
      <c r="IE3735" s="200" t="s">
        <v>8046</v>
      </c>
      <c r="IF3735" s="200" t="s">
        <v>6009</v>
      </c>
    </row>
    <row r="3736" spans="237:240" x14ac:dyDescent="0.3">
      <c r="IC3736" s="200" t="s">
        <v>8037</v>
      </c>
      <c r="ID3736" s="200" t="s">
        <v>8047</v>
      </c>
      <c r="IE3736" s="200" t="s">
        <v>8048</v>
      </c>
      <c r="IF3736" s="200" t="s">
        <v>6009</v>
      </c>
    </row>
    <row r="3737" spans="237:240" x14ac:dyDescent="0.3">
      <c r="IC3737" s="200" t="s">
        <v>8037</v>
      </c>
      <c r="ID3737" s="200" t="s">
        <v>8049</v>
      </c>
      <c r="IE3737" s="200" t="s">
        <v>8050</v>
      </c>
      <c r="IF3737" s="200" t="s">
        <v>6009</v>
      </c>
    </row>
    <row r="3738" spans="237:240" x14ac:dyDescent="0.3">
      <c r="IC3738" s="200" t="s">
        <v>8037</v>
      </c>
      <c r="ID3738" s="200" t="s">
        <v>8051</v>
      </c>
      <c r="IE3738" s="200" t="s">
        <v>8052</v>
      </c>
      <c r="IF3738" s="200" t="s">
        <v>6009</v>
      </c>
    </row>
    <row r="3739" spans="237:240" x14ac:dyDescent="0.3">
      <c r="IC3739" s="200" t="s">
        <v>8053</v>
      </c>
      <c r="ID3739" s="200" t="s">
        <v>8054</v>
      </c>
      <c r="IE3739" s="200" t="s">
        <v>8055</v>
      </c>
      <c r="IF3739" s="200" t="s">
        <v>6009</v>
      </c>
    </row>
    <row r="3740" spans="237:240" x14ac:dyDescent="0.3">
      <c r="IC3740" s="200" t="s">
        <v>8053</v>
      </c>
      <c r="ID3740" s="200" t="s">
        <v>8056</v>
      </c>
      <c r="IE3740" s="200" t="s">
        <v>8057</v>
      </c>
      <c r="IF3740" s="200" t="s">
        <v>6009</v>
      </c>
    </row>
    <row r="3741" spans="237:240" x14ac:dyDescent="0.3">
      <c r="IC3741" s="200" t="s">
        <v>8053</v>
      </c>
      <c r="ID3741" s="200" t="s">
        <v>8058</v>
      </c>
      <c r="IE3741" s="200" t="s">
        <v>8059</v>
      </c>
      <c r="IF3741" s="200" t="s">
        <v>6009</v>
      </c>
    </row>
    <row r="3742" spans="237:240" x14ac:dyDescent="0.3">
      <c r="IC3742" s="200" t="s">
        <v>8053</v>
      </c>
      <c r="ID3742" s="200" t="s">
        <v>8060</v>
      </c>
      <c r="IE3742" s="200" t="s">
        <v>8061</v>
      </c>
      <c r="IF3742" s="200" t="s">
        <v>6009</v>
      </c>
    </row>
    <row r="3743" spans="237:240" x14ac:dyDescent="0.3">
      <c r="IC3743" s="200" t="s">
        <v>8053</v>
      </c>
      <c r="ID3743" s="200" t="s">
        <v>8062</v>
      </c>
      <c r="IE3743" s="200" t="s">
        <v>8063</v>
      </c>
      <c r="IF3743" s="200" t="s">
        <v>6009</v>
      </c>
    </row>
    <row r="3744" spans="237:240" x14ac:dyDescent="0.3">
      <c r="IC3744" s="200" t="s">
        <v>8053</v>
      </c>
      <c r="ID3744" s="200" t="s">
        <v>8064</v>
      </c>
      <c r="IE3744" s="200" t="s">
        <v>8065</v>
      </c>
      <c r="IF3744" s="200" t="s">
        <v>6009</v>
      </c>
    </row>
    <row r="3745" spans="237:240" x14ac:dyDescent="0.3">
      <c r="IC3745" s="200" t="s">
        <v>8053</v>
      </c>
      <c r="ID3745" s="200" t="s">
        <v>8066</v>
      </c>
      <c r="IE3745" s="200" t="s">
        <v>8067</v>
      </c>
      <c r="IF3745" s="200" t="s">
        <v>6009</v>
      </c>
    </row>
    <row r="3746" spans="237:240" x14ac:dyDescent="0.3">
      <c r="IC3746" s="200" t="s">
        <v>8068</v>
      </c>
      <c r="ID3746" s="200" t="s">
        <v>8069</v>
      </c>
      <c r="IE3746" s="200" t="s">
        <v>8070</v>
      </c>
      <c r="IF3746" s="200" t="s">
        <v>6009</v>
      </c>
    </row>
    <row r="3747" spans="237:240" x14ac:dyDescent="0.3">
      <c r="IC3747" s="200" t="s">
        <v>8068</v>
      </c>
      <c r="ID3747" s="200" t="s">
        <v>8071</v>
      </c>
      <c r="IE3747" s="200" t="s">
        <v>8072</v>
      </c>
      <c r="IF3747" s="200" t="s">
        <v>6009</v>
      </c>
    </row>
    <row r="3748" spans="237:240" x14ac:dyDescent="0.3">
      <c r="IC3748" s="200" t="s">
        <v>8068</v>
      </c>
      <c r="ID3748" s="200" t="s">
        <v>8073</v>
      </c>
      <c r="IE3748" s="200" t="s">
        <v>8074</v>
      </c>
      <c r="IF3748" s="200" t="s">
        <v>6009</v>
      </c>
    </row>
    <row r="3749" spans="237:240" x14ac:dyDescent="0.3">
      <c r="IC3749" s="200" t="s">
        <v>8068</v>
      </c>
      <c r="ID3749" s="200" t="s">
        <v>8075</v>
      </c>
      <c r="IE3749" s="200" t="s">
        <v>8076</v>
      </c>
      <c r="IF3749" s="200" t="s">
        <v>6009</v>
      </c>
    </row>
    <row r="3750" spans="237:240" x14ac:dyDescent="0.3">
      <c r="IC3750" s="200" t="s">
        <v>8068</v>
      </c>
      <c r="ID3750" s="200" t="s">
        <v>8077</v>
      </c>
      <c r="IE3750" s="200" t="s">
        <v>8078</v>
      </c>
      <c r="IF3750" s="200" t="s">
        <v>6009</v>
      </c>
    </row>
    <row r="3751" spans="237:240" x14ac:dyDescent="0.3">
      <c r="IC3751" s="200" t="s">
        <v>8068</v>
      </c>
      <c r="ID3751" s="200" t="s">
        <v>8079</v>
      </c>
      <c r="IE3751" s="200" t="s">
        <v>8080</v>
      </c>
      <c r="IF3751" s="200" t="s">
        <v>6009</v>
      </c>
    </row>
    <row r="3752" spans="237:240" x14ac:dyDescent="0.3">
      <c r="IC3752" s="200" t="s">
        <v>8068</v>
      </c>
      <c r="ID3752" s="200" t="s">
        <v>8081</v>
      </c>
      <c r="IE3752" s="200" t="s">
        <v>8082</v>
      </c>
      <c r="IF3752" s="200" t="s">
        <v>6009</v>
      </c>
    </row>
    <row r="3753" spans="237:240" x14ac:dyDescent="0.3">
      <c r="IC3753" s="200" t="s">
        <v>8068</v>
      </c>
      <c r="ID3753" s="200" t="s">
        <v>8083</v>
      </c>
      <c r="IE3753" s="200" t="s">
        <v>8084</v>
      </c>
      <c r="IF3753" s="200" t="s">
        <v>6009</v>
      </c>
    </row>
    <row r="3754" spans="237:240" x14ac:dyDescent="0.3">
      <c r="IC3754" s="200" t="s">
        <v>8085</v>
      </c>
      <c r="ID3754" s="200" t="s">
        <v>3317</v>
      </c>
      <c r="IE3754" s="200" t="s">
        <v>8086</v>
      </c>
      <c r="IF3754" s="200" t="s">
        <v>6009</v>
      </c>
    </row>
    <row r="3755" spans="237:240" x14ac:dyDescent="0.3">
      <c r="IC3755" s="200" t="s">
        <v>8085</v>
      </c>
      <c r="ID3755" s="200" t="s">
        <v>8087</v>
      </c>
      <c r="IE3755" s="200" t="s">
        <v>8088</v>
      </c>
      <c r="IF3755" s="200" t="s">
        <v>6009</v>
      </c>
    </row>
    <row r="3756" spans="237:240" x14ac:dyDescent="0.3">
      <c r="IC3756" s="200" t="s">
        <v>8085</v>
      </c>
      <c r="ID3756" s="200" t="s">
        <v>7228</v>
      </c>
      <c r="IE3756" s="200" t="s">
        <v>8089</v>
      </c>
      <c r="IF3756" s="200" t="s">
        <v>6009</v>
      </c>
    </row>
    <row r="3757" spans="237:240" x14ac:dyDescent="0.3">
      <c r="IC3757" s="200" t="s">
        <v>8085</v>
      </c>
      <c r="ID3757" s="200" t="s">
        <v>8090</v>
      </c>
      <c r="IE3757" s="200" t="s">
        <v>8091</v>
      </c>
      <c r="IF3757" s="200" t="s">
        <v>6009</v>
      </c>
    </row>
    <row r="3758" spans="237:240" x14ac:dyDescent="0.3">
      <c r="IC3758" s="200" t="s">
        <v>8085</v>
      </c>
      <c r="ID3758" s="200" t="s">
        <v>7313</v>
      </c>
      <c r="IE3758" s="200" t="s">
        <v>8092</v>
      </c>
      <c r="IF3758" s="200" t="s">
        <v>6009</v>
      </c>
    </row>
    <row r="3759" spans="237:240" x14ac:dyDescent="0.3">
      <c r="IC3759" s="200" t="s">
        <v>8085</v>
      </c>
      <c r="ID3759" s="200" t="s">
        <v>8093</v>
      </c>
      <c r="IE3759" s="200" t="s">
        <v>8094</v>
      </c>
      <c r="IF3759" s="200" t="s">
        <v>6009</v>
      </c>
    </row>
    <row r="3760" spans="237:240" x14ac:dyDescent="0.3">
      <c r="IC3760" s="200" t="s">
        <v>8085</v>
      </c>
      <c r="ID3760" s="200" t="s">
        <v>8095</v>
      </c>
      <c r="IE3760" s="200" t="s">
        <v>8096</v>
      </c>
      <c r="IF3760" s="200" t="s">
        <v>6009</v>
      </c>
    </row>
    <row r="3761" spans="237:240" x14ac:dyDescent="0.3">
      <c r="IC3761" s="200" t="s">
        <v>8097</v>
      </c>
      <c r="ID3761" s="200" t="s">
        <v>8098</v>
      </c>
      <c r="IE3761" s="200" t="s">
        <v>8099</v>
      </c>
      <c r="IF3761" s="200" t="s">
        <v>6009</v>
      </c>
    </row>
    <row r="3762" spans="237:240" x14ac:dyDescent="0.3">
      <c r="IC3762" s="200" t="s">
        <v>8097</v>
      </c>
      <c r="ID3762" s="200" t="s">
        <v>8100</v>
      </c>
      <c r="IE3762" s="200" t="s">
        <v>8101</v>
      </c>
      <c r="IF3762" s="200" t="s">
        <v>6009</v>
      </c>
    </row>
    <row r="3763" spans="237:240" x14ac:dyDescent="0.3">
      <c r="IC3763" s="200" t="s">
        <v>8097</v>
      </c>
      <c r="ID3763" s="200" t="s">
        <v>8102</v>
      </c>
      <c r="IE3763" s="200" t="s">
        <v>8103</v>
      </c>
      <c r="IF3763" s="200" t="s">
        <v>6009</v>
      </c>
    </row>
    <row r="3764" spans="237:240" x14ac:dyDescent="0.3">
      <c r="IC3764" s="200" t="s">
        <v>8097</v>
      </c>
      <c r="ID3764" s="200" t="s">
        <v>8104</v>
      </c>
      <c r="IE3764" s="200" t="s">
        <v>8105</v>
      </c>
      <c r="IF3764" s="200" t="s">
        <v>6009</v>
      </c>
    </row>
    <row r="3765" spans="237:240" x14ac:dyDescent="0.3">
      <c r="IC3765" s="200" t="s">
        <v>8097</v>
      </c>
      <c r="ID3765" s="200" t="s">
        <v>8106</v>
      </c>
      <c r="IE3765" s="200" t="s">
        <v>8107</v>
      </c>
      <c r="IF3765" s="200" t="s">
        <v>6009</v>
      </c>
    </row>
    <row r="3766" spans="237:240" x14ac:dyDescent="0.3">
      <c r="IC3766" s="200" t="s">
        <v>8108</v>
      </c>
      <c r="ID3766" s="200" t="s">
        <v>8109</v>
      </c>
      <c r="IE3766" s="200" t="s">
        <v>8110</v>
      </c>
      <c r="IF3766" s="200" t="s">
        <v>8111</v>
      </c>
    </row>
    <row r="3767" spans="237:240" x14ac:dyDescent="0.3">
      <c r="IC3767" s="200" t="s">
        <v>8108</v>
      </c>
      <c r="ID3767" s="200" t="s">
        <v>8112</v>
      </c>
      <c r="IE3767" s="200" t="s">
        <v>8113</v>
      </c>
      <c r="IF3767" s="200" t="s">
        <v>8111</v>
      </c>
    </row>
    <row r="3768" spans="237:240" x14ac:dyDescent="0.3">
      <c r="IC3768" s="200" t="s">
        <v>8114</v>
      </c>
      <c r="ID3768" s="200" t="s">
        <v>8109</v>
      </c>
      <c r="IE3768" s="200" t="s">
        <v>8110</v>
      </c>
      <c r="IF3768" s="200" t="s">
        <v>8111</v>
      </c>
    </row>
    <row r="3769" spans="237:240" x14ac:dyDescent="0.3">
      <c r="IC3769" s="200" t="s">
        <v>8114</v>
      </c>
      <c r="ID3769" s="200" t="s">
        <v>8112</v>
      </c>
      <c r="IE3769" s="200" t="s">
        <v>8113</v>
      </c>
      <c r="IF3769" s="200" t="s">
        <v>8111</v>
      </c>
    </row>
    <row r="3770" spans="237:240" x14ac:dyDescent="0.3">
      <c r="IC3770" s="200" t="s">
        <v>8115</v>
      </c>
      <c r="ID3770" s="200" t="s">
        <v>8109</v>
      </c>
      <c r="IE3770" s="200" t="s">
        <v>8110</v>
      </c>
      <c r="IF3770" s="200" t="s">
        <v>8111</v>
      </c>
    </row>
    <row r="3771" spans="237:240" x14ac:dyDescent="0.3">
      <c r="IC3771" s="200" t="s">
        <v>8115</v>
      </c>
      <c r="ID3771" s="200" t="s">
        <v>8112</v>
      </c>
      <c r="IE3771" s="200" t="s">
        <v>8113</v>
      </c>
      <c r="IF3771" s="200" t="s">
        <v>8111</v>
      </c>
    </row>
    <row r="3772" spans="237:240" x14ac:dyDescent="0.3">
      <c r="IC3772" s="200" t="s">
        <v>8116</v>
      </c>
      <c r="ID3772" s="200" t="s">
        <v>8109</v>
      </c>
      <c r="IE3772" s="200" t="s">
        <v>8117</v>
      </c>
      <c r="IF3772" s="200" t="s">
        <v>8111</v>
      </c>
    </row>
    <row r="3773" spans="237:240" x14ac:dyDescent="0.3">
      <c r="IC3773" s="200" t="s">
        <v>8116</v>
      </c>
      <c r="ID3773" s="200" t="s">
        <v>8112</v>
      </c>
      <c r="IE3773" s="200" t="s">
        <v>8118</v>
      </c>
      <c r="IF3773" s="200" t="s">
        <v>8111</v>
      </c>
    </row>
    <row r="3774" spans="237:240" x14ac:dyDescent="0.3">
      <c r="IC3774" s="200" t="s">
        <v>8119</v>
      </c>
      <c r="ID3774" s="200" t="s">
        <v>8109</v>
      </c>
      <c r="IE3774" s="200" t="s">
        <v>8117</v>
      </c>
      <c r="IF3774" s="200" t="s">
        <v>8111</v>
      </c>
    </row>
    <row r="3775" spans="237:240" x14ac:dyDescent="0.3">
      <c r="IC3775" s="200" t="s">
        <v>8119</v>
      </c>
      <c r="ID3775" s="200" t="s">
        <v>8112</v>
      </c>
      <c r="IE3775" s="200" t="s">
        <v>8118</v>
      </c>
      <c r="IF3775" s="200" t="s">
        <v>8111</v>
      </c>
    </row>
    <row r="3776" spans="237:240" x14ac:dyDescent="0.3">
      <c r="IC3776" s="200" t="s">
        <v>8120</v>
      </c>
      <c r="ID3776" s="200" t="s">
        <v>8109</v>
      </c>
      <c r="IE3776" s="200" t="s">
        <v>8117</v>
      </c>
      <c r="IF3776" s="200" t="s">
        <v>8111</v>
      </c>
    </row>
    <row r="3777" spans="237:240" x14ac:dyDescent="0.3">
      <c r="IC3777" s="200" t="s">
        <v>8120</v>
      </c>
      <c r="ID3777" s="200" t="s">
        <v>8112</v>
      </c>
      <c r="IE3777" s="200" t="s">
        <v>8118</v>
      </c>
      <c r="IF3777" s="200" t="s">
        <v>8111</v>
      </c>
    </row>
    <row r="3778" spans="237:240" x14ac:dyDescent="0.3">
      <c r="IC3778" s="200" t="s">
        <v>8121</v>
      </c>
      <c r="ID3778" s="200" t="s">
        <v>8109</v>
      </c>
      <c r="IE3778" s="200" t="s">
        <v>8117</v>
      </c>
      <c r="IF3778" s="200" t="s">
        <v>8111</v>
      </c>
    </row>
    <row r="3779" spans="237:240" x14ac:dyDescent="0.3">
      <c r="IC3779" s="200" t="s">
        <v>8121</v>
      </c>
      <c r="ID3779" s="200" t="s">
        <v>8112</v>
      </c>
      <c r="IE3779" s="200" t="s">
        <v>8118</v>
      </c>
      <c r="IF3779" s="200" t="s">
        <v>8111</v>
      </c>
    </row>
    <row r="3780" spans="237:240" x14ac:dyDescent="0.3">
      <c r="IC3780" s="200" t="s">
        <v>8122</v>
      </c>
      <c r="ID3780" s="200" t="s">
        <v>8109</v>
      </c>
      <c r="IE3780" s="200" t="s">
        <v>8123</v>
      </c>
      <c r="IF3780" s="200" t="s">
        <v>8111</v>
      </c>
    </row>
    <row r="3781" spans="237:240" x14ac:dyDescent="0.3">
      <c r="IC3781" s="200" t="s">
        <v>8122</v>
      </c>
      <c r="ID3781" s="200" t="s">
        <v>8112</v>
      </c>
      <c r="IE3781" s="200" t="s">
        <v>8124</v>
      </c>
      <c r="IF3781" s="200" t="s">
        <v>8111</v>
      </c>
    </row>
    <row r="3782" spans="237:240" x14ac:dyDescent="0.3">
      <c r="IC3782" s="200" t="s">
        <v>8125</v>
      </c>
      <c r="ID3782" s="200" t="s">
        <v>8109</v>
      </c>
      <c r="IE3782" s="200" t="s">
        <v>8123</v>
      </c>
      <c r="IF3782" s="200" t="s">
        <v>8111</v>
      </c>
    </row>
    <row r="3783" spans="237:240" x14ac:dyDescent="0.3">
      <c r="IC3783" s="200" t="s">
        <v>8125</v>
      </c>
      <c r="ID3783" s="200" t="s">
        <v>8112</v>
      </c>
      <c r="IE3783" s="200" t="s">
        <v>8124</v>
      </c>
      <c r="IF3783" s="200" t="s">
        <v>8111</v>
      </c>
    </row>
    <row r="3784" spans="237:240" x14ac:dyDescent="0.3">
      <c r="IC3784" s="200" t="s">
        <v>8126</v>
      </c>
      <c r="ID3784" s="200" t="s">
        <v>8109</v>
      </c>
      <c r="IE3784" s="200" t="s">
        <v>8123</v>
      </c>
      <c r="IF3784" s="200" t="s">
        <v>8111</v>
      </c>
    </row>
    <row r="3785" spans="237:240" x14ac:dyDescent="0.3">
      <c r="IC3785" s="200" t="s">
        <v>8126</v>
      </c>
      <c r="ID3785" s="200" t="s">
        <v>8112</v>
      </c>
      <c r="IE3785" s="200" t="s">
        <v>8124</v>
      </c>
      <c r="IF3785" s="200" t="s">
        <v>8111</v>
      </c>
    </row>
    <row r="3786" spans="237:240" x14ac:dyDescent="0.3">
      <c r="IC3786" s="200" t="s">
        <v>8127</v>
      </c>
      <c r="ID3786" s="200" t="s">
        <v>8109</v>
      </c>
      <c r="IE3786" s="200" t="s">
        <v>8123</v>
      </c>
      <c r="IF3786" s="200" t="s">
        <v>8111</v>
      </c>
    </row>
    <row r="3787" spans="237:240" x14ac:dyDescent="0.3">
      <c r="IC3787" s="200" t="s">
        <v>8127</v>
      </c>
      <c r="ID3787" s="200" t="s">
        <v>8112</v>
      </c>
      <c r="IE3787" s="200" t="s">
        <v>8124</v>
      </c>
      <c r="IF3787" s="200" t="s">
        <v>8111</v>
      </c>
    </row>
    <row r="3788" spans="237:240" x14ac:dyDescent="0.3">
      <c r="IC3788" s="200" t="s">
        <v>8128</v>
      </c>
      <c r="ID3788" s="200" t="s">
        <v>8109</v>
      </c>
      <c r="IE3788" s="200" t="s">
        <v>8123</v>
      </c>
      <c r="IF3788" s="200" t="s">
        <v>8111</v>
      </c>
    </row>
    <row r="3789" spans="237:240" x14ac:dyDescent="0.3">
      <c r="IC3789" s="200" t="s">
        <v>8128</v>
      </c>
      <c r="ID3789" s="200" t="s">
        <v>8112</v>
      </c>
      <c r="IE3789" s="200" t="s">
        <v>8124</v>
      </c>
      <c r="IF3789" s="200" t="s">
        <v>8111</v>
      </c>
    </row>
    <row r="3790" spans="237:240" x14ac:dyDescent="0.3">
      <c r="IC3790" s="200" t="s">
        <v>8129</v>
      </c>
      <c r="ID3790" s="200" t="s">
        <v>8109</v>
      </c>
      <c r="IE3790" s="200" t="s">
        <v>8123</v>
      </c>
      <c r="IF3790" s="200" t="s">
        <v>8111</v>
      </c>
    </row>
    <row r="3791" spans="237:240" x14ac:dyDescent="0.3">
      <c r="IC3791" s="200" t="s">
        <v>8129</v>
      </c>
      <c r="ID3791" s="200" t="s">
        <v>8112</v>
      </c>
      <c r="IE3791" s="200" t="s">
        <v>8124</v>
      </c>
      <c r="IF3791" s="200" t="s">
        <v>8111</v>
      </c>
    </row>
    <row r="3792" spans="237:240" x14ac:dyDescent="0.3">
      <c r="IC3792" s="200" t="s">
        <v>8130</v>
      </c>
      <c r="ID3792" s="200" t="s">
        <v>8109</v>
      </c>
      <c r="IE3792" s="200" t="s">
        <v>8131</v>
      </c>
      <c r="IF3792" s="200" t="s">
        <v>8111</v>
      </c>
    </row>
    <row r="3793" spans="237:240" x14ac:dyDescent="0.3">
      <c r="IC3793" s="200" t="s">
        <v>8130</v>
      </c>
      <c r="ID3793" s="200" t="s">
        <v>8112</v>
      </c>
      <c r="IE3793" s="200" t="s">
        <v>8132</v>
      </c>
      <c r="IF3793" s="200" t="s">
        <v>8111</v>
      </c>
    </row>
    <row r="3794" spans="237:240" x14ac:dyDescent="0.3">
      <c r="IC3794" s="200" t="s">
        <v>8133</v>
      </c>
      <c r="ID3794" s="200" t="s">
        <v>8109</v>
      </c>
      <c r="IE3794" s="200" t="s">
        <v>8131</v>
      </c>
      <c r="IF3794" s="200" t="s">
        <v>8111</v>
      </c>
    </row>
    <row r="3795" spans="237:240" x14ac:dyDescent="0.3">
      <c r="IC3795" s="200" t="s">
        <v>8133</v>
      </c>
      <c r="ID3795" s="200" t="s">
        <v>8112</v>
      </c>
      <c r="IE3795" s="200" t="s">
        <v>8132</v>
      </c>
      <c r="IF3795" s="200" t="s">
        <v>8111</v>
      </c>
    </row>
    <row r="3796" spans="237:240" x14ac:dyDescent="0.3">
      <c r="IC3796" s="200" t="s">
        <v>8134</v>
      </c>
      <c r="ID3796" s="200" t="s">
        <v>8109</v>
      </c>
      <c r="IE3796" s="200" t="s">
        <v>8131</v>
      </c>
      <c r="IF3796" s="200" t="s">
        <v>8111</v>
      </c>
    </row>
    <row r="3797" spans="237:240" x14ac:dyDescent="0.3">
      <c r="IC3797" s="200" t="s">
        <v>8134</v>
      </c>
      <c r="ID3797" s="200" t="s">
        <v>8112</v>
      </c>
      <c r="IE3797" s="200" t="s">
        <v>8132</v>
      </c>
      <c r="IF3797" s="200" t="s">
        <v>8111</v>
      </c>
    </row>
    <row r="3798" spans="237:240" x14ac:dyDescent="0.3">
      <c r="IC3798" s="200" t="s">
        <v>8135</v>
      </c>
      <c r="ID3798" s="200" t="s">
        <v>8109</v>
      </c>
      <c r="IE3798" s="200" t="s">
        <v>8131</v>
      </c>
      <c r="IF3798" s="200" t="s">
        <v>8111</v>
      </c>
    </row>
    <row r="3799" spans="237:240" x14ac:dyDescent="0.3">
      <c r="IC3799" s="200" t="s">
        <v>8135</v>
      </c>
      <c r="ID3799" s="200" t="s">
        <v>8112</v>
      </c>
      <c r="IE3799" s="200" t="s">
        <v>8132</v>
      </c>
      <c r="IF3799" s="200" t="s">
        <v>8111</v>
      </c>
    </row>
    <row r="3800" spans="237:240" x14ac:dyDescent="0.3">
      <c r="IC3800" s="200" t="s">
        <v>8136</v>
      </c>
      <c r="ID3800" s="200" t="s">
        <v>8109</v>
      </c>
      <c r="IE3800" s="200" t="s">
        <v>8137</v>
      </c>
      <c r="IF3800" s="200" t="s">
        <v>8111</v>
      </c>
    </row>
    <row r="3801" spans="237:240" x14ac:dyDescent="0.3">
      <c r="IC3801" s="200" t="s">
        <v>8136</v>
      </c>
      <c r="ID3801" s="200" t="s">
        <v>8112</v>
      </c>
      <c r="IE3801" s="200" t="s">
        <v>8138</v>
      </c>
      <c r="IF3801" s="200" t="s">
        <v>8111</v>
      </c>
    </row>
    <row r="3802" spans="237:240" x14ac:dyDescent="0.3">
      <c r="IC3802" s="200" t="s">
        <v>8139</v>
      </c>
      <c r="ID3802" s="200" t="s">
        <v>8109</v>
      </c>
      <c r="IE3802" s="200" t="s">
        <v>8137</v>
      </c>
      <c r="IF3802" s="200" t="s">
        <v>8111</v>
      </c>
    </row>
    <row r="3803" spans="237:240" x14ac:dyDescent="0.3">
      <c r="IC3803" s="200" t="s">
        <v>8139</v>
      </c>
      <c r="ID3803" s="200" t="s">
        <v>8112</v>
      </c>
      <c r="IE3803" s="200" t="s">
        <v>8138</v>
      </c>
      <c r="IF3803" s="200" t="s">
        <v>8111</v>
      </c>
    </row>
    <row r="3804" spans="237:240" x14ac:dyDescent="0.3">
      <c r="IC3804" s="200" t="s">
        <v>8140</v>
      </c>
      <c r="ID3804" s="200" t="s">
        <v>8109</v>
      </c>
      <c r="IE3804" s="200" t="s">
        <v>8141</v>
      </c>
      <c r="IF3804" s="200" t="s">
        <v>8111</v>
      </c>
    </row>
    <row r="3805" spans="237:240" x14ac:dyDescent="0.3">
      <c r="IC3805" s="200" t="s">
        <v>8140</v>
      </c>
      <c r="ID3805" s="200" t="s">
        <v>8112</v>
      </c>
      <c r="IE3805" s="200" t="s">
        <v>8142</v>
      </c>
      <c r="IF3805" s="200" t="s">
        <v>8111</v>
      </c>
    </row>
    <row r="3806" spans="237:240" x14ac:dyDescent="0.3">
      <c r="IC3806" s="200" t="s">
        <v>8143</v>
      </c>
      <c r="ID3806" s="200" t="s">
        <v>8109</v>
      </c>
      <c r="IE3806" s="200" t="s">
        <v>8141</v>
      </c>
      <c r="IF3806" s="200" t="s">
        <v>8111</v>
      </c>
    </row>
    <row r="3807" spans="237:240" x14ac:dyDescent="0.3">
      <c r="IC3807" s="200" t="s">
        <v>8143</v>
      </c>
      <c r="ID3807" s="200" t="s">
        <v>8112</v>
      </c>
      <c r="IE3807" s="200" t="s">
        <v>8142</v>
      </c>
      <c r="IF3807" s="200" t="s">
        <v>8111</v>
      </c>
    </row>
    <row r="3808" spans="237:240" x14ac:dyDescent="0.3">
      <c r="IC3808" s="200" t="s">
        <v>8144</v>
      </c>
      <c r="ID3808" s="200" t="s">
        <v>8109</v>
      </c>
      <c r="IE3808" s="200" t="s">
        <v>8141</v>
      </c>
      <c r="IF3808" s="200" t="s">
        <v>8111</v>
      </c>
    </row>
    <row r="3809" spans="237:240" x14ac:dyDescent="0.3">
      <c r="IC3809" s="200" t="s">
        <v>8144</v>
      </c>
      <c r="ID3809" s="200" t="s">
        <v>8112</v>
      </c>
      <c r="IE3809" s="200" t="s">
        <v>8142</v>
      </c>
      <c r="IF3809" s="200" t="s">
        <v>8111</v>
      </c>
    </row>
    <row r="3810" spans="237:240" x14ac:dyDescent="0.3">
      <c r="IC3810" s="200" t="s">
        <v>8145</v>
      </c>
      <c r="ID3810" s="200" t="s">
        <v>8109</v>
      </c>
      <c r="IE3810" s="200" t="s">
        <v>8146</v>
      </c>
      <c r="IF3810" s="200" t="s">
        <v>8111</v>
      </c>
    </row>
    <row r="3811" spans="237:240" x14ac:dyDescent="0.3">
      <c r="IC3811" s="200" t="s">
        <v>8145</v>
      </c>
      <c r="ID3811" s="200" t="s">
        <v>8112</v>
      </c>
      <c r="IE3811" s="200" t="s">
        <v>8147</v>
      </c>
      <c r="IF3811" s="200" t="s">
        <v>8111</v>
      </c>
    </row>
    <row r="3812" spans="237:240" x14ac:dyDescent="0.3">
      <c r="IC3812" s="200" t="s">
        <v>8148</v>
      </c>
      <c r="ID3812" s="200" t="s">
        <v>8109</v>
      </c>
      <c r="IE3812" s="200" t="s">
        <v>8146</v>
      </c>
      <c r="IF3812" s="200" t="s">
        <v>8111</v>
      </c>
    </row>
    <row r="3813" spans="237:240" x14ac:dyDescent="0.3">
      <c r="IC3813" s="200" t="s">
        <v>8148</v>
      </c>
      <c r="ID3813" s="200" t="s">
        <v>8112</v>
      </c>
      <c r="IE3813" s="200" t="s">
        <v>8147</v>
      </c>
      <c r="IF3813" s="200" t="s">
        <v>8111</v>
      </c>
    </row>
    <row r="3814" spans="237:240" x14ac:dyDescent="0.3">
      <c r="IC3814" s="200" t="s">
        <v>8149</v>
      </c>
      <c r="ID3814" s="200" t="s">
        <v>8109</v>
      </c>
      <c r="IE3814" s="200" t="s">
        <v>8146</v>
      </c>
      <c r="IF3814" s="200" t="s">
        <v>8111</v>
      </c>
    </row>
    <row r="3815" spans="237:240" x14ac:dyDescent="0.3">
      <c r="IC3815" s="200" t="s">
        <v>8149</v>
      </c>
      <c r="ID3815" s="200" t="s">
        <v>8112</v>
      </c>
      <c r="IE3815" s="200" t="s">
        <v>8147</v>
      </c>
      <c r="IF3815" s="200" t="s">
        <v>8111</v>
      </c>
    </row>
    <row r="3816" spans="237:240" x14ac:dyDescent="0.3">
      <c r="IC3816" s="200" t="s">
        <v>8150</v>
      </c>
      <c r="ID3816" s="200" t="s">
        <v>8109</v>
      </c>
      <c r="IE3816" s="200" t="s">
        <v>8146</v>
      </c>
      <c r="IF3816" s="200" t="s">
        <v>8111</v>
      </c>
    </row>
    <row r="3817" spans="237:240" x14ac:dyDescent="0.3">
      <c r="IC3817" s="200" t="s">
        <v>8150</v>
      </c>
      <c r="ID3817" s="200" t="s">
        <v>8112</v>
      </c>
      <c r="IE3817" s="200" t="s">
        <v>8147</v>
      </c>
      <c r="IF3817" s="200" t="s">
        <v>8111</v>
      </c>
    </row>
    <row r="3818" spans="237:240" x14ac:dyDescent="0.3">
      <c r="IC3818" s="200" t="s">
        <v>8151</v>
      </c>
      <c r="ID3818" s="200" t="s">
        <v>8109</v>
      </c>
      <c r="IE3818" s="200" t="s">
        <v>8146</v>
      </c>
      <c r="IF3818" s="200" t="s">
        <v>8111</v>
      </c>
    </row>
    <row r="3819" spans="237:240" x14ac:dyDescent="0.3">
      <c r="IC3819" s="200" t="s">
        <v>8151</v>
      </c>
      <c r="ID3819" s="200" t="s">
        <v>8112</v>
      </c>
      <c r="IE3819" s="200" t="s">
        <v>8147</v>
      </c>
      <c r="IF3819" s="200" t="s">
        <v>8111</v>
      </c>
    </row>
    <row r="3820" spans="237:240" x14ac:dyDescent="0.3">
      <c r="IC3820" s="200" t="s">
        <v>8152</v>
      </c>
      <c r="ID3820" s="200" t="s">
        <v>8109</v>
      </c>
      <c r="IE3820" s="200" t="s">
        <v>8146</v>
      </c>
      <c r="IF3820" s="200" t="s">
        <v>8111</v>
      </c>
    </row>
    <row r="3821" spans="237:240" x14ac:dyDescent="0.3">
      <c r="IC3821" s="200" t="s">
        <v>8152</v>
      </c>
      <c r="ID3821" s="200" t="s">
        <v>8112</v>
      </c>
      <c r="IE3821" s="200" t="s">
        <v>8147</v>
      </c>
      <c r="IF3821" s="200" t="s">
        <v>8111</v>
      </c>
    </row>
    <row r="3822" spans="237:240" x14ac:dyDescent="0.3">
      <c r="IC3822" s="200" t="s">
        <v>8152</v>
      </c>
      <c r="ID3822" s="200" t="s">
        <v>8153</v>
      </c>
      <c r="IE3822" s="200" t="s">
        <v>8154</v>
      </c>
      <c r="IF3822" s="200" t="s">
        <v>8155</v>
      </c>
    </row>
    <row r="3823" spans="237:240" x14ac:dyDescent="0.3">
      <c r="IC3823" s="200" t="s">
        <v>8152</v>
      </c>
      <c r="ID3823" s="200" t="s">
        <v>8156</v>
      </c>
      <c r="IE3823" s="200" t="s">
        <v>8157</v>
      </c>
      <c r="IF3823" s="200" t="s">
        <v>8155</v>
      </c>
    </row>
    <row r="3824" spans="237:240" x14ac:dyDescent="0.3">
      <c r="IC3824" s="200" t="s">
        <v>8158</v>
      </c>
      <c r="ID3824" s="200" t="s">
        <v>8109</v>
      </c>
      <c r="IE3824" s="200" t="s">
        <v>8146</v>
      </c>
      <c r="IF3824" s="200" t="s">
        <v>8111</v>
      </c>
    </row>
    <row r="3825" spans="237:240" x14ac:dyDescent="0.3">
      <c r="IC3825" s="200" t="s">
        <v>8158</v>
      </c>
      <c r="ID3825" s="200" t="s">
        <v>8112</v>
      </c>
      <c r="IE3825" s="200" t="s">
        <v>8147</v>
      </c>
      <c r="IF3825" s="200" t="s">
        <v>8111</v>
      </c>
    </row>
    <row r="3826" spans="237:240" x14ac:dyDescent="0.3">
      <c r="IC3826" s="200" t="s">
        <v>8159</v>
      </c>
      <c r="ID3826" s="200" t="s">
        <v>8109</v>
      </c>
      <c r="IE3826" s="200" t="s">
        <v>8146</v>
      </c>
      <c r="IF3826" s="200" t="s">
        <v>8111</v>
      </c>
    </row>
    <row r="3827" spans="237:240" x14ac:dyDescent="0.3">
      <c r="IC3827" s="200" t="s">
        <v>8159</v>
      </c>
      <c r="ID3827" s="200" t="s">
        <v>8112</v>
      </c>
      <c r="IE3827" s="200" t="s">
        <v>8147</v>
      </c>
      <c r="IF3827" s="200" t="s">
        <v>8111</v>
      </c>
    </row>
    <row r="3828" spans="237:240" x14ac:dyDescent="0.3">
      <c r="IC3828" s="200" t="s">
        <v>8160</v>
      </c>
      <c r="ID3828" s="200" t="s">
        <v>8109</v>
      </c>
      <c r="IE3828" s="200" t="s">
        <v>8146</v>
      </c>
      <c r="IF3828" s="200" t="s">
        <v>8111</v>
      </c>
    </row>
    <row r="3829" spans="237:240" x14ac:dyDescent="0.3">
      <c r="IC3829" s="200" t="s">
        <v>8160</v>
      </c>
      <c r="ID3829" s="200" t="s">
        <v>8112</v>
      </c>
      <c r="IE3829" s="200" t="s">
        <v>8147</v>
      </c>
      <c r="IF3829" s="200" t="s">
        <v>8111</v>
      </c>
    </row>
    <row r="3830" spans="237:240" x14ac:dyDescent="0.3">
      <c r="IC3830" s="200" t="s">
        <v>8161</v>
      </c>
      <c r="ID3830" s="200" t="s">
        <v>8109</v>
      </c>
      <c r="IE3830" s="200" t="s">
        <v>8146</v>
      </c>
      <c r="IF3830" s="200" t="s">
        <v>8111</v>
      </c>
    </row>
    <row r="3831" spans="237:240" x14ac:dyDescent="0.3">
      <c r="IC3831" s="200" t="s">
        <v>8161</v>
      </c>
      <c r="ID3831" s="200" t="s">
        <v>8112</v>
      </c>
      <c r="IE3831" s="200" t="s">
        <v>8147</v>
      </c>
      <c r="IF3831" s="200" t="s">
        <v>8111</v>
      </c>
    </row>
    <row r="3832" spans="237:240" x14ac:dyDescent="0.3">
      <c r="IC3832" s="200" t="s">
        <v>8162</v>
      </c>
      <c r="ID3832" s="200" t="s">
        <v>8109</v>
      </c>
      <c r="IE3832" s="200" t="s">
        <v>8163</v>
      </c>
      <c r="IF3832" s="200" t="s">
        <v>8111</v>
      </c>
    </row>
    <row r="3833" spans="237:240" x14ac:dyDescent="0.3">
      <c r="IC3833" s="200" t="s">
        <v>8162</v>
      </c>
      <c r="ID3833" s="200" t="s">
        <v>8112</v>
      </c>
      <c r="IE3833" s="200" t="s">
        <v>8164</v>
      </c>
      <c r="IF3833" s="200" t="s">
        <v>8111</v>
      </c>
    </row>
    <row r="3834" spans="237:240" x14ac:dyDescent="0.3">
      <c r="IC3834" s="200" t="s">
        <v>8165</v>
      </c>
      <c r="ID3834" s="200" t="s">
        <v>8109</v>
      </c>
      <c r="IE3834" s="200" t="s">
        <v>8163</v>
      </c>
      <c r="IF3834" s="200" t="s">
        <v>8111</v>
      </c>
    </row>
    <row r="3835" spans="237:240" x14ac:dyDescent="0.3">
      <c r="IC3835" s="200" t="s">
        <v>8165</v>
      </c>
      <c r="ID3835" s="200" t="s">
        <v>8112</v>
      </c>
      <c r="IE3835" s="200" t="s">
        <v>8164</v>
      </c>
      <c r="IF3835" s="200" t="s">
        <v>8111</v>
      </c>
    </row>
    <row r="3836" spans="237:240" x14ac:dyDescent="0.3">
      <c r="IC3836" s="200" t="s">
        <v>8166</v>
      </c>
      <c r="ID3836" s="200" t="s">
        <v>8109</v>
      </c>
      <c r="IE3836" s="200" t="s">
        <v>8163</v>
      </c>
      <c r="IF3836" s="200" t="s">
        <v>8111</v>
      </c>
    </row>
    <row r="3837" spans="237:240" x14ac:dyDescent="0.3">
      <c r="IC3837" s="200" t="s">
        <v>8166</v>
      </c>
      <c r="ID3837" s="200" t="s">
        <v>8112</v>
      </c>
      <c r="IE3837" s="200" t="s">
        <v>8164</v>
      </c>
      <c r="IF3837" s="200" t="s">
        <v>8111</v>
      </c>
    </row>
    <row r="3838" spans="237:240" x14ac:dyDescent="0.3">
      <c r="IC3838" s="200" t="s">
        <v>8167</v>
      </c>
      <c r="ID3838" s="200" t="s">
        <v>8109</v>
      </c>
      <c r="IE3838" s="200" t="s">
        <v>8163</v>
      </c>
      <c r="IF3838" s="200" t="s">
        <v>8111</v>
      </c>
    </row>
    <row r="3839" spans="237:240" x14ac:dyDescent="0.3">
      <c r="IC3839" s="200" t="s">
        <v>8167</v>
      </c>
      <c r="ID3839" s="200" t="s">
        <v>8112</v>
      </c>
      <c r="IE3839" s="200" t="s">
        <v>8164</v>
      </c>
      <c r="IF3839" s="200" t="s">
        <v>8111</v>
      </c>
    </row>
    <row r="3840" spans="237:240" x14ac:dyDescent="0.3">
      <c r="IC3840" s="200" t="s">
        <v>8168</v>
      </c>
      <c r="ID3840" s="200" t="s">
        <v>8109</v>
      </c>
      <c r="IE3840" s="200" t="s">
        <v>8163</v>
      </c>
      <c r="IF3840" s="200" t="s">
        <v>8111</v>
      </c>
    </row>
    <row r="3841" spans="237:240" x14ac:dyDescent="0.3">
      <c r="IC3841" s="200" t="s">
        <v>8168</v>
      </c>
      <c r="ID3841" s="200" t="s">
        <v>8112</v>
      </c>
      <c r="IE3841" s="200" t="s">
        <v>8164</v>
      </c>
      <c r="IF3841" s="200" t="s">
        <v>8111</v>
      </c>
    </row>
    <row r="3842" spans="237:240" x14ac:dyDescent="0.3">
      <c r="IC3842" s="200" t="s">
        <v>8169</v>
      </c>
      <c r="ID3842" s="200" t="s">
        <v>8170</v>
      </c>
      <c r="IE3842" s="200" t="s">
        <v>8171</v>
      </c>
      <c r="IF3842" s="200" t="s">
        <v>7798</v>
      </c>
    </row>
    <row r="3843" spans="237:240" x14ac:dyDescent="0.3">
      <c r="IC3843" s="200" t="s">
        <v>8172</v>
      </c>
      <c r="ID3843" s="200" t="s">
        <v>8170</v>
      </c>
      <c r="IE3843" s="200" t="s">
        <v>8171</v>
      </c>
      <c r="IF3843" s="200" t="s">
        <v>7798</v>
      </c>
    </row>
    <row r="3844" spans="237:240" x14ac:dyDescent="0.3">
      <c r="IC3844" s="200" t="s">
        <v>8173</v>
      </c>
      <c r="ID3844" s="200" t="s">
        <v>8170</v>
      </c>
      <c r="IE3844" s="200" t="s">
        <v>8171</v>
      </c>
      <c r="IF3844" s="200" t="s">
        <v>7798</v>
      </c>
    </row>
    <row r="3845" spans="237:240" x14ac:dyDescent="0.3">
      <c r="IC3845" s="200" t="s">
        <v>8174</v>
      </c>
      <c r="ID3845" s="200" t="s">
        <v>8175</v>
      </c>
      <c r="IE3845" s="200" t="s">
        <v>8176</v>
      </c>
      <c r="IF3845" s="200" t="s">
        <v>7798</v>
      </c>
    </row>
    <row r="3846" spans="237:240" x14ac:dyDescent="0.3">
      <c r="IC3846" s="200" t="s">
        <v>8177</v>
      </c>
      <c r="ID3846" s="200" t="s">
        <v>8178</v>
      </c>
      <c r="IE3846" s="200" t="s">
        <v>8179</v>
      </c>
      <c r="IF3846" s="200" t="s">
        <v>7798</v>
      </c>
    </row>
    <row r="3847" spans="237:240" x14ac:dyDescent="0.3">
      <c r="IC3847" s="200" t="s">
        <v>8180</v>
      </c>
      <c r="ID3847" s="200" t="s">
        <v>8181</v>
      </c>
      <c r="IE3847" s="200" t="s">
        <v>8182</v>
      </c>
      <c r="IF3847" s="200" t="s">
        <v>7798</v>
      </c>
    </row>
    <row r="3848" spans="237:240" x14ac:dyDescent="0.3">
      <c r="IC3848" s="200" t="s">
        <v>8183</v>
      </c>
      <c r="ID3848" s="200" t="s">
        <v>8184</v>
      </c>
      <c r="IE3848" s="200" t="s">
        <v>8185</v>
      </c>
      <c r="IF3848" s="200" t="s">
        <v>7798</v>
      </c>
    </row>
    <row r="3849" spans="237:240" x14ac:dyDescent="0.3">
      <c r="IC3849" s="200" t="s">
        <v>8186</v>
      </c>
      <c r="ID3849" s="200" t="s">
        <v>8187</v>
      </c>
      <c r="IE3849" s="200" t="s">
        <v>8188</v>
      </c>
      <c r="IF3849" s="200" t="s">
        <v>7798</v>
      </c>
    </row>
    <row r="3850" spans="237:240" x14ac:dyDescent="0.3">
      <c r="IC3850" s="200" t="s">
        <v>8186</v>
      </c>
      <c r="ID3850" s="200" t="s">
        <v>8189</v>
      </c>
      <c r="IE3850" s="200" t="s">
        <v>8190</v>
      </c>
      <c r="IF3850" s="200" t="s">
        <v>7798</v>
      </c>
    </row>
    <row r="3851" spans="237:240" x14ac:dyDescent="0.3">
      <c r="IC3851" s="200" t="s">
        <v>8186</v>
      </c>
      <c r="ID3851" s="200" t="s">
        <v>8191</v>
      </c>
      <c r="IE3851" s="200" t="s">
        <v>8192</v>
      </c>
      <c r="IF3851" s="200" t="s">
        <v>7798</v>
      </c>
    </row>
    <row r="3852" spans="237:240" x14ac:dyDescent="0.3">
      <c r="IC3852" s="200" t="s">
        <v>8186</v>
      </c>
      <c r="ID3852" s="200" t="s">
        <v>8193</v>
      </c>
      <c r="IE3852" s="200" t="s">
        <v>8194</v>
      </c>
      <c r="IF3852" s="200" t="s">
        <v>7798</v>
      </c>
    </row>
    <row r="3853" spans="237:240" x14ac:dyDescent="0.3">
      <c r="IC3853" s="200" t="s">
        <v>8186</v>
      </c>
      <c r="ID3853" s="200" t="s">
        <v>8195</v>
      </c>
      <c r="IE3853" s="200" t="s">
        <v>8196</v>
      </c>
      <c r="IF3853" s="200" t="s">
        <v>7798</v>
      </c>
    </row>
    <row r="3854" spans="237:240" x14ac:dyDescent="0.3">
      <c r="IC3854" s="200" t="s">
        <v>8197</v>
      </c>
      <c r="ID3854" s="200" t="s">
        <v>8198</v>
      </c>
      <c r="IE3854" s="200" t="s">
        <v>8199</v>
      </c>
      <c r="IF3854" s="200" t="s">
        <v>7798</v>
      </c>
    </row>
    <row r="3855" spans="237:240" x14ac:dyDescent="0.3">
      <c r="IC3855" s="200" t="s">
        <v>8200</v>
      </c>
      <c r="ID3855" s="200" t="s">
        <v>576</v>
      </c>
      <c r="IE3855" s="200" t="s">
        <v>8201</v>
      </c>
      <c r="IF3855" s="200" t="s">
        <v>7798</v>
      </c>
    </row>
    <row r="3856" spans="237:240" x14ac:dyDescent="0.3">
      <c r="IC3856" s="200" t="s">
        <v>8202</v>
      </c>
      <c r="ID3856" s="200" t="s">
        <v>8203</v>
      </c>
      <c r="IE3856" s="200" t="s">
        <v>8204</v>
      </c>
      <c r="IF3856" s="200" t="s">
        <v>7798</v>
      </c>
    </row>
    <row r="3857" spans="237:240" x14ac:dyDescent="0.3">
      <c r="IC3857" s="200" t="s">
        <v>8205</v>
      </c>
      <c r="ID3857" s="200" t="s">
        <v>8206</v>
      </c>
      <c r="IE3857" s="200" t="s">
        <v>8207</v>
      </c>
      <c r="IF3857" s="200" t="s">
        <v>7798</v>
      </c>
    </row>
    <row r="3858" spans="237:240" x14ac:dyDescent="0.3">
      <c r="IC3858" s="200" t="s">
        <v>8208</v>
      </c>
      <c r="ID3858" s="200" t="s">
        <v>8209</v>
      </c>
      <c r="IE3858" s="200" t="s">
        <v>8210</v>
      </c>
      <c r="IF3858" s="200" t="s">
        <v>7798</v>
      </c>
    </row>
    <row r="3859" spans="237:240" x14ac:dyDescent="0.3">
      <c r="IC3859" s="200" t="s">
        <v>8211</v>
      </c>
      <c r="ID3859" s="200" t="s">
        <v>8212</v>
      </c>
      <c r="IE3859" s="200" t="s">
        <v>8213</v>
      </c>
      <c r="IF3859" s="200" t="s">
        <v>7798</v>
      </c>
    </row>
    <row r="3860" spans="237:240" x14ac:dyDescent="0.3">
      <c r="IC3860" s="200" t="s">
        <v>8211</v>
      </c>
      <c r="ID3860" s="200" t="s">
        <v>8214</v>
      </c>
      <c r="IE3860" s="200" t="s">
        <v>8215</v>
      </c>
      <c r="IF3860" s="200" t="s">
        <v>7798</v>
      </c>
    </row>
    <row r="3861" spans="237:240" x14ac:dyDescent="0.3">
      <c r="IC3861" s="200" t="s">
        <v>8216</v>
      </c>
      <c r="ID3861" s="200" t="s">
        <v>8217</v>
      </c>
      <c r="IE3861" s="200" t="s">
        <v>8218</v>
      </c>
      <c r="IF3861" s="200" t="s">
        <v>7798</v>
      </c>
    </row>
    <row r="3862" spans="237:240" x14ac:dyDescent="0.3">
      <c r="IC3862" s="200" t="s">
        <v>8219</v>
      </c>
      <c r="ID3862" s="200" t="s">
        <v>8220</v>
      </c>
      <c r="IE3862" s="200" t="s">
        <v>8221</v>
      </c>
      <c r="IF3862" s="200" t="s">
        <v>7798</v>
      </c>
    </row>
    <row r="3863" spans="237:240" x14ac:dyDescent="0.3">
      <c r="IC3863" s="200" t="s">
        <v>8222</v>
      </c>
      <c r="ID3863" s="200" t="s">
        <v>8223</v>
      </c>
      <c r="IE3863" s="200" t="s">
        <v>8224</v>
      </c>
      <c r="IF3863" s="200" t="s">
        <v>7798</v>
      </c>
    </row>
    <row r="3864" spans="237:240" x14ac:dyDescent="0.3">
      <c r="IC3864" s="200" t="s">
        <v>8222</v>
      </c>
      <c r="ID3864" s="200" t="s">
        <v>8225</v>
      </c>
      <c r="IE3864" s="200" t="s">
        <v>8226</v>
      </c>
      <c r="IF3864" s="200" t="s">
        <v>7798</v>
      </c>
    </row>
    <row r="3865" spans="237:240" x14ac:dyDescent="0.3">
      <c r="IC3865" s="200" t="s">
        <v>8222</v>
      </c>
      <c r="ID3865" s="200" t="s">
        <v>8227</v>
      </c>
      <c r="IE3865" s="200" t="s">
        <v>8228</v>
      </c>
      <c r="IF3865" s="200" t="s">
        <v>7798</v>
      </c>
    </row>
    <row r="3866" spans="237:240" x14ac:dyDescent="0.3">
      <c r="IC3866" s="200" t="s">
        <v>8222</v>
      </c>
      <c r="ID3866" s="200" t="s">
        <v>8229</v>
      </c>
      <c r="IE3866" s="200" t="s">
        <v>8230</v>
      </c>
      <c r="IF3866" s="200" t="s">
        <v>7798</v>
      </c>
    </row>
    <row r="3867" spans="237:240" x14ac:dyDescent="0.3">
      <c r="IC3867" s="200" t="s">
        <v>8231</v>
      </c>
      <c r="ID3867" s="200" t="s">
        <v>8232</v>
      </c>
      <c r="IE3867" s="200" t="s">
        <v>8233</v>
      </c>
      <c r="IF3867" s="200" t="s">
        <v>7798</v>
      </c>
    </row>
    <row r="3868" spans="237:240" x14ac:dyDescent="0.3">
      <c r="IC3868" s="200" t="s">
        <v>8234</v>
      </c>
      <c r="ID3868" s="200" t="s">
        <v>8232</v>
      </c>
      <c r="IE3868" s="200" t="s">
        <v>8233</v>
      </c>
      <c r="IF3868" s="200" t="s">
        <v>7798</v>
      </c>
    </row>
    <row r="3869" spans="237:240" x14ac:dyDescent="0.3">
      <c r="IC3869" s="200" t="s">
        <v>8235</v>
      </c>
      <c r="ID3869" s="200" t="s">
        <v>8232</v>
      </c>
      <c r="IE3869" s="200" t="s">
        <v>8233</v>
      </c>
      <c r="IF3869" s="200" t="s">
        <v>7798</v>
      </c>
    </row>
    <row r="3870" spans="237:240" x14ac:dyDescent="0.3">
      <c r="IC3870" s="200" t="s">
        <v>8236</v>
      </c>
      <c r="ID3870" s="200" t="s">
        <v>8237</v>
      </c>
      <c r="IE3870" s="200" t="s">
        <v>8238</v>
      </c>
      <c r="IF3870" s="200" t="s">
        <v>7798</v>
      </c>
    </row>
    <row r="3871" spans="237:240" x14ac:dyDescent="0.3">
      <c r="IC3871" s="200" t="s">
        <v>8239</v>
      </c>
      <c r="ID3871" s="200" t="s">
        <v>8240</v>
      </c>
      <c r="IE3871" s="200" t="s">
        <v>8241</v>
      </c>
      <c r="IF3871" s="200" t="s">
        <v>7798</v>
      </c>
    </row>
    <row r="3872" spans="237:240" x14ac:dyDescent="0.3">
      <c r="IC3872" s="200" t="s">
        <v>8239</v>
      </c>
      <c r="ID3872" s="200" t="s">
        <v>8242</v>
      </c>
      <c r="IE3872" s="200" t="s">
        <v>8243</v>
      </c>
      <c r="IF3872" s="200" t="s">
        <v>7798</v>
      </c>
    </row>
    <row r="3873" spans="237:240" x14ac:dyDescent="0.3">
      <c r="IC3873" s="200" t="s">
        <v>8239</v>
      </c>
      <c r="ID3873" s="200" t="s">
        <v>8244</v>
      </c>
      <c r="IE3873" s="200" t="s">
        <v>8245</v>
      </c>
      <c r="IF3873" s="200" t="s">
        <v>7798</v>
      </c>
    </row>
    <row r="3874" spans="237:240" x14ac:dyDescent="0.3">
      <c r="IC3874" s="200" t="s">
        <v>8246</v>
      </c>
      <c r="ID3874" s="200" t="s">
        <v>8247</v>
      </c>
      <c r="IE3874" s="200" t="s">
        <v>8248</v>
      </c>
      <c r="IF3874" s="200" t="s">
        <v>7798</v>
      </c>
    </row>
    <row r="3875" spans="237:240" x14ac:dyDescent="0.3">
      <c r="IC3875" s="200" t="s">
        <v>8249</v>
      </c>
      <c r="ID3875" s="200" t="s">
        <v>8250</v>
      </c>
      <c r="IE3875" s="200" t="s">
        <v>8251</v>
      </c>
      <c r="IF3875" s="200" t="s">
        <v>7798</v>
      </c>
    </row>
    <row r="3876" spans="237:240" x14ac:dyDescent="0.3">
      <c r="IC3876" s="200" t="s">
        <v>8252</v>
      </c>
      <c r="ID3876" s="200" t="s">
        <v>8253</v>
      </c>
      <c r="IE3876" s="200" t="s">
        <v>8254</v>
      </c>
      <c r="IF3876" s="200" t="s">
        <v>7798</v>
      </c>
    </row>
    <row r="3877" spans="237:240" x14ac:dyDescent="0.3">
      <c r="IC3877" s="200" t="s">
        <v>8255</v>
      </c>
      <c r="ID3877" s="200" t="s">
        <v>8256</v>
      </c>
      <c r="IE3877" s="200" t="s">
        <v>8257</v>
      </c>
      <c r="IF3877" s="200" t="s">
        <v>7798</v>
      </c>
    </row>
    <row r="3878" spans="237:240" x14ac:dyDescent="0.3">
      <c r="IC3878" s="200" t="s">
        <v>8255</v>
      </c>
      <c r="ID3878" s="200" t="s">
        <v>8258</v>
      </c>
      <c r="IE3878" s="200" t="s">
        <v>8259</v>
      </c>
      <c r="IF3878" s="200" t="s">
        <v>7798</v>
      </c>
    </row>
    <row r="3879" spans="237:240" x14ac:dyDescent="0.3">
      <c r="IC3879" s="200" t="s">
        <v>8255</v>
      </c>
      <c r="ID3879" s="200" t="s">
        <v>8260</v>
      </c>
      <c r="IE3879" s="200" t="s">
        <v>8261</v>
      </c>
      <c r="IF3879" s="200" t="s">
        <v>7798</v>
      </c>
    </row>
    <row r="3880" spans="237:240" x14ac:dyDescent="0.3">
      <c r="IC3880" s="200" t="s">
        <v>8262</v>
      </c>
      <c r="ID3880" s="200" t="s">
        <v>8263</v>
      </c>
      <c r="IE3880" s="200" t="s">
        <v>8264</v>
      </c>
      <c r="IF3880" s="200" t="s">
        <v>7798</v>
      </c>
    </row>
    <row r="3881" spans="237:240" x14ac:dyDescent="0.3">
      <c r="IC3881" s="200" t="s">
        <v>8265</v>
      </c>
      <c r="ID3881" s="200" t="s">
        <v>8266</v>
      </c>
      <c r="IE3881" s="200" t="s">
        <v>8267</v>
      </c>
      <c r="IF3881" s="200" t="s">
        <v>7798</v>
      </c>
    </row>
    <row r="3882" spans="237:240" x14ac:dyDescent="0.3">
      <c r="IC3882" s="200" t="s">
        <v>8268</v>
      </c>
      <c r="ID3882" s="200" t="s">
        <v>8269</v>
      </c>
      <c r="IE3882" s="200" t="s">
        <v>8270</v>
      </c>
      <c r="IF3882" s="200" t="s">
        <v>7798</v>
      </c>
    </row>
    <row r="3883" spans="237:240" x14ac:dyDescent="0.3">
      <c r="IC3883" s="200" t="s">
        <v>8268</v>
      </c>
      <c r="ID3883" s="200" t="s">
        <v>8271</v>
      </c>
      <c r="IE3883" s="200" t="s">
        <v>8272</v>
      </c>
      <c r="IF3883" s="200" t="s">
        <v>7798</v>
      </c>
    </row>
    <row r="3884" spans="237:240" x14ac:dyDescent="0.3">
      <c r="IC3884" s="200" t="s">
        <v>8268</v>
      </c>
      <c r="ID3884" s="200" t="s">
        <v>8273</v>
      </c>
      <c r="IE3884" s="200" t="s">
        <v>8274</v>
      </c>
      <c r="IF3884" s="200" t="s">
        <v>7798</v>
      </c>
    </row>
    <row r="3885" spans="237:240" x14ac:dyDescent="0.3">
      <c r="IC3885" s="200" t="s">
        <v>8268</v>
      </c>
      <c r="ID3885" s="200" t="s">
        <v>8275</v>
      </c>
      <c r="IE3885" s="200" t="s">
        <v>8276</v>
      </c>
      <c r="IF3885" s="200" t="s">
        <v>7798</v>
      </c>
    </row>
    <row r="3886" spans="237:240" x14ac:dyDescent="0.3">
      <c r="IC3886" s="200" t="s">
        <v>8277</v>
      </c>
      <c r="ID3886" s="200" t="s">
        <v>8278</v>
      </c>
      <c r="IE3886" s="200" t="s">
        <v>8279</v>
      </c>
      <c r="IF3886" s="200" t="s">
        <v>7798</v>
      </c>
    </row>
    <row r="3887" spans="237:240" x14ac:dyDescent="0.3">
      <c r="IC3887" s="200" t="s">
        <v>8277</v>
      </c>
      <c r="ID3887" s="200" t="s">
        <v>8280</v>
      </c>
      <c r="IE3887" s="200" t="s">
        <v>8281</v>
      </c>
      <c r="IF3887" s="200" t="s">
        <v>7798</v>
      </c>
    </row>
    <row r="3888" spans="237:240" x14ac:dyDescent="0.3">
      <c r="IC3888" s="200" t="s">
        <v>8277</v>
      </c>
      <c r="ID3888" s="200" t="s">
        <v>8282</v>
      </c>
      <c r="IE3888" s="200" t="s">
        <v>8283</v>
      </c>
      <c r="IF3888" s="200" t="s">
        <v>7798</v>
      </c>
    </row>
    <row r="3889" spans="237:240" x14ac:dyDescent="0.3">
      <c r="IC3889" s="200" t="s">
        <v>8277</v>
      </c>
      <c r="ID3889" s="200" t="s">
        <v>8284</v>
      </c>
      <c r="IE3889" s="200" t="s">
        <v>8285</v>
      </c>
      <c r="IF3889" s="200" t="s">
        <v>7798</v>
      </c>
    </row>
    <row r="3890" spans="237:240" x14ac:dyDescent="0.3">
      <c r="IC3890" s="200" t="s">
        <v>8286</v>
      </c>
      <c r="ID3890" s="200" t="s">
        <v>8287</v>
      </c>
      <c r="IE3890" s="200" t="s">
        <v>8288</v>
      </c>
      <c r="IF3890" s="200" t="s">
        <v>7798</v>
      </c>
    </row>
    <row r="3891" spans="237:240" x14ac:dyDescent="0.3">
      <c r="IC3891" s="200" t="s">
        <v>8289</v>
      </c>
      <c r="ID3891" s="200" t="s">
        <v>8290</v>
      </c>
      <c r="IE3891" s="200" t="s">
        <v>8291</v>
      </c>
      <c r="IF3891" s="200" t="s">
        <v>7798</v>
      </c>
    </row>
    <row r="3892" spans="237:240" x14ac:dyDescent="0.3">
      <c r="IC3892" s="200" t="s">
        <v>8292</v>
      </c>
      <c r="ID3892" s="200" t="s">
        <v>8293</v>
      </c>
      <c r="IE3892" s="200" t="s">
        <v>8294</v>
      </c>
      <c r="IF3892" s="200" t="s">
        <v>7798</v>
      </c>
    </row>
    <row r="3893" spans="237:240" x14ac:dyDescent="0.3">
      <c r="IC3893" s="200" t="s">
        <v>8292</v>
      </c>
      <c r="ID3893" s="200" t="s">
        <v>8295</v>
      </c>
      <c r="IE3893" s="200" t="s">
        <v>8296</v>
      </c>
      <c r="IF3893" s="200" t="s">
        <v>7798</v>
      </c>
    </row>
    <row r="3894" spans="237:240" x14ac:dyDescent="0.3">
      <c r="IC3894" s="200" t="s">
        <v>8292</v>
      </c>
      <c r="ID3894" s="200" t="s">
        <v>8297</v>
      </c>
      <c r="IE3894" s="200" t="s">
        <v>8298</v>
      </c>
      <c r="IF3894" s="200" t="s">
        <v>7798</v>
      </c>
    </row>
    <row r="3895" spans="237:240" x14ac:dyDescent="0.3">
      <c r="IC3895" s="200" t="s">
        <v>8299</v>
      </c>
      <c r="ID3895" s="200" t="s">
        <v>8300</v>
      </c>
      <c r="IE3895" s="200" t="s">
        <v>8301</v>
      </c>
      <c r="IF3895" s="200" t="s">
        <v>7798</v>
      </c>
    </row>
    <row r="3896" spans="237:240" x14ac:dyDescent="0.3">
      <c r="IC3896" s="200" t="s">
        <v>8302</v>
      </c>
      <c r="ID3896" s="200" t="s">
        <v>8303</v>
      </c>
      <c r="IE3896" s="200" t="s">
        <v>8304</v>
      </c>
      <c r="IF3896" s="200" t="s">
        <v>7798</v>
      </c>
    </row>
    <row r="3897" spans="237:240" x14ac:dyDescent="0.3">
      <c r="IC3897" s="200" t="s">
        <v>8305</v>
      </c>
      <c r="ID3897" s="200" t="s">
        <v>8306</v>
      </c>
      <c r="IE3897" s="200" t="s">
        <v>8307</v>
      </c>
      <c r="IF3897" s="200" t="s">
        <v>7798</v>
      </c>
    </row>
    <row r="3898" spans="237:240" x14ac:dyDescent="0.3">
      <c r="IC3898" s="200" t="s">
        <v>8305</v>
      </c>
      <c r="ID3898" s="200" t="s">
        <v>8308</v>
      </c>
      <c r="IE3898" s="200" t="s">
        <v>8309</v>
      </c>
      <c r="IF3898" s="200" t="s">
        <v>7798</v>
      </c>
    </row>
    <row r="3899" spans="237:240" x14ac:dyDescent="0.3">
      <c r="IC3899" s="200" t="s">
        <v>8310</v>
      </c>
      <c r="ID3899" s="200" t="s">
        <v>8311</v>
      </c>
      <c r="IE3899" s="200" t="s">
        <v>8312</v>
      </c>
      <c r="IF3899" s="200" t="s">
        <v>7798</v>
      </c>
    </row>
    <row r="3900" spans="237:240" x14ac:dyDescent="0.3">
      <c r="IC3900" s="200" t="s">
        <v>8310</v>
      </c>
      <c r="ID3900" s="200" t="s">
        <v>8313</v>
      </c>
      <c r="IE3900" s="200" t="s">
        <v>8314</v>
      </c>
      <c r="IF3900" s="200" t="s">
        <v>7798</v>
      </c>
    </row>
    <row r="3901" spans="237:240" x14ac:dyDescent="0.3">
      <c r="IC3901" s="200" t="s">
        <v>8310</v>
      </c>
      <c r="ID3901" s="200" t="s">
        <v>2155</v>
      </c>
      <c r="IE3901" s="200" t="s">
        <v>8315</v>
      </c>
      <c r="IF3901" s="200" t="s">
        <v>7798</v>
      </c>
    </row>
    <row r="3902" spans="237:240" x14ac:dyDescent="0.3">
      <c r="IC3902" s="200" t="s">
        <v>8310</v>
      </c>
      <c r="ID3902" s="200" t="s">
        <v>8316</v>
      </c>
      <c r="IE3902" s="200" t="s">
        <v>8317</v>
      </c>
      <c r="IF3902" s="200" t="s">
        <v>7798</v>
      </c>
    </row>
    <row r="3903" spans="237:240" x14ac:dyDescent="0.3">
      <c r="IC3903" s="200" t="s">
        <v>8318</v>
      </c>
      <c r="ID3903" s="200" t="s">
        <v>8319</v>
      </c>
      <c r="IE3903" s="200" t="s">
        <v>8320</v>
      </c>
      <c r="IF3903" s="200" t="s">
        <v>7798</v>
      </c>
    </row>
    <row r="3904" spans="237:240" x14ac:dyDescent="0.3">
      <c r="IC3904" s="200" t="s">
        <v>8321</v>
      </c>
      <c r="ID3904" s="200" t="s">
        <v>8322</v>
      </c>
      <c r="IE3904" s="200" t="s">
        <v>8323</v>
      </c>
      <c r="IF3904" s="200" t="s">
        <v>7798</v>
      </c>
    </row>
    <row r="3905" spans="237:240" x14ac:dyDescent="0.3">
      <c r="IC3905" s="200" t="s">
        <v>8321</v>
      </c>
      <c r="ID3905" s="200" t="s">
        <v>8324</v>
      </c>
      <c r="IE3905" s="200" t="s">
        <v>8325</v>
      </c>
      <c r="IF3905" s="200" t="s">
        <v>7798</v>
      </c>
    </row>
    <row r="3906" spans="237:240" x14ac:dyDescent="0.3">
      <c r="IC3906" s="200" t="s">
        <v>8326</v>
      </c>
      <c r="ID3906" s="200" t="s">
        <v>8327</v>
      </c>
      <c r="IE3906" s="200" t="s">
        <v>8328</v>
      </c>
      <c r="IF3906" s="200" t="s">
        <v>7798</v>
      </c>
    </row>
    <row r="3907" spans="237:240" x14ac:dyDescent="0.3">
      <c r="IC3907" s="200" t="s">
        <v>8329</v>
      </c>
      <c r="ID3907" s="200" t="s">
        <v>8330</v>
      </c>
      <c r="IE3907" s="200" t="s">
        <v>8331</v>
      </c>
      <c r="IF3907" s="200" t="s">
        <v>7798</v>
      </c>
    </row>
    <row r="3908" spans="237:240" x14ac:dyDescent="0.3">
      <c r="IC3908" s="200" t="s">
        <v>8332</v>
      </c>
      <c r="ID3908" s="200" t="s">
        <v>8333</v>
      </c>
      <c r="IE3908" s="200" t="s">
        <v>8334</v>
      </c>
      <c r="IF3908" s="200" t="s">
        <v>7798</v>
      </c>
    </row>
    <row r="3909" spans="237:240" x14ac:dyDescent="0.3">
      <c r="IC3909" s="200" t="s">
        <v>8335</v>
      </c>
      <c r="ID3909" s="200" t="s">
        <v>8336</v>
      </c>
      <c r="IE3909" s="200" t="s">
        <v>8337</v>
      </c>
      <c r="IF3909" s="200" t="s">
        <v>7798</v>
      </c>
    </row>
    <row r="3910" spans="237:240" x14ac:dyDescent="0.3">
      <c r="IC3910" s="200" t="s">
        <v>8338</v>
      </c>
      <c r="ID3910" s="200" t="s">
        <v>8339</v>
      </c>
      <c r="IE3910" s="200" t="s">
        <v>8340</v>
      </c>
      <c r="IF3910" s="200" t="s">
        <v>7798</v>
      </c>
    </row>
    <row r="3911" spans="237:240" x14ac:dyDescent="0.3">
      <c r="IC3911" s="200" t="s">
        <v>8338</v>
      </c>
      <c r="ID3911" s="200" t="s">
        <v>8341</v>
      </c>
      <c r="IE3911" s="200" t="s">
        <v>8342</v>
      </c>
      <c r="IF3911" s="200" t="s">
        <v>7798</v>
      </c>
    </row>
    <row r="3912" spans="237:240" x14ac:dyDescent="0.3">
      <c r="IC3912" s="200" t="s">
        <v>8343</v>
      </c>
      <c r="ID3912" s="200" t="s">
        <v>8344</v>
      </c>
      <c r="IE3912" s="200" t="s">
        <v>8345</v>
      </c>
      <c r="IF3912" s="200" t="s">
        <v>7798</v>
      </c>
    </row>
    <row r="3913" spans="237:240" x14ac:dyDescent="0.3">
      <c r="IC3913" s="200" t="s">
        <v>8346</v>
      </c>
      <c r="ID3913" s="200" t="s">
        <v>8347</v>
      </c>
      <c r="IE3913" s="200" t="s">
        <v>8348</v>
      </c>
      <c r="IF3913" s="200" t="s">
        <v>7798</v>
      </c>
    </row>
    <row r="3914" spans="237:240" x14ac:dyDescent="0.3">
      <c r="IC3914" s="200" t="s">
        <v>8349</v>
      </c>
      <c r="ID3914" s="200" t="s">
        <v>8350</v>
      </c>
      <c r="IE3914" s="200" t="s">
        <v>8351</v>
      </c>
      <c r="IF3914" s="200" t="s">
        <v>7798</v>
      </c>
    </row>
    <row r="3915" spans="237:240" x14ac:dyDescent="0.3">
      <c r="IC3915" s="200" t="s">
        <v>8349</v>
      </c>
      <c r="ID3915" s="200" t="s">
        <v>8352</v>
      </c>
      <c r="IE3915" s="200" t="s">
        <v>8353</v>
      </c>
      <c r="IF3915" s="200" t="s">
        <v>7798</v>
      </c>
    </row>
    <row r="3916" spans="237:240" x14ac:dyDescent="0.3">
      <c r="IC3916" s="200" t="s">
        <v>8354</v>
      </c>
      <c r="ID3916" s="200" t="s">
        <v>8355</v>
      </c>
      <c r="IE3916" s="200" t="s">
        <v>8356</v>
      </c>
      <c r="IF3916" s="200" t="s">
        <v>7798</v>
      </c>
    </row>
    <row r="3917" spans="237:240" x14ac:dyDescent="0.3">
      <c r="IC3917" s="200" t="s">
        <v>8357</v>
      </c>
      <c r="ID3917" s="200" t="s">
        <v>8358</v>
      </c>
      <c r="IE3917" s="200" t="s">
        <v>8359</v>
      </c>
      <c r="IF3917" s="200" t="s">
        <v>7798</v>
      </c>
    </row>
    <row r="3918" spans="237:240" x14ac:dyDescent="0.3">
      <c r="IC3918" s="200" t="s">
        <v>8360</v>
      </c>
      <c r="ID3918" s="200" t="s">
        <v>8361</v>
      </c>
      <c r="IE3918" s="200" t="s">
        <v>8362</v>
      </c>
      <c r="IF3918" s="200" t="s">
        <v>7798</v>
      </c>
    </row>
    <row r="3919" spans="237:240" x14ac:dyDescent="0.3">
      <c r="IC3919" s="200" t="s">
        <v>8363</v>
      </c>
      <c r="ID3919" s="200" t="s">
        <v>8364</v>
      </c>
      <c r="IE3919" s="200" t="s">
        <v>8365</v>
      </c>
      <c r="IF3919" s="200" t="s">
        <v>7798</v>
      </c>
    </row>
    <row r="3920" spans="237:240" x14ac:dyDescent="0.3">
      <c r="IC3920" s="200" t="s">
        <v>8366</v>
      </c>
      <c r="ID3920" s="200" t="s">
        <v>8367</v>
      </c>
      <c r="IE3920" s="200" t="s">
        <v>8368</v>
      </c>
      <c r="IF3920" s="200" t="s">
        <v>7798</v>
      </c>
    </row>
    <row r="3921" spans="237:240" x14ac:dyDescent="0.3">
      <c r="IC3921" s="200" t="s">
        <v>8369</v>
      </c>
      <c r="ID3921" s="200" t="s">
        <v>8370</v>
      </c>
      <c r="IE3921" s="200" t="s">
        <v>8371</v>
      </c>
      <c r="IF3921" s="200" t="s">
        <v>7798</v>
      </c>
    </row>
    <row r="3922" spans="237:240" x14ac:dyDescent="0.3">
      <c r="IC3922" s="200" t="s">
        <v>8372</v>
      </c>
      <c r="ID3922" s="200" t="s">
        <v>8373</v>
      </c>
      <c r="IE3922" s="200" t="s">
        <v>8374</v>
      </c>
      <c r="IF3922" s="200" t="s">
        <v>7798</v>
      </c>
    </row>
    <row r="3923" spans="237:240" x14ac:dyDescent="0.3">
      <c r="IC3923" s="200" t="s">
        <v>8375</v>
      </c>
      <c r="ID3923" s="200" t="s">
        <v>8376</v>
      </c>
      <c r="IE3923" s="200" t="s">
        <v>8377</v>
      </c>
      <c r="IF3923" s="200" t="s">
        <v>7798</v>
      </c>
    </row>
    <row r="3924" spans="237:240" x14ac:dyDescent="0.3">
      <c r="IC3924" s="200" t="s">
        <v>8378</v>
      </c>
      <c r="ID3924" s="200" t="s">
        <v>8379</v>
      </c>
      <c r="IE3924" s="200" t="s">
        <v>8380</v>
      </c>
      <c r="IF3924" s="200" t="s">
        <v>7798</v>
      </c>
    </row>
    <row r="3925" spans="237:240" x14ac:dyDescent="0.3">
      <c r="IC3925" s="200" t="s">
        <v>8381</v>
      </c>
      <c r="ID3925" s="200" t="s">
        <v>8382</v>
      </c>
      <c r="IE3925" s="200" t="s">
        <v>8383</v>
      </c>
      <c r="IF3925" s="200" t="s">
        <v>7798</v>
      </c>
    </row>
    <row r="3926" spans="237:240" x14ac:dyDescent="0.3">
      <c r="IC3926" s="200" t="s">
        <v>8384</v>
      </c>
      <c r="ID3926" s="200" t="s">
        <v>8385</v>
      </c>
      <c r="IE3926" s="200" t="s">
        <v>8386</v>
      </c>
      <c r="IF3926" s="200" t="s">
        <v>8155</v>
      </c>
    </row>
    <row r="3927" spans="237:240" x14ac:dyDescent="0.3">
      <c r="IC3927" s="200" t="s">
        <v>8384</v>
      </c>
      <c r="ID3927" s="200" t="s">
        <v>8387</v>
      </c>
      <c r="IE3927" s="200" t="s">
        <v>8388</v>
      </c>
      <c r="IF3927" s="200" t="s">
        <v>8155</v>
      </c>
    </row>
    <row r="3928" spans="237:240" x14ac:dyDescent="0.3">
      <c r="IC3928" s="200" t="s">
        <v>8389</v>
      </c>
      <c r="ID3928" s="200" t="s">
        <v>8390</v>
      </c>
      <c r="IE3928" s="200" t="s">
        <v>8391</v>
      </c>
      <c r="IF3928" s="200" t="s">
        <v>8155</v>
      </c>
    </row>
    <row r="3929" spans="237:240" x14ac:dyDescent="0.3">
      <c r="IC3929" s="200" t="s">
        <v>8389</v>
      </c>
      <c r="ID3929" s="200" t="s">
        <v>8392</v>
      </c>
      <c r="IE3929" s="200" t="s">
        <v>8393</v>
      </c>
      <c r="IF3929" s="200" t="s">
        <v>8155</v>
      </c>
    </row>
    <row r="3930" spans="237:240" x14ac:dyDescent="0.3">
      <c r="IC3930" s="200" t="s">
        <v>8389</v>
      </c>
      <c r="ID3930" s="200" t="s">
        <v>8394</v>
      </c>
      <c r="IE3930" s="200" t="s">
        <v>8395</v>
      </c>
      <c r="IF3930" s="200" t="s">
        <v>8155</v>
      </c>
    </row>
    <row r="3931" spans="237:240" x14ac:dyDescent="0.3">
      <c r="IC3931" s="200" t="s">
        <v>8396</v>
      </c>
      <c r="ID3931" s="200" t="s">
        <v>8397</v>
      </c>
      <c r="IE3931" s="200" t="s">
        <v>8398</v>
      </c>
      <c r="IF3931" s="200" t="s">
        <v>8155</v>
      </c>
    </row>
    <row r="3932" spans="237:240" x14ac:dyDescent="0.3">
      <c r="IC3932" s="200" t="s">
        <v>8396</v>
      </c>
      <c r="ID3932" s="200" t="s">
        <v>8399</v>
      </c>
      <c r="IE3932" s="200" t="s">
        <v>8400</v>
      </c>
      <c r="IF3932" s="200" t="s">
        <v>8155</v>
      </c>
    </row>
    <row r="3933" spans="237:240" x14ac:dyDescent="0.3">
      <c r="IC3933" s="200" t="s">
        <v>8396</v>
      </c>
      <c r="ID3933" s="200" t="s">
        <v>8401</v>
      </c>
      <c r="IE3933" s="200" t="s">
        <v>8402</v>
      </c>
      <c r="IF3933" s="200" t="s">
        <v>8155</v>
      </c>
    </row>
    <row r="3934" spans="237:240" x14ac:dyDescent="0.3">
      <c r="IC3934" s="200" t="s">
        <v>8396</v>
      </c>
      <c r="ID3934" s="200" t="s">
        <v>8403</v>
      </c>
      <c r="IE3934" s="200" t="s">
        <v>8404</v>
      </c>
      <c r="IF3934" s="200" t="s">
        <v>8155</v>
      </c>
    </row>
    <row r="3935" spans="237:240" x14ac:dyDescent="0.3">
      <c r="IC3935" s="200" t="s">
        <v>8396</v>
      </c>
      <c r="ID3935" s="200" t="s">
        <v>8405</v>
      </c>
      <c r="IE3935" s="200" t="s">
        <v>8406</v>
      </c>
      <c r="IF3935" s="200" t="s">
        <v>8155</v>
      </c>
    </row>
    <row r="3936" spans="237:240" x14ac:dyDescent="0.3">
      <c r="IC3936" s="200" t="s">
        <v>8396</v>
      </c>
      <c r="ID3936" s="200" t="s">
        <v>6222</v>
      </c>
      <c r="IE3936" s="200" t="s">
        <v>8407</v>
      </c>
      <c r="IF3936" s="200" t="s">
        <v>8155</v>
      </c>
    </row>
    <row r="3937" spans="237:240" x14ac:dyDescent="0.3">
      <c r="IC3937" s="200" t="s">
        <v>8396</v>
      </c>
      <c r="ID3937" s="200" t="s">
        <v>6201</v>
      </c>
      <c r="IE3937" s="200" t="s">
        <v>8408</v>
      </c>
      <c r="IF3937" s="200" t="s">
        <v>8155</v>
      </c>
    </row>
    <row r="3938" spans="237:240" x14ac:dyDescent="0.3">
      <c r="IC3938" s="200" t="s">
        <v>8396</v>
      </c>
      <c r="ID3938" s="200" t="s">
        <v>8409</v>
      </c>
      <c r="IE3938" s="200" t="s">
        <v>8410</v>
      </c>
      <c r="IF3938" s="200" t="s">
        <v>8155</v>
      </c>
    </row>
    <row r="3939" spans="237:240" x14ac:dyDescent="0.3">
      <c r="IC3939" s="200" t="s">
        <v>8396</v>
      </c>
      <c r="ID3939" s="200" t="s">
        <v>6440</v>
      </c>
      <c r="IE3939" s="200" t="s">
        <v>8411</v>
      </c>
      <c r="IF3939" s="200" t="s">
        <v>8155</v>
      </c>
    </row>
    <row r="3940" spans="237:240" x14ac:dyDescent="0.3">
      <c r="IC3940" s="200" t="s">
        <v>8412</v>
      </c>
      <c r="ID3940" s="200" t="s">
        <v>8413</v>
      </c>
      <c r="IE3940" s="200" t="s">
        <v>8414</v>
      </c>
      <c r="IF3940" s="200" t="s">
        <v>8155</v>
      </c>
    </row>
    <row r="3941" spans="237:240" x14ac:dyDescent="0.3">
      <c r="IC3941" s="200" t="s">
        <v>8412</v>
      </c>
      <c r="ID3941" s="200" t="s">
        <v>8415</v>
      </c>
      <c r="IE3941" s="200" t="s">
        <v>8416</v>
      </c>
      <c r="IF3941" s="200" t="s">
        <v>8155</v>
      </c>
    </row>
    <row r="3942" spans="237:240" x14ac:dyDescent="0.3">
      <c r="IC3942" s="200" t="s">
        <v>8412</v>
      </c>
      <c r="ID3942" s="200" t="s">
        <v>8417</v>
      </c>
      <c r="IE3942" s="200" t="s">
        <v>8418</v>
      </c>
      <c r="IF3942" s="200" t="s">
        <v>8155</v>
      </c>
    </row>
    <row r="3943" spans="237:240" x14ac:dyDescent="0.3">
      <c r="IC3943" s="200" t="s">
        <v>8412</v>
      </c>
      <c r="ID3943" s="200" t="s">
        <v>8419</v>
      </c>
      <c r="IE3943" s="200" t="s">
        <v>8420</v>
      </c>
      <c r="IF3943" s="200" t="s">
        <v>8155</v>
      </c>
    </row>
    <row r="3944" spans="237:240" x14ac:dyDescent="0.3">
      <c r="IC3944" s="200" t="s">
        <v>8412</v>
      </c>
      <c r="ID3944" s="200" t="s">
        <v>8421</v>
      </c>
      <c r="IE3944" s="200" t="s">
        <v>8422</v>
      </c>
      <c r="IF3944" s="200" t="s">
        <v>8155</v>
      </c>
    </row>
    <row r="3945" spans="237:240" x14ac:dyDescent="0.3">
      <c r="IC3945" s="200" t="s">
        <v>8412</v>
      </c>
      <c r="ID3945" s="200" t="s">
        <v>8423</v>
      </c>
      <c r="IE3945" s="200" t="s">
        <v>8424</v>
      </c>
      <c r="IF3945" s="200" t="s">
        <v>8155</v>
      </c>
    </row>
    <row r="3946" spans="237:240" x14ac:dyDescent="0.3">
      <c r="IC3946" s="200" t="s">
        <v>8412</v>
      </c>
      <c r="ID3946" s="200" t="s">
        <v>7358</v>
      </c>
      <c r="IE3946" s="200" t="s">
        <v>8425</v>
      </c>
      <c r="IF3946" s="200" t="s">
        <v>8155</v>
      </c>
    </row>
    <row r="3947" spans="237:240" x14ac:dyDescent="0.3">
      <c r="IC3947" s="200" t="s">
        <v>8412</v>
      </c>
      <c r="ID3947" s="200" t="s">
        <v>8426</v>
      </c>
      <c r="IE3947" s="200" t="s">
        <v>8427</v>
      </c>
      <c r="IF3947" s="200" t="s">
        <v>8155</v>
      </c>
    </row>
    <row r="3948" spans="237:240" x14ac:dyDescent="0.3">
      <c r="IC3948" s="200" t="s">
        <v>8412</v>
      </c>
      <c r="ID3948" s="200" t="s">
        <v>8428</v>
      </c>
      <c r="IE3948" s="200" t="s">
        <v>8429</v>
      </c>
      <c r="IF3948" s="200" t="s">
        <v>8155</v>
      </c>
    </row>
    <row r="3949" spans="237:240" x14ac:dyDescent="0.3">
      <c r="IC3949" s="200" t="s">
        <v>8412</v>
      </c>
      <c r="ID3949" s="200" t="s">
        <v>8430</v>
      </c>
      <c r="IE3949" s="200" t="s">
        <v>8431</v>
      </c>
      <c r="IF3949" s="200" t="s">
        <v>8155</v>
      </c>
    </row>
    <row r="3950" spans="237:240" x14ac:dyDescent="0.3">
      <c r="IC3950" s="200" t="s">
        <v>8412</v>
      </c>
      <c r="ID3950" s="200" t="s">
        <v>8432</v>
      </c>
      <c r="IE3950" s="200" t="s">
        <v>8433</v>
      </c>
      <c r="IF3950" s="200" t="s">
        <v>8155</v>
      </c>
    </row>
    <row r="3951" spans="237:240" x14ac:dyDescent="0.3">
      <c r="IC3951" s="200" t="s">
        <v>8412</v>
      </c>
      <c r="ID3951" s="200" t="s">
        <v>8434</v>
      </c>
      <c r="IE3951" s="200" t="s">
        <v>8435</v>
      </c>
      <c r="IF3951" s="200" t="s">
        <v>8155</v>
      </c>
    </row>
    <row r="3952" spans="237:240" x14ac:dyDescent="0.3">
      <c r="IC3952" s="200" t="s">
        <v>8412</v>
      </c>
      <c r="ID3952" s="200" t="s">
        <v>8436</v>
      </c>
      <c r="IE3952" s="200" t="s">
        <v>8437</v>
      </c>
      <c r="IF3952" s="200" t="s">
        <v>8155</v>
      </c>
    </row>
    <row r="3953" spans="237:240" x14ac:dyDescent="0.3">
      <c r="IC3953" s="200" t="s">
        <v>8438</v>
      </c>
      <c r="ID3953" s="200" t="s">
        <v>8439</v>
      </c>
      <c r="IE3953" s="200" t="s">
        <v>8440</v>
      </c>
      <c r="IF3953" s="200" t="s">
        <v>8155</v>
      </c>
    </row>
    <row r="3954" spans="237:240" x14ac:dyDescent="0.3">
      <c r="IC3954" s="200" t="s">
        <v>8438</v>
      </c>
      <c r="ID3954" s="200" t="s">
        <v>8441</v>
      </c>
      <c r="IE3954" s="200" t="s">
        <v>8442</v>
      </c>
      <c r="IF3954" s="200" t="s">
        <v>8155</v>
      </c>
    </row>
    <row r="3955" spans="237:240" x14ac:dyDescent="0.3">
      <c r="IC3955" s="200" t="s">
        <v>8438</v>
      </c>
      <c r="ID3955" s="200" t="s">
        <v>8443</v>
      </c>
      <c r="IE3955" s="200" t="s">
        <v>8444</v>
      </c>
      <c r="IF3955" s="200" t="s">
        <v>8155</v>
      </c>
    </row>
    <row r="3956" spans="237:240" x14ac:dyDescent="0.3">
      <c r="IC3956" s="200" t="s">
        <v>8438</v>
      </c>
      <c r="ID3956" s="200" t="s">
        <v>8445</v>
      </c>
      <c r="IE3956" s="200" t="s">
        <v>8446</v>
      </c>
      <c r="IF3956" s="200" t="s">
        <v>8155</v>
      </c>
    </row>
    <row r="3957" spans="237:240" x14ac:dyDescent="0.3">
      <c r="IC3957" s="200" t="s">
        <v>8447</v>
      </c>
      <c r="ID3957" s="200" t="s">
        <v>8448</v>
      </c>
      <c r="IE3957" s="200" t="s">
        <v>8449</v>
      </c>
      <c r="IF3957" s="200" t="s">
        <v>8155</v>
      </c>
    </row>
    <row r="3958" spans="237:240" x14ac:dyDescent="0.3">
      <c r="IC3958" s="200" t="s">
        <v>8450</v>
      </c>
      <c r="ID3958" s="200" t="s">
        <v>8451</v>
      </c>
      <c r="IE3958" s="200" t="s">
        <v>8452</v>
      </c>
      <c r="IF3958" s="200" t="s">
        <v>8155</v>
      </c>
    </row>
    <row r="3959" spans="237:240" x14ac:dyDescent="0.3">
      <c r="IC3959" s="200" t="s">
        <v>8450</v>
      </c>
      <c r="ID3959" s="200" t="s">
        <v>8453</v>
      </c>
      <c r="IE3959" s="200" t="s">
        <v>8454</v>
      </c>
      <c r="IF3959" s="200" t="s">
        <v>8155</v>
      </c>
    </row>
    <row r="3960" spans="237:240" x14ac:dyDescent="0.3">
      <c r="IC3960" s="200" t="s">
        <v>8450</v>
      </c>
      <c r="ID3960" s="200" t="s">
        <v>8455</v>
      </c>
      <c r="IE3960" s="200" t="s">
        <v>8456</v>
      </c>
      <c r="IF3960" s="200" t="s">
        <v>8155</v>
      </c>
    </row>
    <row r="3961" spans="237:240" x14ac:dyDescent="0.3">
      <c r="IC3961" s="200" t="s">
        <v>8450</v>
      </c>
      <c r="ID3961" s="200" t="s">
        <v>8457</v>
      </c>
      <c r="IE3961" s="200" t="s">
        <v>8458</v>
      </c>
      <c r="IF3961" s="200" t="s">
        <v>8155</v>
      </c>
    </row>
    <row r="3962" spans="237:240" x14ac:dyDescent="0.3">
      <c r="IC3962" s="200" t="s">
        <v>8450</v>
      </c>
      <c r="ID3962" s="200" t="s">
        <v>8459</v>
      </c>
      <c r="IE3962" s="200" t="s">
        <v>8460</v>
      </c>
      <c r="IF3962" s="200" t="s">
        <v>8155</v>
      </c>
    </row>
    <row r="3963" spans="237:240" x14ac:dyDescent="0.3">
      <c r="IC3963" s="200" t="s">
        <v>8450</v>
      </c>
      <c r="ID3963" s="200" t="s">
        <v>8461</v>
      </c>
      <c r="IE3963" s="200" t="s">
        <v>8462</v>
      </c>
      <c r="IF3963" s="200" t="s">
        <v>8155</v>
      </c>
    </row>
    <row r="3964" spans="237:240" x14ac:dyDescent="0.3">
      <c r="IC3964" s="200" t="s">
        <v>8450</v>
      </c>
      <c r="ID3964" s="200" t="s">
        <v>8463</v>
      </c>
      <c r="IE3964" s="200" t="s">
        <v>8464</v>
      </c>
      <c r="IF3964" s="200" t="s">
        <v>8155</v>
      </c>
    </row>
    <row r="3965" spans="237:240" x14ac:dyDescent="0.3">
      <c r="IC3965" s="200" t="s">
        <v>8450</v>
      </c>
      <c r="ID3965" s="200" t="s">
        <v>8465</v>
      </c>
      <c r="IE3965" s="200" t="s">
        <v>8466</v>
      </c>
      <c r="IF3965" s="200" t="s">
        <v>8155</v>
      </c>
    </row>
    <row r="3966" spans="237:240" x14ac:dyDescent="0.3">
      <c r="IC3966" s="200" t="s">
        <v>8450</v>
      </c>
      <c r="ID3966" s="200" t="s">
        <v>8467</v>
      </c>
      <c r="IE3966" s="200" t="s">
        <v>8468</v>
      </c>
      <c r="IF3966" s="200" t="s">
        <v>8155</v>
      </c>
    </row>
    <row r="3967" spans="237:240" x14ac:dyDescent="0.3">
      <c r="IC3967" s="200" t="s">
        <v>8450</v>
      </c>
      <c r="ID3967" s="200" t="s">
        <v>8469</v>
      </c>
      <c r="IE3967" s="200" t="s">
        <v>8470</v>
      </c>
      <c r="IF3967" s="200" t="s">
        <v>8155</v>
      </c>
    </row>
    <row r="3968" spans="237:240" x14ac:dyDescent="0.3">
      <c r="IC3968" s="200" t="s">
        <v>8450</v>
      </c>
      <c r="ID3968" s="200" t="s">
        <v>8471</v>
      </c>
      <c r="IE3968" s="200" t="s">
        <v>8472</v>
      </c>
      <c r="IF3968" s="200" t="s">
        <v>8155</v>
      </c>
    </row>
    <row r="3969" spans="237:240" x14ac:dyDescent="0.3">
      <c r="IC3969" s="200" t="s">
        <v>8450</v>
      </c>
      <c r="ID3969" s="200" t="s">
        <v>8473</v>
      </c>
      <c r="IE3969" s="200" t="s">
        <v>8474</v>
      </c>
      <c r="IF3969" s="200" t="s">
        <v>8155</v>
      </c>
    </row>
    <row r="3970" spans="237:240" x14ac:dyDescent="0.3">
      <c r="IC3970" s="200" t="s">
        <v>8475</v>
      </c>
      <c r="ID3970" s="200" t="s">
        <v>5184</v>
      </c>
      <c r="IE3970" s="200" t="s">
        <v>8476</v>
      </c>
      <c r="IF3970" s="200" t="s">
        <v>8155</v>
      </c>
    </row>
    <row r="3971" spans="237:240" x14ac:dyDescent="0.3">
      <c r="IC3971" s="200" t="s">
        <v>8475</v>
      </c>
      <c r="ID3971" s="200" t="s">
        <v>8477</v>
      </c>
      <c r="IE3971" s="200" t="s">
        <v>8478</v>
      </c>
      <c r="IF3971" s="200" t="s">
        <v>8155</v>
      </c>
    </row>
    <row r="3972" spans="237:240" x14ac:dyDescent="0.3">
      <c r="IC3972" s="200" t="s">
        <v>8475</v>
      </c>
      <c r="ID3972" s="200" t="s">
        <v>7589</v>
      </c>
      <c r="IE3972" s="200" t="s">
        <v>8479</v>
      </c>
      <c r="IF3972" s="200" t="s">
        <v>8155</v>
      </c>
    </row>
    <row r="3973" spans="237:240" x14ac:dyDescent="0.3">
      <c r="IC3973" s="200" t="s">
        <v>8475</v>
      </c>
      <c r="ID3973" s="200" t="s">
        <v>8480</v>
      </c>
      <c r="IE3973" s="200" t="s">
        <v>8481</v>
      </c>
      <c r="IF3973" s="200" t="s">
        <v>8155</v>
      </c>
    </row>
    <row r="3974" spans="237:240" x14ac:dyDescent="0.3">
      <c r="IC3974" s="200" t="s">
        <v>8482</v>
      </c>
      <c r="ID3974" s="200" t="s">
        <v>8483</v>
      </c>
      <c r="IE3974" s="200" t="s">
        <v>8484</v>
      </c>
      <c r="IF3974" s="200" t="s">
        <v>8155</v>
      </c>
    </row>
    <row r="3975" spans="237:240" x14ac:dyDescent="0.3">
      <c r="IC3975" s="200" t="s">
        <v>8482</v>
      </c>
      <c r="ID3975" s="200" t="s">
        <v>8485</v>
      </c>
      <c r="IE3975" s="200" t="s">
        <v>8486</v>
      </c>
      <c r="IF3975" s="200" t="s">
        <v>8155</v>
      </c>
    </row>
    <row r="3976" spans="237:240" x14ac:dyDescent="0.3">
      <c r="IC3976" s="200" t="s">
        <v>8482</v>
      </c>
      <c r="ID3976" s="200" t="s">
        <v>8487</v>
      </c>
      <c r="IE3976" s="200" t="s">
        <v>8488</v>
      </c>
      <c r="IF3976" s="200" t="s">
        <v>8155</v>
      </c>
    </row>
    <row r="3977" spans="237:240" x14ac:dyDescent="0.3">
      <c r="IC3977" s="200" t="s">
        <v>8489</v>
      </c>
      <c r="ID3977" s="200" t="s">
        <v>8490</v>
      </c>
      <c r="IE3977" s="200" t="s">
        <v>8491</v>
      </c>
      <c r="IF3977" s="200" t="s">
        <v>7798</v>
      </c>
    </row>
    <row r="3978" spans="237:240" x14ac:dyDescent="0.3">
      <c r="IC3978" s="200" t="s">
        <v>8489</v>
      </c>
      <c r="ID3978" s="200" t="s">
        <v>8492</v>
      </c>
      <c r="IE3978" s="200" t="s">
        <v>8493</v>
      </c>
      <c r="IF3978" s="200" t="s">
        <v>7798</v>
      </c>
    </row>
    <row r="3979" spans="237:240" x14ac:dyDescent="0.3">
      <c r="IC3979" s="200" t="s">
        <v>8494</v>
      </c>
      <c r="ID3979" s="200" t="s">
        <v>8495</v>
      </c>
      <c r="IE3979" s="200" t="s">
        <v>8496</v>
      </c>
      <c r="IF3979" s="200" t="s">
        <v>8155</v>
      </c>
    </row>
    <row r="3980" spans="237:240" x14ac:dyDescent="0.3">
      <c r="IC3980" s="200" t="s">
        <v>8497</v>
      </c>
      <c r="ID3980" s="200" t="s">
        <v>8498</v>
      </c>
      <c r="IE3980" s="200" t="s">
        <v>8499</v>
      </c>
      <c r="IF3980" s="200" t="s">
        <v>8155</v>
      </c>
    </row>
    <row r="3981" spans="237:240" x14ac:dyDescent="0.3">
      <c r="IC3981" s="200" t="s">
        <v>8500</v>
      </c>
      <c r="ID3981" s="200" t="s">
        <v>8501</v>
      </c>
      <c r="IE3981" s="200" t="s">
        <v>8502</v>
      </c>
      <c r="IF3981" s="200" t="s">
        <v>8155</v>
      </c>
    </row>
    <row r="3982" spans="237:240" x14ac:dyDescent="0.3">
      <c r="IC3982" s="200" t="s">
        <v>8503</v>
      </c>
      <c r="ID3982" s="200" t="s">
        <v>8504</v>
      </c>
      <c r="IE3982" s="200" t="s">
        <v>8505</v>
      </c>
      <c r="IF3982" s="200" t="s">
        <v>8155</v>
      </c>
    </row>
    <row r="3983" spans="237:240" x14ac:dyDescent="0.3">
      <c r="IC3983" s="200" t="s">
        <v>8506</v>
      </c>
      <c r="ID3983" s="200" t="s">
        <v>8507</v>
      </c>
      <c r="IE3983" s="200" t="s">
        <v>8508</v>
      </c>
      <c r="IF3983" s="200" t="s">
        <v>7798</v>
      </c>
    </row>
    <row r="3984" spans="237:240" x14ac:dyDescent="0.3">
      <c r="IC3984" s="200" t="s">
        <v>8509</v>
      </c>
      <c r="ID3984" s="200" t="s">
        <v>8510</v>
      </c>
      <c r="IE3984" s="200" t="s">
        <v>8511</v>
      </c>
      <c r="IF3984" s="200" t="s">
        <v>7798</v>
      </c>
    </row>
    <row r="3985" spans="237:240" x14ac:dyDescent="0.3">
      <c r="IC3985" s="200" t="s">
        <v>8512</v>
      </c>
      <c r="ID3985" s="200" t="s">
        <v>8513</v>
      </c>
      <c r="IE3985" s="200" t="s">
        <v>8514</v>
      </c>
      <c r="IF3985" s="200" t="s">
        <v>7798</v>
      </c>
    </row>
    <row r="3986" spans="237:240" x14ac:dyDescent="0.3">
      <c r="IC3986" s="200" t="s">
        <v>8515</v>
      </c>
      <c r="ID3986" s="200" t="s">
        <v>8516</v>
      </c>
      <c r="IE3986" s="200" t="s">
        <v>8517</v>
      </c>
      <c r="IF3986" s="200" t="s">
        <v>7798</v>
      </c>
    </row>
    <row r="3987" spans="237:240" x14ac:dyDescent="0.3">
      <c r="IC3987" s="200" t="s">
        <v>8515</v>
      </c>
      <c r="ID3987" s="200" t="s">
        <v>6013</v>
      </c>
      <c r="IE3987" s="200" t="s">
        <v>8518</v>
      </c>
      <c r="IF3987" s="200" t="s">
        <v>7798</v>
      </c>
    </row>
    <row r="3988" spans="237:240" x14ac:dyDescent="0.3">
      <c r="IC3988" s="200" t="s">
        <v>8515</v>
      </c>
      <c r="ID3988" s="200" t="s">
        <v>8519</v>
      </c>
      <c r="IE3988" s="200" t="s">
        <v>8520</v>
      </c>
      <c r="IF3988" s="200" t="s">
        <v>7798</v>
      </c>
    </row>
    <row r="3989" spans="237:240" x14ac:dyDescent="0.3">
      <c r="IC3989" s="200" t="s">
        <v>8515</v>
      </c>
      <c r="ID3989" s="200" t="s">
        <v>8521</v>
      </c>
      <c r="IE3989" s="200" t="s">
        <v>8522</v>
      </c>
      <c r="IF3989" s="200" t="s">
        <v>7798</v>
      </c>
    </row>
    <row r="3990" spans="237:240" x14ac:dyDescent="0.3">
      <c r="IC3990" s="200" t="s">
        <v>8523</v>
      </c>
      <c r="ID3990" s="200" t="s">
        <v>8524</v>
      </c>
      <c r="IE3990" s="200" t="s">
        <v>8525</v>
      </c>
      <c r="IF3990" s="200" t="s">
        <v>7798</v>
      </c>
    </row>
    <row r="3991" spans="237:240" x14ac:dyDescent="0.3">
      <c r="IC3991" s="200" t="s">
        <v>8526</v>
      </c>
      <c r="ID3991" s="200" t="s">
        <v>8527</v>
      </c>
      <c r="IE3991" s="200" t="s">
        <v>8528</v>
      </c>
      <c r="IF3991" s="200" t="s">
        <v>7798</v>
      </c>
    </row>
    <row r="3992" spans="237:240" x14ac:dyDescent="0.3">
      <c r="IC3992" s="200" t="s">
        <v>8529</v>
      </c>
      <c r="ID3992" s="200" t="s">
        <v>8530</v>
      </c>
      <c r="IE3992" s="200" t="s">
        <v>8531</v>
      </c>
      <c r="IF3992" s="200" t="s">
        <v>7798</v>
      </c>
    </row>
    <row r="3993" spans="237:240" x14ac:dyDescent="0.3">
      <c r="IC3993" s="200" t="s">
        <v>8532</v>
      </c>
      <c r="ID3993" s="200" t="s">
        <v>8533</v>
      </c>
      <c r="IE3993" s="200" t="s">
        <v>8534</v>
      </c>
      <c r="IF3993" s="200" t="s">
        <v>7798</v>
      </c>
    </row>
    <row r="3994" spans="237:240" x14ac:dyDescent="0.3">
      <c r="IC3994" s="200" t="s">
        <v>8535</v>
      </c>
      <c r="ID3994" s="200" t="s">
        <v>8536</v>
      </c>
      <c r="IE3994" s="200" t="s">
        <v>8537</v>
      </c>
      <c r="IF3994" s="200" t="s">
        <v>7798</v>
      </c>
    </row>
    <row r="3995" spans="237:240" x14ac:dyDescent="0.3">
      <c r="IC3995" s="200" t="s">
        <v>8538</v>
      </c>
      <c r="ID3995" s="200" t="s">
        <v>8539</v>
      </c>
      <c r="IE3995" s="200" t="s">
        <v>8540</v>
      </c>
      <c r="IF3995" s="200" t="s">
        <v>7798</v>
      </c>
    </row>
    <row r="3996" spans="237:240" x14ac:dyDescent="0.3">
      <c r="IC3996" s="200" t="s">
        <v>8541</v>
      </c>
      <c r="ID3996" s="200" t="s">
        <v>8542</v>
      </c>
      <c r="IE3996" s="200" t="s">
        <v>8543</v>
      </c>
      <c r="IF3996" s="200" t="s">
        <v>7798</v>
      </c>
    </row>
    <row r="3997" spans="237:240" x14ac:dyDescent="0.3">
      <c r="IC3997" s="200" t="s">
        <v>8544</v>
      </c>
      <c r="ID3997" s="200" t="s">
        <v>8542</v>
      </c>
      <c r="IE3997" s="200" t="s">
        <v>8543</v>
      </c>
      <c r="IF3997" s="200" t="s">
        <v>7798</v>
      </c>
    </row>
    <row r="3998" spans="237:240" x14ac:dyDescent="0.3">
      <c r="IC3998" s="200" t="s">
        <v>8545</v>
      </c>
      <c r="ID3998" s="200" t="s">
        <v>8542</v>
      </c>
      <c r="IE3998" s="200" t="s">
        <v>8543</v>
      </c>
      <c r="IF3998" s="200" t="s">
        <v>7798</v>
      </c>
    </row>
    <row r="3999" spans="237:240" x14ac:dyDescent="0.3">
      <c r="IC3999" s="200" t="s">
        <v>8546</v>
      </c>
      <c r="ID3999" s="200" t="s">
        <v>8542</v>
      </c>
      <c r="IE3999" s="200" t="s">
        <v>8543</v>
      </c>
      <c r="IF3999" s="200" t="s">
        <v>7798</v>
      </c>
    </row>
    <row r="4000" spans="237:240" x14ac:dyDescent="0.3">
      <c r="IC4000" s="200" t="s">
        <v>8546</v>
      </c>
      <c r="ID4000" s="200" t="s">
        <v>8547</v>
      </c>
      <c r="IE4000" s="200" t="s">
        <v>8548</v>
      </c>
      <c r="IF4000" s="200" t="s">
        <v>7798</v>
      </c>
    </row>
    <row r="4001" spans="237:240" x14ac:dyDescent="0.3">
      <c r="IC4001" s="200" t="s">
        <v>8549</v>
      </c>
      <c r="ID4001" s="200" t="s">
        <v>8550</v>
      </c>
      <c r="IE4001" s="200" t="s">
        <v>8551</v>
      </c>
      <c r="IF4001" s="200" t="s">
        <v>7798</v>
      </c>
    </row>
    <row r="4002" spans="237:240" x14ac:dyDescent="0.3">
      <c r="IC4002" s="200" t="s">
        <v>8549</v>
      </c>
      <c r="ID4002" s="200" t="s">
        <v>8552</v>
      </c>
      <c r="IE4002" s="200" t="s">
        <v>8553</v>
      </c>
      <c r="IF4002" s="200" t="s">
        <v>7798</v>
      </c>
    </row>
    <row r="4003" spans="237:240" x14ac:dyDescent="0.3">
      <c r="IC4003" s="200" t="s">
        <v>8549</v>
      </c>
      <c r="ID4003" s="200" t="s">
        <v>8554</v>
      </c>
      <c r="IE4003" s="200" t="s">
        <v>8555</v>
      </c>
      <c r="IF4003" s="200" t="s">
        <v>7798</v>
      </c>
    </row>
    <row r="4004" spans="237:240" x14ac:dyDescent="0.3">
      <c r="IC4004" s="200" t="s">
        <v>8556</v>
      </c>
      <c r="ID4004" s="200" t="s">
        <v>8557</v>
      </c>
      <c r="IE4004" s="200" t="s">
        <v>8558</v>
      </c>
      <c r="IF4004" s="200" t="s">
        <v>7798</v>
      </c>
    </row>
    <row r="4005" spans="237:240" x14ac:dyDescent="0.3">
      <c r="IC4005" s="200" t="s">
        <v>8559</v>
      </c>
      <c r="ID4005" s="200" t="s">
        <v>8560</v>
      </c>
      <c r="IE4005" s="200" t="s">
        <v>8561</v>
      </c>
      <c r="IF4005" s="200" t="s">
        <v>7798</v>
      </c>
    </row>
    <row r="4006" spans="237:240" x14ac:dyDescent="0.3">
      <c r="IC4006" s="200" t="s">
        <v>8562</v>
      </c>
      <c r="ID4006" s="200" t="s">
        <v>8563</v>
      </c>
      <c r="IE4006" s="200" t="s">
        <v>8564</v>
      </c>
      <c r="IF4006" s="200" t="s">
        <v>7798</v>
      </c>
    </row>
    <row r="4007" spans="237:240" x14ac:dyDescent="0.3">
      <c r="IC4007" s="200" t="s">
        <v>8562</v>
      </c>
      <c r="ID4007" s="200" t="s">
        <v>8565</v>
      </c>
      <c r="IE4007" s="200" t="s">
        <v>8566</v>
      </c>
      <c r="IF4007" s="200" t="s">
        <v>7798</v>
      </c>
    </row>
    <row r="4008" spans="237:240" x14ac:dyDescent="0.3">
      <c r="IC4008" s="200" t="s">
        <v>8562</v>
      </c>
      <c r="ID4008" s="200" t="s">
        <v>8567</v>
      </c>
      <c r="IE4008" s="200" t="s">
        <v>8568</v>
      </c>
      <c r="IF4008" s="200" t="s">
        <v>7798</v>
      </c>
    </row>
    <row r="4009" spans="237:240" x14ac:dyDescent="0.3">
      <c r="IC4009" s="200" t="s">
        <v>8569</v>
      </c>
      <c r="ID4009" s="200" t="s">
        <v>8570</v>
      </c>
      <c r="IE4009" s="200" t="s">
        <v>8571</v>
      </c>
      <c r="IF4009" s="200" t="s">
        <v>7798</v>
      </c>
    </row>
    <row r="4010" spans="237:240" x14ac:dyDescent="0.3">
      <c r="IC4010" s="200" t="s">
        <v>8572</v>
      </c>
      <c r="ID4010" s="200" t="s">
        <v>8573</v>
      </c>
      <c r="IE4010" s="200" t="s">
        <v>8574</v>
      </c>
      <c r="IF4010" s="200" t="s">
        <v>7798</v>
      </c>
    </row>
    <row r="4011" spans="237:240" x14ac:dyDescent="0.3">
      <c r="IC4011" s="200" t="s">
        <v>8575</v>
      </c>
      <c r="ID4011" s="200" t="s">
        <v>8576</v>
      </c>
      <c r="IE4011" s="200" t="s">
        <v>8577</v>
      </c>
      <c r="IF4011" s="200" t="s">
        <v>7798</v>
      </c>
    </row>
    <row r="4012" spans="237:240" x14ac:dyDescent="0.3">
      <c r="IC4012" s="200" t="s">
        <v>8578</v>
      </c>
      <c r="ID4012" s="200" t="s">
        <v>8579</v>
      </c>
      <c r="IE4012" s="200" t="s">
        <v>8580</v>
      </c>
      <c r="IF4012" s="200" t="s">
        <v>7798</v>
      </c>
    </row>
    <row r="4013" spans="237:240" x14ac:dyDescent="0.3">
      <c r="IC4013" s="200" t="s">
        <v>8578</v>
      </c>
      <c r="ID4013" s="200" t="s">
        <v>8581</v>
      </c>
      <c r="IE4013" s="200" t="s">
        <v>8582</v>
      </c>
      <c r="IF4013" s="200" t="s">
        <v>7798</v>
      </c>
    </row>
    <row r="4014" spans="237:240" x14ac:dyDescent="0.3">
      <c r="IC4014" s="200" t="s">
        <v>8583</v>
      </c>
      <c r="ID4014" s="200" t="s">
        <v>8584</v>
      </c>
      <c r="IE4014" s="200" t="s">
        <v>8585</v>
      </c>
      <c r="IF4014" s="200" t="s">
        <v>7798</v>
      </c>
    </row>
    <row r="4015" spans="237:240" x14ac:dyDescent="0.3">
      <c r="IC4015" s="200" t="s">
        <v>8583</v>
      </c>
      <c r="ID4015" s="200" t="s">
        <v>8586</v>
      </c>
      <c r="IE4015" s="200" t="s">
        <v>8587</v>
      </c>
      <c r="IF4015" s="200" t="s">
        <v>7798</v>
      </c>
    </row>
    <row r="4016" spans="237:240" x14ac:dyDescent="0.3">
      <c r="IC4016" s="200" t="s">
        <v>8583</v>
      </c>
      <c r="ID4016" s="200" t="s">
        <v>8588</v>
      </c>
      <c r="IE4016" s="200" t="s">
        <v>8589</v>
      </c>
      <c r="IF4016" s="200" t="s">
        <v>7798</v>
      </c>
    </row>
    <row r="4017" spans="237:240" x14ac:dyDescent="0.3">
      <c r="IC4017" s="200" t="s">
        <v>8583</v>
      </c>
      <c r="ID4017" s="200" t="s">
        <v>8590</v>
      </c>
      <c r="IE4017" s="200" t="s">
        <v>8591</v>
      </c>
      <c r="IF4017" s="200" t="s">
        <v>7798</v>
      </c>
    </row>
    <row r="4018" spans="237:240" x14ac:dyDescent="0.3">
      <c r="IC4018" s="200" t="s">
        <v>8592</v>
      </c>
      <c r="ID4018" s="200" t="s">
        <v>8593</v>
      </c>
      <c r="IE4018" s="200" t="s">
        <v>8594</v>
      </c>
      <c r="IF4018" s="200" t="s">
        <v>7798</v>
      </c>
    </row>
    <row r="4019" spans="237:240" x14ac:dyDescent="0.3">
      <c r="IC4019" s="200" t="s">
        <v>8595</v>
      </c>
      <c r="ID4019" s="200" t="s">
        <v>8596</v>
      </c>
      <c r="IE4019" s="200" t="s">
        <v>8597</v>
      </c>
      <c r="IF4019" s="200" t="s">
        <v>7798</v>
      </c>
    </row>
    <row r="4020" spans="237:240" x14ac:dyDescent="0.3">
      <c r="IC4020" s="200" t="s">
        <v>8595</v>
      </c>
      <c r="ID4020" s="200" t="s">
        <v>8598</v>
      </c>
      <c r="IE4020" s="200" t="s">
        <v>8599</v>
      </c>
      <c r="IF4020" s="200" t="s">
        <v>7798</v>
      </c>
    </row>
    <row r="4021" spans="237:240" x14ac:dyDescent="0.3">
      <c r="IC4021" s="200" t="s">
        <v>8595</v>
      </c>
      <c r="ID4021" s="200" t="s">
        <v>8600</v>
      </c>
      <c r="IE4021" s="200" t="s">
        <v>8601</v>
      </c>
      <c r="IF4021" s="200" t="s">
        <v>7798</v>
      </c>
    </row>
    <row r="4022" spans="237:240" x14ac:dyDescent="0.3">
      <c r="IC4022" s="200" t="s">
        <v>8602</v>
      </c>
      <c r="ID4022" s="200" t="s">
        <v>8603</v>
      </c>
      <c r="IE4022" s="200" t="s">
        <v>8604</v>
      </c>
      <c r="IF4022" s="200" t="s">
        <v>7798</v>
      </c>
    </row>
    <row r="4023" spans="237:240" x14ac:dyDescent="0.3">
      <c r="IC4023" s="200" t="s">
        <v>8605</v>
      </c>
      <c r="ID4023" s="200" t="s">
        <v>8606</v>
      </c>
      <c r="IE4023" s="200" t="s">
        <v>8607</v>
      </c>
      <c r="IF4023" s="200" t="s">
        <v>7798</v>
      </c>
    </row>
    <row r="4024" spans="237:240" x14ac:dyDescent="0.3">
      <c r="IC4024" s="200" t="s">
        <v>8608</v>
      </c>
      <c r="ID4024" s="200" t="s">
        <v>8609</v>
      </c>
      <c r="IE4024" s="200" t="s">
        <v>8610</v>
      </c>
      <c r="IF4024" s="200" t="s">
        <v>7798</v>
      </c>
    </row>
    <row r="4025" spans="237:240" x14ac:dyDescent="0.3">
      <c r="IC4025" s="200" t="s">
        <v>8611</v>
      </c>
      <c r="ID4025" s="200" t="s">
        <v>8612</v>
      </c>
      <c r="IE4025" s="200" t="s">
        <v>8613</v>
      </c>
      <c r="IF4025" s="200" t="s">
        <v>7798</v>
      </c>
    </row>
    <row r="4026" spans="237:240" x14ac:dyDescent="0.3">
      <c r="IC4026" s="200" t="s">
        <v>8614</v>
      </c>
      <c r="ID4026" s="200" t="s">
        <v>8615</v>
      </c>
      <c r="IE4026" s="200" t="s">
        <v>8616</v>
      </c>
      <c r="IF4026" s="200" t="s">
        <v>7798</v>
      </c>
    </row>
    <row r="4027" spans="237:240" x14ac:dyDescent="0.3">
      <c r="IC4027" s="200" t="s">
        <v>8617</v>
      </c>
      <c r="ID4027" s="200" t="s">
        <v>8618</v>
      </c>
      <c r="IE4027" s="200" t="s">
        <v>8619</v>
      </c>
      <c r="IF4027" s="200" t="s">
        <v>7798</v>
      </c>
    </row>
    <row r="4028" spans="237:240" x14ac:dyDescent="0.3">
      <c r="IC4028" s="200" t="s">
        <v>8620</v>
      </c>
      <c r="ID4028" s="200" t="s">
        <v>8621</v>
      </c>
      <c r="IE4028" s="200" t="s">
        <v>8622</v>
      </c>
      <c r="IF4028" s="200" t="s">
        <v>7798</v>
      </c>
    </row>
    <row r="4029" spans="237:240" x14ac:dyDescent="0.3">
      <c r="IC4029" s="200" t="s">
        <v>8623</v>
      </c>
      <c r="ID4029" s="200" t="s">
        <v>8624</v>
      </c>
      <c r="IE4029" s="200" t="s">
        <v>8625</v>
      </c>
      <c r="IF4029" s="200" t="s">
        <v>7798</v>
      </c>
    </row>
    <row r="4030" spans="237:240" x14ac:dyDescent="0.3">
      <c r="IC4030" s="200" t="s">
        <v>8626</v>
      </c>
      <c r="ID4030" s="200" t="s">
        <v>8627</v>
      </c>
      <c r="IE4030" s="200" t="s">
        <v>8628</v>
      </c>
      <c r="IF4030" s="200" t="s">
        <v>7798</v>
      </c>
    </row>
    <row r="4031" spans="237:240" x14ac:dyDescent="0.3">
      <c r="IC4031" s="200" t="s">
        <v>8629</v>
      </c>
      <c r="ID4031" s="200" t="s">
        <v>8630</v>
      </c>
      <c r="IE4031" s="200" t="s">
        <v>8631</v>
      </c>
      <c r="IF4031" s="200" t="s">
        <v>7798</v>
      </c>
    </row>
    <row r="4032" spans="237:240" x14ac:dyDescent="0.3">
      <c r="IC4032" s="200" t="s">
        <v>8632</v>
      </c>
      <c r="ID4032" s="200" t="s">
        <v>8633</v>
      </c>
      <c r="IE4032" s="200" t="s">
        <v>8634</v>
      </c>
      <c r="IF4032" s="200" t="s">
        <v>7798</v>
      </c>
    </row>
    <row r="4033" spans="237:240" x14ac:dyDescent="0.3">
      <c r="IC4033" s="200" t="s">
        <v>8632</v>
      </c>
      <c r="ID4033" s="200" t="s">
        <v>8635</v>
      </c>
      <c r="IE4033" s="200" t="s">
        <v>8636</v>
      </c>
      <c r="IF4033" s="200" t="s">
        <v>7798</v>
      </c>
    </row>
    <row r="4034" spans="237:240" x14ac:dyDescent="0.3">
      <c r="IC4034" s="200" t="s">
        <v>8637</v>
      </c>
      <c r="ID4034" s="200" t="s">
        <v>6013</v>
      </c>
      <c r="IE4034" s="200" t="s">
        <v>8638</v>
      </c>
      <c r="IF4034" s="200" t="s">
        <v>7798</v>
      </c>
    </row>
    <row r="4035" spans="237:240" x14ac:dyDescent="0.3">
      <c r="IC4035" s="200" t="s">
        <v>8639</v>
      </c>
      <c r="ID4035" s="200" t="s">
        <v>8640</v>
      </c>
      <c r="IE4035" s="200" t="s">
        <v>8641</v>
      </c>
      <c r="IF4035" s="200" t="s">
        <v>7798</v>
      </c>
    </row>
    <row r="4036" spans="237:240" x14ac:dyDescent="0.3">
      <c r="IC4036" s="200" t="s">
        <v>8642</v>
      </c>
      <c r="ID4036" s="200" t="s">
        <v>8643</v>
      </c>
      <c r="IE4036" s="200" t="s">
        <v>8644</v>
      </c>
      <c r="IF4036" s="200" t="s">
        <v>7798</v>
      </c>
    </row>
    <row r="4037" spans="237:240" x14ac:dyDescent="0.3">
      <c r="IC4037" s="200" t="s">
        <v>8642</v>
      </c>
      <c r="ID4037" s="200" t="s">
        <v>8645</v>
      </c>
      <c r="IE4037" s="200" t="s">
        <v>8646</v>
      </c>
      <c r="IF4037" s="200" t="s">
        <v>7798</v>
      </c>
    </row>
    <row r="4038" spans="237:240" x14ac:dyDescent="0.3">
      <c r="IC4038" s="200" t="s">
        <v>8642</v>
      </c>
      <c r="ID4038" s="200" t="s">
        <v>8647</v>
      </c>
      <c r="IE4038" s="200" t="s">
        <v>8648</v>
      </c>
      <c r="IF4038" s="200" t="s">
        <v>7798</v>
      </c>
    </row>
    <row r="4039" spans="237:240" x14ac:dyDescent="0.3">
      <c r="IC4039" s="200" t="s">
        <v>8649</v>
      </c>
      <c r="ID4039" s="200" t="s">
        <v>8650</v>
      </c>
      <c r="IE4039" s="200" t="s">
        <v>8651</v>
      </c>
      <c r="IF4039" s="200" t="s">
        <v>7798</v>
      </c>
    </row>
    <row r="4040" spans="237:240" x14ac:dyDescent="0.3">
      <c r="IC4040" s="200" t="s">
        <v>8652</v>
      </c>
      <c r="ID4040" s="200" t="s">
        <v>8653</v>
      </c>
      <c r="IE4040" s="200" t="s">
        <v>8654</v>
      </c>
      <c r="IF4040" s="200" t="s">
        <v>7798</v>
      </c>
    </row>
    <row r="4041" spans="237:240" x14ac:dyDescent="0.3">
      <c r="IC4041" s="200" t="s">
        <v>8655</v>
      </c>
      <c r="ID4041" s="200" t="s">
        <v>8656</v>
      </c>
      <c r="IE4041" s="200" t="s">
        <v>8657</v>
      </c>
      <c r="IF4041" s="200" t="s">
        <v>7798</v>
      </c>
    </row>
    <row r="4042" spans="237:240" x14ac:dyDescent="0.3">
      <c r="IC4042" s="200" t="s">
        <v>8655</v>
      </c>
      <c r="ID4042" s="200" t="s">
        <v>8658</v>
      </c>
      <c r="IE4042" s="200" t="s">
        <v>8659</v>
      </c>
      <c r="IF4042" s="200" t="s">
        <v>7798</v>
      </c>
    </row>
    <row r="4043" spans="237:240" x14ac:dyDescent="0.3">
      <c r="IC4043" s="200" t="s">
        <v>8655</v>
      </c>
      <c r="ID4043" s="200" t="s">
        <v>8660</v>
      </c>
      <c r="IE4043" s="200" t="s">
        <v>8661</v>
      </c>
      <c r="IF4043" s="200" t="s">
        <v>7798</v>
      </c>
    </row>
    <row r="4044" spans="237:240" x14ac:dyDescent="0.3">
      <c r="IC4044" s="200" t="s">
        <v>8662</v>
      </c>
      <c r="ID4044" s="200" t="s">
        <v>8663</v>
      </c>
      <c r="IE4044" s="200" t="s">
        <v>8664</v>
      </c>
      <c r="IF4044" s="200" t="s">
        <v>7798</v>
      </c>
    </row>
    <row r="4045" spans="237:240" x14ac:dyDescent="0.3">
      <c r="IC4045" s="200" t="s">
        <v>8665</v>
      </c>
      <c r="ID4045" s="200" t="s">
        <v>8666</v>
      </c>
      <c r="IE4045" s="200" t="s">
        <v>8667</v>
      </c>
      <c r="IF4045" s="200" t="s">
        <v>7798</v>
      </c>
    </row>
    <row r="4046" spans="237:240" x14ac:dyDescent="0.3">
      <c r="IC4046" s="200" t="s">
        <v>8668</v>
      </c>
      <c r="ID4046" s="200" t="s">
        <v>8669</v>
      </c>
      <c r="IE4046" s="200" t="s">
        <v>8670</v>
      </c>
      <c r="IF4046" s="200" t="s">
        <v>7798</v>
      </c>
    </row>
    <row r="4047" spans="237:240" x14ac:dyDescent="0.3">
      <c r="IC4047" s="200" t="s">
        <v>8671</v>
      </c>
      <c r="ID4047" s="200" t="s">
        <v>8672</v>
      </c>
      <c r="IE4047" s="200" t="s">
        <v>8673</v>
      </c>
      <c r="IF4047" s="200" t="s">
        <v>7798</v>
      </c>
    </row>
    <row r="4048" spans="237:240" x14ac:dyDescent="0.3">
      <c r="IC4048" s="200" t="s">
        <v>8674</v>
      </c>
      <c r="ID4048" s="200" t="s">
        <v>8675</v>
      </c>
      <c r="IE4048" s="200" t="s">
        <v>8676</v>
      </c>
      <c r="IF4048" s="200" t="s">
        <v>7798</v>
      </c>
    </row>
    <row r="4049" spans="237:240" x14ac:dyDescent="0.3">
      <c r="IC4049" s="200" t="s">
        <v>8674</v>
      </c>
      <c r="ID4049" s="200" t="s">
        <v>8677</v>
      </c>
      <c r="IE4049" s="200" t="s">
        <v>8678</v>
      </c>
      <c r="IF4049" s="200" t="s">
        <v>7798</v>
      </c>
    </row>
    <row r="4050" spans="237:240" x14ac:dyDescent="0.3">
      <c r="IC4050" s="200" t="s">
        <v>8679</v>
      </c>
      <c r="ID4050" s="200" t="s">
        <v>8680</v>
      </c>
      <c r="IE4050" s="200" t="s">
        <v>8681</v>
      </c>
      <c r="IF4050" s="200" t="s">
        <v>7798</v>
      </c>
    </row>
    <row r="4051" spans="237:240" x14ac:dyDescent="0.3">
      <c r="IC4051" s="200" t="s">
        <v>8682</v>
      </c>
      <c r="ID4051" s="200" t="s">
        <v>8683</v>
      </c>
      <c r="IE4051" s="200" t="s">
        <v>8684</v>
      </c>
      <c r="IF4051" s="200" t="s">
        <v>7798</v>
      </c>
    </row>
    <row r="4052" spans="237:240" x14ac:dyDescent="0.3">
      <c r="IC4052" s="200" t="s">
        <v>8685</v>
      </c>
      <c r="ID4052" s="200" t="s">
        <v>8109</v>
      </c>
      <c r="IE4052" s="200" t="s">
        <v>8686</v>
      </c>
      <c r="IF4052" s="200" t="s">
        <v>8111</v>
      </c>
    </row>
    <row r="4053" spans="237:240" x14ac:dyDescent="0.3">
      <c r="IC4053" s="200" t="s">
        <v>8685</v>
      </c>
      <c r="ID4053" s="200" t="s">
        <v>8112</v>
      </c>
      <c r="IE4053" s="200" t="s">
        <v>8687</v>
      </c>
      <c r="IF4053" s="200" t="s">
        <v>8111</v>
      </c>
    </row>
    <row r="4054" spans="237:240" x14ac:dyDescent="0.3">
      <c r="IC4054" s="200" t="s">
        <v>8688</v>
      </c>
      <c r="ID4054" s="200" t="s">
        <v>8109</v>
      </c>
      <c r="IE4054" s="200" t="s">
        <v>8686</v>
      </c>
      <c r="IF4054" s="200" t="s">
        <v>8111</v>
      </c>
    </row>
    <row r="4055" spans="237:240" x14ac:dyDescent="0.3">
      <c r="IC4055" s="200" t="s">
        <v>8688</v>
      </c>
      <c r="ID4055" s="200" t="s">
        <v>8112</v>
      </c>
      <c r="IE4055" s="200" t="s">
        <v>8687</v>
      </c>
      <c r="IF4055" s="200" t="s">
        <v>8111</v>
      </c>
    </row>
    <row r="4056" spans="237:240" x14ac:dyDescent="0.3">
      <c r="IC4056" s="200" t="s">
        <v>8689</v>
      </c>
      <c r="ID4056" s="200" t="s">
        <v>8109</v>
      </c>
      <c r="IE4056" s="200" t="s">
        <v>8686</v>
      </c>
      <c r="IF4056" s="200" t="s">
        <v>8111</v>
      </c>
    </row>
    <row r="4057" spans="237:240" x14ac:dyDescent="0.3">
      <c r="IC4057" s="200" t="s">
        <v>8689</v>
      </c>
      <c r="ID4057" s="200" t="s">
        <v>8112</v>
      </c>
      <c r="IE4057" s="200" t="s">
        <v>8687</v>
      </c>
      <c r="IF4057" s="200" t="s">
        <v>8111</v>
      </c>
    </row>
    <row r="4058" spans="237:240" x14ac:dyDescent="0.3">
      <c r="IC4058" s="200" t="s">
        <v>8690</v>
      </c>
      <c r="ID4058" s="200" t="s">
        <v>8109</v>
      </c>
      <c r="IE4058" s="200" t="s">
        <v>8686</v>
      </c>
      <c r="IF4058" s="200" t="s">
        <v>8111</v>
      </c>
    </row>
    <row r="4059" spans="237:240" x14ac:dyDescent="0.3">
      <c r="IC4059" s="200" t="s">
        <v>8690</v>
      </c>
      <c r="ID4059" s="200" t="s">
        <v>8112</v>
      </c>
      <c r="IE4059" s="200" t="s">
        <v>8687</v>
      </c>
      <c r="IF4059" s="200" t="s">
        <v>8111</v>
      </c>
    </row>
    <row r="4060" spans="237:240" x14ac:dyDescent="0.3">
      <c r="IC4060" s="200" t="s">
        <v>8691</v>
      </c>
      <c r="ID4060" s="200" t="s">
        <v>8109</v>
      </c>
      <c r="IE4060" s="200" t="s">
        <v>8686</v>
      </c>
      <c r="IF4060" s="200" t="s">
        <v>8111</v>
      </c>
    </row>
    <row r="4061" spans="237:240" x14ac:dyDescent="0.3">
      <c r="IC4061" s="200" t="s">
        <v>8691</v>
      </c>
      <c r="ID4061" s="200" t="s">
        <v>8112</v>
      </c>
      <c r="IE4061" s="200" t="s">
        <v>8687</v>
      </c>
      <c r="IF4061" s="200" t="s">
        <v>8111</v>
      </c>
    </row>
    <row r="4062" spans="237:240" x14ac:dyDescent="0.3">
      <c r="IC4062" s="200" t="s">
        <v>8692</v>
      </c>
      <c r="ID4062" s="200" t="s">
        <v>8109</v>
      </c>
      <c r="IE4062" s="200" t="s">
        <v>8686</v>
      </c>
      <c r="IF4062" s="200" t="s">
        <v>8111</v>
      </c>
    </row>
    <row r="4063" spans="237:240" x14ac:dyDescent="0.3">
      <c r="IC4063" s="200" t="s">
        <v>8692</v>
      </c>
      <c r="ID4063" s="200" t="s">
        <v>8112</v>
      </c>
      <c r="IE4063" s="200" t="s">
        <v>8687</v>
      </c>
      <c r="IF4063" s="200" t="s">
        <v>8111</v>
      </c>
    </row>
    <row r="4064" spans="237:240" x14ac:dyDescent="0.3">
      <c r="IC4064" s="200" t="s">
        <v>8693</v>
      </c>
      <c r="ID4064" s="200" t="s">
        <v>8109</v>
      </c>
      <c r="IE4064" s="200" t="s">
        <v>8686</v>
      </c>
      <c r="IF4064" s="200" t="s">
        <v>8111</v>
      </c>
    </row>
    <row r="4065" spans="237:240" x14ac:dyDescent="0.3">
      <c r="IC4065" s="200" t="s">
        <v>8693</v>
      </c>
      <c r="ID4065" s="200" t="s">
        <v>8112</v>
      </c>
      <c r="IE4065" s="200" t="s">
        <v>8687</v>
      </c>
      <c r="IF4065" s="200" t="s">
        <v>8111</v>
      </c>
    </row>
    <row r="4066" spans="237:240" x14ac:dyDescent="0.3">
      <c r="IC4066" s="200" t="s">
        <v>8694</v>
      </c>
      <c r="ID4066" s="200" t="s">
        <v>8109</v>
      </c>
      <c r="IE4066" s="200" t="s">
        <v>8686</v>
      </c>
      <c r="IF4066" s="200" t="s">
        <v>8111</v>
      </c>
    </row>
    <row r="4067" spans="237:240" x14ac:dyDescent="0.3">
      <c r="IC4067" s="200" t="s">
        <v>8694</v>
      </c>
      <c r="ID4067" s="200" t="s">
        <v>8112</v>
      </c>
      <c r="IE4067" s="200" t="s">
        <v>8687</v>
      </c>
      <c r="IF4067" s="200" t="s">
        <v>8111</v>
      </c>
    </row>
    <row r="4068" spans="237:240" x14ac:dyDescent="0.3">
      <c r="IC4068" s="200" t="s">
        <v>8695</v>
      </c>
      <c r="ID4068" s="200" t="s">
        <v>8109</v>
      </c>
      <c r="IE4068" s="200" t="s">
        <v>8686</v>
      </c>
      <c r="IF4068" s="200" t="s">
        <v>8111</v>
      </c>
    </row>
    <row r="4069" spans="237:240" x14ac:dyDescent="0.3">
      <c r="IC4069" s="200" t="s">
        <v>8695</v>
      </c>
      <c r="ID4069" s="200" t="s">
        <v>8112</v>
      </c>
      <c r="IE4069" s="200" t="s">
        <v>8687</v>
      </c>
      <c r="IF4069" s="200" t="s">
        <v>8111</v>
      </c>
    </row>
    <row r="4070" spans="237:240" x14ac:dyDescent="0.3">
      <c r="IC4070" s="200" t="s">
        <v>8696</v>
      </c>
      <c r="ID4070" s="200" t="s">
        <v>8109</v>
      </c>
      <c r="IE4070" s="200" t="s">
        <v>8686</v>
      </c>
      <c r="IF4070" s="200" t="s">
        <v>8111</v>
      </c>
    </row>
    <row r="4071" spans="237:240" x14ac:dyDescent="0.3">
      <c r="IC4071" s="200" t="s">
        <v>8696</v>
      </c>
      <c r="ID4071" s="200" t="s">
        <v>8112</v>
      </c>
      <c r="IE4071" s="200" t="s">
        <v>8687</v>
      </c>
      <c r="IF4071" s="200" t="s">
        <v>8111</v>
      </c>
    </row>
    <row r="4072" spans="237:240" x14ac:dyDescent="0.3">
      <c r="IC4072" s="200" t="s">
        <v>8697</v>
      </c>
      <c r="ID4072" s="200" t="s">
        <v>8109</v>
      </c>
      <c r="IE4072" s="200" t="s">
        <v>8698</v>
      </c>
      <c r="IF4072" s="200" t="s">
        <v>8111</v>
      </c>
    </row>
    <row r="4073" spans="237:240" x14ac:dyDescent="0.3">
      <c r="IC4073" s="200" t="s">
        <v>8697</v>
      </c>
      <c r="ID4073" s="200" t="s">
        <v>8112</v>
      </c>
      <c r="IE4073" s="200" t="s">
        <v>8699</v>
      </c>
      <c r="IF4073" s="200" t="s">
        <v>8111</v>
      </c>
    </row>
    <row r="4074" spans="237:240" x14ac:dyDescent="0.3">
      <c r="IC4074" s="200" t="s">
        <v>8700</v>
      </c>
      <c r="ID4074" s="200" t="s">
        <v>8109</v>
      </c>
      <c r="IE4074" s="200" t="s">
        <v>8698</v>
      </c>
      <c r="IF4074" s="200" t="s">
        <v>8111</v>
      </c>
    </row>
    <row r="4075" spans="237:240" x14ac:dyDescent="0.3">
      <c r="IC4075" s="200" t="s">
        <v>8700</v>
      </c>
      <c r="ID4075" s="200" t="s">
        <v>8112</v>
      </c>
      <c r="IE4075" s="200" t="s">
        <v>8699</v>
      </c>
      <c r="IF4075" s="200" t="s">
        <v>8111</v>
      </c>
    </row>
    <row r="4076" spans="237:240" x14ac:dyDescent="0.3">
      <c r="IC4076" s="200" t="s">
        <v>8700</v>
      </c>
      <c r="ID4076" s="200" t="s">
        <v>8701</v>
      </c>
      <c r="IE4076" s="200" t="s">
        <v>8702</v>
      </c>
      <c r="IF4076" s="200" t="s">
        <v>8155</v>
      </c>
    </row>
    <row r="4077" spans="237:240" x14ac:dyDescent="0.3">
      <c r="IC4077" s="200" t="s">
        <v>8703</v>
      </c>
      <c r="ID4077" s="200" t="s">
        <v>8109</v>
      </c>
      <c r="IE4077" s="200" t="s">
        <v>8698</v>
      </c>
      <c r="IF4077" s="200" t="s">
        <v>8111</v>
      </c>
    </row>
    <row r="4078" spans="237:240" x14ac:dyDescent="0.3">
      <c r="IC4078" s="200" t="s">
        <v>8703</v>
      </c>
      <c r="ID4078" s="200" t="s">
        <v>8112</v>
      </c>
      <c r="IE4078" s="200" t="s">
        <v>8699</v>
      </c>
      <c r="IF4078" s="200" t="s">
        <v>8111</v>
      </c>
    </row>
    <row r="4079" spans="237:240" x14ac:dyDescent="0.3">
      <c r="IC4079" s="200" t="s">
        <v>8704</v>
      </c>
      <c r="ID4079" s="200" t="s">
        <v>8109</v>
      </c>
      <c r="IE4079" s="200" t="s">
        <v>8698</v>
      </c>
      <c r="IF4079" s="200" t="s">
        <v>8111</v>
      </c>
    </row>
    <row r="4080" spans="237:240" x14ac:dyDescent="0.3">
      <c r="IC4080" s="200" t="s">
        <v>8704</v>
      </c>
      <c r="ID4080" s="200" t="s">
        <v>8112</v>
      </c>
      <c r="IE4080" s="200" t="s">
        <v>8699</v>
      </c>
      <c r="IF4080" s="200" t="s">
        <v>8111</v>
      </c>
    </row>
    <row r="4081" spans="237:240" x14ac:dyDescent="0.3">
      <c r="IC4081" s="200" t="s">
        <v>8705</v>
      </c>
      <c r="ID4081" s="200" t="s">
        <v>8109</v>
      </c>
      <c r="IE4081" s="200" t="s">
        <v>8698</v>
      </c>
      <c r="IF4081" s="200" t="s">
        <v>8111</v>
      </c>
    </row>
    <row r="4082" spans="237:240" x14ac:dyDescent="0.3">
      <c r="IC4082" s="200" t="s">
        <v>8705</v>
      </c>
      <c r="ID4082" s="200" t="s">
        <v>8112</v>
      </c>
      <c r="IE4082" s="200" t="s">
        <v>8699</v>
      </c>
      <c r="IF4082" s="200" t="s">
        <v>8111</v>
      </c>
    </row>
    <row r="4083" spans="237:240" x14ac:dyDescent="0.3">
      <c r="IC4083" s="200" t="s">
        <v>8706</v>
      </c>
      <c r="ID4083" s="200" t="s">
        <v>8109</v>
      </c>
      <c r="IE4083" s="200" t="s">
        <v>8698</v>
      </c>
      <c r="IF4083" s="200" t="s">
        <v>8111</v>
      </c>
    </row>
    <row r="4084" spans="237:240" x14ac:dyDescent="0.3">
      <c r="IC4084" s="200" t="s">
        <v>8706</v>
      </c>
      <c r="ID4084" s="200" t="s">
        <v>8112</v>
      </c>
      <c r="IE4084" s="200" t="s">
        <v>8699</v>
      </c>
      <c r="IF4084" s="200" t="s">
        <v>8111</v>
      </c>
    </row>
    <row r="4085" spans="237:240" x14ac:dyDescent="0.3">
      <c r="IC4085" s="200" t="s">
        <v>8707</v>
      </c>
      <c r="ID4085" s="200" t="s">
        <v>8109</v>
      </c>
      <c r="IE4085" s="200" t="s">
        <v>8698</v>
      </c>
      <c r="IF4085" s="200" t="s">
        <v>8111</v>
      </c>
    </row>
    <row r="4086" spans="237:240" x14ac:dyDescent="0.3">
      <c r="IC4086" s="200" t="s">
        <v>8707</v>
      </c>
      <c r="ID4086" s="200" t="s">
        <v>8112</v>
      </c>
      <c r="IE4086" s="200" t="s">
        <v>8699</v>
      </c>
      <c r="IF4086" s="200" t="s">
        <v>8111</v>
      </c>
    </row>
    <row r="4087" spans="237:240" x14ac:dyDescent="0.3">
      <c r="IC4087" s="200" t="s">
        <v>8707</v>
      </c>
      <c r="ID4087" s="200" t="s">
        <v>8708</v>
      </c>
      <c r="IE4087" s="200" t="s">
        <v>8709</v>
      </c>
      <c r="IF4087" s="200" t="s">
        <v>8155</v>
      </c>
    </row>
    <row r="4088" spans="237:240" x14ac:dyDescent="0.3">
      <c r="IC4088" s="200" t="s">
        <v>8707</v>
      </c>
      <c r="ID4088" s="200" t="s">
        <v>8710</v>
      </c>
      <c r="IE4088" s="200" t="s">
        <v>8711</v>
      </c>
      <c r="IF4088" s="200" t="s">
        <v>8155</v>
      </c>
    </row>
    <row r="4089" spans="237:240" x14ac:dyDescent="0.3">
      <c r="IC4089" s="200" t="s">
        <v>8712</v>
      </c>
      <c r="ID4089" s="200" t="s">
        <v>8109</v>
      </c>
      <c r="IE4089" s="200" t="s">
        <v>8698</v>
      </c>
      <c r="IF4089" s="200" t="s">
        <v>8111</v>
      </c>
    </row>
    <row r="4090" spans="237:240" x14ac:dyDescent="0.3">
      <c r="IC4090" s="200" t="s">
        <v>8712</v>
      </c>
      <c r="ID4090" s="200" t="s">
        <v>8112</v>
      </c>
      <c r="IE4090" s="200" t="s">
        <v>8699</v>
      </c>
      <c r="IF4090" s="200" t="s">
        <v>8111</v>
      </c>
    </row>
    <row r="4091" spans="237:240" x14ac:dyDescent="0.3">
      <c r="IC4091" s="200" t="s">
        <v>8713</v>
      </c>
      <c r="ID4091" s="200" t="s">
        <v>8109</v>
      </c>
      <c r="IE4091" s="200" t="s">
        <v>8698</v>
      </c>
      <c r="IF4091" s="200" t="s">
        <v>8111</v>
      </c>
    </row>
    <row r="4092" spans="237:240" x14ac:dyDescent="0.3">
      <c r="IC4092" s="200" t="s">
        <v>8713</v>
      </c>
      <c r="ID4092" s="200" t="s">
        <v>8112</v>
      </c>
      <c r="IE4092" s="200" t="s">
        <v>8699</v>
      </c>
      <c r="IF4092" s="200" t="s">
        <v>8111</v>
      </c>
    </row>
    <row r="4093" spans="237:240" x14ac:dyDescent="0.3">
      <c r="IC4093" s="200" t="s">
        <v>8714</v>
      </c>
      <c r="ID4093" s="200" t="s">
        <v>8109</v>
      </c>
      <c r="IE4093" s="200" t="s">
        <v>8698</v>
      </c>
      <c r="IF4093" s="200" t="s">
        <v>8111</v>
      </c>
    </row>
    <row r="4094" spans="237:240" x14ac:dyDescent="0.3">
      <c r="IC4094" s="200" t="s">
        <v>8714</v>
      </c>
      <c r="ID4094" s="200" t="s">
        <v>8112</v>
      </c>
      <c r="IE4094" s="200" t="s">
        <v>8699</v>
      </c>
      <c r="IF4094" s="200" t="s">
        <v>8111</v>
      </c>
    </row>
    <row r="4095" spans="237:240" x14ac:dyDescent="0.3">
      <c r="IC4095" s="200" t="s">
        <v>8715</v>
      </c>
      <c r="ID4095" s="200" t="s">
        <v>8109</v>
      </c>
      <c r="IE4095" s="200" t="s">
        <v>8698</v>
      </c>
      <c r="IF4095" s="200" t="s">
        <v>8111</v>
      </c>
    </row>
    <row r="4096" spans="237:240" x14ac:dyDescent="0.3">
      <c r="IC4096" s="200" t="s">
        <v>8715</v>
      </c>
      <c r="ID4096" s="200" t="s">
        <v>8112</v>
      </c>
      <c r="IE4096" s="200" t="s">
        <v>8699</v>
      </c>
      <c r="IF4096" s="200" t="s">
        <v>8111</v>
      </c>
    </row>
    <row r="4097" spans="237:240" x14ac:dyDescent="0.3">
      <c r="IC4097" s="200" t="s">
        <v>8716</v>
      </c>
      <c r="ID4097" s="200" t="s">
        <v>8109</v>
      </c>
      <c r="IE4097" s="200" t="s">
        <v>8698</v>
      </c>
      <c r="IF4097" s="200" t="s">
        <v>8111</v>
      </c>
    </row>
    <row r="4098" spans="237:240" x14ac:dyDescent="0.3">
      <c r="IC4098" s="200" t="s">
        <v>8716</v>
      </c>
      <c r="ID4098" s="200" t="s">
        <v>8112</v>
      </c>
      <c r="IE4098" s="200" t="s">
        <v>8699</v>
      </c>
      <c r="IF4098" s="200" t="s">
        <v>8111</v>
      </c>
    </row>
    <row r="4099" spans="237:240" x14ac:dyDescent="0.3">
      <c r="IC4099" s="200" t="s">
        <v>8717</v>
      </c>
      <c r="ID4099" s="200" t="s">
        <v>8109</v>
      </c>
      <c r="IE4099" s="200" t="s">
        <v>8698</v>
      </c>
      <c r="IF4099" s="200" t="s">
        <v>8111</v>
      </c>
    </row>
    <row r="4100" spans="237:240" x14ac:dyDescent="0.3">
      <c r="IC4100" s="200" t="s">
        <v>8717</v>
      </c>
      <c r="ID4100" s="200" t="s">
        <v>8112</v>
      </c>
      <c r="IE4100" s="200" t="s">
        <v>8699</v>
      </c>
      <c r="IF4100" s="200" t="s">
        <v>8111</v>
      </c>
    </row>
    <row r="4101" spans="237:240" x14ac:dyDescent="0.3">
      <c r="IC4101" s="200" t="s">
        <v>8718</v>
      </c>
      <c r="ID4101" s="200" t="s">
        <v>8109</v>
      </c>
      <c r="IE4101" s="200" t="s">
        <v>8719</v>
      </c>
      <c r="IF4101" s="200" t="s">
        <v>8111</v>
      </c>
    </row>
    <row r="4102" spans="237:240" x14ac:dyDescent="0.3">
      <c r="IC4102" s="200" t="s">
        <v>8718</v>
      </c>
      <c r="ID4102" s="200" t="s">
        <v>8112</v>
      </c>
      <c r="IE4102" s="200" t="s">
        <v>8720</v>
      </c>
      <c r="IF4102" s="200" t="s">
        <v>8111</v>
      </c>
    </row>
    <row r="4103" spans="237:240" x14ac:dyDescent="0.3">
      <c r="IC4103" s="200" t="s">
        <v>8721</v>
      </c>
      <c r="ID4103" s="200" t="s">
        <v>8109</v>
      </c>
      <c r="IE4103" s="200" t="s">
        <v>8719</v>
      </c>
      <c r="IF4103" s="200" t="s">
        <v>8111</v>
      </c>
    </row>
    <row r="4104" spans="237:240" x14ac:dyDescent="0.3">
      <c r="IC4104" s="200" t="s">
        <v>8721</v>
      </c>
      <c r="ID4104" s="200" t="s">
        <v>8112</v>
      </c>
      <c r="IE4104" s="200" t="s">
        <v>8720</v>
      </c>
      <c r="IF4104" s="200" t="s">
        <v>8111</v>
      </c>
    </row>
    <row r="4105" spans="237:240" x14ac:dyDescent="0.3">
      <c r="IC4105" s="200" t="s">
        <v>8722</v>
      </c>
      <c r="ID4105" s="200" t="s">
        <v>8109</v>
      </c>
      <c r="IE4105" s="200" t="s">
        <v>8723</v>
      </c>
      <c r="IF4105" s="200" t="s">
        <v>8111</v>
      </c>
    </row>
    <row r="4106" spans="237:240" x14ac:dyDescent="0.3">
      <c r="IC4106" s="200" t="s">
        <v>8722</v>
      </c>
      <c r="ID4106" s="200" t="s">
        <v>8112</v>
      </c>
      <c r="IE4106" s="200" t="s">
        <v>8724</v>
      </c>
      <c r="IF4106" s="200" t="s">
        <v>8111</v>
      </c>
    </row>
    <row r="4107" spans="237:240" x14ac:dyDescent="0.3">
      <c r="IC4107" s="200" t="s">
        <v>8725</v>
      </c>
      <c r="ID4107" s="200" t="s">
        <v>8109</v>
      </c>
      <c r="IE4107" s="200" t="s">
        <v>8723</v>
      </c>
      <c r="IF4107" s="200" t="s">
        <v>8111</v>
      </c>
    </row>
    <row r="4108" spans="237:240" x14ac:dyDescent="0.3">
      <c r="IC4108" s="200" t="s">
        <v>8725</v>
      </c>
      <c r="ID4108" s="200" t="s">
        <v>8112</v>
      </c>
      <c r="IE4108" s="200" t="s">
        <v>8724</v>
      </c>
      <c r="IF4108" s="200" t="s">
        <v>8111</v>
      </c>
    </row>
    <row r="4109" spans="237:240" x14ac:dyDescent="0.3">
      <c r="IC4109" s="200" t="s">
        <v>8726</v>
      </c>
      <c r="ID4109" s="200" t="s">
        <v>8109</v>
      </c>
      <c r="IE4109" s="200" t="s">
        <v>8723</v>
      </c>
      <c r="IF4109" s="200" t="s">
        <v>8111</v>
      </c>
    </row>
    <row r="4110" spans="237:240" x14ac:dyDescent="0.3">
      <c r="IC4110" s="200" t="s">
        <v>8726</v>
      </c>
      <c r="ID4110" s="200" t="s">
        <v>8112</v>
      </c>
      <c r="IE4110" s="200" t="s">
        <v>8724</v>
      </c>
      <c r="IF4110" s="200" t="s">
        <v>8111</v>
      </c>
    </row>
    <row r="4111" spans="237:240" x14ac:dyDescent="0.3">
      <c r="IC4111" s="200" t="s">
        <v>8727</v>
      </c>
      <c r="ID4111" s="200" t="s">
        <v>8109</v>
      </c>
      <c r="IE4111" s="200" t="s">
        <v>8723</v>
      </c>
      <c r="IF4111" s="200" t="s">
        <v>8111</v>
      </c>
    </row>
    <row r="4112" spans="237:240" x14ac:dyDescent="0.3">
      <c r="IC4112" s="200" t="s">
        <v>8727</v>
      </c>
      <c r="ID4112" s="200" t="s">
        <v>8112</v>
      </c>
      <c r="IE4112" s="200" t="s">
        <v>8724</v>
      </c>
      <c r="IF4112" s="200" t="s">
        <v>8111</v>
      </c>
    </row>
    <row r="4113" spans="237:240" x14ac:dyDescent="0.3">
      <c r="IC4113" s="200" t="s">
        <v>8728</v>
      </c>
      <c r="ID4113" s="200" t="s">
        <v>8109</v>
      </c>
      <c r="IE4113" s="200" t="s">
        <v>8723</v>
      </c>
      <c r="IF4113" s="200" t="s">
        <v>8111</v>
      </c>
    </row>
    <row r="4114" spans="237:240" x14ac:dyDescent="0.3">
      <c r="IC4114" s="200" t="s">
        <v>8728</v>
      </c>
      <c r="ID4114" s="200" t="s">
        <v>8112</v>
      </c>
      <c r="IE4114" s="200" t="s">
        <v>8724</v>
      </c>
      <c r="IF4114" s="200" t="s">
        <v>8111</v>
      </c>
    </row>
    <row r="4115" spans="237:240" x14ac:dyDescent="0.3">
      <c r="IC4115" s="200" t="s">
        <v>8729</v>
      </c>
      <c r="ID4115" s="200" t="s">
        <v>8109</v>
      </c>
      <c r="IE4115" s="200" t="s">
        <v>8723</v>
      </c>
      <c r="IF4115" s="200" t="s">
        <v>8111</v>
      </c>
    </row>
    <row r="4116" spans="237:240" x14ac:dyDescent="0.3">
      <c r="IC4116" s="200" t="s">
        <v>8729</v>
      </c>
      <c r="ID4116" s="200" t="s">
        <v>8112</v>
      </c>
      <c r="IE4116" s="200" t="s">
        <v>8724</v>
      </c>
      <c r="IF4116" s="200" t="s">
        <v>8111</v>
      </c>
    </row>
    <row r="4117" spans="237:240" x14ac:dyDescent="0.3">
      <c r="IC4117" s="200" t="s">
        <v>8730</v>
      </c>
      <c r="ID4117" s="200" t="s">
        <v>8109</v>
      </c>
      <c r="IE4117" s="200" t="s">
        <v>8723</v>
      </c>
      <c r="IF4117" s="200" t="s">
        <v>8111</v>
      </c>
    </row>
    <row r="4118" spans="237:240" x14ac:dyDescent="0.3">
      <c r="IC4118" s="200" t="s">
        <v>8730</v>
      </c>
      <c r="ID4118" s="200" t="s">
        <v>8112</v>
      </c>
      <c r="IE4118" s="200" t="s">
        <v>8724</v>
      </c>
      <c r="IF4118" s="200" t="s">
        <v>8111</v>
      </c>
    </row>
    <row r="4119" spans="237:240" x14ac:dyDescent="0.3">
      <c r="IC4119" s="200" t="s">
        <v>8731</v>
      </c>
      <c r="ID4119" s="200" t="s">
        <v>8109</v>
      </c>
      <c r="IE4119" s="200" t="s">
        <v>8723</v>
      </c>
      <c r="IF4119" s="200" t="s">
        <v>8111</v>
      </c>
    </row>
    <row r="4120" spans="237:240" x14ac:dyDescent="0.3">
      <c r="IC4120" s="200" t="s">
        <v>8731</v>
      </c>
      <c r="ID4120" s="200" t="s">
        <v>8112</v>
      </c>
      <c r="IE4120" s="200" t="s">
        <v>8724</v>
      </c>
      <c r="IF4120" s="200" t="s">
        <v>8111</v>
      </c>
    </row>
    <row r="4121" spans="237:240" x14ac:dyDescent="0.3">
      <c r="IC4121" s="200" t="s">
        <v>8732</v>
      </c>
      <c r="ID4121" s="200" t="s">
        <v>8109</v>
      </c>
      <c r="IE4121" s="200" t="s">
        <v>8723</v>
      </c>
      <c r="IF4121" s="200" t="s">
        <v>8111</v>
      </c>
    </row>
    <row r="4122" spans="237:240" x14ac:dyDescent="0.3">
      <c r="IC4122" s="200" t="s">
        <v>8732</v>
      </c>
      <c r="ID4122" s="200" t="s">
        <v>8112</v>
      </c>
      <c r="IE4122" s="200" t="s">
        <v>8724</v>
      </c>
      <c r="IF4122" s="200" t="s">
        <v>8111</v>
      </c>
    </row>
    <row r="4123" spans="237:240" x14ac:dyDescent="0.3">
      <c r="IC4123" s="200" t="s">
        <v>8733</v>
      </c>
      <c r="ID4123" s="200" t="s">
        <v>8109</v>
      </c>
      <c r="IE4123" s="200" t="s">
        <v>8723</v>
      </c>
      <c r="IF4123" s="200" t="s">
        <v>8111</v>
      </c>
    </row>
    <row r="4124" spans="237:240" x14ac:dyDescent="0.3">
      <c r="IC4124" s="200" t="s">
        <v>8733</v>
      </c>
      <c r="ID4124" s="200" t="s">
        <v>8112</v>
      </c>
      <c r="IE4124" s="200" t="s">
        <v>8724</v>
      </c>
      <c r="IF4124" s="200" t="s">
        <v>8111</v>
      </c>
    </row>
    <row r="4125" spans="237:240" x14ac:dyDescent="0.3">
      <c r="IC4125" s="200" t="s">
        <v>8734</v>
      </c>
      <c r="ID4125" s="200" t="s">
        <v>8109</v>
      </c>
      <c r="IE4125" s="200" t="s">
        <v>8723</v>
      </c>
      <c r="IF4125" s="200" t="s">
        <v>8111</v>
      </c>
    </row>
    <row r="4126" spans="237:240" x14ac:dyDescent="0.3">
      <c r="IC4126" s="200" t="s">
        <v>8734</v>
      </c>
      <c r="ID4126" s="200" t="s">
        <v>8112</v>
      </c>
      <c r="IE4126" s="200" t="s">
        <v>8724</v>
      </c>
      <c r="IF4126" s="200" t="s">
        <v>8111</v>
      </c>
    </row>
    <row r="4127" spans="237:240" x14ac:dyDescent="0.3">
      <c r="IC4127" s="200" t="s">
        <v>8735</v>
      </c>
      <c r="ID4127" s="200" t="s">
        <v>8109</v>
      </c>
      <c r="IE4127" s="200" t="s">
        <v>8723</v>
      </c>
      <c r="IF4127" s="200" t="s">
        <v>8111</v>
      </c>
    </row>
    <row r="4128" spans="237:240" x14ac:dyDescent="0.3">
      <c r="IC4128" s="200" t="s">
        <v>8735</v>
      </c>
      <c r="ID4128" s="200" t="s">
        <v>8112</v>
      </c>
      <c r="IE4128" s="200" t="s">
        <v>8724</v>
      </c>
      <c r="IF4128" s="200" t="s">
        <v>8111</v>
      </c>
    </row>
    <row r="4129" spans="237:240" x14ac:dyDescent="0.3">
      <c r="IC4129" s="200" t="s">
        <v>8736</v>
      </c>
      <c r="ID4129" s="200" t="s">
        <v>8109</v>
      </c>
      <c r="IE4129" s="200" t="s">
        <v>8723</v>
      </c>
      <c r="IF4129" s="200" t="s">
        <v>8111</v>
      </c>
    </row>
    <row r="4130" spans="237:240" x14ac:dyDescent="0.3">
      <c r="IC4130" s="200" t="s">
        <v>8736</v>
      </c>
      <c r="ID4130" s="200" t="s">
        <v>8112</v>
      </c>
      <c r="IE4130" s="200" t="s">
        <v>8724</v>
      </c>
      <c r="IF4130" s="200" t="s">
        <v>8111</v>
      </c>
    </row>
    <row r="4131" spans="237:240" x14ac:dyDescent="0.3">
      <c r="IC4131" s="200" t="s">
        <v>8737</v>
      </c>
      <c r="ID4131" s="200" t="s">
        <v>8109</v>
      </c>
      <c r="IE4131" s="200" t="s">
        <v>8723</v>
      </c>
      <c r="IF4131" s="200" t="s">
        <v>8111</v>
      </c>
    </row>
    <row r="4132" spans="237:240" x14ac:dyDescent="0.3">
      <c r="IC4132" s="200" t="s">
        <v>8737</v>
      </c>
      <c r="ID4132" s="200" t="s">
        <v>8112</v>
      </c>
      <c r="IE4132" s="200" t="s">
        <v>8724</v>
      </c>
      <c r="IF4132" s="200" t="s">
        <v>8111</v>
      </c>
    </row>
    <row r="4133" spans="237:240" x14ac:dyDescent="0.3">
      <c r="IC4133" s="200" t="s">
        <v>8738</v>
      </c>
      <c r="ID4133" s="200" t="s">
        <v>8109</v>
      </c>
      <c r="IE4133" s="200" t="s">
        <v>8739</v>
      </c>
      <c r="IF4133" s="200" t="s">
        <v>8111</v>
      </c>
    </row>
    <row r="4134" spans="237:240" x14ac:dyDescent="0.3">
      <c r="IC4134" s="200" t="s">
        <v>8738</v>
      </c>
      <c r="ID4134" s="200" t="s">
        <v>8112</v>
      </c>
      <c r="IE4134" s="200" t="s">
        <v>8740</v>
      </c>
      <c r="IF4134" s="200" t="s">
        <v>8111</v>
      </c>
    </row>
    <row r="4135" spans="237:240" x14ac:dyDescent="0.3">
      <c r="IC4135" s="200" t="s">
        <v>8741</v>
      </c>
      <c r="ID4135" s="200" t="s">
        <v>8109</v>
      </c>
      <c r="IE4135" s="200" t="s">
        <v>8739</v>
      </c>
      <c r="IF4135" s="200" t="s">
        <v>8111</v>
      </c>
    </row>
    <row r="4136" spans="237:240" x14ac:dyDescent="0.3">
      <c r="IC4136" s="200" t="s">
        <v>8741</v>
      </c>
      <c r="ID4136" s="200" t="s">
        <v>8112</v>
      </c>
      <c r="IE4136" s="200" t="s">
        <v>8740</v>
      </c>
      <c r="IF4136" s="200" t="s">
        <v>8111</v>
      </c>
    </row>
    <row r="4137" spans="237:240" x14ac:dyDescent="0.3">
      <c r="IC4137" s="200" t="s">
        <v>8742</v>
      </c>
      <c r="ID4137" s="200" t="s">
        <v>8109</v>
      </c>
      <c r="IE4137" s="200" t="s">
        <v>8739</v>
      </c>
      <c r="IF4137" s="200" t="s">
        <v>8111</v>
      </c>
    </row>
    <row r="4138" spans="237:240" x14ac:dyDescent="0.3">
      <c r="IC4138" s="200" t="s">
        <v>8742</v>
      </c>
      <c r="ID4138" s="200" t="s">
        <v>8112</v>
      </c>
      <c r="IE4138" s="200" t="s">
        <v>8740</v>
      </c>
      <c r="IF4138" s="200" t="s">
        <v>8111</v>
      </c>
    </row>
    <row r="4139" spans="237:240" x14ac:dyDescent="0.3">
      <c r="IC4139" s="200" t="s">
        <v>8743</v>
      </c>
      <c r="ID4139" s="200" t="s">
        <v>8109</v>
      </c>
      <c r="IE4139" s="200" t="s">
        <v>8739</v>
      </c>
      <c r="IF4139" s="200" t="s">
        <v>8111</v>
      </c>
    </row>
    <row r="4140" spans="237:240" x14ac:dyDescent="0.3">
      <c r="IC4140" s="200" t="s">
        <v>8743</v>
      </c>
      <c r="ID4140" s="200" t="s">
        <v>8112</v>
      </c>
      <c r="IE4140" s="200" t="s">
        <v>8740</v>
      </c>
      <c r="IF4140" s="200" t="s">
        <v>8111</v>
      </c>
    </row>
    <row r="4141" spans="237:240" x14ac:dyDescent="0.3">
      <c r="IC4141" s="200" t="s">
        <v>8744</v>
      </c>
      <c r="ID4141" s="200" t="s">
        <v>8109</v>
      </c>
      <c r="IE4141" s="200" t="s">
        <v>8739</v>
      </c>
      <c r="IF4141" s="200" t="s">
        <v>8111</v>
      </c>
    </row>
    <row r="4142" spans="237:240" x14ac:dyDescent="0.3">
      <c r="IC4142" s="200" t="s">
        <v>8744</v>
      </c>
      <c r="ID4142" s="200" t="s">
        <v>8112</v>
      </c>
      <c r="IE4142" s="200" t="s">
        <v>8740</v>
      </c>
      <c r="IF4142" s="200" t="s">
        <v>8111</v>
      </c>
    </row>
    <row r="4143" spans="237:240" x14ac:dyDescent="0.3">
      <c r="IC4143" s="200" t="s">
        <v>8745</v>
      </c>
      <c r="ID4143" s="200" t="s">
        <v>8109</v>
      </c>
      <c r="IE4143" s="200" t="s">
        <v>8739</v>
      </c>
      <c r="IF4143" s="200" t="s">
        <v>8111</v>
      </c>
    </row>
    <row r="4144" spans="237:240" x14ac:dyDescent="0.3">
      <c r="IC4144" s="200" t="s">
        <v>8745</v>
      </c>
      <c r="ID4144" s="200" t="s">
        <v>8112</v>
      </c>
      <c r="IE4144" s="200" t="s">
        <v>8740</v>
      </c>
      <c r="IF4144" s="200" t="s">
        <v>8111</v>
      </c>
    </row>
    <row r="4145" spans="237:240" x14ac:dyDescent="0.3">
      <c r="IC4145" s="200" t="s">
        <v>8746</v>
      </c>
      <c r="ID4145" s="200" t="s">
        <v>8109</v>
      </c>
      <c r="IE4145" s="200" t="s">
        <v>8739</v>
      </c>
      <c r="IF4145" s="200" t="s">
        <v>8111</v>
      </c>
    </row>
    <row r="4146" spans="237:240" x14ac:dyDescent="0.3">
      <c r="IC4146" s="200" t="s">
        <v>8746</v>
      </c>
      <c r="ID4146" s="200" t="s">
        <v>8112</v>
      </c>
      <c r="IE4146" s="200" t="s">
        <v>8740</v>
      </c>
      <c r="IF4146" s="200" t="s">
        <v>8111</v>
      </c>
    </row>
    <row r="4147" spans="237:240" x14ac:dyDescent="0.3">
      <c r="IC4147" s="200" t="s">
        <v>8747</v>
      </c>
      <c r="ID4147" s="200" t="s">
        <v>8109</v>
      </c>
      <c r="IE4147" s="200" t="s">
        <v>8748</v>
      </c>
      <c r="IF4147" s="200" t="s">
        <v>8111</v>
      </c>
    </row>
    <row r="4148" spans="237:240" x14ac:dyDescent="0.3">
      <c r="IC4148" s="200" t="s">
        <v>8747</v>
      </c>
      <c r="ID4148" s="200" t="s">
        <v>8112</v>
      </c>
      <c r="IE4148" s="200" t="s">
        <v>8749</v>
      </c>
      <c r="IF4148" s="200" t="s">
        <v>8111</v>
      </c>
    </row>
    <row r="4149" spans="237:240" x14ac:dyDescent="0.3">
      <c r="IC4149" s="200" t="s">
        <v>8750</v>
      </c>
      <c r="ID4149" s="200" t="s">
        <v>8109</v>
      </c>
      <c r="IE4149" s="200" t="s">
        <v>8748</v>
      </c>
      <c r="IF4149" s="200" t="s">
        <v>8111</v>
      </c>
    </row>
    <row r="4150" spans="237:240" x14ac:dyDescent="0.3">
      <c r="IC4150" s="200" t="s">
        <v>8750</v>
      </c>
      <c r="ID4150" s="200" t="s">
        <v>8112</v>
      </c>
      <c r="IE4150" s="200" t="s">
        <v>8749</v>
      </c>
      <c r="IF4150" s="200" t="s">
        <v>8111</v>
      </c>
    </row>
    <row r="4151" spans="237:240" x14ac:dyDescent="0.3">
      <c r="IC4151" s="200" t="s">
        <v>8751</v>
      </c>
      <c r="ID4151" s="200" t="s">
        <v>8109</v>
      </c>
      <c r="IE4151" s="200" t="s">
        <v>8748</v>
      </c>
      <c r="IF4151" s="200" t="s">
        <v>8111</v>
      </c>
    </row>
    <row r="4152" spans="237:240" x14ac:dyDescent="0.3">
      <c r="IC4152" s="200" t="s">
        <v>8751</v>
      </c>
      <c r="ID4152" s="200" t="s">
        <v>8112</v>
      </c>
      <c r="IE4152" s="200" t="s">
        <v>8749</v>
      </c>
      <c r="IF4152" s="200" t="s">
        <v>8111</v>
      </c>
    </row>
    <row r="4153" spans="237:240" x14ac:dyDescent="0.3">
      <c r="IC4153" s="200" t="s">
        <v>8752</v>
      </c>
      <c r="ID4153" s="200" t="s">
        <v>8109</v>
      </c>
      <c r="IE4153" s="200" t="s">
        <v>8748</v>
      </c>
      <c r="IF4153" s="200" t="s">
        <v>8111</v>
      </c>
    </row>
    <row r="4154" spans="237:240" x14ac:dyDescent="0.3">
      <c r="IC4154" s="200" t="s">
        <v>8752</v>
      </c>
      <c r="ID4154" s="200" t="s">
        <v>8112</v>
      </c>
      <c r="IE4154" s="200" t="s">
        <v>8749</v>
      </c>
      <c r="IF4154" s="200" t="s">
        <v>8111</v>
      </c>
    </row>
    <row r="4155" spans="237:240" x14ac:dyDescent="0.3">
      <c r="IC4155" s="200" t="s">
        <v>8753</v>
      </c>
      <c r="ID4155" s="200" t="s">
        <v>8109</v>
      </c>
      <c r="IE4155" s="200" t="s">
        <v>8748</v>
      </c>
      <c r="IF4155" s="200" t="s">
        <v>8111</v>
      </c>
    </row>
    <row r="4156" spans="237:240" x14ac:dyDescent="0.3">
      <c r="IC4156" s="200" t="s">
        <v>8753</v>
      </c>
      <c r="ID4156" s="200" t="s">
        <v>8112</v>
      </c>
      <c r="IE4156" s="200" t="s">
        <v>8749</v>
      </c>
      <c r="IF4156" s="200" t="s">
        <v>8111</v>
      </c>
    </row>
    <row r="4157" spans="237:240" x14ac:dyDescent="0.3">
      <c r="IC4157" s="200" t="s">
        <v>8754</v>
      </c>
      <c r="ID4157" s="200" t="s">
        <v>8109</v>
      </c>
      <c r="IE4157" s="200" t="s">
        <v>8748</v>
      </c>
      <c r="IF4157" s="200" t="s">
        <v>8111</v>
      </c>
    </row>
    <row r="4158" spans="237:240" x14ac:dyDescent="0.3">
      <c r="IC4158" s="200" t="s">
        <v>8754</v>
      </c>
      <c r="ID4158" s="200" t="s">
        <v>8112</v>
      </c>
      <c r="IE4158" s="200" t="s">
        <v>8749</v>
      </c>
      <c r="IF4158" s="200" t="s">
        <v>8111</v>
      </c>
    </row>
    <row r="4159" spans="237:240" x14ac:dyDescent="0.3">
      <c r="IC4159" s="200" t="s">
        <v>8755</v>
      </c>
      <c r="ID4159" s="200" t="s">
        <v>8109</v>
      </c>
      <c r="IE4159" s="200" t="s">
        <v>8748</v>
      </c>
      <c r="IF4159" s="200" t="s">
        <v>8111</v>
      </c>
    </row>
    <row r="4160" spans="237:240" x14ac:dyDescent="0.3">
      <c r="IC4160" s="200" t="s">
        <v>8755</v>
      </c>
      <c r="ID4160" s="200" t="s">
        <v>8112</v>
      </c>
      <c r="IE4160" s="200" t="s">
        <v>8749</v>
      </c>
      <c r="IF4160" s="200" t="s">
        <v>8111</v>
      </c>
    </row>
    <row r="4161" spans="237:240" x14ac:dyDescent="0.3">
      <c r="IC4161" s="200" t="s">
        <v>8756</v>
      </c>
      <c r="ID4161" s="200" t="s">
        <v>8109</v>
      </c>
      <c r="IE4161" s="200" t="s">
        <v>8748</v>
      </c>
      <c r="IF4161" s="200" t="s">
        <v>8111</v>
      </c>
    </row>
    <row r="4162" spans="237:240" x14ac:dyDescent="0.3">
      <c r="IC4162" s="200" t="s">
        <v>8756</v>
      </c>
      <c r="ID4162" s="200" t="s">
        <v>8112</v>
      </c>
      <c r="IE4162" s="200" t="s">
        <v>8749</v>
      </c>
      <c r="IF4162" s="200" t="s">
        <v>8111</v>
      </c>
    </row>
    <row r="4163" spans="237:240" x14ac:dyDescent="0.3">
      <c r="IC4163" s="200" t="s">
        <v>8757</v>
      </c>
      <c r="ID4163" s="200" t="s">
        <v>8109</v>
      </c>
      <c r="IE4163" s="200" t="s">
        <v>8748</v>
      </c>
      <c r="IF4163" s="200" t="s">
        <v>8111</v>
      </c>
    </row>
    <row r="4164" spans="237:240" x14ac:dyDescent="0.3">
      <c r="IC4164" s="200" t="s">
        <v>8757</v>
      </c>
      <c r="ID4164" s="200" t="s">
        <v>8112</v>
      </c>
      <c r="IE4164" s="200" t="s">
        <v>8749</v>
      </c>
      <c r="IF4164" s="200" t="s">
        <v>8111</v>
      </c>
    </row>
    <row r="4165" spans="237:240" x14ac:dyDescent="0.3">
      <c r="IC4165" s="200" t="s">
        <v>8758</v>
      </c>
      <c r="ID4165" s="200" t="s">
        <v>8109</v>
      </c>
      <c r="IE4165" s="200" t="s">
        <v>8759</v>
      </c>
      <c r="IF4165" s="200" t="s">
        <v>8111</v>
      </c>
    </row>
    <row r="4166" spans="237:240" x14ac:dyDescent="0.3">
      <c r="IC4166" s="200" t="s">
        <v>8758</v>
      </c>
      <c r="ID4166" s="200" t="s">
        <v>8112</v>
      </c>
      <c r="IE4166" s="200" t="s">
        <v>8760</v>
      </c>
      <c r="IF4166" s="200" t="s">
        <v>8111</v>
      </c>
    </row>
    <row r="4167" spans="237:240" x14ac:dyDescent="0.3">
      <c r="IC4167" s="200" t="s">
        <v>8761</v>
      </c>
      <c r="ID4167" s="200" t="s">
        <v>8109</v>
      </c>
      <c r="IE4167" s="200" t="s">
        <v>8759</v>
      </c>
      <c r="IF4167" s="200" t="s">
        <v>8111</v>
      </c>
    </row>
    <row r="4168" spans="237:240" x14ac:dyDescent="0.3">
      <c r="IC4168" s="200" t="s">
        <v>8761</v>
      </c>
      <c r="ID4168" s="200" t="s">
        <v>8112</v>
      </c>
      <c r="IE4168" s="200" t="s">
        <v>8760</v>
      </c>
      <c r="IF4168" s="200" t="s">
        <v>8111</v>
      </c>
    </row>
    <row r="4169" spans="237:240" x14ac:dyDescent="0.3">
      <c r="IC4169" s="200" t="s">
        <v>8762</v>
      </c>
      <c r="ID4169" s="200" t="s">
        <v>8109</v>
      </c>
      <c r="IE4169" s="200" t="s">
        <v>8759</v>
      </c>
      <c r="IF4169" s="200" t="s">
        <v>8111</v>
      </c>
    </row>
    <row r="4170" spans="237:240" x14ac:dyDescent="0.3">
      <c r="IC4170" s="200" t="s">
        <v>8762</v>
      </c>
      <c r="ID4170" s="200" t="s">
        <v>8112</v>
      </c>
      <c r="IE4170" s="200" t="s">
        <v>8760</v>
      </c>
      <c r="IF4170" s="200" t="s">
        <v>8111</v>
      </c>
    </row>
    <row r="4171" spans="237:240" x14ac:dyDescent="0.3">
      <c r="IC4171" s="200" t="s">
        <v>8763</v>
      </c>
      <c r="ID4171" s="200" t="s">
        <v>8109</v>
      </c>
      <c r="IE4171" s="200" t="s">
        <v>8764</v>
      </c>
      <c r="IF4171" s="200" t="s">
        <v>8111</v>
      </c>
    </row>
    <row r="4172" spans="237:240" x14ac:dyDescent="0.3">
      <c r="IC4172" s="200" t="s">
        <v>8763</v>
      </c>
      <c r="ID4172" s="200" t="s">
        <v>8112</v>
      </c>
      <c r="IE4172" s="200" t="s">
        <v>8765</v>
      </c>
      <c r="IF4172" s="200" t="s">
        <v>8111</v>
      </c>
    </row>
    <row r="4173" spans="237:240" x14ac:dyDescent="0.3">
      <c r="IC4173" s="200" t="s">
        <v>8766</v>
      </c>
      <c r="ID4173" s="200" t="s">
        <v>8109</v>
      </c>
      <c r="IE4173" s="200" t="s">
        <v>8764</v>
      </c>
      <c r="IF4173" s="200" t="s">
        <v>8111</v>
      </c>
    </row>
    <row r="4174" spans="237:240" x14ac:dyDescent="0.3">
      <c r="IC4174" s="200" t="s">
        <v>8766</v>
      </c>
      <c r="ID4174" s="200" t="s">
        <v>8112</v>
      </c>
      <c r="IE4174" s="200" t="s">
        <v>8765</v>
      </c>
      <c r="IF4174" s="200" t="s">
        <v>8111</v>
      </c>
    </row>
    <row r="4175" spans="237:240" x14ac:dyDescent="0.3">
      <c r="IC4175" s="200" t="s">
        <v>8767</v>
      </c>
      <c r="ID4175" s="200" t="s">
        <v>8109</v>
      </c>
      <c r="IE4175" s="200" t="s">
        <v>8764</v>
      </c>
      <c r="IF4175" s="200" t="s">
        <v>8111</v>
      </c>
    </row>
    <row r="4176" spans="237:240" x14ac:dyDescent="0.3">
      <c r="IC4176" s="200" t="s">
        <v>8767</v>
      </c>
      <c r="ID4176" s="200" t="s">
        <v>8112</v>
      </c>
      <c r="IE4176" s="200" t="s">
        <v>8765</v>
      </c>
      <c r="IF4176" s="200" t="s">
        <v>8111</v>
      </c>
    </row>
    <row r="4177" spans="237:240" x14ac:dyDescent="0.3">
      <c r="IC4177" s="200" t="s">
        <v>8768</v>
      </c>
      <c r="ID4177" s="200" t="s">
        <v>8109</v>
      </c>
      <c r="IE4177" s="200" t="s">
        <v>8764</v>
      </c>
      <c r="IF4177" s="200" t="s">
        <v>8111</v>
      </c>
    </row>
    <row r="4178" spans="237:240" x14ac:dyDescent="0.3">
      <c r="IC4178" s="200" t="s">
        <v>8768</v>
      </c>
      <c r="ID4178" s="200" t="s">
        <v>8112</v>
      </c>
      <c r="IE4178" s="200" t="s">
        <v>8765</v>
      </c>
      <c r="IF4178" s="200" t="s">
        <v>8111</v>
      </c>
    </row>
    <row r="4179" spans="237:240" x14ac:dyDescent="0.3">
      <c r="IC4179" s="200" t="s">
        <v>8769</v>
      </c>
      <c r="ID4179" s="200" t="s">
        <v>8109</v>
      </c>
      <c r="IE4179" s="200" t="s">
        <v>8764</v>
      </c>
      <c r="IF4179" s="200" t="s">
        <v>8111</v>
      </c>
    </row>
    <row r="4180" spans="237:240" x14ac:dyDescent="0.3">
      <c r="IC4180" s="200" t="s">
        <v>8769</v>
      </c>
      <c r="ID4180" s="200" t="s">
        <v>8112</v>
      </c>
      <c r="IE4180" s="200" t="s">
        <v>8765</v>
      </c>
      <c r="IF4180" s="200" t="s">
        <v>8111</v>
      </c>
    </row>
    <row r="4181" spans="237:240" x14ac:dyDescent="0.3">
      <c r="IC4181" s="200" t="s">
        <v>8770</v>
      </c>
      <c r="ID4181" s="200" t="s">
        <v>8771</v>
      </c>
      <c r="IE4181" s="200" t="s">
        <v>8772</v>
      </c>
      <c r="IF4181" s="200" t="s">
        <v>8155</v>
      </c>
    </row>
    <row r="4182" spans="237:240" x14ac:dyDescent="0.3">
      <c r="IC4182" s="200" t="s">
        <v>8773</v>
      </c>
      <c r="ID4182" s="200" t="s">
        <v>8771</v>
      </c>
      <c r="IE4182" s="200" t="s">
        <v>8772</v>
      </c>
      <c r="IF4182" s="200" t="s">
        <v>8155</v>
      </c>
    </row>
    <row r="4183" spans="237:240" x14ac:dyDescent="0.3">
      <c r="IC4183" s="200" t="s">
        <v>8774</v>
      </c>
      <c r="ID4183" s="200" t="s">
        <v>8771</v>
      </c>
      <c r="IE4183" s="200" t="s">
        <v>8772</v>
      </c>
      <c r="IF4183" s="200" t="s">
        <v>8155</v>
      </c>
    </row>
    <row r="4184" spans="237:240" x14ac:dyDescent="0.3">
      <c r="IC4184" s="200" t="s">
        <v>8775</v>
      </c>
      <c r="ID4184" s="200" t="s">
        <v>8771</v>
      </c>
      <c r="IE4184" s="200" t="s">
        <v>8772</v>
      </c>
      <c r="IF4184" s="200" t="s">
        <v>8155</v>
      </c>
    </row>
    <row r="4185" spans="237:240" x14ac:dyDescent="0.3">
      <c r="IC4185" s="200" t="s">
        <v>8776</v>
      </c>
      <c r="ID4185" s="200" t="s">
        <v>8771</v>
      </c>
      <c r="IE4185" s="200" t="s">
        <v>8772</v>
      </c>
      <c r="IF4185" s="200" t="s">
        <v>8155</v>
      </c>
    </row>
    <row r="4186" spans="237:240" x14ac:dyDescent="0.3">
      <c r="IC4186" s="200" t="s">
        <v>8777</v>
      </c>
      <c r="ID4186" s="200" t="s">
        <v>8778</v>
      </c>
      <c r="IE4186" s="200" t="s">
        <v>8779</v>
      </c>
      <c r="IF4186" s="200" t="s">
        <v>8155</v>
      </c>
    </row>
    <row r="4187" spans="237:240" x14ac:dyDescent="0.3">
      <c r="IC4187" s="200" t="s">
        <v>8780</v>
      </c>
      <c r="ID4187" s="200" t="s">
        <v>8781</v>
      </c>
      <c r="IE4187" s="200" t="s">
        <v>8782</v>
      </c>
      <c r="IF4187" s="200" t="s">
        <v>8155</v>
      </c>
    </row>
    <row r="4188" spans="237:240" x14ac:dyDescent="0.3">
      <c r="IC4188" s="200" t="s">
        <v>8783</v>
      </c>
      <c r="ID4188" s="200" t="s">
        <v>8784</v>
      </c>
      <c r="IE4188" s="200" t="s">
        <v>8785</v>
      </c>
      <c r="IF4188" s="200" t="s">
        <v>8155</v>
      </c>
    </row>
    <row r="4189" spans="237:240" x14ac:dyDescent="0.3">
      <c r="IC4189" s="200" t="s">
        <v>8786</v>
      </c>
      <c r="ID4189" s="200" t="s">
        <v>8787</v>
      </c>
      <c r="IE4189" s="200" t="s">
        <v>8788</v>
      </c>
      <c r="IF4189" s="200" t="s">
        <v>8155</v>
      </c>
    </row>
    <row r="4190" spans="237:240" x14ac:dyDescent="0.3">
      <c r="IC4190" s="200" t="s">
        <v>8789</v>
      </c>
      <c r="ID4190" s="200" t="s">
        <v>8790</v>
      </c>
      <c r="IE4190" s="200" t="s">
        <v>8791</v>
      </c>
      <c r="IF4190" s="200" t="s">
        <v>8155</v>
      </c>
    </row>
    <row r="4191" spans="237:240" x14ac:dyDescent="0.3">
      <c r="IC4191" s="200" t="s">
        <v>8792</v>
      </c>
      <c r="ID4191" s="200" t="s">
        <v>8793</v>
      </c>
      <c r="IE4191" s="200" t="s">
        <v>8794</v>
      </c>
      <c r="IF4191" s="200" t="s">
        <v>8155</v>
      </c>
    </row>
    <row r="4192" spans="237:240" x14ac:dyDescent="0.3">
      <c r="IC4192" s="200" t="s">
        <v>8795</v>
      </c>
      <c r="ID4192" s="200" t="s">
        <v>8796</v>
      </c>
      <c r="IE4192" s="200" t="s">
        <v>8797</v>
      </c>
      <c r="IF4192" s="200" t="s">
        <v>8155</v>
      </c>
    </row>
    <row r="4193" spans="237:240" x14ac:dyDescent="0.3">
      <c r="IC4193" s="200" t="s">
        <v>8795</v>
      </c>
      <c r="ID4193" s="200" t="s">
        <v>8798</v>
      </c>
      <c r="IE4193" s="200" t="s">
        <v>8799</v>
      </c>
      <c r="IF4193" s="200" t="s">
        <v>8155</v>
      </c>
    </row>
    <row r="4194" spans="237:240" x14ac:dyDescent="0.3">
      <c r="IC4194" s="200" t="s">
        <v>8795</v>
      </c>
      <c r="ID4194" s="200" t="s">
        <v>3580</v>
      </c>
      <c r="IE4194" s="200" t="s">
        <v>8800</v>
      </c>
      <c r="IF4194" s="200" t="s">
        <v>8155</v>
      </c>
    </row>
    <row r="4195" spans="237:240" x14ac:dyDescent="0.3">
      <c r="IC4195" s="200" t="s">
        <v>8795</v>
      </c>
      <c r="ID4195" s="200" t="s">
        <v>8801</v>
      </c>
      <c r="IE4195" s="200" t="s">
        <v>8802</v>
      </c>
      <c r="IF4195" s="200" t="s">
        <v>8155</v>
      </c>
    </row>
    <row r="4196" spans="237:240" x14ac:dyDescent="0.3">
      <c r="IC4196" s="200" t="s">
        <v>8795</v>
      </c>
      <c r="ID4196" s="200" t="s">
        <v>8803</v>
      </c>
      <c r="IE4196" s="200" t="s">
        <v>8804</v>
      </c>
      <c r="IF4196" s="200" t="s">
        <v>8155</v>
      </c>
    </row>
    <row r="4197" spans="237:240" x14ac:dyDescent="0.3">
      <c r="IC4197" s="200" t="s">
        <v>8795</v>
      </c>
      <c r="ID4197" s="200" t="s">
        <v>8805</v>
      </c>
      <c r="IE4197" s="200" t="s">
        <v>8806</v>
      </c>
      <c r="IF4197" s="200" t="s">
        <v>8155</v>
      </c>
    </row>
    <row r="4198" spans="237:240" x14ac:dyDescent="0.3">
      <c r="IC4198" s="200" t="s">
        <v>8795</v>
      </c>
      <c r="ID4198" s="200" t="s">
        <v>4014</v>
      </c>
      <c r="IE4198" s="200" t="s">
        <v>8807</v>
      </c>
      <c r="IF4198" s="200" t="s">
        <v>8155</v>
      </c>
    </row>
    <row r="4199" spans="237:240" x14ac:dyDescent="0.3">
      <c r="IC4199" s="200" t="s">
        <v>8795</v>
      </c>
      <c r="ID4199" s="200" t="s">
        <v>8808</v>
      </c>
      <c r="IE4199" s="200" t="s">
        <v>8809</v>
      </c>
      <c r="IF4199" s="200" t="s">
        <v>8155</v>
      </c>
    </row>
    <row r="4200" spans="237:240" x14ac:dyDescent="0.3">
      <c r="IC4200" s="200" t="s">
        <v>8810</v>
      </c>
      <c r="ID4200" s="200" t="s">
        <v>8811</v>
      </c>
      <c r="IE4200" s="200" t="s">
        <v>8812</v>
      </c>
      <c r="IF4200" s="200" t="s">
        <v>8155</v>
      </c>
    </row>
    <row r="4201" spans="237:240" x14ac:dyDescent="0.3">
      <c r="IC4201" s="200" t="s">
        <v>8810</v>
      </c>
      <c r="ID4201" s="200" t="s">
        <v>8813</v>
      </c>
      <c r="IE4201" s="200" t="s">
        <v>8814</v>
      </c>
      <c r="IF4201" s="200" t="s">
        <v>8155</v>
      </c>
    </row>
    <row r="4202" spans="237:240" x14ac:dyDescent="0.3">
      <c r="IC4202" s="200" t="s">
        <v>8815</v>
      </c>
      <c r="ID4202" s="200" t="s">
        <v>7006</v>
      </c>
      <c r="IE4202" s="200" t="s">
        <v>8816</v>
      </c>
      <c r="IF4202" s="200" t="s">
        <v>8155</v>
      </c>
    </row>
    <row r="4203" spans="237:240" x14ac:dyDescent="0.3">
      <c r="IC4203" s="200" t="s">
        <v>8815</v>
      </c>
      <c r="ID4203" s="200" t="s">
        <v>8817</v>
      </c>
      <c r="IE4203" s="200" t="s">
        <v>8818</v>
      </c>
      <c r="IF4203" s="200" t="s">
        <v>8155</v>
      </c>
    </row>
    <row r="4204" spans="237:240" x14ac:dyDescent="0.3">
      <c r="IC4204" s="200" t="s">
        <v>8815</v>
      </c>
      <c r="ID4204" s="200" t="s">
        <v>8819</v>
      </c>
      <c r="IE4204" s="200" t="s">
        <v>8820</v>
      </c>
      <c r="IF4204" s="200" t="s">
        <v>8155</v>
      </c>
    </row>
    <row r="4205" spans="237:240" x14ac:dyDescent="0.3">
      <c r="IC4205" s="200" t="s">
        <v>8815</v>
      </c>
      <c r="ID4205" s="200" t="s">
        <v>8821</v>
      </c>
      <c r="IE4205" s="200" t="s">
        <v>8822</v>
      </c>
      <c r="IF4205" s="200" t="s">
        <v>8155</v>
      </c>
    </row>
    <row r="4206" spans="237:240" x14ac:dyDescent="0.3">
      <c r="IC4206" s="200" t="s">
        <v>8815</v>
      </c>
      <c r="ID4206" s="200" t="s">
        <v>8823</v>
      </c>
      <c r="IE4206" s="200" t="s">
        <v>8824</v>
      </c>
      <c r="IF4206" s="200" t="s">
        <v>8155</v>
      </c>
    </row>
    <row r="4207" spans="237:240" x14ac:dyDescent="0.3">
      <c r="IC4207" s="200" t="s">
        <v>8815</v>
      </c>
      <c r="ID4207" s="200" t="s">
        <v>8825</v>
      </c>
      <c r="IE4207" s="200" t="s">
        <v>8826</v>
      </c>
      <c r="IF4207" s="200" t="s">
        <v>8155</v>
      </c>
    </row>
    <row r="4208" spans="237:240" x14ac:dyDescent="0.3">
      <c r="IC4208" s="200" t="s">
        <v>8827</v>
      </c>
      <c r="ID4208" s="200" t="s">
        <v>8828</v>
      </c>
      <c r="IE4208" s="200" t="s">
        <v>8829</v>
      </c>
      <c r="IF4208" s="200" t="s">
        <v>8155</v>
      </c>
    </row>
    <row r="4209" spans="237:240" x14ac:dyDescent="0.3">
      <c r="IC4209" s="200" t="s">
        <v>8830</v>
      </c>
      <c r="ID4209" s="200" t="s">
        <v>8831</v>
      </c>
      <c r="IE4209" s="200" t="s">
        <v>8832</v>
      </c>
      <c r="IF4209" s="200" t="s">
        <v>8155</v>
      </c>
    </row>
    <row r="4210" spans="237:240" x14ac:dyDescent="0.3">
      <c r="IC4210" s="200" t="s">
        <v>8833</v>
      </c>
      <c r="ID4210" s="200" t="s">
        <v>8834</v>
      </c>
      <c r="IE4210" s="200" t="s">
        <v>8835</v>
      </c>
      <c r="IF4210" s="200" t="s">
        <v>8155</v>
      </c>
    </row>
    <row r="4211" spans="237:240" x14ac:dyDescent="0.3">
      <c r="IC4211" s="200" t="s">
        <v>8836</v>
      </c>
      <c r="ID4211" s="200" t="s">
        <v>8837</v>
      </c>
      <c r="IE4211" s="200" t="s">
        <v>8838</v>
      </c>
      <c r="IF4211" s="200" t="s">
        <v>8155</v>
      </c>
    </row>
    <row r="4212" spans="237:240" x14ac:dyDescent="0.3">
      <c r="IC4212" s="200" t="s">
        <v>8839</v>
      </c>
      <c r="ID4212" s="200" t="s">
        <v>8840</v>
      </c>
      <c r="IE4212" s="200" t="s">
        <v>8841</v>
      </c>
      <c r="IF4212" s="200" t="s">
        <v>8155</v>
      </c>
    </row>
    <row r="4213" spans="237:240" x14ac:dyDescent="0.3">
      <c r="IC4213" s="200" t="s">
        <v>8842</v>
      </c>
      <c r="ID4213" s="200" t="s">
        <v>8843</v>
      </c>
      <c r="IE4213" s="200" t="s">
        <v>8844</v>
      </c>
      <c r="IF4213" s="200" t="s">
        <v>8155</v>
      </c>
    </row>
    <row r="4214" spans="237:240" x14ac:dyDescent="0.3">
      <c r="IC4214" s="200" t="s">
        <v>8845</v>
      </c>
      <c r="ID4214" s="200" t="s">
        <v>8846</v>
      </c>
      <c r="IE4214" s="200" t="s">
        <v>8847</v>
      </c>
      <c r="IF4214" s="200" t="s">
        <v>8155</v>
      </c>
    </row>
    <row r="4215" spans="237:240" x14ac:dyDescent="0.3">
      <c r="IC4215" s="200" t="s">
        <v>8848</v>
      </c>
      <c r="ID4215" s="200" t="s">
        <v>2741</v>
      </c>
      <c r="IE4215" s="200" t="s">
        <v>8849</v>
      </c>
      <c r="IF4215" s="200" t="s">
        <v>8155</v>
      </c>
    </row>
    <row r="4216" spans="237:240" x14ac:dyDescent="0.3">
      <c r="IC4216" s="200" t="s">
        <v>8850</v>
      </c>
      <c r="ID4216" s="200" t="s">
        <v>8851</v>
      </c>
      <c r="IE4216" s="200" t="s">
        <v>8852</v>
      </c>
      <c r="IF4216" s="200" t="s">
        <v>8155</v>
      </c>
    </row>
    <row r="4217" spans="237:240" x14ac:dyDescent="0.3">
      <c r="IC4217" s="200" t="s">
        <v>8853</v>
      </c>
      <c r="ID4217" s="200" t="s">
        <v>8854</v>
      </c>
      <c r="IE4217" s="200" t="s">
        <v>8855</v>
      </c>
      <c r="IF4217" s="200" t="s">
        <v>8155</v>
      </c>
    </row>
    <row r="4218" spans="237:240" x14ac:dyDescent="0.3">
      <c r="IC4218" s="200" t="s">
        <v>8856</v>
      </c>
      <c r="ID4218" s="200" t="s">
        <v>8857</v>
      </c>
      <c r="IE4218" s="200" t="s">
        <v>8858</v>
      </c>
      <c r="IF4218" s="200" t="s">
        <v>8155</v>
      </c>
    </row>
    <row r="4219" spans="237:240" x14ac:dyDescent="0.3">
      <c r="IC4219" s="200" t="s">
        <v>8859</v>
      </c>
      <c r="ID4219" s="200" t="s">
        <v>8860</v>
      </c>
      <c r="IE4219" s="200" t="s">
        <v>8861</v>
      </c>
      <c r="IF4219" s="200" t="s">
        <v>8155</v>
      </c>
    </row>
    <row r="4220" spans="237:240" x14ac:dyDescent="0.3">
      <c r="IC4220" s="200" t="s">
        <v>8862</v>
      </c>
      <c r="ID4220" s="200" t="s">
        <v>8860</v>
      </c>
      <c r="IE4220" s="200" t="s">
        <v>8861</v>
      </c>
      <c r="IF4220" s="200" t="s">
        <v>8155</v>
      </c>
    </row>
    <row r="4221" spans="237:240" x14ac:dyDescent="0.3">
      <c r="IC4221" s="200" t="s">
        <v>8863</v>
      </c>
      <c r="ID4221" s="200" t="s">
        <v>8860</v>
      </c>
      <c r="IE4221" s="200" t="s">
        <v>8861</v>
      </c>
      <c r="IF4221" s="200" t="s">
        <v>8155</v>
      </c>
    </row>
    <row r="4222" spans="237:240" x14ac:dyDescent="0.3">
      <c r="IC4222" s="200" t="s">
        <v>8864</v>
      </c>
      <c r="ID4222" s="200" t="s">
        <v>8860</v>
      </c>
      <c r="IE4222" s="200" t="s">
        <v>8861</v>
      </c>
      <c r="IF4222" s="200" t="s">
        <v>8155</v>
      </c>
    </row>
    <row r="4223" spans="237:240" x14ac:dyDescent="0.3">
      <c r="IC4223" s="200" t="s">
        <v>8865</v>
      </c>
      <c r="ID4223" s="200" t="s">
        <v>8860</v>
      </c>
      <c r="IE4223" s="200" t="s">
        <v>8861</v>
      </c>
      <c r="IF4223" s="200" t="s">
        <v>8155</v>
      </c>
    </row>
    <row r="4224" spans="237:240" x14ac:dyDescent="0.3">
      <c r="IC4224" s="200" t="s">
        <v>8866</v>
      </c>
      <c r="ID4224" s="200" t="s">
        <v>8860</v>
      </c>
      <c r="IE4224" s="200" t="s">
        <v>8861</v>
      </c>
      <c r="IF4224" s="200" t="s">
        <v>8155</v>
      </c>
    </row>
    <row r="4225" spans="237:240" x14ac:dyDescent="0.3">
      <c r="IC4225" s="200" t="s">
        <v>8867</v>
      </c>
      <c r="ID4225" s="200" t="s">
        <v>8860</v>
      </c>
      <c r="IE4225" s="200" t="s">
        <v>8861</v>
      </c>
      <c r="IF4225" s="200" t="s">
        <v>8155</v>
      </c>
    </row>
    <row r="4226" spans="237:240" x14ac:dyDescent="0.3">
      <c r="IC4226" s="200" t="s">
        <v>8868</v>
      </c>
      <c r="ID4226" s="200" t="s">
        <v>8860</v>
      </c>
      <c r="IE4226" s="200" t="s">
        <v>8861</v>
      </c>
      <c r="IF4226" s="200" t="s">
        <v>8155</v>
      </c>
    </row>
    <row r="4227" spans="237:240" x14ac:dyDescent="0.3">
      <c r="IC4227" s="200" t="s">
        <v>8869</v>
      </c>
      <c r="ID4227" s="200" t="s">
        <v>8860</v>
      </c>
      <c r="IE4227" s="200" t="s">
        <v>8861</v>
      </c>
      <c r="IF4227" s="200" t="s">
        <v>8155</v>
      </c>
    </row>
    <row r="4228" spans="237:240" x14ac:dyDescent="0.3">
      <c r="IC4228" s="200" t="s">
        <v>8870</v>
      </c>
      <c r="ID4228" s="200" t="s">
        <v>8860</v>
      </c>
      <c r="IE4228" s="200" t="s">
        <v>8861</v>
      </c>
      <c r="IF4228" s="200" t="s">
        <v>8155</v>
      </c>
    </row>
    <row r="4229" spans="237:240" x14ac:dyDescent="0.3">
      <c r="IC4229" s="200" t="s">
        <v>8871</v>
      </c>
      <c r="ID4229" s="200" t="s">
        <v>8860</v>
      </c>
      <c r="IE4229" s="200" t="s">
        <v>8861</v>
      </c>
      <c r="IF4229" s="200" t="s">
        <v>8155</v>
      </c>
    </row>
    <row r="4230" spans="237:240" x14ac:dyDescent="0.3">
      <c r="IC4230" s="200" t="s">
        <v>8872</v>
      </c>
      <c r="ID4230" s="200" t="s">
        <v>8873</v>
      </c>
      <c r="IE4230" s="200" t="s">
        <v>8874</v>
      </c>
      <c r="IF4230" s="200" t="s">
        <v>8155</v>
      </c>
    </row>
    <row r="4231" spans="237:240" x14ac:dyDescent="0.3">
      <c r="IC4231" s="200" t="s">
        <v>8875</v>
      </c>
      <c r="ID4231" s="200" t="s">
        <v>8876</v>
      </c>
      <c r="IE4231" s="200" t="s">
        <v>8877</v>
      </c>
      <c r="IF4231" s="200" t="s">
        <v>8155</v>
      </c>
    </row>
    <row r="4232" spans="237:240" x14ac:dyDescent="0.3">
      <c r="IC4232" s="200" t="s">
        <v>8878</v>
      </c>
      <c r="ID4232" s="200" t="s">
        <v>8879</v>
      </c>
      <c r="IE4232" s="200" t="s">
        <v>8880</v>
      </c>
      <c r="IF4232" s="200" t="s">
        <v>8155</v>
      </c>
    </row>
    <row r="4233" spans="237:240" x14ac:dyDescent="0.3">
      <c r="IC4233" s="200" t="s">
        <v>8878</v>
      </c>
      <c r="ID4233" s="200" t="s">
        <v>8881</v>
      </c>
      <c r="IE4233" s="200" t="s">
        <v>8882</v>
      </c>
      <c r="IF4233" s="200" t="s">
        <v>8155</v>
      </c>
    </row>
    <row r="4234" spans="237:240" x14ac:dyDescent="0.3">
      <c r="IC4234" s="200" t="s">
        <v>8878</v>
      </c>
      <c r="ID4234" s="200" t="s">
        <v>8883</v>
      </c>
      <c r="IE4234" s="200" t="s">
        <v>8884</v>
      </c>
      <c r="IF4234" s="200" t="s">
        <v>8155</v>
      </c>
    </row>
    <row r="4235" spans="237:240" x14ac:dyDescent="0.3">
      <c r="IC4235" s="200" t="s">
        <v>8878</v>
      </c>
      <c r="ID4235" s="200" t="s">
        <v>8885</v>
      </c>
      <c r="IE4235" s="200" t="s">
        <v>8886</v>
      </c>
      <c r="IF4235" s="200" t="s">
        <v>8155</v>
      </c>
    </row>
    <row r="4236" spans="237:240" x14ac:dyDescent="0.3">
      <c r="IC4236" s="200" t="s">
        <v>8878</v>
      </c>
      <c r="ID4236" s="200" t="s">
        <v>8887</v>
      </c>
      <c r="IE4236" s="200" t="s">
        <v>8888</v>
      </c>
      <c r="IF4236" s="200" t="s">
        <v>8155</v>
      </c>
    </row>
    <row r="4237" spans="237:240" x14ac:dyDescent="0.3">
      <c r="IC4237" s="200" t="s">
        <v>8878</v>
      </c>
      <c r="ID4237" s="200" t="s">
        <v>8889</v>
      </c>
      <c r="IE4237" s="200" t="s">
        <v>8890</v>
      </c>
      <c r="IF4237" s="200" t="s">
        <v>8155</v>
      </c>
    </row>
    <row r="4238" spans="237:240" x14ac:dyDescent="0.3">
      <c r="IC4238" s="200" t="s">
        <v>8891</v>
      </c>
      <c r="ID4238" s="200" t="s">
        <v>8892</v>
      </c>
      <c r="IE4238" s="200" t="s">
        <v>8893</v>
      </c>
      <c r="IF4238" s="200" t="s">
        <v>8155</v>
      </c>
    </row>
    <row r="4239" spans="237:240" x14ac:dyDescent="0.3">
      <c r="IC4239" s="200" t="s">
        <v>8894</v>
      </c>
      <c r="ID4239" s="200" t="s">
        <v>8895</v>
      </c>
      <c r="IE4239" s="200" t="s">
        <v>8896</v>
      </c>
      <c r="IF4239" s="200" t="s">
        <v>8155</v>
      </c>
    </row>
    <row r="4240" spans="237:240" x14ac:dyDescent="0.3">
      <c r="IC4240" s="200" t="s">
        <v>8897</v>
      </c>
      <c r="ID4240" s="200" t="s">
        <v>8898</v>
      </c>
      <c r="IE4240" s="200" t="s">
        <v>8899</v>
      </c>
      <c r="IF4240" s="200" t="s">
        <v>8155</v>
      </c>
    </row>
    <row r="4241" spans="237:240" x14ac:dyDescent="0.3">
      <c r="IC4241" s="200" t="s">
        <v>8897</v>
      </c>
      <c r="ID4241" s="200" t="s">
        <v>8900</v>
      </c>
      <c r="IE4241" s="200" t="s">
        <v>8901</v>
      </c>
      <c r="IF4241" s="200" t="s">
        <v>8155</v>
      </c>
    </row>
    <row r="4242" spans="237:240" x14ac:dyDescent="0.3">
      <c r="IC4242" s="200" t="s">
        <v>8902</v>
      </c>
      <c r="ID4242" s="200" t="s">
        <v>8903</v>
      </c>
      <c r="IE4242" s="200" t="s">
        <v>8904</v>
      </c>
      <c r="IF4242" s="200" t="s">
        <v>8155</v>
      </c>
    </row>
    <row r="4243" spans="237:240" x14ac:dyDescent="0.3">
      <c r="IC4243" s="200" t="s">
        <v>8902</v>
      </c>
      <c r="ID4243" s="200" t="s">
        <v>8905</v>
      </c>
      <c r="IE4243" s="200" t="s">
        <v>8906</v>
      </c>
      <c r="IF4243" s="200" t="s">
        <v>8155</v>
      </c>
    </row>
    <row r="4244" spans="237:240" x14ac:dyDescent="0.3">
      <c r="IC4244" s="200" t="s">
        <v>8907</v>
      </c>
      <c r="ID4244" s="200" t="s">
        <v>8908</v>
      </c>
      <c r="IE4244" s="200" t="s">
        <v>8909</v>
      </c>
      <c r="IF4244" s="200" t="s">
        <v>8155</v>
      </c>
    </row>
    <row r="4245" spans="237:240" x14ac:dyDescent="0.3">
      <c r="IC4245" s="200" t="s">
        <v>8910</v>
      </c>
      <c r="ID4245" s="200" t="s">
        <v>8911</v>
      </c>
      <c r="IE4245" s="200" t="s">
        <v>8912</v>
      </c>
      <c r="IF4245" s="200" t="s">
        <v>8155</v>
      </c>
    </row>
    <row r="4246" spans="237:240" x14ac:dyDescent="0.3">
      <c r="IC4246" s="200" t="s">
        <v>8913</v>
      </c>
      <c r="ID4246" s="200" t="s">
        <v>8911</v>
      </c>
      <c r="IE4246" s="200" t="s">
        <v>8912</v>
      </c>
      <c r="IF4246" s="200" t="s">
        <v>8155</v>
      </c>
    </row>
    <row r="4247" spans="237:240" x14ac:dyDescent="0.3">
      <c r="IC4247" s="200" t="s">
        <v>8914</v>
      </c>
      <c r="ID4247" s="200" t="s">
        <v>8915</v>
      </c>
      <c r="IE4247" s="200" t="s">
        <v>8916</v>
      </c>
      <c r="IF4247" s="200" t="s">
        <v>8155</v>
      </c>
    </row>
    <row r="4248" spans="237:240" x14ac:dyDescent="0.3">
      <c r="IC4248" s="200" t="s">
        <v>8914</v>
      </c>
      <c r="ID4248" s="200" t="s">
        <v>8917</v>
      </c>
      <c r="IE4248" s="200" t="s">
        <v>8918</v>
      </c>
      <c r="IF4248" s="200" t="s">
        <v>8155</v>
      </c>
    </row>
    <row r="4249" spans="237:240" x14ac:dyDescent="0.3">
      <c r="IC4249" s="200" t="s">
        <v>8919</v>
      </c>
      <c r="ID4249" s="200" t="s">
        <v>8920</v>
      </c>
      <c r="IE4249" s="200" t="s">
        <v>8921</v>
      </c>
      <c r="IF4249" s="200" t="s">
        <v>8155</v>
      </c>
    </row>
    <row r="4250" spans="237:240" x14ac:dyDescent="0.3">
      <c r="IC4250" s="200" t="s">
        <v>8919</v>
      </c>
      <c r="ID4250" s="200" t="s">
        <v>8922</v>
      </c>
      <c r="IE4250" s="200" t="s">
        <v>8923</v>
      </c>
      <c r="IF4250" s="200" t="s">
        <v>8155</v>
      </c>
    </row>
    <row r="4251" spans="237:240" x14ac:dyDescent="0.3">
      <c r="IC4251" s="200" t="s">
        <v>8924</v>
      </c>
      <c r="ID4251" s="200" t="s">
        <v>8925</v>
      </c>
      <c r="IE4251" s="200" t="s">
        <v>8926</v>
      </c>
      <c r="IF4251" s="200" t="s">
        <v>8155</v>
      </c>
    </row>
    <row r="4252" spans="237:240" x14ac:dyDescent="0.3">
      <c r="IC4252" s="200" t="s">
        <v>8927</v>
      </c>
      <c r="ID4252" s="200" t="s">
        <v>8928</v>
      </c>
      <c r="IE4252" s="200" t="s">
        <v>8929</v>
      </c>
      <c r="IF4252" s="200" t="s">
        <v>8155</v>
      </c>
    </row>
    <row r="4253" spans="237:240" x14ac:dyDescent="0.3">
      <c r="IC4253" s="200" t="s">
        <v>8930</v>
      </c>
      <c r="ID4253" s="200" t="s">
        <v>8931</v>
      </c>
      <c r="IE4253" s="200" t="s">
        <v>8932</v>
      </c>
      <c r="IF4253" s="200" t="s">
        <v>8155</v>
      </c>
    </row>
    <row r="4254" spans="237:240" x14ac:dyDescent="0.3">
      <c r="IC4254" s="200" t="s">
        <v>8933</v>
      </c>
      <c r="ID4254" s="200" t="s">
        <v>8934</v>
      </c>
      <c r="IE4254" s="200" t="s">
        <v>8935</v>
      </c>
      <c r="IF4254" s="200" t="s">
        <v>8155</v>
      </c>
    </row>
    <row r="4255" spans="237:240" x14ac:dyDescent="0.3">
      <c r="IC4255" s="200" t="s">
        <v>8933</v>
      </c>
      <c r="ID4255" s="200" t="s">
        <v>8936</v>
      </c>
      <c r="IE4255" s="200" t="s">
        <v>8937</v>
      </c>
      <c r="IF4255" s="200" t="s">
        <v>8155</v>
      </c>
    </row>
    <row r="4256" spans="237:240" x14ac:dyDescent="0.3">
      <c r="IC4256" s="200" t="s">
        <v>8933</v>
      </c>
      <c r="ID4256" s="200" t="s">
        <v>8938</v>
      </c>
      <c r="IE4256" s="200" t="s">
        <v>8939</v>
      </c>
      <c r="IF4256" s="200" t="s">
        <v>8155</v>
      </c>
    </row>
    <row r="4257" spans="237:240" x14ac:dyDescent="0.3">
      <c r="IC4257" s="200" t="s">
        <v>8933</v>
      </c>
      <c r="ID4257" s="200" t="s">
        <v>8940</v>
      </c>
      <c r="IE4257" s="200" t="s">
        <v>8941</v>
      </c>
      <c r="IF4257" s="200" t="s">
        <v>8155</v>
      </c>
    </row>
    <row r="4258" spans="237:240" x14ac:dyDescent="0.3">
      <c r="IC4258" s="200" t="s">
        <v>8942</v>
      </c>
      <c r="ID4258" s="200" t="s">
        <v>8943</v>
      </c>
      <c r="IE4258" s="200" t="s">
        <v>8944</v>
      </c>
      <c r="IF4258" s="200" t="s">
        <v>8155</v>
      </c>
    </row>
    <row r="4259" spans="237:240" x14ac:dyDescent="0.3">
      <c r="IC4259" s="200" t="s">
        <v>8942</v>
      </c>
      <c r="ID4259" s="200" t="s">
        <v>8945</v>
      </c>
      <c r="IE4259" s="200" t="s">
        <v>8946</v>
      </c>
      <c r="IF4259" s="200" t="s">
        <v>8155</v>
      </c>
    </row>
    <row r="4260" spans="237:240" x14ac:dyDescent="0.3">
      <c r="IC4260" s="200" t="s">
        <v>8942</v>
      </c>
      <c r="ID4260" s="200" t="s">
        <v>8947</v>
      </c>
      <c r="IE4260" s="200" t="s">
        <v>8948</v>
      </c>
      <c r="IF4260" s="200" t="s">
        <v>8155</v>
      </c>
    </row>
    <row r="4261" spans="237:240" x14ac:dyDescent="0.3">
      <c r="IC4261" s="200" t="s">
        <v>8942</v>
      </c>
      <c r="ID4261" s="200" t="s">
        <v>8949</v>
      </c>
      <c r="IE4261" s="200" t="s">
        <v>8950</v>
      </c>
      <c r="IF4261" s="200" t="s">
        <v>8155</v>
      </c>
    </row>
    <row r="4262" spans="237:240" x14ac:dyDescent="0.3">
      <c r="IC4262" s="200" t="s">
        <v>8942</v>
      </c>
      <c r="ID4262" s="200" t="s">
        <v>8951</v>
      </c>
      <c r="IE4262" s="200" t="s">
        <v>8952</v>
      </c>
      <c r="IF4262" s="200" t="s">
        <v>8155</v>
      </c>
    </row>
    <row r="4263" spans="237:240" x14ac:dyDescent="0.3">
      <c r="IC4263" s="200" t="s">
        <v>8942</v>
      </c>
      <c r="ID4263" s="200" t="s">
        <v>8953</v>
      </c>
      <c r="IE4263" s="200" t="s">
        <v>8954</v>
      </c>
      <c r="IF4263" s="200" t="s">
        <v>8155</v>
      </c>
    </row>
    <row r="4264" spans="237:240" x14ac:dyDescent="0.3">
      <c r="IC4264" s="200" t="s">
        <v>8942</v>
      </c>
      <c r="ID4264" s="200" t="s">
        <v>8955</v>
      </c>
      <c r="IE4264" s="200" t="s">
        <v>8956</v>
      </c>
      <c r="IF4264" s="200" t="s">
        <v>8155</v>
      </c>
    </row>
    <row r="4265" spans="237:240" x14ac:dyDescent="0.3">
      <c r="IC4265" s="200" t="s">
        <v>8957</v>
      </c>
      <c r="ID4265" s="200" t="s">
        <v>8958</v>
      </c>
      <c r="IE4265" s="200" t="s">
        <v>8959</v>
      </c>
      <c r="IF4265" s="200" t="s">
        <v>8155</v>
      </c>
    </row>
    <row r="4266" spans="237:240" x14ac:dyDescent="0.3">
      <c r="IC4266" s="200" t="s">
        <v>8960</v>
      </c>
      <c r="ID4266" s="200" t="s">
        <v>8961</v>
      </c>
      <c r="IE4266" s="200" t="s">
        <v>8962</v>
      </c>
      <c r="IF4266" s="200" t="s">
        <v>8155</v>
      </c>
    </row>
    <row r="4267" spans="237:240" x14ac:dyDescent="0.3">
      <c r="IC4267" s="200" t="s">
        <v>8963</v>
      </c>
      <c r="ID4267" s="200" t="s">
        <v>8964</v>
      </c>
      <c r="IE4267" s="200" t="s">
        <v>8965</v>
      </c>
      <c r="IF4267" s="200" t="s">
        <v>8155</v>
      </c>
    </row>
    <row r="4268" spans="237:240" x14ac:dyDescent="0.3">
      <c r="IC4268" s="200" t="s">
        <v>8966</v>
      </c>
      <c r="ID4268" s="200" t="s">
        <v>8967</v>
      </c>
      <c r="IE4268" s="200" t="s">
        <v>8968</v>
      </c>
      <c r="IF4268" s="200" t="s">
        <v>8155</v>
      </c>
    </row>
    <row r="4269" spans="237:240" x14ac:dyDescent="0.3">
      <c r="IC4269" s="200" t="s">
        <v>8969</v>
      </c>
      <c r="ID4269" s="200" t="s">
        <v>8970</v>
      </c>
      <c r="IE4269" s="200" t="s">
        <v>8971</v>
      </c>
      <c r="IF4269" s="200" t="s">
        <v>8155</v>
      </c>
    </row>
    <row r="4270" spans="237:240" x14ac:dyDescent="0.3">
      <c r="IC4270" s="200" t="s">
        <v>8972</v>
      </c>
      <c r="ID4270" s="200" t="s">
        <v>8973</v>
      </c>
      <c r="IE4270" s="200" t="s">
        <v>8974</v>
      </c>
      <c r="IF4270" s="200" t="s">
        <v>8155</v>
      </c>
    </row>
    <row r="4271" spans="237:240" x14ac:dyDescent="0.3">
      <c r="IC4271" s="200" t="s">
        <v>8972</v>
      </c>
      <c r="ID4271" s="200" t="s">
        <v>8975</v>
      </c>
      <c r="IE4271" s="200" t="s">
        <v>8976</v>
      </c>
      <c r="IF4271" s="200" t="s">
        <v>8155</v>
      </c>
    </row>
    <row r="4272" spans="237:240" x14ac:dyDescent="0.3">
      <c r="IC4272" s="200" t="s">
        <v>8972</v>
      </c>
      <c r="ID4272" s="200" t="s">
        <v>8977</v>
      </c>
      <c r="IE4272" s="200" t="s">
        <v>8978</v>
      </c>
      <c r="IF4272" s="200" t="s">
        <v>8155</v>
      </c>
    </row>
    <row r="4273" spans="237:240" x14ac:dyDescent="0.3">
      <c r="IC4273" s="200" t="s">
        <v>8972</v>
      </c>
      <c r="ID4273" s="200" t="s">
        <v>8979</v>
      </c>
      <c r="IE4273" s="200" t="s">
        <v>8980</v>
      </c>
      <c r="IF4273" s="200" t="s">
        <v>8155</v>
      </c>
    </row>
    <row r="4274" spans="237:240" x14ac:dyDescent="0.3">
      <c r="IC4274" s="200" t="s">
        <v>8981</v>
      </c>
      <c r="ID4274" s="200" t="s">
        <v>8982</v>
      </c>
      <c r="IE4274" s="200" t="s">
        <v>8983</v>
      </c>
      <c r="IF4274" s="200" t="s">
        <v>8155</v>
      </c>
    </row>
    <row r="4275" spans="237:240" x14ac:dyDescent="0.3">
      <c r="IC4275" s="200" t="s">
        <v>8984</v>
      </c>
      <c r="ID4275" s="200" t="s">
        <v>8985</v>
      </c>
      <c r="IE4275" s="200" t="s">
        <v>8986</v>
      </c>
      <c r="IF4275" s="200" t="s">
        <v>8155</v>
      </c>
    </row>
    <row r="4276" spans="237:240" x14ac:dyDescent="0.3">
      <c r="IC4276" s="200" t="s">
        <v>8987</v>
      </c>
      <c r="ID4276" s="200" t="s">
        <v>8988</v>
      </c>
      <c r="IE4276" s="200" t="s">
        <v>8989</v>
      </c>
      <c r="IF4276" s="200" t="s">
        <v>8155</v>
      </c>
    </row>
    <row r="4277" spans="237:240" x14ac:dyDescent="0.3">
      <c r="IC4277" s="200" t="s">
        <v>8990</v>
      </c>
      <c r="ID4277" s="200" t="s">
        <v>6837</v>
      </c>
      <c r="IE4277" s="200" t="s">
        <v>8991</v>
      </c>
      <c r="IF4277" s="200" t="s">
        <v>8155</v>
      </c>
    </row>
    <row r="4278" spans="237:240" x14ac:dyDescent="0.3">
      <c r="IC4278" s="200" t="s">
        <v>8992</v>
      </c>
      <c r="ID4278" s="200" t="s">
        <v>8993</v>
      </c>
      <c r="IE4278" s="200" t="s">
        <v>8994</v>
      </c>
      <c r="IF4278" s="200" t="s">
        <v>8155</v>
      </c>
    </row>
    <row r="4279" spans="237:240" x14ac:dyDescent="0.3">
      <c r="IC4279" s="200" t="s">
        <v>8995</v>
      </c>
      <c r="ID4279" s="200" t="s">
        <v>8996</v>
      </c>
      <c r="IE4279" s="200" t="s">
        <v>8997</v>
      </c>
      <c r="IF4279" s="200" t="s">
        <v>8155</v>
      </c>
    </row>
    <row r="4280" spans="237:240" x14ac:dyDescent="0.3">
      <c r="IC4280" s="200" t="s">
        <v>8995</v>
      </c>
      <c r="ID4280" s="200" t="s">
        <v>8998</v>
      </c>
      <c r="IE4280" s="200" t="s">
        <v>8999</v>
      </c>
      <c r="IF4280" s="200" t="s">
        <v>8155</v>
      </c>
    </row>
    <row r="4281" spans="237:240" x14ac:dyDescent="0.3">
      <c r="IC4281" s="200" t="s">
        <v>8995</v>
      </c>
      <c r="ID4281" s="200" t="s">
        <v>9000</v>
      </c>
      <c r="IE4281" s="200" t="s">
        <v>9001</v>
      </c>
      <c r="IF4281" s="200" t="s">
        <v>8155</v>
      </c>
    </row>
    <row r="4282" spans="237:240" x14ac:dyDescent="0.3">
      <c r="IC4282" s="200" t="s">
        <v>8995</v>
      </c>
      <c r="ID4282" s="200" t="s">
        <v>9002</v>
      </c>
      <c r="IE4282" s="200" t="s">
        <v>9003</v>
      </c>
      <c r="IF4282" s="200" t="s">
        <v>8155</v>
      </c>
    </row>
    <row r="4283" spans="237:240" x14ac:dyDescent="0.3">
      <c r="IC4283" s="200" t="s">
        <v>8995</v>
      </c>
      <c r="ID4283" s="200" t="s">
        <v>9004</v>
      </c>
      <c r="IE4283" s="200" t="s">
        <v>9005</v>
      </c>
      <c r="IF4283" s="200" t="s">
        <v>8155</v>
      </c>
    </row>
    <row r="4284" spans="237:240" x14ac:dyDescent="0.3">
      <c r="IC4284" s="200" t="s">
        <v>8995</v>
      </c>
      <c r="ID4284" s="200" t="s">
        <v>9006</v>
      </c>
      <c r="IE4284" s="200" t="s">
        <v>9007</v>
      </c>
      <c r="IF4284" s="200" t="s">
        <v>8155</v>
      </c>
    </row>
    <row r="4285" spans="237:240" x14ac:dyDescent="0.3">
      <c r="IC4285" s="200" t="s">
        <v>8995</v>
      </c>
      <c r="ID4285" s="200" t="s">
        <v>9008</v>
      </c>
      <c r="IE4285" s="200" t="s">
        <v>9009</v>
      </c>
      <c r="IF4285" s="200" t="s">
        <v>8155</v>
      </c>
    </row>
    <row r="4286" spans="237:240" x14ac:dyDescent="0.3">
      <c r="IC4286" s="200" t="s">
        <v>8995</v>
      </c>
      <c r="ID4286" s="200" t="s">
        <v>9010</v>
      </c>
      <c r="IE4286" s="200" t="s">
        <v>9011</v>
      </c>
      <c r="IF4286" s="200" t="s">
        <v>8155</v>
      </c>
    </row>
    <row r="4287" spans="237:240" x14ac:dyDescent="0.3">
      <c r="IC4287" s="200" t="s">
        <v>8995</v>
      </c>
      <c r="ID4287" s="200" t="s">
        <v>9012</v>
      </c>
      <c r="IE4287" s="200" t="s">
        <v>9013</v>
      </c>
      <c r="IF4287" s="200" t="s">
        <v>8155</v>
      </c>
    </row>
    <row r="4288" spans="237:240" x14ac:dyDescent="0.3">
      <c r="IC4288" s="200" t="s">
        <v>8995</v>
      </c>
      <c r="ID4288" s="200" t="s">
        <v>9014</v>
      </c>
      <c r="IE4288" s="200" t="s">
        <v>9015</v>
      </c>
      <c r="IF4288" s="200" t="s">
        <v>8155</v>
      </c>
    </row>
    <row r="4289" spans="237:240" x14ac:dyDescent="0.3">
      <c r="IC4289" s="200" t="s">
        <v>8995</v>
      </c>
      <c r="ID4289" s="200" t="s">
        <v>9016</v>
      </c>
      <c r="IE4289" s="200" t="s">
        <v>9017</v>
      </c>
      <c r="IF4289" s="200" t="s">
        <v>8155</v>
      </c>
    </row>
    <row r="4290" spans="237:240" x14ac:dyDescent="0.3">
      <c r="IC4290" s="200" t="s">
        <v>8995</v>
      </c>
      <c r="ID4290" s="200" t="s">
        <v>9018</v>
      </c>
      <c r="IE4290" s="200" t="s">
        <v>9019</v>
      </c>
      <c r="IF4290" s="200" t="s">
        <v>8155</v>
      </c>
    </row>
    <row r="4291" spans="237:240" x14ac:dyDescent="0.3">
      <c r="IC4291" s="200" t="s">
        <v>8995</v>
      </c>
      <c r="ID4291" s="200" t="s">
        <v>9020</v>
      </c>
      <c r="IE4291" s="200" t="s">
        <v>9021</v>
      </c>
      <c r="IF4291" s="200" t="s">
        <v>8155</v>
      </c>
    </row>
    <row r="4292" spans="237:240" x14ac:dyDescent="0.3">
      <c r="IC4292" s="200" t="s">
        <v>8995</v>
      </c>
      <c r="ID4292" s="200" t="s">
        <v>9022</v>
      </c>
      <c r="IE4292" s="200" t="s">
        <v>9023</v>
      </c>
      <c r="IF4292" s="200" t="s">
        <v>8155</v>
      </c>
    </row>
    <row r="4293" spans="237:240" x14ac:dyDescent="0.3">
      <c r="IC4293" s="200" t="s">
        <v>9024</v>
      </c>
      <c r="ID4293" s="200" t="s">
        <v>9025</v>
      </c>
      <c r="IE4293" s="200" t="s">
        <v>9026</v>
      </c>
      <c r="IF4293" s="200" t="s">
        <v>8155</v>
      </c>
    </row>
    <row r="4294" spans="237:240" x14ac:dyDescent="0.3">
      <c r="IC4294" s="200" t="s">
        <v>9027</v>
      </c>
      <c r="ID4294" s="200" t="s">
        <v>9028</v>
      </c>
      <c r="IE4294" s="200" t="s">
        <v>9029</v>
      </c>
      <c r="IF4294" s="200" t="s">
        <v>8155</v>
      </c>
    </row>
    <row r="4295" spans="237:240" x14ac:dyDescent="0.3">
      <c r="IC4295" s="200" t="s">
        <v>9027</v>
      </c>
      <c r="ID4295" s="200" t="s">
        <v>9030</v>
      </c>
      <c r="IE4295" s="200" t="s">
        <v>9031</v>
      </c>
      <c r="IF4295" s="200" t="s">
        <v>8155</v>
      </c>
    </row>
    <row r="4296" spans="237:240" x14ac:dyDescent="0.3">
      <c r="IC4296" s="200" t="s">
        <v>9032</v>
      </c>
      <c r="ID4296" s="200" t="s">
        <v>9033</v>
      </c>
      <c r="IE4296" s="200" t="s">
        <v>9034</v>
      </c>
      <c r="IF4296" s="200" t="s">
        <v>8155</v>
      </c>
    </row>
    <row r="4297" spans="237:240" x14ac:dyDescent="0.3">
      <c r="IC4297" s="200" t="s">
        <v>9032</v>
      </c>
      <c r="ID4297" s="200" t="s">
        <v>9035</v>
      </c>
      <c r="IE4297" s="200" t="s">
        <v>9036</v>
      </c>
      <c r="IF4297" s="200" t="s">
        <v>8155</v>
      </c>
    </row>
    <row r="4298" spans="237:240" x14ac:dyDescent="0.3">
      <c r="IC4298" s="200" t="s">
        <v>9032</v>
      </c>
      <c r="ID4298" s="200" t="s">
        <v>9037</v>
      </c>
      <c r="IE4298" s="200" t="s">
        <v>9038</v>
      </c>
      <c r="IF4298" s="200" t="s">
        <v>8155</v>
      </c>
    </row>
    <row r="4299" spans="237:240" x14ac:dyDescent="0.3">
      <c r="IC4299" s="200" t="s">
        <v>9039</v>
      </c>
      <c r="ID4299" s="200" t="s">
        <v>9040</v>
      </c>
      <c r="IE4299" s="200" t="s">
        <v>9041</v>
      </c>
      <c r="IF4299" s="200" t="s">
        <v>8155</v>
      </c>
    </row>
    <row r="4300" spans="237:240" x14ac:dyDescent="0.3">
      <c r="IC4300" s="200" t="s">
        <v>9039</v>
      </c>
      <c r="ID4300" s="200" t="s">
        <v>7991</v>
      </c>
      <c r="IE4300" s="200" t="s">
        <v>9042</v>
      </c>
      <c r="IF4300" s="200" t="s">
        <v>8155</v>
      </c>
    </row>
    <row r="4301" spans="237:240" x14ac:dyDescent="0.3">
      <c r="IC4301" s="200" t="s">
        <v>9039</v>
      </c>
      <c r="ID4301" s="200" t="s">
        <v>7510</v>
      </c>
      <c r="IE4301" s="200" t="s">
        <v>9043</v>
      </c>
      <c r="IF4301" s="200" t="s">
        <v>8155</v>
      </c>
    </row>
    <row r="4302" spans="237:240" x14ac:dyDescent="0.3">
      <c r="IC4302" s="200" t="s">
        <v>9039</v>
      </c>
      <c r="ID4302" s="200" t="s">
        <v>9044</v>
      </c>
      <c r="IE4302" s="200" t="s">
        <v>9045</v>
      </c>
      <c r="IF4302" s="200" t="s">
        <v>8155</v>
      </c>
    </row>
    <row r="4303" spans="237:240" x14ac:dyDescent="0.3">
      <c r="IC4303" s="200" t="s">
        <v>9046</v>
      </c>
      <c r="ID4303" s="200" t="s">
        <v>9047</v>
      </c>
      <c r="IE4303" s="200" t="s">
        <v>9048</v>
      </c>
      <c r="IF4303" s="200" t="s">
        <v>8155</v>
      </c>
    </row>
    <row r="4304" spans="237:240" x14ac:dyDescent="0.3">
      <c r="IC4304" s="200" t="s">
        <v>9049</v>
      </c>
      <c r="ID4304" s="200" t="s">
        <v>9050</v>
      </c>
      <c r="IE4304" s="200" t="s">
        <v>9051</v>
      </c>
      <c r="IF4304" s="200" t="s">
        <v>8155</v>
      </c>
    </row>
    <row r="4305" spans="237:240" x14ac:dyDescent="0.3">
      <c r="IC4305" s="200" t="s">
        <v>9052</v>
      </c>
      <c r="ID4305" s="200" t="s">
        <v>9053</v>
      </c>
      <c r="IE4305" s="200" t="s">
        <v>9054</v>
      </c>
      <c r="IF4305" s="200" t="s">
        <v>8155</v>
      </c>
    </row>
    <row r="4306" spans="237:240" x14ac:dyDescent="0.3">
      <c r="IC4306" s="200" t="s">
        <v>9055</v>
      </c>
      <c r="ID4306" s="200" t="s">
        <v>9056</v>
      </c>
      <c r="IE4306" s="200" t="s">
        <v>9057</v>
      </c>
      <c r="IF4306" s="200" t="s">
        <v>8155</v>
      </c>
    </row>
    <row r="4307" spans="237:240" x14ac:dyDescent="0.3">
      <c r="IC4307" s="200" t="s">
        <v>9058</v>
      </c>
      <c r="ID4307" s="200" t="s">
        <v>9059</v>
      </c>
      <c r="IE4307" s="200" t="s">
        <v>9060</v>
      </c>
      <c r="IF4307" s="200" t="s">
        <v>8155</v>
      </c>
    </row>
    <row r="4308" spans="237:240" x14ac:dyDescent="0.3">
      <c r="IC4308" s="200" t="s">
        <v>9058</v>
      </c>
      <c r="ID4308" s="200" t="s">
        <v>9061</v>
      </c>
      <c r="IE4308" s="200" t="s">
        <v>9062</v>
      </c>
      <c r="IF4308" s="200" t="s">
        <v>8155</v>
      </c>
    </row>
    <row r="4309" spans="237:240" x14ac:dyDescent="0.3">
      <c r="IC4309" s="200" t="s">
        <v>9063</v>
      </c>
      <c r="ID4309" s="200" t="s">
        <v>9064</v>
      </c>
      <c r="IE4309" s="200" t="s">
        <v>9065</v>
      </c>
      <c r="IF4309" s="200" t="s">
        <v>8155</v>
      </c>
    </row>
    <row r="4310" spans="237:240" x14ac:dyDescent="0.3">
      <c r="IC4310" s="200" t="s">
        <v>9063</v>
      </c>
      <c r="ID4310" s="200" t="s">
        <v>9066</v>
      </c>
      <c r="IE4310" s="200" t="s">
        <v>9067</v>
      </c>
      <c r="IF4310" s="200" t="s">
        <v>8155</v>
      </c>
    </row>
    <row r="4311" spans="237:240" x14ac:dyDescent="0.3">
      <c r="IC4311" s="200" t="s">
        <v>9063</v>
      </c>
      <c r="ID4311" s="200" t="s">
        <v>9068</v>
      </c>
      <c r="IE4311" s="200" t="s">
        <v>9069</v>
      </c>
      <c r="IF4311" s="200" t="s">
        <v>8155</v>
      </c>
    </row>
    <row r="4312" spans="237:240" x14ac:dyDescent="0.3">
      <c r="IC4312" s="200" t="s">
        <v>9070</v>
      </c>
      <c r="ID4312" s="200" t="s">
        <v>9071</v>
      </c>
      <c r="IE4312" s="200" t="s">
        <v>9072</v>
      </c>
      <c r="IF4312" s="200" t="s">
        <v>8155</v>
      </c>
    </row>
    <row r="4313" spans="237:240" x14ac:dyDescent="0.3">
      <c r="IC4313" s="200" t="s">
        <v>9070</v>
      </c>
      <c r="ID4313" s="200" t="s">
        <v>9073</v>
      </c>
      <c r="IE4313" s="200" t="s">
        <v>9074</v>
      </c>
      <c r="IF4313" s="200" t="s">
        <v>8155</v>
      </c>
    </row>
    <row r="4314" spans="237:240" x14ac:dyDescent="0.3">
      <c r="IC4314" s="200" t="s">
        <v>9070</v>
      </c>
      <c r="ID4314" s="200" t="s">
        <v>9075</v>
      </c>
      <c r="IE4314" s="200" t="s">
        <v>9076</v>
      </c>
      <c r="IF4314" s="200" t="s">
        <v>8155</v>
      </c>
    </row>
    <row r="4315" spans="237:240" x14ac:dyDescent="0.3">
      <c r="IC4315" s="200" t="s">
        <v>9077</v>
      </c>
      <c r="ID4315" s="200" t="s">
        <v>9078</v>
      </c>
      <c r="IE4315" s="200" t="s">
        <v>9079</v>
      </c>
      <c r="IF4315" s="200" t="s">
        <v>8155</v>
      </c>
    </row>
    <row r="4316" spans="237:240" x14ac:dyDescent="0.3">
      <c r="IC4316" s="200" t="s">
        <v>9077</v>
      </c>
      <c r="ID4316" s="200" t="s">
        <v>9080</v>
      </c>
      <c r="IE4316" s="200" t="s">
        <v>9081</v>
      </c>
      <c r="IF4316" s="200" t="s">
        <v>8155</v>
      </c>
    </row>
    <row r="4317" spans="237:240" x14ac:dyDescent="0.3">
      <c r="IC4317" s="200" t="s">
        <v>9082</v>
      </c>
      <c r="ID4317" s="200" t="s">
        <v>9083</v>
      </c>
      <c r="IE4317" s="200" t="s">
        <v>9084</v>
      </c>
      <c r="IF4317" s="200" t="s">
        <v>8155</v>
      </c>
    </row>
    <row r="4318" spans="237:240" x14ac:dyDescent="0.3">
      <c r="IC4318" s="200" t="s">
        <v>9082</v>
      </c>
      <c r="ID4318" s="200" t="s">
        <v>9085</v>
      </c>
      <c r="IE4318" s="200" t="s">
        <v>9086</v>
      </c>
      <c r="IF4318" s="200" t="s">
        <v>8155</v>
      </c>
    </row>
    <row r="4319" spans="237:240" x14ac:dyDescent="0.3">
      <c r="IC4319" s="200" t="s">
        <v>9082</v>
      </c>
      <c r="ID4319" s="200" t="s">
        <v>9087</v>
      </c>
      <c r="IE4319" s="200" t="s">
        <v>9088</v>
      </c>
      <c r="IF4319" s="200" t="s">
        <v>8155</v>
      </c>
    </row>
    <row r="4320" spans="237:240" x14ac:dyDescent="0.3">
      <c r="IC4320" s="200" t="s">
        <v>9082</v>
      </c>
      <c r="ID4320" s="200" t="s">
        <v>9089</v>
      </c>
      <c r="IE4320" s="200" t="s">
        <v>9090</v>
      </c>
      <c r="IF4320" s="200" t="s">
        <v>8155</v>
      </c>
    </row>
    <row r="4321" spans="237:240" x14ac:dyDescent="0.3">
      <c r="IC4321" s="200" t="s">
        <v>9091</v>
      </c>
      <c r="ID4321" s="200" t="s">
        <v>9092</v>
      </c>
      <c r="IE4321" s="200" t="s">
        <v>9093</v>
      </c>
      <c r="IF4321" s="200" t="s">
        <v>8155</v>
      </c>
    </row>
    <row r="4322" spans="237:240" x14ac:dyDescent="0.3">
      <c r="IC4322" s="200" t="s">
        <v>9091</v>
      </c>
      <c r="ID4322" s="200" t="s">
        <v>9094</v>
      </c>
      <c r="IE4322" s="200" t="s">
        <v>9095</v>
      </c>
      <c r="IF4322" s="200" t="s">
        <v>8155</v>
      </c>
    </row>
    <row r="4323" spans="237:240" x14ac:dyDescent="0.3">
      <c r="IC4323" s="200" t="s">
        <v>9091</v>
      </c>
      <c r="ID4323" s="200" t="s">
        <v>9096</v>
      </c>
      <c r="IE4323" s="200" t="s">
        <v>9097</v>
      </c>
      <c r="IF4323" s="200" t="s">
        <v>8155</v>
      </c>
    </row>
    <row r="4324" spans="237:240" x14ac:dyDescent="0.3">
      <c r="IC4324" s="200" t="s">
        <v>9091</v>
      </c>
      <c r="ID4324" s="200" t="s">
        <v>9098</v>
      </c>
      <c r="IE4324" s="200" t="s">
        <v>9099</v>
      </c>
      <c r="IF4324" s="200" t="s">
        <v>8155</v>
      </c>
    </row>
    <row r="4325" spans="237:240" x14ac:dyDescent="0.3">
      <c r="IC4325" s="200" t="s">
        <v>9091</v>
      </c>
      <c r="ID4325" s="200" t="s">
        <v>8421</v>
      </c>
      <c r="IE4325" s="200" t="s">
        <v>9100</v>
      </c>
      <c r="IF4325" s="200" t="s">
        <v>8155</v>
      </c>
    </row>
    <row r="4326" spans="237:240" x14ac:dyDescent="0.3">
      <c r="IC4326" s="200" t="s">
        <v>9091</v>
      </c>
      <c r="ID4326" s="200" t="s">
        <v>9101</v>
      </c>
      <c r="IE4326" s="200" t="s">
        <v>9102</v>
      </c>
      <c r="IF4326" s="200" t="s">
        <v>8155</v>
      </c>
    </row>
    <row r="4327" spans="237:240" x14ac:dyDescent="0.3">
      <c r="IC4327" s="200" t="s">
        <v>9091</v>
      </c>
      <c r="ID4327" s="200" t="s">
        <v>9103</v>
      </c>
      <c r="IE4327" s="200" t="s">
        <v>9104</v>
      </c>
      <c r="IF4327" s="200" t="s">
        <v>8155</v>
      </c>
    </row>
    <row r="4328" spans="237:240" x14ac:dyDescent="0.3">
      <c r="IC4328" s="200" t="s">
        <v>9091</v>
      </c>
      <c r="ID4328" s="200" t="s">
        <v>9105</v>
      </c>
      <c r="IE4328" s="200" t="s">
        <v>9106</v>
      </c>
      <c r="IF4328" s="200" t="s">
        <v>8155</v>
      </c>
    </row>
    <row r="4329" spans="237:240" x14ac:dyDescent="0.3">
      <c r="IC4329" s="200" t="s">
        <v>9107</v>
      </c>
      <c r="ID4329" s="200" t="s">
        <v>9108</v>
      </c>
      <c r="IE4329" s="200" t="s">
        <v>9109</v>
      </c>
      <c r="IF4329" s="200" t="s">
        <v>8155</v>
      </c>
    </row>
    <row r="4330" spans="237:240" x14ac:dyDescent="0.3">
      <c r="IC4330" s="200" t="s">
        <v>9107</v>
      </c>
      <c r="ID4330" s="200" t="s">
        <v>7222</v>
      </c>
      <c r="IE4330" s="200" t="s">
        <v>9110</v>
      </c>
      <c r="IF4330" s="200" t="s">
        <v>8155</v>
      </c>
    </row>
    <row r="4331" spans="237:240" x14ac:dyDescent="0.3">
      <c r="IC4331" s="200" t="s">
        <v>9107</v>
      </c>
      <c r="ID4331" s="200" t="s">
        <v>9111</v>
      </c>
      <c r="IE4331" s="200" t="s">
        <v>9112</v>
      </c>
      <c r="IF4331" s="200" t="s">
        <v>8155</v>
      </c>
    </row>
    <row r="4332" spans="237:240" x14ac:dyDescent="0.3">
      <c r="IC4332" s="200" t="s">
        <v>9107</v>
      </c>
      <c r="ID4332" s="200" t="s">
        <v>9113</v>
      </c>
      <c r="IE4332" s="200" t="s">
        <v>9114</v>
      </c>
      <c r="IF4332" s="200" t="s">
        <v>8155</v>
      </c>
    </row>
    <row r="4333" spans="237:240" x14ac:dyDescent="0.3">
      <c r="IC4333" s="200" t="s">
        <v>9107</v>
      </c>
      <c r="ID4333" s="200" t="s">
        <v>9115</v>
      </c>
      <c r="IE4333" s="200" t="s">
        <v>9116</v>
      </c>
      <c r="IF4333" s="200" t="s">
        <v>8155</v>
      </c>
    </row>
    <row r="4334" spans="237:240" x14ac:dyDescent="0.3">
      <c r="IC4334" s="200" t="s">
        <v>9107</v>
      </c>
      <c r="ID4334" s="200" t="s">
        <v>9117</v>
      </c>
      <c r="IE4334" s="200" t="s">
        <v>9118</v>
      </c>
      <c r="IF4334" s="200" t="s">
        <v>8155</v>
      </c>
    </row>
    <row r="4335" spans="237:240" x14ac:dyDescent="0.3">
      <c r="IC4335" s="200" t="s">
        <v>9107</v>
      </c>
      <c r="ID4335" s="200" t="s">
        <v>9119</v>
      </c>
      <c r="IE4335" s="200" t="s">
        <v>9120</v>
      </c>
      <c r="IF4335" s="200" t="s">
        <v>8155</v>
      </c>
    </row>
    <row r="4336" spans="237:240" x14ac:dyDescent="0.3">
      <c r="IC4336" s="200" t="s">
        <v>9107</v>
      </c>
      <c r="ID4336" s="200" t="s">
        <v>9121</v>
      </c>
      <c r="IE4336" s="200" t="s">
        <v>9122</v>
      </c>
      <c r="IF4336" s="200" t="s">
        <v>8155</v>
      </c>
    </row>
    <row r="4337" spans="237:240" x14ac:dyDescent="0.3">
      <c r="IC4337" s="200" t="s">
        <v>9107</v>
      </c>
      <c r="ID4337" s="200" t="s">
        <v>9123</v>
      </c>
      <c r="IE4337" s="200" t="s">
        <v>9124</v>
      </c>
      <c r="IF4337" s="200" t="s">
        <v>8155</v>
      </c>
    </row>
    <row r="4338" spans="237:240" x14ac:dyDescent="0.3">
      <c r="IC4338" s="200" t="s">
        <v>9107</v>
      </c>
      <c r="ID4338" s="200" t="s">
        <v>9125</v>
      </c>
      <c r="IE4338" s="200" t="s">
        <v>9126</v>
      </c>
      <c r="IF4338" s="200" t="s">
        <v>8155</v>
      </c>
    </row>
    <row r="4339" spans="237:240" x14ac:dyDescent="0.3">
      <c r="IC4339" s="200" t="s">
        <v>9107</v>
      </c>
      <c r="ID4339" s="200" t="s">
        <v>9127</v>
      </c>
      <c r="IE4339" s="200" t="s">
        <v>9128</v>
      </c>
      <c r="IF4339" s="200" t="s">
        <v>8155</v>
      </c>
    </row>
    <row r="4340" spans="237:240" x14ac:dyDescent="0.3">
      <c r="IC4340" s="200" t="s">
        <v>9107</v>
      </c>
      <c r="ID4340" s="200" t="s">
        <v>9129</v>
      </c>
      <c r="IE4340" s="200" t="s">
        <v>9130</v>
      </c>
      <c r="IF4340" s="200" t="s">
        <v>8155</v>
      </c>
    </row>
    <row r="4341" spans="237:240" x14ac:dyDescent="0.3">
      <c r="IC4341" s="200" t="s">
        <v>9107</v>
      </c>
      <c r="ID4341" s="200" t="s">
        <v>9131</v>
      </c>
      <c r="IE4341" s="200" t="s">
        <v>9132</v>
      </c>
      <c r="IF4341" s="200" t="s">
        <v>8155</v>
      </c>
    </row>
    <row r="4342" spans="237:240" x14ac:dyDescent="0.3">
      <c r="IC4342" s="200" t="s">
        <v>9107</v>
      </c>
      <c r="ID4342" s="200" t="s">
        <v>9133</v>
      </c>
      <c r="IE4342" s="200" t="s">
        <v>9134</v>
      </c>
      <c r="IF4342" s="200" t="s">
        <v>8155</v>
      </c>
    </row>
    <row r="4343" spans="237:240" x14ac:dyDescent="0.3">
      <c r="IC4343" s="200" t="s">
        <v>9107</v>
      </c>
      <c r="ID4343" s="200" t="s">
        <v>9135</v>
      </c>
      <c r="IE4343" s="200" t="s">
        <v>9136</v>
      </c>
      <c r="IF4343" s="200" t="s">
        <v>8155</v>
      </c>
    </row>
    <row r="4344" spans="237:240" x14ac:dyDescent="0.3">
      <c r="IC4344" s="200" t="s">
        <v>9107</v>
      </c>
      <c r="ID4344" s="200" t="s">
        <v>9137</v>
      </c>
      <c r="IE4344" s="200" t="s">
        <v>9138</v>
      </c>
      <c r="IF4344" s="200" t="s">
        <v>8155</v>
      </c>
    </row>
    <row r="4345" spans="237:240" x14ac:dyDescent="0.3">
      <c r="IC4345" s="200" t="s">
        <v>9139</v>
      </c>
      <c r="ID4345" s="200" t="s">
        <v>9140</v>
      </c>
      <c r="IE4345" s="200" t="s">
        <v>9141</v>
      </c>
      <c r="IF4345" s="200" t="s">
        <v>8155</v>
      </c>
    </row>
    <row r="4346" spans="237:240" x14ac:dyDescent="0.3">
      <c r="IC4346" s="200" t="s">
        <v>9139</v>
      </c>
      <c r="ID4346" s="200" t="s">
        <v>9142</v>
      </c>
      <c r="IE4346" s="200" t="s">
        <v>9143</v>
      </c>
      <c r="IF4346" s="200" t="s">
        <v>8155</v>
      </c>
    </row>
    <row r="4347" spans="237:240" x14ac:dyDescent="0.3">
      <c r="IC4347" s="200" t="s">
        <v>9139</v>
      </c>
      <c r="ID4347" s="200" t="s">
        <v>9144</v>
      </c>
      <c r="IE4347" s="200" t="s">
        <v>9145</v>
      </c>
      <c r="IF4347" s="200" t="s">
        <v>8155</v>
      </c>
    </row>
    <row r="4348" spans="237:240" x14ac:dyDescent="0.3">
      <c r="IC4348" s="200" t="s">
        <v>9139</v>
      </c>
      <c r="ID4348" s="200" t="s">
        <v>6502</v>
      </c>
      <c r="IE4348" s="200" t="s">
        <v>9146</v>
      </c>
      <c r="IF4348" s="200" t="s">
        <v>8155</v>
      </c>
    </row>
    <row r="4349" spans="237:240" x14ac:dyDescent="0.3">
      <c r="IC4349" s="200" t="s">
        <v>9139</v>
      </c>
      <c r="ID4349" s="200" t="s">
        <v>9147</v>
      </c>
      <c r="IE4349" s="200" t="s">
        <v>9148</v>
      </c>
      <c r="IF4349" s="200" t="s">
        <v>8155</v>
      </c>
    </row>
    <row r="4350" spans="237:240" x14ac:dyDescent="0.3">
      <c r="IC4350" s="200" t="s">
        <v>9149</v>
      </c>
      <c r="ID4350" s="200" t="s">
        <v>9150</v>
      </c>
      <c r="IE4350" s="200" t="s">
        <v>9151</v>
      </c>
      <c r="IF4350" s="200" t="s">
        <v>8155</v>
      </c>
    </row>
    <row r="4351" spans="237:240" x14ac:dyDescent="0.3">
      <c r="IC4351" s="200" t="s">
        <v>9149</v>
      </c>
      <c r="ID4351" s="200" t="s">
        <v>9152</v>
      </c>
      <c r="IE4351" s="200" t="s">
        <v>9153</v>
      </c>
      <c r="IF4351" s="200" t="s">
        <v>8155</v>
      </c>
    </row>
    <row r="4352" spans="237:240" x14ac:dyDescent="0.3">
      <c r="IC4352" s="200" t="s">
        <v>9154</v>
      </c>
      <c r="ID4352" s="200" t="s">
        <v>9155</v>
      </c>
      <c r="IE4352" s="200" t="s">
        <v>9156</v>
      </c>
      <c r="IF4352" s="200" t="s">
        <v>8155</v>
      </c>
    </row>
    <row r="4353" spans="237:240" x14ac:dyDescent="0.3">
      <c r="IC4353" s="200" t="s">
        <v>9154</v>
      </c>
      <c r="ID4353" s="200" t="s">
        <v>9157</v>
      </c>
      <c r="IE4353" s="200" t="s">
        <v>9158</v>
      </c>
      <c r="IF4353" s="200" t="s">
        <v>8155</v>
      </c>
    </row>
    <row r="4354" spans="237:240" x14ac:dyDescent="0.3">
      <c r="IC4354" s="200" t="s">
        <v>9154</v>
      </c>
      <c r="ID4354" s="200" t="s">
        <v>9159</v>
      </c>
      <c r="IE4354" s="200" t="s">
        <v>9160</v>
      </c>
      <c r="IF4354" s="200" t="s">
        <v>8155</v>
      </c>
    </row>
    <row r="4355" spans="237:240" x14ac:dyDescent="0.3">
      <c r="IC4355" s="200" t="s">
        <v>9161</v>
      </c>
      <c r="ID4355" s="200" t="s">
        <v>9162</v>
      </c>
      <c r="IE4355" s="200" t="s">
        <v>9163</v>
      </c>
      <c r="IF4355" s="200" t="s">
        <v>8155</v>
      </c>
    </row>
    <row r="4356" spans="237:240" x14ac:dyDescent="0.3">
      <c r="IC4356" s="200" t="s">
        <v>9164</v>
      </c>
      <c r="ID4356" s="200" t="s">
        <v>9165</v>
      </c>
      <c r="IE4356" s="200" t="s">
        <v>9166</v>
      </c>
      <c r="IF4356" s="200" t="s">
        <v>8155</v>
      </c>
    </row>
    <row r="4357" spans="237:240" x14ac:dyDescent="0.3">
      <c r="IC4357" s="200" t="s">
        <v>9167</v>
      </c>
      <c r="ID4357" s="200" t="s">
        <v>7358</v>
      </c>
      <c r="IE4357" s="200" t="s">
        <v>9168</v>
      </c>
      <c r="IF4357" s="200" t="s">
        <v>8155</v>
      </c>
    </row>
    <row r="4358" spans="237:240" x14ac:dyDescent="0.3">
      <c r="IC4358" s="200" t="s">
        <v>9169</v>
      </c>
      <c r="ID4358" s="200" t="s">
        <v>6084</v>
      </c>
      <c r="IE4358" s="200" t="s">
        <v>9170</v>
      </c>
      <c r="IF4358" s="200" t="s">
        <v>8155</v>
      </c>
    </row>
    <row r="4359" spans="237:240" x14ac:dyDescent="0.3">
      <c r="IC4359" s="200" t="s">
        <v>9171</v>
      </c>
      <c r="ID4359" s="200" t="s">
        <v>9172</v>
      </c>
      <c r="IE4359" s="200" t="s">
        <v>9173</v>
      </c>
      <c r="IF4359" s="200" t="s">
        <v>8155</v>
      </c>
    </row>
    <row r="4360" spans="237:240" x14ac:dyDescent="0.3">
      <c r="IC4360" s="200" t="s">
        <v>9171</v>
      </c>
      <c r="ID4360" s="200" t="s">
        <v>9174</v>
      </c>
      <c r="IE4360" s="200" t="s">
        <v>9175</v>
      </c>
      <c r="IF4360" s="200" t="s">
        <v>8155</v>
      </c>
    </row>
    <row r="4361" spans="237:240" x14ac:dyDescent="0.3">
      <c r="IC4361" s="200" t="s">
        <v>9171</v>
      </c>
      <c r="ID4361" s="200" t="s">
        <v>9176</v>
      </c>
      <c r="IE4361" s="200" t="s">
        <v>9177</v>
      </c>
      <c r="IF4361" s="200" t="s">
        <v>8155</v>
      </c>
    </row>
    <row r="4362" spans="237:240" x14ac:dyDescent="0.3">
      <c r="IC4362" s="200" t="s">
        <v>9171</v>
      </c>
      <c r="ID4362" s="200" t="s">
        <v>9178</v>
      </c>
      <c r="IE4362" s="200" t="s">
        <v>9179</v>
      </c>
      <c r="IF4362" s="200" t="s">
        <v>8155</v>
      </c>
    </row>
    <row r="4363" spans="237:240" x14ac:dyDescent="0.3">
      <c r="IC4363" s="200" t="s">
        <v>9171</v>
      </c>
      <c r="ID4363" s="200" t="s">
        <v>9180</v>
      </c>
      <c r="IE4363" s="200" t="s">
        <v>9181</v>
      </c>
      <c r="IF4363" s="200" t="s">
        <v>8155</v>
      </c>
    </row>
    <row r="4364" spans="237:240" x14ac:dyDescent="0.3">
      <c r="IC4364" s="200" t="s">
        <v>9171</v>
      </c>
      <c r="ID4364" s="200" t="s">
        <v>9182</v>
      </c>
      <c r="IE4364" s="200" t="s">
        <v>9183</v>
      </c>
      <c r="IF4364" s="200" t="s">
        <v>8155</v>
      </c>
    </row>
    <row r="4365" spans="237:240" x14ac:dyDescent="0.3">
      <c r="IC4365" s="200" t="s">
        <v>9171</v>
      </c>
      <c r="ID4365" s="200" t="s">
        <v>9184</v>
      </c>
      <c r="IE4365" s="200" t="s">
        <v>9185</v>
      </c>
      <c r="IF4365" s="200" t="s">
        <v>8155</v>
      </c>
    </row>
    <row r="4366" spans="237:240" x14ac:dyDescent="0.3">
      <c r="IC4366" s="200" t="s">
        <v>9186</v>
      </c>
      <c r="ID4366" s="200" t="s">
        <v>9187</v>
      </c>
      <c r="IE4366" s="200" t="s">
        <v>9188</v>
      </c>
      <c r="IF4366" s="200" t="s">
        <v>8155</v>
      </c>
    </row>
    <row r="4367" spans="237:240" x14ac:dyDescent="0.3">
      <c r="IC4367" s="200" t="s">
        <v>9186</v>
      </c>
      <c r="ID4367" s="200" t="s">
        <v>9189</v>
      </c>
      <c r="IE4367" s="200" t="s">
        <v>9190</v>
      </c>
      <c r="IF4367" s="200" t="s">
        <v>8155</v>
      </c>
    </row>
    <row r="4368" spans="237:240" x14ac:dyDescent="0.3">
      <c r="IC4368" s="200" t="s">
        <v>9186</v>
      </c>
      <c r="ID4368" s="200" t="s">
        <v>9056</v>
      </c>
      <c r="IE4368" s="200" t="s">
        <v>9057</v>
      </c>
      <c r="IF4368" s="200" t="s">
        <v>8155</v>
      </c>
    </row>
    <row r="4369" spans="237:240" x14ac:dyDescent="0.3">
      <c r="IC4369" s="200" t="s">
        <v>9186</v>
      </c>
      <c r="ID4369" s="200" t="s">
        <v>9191</v>
      </c>
      <c r="IE4369" s="200" t="s">
        <v>9192</v>
      </c>
      <c r="IF4369" s="200" t="s">
        <v>8155</v>
      </c>
    </row>
    <row r="4370" spans="237:240" x14ac:dyDescent="0.3">
      <c r="IC4370" s="200" t="s">
        <v>9186</v>
      </c>
      <c r="ID4370" s="200" t="s">
        <v>9193</v>
      </c>
      <c r="IE4370" s="200" t="s">
        <v>9194</v>
      </c>
      <c r="IF4370" s="200" t="s">
        <v>8155</v>
      </c>
    </row>
    <row r="4371" spans="237:240" x14ac:dyDescent="0.3">
      <c r="IC4371" s="200" t="s">
        <v>9186</v>
      </c>
      <c r="ID4371" s="200" t="s">
        <v>7389</v>
      </c>
      <c r="IE4371" s="200" t="s">
        <v>9195</v>
      </c>
      <c r="IF4371" s="200" t="s">
        <v>8155</v>
      </c>
    </row>
    <row r="4372" spans="237:240" x14ac:dyDescent="0.3">
      <c r="IC4372" s="200" t="s">
        <v>9186</v>
      </c>
      <c r="ID4372" s="200" t="s">
        <v>9196</v>
      </c>
      <c r="IE4372" s="200" t="s">
        <v>9197</v>
      </c>
      <c r="IF4372" s="200" t="s">
        <v>8155</v>
      </c>
    </row>
    <row r="4373" spans="237:240" x14ac:dyDescent="0.3">
      <c r="IC4373" s="200" t="s">
        <v>9186</v>
      </c>
      <c r="ID4373" s="200" t="s">
        <v>9198</v>
      </c>
      <c r="IE4373" s="200" t="s">
        <v>9199</v>
      </c>
      <c r="IF4373" s="200" t="s">
        <v>8155</v>
      </c>
    </row>
    <row r="4374" spans="237:240" x14ac:dyDescent="0.3">
      <c r="IC4374" s="200" t="s">
        <v>9200</v>
      </c>
      <c r="ID4374" s="200" t="s">
        <v>9201</v>
      </c>
      <c r="IE4374" s="200" t="s">
        <v>9202</v>
      </c>
      <c r="IF4374" s="200" t="s">
        <v>8155</v>
      </c>
    </row>
    <row r="4375" spans="237:240" x14ac:dyDescent="0.3">
      <c r="IC4375" s="200" t="s">
        <v>9200</v>
      </c>
      <c r="ID4375" s="200" t="s">
        <v>9203</v>
      </c>
      <c r="IE4375" s="200" t="s">
        <v>9204</v>
      </c>
      <c r="IF4375" s="200" t="s">
        <v>8155</v>
      </c>
    </row>
    <row r="4376" spans="237:240" x14ac:dyDescent="0.3">
      <c r="IC4376" s="200" t="s">
        <v>9200</v>
      </c>
      <c r="ID4376" s="200" t="s">
        <v>9205</v>
      </c>
      <c r="IE4376" s="200" t="s">
        <v>9206</v>
      </c>
      <c r="IF4376" s="200" t="s">
        <v>8155</v>
      </c>
    </row>
    <row r="4377" spans="237:240" x14ac:dyDescent="0.3">
      <c r="IC4377" s="200" t="s">
        <v>9200</v>
      </c>
      <c r="ID4377" s="200" t="s">
        <v>9207</v>
      </c>
      <c r="IE4377" s="200" t="s">
        <v>9208</v>
      </c>
      <c r="IF4377" s="200" t="s">
        <v>8155</v>
      </c>
    </row>
    <row r="4378" spans="237:240" x14ac:dyDescent="0.3">
      <c r="IC4378" s="200" t="s">
        <v>9200</v>
      </c>
      <c r="ID4378" s="200" t="s">
        <v>9209</v>
      </c>
      <c r="IE4378" s="200" t="s">
        <v>9210</v>
      </c>
      <c r="IF4378" s="200" t="s">
        <v>8155</v>
      </c>
    </row>
    <row r="4379" spans="237:240" x14ac:dyDescent="0.3">
      <c r="IC4379" s="200" t="s">
        <v>9211</v>
      </c>
      <c r="ID4379" s="200" t="s">
        <v>9212</v>
      </c>
      <c r="IE4379" s="200" t="s">
        <v>9213</v>
      </c>
      <c r="IF4379" s="200" t="s">
        <v>8155</v>
      </c>
    </row>
    <row r="4380" spans="237:240" x14ac:dyDescent="0.3">
      <c r="IC4380" s="200" t="s">
        <v>9211</v>
      </c>
      <c r="ID4380" s="200" t="s">
        <v>9214</v>
      </c>
      <c r="IE4380" s="200" t="s">
        <v>9215</v>
      </c>
      <c r="IF4380" s="200" t="s">
        <v>8155</v>
      </c>
    </row>
    <row r="4381" spans="237:240" x14ac:dyDescent="0.3">
      <c r="IC4381" s="200" t="s">
        <v>9211</v>
      </c>
      <c r="ID4381" s="200" t="s">
        <v>9216</v>
      </c>
      <c r="IE4381" s="200" t="s">
        <v>9217</v>
      </c>
      <c r="IF4381" s="200" t="s">
        <v>8155</v>
      </c>
    </row>
    <row r="4382" spans="237:240" x14ac:dyDescent="0.3">
      <c r="IC4382" s="200" t="s">
        <v>9211</v>
      </c>
      <c r="ID4382" s="200" t="s">
        <v>9218</v>
      </c>
      <c r="IE4382" s="200" t="s">
        <v>9219</v>
      </c>
      <c r="IF4382" s="200" t="s">
        <v>8155</v>
      </c>
    </row>
    <row r="4383" spans="237:240" x14ac:dyDescent="0.3">
      <c r="IC4383" s="200" t="s">
        <v>9211</v>
      </c>
      <c r="ID4383" s="200" t="s">
        <v>9220</v>
      </c>
      <c r="IE4383" s="200" t="s">
        <v>9221</v>
      </c>
      <c r="IF4383" s="200" t="s">
        <v>8155</v>
      </c>
    </row>
    <row r="4384" spans="237:240" x14ac:dyDescent="0.3">
      <c r="IC4384" s="200" t="s">
        <v>9211</v>
      </c>
      <c r="ID4384" s="200" t="s">
        <v>9222</v>
      </c>
      <c r="IE4384" s="200" t="s">
        <v>9223</v>
      </c>
      <c r="IF4384" s="200" t="s">
        <v>8155</v>
      </c>
    </row>
    <row r="4385" spans="237:240" x14ac:dyDescent="0.3">
      <c r="IC4385" s="200" t="s">
        <v>9211</v>
      </c>
      <c r="ID4385" s="200" t="s">
        <v>9224</v>
      </c>
      <c r="IE4385" s="200" t="s">
        <v>9225</v>
      </c>
      <c r="IF4385" s="200" t="s">
        <v>8155</v>
      </c>
    </row>
    <row r="4386" spans="237:240" x14ac:dyDescent="0.3">
      <c r="IC4386" s="200" t="s">
        <v>9211</v>
      </c>
      <c r="ID4386" s="200" t="s">
        <v>9226</v>
      </c>
      <c r="IE4386" s="200" t="s">
        <v>9227</v>
      </c>
      <c r="IF4386" s="200" t="s">
        <v>8155</v>
      </c>
    </row>
    <row r="4387" spans="237:240" x14ac:dyDescent="0.3">
      <c r="IC4387" s="200" t="s">
        <v>9228</v>
      </c>
      <c r="ID4387" s="200" t="s">
        <v>9229</v>
      </c>
      <c r="IE4387" s="200" t="s">
        <v>9230</v>
      </c>
      <c r="IF4387" s="200" t="s">
        <v>8155</v>
      </c>
    </row>
    <row r="4388" spans="237:240" x14ac:dyDescent="0.3">
      <c r="IC4388" s="200" t="s">
        <v>9228</v>
      </c>
      <c r="ID4388" s="200" t="s">
        <v>9231</v>
      </c>
      <c r="IE4388" s="200" t="s">
        <v>9232</v>
      </c>
      <c r="IF4388" s="200" t="s">
        <v>8155</v>
      </c>
    </row>
    <row r="4389" spans="237:240" x14ac:dyDescent="0.3">
      <c r="IC4389" s="200" t="s">
        <v>9233</v>
      </c>
      <c r="ID4389" s="200" t="s">
        <v>9234</v>
      </c>
      <c r="IE4389" s="200" t="s">
        <v>9235</v>
      </c>
      <c r="IF4389" s="200" t="s">
        <v>8155</v>
      </c>
    </row>
    <row r="4390" spans="237:240" x14ac:dyDescent="0.3">
      <c r="IC4390" s="200" t="s">
        <v>9233</v>
      </c>
      <c r="ID4390" s="200" t="s">
        <v>9236</v>
      </c>
      <c r="IE4390" s="200" t="s">
        <v>9237</v>
      </c>
      <c r="IF4390" s="200" t="s">
        <v>8155</v>
      </c>
    </row>
    <row r="4391" spans="237:240" x14ac:dyDescent="0.3">
      <c r="IC4391" s="200" t="s">
        <v>9233</v>
      </c>
      <c r="ID4391" s="200" t="s">
        <v>9238</v>
      </c>
      <c r="IE4391" s="200" t="s">
        <v>9239</v>
      </c>
      <c r="IF4391" s="200" t="s">
        <v>8155</v>
      </c>
    </row>
    <row r="4392" spans="237:240" x14ac:dyDescent="0.3">
      <c r="IC4392" s="200" t="s">
        <v>9233</v>
      </c>
      <c r="ID4392" s="200" t="s">
        <v>9240</v>
      </c>
      <c r="IE4392" s="200" t="s">
        <v>9241</v>
      </c>
      <c r="IF4392" s="200" t="s">
        <v>8155</v>
      </c>
    </row>
    <row r="4393" spans="237:240" x14ac:dyDescent="0.3">
      <c r="IC4393" s="200" t="s">
        <v>9233</v>
      </c>
      <c r="ID4393" s="200" t="s">
        <v>9242</v>
      </c>
      <c r="IE4393" s="200" t="s">
        <v>9243</v>
      </c>
      <c r="IF4393" s="200" t="s">
        <v>8155</v>
      </c>
    </row>
    <row r="4394" spans="237:240" x14ac:dyDescent="0.3">
      <c r="IC4394" s="200" t="s">
        <v>9233</v>
      </c>
      <c r="ID4394" s="200" t="s">
        <v>9244</v>
      </c>
      <c r="IE4394" s="200" t="s">
        <v>9245</v>
      </c>
      <c r="IF4394" s="200" t="s">
        <v>8155</v>
      </c>
    </row>
    <row r="4395" spans="237:240" x14ac:dyDescent="0.3">
      <c r="IC4395" s="200" t="s">
        <v>9233</v>
      </c>
      <c r="ID4395" s="200" t="s">
        <v>9246</v>
      </c>
      <c r="IE4395" s="200" t="s">
        <v>9247</v>
      </c>
      <c r="IF4395" s="200" t="s">
        <v>8155</v>
      </c>
    </row>
    <row r="4396" spans="237:240" x14ac:dyDescent="0.3">
      <c r="IC4396" s="200" t="s">
        <v>9248</v>
      </c>
      <c r="ID4396" s="200" t="s">
        <v>8083</v>
      </c>
      <c r="IE4396" s="200" t="s">
        <v>9249</v>
      </c>
      <c r="IF4396" s="200" t="s">
        <v>8155</v>
      </c>
    </row>
    <row r="4397" spans="237:240" x14ac:dyDescent="0.3">
      <c r="IC4397" s="200" t="s">
        <v>9248</v>
      </c>
      <c r="ID4397" s="200" t="s">
        <v>9250</v>
      </c>
      <c r="IE4397" s="200" t="s">
        <v>9251</v>
      </c>
      <c r="IF4397" s="200" t="s">
        <v>8155</v>
      </c>
    </row>
    <row r="4398" spans="237:240" x14ac:dyDescent="0.3">
      <c r="IC4398" s="200" t="s">
        <v>9248</v>
      </c>
      <c r="ID4398" s="200" t="s">
        <v>9252</v>
      </c>
      <c r="IE4398" s="200" t="s">
        <v>9253</v>
      </c>
      <c r="IF4398" s="200" t="s">
        <v>8155</v>
      </c>
    </row>
    <row r="4399" spans="237:240" x14ac:dyDescent="0.3">
      <c r="IC4399" s="200" t="s">
        <v>9248</v>
      </c>
      <c r="ID4399" s="200" t="s">
        <v>5956</v>
      </c>
      <c r="IE4399" s="200" t="s">
        <v>9254</v>
      </c>
      <c r="IF4399" s="200" t="s">
        <v>8155</v>
      </c>
    </row>
    <row r="4400" spans="237:240" x14ac:dyDescent="0.3">
      <c r="IC4400" s="200" t="s">
        <v>9248</v>
      </c>
      <c r="ID4400" s="200" t="s">
        <v>5530</v>
      </c>
      <c r="IE4400" s="200" t="s">
        <v>9255</v>
      </c>
      <c r="IF4400" s="200" t="s">
        <v>8155</v>
      </c>
    </row>
    <row r="4401" spans="237:240" x14ac:dyDescent="0.3">
      <c r="IC4401" s="200" t="s">
        <v>9248</v>
      </c>
      <c r="ID4401" s="200" t="s">
        <v>9256</v>
      </c>
      <c r="IE4401" s="200" t="s">
        <v>9257</v>
      </c>
      <c r="IF4401" s="200" t="s">
        <v>8155</v>
      </c>
    </row>
    <row r="4402" spans="237:240" x14ac:dyDescent="0.3">
      <c r="IC4402" s="200" t="s">
        <v>9248</v>
      </c>
      <c r="ID4402" s="200" t="s">
        <v>800</v>
      </c>
      <c r="IE4402" s="200" t="s">
        <v>9258</v>
      </c>
      <c r="IF4402" s="200" t="s">
        <v>8155</v>
      </c>
    </row>
    <row r="4403" spans="237:240" x14ac:dyDescent="0.3">
      <c r="IC4403" s="200" t="s">
        <v>9248</v>
      </c>
      <c r="ID4403" s="200" t="s">
        <v>8953</v>
      </c>
      <c r="IE4403" s="200" t="s">
        <v>9259</v>
      </c>
      <c r="IF4403" s="200" t="s">
        <v>8155</v>
      </c>
    </row>
    <row r="4404" spans="237:240" x14ac:dyDescent="0.3">
      <c r="IC4404" s="200" t="s">
        <v>9248</v>
      </c>
      <c r="ID4404" s="200" t="s">
        <v>9260</v>
      </c>
      <c r="IE4404" s="200" t="s">
        <v>9261</v>
      </c>
      <c r="IF4404" s="200" t="s">
        <v>8155</v>
      </c>
    </row>
    <row r="4405" spans="237:240" x14ac:dyDescent="0.3">
      <c r="IC4405" s="200" t="s">
        <v>9248</v>
      </c>
      <c r="ID4405" s="200" t="s">
        <v>9262</v>
      </c>
      <c r="IE4405" s="200" t="s">
        <v>9263</v>
      </c>
      <c r="IF4405" s="200" t="s">
        <v>8155</v>
      </c>
    </row>
    <row r="4406" spans="237:240" x14ac:dyDescent="0.3">
      <c r="IC4406" s="200" t="s">
        <v>9248</v>
      </c>
      <c r="ID4406" s="200" t="s">
        <v>9264</v>
      </c>
      <c r="IE4406" s="200" t="s">
        <v>9265</v>
      </c>
      <c r="IF4406" s="200" t="s">
        <v>8155</v>
      </c>
    </row>
    <row r="4407" spans="237:240" x14ac:dyDescent="0.3">
      <c r="IC4407" s="200" t="s">
        <v>9266</v>
      </c>
      <c r="ID4407" s="200" t="s">
        <v>9267</v>
      </c>
      <c r="IE4407" s="200" t="s">
        <v>9268</v>
      </c>
      <c r="IF4407" s="200" t="s">
        <v>8155</v>
      </c>
    </row>
    <row r="4408" spans="237:240" x14ac:dyDescent="0.3">
      <c r="IC4408" s="200" t="s">
        <v>9266</v>
      </c>
      <c r="ID4408" s="200" t="s">
        <v>9269</v>
      </c>
      <c r="IE4408" s="200" t="s">
        <v>9270</v>
      </c>
      <c r="IF4408" s="200" t="s">
        <v>8155</v>
      </c>
    </row>
    <row r="4409" spans="237:240" x14ac:dyDescent="0.3">
      <c r="IC4409" s="200" t="s">
        <v>9266</v>
      </c>
      <c r="ID4409" s="200" t="s">
        <v>9271</v>
      </c>
      <c r="IE4409" s="200" t="s">
        <v>9272</v>
      </c>
      <c r="IF4409" s="200" t="s">
        <v>8155</v>
      </c>
    </row>
    <row r="4410" spans="237:240" x14ac:dyDescent="0.3">
      <c r="IC4410" s="200" t="s">
        <v>9266</v>
      </c>
      <c r="ID4410" s="200" t="s">
        <v>9273</v>
      </c>
      <c r="IE4410" s="200" t="s">
        <v>9274</v>
      </c>
      <c r="IF4410" s="200" t="s">
        <v>8155</v>
      </c>
    </row>
    <row r="4411" spans="237:240" x14ac:dyDescent="0.3">
      <c r="IC4411" s="200" t="s">
        <v>9266</v>
      </c>
      <c r="ID4411" s="200" t="s">
        <v>9275</v>
      </c>
      <c r="IE4411" s="200" t="s">
        <v>9276</v>
      </c>
      <c r="IF4411" s="200" t="s">
        <v>8155</v>
      </c>
    </row>
    <row r="4412" spans="237:240" x14ac:dyDescent="0.3">
      <c r="IC4412" s="200" t="s">
        <v>9277</v>
      </c>
      <c r="ID4412" s="200" t="s">
        <v>4014</v>
      </c>
      <c r="IE4412" s="200" t="s">
        <v>9278</v>
      </c>
      <c r="IF4412" s="200" t="s">
        <v>6009</v>
      </c>
    </row>
    <row r="4413" spans="237:240" x14ac:dyDescent="0.3">
      <c r="IC4413" s="200" t="s">
        <v>9277</v>
      </c>
      <c r="ID4413" s="200" t="s">
        <v>9271</v>
      </c>
      <c r="IE4413" s="200" t="s">
        <v>9272</v>
      </c>
      <c r="IF4413" s="200" t="s">
        <v>6009</v>
      </c>
    </row>
    <row r="4414" spans="237:240" x14ac:dyDescent="0.3">
      <c r="IC4414" s="200" t="s">
        <v>9277</v>
      </c>
      <c r="ID4414" s="200" t="s">
        <v>9279</v>
      </c>
      <c r="IE4414" s="200" t="s">
        <v>9280</v>
      </c>
      <c r="IF4414" s="200" t="s">
        <v>6009</v>
      </c>
    </row>
    <row r="4415" spans="237:240" x14ac:dyDescent="0.3">
      <c r="IC4415" s="200" t="s">
        <v>9277</v>
      </c>
      <c r="ID4415" s="200" t="s">
        <v>9281</v>
      </c>
      <c r="IE4415" s="200" t="s">
        <v>9282</v>
      </c>
      <c r="IF4415" s="200" t="s">
        <v>6009</v>
      </c>
    </row>
    <row r="4416" spans="237:240" x14ac:dyDescent="0.3">
      <c r="IC4416" s="200" t="s">
        <v>9277</v>
      </c>
      <c r="ID4416" s="200" t="s">
        <v>9283</v>
      </c>
      <c r="IE4416" s="200" t="s">
        <v>9284</v>
      </c>
      <c r="IF4416" s="200" t="s">
        <v>6009</v>
      </c>
    </row>
    <row r="4417" spans="237:240" x14ac:dyDescent="0.3">
      <c r="IC4417" s="200" t="s">
        <v>9277</v>
      </c>
      <c r="ID4417" s="200" t="s">
        <v>9285</v>
      </c>
      <c r="IE4417" s="200" t="s">
        <v>9286</v>
      </c>
      <c r="IF4417" s="200" t="s">
        <v>6009</v>
      </c>
    </row>
    <row r="4418" spans="237:240" x14ac:dyDescent="0.3">
      <c r="IC4418" s="200" t="s">
        <v>9277</v>
      </c>
      <c r="ID4418" s="200" t="s">
        <v>4987</v>
      </c>
      <c r="IE4418" s="200" t="s">
        <v>9287</v>
      </c>
      <c r="IF4418" s="200" t="s">
        <v>6009</v>
      </c>
    </row>
    <row r="4419" spans="237:240" x14ac:dyDescent="0.3">
      <c r="IC4419" s="200" t="s">
        <v>9277</v>
      </c>
      <c r="ID4419" s="200" t="s">
        <v>9288</v>
      </c>
      <c r="IE4419" s="200" t="s">
        <v>9289</v>
      </c>
      <c r="IF4419" s="200" t="s">
        <v>6009</v>
      </c>
    </row>
    <row r="4420" spans="237:240" x14ac:dyDescent="0.3">
      <c r="IC4420" s="200" t="s">
        <v>9290</v>
      </c>
      <c r="ID4420" s="200" t="s">
        <v>9291</v>
      </c>
      <c r="IE4420" s="200" t="s">
        <v>9292</v>
      </c>
      <c r="IF4420" s="200" t="s">
        <v>6009</v>
      </c>
    </row>
    <row r="4421" spans="237:240" x14ac:dyDescent="0.3">
      <c r="IC4421" s="200" t="s">
        <v>9290</v>
      </c>
      <c r="ID4421" s="200" t="s">
        <v>9293</v>
      </c>
      <c r="IE4421" s="200" t="s">
        <v>9294</v>
      </c>
      <c r="IF4421" s="200" t="s">
        <v>6009</v>
      </c>
    </row>
    <row r="4422" spans="237:240" x14ac:dyDescent="0.3">
      <c r="IC4422" s="200" t="s">
        <v>9290</v>
      </c>
      <c r="ID4422" s="200" t="s">
        <v>9295</v>
      </c>
      <c r="IE4422" s="200" t="s">
        <v>9296</v>
      </c>
      <c r="IF4422" s="200" t="s">
        <v>6009</v>
      </c>
    </row>
    <row r="4423" spans="237:240" x14ac:dyDescent="0.3">
      <c r="IC4423" s="200" t="s">
        <v>9290</v>
      </c>
      <c r="ID4423" s="200" t="s">
        <v>9297</v>
      </c>
      <c r="IE4423" s="200" t="s">
        <v>9298</v>
      </c>
      <c r="IF4423" s="200" t="s">
        <v>6009</v>
      </c>
    </row>
    <row r="4424" spans="237:240" x14ac:dyDescent="0.3">
      <c r="IC4424" s="200" t="s">
        <v>9290</v>
      </c>
      <c r="ID4424" s="200" t="s">
        <v>9299</v>
      </c>
      <c r="IE4424" s="200" t="s">
        <v>9300</v>
      </c>
      <c r="IF4424" s="200" t="s">
        <v>6009</v>
      </c>
    </row>
    <row r="4425" spans="237:240" x14ac:dyDescent="0.3">
      <c r="IC4425" s="200" t="s">
        <v>9290</v>
      </c>
      <c r="ID4425" s="200" t="s">
        <v>7150</v>
      </c>
      <c r="IE4425" s="200" t="s">
        <v>9301</v>
      </c>
      <c r="IF4425" s="200" t="s">
        <v>6009</v>
      </c>
    </row>
    <row r="4426" spans="237:240" x14ac:dyDescent="0.3">
      <c r="IC4426" s="200" t="s">
        <v>9290</v>
      </c>
      <c r="ID4426" s="200" t="s">
        <v>9302</v>
      </c>
      <c r="IE4426" s="200" t="s">
        <v>9303</v>
      </c>
      <c r="IF4426" s="200" t="s">
        <v>6009</v>
      </c>
    </row>
    <row r="4427" spans="237:240" x14ac:dyDescent="0.3">
      <c r="IC4427" s="200" t="s">
        <v>9290</v>
      </c>
      <c r="ID4427" s="200" t="s">
        <v>9304</v>
      </c>
      <c r="IE4427" s="200" t="s">
        <v>9305</v>
      </c>
      <c r="IF4427" s="200" t="s">
        <v>6009</v>
      </c>
    </row>
    <row r="4428" spans="237:240" x14ac:dyDescent="0.3">
      <c r="IC4428" s="200" t="s">
        <v>9290</v>
      </c>
      <c r="ID4428" s="200" t="s">
        <v>6955</v>
      </c>
      <c r="IE4428" s="200" t="s">
        <v>9306</v>
      </c>
      <c r="IF4428" s="200" t="s">
        <v>6009</v>
      </c>
    </row>
    <row r="4429" spans="237:240" x14ac:dyDescent="0.3">
      <c r="IC4429" s="200" t="s">
        <v>9290</v>
      </c>
      <c r="ID4429" s="200" t="s">
        <v>9307</v>
      </c>
      <c r="IE4429" s="200" t="s">
        <v>9308</v>
      </c>
      <c r="IF4429" s="200" t="s">
        <v>6009</v>
      </c>
    </row>
    <row r="4430" spans="237:240" x14ac:dyDescent="0.3">
      <c r="IC4430" s="200" t="s">
        <v>9290</v>
      </c>
      <c r="ID4430" s="200" t="s">
        <v>9309</v>
      </c>
      <c r="IE4430" s="200" t="s">
        <v>9310</v>
      </c>
      <c r="IF4430" s="200" t="s">
        <v>6009</v>
      </c>
    </row>
    <row r="4431" spans="237:240" x14ac:dyDescent="0.3">
      <c r="IC4431" s="200" t="s">
        <v>9290</v>
      </c>
      <c r="ID4431" s="200" t="s">
        <v>9311</v>
      </c>
      <c r="IE4431" s="200" t="s">
        <v>9312</v>
      </c>
      <c r="IF4431" s="200" t="s">
        <v>6009</v>
      </c>
    </row>
    <row r="4432" spans="237:240" x14ac:dyDescent="0.3">
      <c r="IC4432" s="200" t="s">
        <v>9290</v>
      </c>
      <c r="ID4432" s="200" t="s">
        <v>9313</v>
      </c>
      <c r="IE4432" s="200" t="s">
        <v>9314</v>
      </c>
      <c r="IF4432" s="200" t="s">
        <v>6009</v>
      </c>
    </row>
    <row r="4433" spans="237:240" x14ac:dyDescent="0.3">
      <c r="IC4433" s="200" t="s">
        <v>9315</v>
      </c>
      <c r="ID4433" s="200" t="s">
        <v>9316</v>
      </c>
      <c r="IE4433" s="200" t="s">
        <v>9317</v>
      </c>
      <c r="IF4433" s="200" t="s">
        <v>6009</v>
      </c>
    </row>
    <row r="4434" spans="237:240" x14ac:dyDescent="0.3">
      <c r="IC4434" s="200" t="s">
        <v>9315</v>
      </c>
      <c r="ID4434" s="200" t="s">
        <v>9318</v>
      </c>
      <c r="IE4434" s="200" t="s">
        <v>9319</v>
      </c>
      <c r="IF4434" s="200" t="s">
        <v>6009</v>
      </c>
    </row>
    <row r="4435" spans="237:240" x14ac:dyDescent="0.3">
      <c r="IC4435" s="200" t="s">
        <v>9315</v>
      </c>
      <c r="ID4435" s="200" t="s">
        <v>9320</v>
      </c>
      <c r="IE4435" s="200" t="s">
        <v>9321</v>
      </c>
      <c r="IF4435" s="200" t="s">
        <v>6009</v>
      </c>
    </row>
    <row r="4436" spans="237:240" x14ac:dyDescent="0.3">
      <c r="IC4436" s="200" t="s">
        <v>9315</v>
      </c>
      <c r="ID4436" s="200" t="s">
        <v>9322</v>
      </c>
      <c r="IE4436" s="200" t="s">
        <v>9323</v>
      </c>
      <c r="IF4436" s="200" t="s">
        <v>6009</v>
      </c>
    </row>
    <row r="4437" spans="237:240" x14ac:dyDescent="0.3">
      <c r="IC4437" s="200" t="s">
        <v>9324</v>
      </c>
      <c r="ID4437" s="200" t="s">
        <v>9325</v>
      </c>
      <c r="IE4437" s="200" t="s">
        <v>9326</v>
      </c>
      <c r="IF4437" s="200" t="s">
        <v>6009</v>
      </c>
    </row>
    <row r="4438" spans="237:240" x14ac:dyDescent="0.3">
      <c r="IC4438" s="200" t="s">
        <v>9327</v>
      </c>
      <c r="ID4438" s="200" t="s">
        <v>9328</v>
      </c>
      <c r="IE4438" s="200" t="s">
        <v>9329</v>
      </c>
      <c r="IF4438" s="200" t="s">
        <v>6009</v>
      </c>
    </row>
    <row r="4439" spans="237:240" x14ac:dyDescent="0.3">
      <c r="IC4439" s="200" t="s">
        <v>9327</v>
      </c>
      <c r="ID4439" s="200" t="s">
        <v>9330</v>
      </c>
      <c r="IE4439" s="200" t="s">
        <v>9331</v>
      </c>
      <c r="IF4439" s="200" t="s">
        <v>6009</v>
      </c>
    </row>
    <row r="4440" spans="237:240" x14ac:dyDescent="0.3">
      <c r="IC4440" s="200" t="s">
        <v>9327</v>
      </c>
      <c r="ID4440" s="200" t="s">
        <v>9332</v>
      </c>
      <c r="IE4440" s="200" t="s">
        <v>9333</v>
      </c>
      <c r="IF4440" s="200" t="s">
        <v>6009</v>
      </c>
    </row>
    <row r="4441" spans="237:240" x14ac:dyDescent="0.3">
      <c r="IC4441" s="200" t="s">
        <v>9327</v>
      </c>
      <c r="ID4441" s="200" t="s">
        <v>7358</v>
      </c>
      <c r="IE4441" s="200" t="s">
        <v>9334</v>
      </c>
      <c r="IF4441" s="200" t="s">
        <v>6009</v>
      </c>
    </row>
    <row r="4442" spans="237:240" x14ac:dyDescent="0.3">
      <c r="IC4442" s="200" t="s">
        <v>9327</v>
      </c>
      <c r="ID4442" s="200" t="s">
        <v>9335</v>
      </c>
      <c r="IE4442" s="200" t="s">
        <v>9336</v>
      </c>
      <c r="IF4442" s="200" t="s">
        <v>6009</v>
      </c>
    </row>
    <row r="4443" spans="237:240" x14ac:dyDescent="0.3">
      <c r="IC4443" s="200" t="s">
        <v>9337</v>
      </c>
      <c r="ID4443" s="200" t="s">
        <v>9338</v>
      </c>
      <c r="IE4443" s="200" t="s">
        <v>9339</v>
      </c>
      <c r="IF4443" s="200" t="s">
        <v>6009</v>
      </c>
    </row>
    <row r="4444" spans="237:240" x14ac:dyDescent="0.3">
      <c r="IC4444" s="200" t="s">
        <v>9340</v>
      </c>
      <c r="ID4444" s="200" t="s">
        <v>9341</v>
      </c>
      <c r="IE4444" s="200" t="s">
        <v>9342</v>
      </c>
      <c r="IF4444" s="200" t="s">
        <v>6009</v>
      </c>
    </row>
    <row r="4445" spans="237:240" x14ac:dyDescent="0.3">
      <c r="IC4445" s="200" t="s">
        <v>9340</v>
      </c>
      <c r="ID4445" s="200" t="s">
        <v>9343</v>
      </c>
      <c r="IE4445" s="200" t="s">
        <v>9344</v>
      </c>
      <c r="IF4445" s="200" t="s">
        <v>6009</v>
      </c>
    </row>
    <row r="4446" spans="237:240" x14ac:dyDescent="0.3">
      <c r="IC4446" s="200" t="s">
        <v>9340</v>
      </c>
      <c r="ID4446" s="200" t="s">
        <v>9345</v>
      </c>
      <c r="IE4446" s="200" t="s">
        <v>9346</v>
      </c>
      <c r="IF4446" s="200" t="s">
        <v>6009</v>
      </c>
    </row>
    <row r="4447" spans="237:240" x14ac:dyDescent="0.3">
      <c r="IC4447" s="200" t="s">
        <v>9340</v>
      </c>
      <c r="ID4447" s="200" t="s">
        <v>9338</v>
      </c>
      <c r="IE4447" s="200" t="s">
        <v>9339</v>
      </c>
      <c r="IF4447" s="200" t="s">
        <v>6009</v>
      </c>
    </row>
    <row r="4448" spans="237:240" x14ac:dyDescent="0.3">
      <c r="IC4448" s="200" t="s">
        <v>9340</v>
      </c>
      <c r="ID4448" s="200" t="s">
        <v>9347</v>
      </c>
      <c r="IE4448" s="200" t="s">
        <v>9348</v>
      </c>
      <c r="IF4448" s="200" t="s">
        <v>6009</v>
      </c>
    </row>
    <row r="4449" spans="237:240" x14ac:dyDescent="0.3">
      <c r="IC4449" s="200" t="s">
        <v>9349</v>
      </c>
      <c r="ID4449" s="200" t="s">
        <v>9338</v>
      </c>
      <c r="IE4449" s="200" t="s">
        <v>9339</v>
      </c>
      <c r="IF4449" s="200" t="s">
        <v>6009</v>
      </c>
    </row>
    <row r="4450" spans="237:240" x14ac:dyDescent="0.3">
      <c r="IC4450" s="200" t="s">
        <v>9349</v>
      </c>
      <c r="ID4450" s="200" t="s">
        <v>6842</v>
      </c>
      <c r="IE4450" s="200" t="s">
        <v>9350</v>
      </c>
      <c r="IF4450" s="200" t="s">
        <v>6009</v>
      </c>
    </row>
    <row r="4451" spans="237:240" x14ac:dyDescent="0.3">
      <c r="IC4451" s="200" t="s">
        <v>9351</v>
      </c>
      <c r="ID4451" s="200" t="s">
        <v>9352</v>
      </c>
      <c r="IE4451" s="200" t="s">
        <v>9353</v>
      </c>
      <c r="IF4451" s="200" t="s">
        <v>6009</v>
      </c>
    </row>
    <row r="4452" spans="237:240" x14ac:dyDescent="0.3">
      <c r="IC4452" s="200" t="s">
        <v>9351</v>
      </c>
      <c r="ID4452" s="200" t="s">
        <v>9354</v>
      </c>
      <c r="IE4452" s="200" t="s">
        <v>9355</v>
      </c>
      <c r="IF4452" s="200" t="s">
        <v>6009</v>
      </c>
    </row>
    <row r="4453" spans="237:240" x14ac:dyDescent="0.3">
      <c r="IC4453" s="200" t="s">
        <v>9351</v>
      </c>
      <c r="ID4453" s="200" t="s">
        <v>9356</v>
      </c>
      <c r="IE4453" s="200" t="s">
        <v>9357</v>
      </c>
      <c r="IF4453" s="200" t="s">
        <v>6009</v>
      </c>
    </row>
    <row r="4454" spans="237:240" x14ac:dyDescent="0.3">
      <c r="IC4454" s="200" t="s">
        <v>9351</v>
      </c>
      <c r="ID4454" s="200" t="s">
        <v>9358</v>
      </c>
      <c r="IE4454" s="200" t="s">
        <v>9359</v>
      </c>
      <c r="IF4454" s="200" t="s">
        <v>6009</v>
      </c>
    </row>
    <row r="4455" spans="237:240" x14ac:dyDescent="0.3">
      <c r="IC4455" s="200" t="s">
        <v>9351</v>
      </c>
      <c r="ID4455" s="200" t="s">
        <v>9360</v>
      </c>
      <c r="IE4455" s="200" t="s">
        <v>9361</v>
      </c>
      <c r="IF4455" s="200" t="s">
        <v>6009</v>
      </c>
    </row>
    <row r="4456" spans="237:240" x14ac:dyDescent="0.3">
      <c r="IC4456" s="200" t="s">
        <v>9362</v>
      </c>
      <c r="ID4456" s="200" t="s">
        <v>9363</v>
      </c>
      <c r="IE4456" s="200" t="s">
        <v>9364</v>
      </c>
      <c r="IF4456" s="200" t="s">
        <v>6009</v>
      </c>
    </row>
    <row r="4457" spans="237:240" x14ac:dyDescent="0.3">
      <c r="IC4457" s="200" t="s">
        <v>9362</v>
      </c>
      <c r="ID4457" s="200" t="s">
        <v>9365</v>
      </c>
      <c r="IE4457" s="200" t="s">
        <v>9366</v>
      </c>
      <c r="IF4457" s="200" t="s">
        <v>6009</v>
      </c>
    </row>
    <row r="4458" spans="237:240" x14ac:dyDescent="0.3">
      <c r="IC4458" s="200" t="s">
        <v>9362</v>
      </c>
      <c r="ID4458" s="200" t="s">
        <v>9367</v>
      </c>
      <c r="IE4458" s="200" t="s">
        <v>9368</v>
      </c>
      <c r="IF4458" s="200" t="s">
        <v>6009</v>
      </c>
    </row>
    <row r="4459" spans="237:240" x14ac:dyDescent="0.3">
      <c r="IC4459" s="200" t="s">
        <v>9362</v>
      </c>
      <c r="ID4459" s="200" t="s">
        <v>9369</v>
      </c>
      <c r="IE4459" s="200" t="s">
        <v>9370</v>
      </c>
      <c r="IF4459" s="200" t="s">
        <v>6009</v>
      </c>
    </row>
    <row r="4460" spans="237:240" x14ac:dyDescent="0.3">
      <c r="IC4460" s="200" t="s">
        <v>9362</v>
      </c>
      <c r="ID4460" s="200" t="s">
        <v>9371</v>
      </c>
      <c r="IE4460" s="200" t="s">
        <v>9372</v>
      </c>
      <c r="IF4460" s="200" t="s">
        <v>6009</v>
      </c>
    </row>
    <row r="4461" spans="237:240" x14ac:dyDescent="0.3">
      <c r="IC4461" s="200" t="s">
        <v>9373</v>
      </c>
      <c r="ID4461" s="200" t="s">
        <v>9374</v>
      </c>
      <c r="IE4461" s="200" t="s">
        <v>9375</v>
      </c>
      <c r="IF4461" s="200" t="s">
        <v>6009</v>
      </c>
    </row>
    <row r="4462" spans="237:240" x14ac:dyDescent="0.3">
      <c r="IC4462" s="200" t="s">
        <v>9373</v>
      </c>
      <c r="ID4462" s="200" t="s">
        <v>9376</v>
      </c>
      <c r="IE4462" s="200" t="s">
        <v>9377</v>
      </c>
      <c r="IF4462" s="200" t="s">
        <v>6009</v>
      </c>
    </row>
    <row r="4463" spans="237:240" x14ac:dyDescent="0.3">
      <c r="IC4463" s="200" t="s">
        <v>9373</v>
      </c>
      <c r="ID4463" s="200" t="s">
        <v>9378</v>
      </c>
      <c r="IE4463" s="200" t="s">
        <v>9379</v>
      </c>
      <c r="IF4463" s="200" t="s">
        <v>6009</v>
      </c>
    </row>
    <row r="4464" spans="237:240" x14ac:dyDescent="0.3">
      <c r="IC4464" s="200" t="s">
        <v>9373</v>
      </c>
      <c r="ID4464" s="200" t="s">
        <v>9380</v>
      </c>
      <c r="IE4464" s="200" t="s">
        <v>9381</v>
      </c>
      <c r="IF4464" s="200" t="s">
        <v>6009</v>
      </c>
    </row>
    <row r="4465" spans="237:240" x14ac:dyDescent="0.3">
      <c r="IC4465" s="200" t="s">
        <v>9373</v>
      </c>
      <c r="ID4465" s="200" t="s">
        <v>9382</v>
      </c>
      <c r="IE4465" s="200" t="s">
        <v>9383</v>
      </c>
      <c r="IF4465" s="200" t="s">
        <v>6009</v>
      </c>
    </row>
    <row r="4466" spans="237:240" x14ac:dyDescent="0.3">
      <c r="IC4466" s="200" t="s">
        <v>9373</v>
      </c>
      <c r="ID4466" s="200" t="s">
        <v>9384</v>
      </c>
      <c r="IE4466" s="200" t="s">
        <v>9385</v>
      </c>
      <c r="IF4466" s="200" t="s">
        <v>6009</v>
      </c>
    </row>
    <row r="4467" spans="237:240" x14ac:dyDescent="0.3">
      <c r="IC4467" s="200" t="s">
        <v>9386</v>
      </c>
      <c r="ID4467" s="200" t="s">
        <v>9387</v>
      </c>
      <c r="IE4467" s="200" t="s">
        <v>9388</v>
      </c>
      <c r="IF4467" s="200" t="s">
        <v>6009</v>
      </c>
    </row>
    <row r="4468" spans="237:240" x14ac:dyDescent="0.3">
      <c r="IC4468" s="200" t="s">
        <v>9386</v>
      </c>
      <c r="ID4468" s="200" t="s">
        <v>9389</v>
      </c>
      <c r="IE4468" s="200" t="s">
        <v>9390</v>
      </c>
      <c r="IF4468" s="200" t="s">
        <v>6009</v>
      </c>
    </row>
    <row r="4469" spans="237:240" x14ac:dyDescent="0.3">
      <c r="IC4469" s="200" t="s">
        <v>9386</v>
      </c>
      <c r="ID4469" s="200" t="s">
        <v>9391</v>
      </c>
      <c r="IE4469" s="200" t="s">
        <v>9392</v>
      </c>
      <c r="IF4469" s="200" t="s">
        <v>6009</v>
      </c>
    </row>
    <row r="4470" spans="237:240" x14ac:dyDescent="0.3">
      <c r="IC4470" s="200" t="s">
        <v>9386</v>
      </c>
      <c r="ID4470" s="200" t="s">
        <v>9393</v>
      </c>
      <c r="IE4470" s="200" t="s">
        <v>9394</v>
      </c>
      <c r="IF4470" s="200" t="s">
        <v>6009</v>
      </c>
    </row>
    <row r="4471" spans="237:240" x14ac:dyDescent="0.3">
      <c r="IC4471" s="200" t="s">
        <v>9386</v>
      </c>
      <c r="ID4471" s="200" t="s">
        <v>9395</v>
      </c>
      <c r="IE4471" s="200" t="s">
        <v>9396</v>
      </c>
      <c r="IF4471" s="200" t="s">
        <v>6009</v>
      </c>
    </row>
    <row r="4472" spans="237:240" x14ac:dyDescent="0.3">
      <c r="IC4472" s="200" t="s">
        <v>9397</v>
      </c>
      <c r="ID4472" s="200" t="s">
        <v>9398</v>
      </c>
      <c r="IE4472" s="200" t="s">
        <v>9399</v>
      </c>
      <c r="IF4472" s="200" t="s">
        <v>6009</v>
      </c>
    </row>
    <row r="4473" spans="237:240" x14ac:dyDescent="0.3">
      <c r="IC4473" s="200" t="s">
        <v>9400</v>
      </c>
      <c r="ID4473" s="200" t="s">
        <v>9401</v>
      </c>
      <c r="IE4473" s="200" t="s">
        <v>9402</v>
      </c>
      <c r="IF4473" s="200" t="s">
        <v>8155</v>
      </c>
    </row>
    <row r="4474" spans="237:240" x14ac:dyDescent="0.3">
      <c r="IC4474" s="200" t="s">
        <v>9403</v>
      </c>
      <c r="ID4474" s="200" t="s">
        <v>9401</v>
      </c>
      <c r="IE4474" s="200" t="s">
        <v>9402</v>
      </c>
      <c r="IF4474" s="200" t="s">
        <v>8155</v>
      </c>
    </row>
    <row r="4475" spans="237:240" x14ac:dyDescent="0.3">
      <c r="IC4475" s="200" t="s">
        <v>9404</v>
      </c>
      <c r="ID4475" s="200" t="s">
        <v>9401</v>
      </c>
      <c r="IE4475" s="200" t="s">
        <v>9402</v>
      </c>
      <c r="IF4475" s="200" t="s">
        <v>8155</v>
      </c>
    </row>
    <row r="4476" spans="237:240" x14ac:dyDescent="0.3">
      <c r="IC4476" s="200" t="s">
        <v>9405</v>
      </c>
      <c r="ID4476" s="200" t="s">
        <v>9401</v>
      </c>
      <c r="IE4476" s="200" t="s">
        <v>9402</v>
      </c>
      <c r="IF4476" s="200" t="s">
        <v>8155</v>
      </c>
    </row>
    <row r="4477" spans="237:240" x14ac:dyDescent="0.3">
      <c r="IC4477" s="200" t="s">
        <v>9405</v>
      </c>
      <c r="ID4477" s="200" t="s">
        <v>9406</v>
      </c>
      <c r="IE4477" s="200" t="s">
        <v>9407</v>
      </c>
      <c r="IF4477" s="200" t="s">
        <v>8155</v>
      </c>
    </row>
    <row r="4478" spans="237:240" x14ac:dyDescent="0.3">
      <c r="IC4478" s="200" t="s">
        <v>9405</v>
      </c>
      <c r="ID4478" s="200" t="s">
        <v>3617</v>
      </c>
      <c r="IE4478" s="200" t="s">
        <v>9408</v>
      </c>
      <c r="IF4478" s="200" t="s">
        <v>8155</v>
      </c>
    </row>
    <row r="4479" spans="237:240" x14ac:dyDescent="0.3">
      <c r="IC4479" s="200" t="s">
        <v>9409</v>
      </c>
      <c r="ID4479" s="200" t="s">
        <v>9401</v>
      </c>
      <c r="IE4479" s="200" t="s">
        <v>9402</v>
      </c>
      <c r="IF4479" s="200" t="s">
        <v>8155</v>
      </c>
    </row>
    <row r="4480" spans="237:240" x14ac:dyDescent="0.3">
      <c r="IC4480" s="200" t="s">
        <v>9409</v>
      </c>
      <c r="ID4480" s="200" t="s">
        <v>9410</v>
      </c>
      <c r="IE4480" s="200" t="s">
        <v>9411</v>
      </c>
      <c r="IF4480" s="200" t="s">
        <v>8155</v>
      </c>
    </row>
    <row r="4481" spans="237:240" x14ac:dyDescent="0.3">
      <c r="IC4481" s="200" t="s">
        <v>9412</v>
      </c>
      <c r="ID4481" s="200" t="s">
        <v>9401</v>
      </c>
      <c r="IE4481" s="200" t="s">
        <v>9402</v>
      </c>
      <c r="IF4481" s="200" t="s">
        <v>8155</v>
      </c>
    </row>
    <row r="4482" spans="237:240" x14ac:dyDescent="0.3">
      <c r="IC4482" s="200" t="s">
        <v>9413</v>
      </c>
      <c r="ID4482" s="200" t="s">
        <v>9401</v>
      </c>
      <c r="IE4482" s="200" t="s">
        <v>9402</v>
      </c>
      <c r="IF4482" s="200" t="s">
        <v>8155</v>
      </c>
    </row>
    <row r="4483" spans="237:240" x14ac:dyDescent="0.3">
      <c r="IC4483" s="200" t="s">
        <v>9413</v>
      </c>
      <c r="ID4483" s="200" t="s">
        <v>9414</v>
      </c>
      <c r="IE4483" s="200" t="s">
        <v>9415</v>
      </c>
      <c r="IF4483" s="200" t="s">
        <v>8155</v>
      </c>
    </row>
    <row r="4484" spans="237:240" x14ac:dyDescent="0.3">
      <c r="IC4484" s="200" t="s">
        <v>9416</v>
      </c>
      <c r="ID4484" s="200" t="s">
        <v>9401</v>
      </c>
      <c r="IE4484" s="200" t="s">
        <v>9402</v>
      </c>
      <c r="IF4484" s="200" t="s">
        <v>8155</v>
      </c>
    </row>
    <row r="4485" spans="237:240" x14ac:dyDescent="0.3">
      <c r="IC4485" s="200" t="s">
        <v>9417</v>
      </c>
      <c r="ID4485" s="200" t="s">
        <v>9401</v>
      </c>
      <c r="IE4485" s="200" t="s">
        <v>9402</v>
      </c>
      <c r="IF4485" s="200" t="s">
        <v>8155</v>
      </c>
    </row>
    <row r="4486" spans="237:240" x14ac:dyDescent="0.3">
      <c r="IC4486" s="200" t="s">
        <v>9418</v>
      </c>
      <c r="ID4486" s="200" t="s">
        <v>9401</v>
      </c>
      <c r="IE4486" s="200" t="s">
        <v>9402</v>
      </c>
      <c r="IF4486" s="200" t="s">
        <v>8155</v>
      </c>
    </row>
    <row r="4487" spans="237:240" x14ac:dyDescent="0.3">
      <c r="IC4487" s="200" t="s">
        <v>9419</v>
      </c>
      <c r="ID4487" s="200" t="s">
        <v>9420</v>
      </c>
      <c r="IE4487" s="200" t="s">
        <v>9421</v>
      </c>
      <c r="IF4487" s="200" t="s">
        <v>8155</v>
      </c>
    </row>
    <row r="4488" spans="237:240" x14ac:dyDescent="0.3">
      <c r="IC4488" s="200" t="s">
        <v>9422</v>
      </c>
      <c r="ID4488" s="200" t="s">
        <v>9401</v>
      </c>
      <c r="IE4488" s="200" t="s">
        <v>9402</v>
      </c>
      <c r="IF4488" s="200" t="s">
        <v>8155</v>
      </c>
    </row>
    <row r="4489" spans="237:240" x14ac:dyDescent="0.3">
      <c r="IC4489" s="200" t="s">
        <v>9423</v>
      </c>
      <c r="ID4489" s="200" t="s">
        <v>9401</v>
      </c>
      <c r="IE4489" s="200" t="s">
        <v>9402</v>
      </c>
      <c r="IF4489" s="200" t="s">
        <v>8155</v>
      </c>
    </row>
    <row r="4490" spans="237:240" x14ac:dyDescent="0.3">
      <c r="IC4490" s="200" t="s">
        <v>9424</v>
      </c>
      <c r="ID4490" s="200" t="s">
        <v>9401</v>
      </c>
      <c r="IE4490" s="200" t="s">
        <v>9402</v>
      </c>
      <c r="IF4490" s="200" t="s">
        <v>8155</v>
      </c>
    </row>
    <row r="4491" spans="237:240" x14ac:dyDescent="0.3">
      <c r="IC4491" s="200" t="s">
        <v>9425</v>
      </c>
      <c r="ID4491" s="200" t="s">
        <v>9401</v>
      </c>
      <c r="IE4491" s="200" t="s">
        <v>9402</v>
      </c>
      <c r="IF4491" s="200" t="s">
        <v>8155</v>
      </c>
    </row>
    <row r="4492" spans="237:240" x14ac:dyDescent="0.3">
      <c r="IC4492" s="200" t="s">
        <v>9425</v>
      </c>
      <c r="ID4492" s="200" t="s">
        <v>5338</v>
      </c>
      <c r="IE4492" s="200" t="s">
        <v>9426</v>
      </c>
      <c r="IF4492" s="200" t="s">
        <v>8155</v>
      </c>
    </row>
    <row r="4493" spans="237:240" x14ac:dyDescent="0.3">
      <c r="IC4493" s="200" t="s">
        <v>9427</v>
      </c>
      <c r="ID4493" s="200" t="s">
        <v>9401</v>
      </c>
      <c r="IE4493" s="200" t="s">
        <v>9402</v>
      </c>
      <c r="IF4493" s="200" t="s">
        <v>8155</v>
      </c>
    </row>
    <row r="4494" spans="237:240" x14ac:dyDescent="0.3">
      <c r="IC4494" s="200" t="s">
        <v>9428</v>
      </c>
      <c r="ID4494" s="200" t="s">
        <v>9401</v>
      </c>
      <c r="IE4494" s="200" t="s">
        <v>9402</v>
      </c>
      <c r="IF4494" s="200" t="s">
        <v>8155</v>
      </c>
    </row>
    <row r="4495" spans="237:240" x14ac:dyDescent="0.3">
      <c r="IC4495" s="200" t="s">
        <v>9429</v>
      </c>
      <c r="ID4495" s="200" t="s">
        <v>9401</v>
      </c>
      <c r="IE4495" s="200" t="s">
        <v>9402</v>
      </c>
      <c r="IF4495" s="200" t="s">
        <v>8155</v>
      </c>
    </row>
    <row r="4496" spans="237:240" x14ac:dyDescent="0.3">
      <c r="IC4496" s="200" t="s">
        <v>9430</v>
      </c>
      <c r="ID4496" s="200" t="s">
        <v>9431</v>
      </c>
      <c r="IE4496" s="200" t="s">
        <v>9432</v>
      </c>
      <c r="IF4496" s="200" t="s">
        <v>8155</v>
      </c>
    </row>
    <row r="4497" spans="237:240" x14ac:dyDescent="0.3">
      <c r="IC4497" s="200" t="s">
        <v>9433</v>
      </c>
      <c r="ID4497" s="200" t="s">
        <v>9434</v>
      </c>
      <c r="IE4497" s="200" t="s">
        <v>9435</v>
      </c>
      <c r="IF4497" s="200" t="s">
        <v>8155</v>
      </c>
    </row>
    <row r="4498" spans="237:240" x14ac:dyDescent="0.3">
      <c r="IC4498" s="200" t="s">
        <v>9433</v>
      </c>
      <c r="ID4498" s="200" t="s">
        <v>9436</v>
      </c>
      <c r="IE4498" s="200" t="s">
        <v>9437</v>
      </c>
      <c r="IF4498" s="200" t="s">
        <v>8155</v>
      </c>
    </row>
    <row r="4499" spans="237:240" x14ac:dyDescent="0.3">
      <c r="IC4499" s="200" t="s">
        <v>9433</v>
      </c>
      <c r="ID4499" s="200" t="s">
        <v>9438</v>
      </c>
      <c r="IE4499" s="200" t="s">
        <v>9439</v>
      </c>
      <c r="IF4499" s="200" t="s">
        <v>8155</v>
      </c>
    </row>
    <row r="4500" spans="237:240" x14ac:dyDescent="0.3">
      <c r="IC4500" s="200" t="s">
        <v>9433</v>
      </c>
      <c r="ID4500" s="200" t="s">
        <v>9440</v>
      </c>
      <c r="IE4500" s="200" t="s">
        <v>9441</v>
      </c>
      <c r="IF4500" s="200" t="s">
        <v>8155</v>
      </c>
    </row>
    <row r="4501" spans="237:240" x14ac:dyDescent="0.3">
      <c r="IC4501" s="200" t="s">
        <v>9433</v>
      </c>
      <c r="ID4501" s="200" t="s">
        <v>9442</v>
      </c>
      <c r="IE4501" s="200" t="s">
        <v>9443</v>
      </c>
      <c r="IF4501" s="200" t="s">
        <v>8155</v>
      </c>
    </row>
    <row r="4502" spans="237:240" x14ac:dyDescent="0.3">
      <c r="IC4502" s="200" t="s">
        <v>9433</v>
      </c>
      <c r="ID4502" s="200" t="s">
        <v>7330</v>
      </c>
      <c r="IE4502" s="200" t="s">
        <v>9444</v>
      </c>
      <c r="IF4502" s="200" t="s">
        <v>8155</v>
      </c>
    </row>
    <row r="4503" spans="237:240" x14ac:dyDescent="0.3">
      <c r="IC4503" s="200" t="s">
        <v>9433</v>
      </c>
      <c r="ID4503" s="200" t="s">
        <v>9445</v>
      </c>
      <c r="IE4503" s="200" t="s">
        <v>9446</v>
      </c>
      <c r="IF4503" s="200" t="s">
        <v>8155</v>
      </c>
    </row>
    <row r="4504" spans="237:240" x14ac:dyDescent="0.3">
      <c r="IC4504" s="200" t="s">
        <v>9433</v>
      </c>
      <c r="ID4504" s="200" t="s">
        <v>9447</v>
      </c>
      <c r="IE4504" s="200" t="s">
        <v>9448</v>
      </c>
      <c r="IF4504" s="200" t="s">
        <v>8155</v>
      </c>
    </row>
    <row r="4505" spans="237:240" x14ac:dyDescent="0.3">
      <c r="IC4505" s="200" t="s">
        <v>9433</v>
      </c>
      <c r="ID4505" s="200" t="s">
        <v>8035</v>
      </c>
      <c r="IE4505" s="200" t="s">
        <v>9449</v>
      </c>
      <c r="IF4505" s="200" t="s">
        <v>8155</v>
      </c>
    </row>
    <row r="4506" spans="237:240" x14ac:dyDescent="0.3">
      <c r="IC4506" s="200" t="s">
        <v>9450</v>
      </c>
      <c r="ID4506" s="200" t="s">
        <v>9451</v>
      </c>
      <c r="IE4506" s="200" t="s">
        <v>9452</v>
      </c>
      <c r="IF4506" s="200" t="s">
        <v>8155</v>
      </c>
    </row>
    <row r="4507" spans="237:240" x14ac:dyDescent="0.3">
      <c r="IC4507" s="200" t="s">
        <v>9450</v>
      </c>
      <c r="ID4507" s="200" t="s">
        <v>9453</v>
      </c>
      <c r="IE4507" s="200" t="s">
        <v>9454</v>
      </c>
      <c r="IF4507" s="200" t="s">
        <v>8155</v>
      </c>
    </row>
    <row r="4508" spans="237:240" x14ac:dyDescent="0.3">
      <c r="IC4508" s="200" t="s">
        <v>9450</v>
      </c>
      <c r="ID4508" s="200" t="s">
        <v>9455</v>
      </c>
      <c r="IE4508" s="200" t="s">
        <v>9456</v>
      </c>
      <c r="IF4508" s="200" t="s">
        <v>8155</v>
      </c>
    </row>
    <row r="4509" spans="237:240" x14ac:dyDescent="0.3">
      <c r="IC4509" s="200" t="s">
        <v>9450</v>
      </c>
      <c r="ID4509" s="200" t="s">
        <v>9457</v>
      </c>
      <c r="IE4509" s="200" t="s">
        <v>9458</v>
      </c>
      <c r="IF4509" s="200" t="s">
        <v>8155</v>
      </c>
    </row>
    <row r="4510" spans="237:240" x14ac:dyDescent="0.3">
      <c r="IC4510" s="200" t="s">
        <v>9450</v>
      </c>
      <c r="ID4510" s="200" t="s">
        <v>9459</v>
      </c>
      <c r="IE4510" s="200" t="s">
        <v>9460</v>
      </c>
      <c r="IF4510" s="200" t="s">
        <v>8155</v>
      </c>
    </row>
    <row r="4511" spans="237:240" x14ac:dyDescent="0.3">
      <c r="IC4511" s="200" t="s">
        <v>9450</v>
      </c>
      <c r="ID4511" s="200" t="s">
        <v>9461</v>
      </c>
      <c r="IE4511" s="200" t="s">
        <v>9462</v>
      </c>
      <c r="IF4511" s="200" t="s">
        <v>8155</v>
      </c>
    </row>
    <row r="4512" spans="237:240" x14ac:dyDescent="0.3">
      <c r="IC4512" s="200" t="s">
        <v>9450</v>
      </c>
      <c r="ID4512" s="200" t="s">
        <v>9463</v>
      </c>
      <c r="IE4512" s="200" t="s">
        <v>9464</v>
      </c>
      <c r="IF4512" s="200" t="s">
        <v>8155</v>
      </c>
    </row>
    <row r="4513" spans="237:240" x14ac:dyDescent="0.3">
      <c r="IC4513" s="200" t="s">
        <v>9465</v>
      </c>
      <c r="ID4513" s="200" t="s">
        <v>9466</v>
      </c>
      <c r="IE4513" s="200" t="s">
        <v>9467</v>
      </c>
      <c r="IF4513" s="200" t="s">
        <v>8155</v>
      </c>
    </row>
    <row r="4514" spans="237:240" x14ac:dyDescent="0.3">
      <c r="IC4514" s="200" t="s">
        <v>9465</v>
      </c>
      <c r="ID4514" s="200" t="s">
        <v>9468</v>
      </c>
      <c r="IE4514" s="200" t="s">
        <v>9469</v>
      </c>
      <c r="IF4514" s="200" t="s">
        <v>8155</v>
      </c>
    </row>
    <row r="4515" spans="237:240" x14ac:dyDescent="0.3">
      <c r="IC4515" s="200" t="s">
        <v>9465</v>
      </c>
      <c r="ID4515" s="200" t="s">
        <v>9470</v>
      </c>
      <c r="IE4515" s="200" t="s">
        <v>9471</v>
      </c>
      <c r="IF4515" s="200" t="s">
        <v>8155</v>
      </c>
    </row>
    <row r="4516" spans="237:240" x14ac:dyDescent="0.3">
      <c r="IC4516" s="200" t="s">
        <v>9465</v>
      </c>
      <c r="ID4516" s="200" t="s">
        <v>9472</v>
      </c>
      <c r="IE4516" s="200" t="s">
        <v>9473</v>
      </c>
      <c r="IF4516" s="200" t="s">
        <v>8155</v>
      </c>
    </row>
    <row r="4517" spans="237:240" x14ac:dyDescent="0.3">
      <c r="IC4517" s="200" t="s">
        <v>9465</v>
      </c>
      <c r="ID4517" s="200" t="s">
        <v>9474</v>
      </c>
      <c r="IE4517" s="200" t="s">
        <v>9475</v>
      </c>
      <c r="IF4517" s="200" t="s">
        <v>8155</v>
      </c>
    </row>
    <row r="4518" spans="237:240" x14ac:dyDescent="0.3">
      <c r="IC4518" s="200" t="s">
        <v>9465</v>
      </c>
      <c r="ID4518" s="200" t="s">
        <v>9476</v>
      </c>
      <c r="IE4518" s="200" t="s">
        <v>9477</v>
      </c>
      <c r="IF4518" s="200" t="s">
        <v>8155</v>
      </c>
    </row>
    <row r="4519" spans="237:240" x14ac:dyDescent="0.3">
      <c r="IC4519" s="200" t="s">
        <v>9465</v>
      </c>
      <c r="ID4519" s="200" t="s">
        <v>9478</v>
      </c>
      <c r="IE4519" s="200" t="s">
        <v>9479</v>
      </c>
      <c r="IF4519" s="200" t="s">
        <v>8155</v>
      </c>
    </row>
    <row r="4520" spans="237:240" x14ac:dyDescent="0.3">
      <c r="IC4520" s="200" t="s">
        <v>9465</v>
      </c>
      <c r="ID4520" s="200" t="s">
        <v>9480</v>
      </c>
      <c r="IE4520" s="200" t="s">
        <v>9481</v>
      </c>
      <c r="IF4520" s="200" t="s">
        <v>8155</v>
      </c>
    </row>
    <row r="4521" spans="237:240" x14ac:dyDescent="0.3">
      <c r="IC4521" s="200" t="s">
        <v>9465</v>
      </c>
      <c r="ID4521" s="200" t="s">
        <v>9482</v>
      </c>
      <c r="IE4521" s="200" t="s">
        <v>9483</v>
      </c>
      <c r="IF4521" s="200" t="s">
        <v>8155</v>
      </c>
    </row>
    <row r="4522" spans="237:240" x14ac:dyDescent="0.3">
      <c r="IC4522" s="200" t="s">
        <v>9484</v>
      </c>
      <c r="ID4522" s="200" t="s">
        <v>9485</v>
      </c>
      <c r="IE4522" s="200" t="s">
        <v>9486</v>
      </c>
      <c r="IF4522" s="200" t="s">
        <v>8155</v>
      </c>
    </row>
    <row r="4523" spans="237:240" x14ac:dyDescent="0.3">
      <c r="IC4523" s="200" t="s">
        <v>9484</v>
      </c>
      <c r="ID4523" s="200" t="s">
        <v>9487</v>
      </c>
      <c r="IE4523" s="200" t="s">
        <v>9488</v>
      </c>
      <c r="IF4523" s="200" t="s">
        <v>8155</v>
      </c>
    </row>
    <row r="4524" spans="237:240" x14ac:dyDescent="0.3">
      <c r="IC4524" s="200" t="s">
        <v>9484</v>
      </c>
      <c r="ID4524" s="200" t="s">
        <v>9489</v>
      </c>
      <c r="IE4524" s="200" t="s">
        <v>9490</v>
      </c>
      <c r="IF4524" s="200" t="s">
        <v>8155</v>
      </c>
    </row>
    <row r="4525" spans="237:240" x14ac:dyDescent="0.3">
      <c r="IC4525" s="200" t="s">
        <v>9484</v>
      </c>
      <c r="ID4525" s="200" t="s">
        <v>9491</v>
      </c>
      <c r="IE4525" s="200" t="s">
        <v>9492</v>
      </c>
      <c r="IF4525" s="200" t="s">
        <v>8155</v>
      </c>
    </row>
    <row r="4526" spans="237:240" x14ac:dyDescent="0.3">
      <c r="IC4526" s="200" t="s">
        <v>9484</v>
      </c>
      <c r="ID4526" s="200" t="s">
        <v>9493</v>
      </c>
      <c r="IE4526" s="200" t="s">
        <v>9494</v>
      </c>
      <c r="IF4526" s="200" t="s">
        <v>8155</v>
      </c>
    </row>
    <row r="4527" spans="237:240" x14ac:dyDescent="0.3">
      <c r="IC4527" s="200" t="s">
        <v>9495</v>
      </c>
      <c r="ID4527" s="200" t="s">
        <v>9496</v>
      </c>
      <c r="IE4527" s="200" t="s">
        <v>9497</v>
      </c>
      <c r="IF4527" s="200" t="s">
        <v>8155</v>
      </c>
    </row>
    <row r="4528" spans="237:240" x14ac:dyDescent="0.3">
      <c r="IC4528" s="200" t="s">
        <v>9498</v>
      </c>
      <c r="ID4528" s="200" t="s">
        <v>9499</v>
      </c>
      <c r="IE4528" s="200" t="s">
        <v>9500</v>
      </c>
      <c r="IF4528" s="200" t="s">
        <v>8155</v>
      </c>
    </row>
    <row r="4529" spans="237:240" x14ac:dyDescent="0.3">
      <c r="IC4529" s="200" t="s">
        <v>9501</v>
      </c>
      <c r="ID4529" s="200" t="s">
        <v>9502</v>
      </c>
      <c r="IE4529" s="200" t="s">
        <v>9503</v>
      </c>
      <c r="IF4529" s="200" t="s">
        <v>8155</v>
      </c>
    </row>
    <row r="4530" spans="237:240" x14ac:dyDescent="0.3">
      <c r="IC4530" s="200" t="s">
        <v>9501</v>
      </c>
      <c r="ID4530" s="200" t="s">
        <v>9504</v>
      </c>
      <c r="IE4530" s="200" t="s">
        <v>9505</v>
      </c>
      <c r="IF4530" s="200" t="s">
        <v>8155</v>
      </c>
    </row>
    <row r="4531" spans="237:240" x14ac:dyDescent="0.3">
      <c r="IC4531" s="200" t="s">
        <v>9501</v>
      </c>
      <c r="ID4531" s="200" t="s">
        <v>9506</v>
      </c>
      <c r="IE4531" s="200" t="s">
        <v>9507</v>
      </c>
      <c r="IF4531" s="200" t="s">
        <v>8155</v>
      </c>
    </row>
    <row r="4532" spans="237:240" x14ac:dyDescent="0.3">
      <c r="IC4532" s="200" t="s">
        <v>9508</v>
      </c>
      <c r="ID4532" s="200" t="s">
        <v>9509</v>
      </c>
      <c r="IE4532" s="200" t="s">
        <v>9510</v>
      </c>
      <c r="IF4532" s="200" t="s">
        <v>8155</v>
      </c>
    </row>
    <row r="4533" spans="237:240" x14ac:dyDescent="0.3">
      <c r="IC4533" s="200" t="s">
        <v>9508</v>
      </c>
      <c r="ID4533" s="200" t="s">
        <v>9511</v>
      </c>
      <c r="IE4533" s="200" t="s">
        <v>9512</v>
      </c>
      <c r="IF4533" s="200" t="s">
        <v>8155</v>
      </c>
    </row>
    <row r="4534" spans="237:240" x14ac:dyDescent="0.3">
      <c r="IC4534" s="200" t="s">
        <v>9513</v>
      </c>
      <c r="ID4534" s="200" t="s">
        <v>9514</v>
      </c>
      <c r="IE4534" s="200" t="s">
        <v>9515</v>
      </c>
      <c r="IF4534" s="200" t="s">
        <v>8155</v>
      </c>
    </row>
    <row r="4535" spans="237:240" x14ac:dyDescent="0.3">
      <c r="IC4535" s="200" t="s">
        <v>9513</v>
      </c>
      <c r="ID4535" s="200" t="s">
        <v>9516</v>
      </c>
      <c r="IE4535" s="200" t="s">
        <v>9517</v>
      </c>
      <c r="IF4535" s="200" t="s">
        <v>8155</v>
      </c>
    </row>
    <row r="4536" spans="237:240" x14ac:dyDescent="0.3">
      <c r="IC4536" s="200" t="s">
        <v>9513</v>
      </c>
      <c r="ID4536" s="200" t="s">
        <v>9518</v>
      </c>
      <c r="IE4536" s="200" t="s">
        <v>9519</v>
      </c>
      <c r="IF4536" s="200" t="s">
        <v>8155</v>
      </c>
    </row>
    <row r="4537" spans="237:240" x14ac:dyDescent="0.3">
      <c r="IC4537" s="200" t="s">
        <v>9513</v>
      </c>
      <c r="ID4537" s="200" t="s">
        <v>9520</v>
      </c>
      <c r="IE4537" s="200" t="s">
        <v>9521</v>
      </c>
      <c r="IF4537" s="200" t="s">
        <v>8155</v>
      </c>
    </row>
    <row r="4538" spans="237:240" x14ac:dyDescent="0.3">
      <c r="IC4538" s="200" t="s">
        <v>9513</v>
      </c>
      <c r="ID4538" s="200" t="s">
        <v>9522</v>
      </c>
      <c r="IE4538" s="200" t="s">
        <v>9523</v>
      </c>
      <c r="IF4538" s="200" t="s">
        <v>8155</v>
      </c>
    </row>
    <row r="4539" spans="237:240" x14ac:dyDescent="0.3">
      <c r="IC4539" s="200" t="s">
        <v>9524</v>
      </c>
      <c r="ID4539" s="200" t="s">
        <v>9525</v>
      </c>
      <c r="IE4539" s="200" t="s">
        <v>9526</v>
      </c>
      <c r="IF4539" s="200" t="s">
        <v>8155</v>
      </c>
    </row>
    <row r="4540" spans="237:240" x14ac:dyDescent="0.3">
      <c r="IC4540" s="200" t="s">
        <v>9524</v>
      </c>
      <c r="ID4540" s="200" t="s">
        <v>9527</v>
      </c>
      <c r="IE4540" s="200" t="s">
        <v>9528</v>
      </c>
      <c r="IF4540" s="200" t="s">
        <v>8155</v>
      </c>
    </row>
    <row r="4541" spans="237:240" x14ac:dyDescent="0.3">
      <c r="IC4541" s="200" t="s">
        <v>9524</v>
      </c>
      <c r="ID4541" s="200" t="s">
        <v>9529</v>
      </c>
      <c r="IE4541" s="200" t="s">
        <v>9530</v>
      </c>
      <c r="IF4541" s="200" t="s">
        <v>8155</v>
      </c>
    </row>
    <row r="4542" spans="237:240" x14ac:dyDescent="0.3">
      <c r="IC4542" s="200" t="s">
        <v>9524</v>
      </c>
      <c r="ID4542" s="200" t="s">
        <v>9531</v>
      </c>
      <c r="IE4542" s="200" t="s">
        <v>9532</v>
      </c>
      <c r="IF4542" s="200" t="s">
        <v>8155</v>
      </c>
    </row>
    <row r="4543" spans="237:240" x14ac:dyDescent="0.3">
      <c r="IC4543" s="200" t="s">
        <v>9533</v>
      </c>
      <c r="ID4543" s="200" t="s">
        <v>9534</v>
      </c>
      <c r="IE4543" s="200" t="s">
        <v>9535</v>
      </c>
      <c r="IF4543" s="200" t="s">
        <v>8155</v>
      </c>
    </row>
    <row r="4544" spans="237:240" x14ac:dyDescent="0.3">
      <c r="IC4544" s="200" t="s">
        <v>9536</v>
      </c>
      <c r="ID4544" s="200" t="s">
        <v>9537</v>
      </c>
      <c r="IE4544" s="200" t="s">
        <v>9538</v>
      </c>
      <c r="IF4544" s="200" t="s">
        <v>8155</v>
      </c>
    </row>
    <row r="4545" spans="237:240" x14ac:dyDescent="0.3">
      <c r="IC4545" s="200" t="s">
        <v>9536</v>
      </c>
      <c r="ID4545" s="200" t="s">
        <v>9539</v>
      </c>
      <c r="IE4545" s="200" t="s">
        <v>9540</v>
      </c>
      <c r="IF4545" s="200" t="s">
        <v>8155</v>
      </c>
    </row>
    <row r="4546" spans="237:240" x14ac:dyDescent="0.3">
      <c r="IC4546" s="200" t="s">
        <v>9536</v>
      </c>
      <c r="ID4546" s="200" t="s">
        <v>9541</v>
      </c>
      <c r="IE4546" s="200" t="s">
        <v>9542</v>
      </c>
      <c r="IF4546" s="200" t="s">
        <v>8155</v>
      </c>
    </row>
    <row r="4547" spans="237:240" x14ac:dyDescent="0.3">
      <c r="IC4547" s="200" t="s">
        <v>9536</v>
      </c>
      <c r="ID4547" s="200" t="s">
        <v>9543</v>
      </c>
      <c r="IE4547" s="200" t="s">
        <v>9544</v>
      </c>
      <c r="IF4547" s="200" t="s">
        <v>8155</v>
      </c>
    </row>
    <row r="4548" spans="237:240" x14ac:dyDescent="0.3">
      <c r="IC4548" s="200" t="s">
        <v>9536</v>
      </c>
      <c r="ID4548" s="200" t="s">
        <v>9545</v>
      </c>
      <c r="IE4548" s="200" t="s">
        <v>9546</v>
      </c>
      <c r="IF4548" s="200" t="s">
        <v>8155</v>
      </c>
    </row>
    <row r="4549" spans="237:240" x14ac:dyDescent="0.3">
      <c r="IC4549" s="200" t="s">
        <v>9536</v>
      </c>
      <c r="ID4549" s="200" t="s">
        <v>9547</v>
      </c>
      <c r="IE4549" s="200" t="s">
        <v>9548</v>
      </c>
      <c r="IF4549" s="200" t="s">
        <v>8155</v>
      </c>
    </row>
    <row r="4550" spans="237:240" x14ac:dyDescent="0.3">
      <c r="IC4550" s="200" t="s">
        <v>9549</v>
      </c>
      <c r="ID4550" s="200" t="s">
        <v>9550</v>
      </c>
      <c r="IE4550" s="200" t="s">
        <v>9551</v>
      </c>
      <c r="IF4550" s="200" t="s">
        <v>8155</v>
      </c>
    </row>
    <row r="4551" spans="237:240" x14ac:dyDescent="0.3">
      <c r="IC4551" s="200" t="s">
        <v>9552</v>
      </c>
      <c r="ID4551" s="200" t="s">
        <v>9553</v>
      </c>
      <c r="IE4551" s="200" t="s">
        <v>9554</v>
      </c>
      <c r="IF4551" s="200" t="s">
        <v>8155</v>
      </c>
    </row>
    <row r="4552" spans="237:240" x14ac:dyDescent="0.3">
      <c r="IC4552" s="200" t="s">
        <v>9555</v>
      </c>
      <c r="ID4552" s="200" t="s">
        <v>9556</v>
      </c>
      <c r="IE4552" s="200" t="s">
        <v>9557</v>
      </c>
      <c r="IF4552" s="200" t="s">
        <v>8155</v>
      </c>
    </row>
    <row r="4553" spans="237:240" x14ac:dyDescent="0.3">
      <c r="IC4553" s="200" t="s">
        <v>9555</v>
      </c>
      <c r="ID4553" s="200" t="s">
        <v>9558</v>
      </c>
      <c r="IE4553" s="200" t="s">
        <v>9559</v>
      </c>
      <c r="IF4553" s="200" t="s">
        <v>8155</v>
      </c>
    </row>
    <row r="4554" spans="237:240" x14ac:dyDescent="0.3">
      <c r="IC4554" s="200" t="s">
        <v>9555</v>
      </c>
      <c r="ID4554" s="200" t="s">
        <v>9560</v>
      </c>
      <c r="IE4554" s="200" t="s">
        <v>9561</v>
      </c>
      <c r="IF4554" s="200" t="s">
        <v>8155</v>
      </c>
    </row>
    <row r="4555" spans="237:240" x14ac:dyDescent="0.3">
      <c r="IC4555" s="200" t="s">
        <v>9555</v>
      </c>
      <c r="ID4555" s="200" t="s">
        <v>9562</v>
      </c>
      <c r="IE4555" s="200" t="s">
        <v>9563</v>
      </c>
      <c r="IF4555" s="200" t="s">
        <v>8155</v>
      </c>
    </row>
    <row r="4556" spans="237:240" x14ac:dyDescent="0.3">
      <c r="IC4556" s="200" t="s">
        <v>9564</v>
      </c>
      <c r="ID4556" s="200" t="s">
        <v>9565</v>
      </c>
      <c r="IE4556" s="200" t="s">
        <v>9566</v>
      </c>
      <c r="IF4556" s="200" t="s">
        <v>8155</v>
      </c>
    </row>
    <row r="4557" spans="237:240" x14ac:dyDescent="0.3">
      <c r="IC4557" s="200" t="s">
        <v>9564</v>
      </c>
      <c r="ID4557" s="200" t="s">
        <v>9567</v>
      </c>
      <c r="IE4557" s="200" t="s">
        <v>9568</v>
      </c>
      <c r="IF4557" s="200" t="s">
        <v>8155</v>
      </c>
    </row>
    <row r="4558" spans="237:240" x14ac:dyDescent="0.3">
      <c r="IC4558" s="200" t="s">
        <v>9569</v>
      </c>
      <c r="ID4558" s="200" t="s">
        <v>9570</v>
      </c>
      <c r="IE4558" s="200" t="s">
        <v>9571</v>
      </c>
      <c r="IF4558" s="200" t="s">
        <v>8155</v>
      </c>
    </row>
    <row r="4559" spans="237:240" x14ac:dyDescent="0.3">
      <c r="IC4559" s="200" t="s">
        <v>9572</v>
      </c>
      <c r="ID4559" s="200" t="s">
        <v>9573</v>
      </c>
      <c r="IE4559" s="200" t="s">
        <v>9574</v>
      </c>
      <c r="IF4559" s="200" t="s">
        <v>8155</v>
      </c>
    </row>
    <row r="4560" spans="237:240" x14ac:dyDescent="0.3">
      <c r="IC4560" s="200" t="s">
        <v>9572</v>
      </c>
      <c r="ID4560" s="200" t="s">
        <v>9575</v>
      </c>
      <c r="IE4560" s="200" t="s">
        <v>9576</v>
      </c>
      <c r="IF4560" s="200" t="s">
        <v>8155</v>
      </c>
    </row>
    <row r="4561" spans="237:240" x14ac:dyDescent="0.3">
      <c r="IC4561" s="200" t="s">
        <v>9572</v>
      </c>
      <c r="ID4561" s="200" t="s">
        <v>9577</v>
      </c>
      <c r="IE4561" s="200" t="s">
        <v>9578</v>
      </c>
      <c r="IF4561" s="200" t="s">
        <v>8155</v>
      </c>
    </row>
    <row r="4562" spans="237:240" x14ac:dyDescent="0.3">
      <c r="IC4562" s="200" t="s">
        <v>9572</v>
      </c>
      <c r="ID4562" s="200" t="s">
        <v>9579</v>
      </c>
      <c r="IE4562" s="200" t="s">
        <v>9580</v>
      </c>
      <c r="IF4562" s="200" t="s">
        <v>8155</v>
      </c>
    </row>
    <row r="4563" spans="237:240" x14ac:dyDescent="0.3">
      <c r="IC4563" s="200" t="s">
        <v>9581</v>
      </c>
      <c r="ID4563" s="200" t="s">
        <v>9582</v>
      </c>
      <c r="IE4563" s="200" t="s">
        <v>9583</v>
      </c>
      <c r="IF4563" s="200" t="s">
        <v>8155</v>
      </c>
    </row>
    <row r="4564" spans="237:240" x14ac:dyDescent="0.3">
      <c r="IC4564" s="200" t="s">
        <v>9584</v>
      </c>
      <c r="ID4564" s="200" t="s">
        <v>9585</v>
      </c>
      <c r="IE4564" s="200" t="s">
        <v>9586</v>
      </c>
      <c r="IF4564" s="200" t="s">
        <v>8155</v>
      </c>
    </row>
    <row r="4565" spans="237:240" x14ac:dyDescent="0.3">
      <c r="IC4565" s="200" t="s">
        <v>9584</v>
      </c>
      <c r="ID4565" s="200" t="s">
        <v>9587</v>
      </c>
      <c r="IE4565" s="200" t="s">
        <v>9588</v>
      </c>
      <c r="IF4565" s="200" t="s">
        <v>8155</v>
      </c>
    </row>
    <row r="4566" spans="237:240" x14ac:dyDescent="0.3">
      <c r="IC4566" s="200" t="s">
        <v>9584</v>
      </c>
      <c r="ID4566" s="200" t="s">
        <v>9589</v>
      </c>
      <c r="IE4566" s="200" t="s">
        <v>9590</v>
      </c>
      <c r="IF4566" s="200" t="s">
        <v>8155</v>
      </c>
    </row>
    <row r="4567" spans="237:240" x14ac:dyDescent="0.3">
      <c r="IC4567" s="200" t="s">
        <v>9584</v>
      </c>
      <c r="ID4567" s="200" t="s">
        <v>9591</v>
      </c>
      <c r="IE4567" s="200" t="s">
        <v>9592</v>
      </c>
      <c r="IF4567" s="200" t="s">
        <v>8155</v>
      </c>
    </row>
    <row r="4568" spans="237:240" x14ac:dyDescent="0.3">
      <c r="IC4568" s="200" t="s">
        <v>9593</v>
      </c>
      <c r="ID4568" s="200" t="s">
        <v>9594</v>
      </c>
      <c r="IE4568" s="200" t="s">
        <v>9595</v>
      </c>
      <c r="IF4568" s="200" t="s">
        <v>8155</v>
      </c>
    </row>
    <row r="4569" spans="237:240" x14ac:dyDescent="0.3">
      <c r="IC4569" s="200" t="s">
        <v>9596</v>
      </c>
      <c r="ID4569" s="200" t="s">
        <v>9597</v>
      </c>
      <c r="IE4569" s="200" t="s">
        <v>9598</v>
      </c>
      <c r="IF4569" s="200" t="s">
        <v>8155</v>
      </c>
    </row>
    <row r="4570" spans="237:240" x14ac:dyDescent="0.3">
      <c r="IC4570" s="200" t="s">
        <v>9596</v>
      </c>
      <c r="ID4570" s="200" t="s">
        <v>9599</v>
      </c>
      <c r="IE4570" s="200" t="s">
        <v>9600</v>
      </c>
      <c r="IF4570" s="200" t="s">
        <v>8155</v>
      </c>
    </row>
    <row r="4571" spans="237:240" x14ac:dyDescent="0.3">
      <c r="IC4571" s="200" t="s">
        <v>9596</v>
      </c>
      <c r="ID4571" s="200" t="s">
        <v>9601</v>
      </c>
      <c r="IE4571" s="200" t="s">
        <v>9602</v>
      </c>
      <c r="IF4571" s="200" t="s">
        <v>8155</v>
      </c>
    </row>
    <row r="4572" spans="237:240" x14ac:dyDescent="0.3">
      <c r="IC4572" s="200" t="s">
        <v>9603</v>
      </c>
      <c r="ID4572" s="200" t="s">
        <v>7006</v>
      </c>
      <c r="IE4572" s="200" t="s">
        <v>9604</v>
      </c>
      <c r="IF4572" s="200" t="s">
        <v>8155</v>
      </c>
    </row>
    <row r="4573" spans="237:240" x14ac:dyDescent="0.3">
      <c r="IC4573" s="200" t="s">
        <v>9603</v>
      </c>
      <c r="ID4573" s="200" t="s">
        <v>9605</v>
      </c>
      <c r="IE4573" s="200" t="s">
        <v>9606</v>
      </c>
      <c r="IF4573" s="200" t="s">
        <v>8155</v>
      </c>
    </row>
    <row r="4574" spans="237:240" x14ac:dyDescent="0.3">
      <c r="IC4574" s="200" t="s">
        <v>9603</v>
      </c>
      <c r="ID4574" s="200" t="s">
        <v>9607</v>
      </c>
      <c r="IE4574" s="200" t="s">
        <v>9608</v>
      </c>
      <c r="IF4574" s="200" t="s">
        <v>8155</v>
      </c>
    </row>
    <row r="4575" spans="237:240" x14ac:dyDescent="0.3">
      <c r="IC4575" s="200" t="s">
        <v>9609</v>
      </c>
      <c r="ID4575" s="200" t="s">
        <v>9610</v>
      </c>
      <c r="IE4575" s="200" t="s">
        <v>9611</v>
      </c>
      <c r="IF4575" s="200" t="s">
        <v>8155</v>
      </c>
    </row>
    <row r="4576" spans="237:240" x14ac:dyDescent="0.3">
      <c r="IC4576" s="200" t="s">
        <v>9612</v>
      </c>
      <c r="ID4576" s="200" t="s">
        <v>9613</v>
      </c>
      <c r="IE4576" s="200" t="s">
        <v>9614</v>
      </c>
      <c r="IF4576" s="200" t="s">
        <v>8155</v>
      </c>
    </row>
    <row r="4577" spans="237:240" x14ac:dyDescent="0.3">
      <c r="IC4577" s="200" t="s">
        <v>9612</v>
      </c>
      <c r="ID4577" s="200" t="s">
        <v>9615</v>
      </c>
      <c r="IE4577" s="200" t="s">
        <v>9616</v>
      </c>
      <c r="IF4577" s="200" t="s">
        <v>8155</v>
      </c>
    </row>
    <row r="4578" spans="237:240" x14ac:dyDescent="0.3">
      <c r="IC4578" s="200" t="s">
        <v>9612</v>
      </c>
      <c r="ID4578" s="200" t="s">
        <v>9617</v>
      </c>
      <c r="IE4578" s="200" t="s">
        <v>9618</v>
      </c>
      <c r="IF4578" s="200" t="s">
        <v>8155</v>
      </c>
    </row>
    <row r="4579" spans="237:240" x14ac:dyDescent="0.3">
      <c r="IC4579" s="200" t="s">
        <v>9612</v>
      </c>
      <c r="ID4579" s="200" t="s">
        <v>9619</v>
      </c>
      <c r="IE4579" s="200" t="s">
        <v>9620</v>
      </c>
      <c r="IF4579" s="200" t="s">
        <v>8155</v>
      </c>
    </row>
    <row r="4580" spans="237:240" x14ac:dyDescent="0.3">
      <c r="IC4580" s="200" t="s">
        <v>9612</v>
      </c>
      <c r="ID4580" s="200" t="s">
        <v>9621</v>
      </c>
      <c r="IE4580" s="200" t="s">
        <v>9622</v>
      </c>
      <c r="IF4580" s="200" t="s">
        <v>8155</v>
      </c>
    </row>
    <row r="4581" spans="237:240" x14ac:dyDescent="0.3">
      <c r="IC4581" s="200" t="s">
        <v>9623</v>
      </c>
      <c r="ID4581" s="200" t="s">
        <v>9624</v>
      </c>
      <c r="IE4581" s="200" t="s">
        <v>9625</v>
      </c>
      <c r="IF4581" s="200" t="s">
        <v>8155</v>
      </c>
    </row>
    <row r="4582" spans="237:240" x14ac:dyDescent="0.3">
      <c r="IC4582" s="200" t="s">
        <v>9623</v>
      </c>
      <c r="ID4582" s="200" t="s">
        <v>9626</v>
      </c>
      <c r="IE4582" s="200" t="s">
        <v>9627</v>
      </c>
      <c r="IF4582" s="200" t="s">
        <v>8155</v>
      </c>
    </row>
    <row r="4583" spans="237:240" x14ac:dyDescent="0.3">
      <c r="IC4583" s="200" t="s">
        <v>9623</v>
      </c>
      <c r="ID4583" s="200" t="s">
        <v>9628</v>
      </c>
      <c r="IE4583" s="200" t="s">
        <v>9629</v>
      </c>
      <c r="IF4583" s="200" t="s">
        <v>8155</v>
      </c>
    </row>
    <row r="4584" spans="237:240" x14ac:dyDescent="0.3">
      <c r="IC4584" s="200" t="s">
        <v>9623</v>
      </c>
      <c r="ID4584" s="200" t="s">
        <v>9630</v>
      </c>
      <c r="IE4584" s="200" t="s">
        <v>9631</v>
      </c>
      <c r="IF4584" s="200" t="s">
        <v>8155</v>
      </c>
    </row>
    <row r="4585" spans="237:240" x14ac:dyDescent="0.3">
      <c r="IC4585" s="200" t="s">
        <v>9623</v>
      </c>
      <c r="ID4585" s="200" t="s">
        <v>9632</v>
      </c>
      <c r="IE4585" s="200" t="s">
        <v>9633</v>
      </c>
      <c r="IF4585" s="200" t="s">
        <v>8155</v>
      </c>
    </row>
    <row r="4586" spans="237:240" x14ac:dyDescent="0.3">
      <c r="IC4586" s="200" t="s">
        <v>9623</v>
      </c>
      <c r="ID4586" s="200" t="s">
        <v>9634</v>
      </c>
      <c r="IE4586" s="200" t="s">
        <v>9635</v>
      </c>
      <c r="IF4586" s="200" t="s">
        <v>8155</v>
      </c>
    </row>
    <row r="4587" spans="237:240" x14ac:dyDescent="0.3">
      <c r="IC4587" s="200" t="s">
        <v>9623</v>
      </c>
      <c r="ID4587" s="200" t="s">
        <v>9636</v>
      </c>
      <c r="IE4587" s="200" t="s">
        <v>9637</v>
      </c>
      <c r="IF4587" s="200" t="s">
        <v>8155</v>
      </c>
    </row>
    <row r="4588" spans="237:240" x14ac:dyDescent="0.3">
      <c r="IC4588" s="200" t="s">
        <v>9623</v>
      </c>
      <c r="ID4588" s="200" t="s">
        <v>9638</v>
      </c>
      <c r="IE4588" s="200" t="s">
        <v>9639</v>
      </c>
      <c r="IF4588" s="200" t="s">
        <v>8155</v>
      </c>
    </row>
    <row r="4589" spans="237:240" x14ac:dyDescent="0.3">
      <c r="IC4589" s="200" t="s">
        <v>9640</v>
      </c>
      <c r="ID4589" s="200" t="s">
        <v>9641</v>
      </c>
      <c r="IE4589" s="200" t="s">
        <v>9642</v>
      </c>
      <c r="IF4589" s="200" t="s">
        <v>8155</v>
      </c>
    </row>
    <row r="4590" spans="237:240" x14ac:dyDescent="0.3">
      <c r="IC4590" s="200" t="s">
        <v>9640</v>
      </c>
      <c r="ID4590" s="200" t="s">
        <v>9643</v>
      </c>
      <c r="IE4590" s="200" t="s">
        <v>9644</v>
      </c>
      <c r="IF4590" s="200" t="s">
        <v>8155</v>
      </c>
    </row>
    <row r="4591" spans="237:240" x14ac:dyDescent="0.3">
      <c r="IC4591" s="200" t="s">
        <v>9640</v>
      </c>
      <c r="ID4591" s="200" t="s">
        <v>9645</v>
      </c>
      <c r="IE4591" s="200" t="s">
        <v>9646</v>
      </c>
      <c r="IF4591" s="200" t="s">
        <v>8155</v>
      </c>
    </row>
    <row r="4592" spans="237:240" x14ac:dyDescent="0.3">
      <c r="IC4592" s="200" t="s">
        <v>9640</v>
      </c>
      <c r="ID4592" s="200" t="s">
        <v>9647</v>
      </c>
      <c r="IE4592" s="200" t="s">
        <v>9648</v>
      </c>
      <c r="IF4592" s="200" t="s">
        <v>8155</v>
      </c>
    </row>
    <row r="4593" spans="237:240" x14ac:dyDescent="0.3">
      <c r="IC4593" s="200" t="s">
        <v>9640</v>
      </c>
      <c r="ID4593" s="200" t="s">
        <v>9649</v>
      </c>
      <c r="IE4593" s="200" t="s">
        <v>9650</v>
      </c>
      <c r="IF4593" s="200" t="s">
        <v>8155</v>
      </c>
    </row>
    <row r="4594" spans="237:240" x14ac:dyDescent="0.3">
      <c r="IC4594" s="200" t="s">
        <v>9640</v>
      </c>
      <c r="ID4594" s="200" t="s">
        <v>9651</v>
      </c>
      <c r="IE4594" s="200" t="s">
        <v>9652</v>
      </c>
      <c r="IF4594" s="200" t="s">
        <v>8155</v>
      </c>
    </row>
    <row r="4595" spans="237:240" x14ac:dyDescent="0.3">
      <c r="IC4595" s="200" t="s">
        <v>9653</v>
      </c>
      <c r="ID4595" s="200" t="s">
        <v>9654</v>
      </c>
      <c r="IE4595" s="200" t="s">
        <v>9655</v>
      </c>
      <c r="IF4595" s="200" t="s">
        <v>8155</v>
      </c>
    </row>
    <row r="4596" spans="237:240" x14ac:dyDescent="0.3">
      <c r="IC4596" s="200" t="s">
        <v>9653</v>
      </c>
      <c r="ID4596" s="200" t="s">
        <v>9656</v>
      </c>
      <c r="IE4596" s="200" t="s">
        <v>9657</v>
      </c>
      <c r="IF4596" s="200" t="s">
        <v>8155</v>
      </c>
    </row>
    <row r="4597" spans="237:240" x14ac:dyDescent="0.3">
      <c r="IC4597" s="200" t="s">
        <v>9653</v>
      </c>
      <c r="ID4597" s="200" t="s">
        <v>9658</v>
      </c>
      <c r="IE4597" s="200" t="s">
        <v>9659</v>
      </c>
      <c r="IF4597" s="200" t="s">
        <v>8155</v>
      </c>
    </row>
    <row r="4598" spans="237:240" x14ac:dyDescent="0.3">
      <c r="IC4598" s="200" t="s">
        <v>9660</v>
      </c>
      <c r="ID4598" s="200" t="s">
        <v>9661</v>
      </c>
      <c r="IE4598" s="200" t="s">
        <v>9662</v>
      </c>
      <c r="IF4598" s="200" t="s">
        <v>8155</v>
      </c>
    </row>
    <row r="4599" spans="237:240" x14ac:dyDescent="0.3">
      <c r="IC4599" s="200" t="s">
        <v>9660</v>
      </c>
      <c r="ID4599" s="200" t="s">
        <v>9663</v>
      </c>
      <c r="IE4599" s="200" t="s">
        <v>9664</v>
      </c>
      <c r="IF4599" s="200" t="s">
        <v>8155</v>
      </c>
    </row>
    <row r="4600" spans="237:240" x14ac:dyDescent="0.3">
      <c r="IC4600" s="200" t="s">
        <v>9660</v>
      </c>
      <c r="ID4600" s="200" t="s">
        <v>9665</v>
      </c>
      <c r="IE4600" s="200" t="s">
        <v>9666</v>
      </c>
      <c r="IF4600" s="200" t="s">
        <v>8155</v>
      </c>
    </row>
    <row r="4601" spans="237:240" x14ac:dyDescent="0.3">
      <c r="IC4601" s="200" t="s">
        <v>9667</v>
      </c>
      <c r="ID4601" s="200" t="s">
        <v>5519</v>
      </c>
      <c r="IE4601" s="200" t="s">
        <v>9668</v>
      </c>
      <c r="IF4601" s="200" t="s">
        <v>8155</v>
      </c>
    </row>
    <row r="4602" spans="237:240" x14ac:dyDescent="0.3">
      <c r="IC4602" s="200" t="s">
        <v>9667</v>
      </c>
      <c r="ID4602" s="200" t="s">
        <v>9669</v>
      </c>
      <c r="IE4602" s="200" t="s">
        <v>9670</v>
      </c>
      <c r="IF4602" s="200" t="s">
        <v>8155</v>
      </c>
    </row>
    <row r="4603" spans="237:240" x14ac:dyDescent="0.3">
      <c r="IC4603" s="200" t="s">
        <v>9667</v>
      </c>
      <c r="ID4603" s="200" t="s">
        <v>9671</v>
      </c>
      <c r="IE4603" s="200" t="s">
        <v>9672</v>
      </c>
      <c r="IF4603" s="200" t="s">
        <v>8155</v>
      </c>
    </row>
    <row r="4604" spans="237:240" x14ac:dyDescent="0.3">
      <c r="IC4604" s="200" t="s">
        <v>9667</v>
      </c>
      <c r="ID4604" s="200" t="s">
        <v>9673</v>
      </c>
      <c r="IE4604" s="200" t="s">
        <v>9674</v>
      </c>
      <c r="IF4604" s="200" t="s">
        <v>8155</v>
      </c>
    </row>
    <row r="4605" spans="237:240" x14ac:dyDescent="0.3">
      <c r="IC4605" s="200" t="s">
        <v>9667</v>
      </c>
      <c r="ID4605" s="200" t="s">
        <v>9675</v>
      </c>
      <c r="IE4605" s="200" t="s">
        <v>9676</v>
      </c>
      <c r="IF4605" s="200" t="s">
        <v>8155</v>
      </c>
    </row>
    <row r="4606" spans="237:240" x14ac:dyDescent="0.3">
      <c r="IC4606" s="200" t="s">
        <v>9677</v>
      </c>
      <c r="ID4606" s="200" t="s">
        <v>9678</v>
      </c>
      <c r="IE4606" s="200" t="s">
        <v>9679</v>
      </c>
      <c r="IF4606" s="200" t="s">
        <v>8155</v>
      </c>
    </row>
    <row r="4607" spans="237:240" x14ac:dyDescent="0.3">
      <c r="IC4607" s="200" t="s">
        <v>9677</v>
      </c>
      <c r="ID4607" s="200" t="s">
        <v>9680</v>
      </c>
      <c r="IE4607" s="200" t="s">
        <v>9681</v>
      </c>
      <c r="IF4607" s="200" t="s">
        <v>8155</v>
      </c>
    </row>
    <row r="4608" spans="237:240" x14ac:dyDescent="0.3">
      <c r="IC4608" s="200" t="s">
        <v>9682</v>
      </c>
      <c r="ID4608" s="200" t="s">
        <v>9683</v>
      </c>
      <c r="IE4608" s="200" t="s">
        <v>9684</v>
      </c>
      <c r="IF4608" s="200" t="s">
        <v>8155</v>
      </c>
    </row>
    <row r="4609" spans="237:240" x14ac:dyDescent="0.3">
      <c r="IC4609" s="200" t="s">
        <v>9682</v>
      </c>
      <c r="ID4609" s="200" t="s">
        <v>9685</v>
      </c>
      <c r="IE4609" s="200" t="s">
        <v>9686</v>
      </c>
      <c r="IF4609" s="200" t="s">
        <v>8155</v>
      </c>
    </row>
    <row r="4610" spans="237:240" x14ac:dyDescent="0.3">
      <c r="IC4610" s="200" t="s">
        <v>9687</v>
      </c>
      <c r="ID4610" s="200" t="s">
        <v>9688</v>
      </c>
      <c r="IE4610" s="200" t="s">
        <v>9689</v>
      </c>
      <c r="IF4610" s="200" t="s">
        <v>8155</v>
      </c>
    </row>
    <row r="4611" spans="237:240" x14ac:dyDescent="0.3">
      <c r="IC4611" s="200" t="s">
        <v>9687</v>
      </c>
      <c r="ID4611" s="200" t="s">
        <v>9690</v>
      </c>
      <c r="IE4611" s="200" t="s">
        <v>9691</v>
      </c>
      <c r="IF4611" s="200" t="s">
        <v>8155</v>
      </c>
    </row>
    <row r="4612" spans="237:240" x14ac:dyDescent="0.3">
      <c r="IC4612" s="200" t="s">
        <v>9687</v>
      </c>
      <c r="ID4612" s="200" t="s">
        <v>9692</v>
      </c>
      <c r="IE4612" s="200" t="s">
        <v>9693</v>
      </c>
      <c r="IF4612" s="200" t="s">
        <v>8155</v>
      </c>
    </row>
    <row r="4613" spans="237:240" x14ac:dyDescent="0.3">
      <c r="IC4613" s="200" t="s">
        <v>9694</v>
      </c>
      <c r="ID4613" s="200" t="s">
        <v>9695</v>
      </c>
      <c r="IE4613" s="200" t="s">
        <v>9696</v>
      </c>
      <c r="IF4613" s="200" t="s">
        <v>8155</v>
      </c>
    </row>
    <row r="4614" spans="237:240" x14ac:dyDescent="0.3">
      <c r="IC4614" s="200" t="s">
        <v>9694</v>
      </c>
      <c r="ID4614" s="200" t="s">
        <v>9697</v>
      </c>
      <c r="IE4614" s="200" t="s">
        <v>9698</v>
      </c>
      <c r="IF4614" s="200" t="s">
        <v>8155</v>
      </c>
    </row>
    <row r="4615" spans="237:240" x14ac:dyDescent="0.3">
      <c r="IC4615" s="200" t="s">
        <v>9694</v>
      </c>
      <c r="ID4615" s="200" t="s">
        <v>9699</v>
      </c>
      <c r="IE4615" s="200" t="s">
        <v>9700</v>
      </c>
      <c r="IF4615" s="200" t="s">
        <v>8155</v>
      </c>
    </row>
    <row r="4616" spans="237:240" x14ac:dyDescent="0.3">
      <c r="IC4616" s="200" t="s">
        <v>9701</v>
      </c>
      <c r="ID4616" s="200" t="s">
        <v>9702</v>
      </c>
      <c r="IE4616" s="200" t="s">
        <v>9703</v>
      </c>
      <c r="IF4616" s="200" t="s">
        <v>8155</v>
      </c>
    </row>
    <row r="4617" spans="237:240" x14ac:dyDescent="0.3">
      <c r="IC4617" s="200" t="s">
        <v>9704</v>
      </c>
      <c r="ID4617" s="200" t="s">
        <v>9705</v>
      </c>
      <c r="IE4617" s="200" t="s">
        <v>9706</v>
      </c>
      <c r="IF4617" s="200" t="s">
        <v>8155</v>
      </c>
    </row>
    <row r="4618" spans="237:240" x14ac:dyDescent="0.3">
      <c r="IC4618" s="200" t="s">
        <v>9704</v>
      </c>
      <c r="ID4618" s="200" t="s">
        <v>9707</v>
      </c>
      <c r="IE4618" s="200" t="s">
        <v>9708</v>
      </c>
      <c r="IF4618" s="200" t="s">
        <v>8155</v>
      </c>
    </row>
    <row r="4619" spans="237:240" x14ac:dyDescent="0.3">
      <c r="IC4619" s="200" t="s">
        <v>9704</v>
      </c>
      <c r="ID4619" s="200" t="s">
        <v>9709</v>
      </c>
      <c r="IE4619" s="200" t="s">
        <v>9710</v>
      </c>
      <c r="IF4619" s="200" t="s">
        <v>8155</v>
      </c>
    </row>
    <row r="4620" spans="237:240" x14ac:dyDescent="0.3">
      <c r="IC4620" s="200" t="s">
        <v>9704</v>
      </c>
      <c r="ID4620" s="200" t="s">
        <v>9711</v>
      </c>
      <c r="IE4620" s="200" t="s">
        <v>9712</v>
      </c>
      <c r="IF4620" s="200" t="s">
        <v>8155</v>
      </c>
    </row>
    <row r="4621" spans="237:240" x14ac:dyDescent="0.3">
      <c r="IC4621" s="200" t="s">
        <v>9704</v>
      </c>
      <c r="ID4621" s="200" t="s">
        <v>9713</v>
      </c>
      <c r="IE4621" s="200" t="s">
        <v>9714</v>
      </c>
      <c r="IF4621" s="200" t="s">
        <v>8155</v>
      </c>
    </row>
    <row r="4622" spans="237:240" x14ac:dyDescent="0.3">
      <c r="IC4622" s="200" t="s">
        <v>9715</v>
      </c>
      <c r="ID4622" s="200" t="s">
        <v>9716</v>
      </c>
      <c r="IE4622" s="200" t="s">
        <v>9717</v>
      </c>
      <c r="IF4622" s="200" t="s">
        <v>8155</v>
      </c>
    </row>
    <row r="4623" spans="237:240" x14ac:dyDescent="0.3">
      <c r="IC4623" s="200" t="s">
        <v>9718</v>
      </c>
      <c r="ID4623" s="200" t="s">
        <v>3251</v>
      </c>
      <c r="IE4623" s="200" t="s">
        <v>9719</v>
      </c>
      <c r="IF4623" s="200" t="s">
        <v>8155</v>
      </c>
    </row>
    <row r="4624" spans="237:240" x14ac:dyDescent="0.3">
      <c r="IC4624" s="200" t="s">
        <v>9720</v>
      </c>
      <c r="ID4624" s="200" t="s">
        <v>9721</v>
      </c>
      <c r="IE4624" s="200" t="s">
        <v>9722</v>
      </c>
      <c r="IF4624" s="200" t="s">
        <v>8155</v>
      </c>
    </row>
    <row r="4625" spans="237:240" x14ac:dyDescent="0.3">
      <c r="IC4625" s="200" t="s">
        <v>9723</v>
      </c>
      <c r="ID4625" s="200" t="s">
        <v>9724</v>
      </c>
      <c r="IE4625" s="200" t="s">
        <v>9725</v>
      </c>
      <c r="IF4625" s="200" t="s">
        <v>8155</v>
      </c>
    </row>
    <row r="4626" spans="237:240" x14ac:dyDescent="0.3">
      <c r="IC4626" s="200" t="s">
        <v>9726</v>
      </c>
      <c r="ID4626" s="200" t="s">
        <v>9727</v>
      </c>
      <c r="IE4626" s="200" t="s">
        <v>9728</v>
      </c>
      <c r="IF4626" s="200" t="s">
        <v>8155</v>
      </c>
    </row>
    <row r="4627" spans="237:240" x14ac:dyDescent="0.3">
      <c r="IC4627" s="200" t="s">
        <v>9729</v>
      </c>
      <c r="ID4627" s="200" t="s">
        <v>9730</v>
      </c>
      <c r="IE4627" s="200" t="s">
        <v>9731</v>
      </c>
      <c r="IF4627" s="200" t="s">
        <v>8155</v>
      </c>
    </row>
    <row r="4628" spans="237:240" x14ac:dyDescent="0.3">
      <c r="IC4628" s="200" t="s">
        <v>9729</v>
      </c>
      <c r="ID4628" s="200" t="s">
        <v>9732</v>
      </c>
      <c r="IE4628" s="200" t="s">
        <v>9733</v>
      </c>
      <c r="IF4628" s="200" t="s">
        <v>8155</v>
      </c>
    </row>
    <row r="4629" spans="237:240" x14ac:dyDescent="0.3">
      <c r="IC4629" s="200" t="s">
        <v>9729</v>
      </c>
      <c r="ID4629" s="200" t="s">
        <v>9734</v>
      </c>
      <c r="IE4629" s="200" t="s">
        <v>9735</v>
      </c>
      <c r="IF4629" s="200" t="s">
        <v>8155</v>
      </c>
    </row>
    <row r="4630" spans="237:240" x14ac:dyDescent="0.3">
      <c r="IC4630" s="200" t="s">
        <v>9729</v>
      </c>
      <c r="ID4630" s="200" t="s">
        <v>9736</v>
      </c>
      <c r="IE4630" s="200" t="s">
        <v>9737</v>
      </c>
      <c r="IF4630" s="200" t="s">
        <v>8155</v>
      </c>
    </row>
    <row r="4631" spans="237:240" x14ac:dyDescent="0.3">
      <c r="IC4631" s="200" t="s">
        <v>9729</v>
      </c>
      <c r="ID4631" s="200" t="s">
        <v>9738</v>
      </c>
      <c r="IE4631" s="200" t="s">
        <v>9739</v>
      </c>
      <c r="IF4631" s="200" t="s">
        <v>8155</v>
      </c>
    </row>
    <row r="4632" spans="237:240" x14ac:dyDescent="0.3">
      <c r="IC4632" s="200" t="s">
        <v>9740</v>
      </c>
      <c r="ID4632" s="200" t="s">
        <v>9741</v>
      </c>
      <c r="IE4632" s="200" t="s">
        <v>9742</v>
      </c>
      <c r="IF4632" s="200" t="s">
        <v>8155</v>
      </c>
    </row>
    <row r="4633" spans="237:240" x14ac:dyDescent="0.3">
      <c r="IC4633" s="200" t="s">
        <v>9740</v>
      </c>
      <c r="ID4633" s="200" t="s">
        <v>9743</v>
      </c>
      <c r="IE4633" s="200" t="s">
        <v>9744</v>
      </c>
      <c r="IF4633" s="200" t="s">
        <v>8155</v>
      </c>
    </row>
    <row r="4634" spans="237:240" x14ac:dyDescent="0.3">
      <c r="IC4634" s="200" t="s">
        <v>9740</v>
      </c>
      <c r="ID4634" s="200" t="s">
        <v>9745</v>
      </c>
      <c r="IE4634" s="200" t="s">
        <v>9746</v>
      </c>
      <c r="IF4634" s="200" t="s">
        <v>8155</v>
      </c>
    </row>
    <row r="4635" spans="237:240" x14ac:dyDescent="0.3">
      <c r="IC4635" s="200" t="s">
        <v>9740</v>
      </c>
      <c r="ID4635" s="200" t="s">
        <v>9747</v>
      </c>
      <c r="IE4635" s="200" t="s">
        <v>9748</v>
      </c>
      <c r="IF4635" s="200" t="s">
        <v>8155</v>
      </c>
    </row>
    <row r="4636" spans="237:240" x14ac:dyDescent="0.3">
      <c r="IC4636" s="200" t="s">
        <v>9740</v>
      </c>
      <c r="ID4636" s="200" t="s">
        <v>9749</v>
      </c>
      <c r="IE4636" s="200" t="s">
        <v>9750</v>
      </c>
      <c r="IF4636" s="200" t="s">
        <v>8155</v>
      </c>
    </row>
    <row r="4637" spans="237:240" x14ac:dyDescent="0.3">
      <c r="IC4637" s="200" t="s">
        <v>9740</v>
      </c>
      <c r="ID4637" s="200" t="s">
        <v>9751</v>
      </c>
      <c r="IE4637" s="200" t="s">
        <v>9752</v>
      </c>
      <c r="IF4637" s="200" t="s">
        <v>8155</v>
      </c>
    </row>
    <row r="4638" spans="237:240" x14ac:dyDescent="0.3">
      <c r="IC4638" s="200" t="s">
        <v>9740</v>
      </c>
      <c r="ID4638" s="200" t="s">
        <v>9753</v>
      </c>
      <c r="IE4638" s="200" t="s">
        <v>9754</v>
      </c>
      <c r="IF4638" s="200" t="s">
        <v>8155</v>
      </c>
    </row>
    <row r="4639" spans="237:240" x14ac:dyDescent="0.3">
      <c r="IC4639" s="200" t="s">
        <v>9740</v>
      </c>
      <c r="ID4639" s="200" t="s">
        <v>9755</v>
      </c>
      <c r="IE4639" s="200" t="s">
        <v>9756</v>
      </c>
      <c r="IF4639" s="200" t="s">
        <v>8155</v>
      </c>
    </row>
    <row r="4640" spans="237:240" x14ac:dyDescent="0.3">
      <c r="IC4640" s="200" t="s">
        <v>9740</v>
      </c>
      <c r="ID4640" s="200" t="s">
        <v>9757</v>
      </c>
      <c r="IE4640" s="200" t="s">
        <v>9758</v>
      </c>
      <c r="IF4640" s="200" t="s">
        <v>8155</v>
      </c>
    </row>
    <row r="4641" spans="237:240" x14ac:dyDescent="0.3">
      <c r="IC4641" s="200" t="s">
        <v>9740</v>
      </c>
      <c r="ID4641" s="200" t="s">
        <v>9759</v>
      </c>
      <c r="IE4641" s="200" t="s">
        <v>9760</v>
      </c>
      <c r="IF4641" s="200" t="s">
        <v>8155</v>
      </c>
    </row>
    <row r="4642" spans="237:240" x14ac:dyDescent="0.3">
      <c r="IC4642" s="200" t="s">
        <v>9740</v>
      </c>
      <c r="ID4642" s="200" t="s">
        <v>9761</v>
      </c>
      <c r="IE4642" s="200" t="s">
        <v>9762</v>
      </c>
      <c r="IF4642" s="200" t="s">
        <v>8155</v>
      </c>
    </row>
    <row r="4643" spans="237:240" x14ac:dyDescent="0.3">
      <c r="IC4643" s="200" t="s">
        <v>9763</v>
      </c>
      <c r="ID4643" s="200" t="s">
        <v>9764</v>
      </c>
      <c r="IE4643" s="200" t="s">
        <v>9765</v>
      </c>
      <c r="IF4643" s="200" t="s">
        <v>8155</v>
      </c>
    </row>
    <row r="4644" spans="237:240" x14ac:dyDescent="0.3">
      <c r="IC4644" s="200" t="s">
        <v>9763</v>
      </c>
      <c r="ID4644" s="200" t="s">
        <v>9766</v>
      </c>
      <c r="IE4644" s="200" t="s">
        <v>9767</v>
      </c>
      <c r="IF4644" s="200" t="s">
        <v>8155</v>
      </c>
    </row>
    <row r="4645" spans="237:240" x14ac:dyDescent="0.3">
      <c r="IC4645" s="200" t="s">
        <v>9763</v>
      </c>
      <c r="ID4645" s="200" t="s">
        <v>9768</v>
      </c>
      <c r="IE4645" s="200" t="s">
        <v>9769</v>
      </c>
      <c r="IF4645" s="200" t="s">
        <v>8155</v>
      </c>
    </row>
    <row r="4646" spans="237:240" x14ac:dyDescent="0.3">
      <c r="IC4646" s="200" t="s">
        <v>9763</v>
      </c>
      <c r="ID4646" s="200" t="s">
        <v>9770</v>
      </c>
      <c r="IE4646" s="200" t="s">
        <v>9771</v>
      </c>
      <c r="IF4646" s="200" t="s">
        <v>8155</v>
      </c>
    </row>
    <row r="4647" spans="237:240" x14ac:dyDescent="0.3">
      <c r="IC4647" s="200" t="s">
        <v>9763</v>
      </c>
      <c r="ID4647" s="200" t="s">
        <v>9772</v>
      </c>
      <c r="IE4647" s="200" t="s">
        <v>9773</v>
      </c>
      <c r="IF4647" s="200" t="s">
        <v>8155</v>
      </c>
    </row>
    <row r="4648" spans="237:240" x14ac:dyDescent="0.3">
      <c r="IC4648" s="200" t="s">
        <v>9763</v>
      </c>
      <c r="ID4648" s="200" t="s">
        <v>9774</v>
      </c>
      <c r="IE4648" s="200" t="s">
        <v>9775</v>
      </c>
      <c r="IF4648" s="200" t="s">
        <v>8155</v>
      </c>
    </row>
    <row r="4649" spans="237:240" x14ac:dyDescent="0.3">
      <c r="IC4649" s="200" t="s">
        <v>9763</v>
      </c>
      <c r="ID4649" s="200" t="s">
        <v>9776</v>
      </c>
      <c r="IE4649" s="200" t="s">
        <v>9777</v>
      </c>
      <c r="IF4649" s="200" t="s">
        <v>8155</v>
      </c>
    </row>
    <row r="4650" spans="237:240" x14ac:dyDescent="0.3">
      <c r="IC4650" s="200" t="s">
        <v>9778</v>
      </c>
      <c r="ID4650" s="200" t="s">
        <v>9779</v>
      </c>
      <c r="IE4650" s="200" t="s">
        <v>9780</v>
      </c>
      <c r="IF4650" s="200" t="s">
        <v>8155</v>
      </c>
    </row>
    <row r="4651" spans="237:240" x14ac:dyDescent="0.3">
      <c r="IC4651" s="200" t="s">
        <v>9778</v>
      </c>
      <c r="ID4651" s="200" t="s">
        <v>9781</v>
      </c>
      <c r="IE4651" s="200" t="s">
        <v>9782</v>
      </c>
      <c r="IF4651" s="200" t="s">
        <v>8155</v>
      </c>
    </row>
    <row r="4652" spans="237:240" x14ac:dyDescent="0.3">
      <c r="IC4652" s="200" t="s">
        <v>9778</v>
      </c>
      <c r="ID4652" s="200" t="s">
        <v>9783</v>
      </c>
      <c r="IE4652" s="200" t="s">
        <v>9784</v>
      </c>
      <c r="IF4652" s="200" t="s">
        <v>8155</v>
      </c>
    </row>
    <row r="4653" spans="237:240" x14ac:dyDescent="0.3">
      <c r="IC4653" s="200" t="s">
        <v>9778</v>
      </c>
      <c r="ID4653" s="200" t="s">
        <v>9785</v>
      </c>
      <c r="IE4653" s="200" t="s">
        <v>9786</v>
      </c>
      <c r="IF4653" s="200" t="s">
        <v>8155</v>
      </c>
    </row>
    <row r="4654" spans="237:240" x14ac:dyDescent="0.3">
      <c r="IC4654" s="200" t="s">
        <v>9787</v>
      </c>
      <c r="ID4654" s="200" t="s">
        <v>9788</v>
      </c>
      <c r="IE4654" s="200" t="s">
        <v>9789</v>
      </c>
      <c r="IF4654" s="200" t="s">
        <v>8155</v>
      </c>
    </row>
    <row r="4655" spans="237:240" x14ac:dyDescent="0.3">
      <c r="IC4655" s="200" t="s">
        <v>9790</v>
      </c>
      <c r="ID4655" s="200" t="s">
        <v>9791</v>
      </c>
      <c r="IE4655" s="200" t="s">
        <v>9792</v>
      </c>
      <c r="IF4655" s="200" t="s">
        <v>8155</v>
      </c>
    </row>
    <row r="4656" spans="237:240" x14ac:dyDescent="0.3">
      <c r="IC4656" s="200" t="s">
        <v>9793</v>
      </c>
      <c r="ID4656" s="200" t="s">
        <v>9794</v>
      </c>
      <c r="IE4656" s="200" t="s">
        <v>9795</v>
      </c>
      <c r="IF4656" s="200" t="s">
        <v>8155</v>
      </c>
    </row>
    <row r="4657" spans="237:240" x14ac:dyDescent="0.3">
      <c r="IC4657" s="200" t="s">
        <v>9796</v>
      </c>
      <c r="ID4657" s="200" t="s">
        <v>9797</v>
      </c>
      <c r="IE4657" s="200" t="s">
        <v>9798</v>
      </c>
      <c r="IF4657" s="200" t="s">
        <v>8155</v>
      </c>
    </row>
    <row r="4658" spans="237:240" x14ac:dyDescent="0.3">
      <c r="IC4658" s="200" t="s">
        <v>9796</v>
      </c>
      <c r="ID4658" s="200" t="s">
        <v>9799</v>
      </c>
      <c r="IE4658" s="200" t="s">
        <v>9800</v>
      </c>
      <c r="IF4658" s="200" t="s">
        <v>8155</v>
      </c>
    </row>
    <row r="4659" spans="237:240" x14ac:dyDescent="0.3">
      <c r="IC4659" s="200" t="s">
        <v>9801</v>
      </c>
      <c r="ID4659" s="200" t="s">
        <v>9802</v>
      </c>
      <c r="IE4659" s="200" t="s">
        <v>9803</v>
      </c>
      <c r="IF4659" s="200" t="s">
        <v>8155</v>
      </c>
    </row>
    <row r="4660" spans="237:240" x14ac:dyDescent="0.3">
      <c r="IC4660" s="200" t="s">
        <v>9801</v>
      </c>
      <c r="ID4660" s="200" t="s">
        <v>9804</v>
      </c>
      <c r="IE4660" s="200" t="s">
        <v>9805</v>
      </c>
      <c r="IF4660" s="200" t="s">
        <v>8155</v>
      </c>
    </row>
    <row r="4661" spans="237:240" x14ac:dyDescent="0.3">
      <c r="IC4661" s="200" t="s">
        <v>9806</v>
      </c>
      <c r="ID4661" s="200" t="s">
        <v>9807</v>
      </c>
      <c r="IE4661" s="200" t="s">
        <v>9808</v>
      </c>
      <c r="IF4661" s="200" t="s">
        <v>8155</v>
      </c>
    </row>
    <row r="4662" spans="237:240" x14ac:dyDescent="0.3">
      <c r="IC4662" s="200" t="s">
        <v>9809</v>
      </c>
      <c r="ID4662" s="200" t="s">
        <v>9810</v>
      </c>
      <c r="IE4662" s="200" t="s">
        <v>9811</v>
      </c>
      <c r="IF4662" s="200" t="s">
        <v>8155</v>
      </c>
    </row>
    <row r="4663" spans="237:240" x14ac:dyDescent="0.3">
      <c r="IC4663" s="200" t="s">
        <v>9812</v>
      </c>
      <c r="ID4663" s="200" t="s">
        <v>9813</v>
      </c>
      <c r="IE4663" s="200" t="s">
        <v>9814</v>
      </c>
      <c r="IF4663" s="200" t="s">
        <v>8155</v>
      </c>
    </row>
    <row r="4664" spans="237:240" x14ac:dyDescent="0.3">
      <c r="IC4664" s="200" t="s">
        <v>9812</v>
      </c>
      <c r="ID4664" s="200" t="s">
        <v>9810</v>
      </c>
      <c r="IE4664" s="200" t="s">
        <v>9811</v>
      </c>
      <c r="IF4664" s="200" t="s">
        <v>8155</v>
      </c>
    </row>
    <row r="4665" spans="237:240" x14ac:dyDescent="0.3">
      <c r="IC4665" s="200" t="s">
        <v>9815</v>
      </c>
      <c r="ID4665" s="200" t="s">
        <v>9810</v>
      </c>
      <c r="IE4665" s="200" t="s">
        <v>9811</v>
      </c>
      <c r="IF4665" s="200" t="s">
        <v>8155</v>
      </c>
    </row>
    <row r="4666" spans="237:240" x14ac:dyDescent="0.3">
      <c r="IC4666" s="200" t="s">
        <v>9816</v>
      </c>
      <c r="ID4666" s="200" t="s">
        <v>9810</v>
      </c>
      <c r="IE4666" s="200" t="s">
        <v>9811</v>
      </c>
      <c r="IF4666" s="200" t="s">
        <v>8155</v>
      </c>
    </row>
    <row r="4667" spans="237:240" x14ac:dyDescent="0.3">
      <c r="IC4667" s="200" t="s">
        <v>9817</v>
      </c>
      <c r="ID4667" s="200" t="s">
        <v>9818</v>
      </c>
      <c r="IE4667" s="200" t="s">
        <v>9819</v>
      </c>
      <c r="IF4667" s="200" t="s">
        <v>8155</v>
      </c>
    </row>
    <row r="4668" spans="237:240" x14ac:dyDescent="0.3">
      <c r="IC4668" s="200" t="s">
        <v>9817</v>
      </c>
      <c r="ID4668" s="200" t="s">
        <v>9820</v>
      </c>
      <c r="IE4668" s="200" t="s">
        <v>9821</v>
      </c>
      <c r="IF4668" s="200" t="s">
        <v>8155</v>
      </c>
    </row>
    <row r="4669" spans="237:240" x14ac:dyDescent="0.3">
      <c r="IC4669" s="200" t="s">
        <v>9822</v>
      </c>
      <c r="ID4669" s="200" t="s">
        <v>9823</v>
      </c>
      <c r="IE4669" s="200" t="s">
        <v>9824</v>
      </c>
      <c r="IF4669" s="200" t="s">
        <v>8155</v>
      </c>
    </row>
    <row r="4670" spans="237:240" x14ac:dyDescent="0.3">
      <c r="IC4670" s="200" t="s">
        <v>9822</v>
      </c>
      <c r="ID4670" s="200" t="s">
        <v>9825</v>
      </c>
      <c r="IE4670" s="200" t="s">
        <v>9826</v>
      </c>
      <c r="IF4670" s="200" t="s">
        <v>8155</v>
      </c>
    </row>
    <row r="4671" spans="237:240" x14ac:dyDescent="0.3">
      <c r="IC4671" s="200" t="s">
        <v>9822</v>
      </c>
      <c r="ID4671" s="200" t="s">
        <v>9827</v>
      </c>
      <c r="IE4671" s="200" t="s">
        <v>9828</v>
      </c>
      <c r="IF4671" s="200" t="s">
        <v>8155</v>
      </c>
    </row>
    <row r="4672" spans="237:240" x14ac:dyDescent="0.3">
      <c r="IC4672" s="200" t="s">
        <v>9822</v>
      </c>
      <c r="ID4672" s="200" t="s">
        <v>9829</v>
      </c>
      <c r="IE4672" s="200" t="s">
        <v>9830</v>
      </c>
      <c r="IF4672" s="200" t="s">
        <v>8155</v>
      </c>
    </row>
    <row r="4673" spans="237:240" x14ac:dyDescent="0.3">
      <c r="IC4673" s="200" t="s">
        <v>9822</v>
      </c>
      <c r="ID4673" s="200" t="s">
        <v>9831</v>
      </c>
      <c r="IE4673" s="200" t="s">
        <v>9832</v>
      </c>
      <c r="IF4673" s="200" t="s">
        <v>8155</v>
      </c>
    </row>
    <row r="4674" spans="237:240" x14ac:dyDescent="0.3">
      <c r="IC4674" s="200" t="s">
        <v>9833</v>
      </c>
      <c r="ID4674" s="200" t="s">
        <v>9834</v>
      </c>
      <c r="IE4674" s="200" t="s">
        <v>9835</v>
      </c>
      <c r="IF4674" s="200" t="s">
        <v>8155</v>
      </c>
    </row>
    <row r="4675" spans="237:240" x14ac:dyDescent="0.3">
      <c r="IC4675" s="200" t="s">
        <v>9833</v>
      </c>
      <c r="ID4675" s="200" t="s">
        <v>9836</v>
      </c>
      <c r="IE4675" s="200" t="s">
        <v>9837</v>
      </c>
      <c r="IF4675" s="200" t="s">
        <v>8155</v>
      </c>
    </row>
    <row r="4676" spans="237:240" x14ac:dyDescent="0.3">
      <c r="IC4676" s="200" t="s">
        <v>9833</v>
      </c>
      <c r="ID4676" s="200" t="s">
        <v>9838</v>
      </c>
      <c r="IE4676" s="200" t="s">
        <v>9839</v>
      </c>
      <c r="IF4676" s="200" t="s">
        <v>8155</v>
      </c>
    </row>
    <row r="4677" spans="237:240" x14ac:dyDescent="0.3">
      <c r="IC4677" s="200" t="s">
        <v>9833</v>
      </c>
      <c r="ID4677" s="200" t="s">
        <v>9840</v>
      </c>
      <c r="IE4677" s="200" t="s">
        <v>9841</v>
      </c>
      <c r="IF4677" s="200" t="s">
        <v>8155</v>
      </c>
    </row>
    <row r="4678" spans="237:240" x14ac:dyDescent="0.3">
      <c r="IC4678" s="200" t="s">
        <v>9833</v>
      </c>
      <c r="ID4678" s="200" t="s">
        <v>9842</v>
      </c>
      <c r="IE4678" s="200" t="s">
        <v>9843</v>
      </c>
      <c r="IF4678" s="200" t="s">
        <v>8155</v>
      </c>
    </row>
    <row r="4679" spans="237:240" x14ac:dyDescent="0.3">
      <c r="IC4679" s="200" t="s">
        <v>9833</v>
      </c>
      <c r="ID4679" s="200" t="s">
        <v>9844</v>
      </c>
      <c r="IE4679" s="200" t="s">
        <v>9845</v>
      </c>
      <c r="IF4679" s="200" t="s">
        <v>8155</v>
      </c>
    </row>
    <row r="4680" spans="237:240" x14ac:dyDescent="0.3">
      <c r="IC4680" s="200" t="s">
        <v>9846</v>
      </c>
      <c r="ID4680" s="200" t="s">
        <v>9847</v>
      </c>
      <c r="IE4680" s="200" t="s">
        <v>9848</v>
      </c>
      <c r="IF4680" s="200" t="s">
        <v>8155</v>
      </c>
    </row>
    <row r="4681" spans="237:240" x14ac:dyDescent="0.3">
      <c r="IC4681" s="200" t="s">
        <v>9846</v>
      </c>
      <c r="ID4681" s="200" t="s">
        <v>9849</v>
      </c>
      <c r="IE4681" s="200" t="s">
        <v>9850</v>
      </c>
      <c r="IF4681" s="200" t="s">
        <v>8155</v>
      </c>
    </row>
    <row r="4682" spans="237:240" x14ac:dyDescent="0.3">
      <c r="IC4682" s="200" t="s">
        <v>9846</v>
      </c>
      <c r="ID4682" s="200" t="s">
        <v>9851</v>
      </c>
      <c r="IE4682" s="200" t="s">
        <v>9852</v>
      </c>
      <c r="IF4682" s="200" t="s">
        <v>8155</v>
      </c>
    </row>
    <row r="4683" spans="237:240" x14ac:dyDescent="0.3">
      <c r="IC4683" s="200" t="s">
        <v>9846</v>
      </c>
      <c r="ID4683" s="200" t="s">
        <v>9853</v>
      </c>
      <c r="IE4683" s="200" t="s">
        <v>9854</v>
      </c>
      <c r="IF4683" s="200" t="s">
        <v>8155</v>
      </c>
    </row>
    <row r="4684" spans="237:240" x14ac:dyDescent="0.3">
      <c r="IC4684" s="200" t="s">
        <v>9846</v>
      </c>
      <c r="ID4684" s="200" t="s">
        <v>9855</v>
      </c>
      <c r="IE4684" s="200" t="s">
        <v>9856</v>
      </c>
      <c r="IF4684" s="200" t="s">
        <v>8155</v>
      </c>
    </row>
    <row r="4685" spans="237:240" x14ac:dyDescent="0.3">
      <c r="IC4685" s="200" t="s">
        <v>9846</v>
      </c>
      <c r="ID4685" s="200" t="s">
        <v>9857</v>
      </c>
      <c r="IE4685" s="200" t="s">
        <v>9858</v>
      </c>
      <c r="IF4685" s="200" t="s">
        <v>8155</v>
      </c>
    </row>
    <row r="4686" spans="237:240" x14ac:dyDescent="0.3">
      <c r="IC4686" s="200" t="s">
        <v>9846</v>
      </c>
      <c r="ID4686" s="200" t="s">
        <v>9859</v>
      </c>
      <c r="IE4686" s="200" t="s">
        <v>9860</v>
      </c>
      <c r="IF4686" s="200" t="s">
        <v>8155</v>
      </c>
    </row>
    <row r="4687" spans="237:240" x14ac:dyDescent="0.3">
      <c r="IC4687" s="200" t="s">
        <v>9846</v>
      </c>
      <c r="ID4687" s="200" t="s">
        <v>9861</v>
      </c>
      <c r="IE4687" s="200" t="s">
        <v>9862</v>
      </c>
      <c r="IF4687" s="200" t="s">
        <v>8155</v>
      </c>
    </row>
    <row r="4688" spans="237:240" x14ac:dyDescent="0.3">
      <c r="IC4688" s="200" t="s">
        <v>9863</v>
      </c>
      <c r="ID4688" s="200" t="s">
        <v>9864</v>
      </c>
      <c r="IE4688" s="200" t="s">
        <v>9865</v>
      </c>
      <c r="IF4688" s="200" t="s">
        <v>8155</v>
      </c>
    </row>
    <row r="4689" spans="237:240" x14ac:dyDescent="0.3">
      <c r="IC4689" s="200" t="s">
        <v>9863</v>
      </c>
      <c r="ID4689" s="200" t="s">
        <v>9866</v>
      </c>
      <c r="IE4689" s="200" t="s">
        <v>9867</v>
      </c>
      <c r="IF4689" s="200" t="s">
        <v>8155</v>
      </c>
    </row>
    <row r="4690" spans="237:240" x14ac:dyDescent="0.3">
      <c r="IC4690" s="200" t="s">
        <v>9863</v>
      </c>
      <c r="ID4690" s="200" t="s">
        <v>9868</v>
      </c>
      <c r="IE4690" s="200" t="s">
        <v>9869</v>
      </c>
      <c r="IF4690" s="200" t="s">
        <v>8155</v>
      </c>
    </row>
    <row r="4691" spans="237:240" x14ac:dyDescent="0.3">
      <c r="IC4691" s="200" t="s">
        <v>9863</v>
      </c>
      <c r="ID4691" s="200" t="s">
        <v>9870</v>
      </c>
      <c r="IE4691" s="200" t="s">
        <v>9871</v>
      </c>
      <c r="IF4691" s="200" t="s">
        <v>8155</v>
      </c>
    </row>
    <row r="4692" spans="237:240" x14ac:dyDescent="0.3">
      <c r="IC4692" s="200" t="s">
        <v>9863</v>
      </c>
      <c r="ID4692" s="200" t="s">
        <v>9872</v>
      </c>
      <c r="IE4692" s="200" t="s">
        <v>9873</v>
      </c>
      <c r="IF4692" s="200" t="s">
        <v>8155</v>
      </c>
    </row>
    <row r="4693" spans="237:240" x14ac:dyDescent="0.3">
      <c r="IC4693" s="200" t="s">
        <v>9863</v>
      </c>
      <c r="ID4693" s="200" t="s">
        <v>9874</v>
      </c>
      <c r="IE4693" s="200" t="s">
        <v>9875</v>
      </c>
      <c r="IF4693" s="200" t="s">
        <v>8155</v>
      </c>
    </row>
    <row r="4694" spans="237:240" x14ac:dyDescent="0.3">
      <c r="IC4694" s="200" t="s">
        <v>9876</v>
      </c>
      <c r="ID4694" s="200" t="s">
        <v>9877</v>
      </c>
      <c r="IE4694" s="200" t="s">
        <v>9878</v>
      </c>
      <c r="IF4694" s="200" t="s">
        <v>8155</v>
      </c>
    </row>
    <row r="4695" spans="237:240" x14ac:dyDescent="0.3">
      <c r="IC4695" s="200" t="s">
        <v>9876</v>
      </c>
      <c r="ID4695" s="200" t="s">
        <v>9879</v>
      </c>
      <c r="IE4695" s="200" t="s">
        <v>9880</v>
      </c>
      <c r="IF4695" s="200" t="s">
        <v>8155</v>
      </c>
    </row>
    <row r="4696" spans="237:240" x14ac:dyDescent="0.3">
      <c r="IC4696" s="200" t="s">
        <v>9876</v>
      </c>
      <c r="ID4696" s="200" t="s">
        <v>9881</v>
      </c>
      <c r="IE4696" s="200" t="s">
        <v>9882</v>
      </c>
      <c r="IF4696" s="200" t="s">
        <v>8155</v>
      </c>
    </row>
    <row r="4697" spans="237:240" x14ac:dyDescent="0.3">
      <c r="IC4697" s="200" t="s">
        <v>9876</v>
      </c>
      <c r="ID4697" s="200" t="s">
        <v>9883</v>
      </c>
      <c r="IE4697" s="200" t="s">
        <v>9884</v>
      </c>
      <c r="IF4697" s="200" t="s">
        <v>8155</v>
      </c>
    </row>
    <row r="4698" spans="237:240" x14ac:dyDescent="0.3">
      <c r="IC4698" s="200" t="s">
        <v>9876</v>
      </c>
      <c r="ID4698" s="200" t="s">
        <v>9885</v>
      </c>
      <c r="IE4698" s="200" t="s">
        <v>9886</v>
      </c>
      <c r="IF4698" s="200" t="s">
        <v>8155</v>
      </c>
    </row>
    <row r="4699" spans="237:240" x14ac:dyDescent="0.3">
      <c r="IC4699" s="200" t="s">
        <v>9876</v>
      </c>
      <c r="ID4699" s="200" t="s">
        <v>9887</v>
      </c>
      <c r="IE4699" s="200" t="s">
        <v>9888</v>
      </c>
      <c r="IF4699" s="200" t="s">
        <v>8155</v>
      </c>
    </row>
    <row r="4700" spans="237:240" x14ac:dyDescent="0.3">
      <c r="IC4700" s="200" t="s">
        <v>9876</v>
      </c>
      <c r="ID4700" s="200" t="s">
        <v>9889</v>
      </c>
      <c r="IE4700" s="200" t="s">
        <v>9890</v>
      </c>
      <c r="IF4700" s="200" t="s">
        <v>8155</v>
      </c>
    </row>
    <row r="4701" spans="237:240" x14ac:dyDescent="0.3">
      <c r="IC4701" s="200" t="s">
        <v>9876</v>
      </c>
      <c r="ID4701" s="200" t="s">
        <v>9891</v>
      </c>
      <c r="IE4701" s="200" t="s">
        <v>9892</v>
      </c>
      <c r="IF4701" s="200" t="s">
        <v>8155</v>
      </c>
    </row>
    <row r="4702" spans="237:240" x14ac:dyDescent="0.3">
      <c r="IC4702" s="200" t="s">
        <v>9876</v>
      </c>
      <c r="ID4702" s="200" t="s">
        <v>9893</v>
      </c>
      <c r="IE4702" s="200" t="s">
        <v>9894</v>
      </c>
      <c r="IF4702" s="200" t="s">
        <v>8155</v>
      </c>
    </row>
    <row r="4703" spans="237:240" x14ac:dyDescent="0.3">
      <c r="IC4703" s="200" t="s">
        <v>9876</v>
      </c>
      <c r="ID4703" s="200" t="s">
        <v>9895</v>
      </c>
      <c r="IE4703" s="200" t="s">
        <v>9896</v>
      </c>
      <c r="IF4703" s="200" t="s">
        <v>8155</v>
      </c>
    </row>
    <row r="4704" spans="237:240" x14ac:dyDescent="0.3">
      <c r="IC4704" s="200" t="s">
        <v>9876</v>
      </c>
      <c r="ID4704" s="200" t="s">
        <v>9897</v>
      </c>
      <c r="IE4704" s="200" t="s">
        <v>9898</v>
      </c>
      <c r="IF4704" s="200" t="s">
        <v>8155</v>
      </c>
    </row>
    <row r="4705" spans="237:240" x14ac:dyDescent="0.3">
      <c r="IC4705" s="200" t="s">
        <v>9899</v>
      </c>
      <c r="ID4705" s="200" t="s">
        <v>9900</v>
      </c>
      <c r="IE4705" s="200" t="s">
        <v>9901</v>
      </c>
      <c r="IF4705" s="200" t="s">
        <v>8155</v>
      </c>
    </row>
    <row r="4706" spans="237:240" x14ac:dyDescent="0.3">
      <c r="IC4706" s="200" t="s">
        <v>9899</v>
      </c>
      <c r="ID4706" s="200" t="s">
        <v>9902</v>
      </c>
      <c r="IE4706" s="200" t="s">
        <v>9903</v>
      </c>
      <c r="IF4706" s="200" t="s">
        <v>8155</v>
      </c>
    </row>
    <row r="4707" spans="237:240" x14ac:dyDescent="0.3">
      <c r="IC4707" s="200" t="s">
        <v>9899</v>
      </c>
      <c r="ID4707" s="200" t="s">
        <v>9904</v>
      </c>
      <c r="IE4707" s="200" t="s">
        <v>9905</v>
      </c>
      <c r="IF4707" s="200" t="s">
        <v>8155</v>
      </c>
    </row>
    <row r="4708" spans="237:240" x14ac:dyDescent="0.3">
      <c r="IC4708" s="200" t="s">
        <v>9906</v>
      </c>
      <c r="ID4708" s="200" t="s">
        <v>5760</v>
      </c>
      <c r="IE4708" s="200" t="s">
        <v>9907</v>
      </c>
      <c r="IF4708" s="200" t="s">
        <v>8155</v>
      </c>
    </row>
    <row r="4709" spans="237:240" x14ac:dyDescent="0.3">
      <c r="IC4709" s="200" t="s">
        <v>9906</v>
      </c>
      <c r="ID4709" s="200" t="s">
        <v>9908</v>
      </c>
      <c r="IE4709" s="200" t="s">
        <v>9909</v>
      </c>
      <c r="IF4709" s="200" t="s">
        <v>8155</v>
      </c>
    </row>
    <row r="4710" spans="237:240" x14ac:dyDescent="0.3">
      <c r="IC4710" s="200" t="s">
        <v>9906</v>
      </c>
      <c r="ID4710" s="200" t="s">
        <v>9910</v>
      </c>
      <c r="IE4710" s="200" t="s">
        <v>9911</v>
      </c>
      <c r="IF4710" s="200" t="s">
        <v>8155</v>
      </c>
    </row>
    <row r="4711" spans="237:240" x14ac:dyDescent="0.3">
      <c r="IC4711" s="200" t="s">
        <v>9906</v>
      </c>
      <c r="ID4711" s="200" t="s">
        <v>9912</v>
      </c>
      <c r="IE4711" s="200" t="s">
        <v>9913</v>
      </c>
      <c r="IF4711" s="200" t="s">
        <v>8155</v>
      </c>
    </row>
    <row r="4712" spans="237:240" x14ac:dyDescent="0.3">
      <c r="IC4712" s="200" t="s">
        <v>9914</v>
      </c>
      <c r="ID4712" s="200" t="s">
        <v>9915</v>
      </c>
      <c r="IE4712" s="200" t="s">
        <v>9916</v>
      </c>
      <c r="IF4712" s="200" t="s">
        <v>8155</v>
      </c>
    </row>
    <row r="4713" spans="237:240" x14ac:dyDescent="0.3">
      <c r="IC4713" s="200" t="s">
        <v>9914</v>
      </c>
      <c r="ID4713" s="200" t="s">
        <v>9917</v>
      </c>
      <c r="IE4713" s="200" t="s">
        <v>9918</v>
      </c>
      <c r="IF4713" s="200" t="s">
        <v>8155</v>
      </c>
    </row>
    <row r="4714" spans="237:240" x14ac:dyDescent="0.3">
      <c r="IC4714" s="200" t="s">
        <v>9919</v>
      </c>
      <c r="ID4714" s="200" t="s">
        <v>9920</v>
      </c>
      <c r="IE4714" s="200" t="s">
        <v>9921</v>
      </c>
      <c r="IF4714" s="200" t="s">
        <v>8155</v>
      </c>
    </row>
    <row r="4715" spans="237:240" x14ac:dyDescent="0.3">
      <c r="IC4715" s="200" t="s">
        <v>9919</v>
      </c>
      <c r="ID4715" s="200" t="s">
        <v>9922</v>
      </c>
      <c r="IE4715" s="200" t="s">
        <v>9923</v>
      </c>
      <c r="IF4715" s="200" t="s">
        <v>8155</v>
      </c>
    </row>
    <row r="4716" spans="237:240" x14ac:dyDescent="0.3">
      <c r="IC4716" s="200" t="s">
        <v>9924</v>
      </c>
      <c r="ID4716" s="200" t="s">
        <v>9925</v>
      </c>
      <c r="IE4716" s="200" t="s">
        <v>9926</v>
      </c>
      <c r="IF4716" s="200" t="s">
        <v>8155</v>
      </c>
    </row>
    <row r="4717" spans="237:240" x14ac:dyDescent="0.3">
      <c r="IC4717" s="200" t="s">
        <v>9924</v>
      </c>
      <c r="ID4717" s="200" t="s">
        <v>9927</v>
      </c>
      <c r="IE4717" s="200" t="s">
        <v>9928</v>
      </c>
      <c r="IF4717" s="200" t="s">
        <v>8155</v>
      </c>
    </row>
    <row r="4718" spans="237:240" x14ac:dyDescent="0.3">
      <c r="IC4718" s="200" t="s">
        <v>9924</v>
      </c>
      <c r="ID4718" s="200" t="s">
        <v>9929</v>
      </c>
      <c r="IE4718" s="200" t="s">
        <v>9930</v>
      </c>
      <c r="IF4718" s="200" t="s">
        <v>8155</v>
      </c>
    </row>
    <row r="4719" spans="237:240" x14ac:dyDescent="0.3">
      <c r="IC4719" s="200" t="s">
        <v>9924</v>
      </c>
      <c r="ID4719" s="200" t="s">
        <v>9931</v>
      </c>
      <c r="IE4719" s="200" t="s">
        <v>9932</v>
      </c>
      <c r="IF4719" s="200" t="s">
        <v>8155</v>
      </c>
    </row>
    <row r="4720" spans="237:240" x14ac:dyDescent="0.3">
      <c r="IC4720" s="200" t="s">
        <v>9924</v>
      </c>
      <c r="ID4720" s="200" t="s">
        <v>9933</v>
      </c>
      <c r="IE4720" s="200" t="s">
        <v>9934</v>
      </c>
      <c r="IF4720" s="200" t="s">
        <v>8155</v>
      </c>
    </row>
    <row r="4721" spans="237:240" x14ac:dyDescent="0.3">
      <c r="IC4721" s="200" t="s">
        <v>9924</v>
      </c>
      <c r="ID4721" s="200" t="s">
        <v>9935</v>
      </c>
      <c r="IE4721" s="200" t="s">
        <v>9936</v>
      </c>
      <c r="IF4721" s="200" t="s">
        <v>8155</v>
      </c>
    </row>
    <row r="4722" spans="237:240" x14ac:dyDescent="0.3">
      <c r="IC4722" s="200" t="s">
        <v>9924</v>
      </c>
      <c r="ID4722" s="200" t="s">
        <v>9937</v>
      </c>
      <c r="IE4722" s="200" t="s">
        <v>9938</v>
      </c>
      <c r="IF4722" s="200" t="s">
        <v>8155</v>
      </c>
    </row>
    <row r="4723" spans="237:240" x14ac:dyDescent="0.3">
      <c r="IC4723" s="200" t="s">
        <v>9939</v>
      </c>
      <c r="ID4723" s="200" t="s">
        <v>9940</v>
      </c>
      <c r="IE4723" s="200" t="s">
        <v>9941</v>
      </c>
      <c r="IF4723" s="200" t="s">
        <v>8155</v>
      </c>
    </row>
    <row r="4724" spans="237:240" x14ac:dyDescent="0.3">
      <c r="IC4724" s="200" t="s">
        <v>9939</v>
      </c>
      <c r="ID4724" s="200" t="s">
        <v>9942</v>
      </c>
      <c r="IE4724" s="200" t="s">
        <v>9943</v>
      </c>
      <c r="IF4724" s="200" t="s">
        <v>8155</v>
      </c>
    </row>
    <row r="4725" spans="237:240" x14ac:dyDescent="0.3">
      <c r="IC4725" s="200" t="s">
        <v>9939</v>
      </c>
      <c r="ID4725" s="200" t="s">
        <v>9944</v>
      </c>
      <c r="IE4725" s="200" t="s">
        <v>9945</v>
      </c>
      <c r="IF4725" s="200" t="s">
        <v>8155</v>
      </c>
    </row>
    <row r="4726" spans="237:240" x14ac:dyDescent="0.3">
      <c r="IC4726" s="200" t="s">
        <v>9946</v>
      </c>
      <c r="ID4726" s="200" t="s">
        <v>9947</v>
      </c>
      <c r="IE4726" s="200" t="s">
        <v>9948</v>
      </c>
      <c r="IF4726" s="200" t="s">
        <v>8155</v>
      </c>
    </row>
    <row r="4727" spans="237:240" x14ac:dyDescent="0.3">
      <c r="IC4727" s="200" t="s">
        <v>9949</v>
      </c>
      <c r="ID4727" s="200" t="s">
        <v>9950</v>
      </c>
      <c r="IE4727" s="200" t="s">
        <v>9951</v>
      </c>
      <c r="IF4727" s="200" t="s">
        <v>8155</v>
      </c>
    </row>
    <row r="4728" spans="237:240" x14ac:dyDescent="0.3">
      <c r="IC4728" s="200" t="s">
        <v>9952</v>
      </c>
      <c r="ID4728" s="200" t="s">
        <v>9953</v>
      </c>
      <c r="IE4728" s="200" t="s">
        <v>9954</v>
      </c>
      <c r="IF4728" s="200" t="s">
        <v>8155</v>
      </c>
    </row>
    <row r="4729" spans="237:240" x14ac:dyDescent="0.3">
      <c r="IC4729" s="200" t="s">
        <v>9955</v>
      </c>
      <c r="ID4729" s="200" t="s">
        <v>9956</v>
      </c>
      <c r="IE4729" s="200" t="s">
        <v>9957</v>
      </c>
      <c r="IF4729" s="200" t="s">
        <v>8155</v>
      </c>
    </row>
    <row r="4730" spans="237:240" x14ac:dyDescent="0.3">
      <c r="IC4730" s="200" t="s">
        <v>9955</v>
      </c>
      <c r="ID4730" s="200" t="s">
        <v>9958</v>
      </c>
      <c r="IE4730" s="200" t="s">
        <v>9959</v>
      </c>
      <c r="IF4730" s="200" t="s">
        <v>8155</v>
      </c>
    </row>
    <row r="4731" spans="237:240" x14ac:dyDescent="0.3">
      <c r="IC4731" s="200" t="s">
        <v>9960</v>
      </c>
      <c r="ID4731" s="200" t="s">
        <v>9961</v>
      </c>
      <c r="IE4731" s="200" t="s">
        <v>9962</v>
      </c>
      <c r="IF4731" s="200" t="s">
        <v>8155</v>
      </c>
    </row>
    <row r="4732" spans="237:240" x14ac:dyDescent="0.3">
      <c r="IC4732" s="200" t="s">
        <v>9963</v>
      </c>
      <c r="ID4732" s="200" t="s">
        <v>9964</v>
      </c>
      <c r="IE4732" s="200" t="s">
        <v>9965</v>
      </c>
      <c r="IF4732" s="200" t="s">
        <v>8155</v>
      </c>
    </row>
    <row r="4733" spans="237:240" x14ac:dyDescent="0.3">
      <c r="IC4733" s="200" t="s">
        <v>9966</v>
      </c>
      <c r="ID4733" s="200" t="s">
        <v>9967</v>
      </c>
      <c r="IE4733" s="200" t="s">
        <v>9968</v>
      </c>
      <c r="IF4733" s="200" t="s">
        <v>8155</v>
      </c>
    </row>
    <row r="4734" spans="237:240" x14ac:dyDescent="0.3">
      <c r="IC4734" s="200" t="s">
        <v>9969</v>
      </c>
      <c r="ID4734" s="200" t="s">
        <v>9970</v>
      </c>
      <c r="IE4734" s="200" t="s">
        <v>9971</v>
      </c>
      <c r="IF4734" s="200" t="s">
        <v>8155</v>
      </c>
    </row>
    <row r="4735" spans="237:240" x14ac:dyDescent="0.3">
      <c r="IC4735" s="200" t="s">
        <v>9972</v>
      </c>
      <c r="ID4735" s="200" t="s">
        <v>9973</v>
      </c>
      <c r="IE4735" s="200" t="s">
        <v>9974</v>
      </c>
      <c r="IF4735" s="200" t="s">
        <v>8155</v>
      </c>
    </row>
    <row r="4736" spans="237:240" x14ac:dyDescent="0.3">
      <c r="IC4736" s="200" t="s">
        <v>9972</v>
      </c>
      <c r="ID4736" s="200" t="s">
        <v>9975</v>
      </c>
      <c r="IE4736" s="200" t="s">
        <v>9976</v>
      </c>
      <c r="IF4736" s="200" t="s">
        <v>8155</v>
      </c>
    </row>
    <row r="4737" spans="237:240" x14ac:dyDescent="0.3">
      <c r="IC4737" s="200" t="s">
        <v>9977</v>
      </c>
      <c r="ID4737" s="200" t="s">
        <v>9978</v>
      </c>
      <c r="IE4737" s="200" t="s">
        <v>9979</v>
      </c>
      <c r="IF4737" s="200" t="s">
        <v>8155</v>
      </c>
    </row>
    <row r="4738" spans="237:240" x14ac:dyDescent="0.3">
      <c r="IC4738" s="200" t="s">
        <v>9977</v>
      </c>
      <c r="ID4738" s="200" t="s">
        <v>9980</v>
      </c>
      <c r="IE4738" s="200" t="s">
        <v>9981</v>
      </c>
      <c r="IF4738" s="200" t="s">
        <v>8155</v>
      </c>
    </row>
    <row r="4739" spans="237:240" x14ac:dyDescent="0.3">
      <c r="IC4739" s="200" t="s">
        <v>9982</v>
      </c>
      <c r="ID4739" s="200" t="s">
        <v>9983</v>
      </c>
      <c r="IE4739" s="200" t="s">
        <v>9984</v>
      </c>
      <c r="IF4739" s="200" t="s">
        <v>8155</v>
      </c>
    </row>
    <row r="4740" spans="237:240" x14ac:dyDescent="0.3">
      <c r="IC4740" s="200" t="s">
        <v>9982</v>
      </c>
      <c r="ID4740" s="200" t="s">
        <v>9985</v>
      </c>
      <c r="IE4740" s="200" t="s">
        <v>9986</v>
      </c>
      <c r="IF4740" s="200" t="s">
        <v>8155</v>
      </c>
    </row>
    <row r="4741" spans="237:240" x14ac:dyDescent="0.3">
      <c r="IC4741" s="200" t="s">
        <v>9987</v>
      </c>
      <c r="ID4741" s="200" t="s">
        <v>9988</v>
      </c>
      <c r="IE4741" s="200" t="s">
        <v>9989</v>
      </c>
      <c r="IF4741" s="200" t="s">
        <v>8155</v>
      </c>
    </row>
    <row r="4742" spans="237:240" x14ac:dyDescent="0.3">
      <c r="IC4742" s="200" t="s">
        <v>9990</v>
      </c>
      <c r="ID4742" s="200" t="s">
        <v>9991</v>
      </c>
      <c r="IE4742" s="200" t="s">
        <v>9992</v>
      </c>
      <c r="IF4742" s="200" t="s">
        <v>8155</v>
      </c>
    </row>
    <row r="4743" spans="237:240" x14ac:dyDescent="0.3">
      <c r="IC4743" s="200" t="s">
        <v>9993</v>
      </c>
      <c r="ID4743" s="200" t="s">
        <v>9994</v>
      </c>
      <c r="IE4743" s="200" t="s">
        <v>9995</v>
      </c>
      <c r="IF4743" s="200" t="s">
        <v>8155</v>
      </c>
    </row>
    <row r="4744" spans="237:240" x14ac:dyDescent="0.3">
      <c r="IC4744" s="200" t="s">
        <v>9993</v>
      </c>
      <c r="ID4744" s="200" t="s">
        <v>9996</v>
      </c>
      <c r="IE4744" s="200" t="s">
        <v>9997</v>
      </c>
      <c r="IF4744" s="200" t="s">
        <v>8155</v>
      </c>
    </row>
    <row r="4745" spans="237:240" x14ac:dyDescent="0.3">
      <c r="IC4745" s="200" t="s">
        <v>9998</v>
      </c>
      <c r="ID4745" s="200" t="s">
        <v>9999</v>
      </c>
      <c r="IE4745" s="200" t="s">
        <v>10000</v>
      </c>
      <c r="IF4745" s="200" t="s">
        <v>8155</v>
      </c>
    </row>
    <row r="4746" spans="237:240" x14ac:dyDescent="0.3">
      <c r="IC4746" s="200" t="s">
        <v>9998</v>
      </c>
      <c r="ID4746" s="200" t="s">
        <v>10001</v>
      </c>
      <c r="IE4746" s="200" t="s">
        <v>10002</v>
      </c>
      <c r="IF4746" s="200" t="s">
        <v>8155</v>
      </c>
    </row>
    <row r="4747" spans="237:240" x14ac:dyDescent="0.3">
      <c r="IC4747" s="200" t="s">
        <v>9998</v>
      </c>
      <c r="ID4747" s="200" t="s">
        <v>10003</v>
      </c>
      <c r="IE4747" s="200" t="s">
        <v>10004</v>
      </c>
      <c r="IF4747" s="200" t="s">
        <v>8155</v>
      </c>
    </row>
    <row r="4748" spans="237:240" x14ac:dyDescent="0.3">
      <c r="IC4748" s="200" t="s">
        <v>10005</v>
      </c>
      <c r="ID4748" s="200" t="s">
        <v>10006</v>
      </c>
      <c r="IE4748" s="200" t="s">
        <v>10007</v>
      </c>
      <c r="IF4748" s="200" t="s">
        <v>8155</v>
      </c>
    </row>
    <row r="4749" spans="237:240" x14ac:dyDescent="0.3">
      <c r="IC4749" s="200" t="s">
        <v>10008</v>
      </c>
      <c r="ID4749" s="200" t="s">
        <v>10009</v>
      </c>
      <c r="IE4749" s="200" t="s">
        <v>10010</v>
      </c>
      <c r="IF4749" s="200" t="s">
        <v>8155</v>
      </c>
    </row>
    <row r="4750" spans="237:240" x14ac:dyDescent="0.3">
      <c r="IC4750" s="200" t="s">
        <v>10008</v>
      </c>
      <c r="ID4750" s="200" t="s">
        <v>10011</v>
      </c>
      <c r="IE4750" s="200" t="s">
        <v>10012</v>
      </c>
      <c r="IF4750" s="200" t="s">
        <v>8155</v>
      </c>
    </row>
    <row r="4751" spans="237:240" x14ac:dyDescent="0.3">
      <c r="IC4751" s="200" t="s">
        <v>10008</v>
      </c>
      <c r="ID4751" s="200" t="s">
        <v>10013</v>
      </c>
      <c r="IE4751" s="200" t="s">
        <v>10014</v>
      </c>
      <c r="IF4751" s="200" t="s">
        <v>8155</v>
      </c>
    </row>
    <row r="4752" spans="237:240" x14ac:dyDescent="0.3">
      <c r="IC4752" s="200" t="s">
        <v>10015</v>
      </c>
      <c r="ID4752" s="200" t="s">
        <v>10016</v>
      </c>
      <c r="IE4752" s="200" t="s">
        <v>10017</v>
      </c>
      <c r="IF4752" s="200" t="s">
        <v>8155</v>
      </c>
    </row>
    <row r="4753" spans="237:240" x14ac:dyDescent="0.3">
      <c r="IC4753" s="200" t="s">
        <v>10018</v>
      </c>
      <c r="ID4753" s="200" t="s">
        <v>10019</v>
      </c>
      <c r="IE4753" s="200" t="s">
        <v>10020</v>
      </c>
      <c r="IF4753" s="200" t="s">
        <v>8155</v>
      </c>
    </row>
    <row r="4754" spans="237:240" x14ac:dyDescent="0.3">
      <c r="IC4754" s="200" t="s">
        <v>10018</v>
      </c>
      <c r="ID4754" s="200" t="s">
        <v>10021</v>
      </c>
      <c r="IE4754" s="200" t="s">
        <v>10022</v>
      </c>
      <c r="IF4754" s="200" t="s">
        <v>8155</v>
      </c>
    </row>
    <row r="4755" spans="237:240" x14ac:dyDescent="0.3">
      <c r="IC4755" s="200" t="s">
        <v>10023</v>
      </c>
      <c r="ID4755" s="200" t="s">
        <v>10024</v>
      </c>
      <c r="IE4755" s="200" t="s">
        <v>10025</v>
      </c>
      <c r="IF4755" s="200" t="s">
        <v>8155</v>
      </c>
    </row>
    <row r="4756" spans="237:240" x14ac:dyDescent="0.3">
      <c r="IC4756" s="200" t="s">
        <v>10023</v>
      </c>
      <c r="ID4756" s="200" t="s">
        <v>7285</v>
      </c>
      <c r="IE4756" s="200" t="s">
        <v>10026</v>
      </c>
      <c r="IF4756" s="200" t="s">
        <v>8155</v>
      </c>
    </row>
    <row r="4757" spans="237:240" x14ac:dyDescent="0.3">
      <c r="IC4757" s="200" t="s">
        <v>10027</v>
      </c>
      <c r="ID4757" s="200" t="s">
        <v>10028</v>
      </c>
      <c r="IE4757" s="200" t="s">
        <v>10029</v>
      </c>
      <c r="IF4757" s="200" t="s">
        <v>8155</v>
      </c>
    </row>
    <row r="4758" spans="237:240" x14ac:dyDescent="0.3">
      <c r="IC4758" s="200" t="s">
        <v>10030</v>
      </c>
      <c r="ID4758" s="200" t="s">
        <v>10031</v>
      </c>
      <c r="IE4758" s="200" t="s">
        <v>10032</v>
      </c>
      <c r="IF4758" s="200" t="s">
        <v>8155</v>
      </c>
    </row>
    <row r="4759" spans="237:240" x14ac:dyDescent="0.3">
      <c r="IC4759" s="200" t="s">
        <v>10030</v>
      </c>
      <c r="ID4759" s="200" t="s">
        <v>10033</v>
      </c>
      <c r="IE4759" s="200" t="s">
        <v>10034</v>
      </c>
      <c r="IF4759" s="200" t="s">
        <v>8155</v>
      </c>
    </row>
    <row r="4760" spans="237:240" x14ac:dyDescent="0.3">
      <c r="IC4760" s="200" t="s">
        <v>10035</v>
      </c>
      <c r="ID4760" s="200" t="s">
        <v>10036</v>
      </c>
      <c r="IE4760" s="200" t="s">
        <v>10037</v>
      </c>
      <c r="IF4760" s="200" t="s">
        <v>8155</v>
      </c>
    </row>
    <row r="4761" spans="237:240" x14ac:dyDescent="0.3">
      <c r="IC4761" s="200" t="s">
        <v>10038</v>
      </c>
      <c r="ID4761" s="200" t="s">
        <v>10039</v>
      </c>
      <c r="IE4761" s="200" t="s">
        <v>10040</v>
      </c>
      <c r="IF4761" s="200" t="s">
        <v>8155</v>
      </c>
    </row>
    <row r="4762" spans="237:240" x14ac:dyDescent="0.3">
      <c r="IC4762" s="200" t="s">
        <v>10041</v>
      </c>
      <c r="ID4762" s="200" t="s">
        <v>10042</v>
      </c>
      <c r="IE4762" s="200" t="s">
        <v>10043</v>
      </c>
      <c r="IF4762" s="200" t="s">
        <v>8155</v>
      </c>
    </row>
    <row r="4763" spans="237:240" x14ac:dyDescent="0.3">
      <c r="IC4763" s="200" t="s">
        <v>10044</v>
      </c>
      <c r="ID4763" s="200" t="s">
        <v>10045</v>
      </c>
      <c r="IE4763" s="200" t="s">
        <v>10046</v>
      </c>
      <c r="IF4763" s="200" t="s">
        <v>8155</v>
      </c>
    </row>
    <row r="4764" spans="237:240" x14ac:dyDescent="0.3">
      <c r="IC4764" s="200" t="s">
        <v>10044</v>
      </c>
      <c r="ID4764" s="200" t="s">
        <v>10047</v>
      </c>
      <c r="IE4764" s="200" t="s">
        <v>10048</v>
      </c>
      <c r="IF4764" s="200" t="s">
        <v>8155</v>
      </c>
    </row>
    <row r="4765" spans="237:240" x14ac:dyDescent="0.3">
      <c r="IC4765" s="200" t="s">
        <v>10044</v>
      </c>
      <c r="ID4765" s="200" t="s">
        <v>10049</v>
      </c>
      <c r="IE4765" s="200" t="s">
        <v>10050</v>
      </c>
      <c r="IF4765" s="200" t="s">
        <v>8155</v>
      </c>
    </row>
    <row r="4766" spans="237:240" x14ac:dyDescent="0.3">
      <c r="IC4766" s="200" t="s">
        <v>10044</v>
      </c>
      <c r="ID4766" s="200" t="s">
        <v>10051</v>
      </c>
      <c r="IE4766" s="200" t="s">
        <v>10052</v>
      </c>
      <c r="IF4766" s="200" t="s">
        <v>8155</v>
      </c>
    </row>
    <row r="4767" spans="237:240" x14ac:dyDescent="0.3">
      <c r="IC4767" s="200" t="s">
        <v>10044</v>
      </c>
      <c r="ID4767" s="200" t="s">
        <v>10053</v>
      </c>
      <c r="IE4767" s="200" t="s">
        <v>10054</v>
      </c>
      <c r="IF4767" s="200" t="s">
        <v>8155</v>
      </c>
    </row>
    <row r="4768" spans="237:240" x14ac:dyDescent="0.3">
      <c r="IC4768" s="200" t="s">
        <v>10055</v>
      </c>
      <c r="ID4768" s="200" t="s">
        <v>10056</v>
      </c>
      <c r="IE4768" s="200" t="s">
        <v>10057</v>
      </c>
      <c r="IF4768" s="200" t="s">
        <v>8155</v>
      </c>
    </row>
    <row r="4769" spans="237:240" x14ac:dyDescent="0.3">
      <c r="IC4769" s="200" t="s">
        <v>10058</v>
      </c>
      <c r="ID4769" s="200" t="s">
        <v>10059</v>
      </c>
      <c r="IE4769" s="200" t="s">
        <v>10060</v>
      </c>
      <c r="IF4769" s="200" t="s">
        <v>8155</v>
      </c>
    </row>
    <row r="4770" spans="237:240" x14ac:dyDescent="0.3">
      <c r="IC4770" s="200" t="s">
        <v>10058</v>
      </c>
      <c r="ID4770" s="200" t="s">
        <v>8554</v>
      </c>
      <c r="IE4770" s="200" t="s">
        <v>10061</v>
      </c>
      <c r="IF4770" s="200" t="s">
        <v>8155</v>
      </c>
    </row>
    <row r="4771" spans="237:240" x14ac:dyDescent="0.3">
      <c r="IC4771" s="200" t="s">
        <v>10058</v>
      </c>
      <c r="ID4771" s="200" t="s">
        <v>10062</v>
      </c>
      <c r="IE4771" s="200" t="s">
        <v>10063</v>
      </c>
      <c r="IF4771" s="200" t="s">
        <v>8155</v>
      </c>
    </row>
    <row r="4772" spans="237:240" x14ac:dyDescent="0.3">
      <c r="IC4772" s="200" t="s">
        <v>10064</v>
      </c>
      <c r="ID4772" s="200" t="s">
        <v>10065</v>
      </c>
      <c r="IE4772" s="200" t="s">
        <v>10066</v>
      </c>
      <c r="IF4772" s="200" t="s">
        <v>8155</v>
      </c>
    </row>
    <row r="4773" spans="237:240" x14ac:dyDescent="0.3">
      <c r="IC4773" s="200" t="s">
        <v>10064</v>
      </c>
      <c r="ID4773" s="200" t="s">
        <v>10067</v>
      </c>
      <c r="IE4773" s="200" t="s">
        <v>10068</v>
      </c>
      <c r="IF4773" s="200" t="s">
        <v>8155</v>
      </c>
    </row>
    <row r="4774" spans="237:240" x14ac:dyDescent="0.3">
      <c r="IC4774" s="200" t="s">
        <v>10064</v>
      </c>
      <c r="ID4774" s="200" t="s">
        <v>10069</v>
      </c>
      <c r="IE4774" s="200" t="s">
        <v>10070</v>
      </c>
      <c r="IF4774" s="200" t="s">
        <v>8155</v>
      </c>
    </row>
    <row r="4775" spans="237:240" x14ac:dyDescent="0.3">
      <c r="IC4775" s="200" t="s">
        <v>10071</v>
      </c>
      <c r="ID4775" s="200" t="s">
        <v>10072</v>
      </c>
      <c r="IE4775" s="200" t="s">
        <v>10073</v>
      </c>
      <c r="IF4775" s="200" t="s">
        <v>8155</v>
      </c>
    </row>
    <row r="4776" spans="237:240" x14ac:dyDescent="0.3">
      <c r="IC4776" s="200" t="s">
        <v>10071</v>
      </c>
      <c r="ID4776" s="200" t="s">
        <v>10074</v>
      </c>
      <c r="IE4776" s="200" t="s">
        <v>10075</v>
      </c>
      <c r="IF4776" s="200" t="s">
        <v>8155</v>
      </c>
    </row>
    <row r="4777" spans="237:240" x14ac:dyDescent="0.3">
      <c r="IC4777" s="200" t="s">
        <v>10071</v>
      </c>
      <c r="ID4777" s="200" t="s">
        <v>10076</v>
      </c>
      <c r="IE4777" s="200" t="s">
        <v>10077</v>
      </c>
      <c r="IF4777" s="200" t="s">
        <v>8155</v>
      </c>
    </row>
    <row r="4778" spans="237:240" x14ac:dyDescent="0.3">
      <c r="IC4778" s="200" t="s">
        <v>10078</v>
      </c>
      <c r="ID4778" s="200" t="s">
        <v>10079</v>
      </c>
      <c r="IE4778" s="200" t="s">
        <v>10080</v>
      </c>
      <c r="IF4778" s="200" t="s">
        <v>8155</v>
      </c>
    </row>
    <row r="4779" spans="237:240" x14ac:dyDescent="0.3">
      <c r="IC4779" s="200" t="s">
        <v>10078</v>
      </c>
      <c r="ID4779" s="200" t="s">
        <v>10081</v>
      </c>
      <c r="IE4779" s="200" t="s">
        <v>10082</v>
      </c>
      <c r="IF4779" s="200" t="s">
        <v>8155</v>
      </c>
    </row>
    <row r="4780" spans="237:240" x14ac:dyDescent="0.3">
      <c r="IC4780" s="200" t="s">
        <v>10083</v>
      </c>
      <c r="ID4780" s="200" t="s">
        <v>10084</v>
      </c>
      <c r="IE4780" s="200" t="s">
        <v>10085</v>
      </c>
      <c r="IF4780" s="200" t="s">
        <v>8155</v>
      </c>
    </row>
    <row r="4781" spans="237:240" x14ac:dyDescent="0.3">
      <c r="IC4781" s="200" t="s">
        <v>10083</v>
      </c>
      <c r="ID4781" s="200" t="s">
        <v>10086</v>
      </c>
      <c r="IE4781" s="200" t="s">
        <v>10087</v>
      </c>
      <c r="IF4781" s="200" t="s">
        <v>8155</v>
      </c>
    </row>
    <row r="4782" spans="237:240" x14ac:dyDescent="0.3">
      <c r="IC4782" s="200" t="s">
        <v>10083</v>
      </c>
      <c r="ID4782" s="200" t="s">
        <v>10088</v>
      </c>
      <c r="IE4782" s="200" t="s">
        <v>10089</v>
      </c>
      <c r="IF4782" s="200" t="s">
        <v>8155</v>
      </c>
    </row>
    <row r="4783" spans="237:240" x14ac:dyDescent="0.3">
      <c r="IC4783" s="200" t="s">
        <v>10083</v>
      </c>
      <c r="ID4783" s="200" t="s">
        <v>10090</v>
      </c>
      <c r="IE4783" s="200" t="s">
        <v>10091</v>
      </c>
      <c r="IF4783" s="200" t="s">
        <v>8155</v>
      </c>
    </row>
    <row r="4784" spans="237:240" x14ac:dyDescent="0.3">
      <c r="IC4784" s="200" t="s">
        <v>10083</v>
      </c>
      <c r="ID4784" s="200" t="s">
        <v>10092</v>
      </c>
      <c r="IE4784" s="200" t="s">
        <v>10093</v>
      </c>
      <c r="IF4784" s="200" t="s">
        <v>8155</v>
      </c>
    </row>
    <row r="4785" spans="237:240" x14ac:dyDescent="0.3">
      <c r="IC4785" s="200" t="s">
        <v>10094</v>
      </c>
      <c r="ID4785" s="200" t="s">
        <v>10095</v>
      </c>
      <c r="IE4785" s="200" t="s">
        <v>10096</v>
      </c>
      <c r="IF4785" s="200" t="s">
        <v>8155</v>
      </c>
    </row>
    <row r="4786" spans="237:240" x14ac:dyDescent="0.3">
      <c r="IC4786" s="200" t="s">
        <v>10097</v>
      </c>
      <c r="ID4786" s="200" t="s">
        <v>10098</v>
      </c>
      <c r="IE4786" s="200" t="s">
        <v>10099</v>
      </c>
      <c r="IF4786" s="200" t="s">
        <v>8155</v>
      </c>
    </row>
    <row r="4787" spans="237:240" x14ac:dyDescent="0.3">
      <c r="IC4787" s="200" t="s">
        <v>10097</v>
      </c>
      <c r="ID4787" s="200" t="s">
        <v>10100</v>
      </c>
      <c r="IE4787" s="200" t="s">
        <v>10101</v>
      </c>
      <c r="IF4787" s="200" t="s">
        <v>8155</v>
      </c>
    </row>
    <row r="4788" spans="237:240" x14ac:dyDescent="0.3">
      <c r="IC4788" s="200" t="s">
        <v>10097</v>
      </c>
      <c r="ID4788" s="200" t="s">
        <v>10102</v>
      </c>
      <c r="IE4788" s="200" t="s">
        <v>10103</v>
      </c>
      <c r="IF4788" s="200" t="s">
        <v>8155</v>
      </c>
    </row>
    <row r="4789" spans="237:240" x14ac:dyDescent="0.3">
      <c r="IC4789" s="200" t="s">
        <v>10104</v>
      </c>
      <c r="ID4789" s="200" t="s">
        <v>10105</v>
      </c>
      <c r="IE4789" s="200" t="s">
        <v>10106</v>
      </c>
      <c r="IF4789" s="200" t="s">
        <v>8155</v>
      </c>
    </row>
    <row r="4790" spans="237:240" x14ac:dyDescent="0.3">
      <c r="IC4790" s="200" t="s">
        <v>10104</v>
      </c>
      <c r="ID4790" s="200" t="s">
        <v>10107</v>
      </c>
      <c r="IE4790" s="200" t="s">
        <v>10108</v>
      </c>
      <c r="IF4790" s="200" t="s">
        <v>8155</v>
      </c>
    </row>
    <row r="4791" spans="237:240" x14ac:dyDescent="0.3">
      <c r="IC4791" s="200" t="s">
        <v>10109</v>
      </c>
      <c r="ID4791" s="200" t="s">
        <v>10110</v>
      </c>
      <c r="IE4791" s="200" t="s">
        <v>10111</v>
      </c>
      <c r="IF4791" s="200" t="s">
        <v>8155</v>
      </c>
    </row>
    <row r="4792" spans="237:240" x14ac:dyDescent="0.3">
      <c r="IC4792" s="200" t="s">
        <v>10109</v>
      </c>
      <c r="ID4792" s="200" t="s">
        <v>10112</v>
      </c>
      <c r="IE4792" s="200" t="s">
        <v>10113</v>
      </c>
      <c r="IF4792" s="200" t="s">
        <v>8155</v>
      </c>
    </row>
    <row r="4793" spans="237:240" x14ac:dyDescent="0.3">
      <c r="IC4793" s="200" t="s">
        <v>10114</v>
      </c>
      <c r="ID4793" s="200" t="s">
        <v>10115</v>
      </c>
      <c r="IE4793" s="200" t="s">
        <v>10116</v>
      </c>
      <c r="IF4793" s="200" t="s">
        <v>8155</v>
      </c>
    </row>
    <row r="4794" spans="237:240" x14ac:dyDescent="0.3">
      <c r="IC4794" s="200" t="s">
        <v>10114</v>
      </c>
      <c r="ID4794" s="200" t="s">
        <v>10117</v>
      </c>
      <c r="IE4794" s="200" t="s">
        <v>10118</v>
      </c>
      <c r="IF4794" s="200" t="s">
        <v>8155</v>
      </c>
    </row>
    <row r="4795" spans="237:240" x14ac:dyDescent="0.3">
      <c r="IC4795" s="200" t="s">
        <v>10114</v>
      </c>
      <c r="ID4795" s="200" t="s">
        <v>10119</v>
      </c>
      <c r="IE4795" s="200" t="s">
        <v>10120</v>
      </c>
      <c r="IF4795" s="200" t="s">
        <v>8155</v>
      </c>
    </row>
    <row r="4796" spans="237:240" x14ac:dyDescent="0.3">
      <c r="IC4796" s="200" t="s">
        <v>10114</v>
      </c>
      <c r="ID4796" s="200" t="s">
        <v>10121</v>
      </c>
      <c r="IE4796" s="200" t="s">
        <v>10122</v>
      </c>
      <c r="IF4796" s="200" t="s">
        <v>8155</v>
      </c>
    </row>
    <row r="4797" spans="237:240" x14ac:dyDescent="0.3">
      <c r="IC4797" s="200" t="s">
        <v>10123</v>
      </c>
      <c r="ID4797" s="200" t="s">
        <v>10124</v>
      </c>
      <c r="IE4797" s="200" t="s">
        <v>10125</v>
      </c>
      <c r="IF4797" s="200" t="s">
        <v>8155</v>
      </c>
    </row>
    <row r="4798" spans="237:240" x14ac:dyDescent="0.3">
      <c r="IC4798" s="200" t="s">
        <v>10126</v>
      </c>
      <c r="ID4798" s="200" t="s">
        <v>10127</v>
      </c>
      <c r="IE4798" s="200" t="s">
        <v>10128</v>
      </c>
      <c r="IF4798" s="200" t="s">
        <v>8155</v>
      </c>
    </row>
    <row r="4799" spans="237:240" x14ac:dyDescent="0.3">
      <c r="IC4799" s="200" t="s">
        <v>10129</v>
      </c>
      <c r="ID4799" s="200" t="s">
        <v>10130</v>
      </c>
      <c r="IE4799" s="200" t="s">
        <v>10131</v>
      </c>
      <c r="IF4799" s="200" t="s">
        <v>8155</v>
      </c>
    </row>
    <row r="4800" spans="237:240" x14ac:dyDescent="0.3">
      <c r="IC4800" s="200" t="s">
        <v>10129</v>
      </c>
      <c r="ID4800" s="200" t="s">
        <v>10132</v>
      </c>
      <c r="IE4800" s="200" t="s">
        <v>10133</v>
      </c>
      <c r="IF4800" s="200" t="s">
        <v>8155</v>
      </c>
    </row>
    <row r="4801" spans="237:240" x14ac:dyDescent="0.3">
      <c r="IC4801" s="200" t="s">
        <v>10129</v>
      </c>
      <c r="ID4801" s="200" t="s">
        <v>10134</v>
      </c>
      <c r="IE4801" s="200" t="s">
        <v>10135</v>
      </c>
      <c r="IF4801" s="200" t="s">
        <v>8155</v>
      </c>
    </row>
    <row r="4802" spans="237:240" x14ac:dyDescent="0.3">
      <c r="IC4802" s="200" t="s">
        <v>10136</v>
      </c>
      <c r="ID4802" s="200" t="s">
        <v>10137</v>
      </c>
      <c r="IE4802" s="200" t="s">
        <v>10138</v>
      </c>
      <c r="IF4802" s="200" t="s">
        <v>8155</v>
      </c>
    </row>
    <row r="4803" spans="237:240" x14ac:dyDescent="0.3">
      <c r="IC4803" s="200" t="s">
        <v>10139</v>
      </c>
      <c r="ID4803" s="200" t="s">
        <v>10140</v>
      </c>
      <c r="IE4803" s="200" t="s">
        <v>10141</v>
      </c>
      <c r="IF4803" s="200" t="s">
        <v>8155</v>
      </c>
    </row>
    <row r="4804" spans="237:240" x14ac:dyDescent="0.3">
      <c r="IC4804" s="200" t="s">
        <v>10142</v>
      </c>
      <c r="ID4804" s="200" t="s">
        <v>10143</v>
      </c>
      <c r="IE4804" s="200" t="s">
        <v>10144</v>
      </c>
      <c r="IF4804" s="200" t="s">
        <v>8155</v>
      </c>
    </row>
    <row r="4805" spans="237:240" x14ac:dyDescent="0.3">
      <c r="IC4805" s="200" t="s">
        <v>10142</v>
      </c>
      <c r="ID4805" s="200" t="s">
        <v>10145</v>
      </c>
      <c r="IE4805" s="200" t="s">
        <v>10146</v>
      </c>
      <c r="IF4805" s="200" t="s">
        <v>8155</v>
      </c>
    </row>
    <row r="4806" spans="237:240" x14ac:dyDescent="0.3">
      <c r="IC4806" s="200" t="s">
        <v>10142</v>
      </c>
      <c r="ID4806" s="200" t="s">
        <v>10147</v>
      </c>
      <c r="IE4806" s="200" t="s">
        <v>10148</v>
      </c>
      <c r="IF4806" s="200" t="s">
        <v>8155</v>
      </c>
    </row>
    <row r="4807" spans="237:240" x14ac:dyDescent="0.3">
      <c r="IC4807" s="200" t="s">
        <v>10142</v>
      </c>
      <c r="ID4807" s="200" t="s">
        <v>10149</v>
      </c>
      <c r="IE4807" s="200" t="s">
        <v>10150</v>
      </c>
      <c r="IF4807" s="200" t="s">
        <v>8155</v>
      </c>
    </row>
    <row r="4808" spans="237:240" x14ac:dyDescent="0.3">
      <c r="IC4808" s="200" t="s">
        <v>10151</v>
      </c>
      <c r="ID4808" s="200" t="s">
        <v>10152</v>
      </c>
      <c r="IE4808" s="200" t="s">
        <v>10153</v>
      </c>
      <c r="IF4808" s="200" t="s">
        <v>8155</v>
      </c>
    </row>
    <row r="4809" spans="237:240" x14ac:dyDescent="0.3">
      <c r="IC4809" s="200" t="s">
        <v>10154</v>
      </c>
      <c r="ID4809" s="200" t="s">
        <v>10155</v>
      </c>
      <c r="IE4809" s="200" t="s">
        <v>10156</v>
      </c>
      <c r="IF4809" s="200" t="s">
        <v>8155</v>
      </c>
    </row>
    <row r="4810" spans="237:240" x14ac:dyDescent="0.3">
      <c r="IC4810" s="200" t="s">
        <v>10154</v>
      </c>
      <c r="ID4810" s="200" t="s">
        <v>10157</v>
      </c>
      <c r="IE4810" s="200" t="s">
        <v>10158</v>
      </c>
      <c r="IF4810" s="200" t="s">
        <v>8155</v>
      </c>
    </row>
    <row r="4811" spans="237:240" x14ac:dyDescent="0.3">
      <c r="IC4811" s="200" t="s">
        <v>10154</v>
      </c>
      <c r="ID4811" s="200" t="s">
        <v>10159</v>
      </c>
      <c r="IE4811" s="200" t="s">
        <v>10160</v>
      </c>
      <c r="IF4811" s="200" t="s">
        <v>8155</v>
      </c>
    </row>
    <row r="4812" spans="237:240" x14ac:dyDescent="0.3">
      <c r="IC4812" s="200" t="s">
        <v>10154</v>
      </c>
      <c r="ID4812" s="200" t="s">
        <v>10161</v>
      </c>
      <c r="IE4812" s="200" t="s">
        <v>10162</v>
      </c>
      <c r="IF4812" s="200" t="s">
        <v>8155</v>
      </c>
    </row>
    <row r="4813" spans="237:240" x14ac:dyDescent="0.3">
      <c r="IC4813" s="200" t="s">
        <v>10163</v>
      </c>
      <c r="ID4813" s="200" t="s">
        <v>10164</v>
      </c>
      <c r="IE4813" s="200" t="s">
        <v>10165</v>
      </c>
      <c r="IF4813" s="200" t="s">
        <v>8155</v>
      </c>
    </row>
    <row r="4814" spans="237:240" x14ac:dyDescent="0.3">
      <c r="IC4814" s="200" t="s">
        <v>10166</v>
      </c>
      <c r="ID4814" s="200" t="s">
        <v>10167</v>
      </c>
      <c r="IE4814" s="200" t="s">
        <v>10168</v>
      </c>
      <c r="IF4814" s="200" t="s">
        <v>8155</v>
      </c>
    </row>
    <row r="4815" spans="237:240" x14ac:dyDescent="0.3">
      <c r="IC4815" s="200" t="s">
        <v>10166</v>
      </c>
      <c r="ID4815" s="200" t="s">
        <v>10169</v>
      </c>
      <c r="IE4815" s="200" t="s">
        <v>10170</v>
      </c>
      <c r="IF4815" s="200" t="s">
        <v>8155</v>
      </c>
    </row>
    <row r="4816" spans="237:240" x14ac:dyDescent="0.3">
      <c r="IC4816" s="200" t="s">
        <v>10166</v>
      </c>
      <c r="ID4816" s="200" t="s">
        <v>10171</v>
      </c>
      <c r="IE4816" s="200" t="s">
        <v>10172</v>
      </c>
      <c r="IF4816" s="200" t="s">
        <v>8155</v>
      </c>
    </row>
    <row r="4817" spans="237:240" x14ac:dyDescent="0.3">
      <c r="IC4817" s="200" t="s">
        <v>10166</v>
      </c>
      <c r="ID4817" s="200" t="s">
        <v>10173</v>
      </c>
      <c r="IE4817" s="200" t="s">
        <v>10174</v>
      </c>
      <c r="IF4817" s="200" t="s">
        <v>8155</v>
      </c>
    </row>
    <row r="4818" spans="237:240" x14ac:dyDescent="0.3">
      <c r="IC4818" s="200" t="s">
        <v>10175</v>
      </c>
      <c r="ID4818" s="200" t="s">
        <v>10176</v>
      </c>
      <c r="IE4818" s="200" t="s">
        <v>10177</v>
      </c>
      <c r="IF4818" s="200" t="s">
        <v>8155</v>
      </c>
    </row>
    <row r="4819" spans="237:240" x14ac:dyDescent="0.3">
      <c r="IC4819" s="200" t="s">
        <v>10175</v>
      </c>
      <c r="ID4819" s="200" t="s">
        <v>10178</v>
      </c>
      <c r="IE4819" s="200" t="s">
        <v>10179</v>
      </c>
      <c r="IF4819" s="200" t="s">
        <v>8155</v>
      </c>
    </row>
    <row r="4820" spans="237:240" x14ac:dyDescent="0.3">
      <c r="IC4820" s="200" t="s">
        <v>10175</v>
      </c>
      <c r="ID4820" s="200" t="s">
        <v>10180</v>
      </c>
      <c r="IE4820" s="200" t="s">
        <v>10181</v>
      </c>
      <c r="IF4820" s="200" t="s">
        <v>8155</v>
      </c>
    </row>
    <row r="4821" spans="237:240" x14ac:dyDescent="0.3">
      <c r="IC4821" s="200" t="s">
        <v>10182</v>
      </c>
      <c r="ID4821" s="200" t="s">
        <v>10183</v>
      </c>
      <c r="IE4821" s="200" t="s">
        <v>10184</v>
      </c>
      <c r="IF4821" s="200" t="s">
        <v>8155</v>
      </c>
    </row>
    <row r="4822" spans="237:240" x14ac:dyDescent="0.3">
      <c r="IC4822" s="200" t="s">
        <v>10182</v>
      </c>
      <c r="ID4822" s="200" t="s">
        <v>10185</v>
      </c>
      <c r="IE4822" s="200" t="s">
        <v>10186</v>
      </c>
      <c r="IF4822" s="200" t="s">
        <v>8155</v>
      </c>
    </row>
    <row r="4823" spans="237:240" x14ac:dyDescent="0.3">
      <c r="IC4823" s="200" t="s">
        <v>10182</v>
      </c>
      <c r="ID4823" s="200" t="s">
        <v>10187</v>
      </c>
      <c r="IE4823" s="200" t="s">
        <v>10188</v>
      </c>
      <c r="IF4823" s="200" t="s">
        <v>8155</v>
      </c>
    </row>
    <row r="4824" spans="237:240" x14ac:dyDescent="0.3">
      <c r="IC4824" s="200" t="s">
        <v>10182</v>
      </c>
      <c r="ID4824" s="200" t="s">
        <v>10189</v>
      </c>
      <c r="IE4824" s="200" t="s">
        <v>10190</v>
      </c>
      <c r="IF4824" s="200" t="s">
        <v>8155</v>
      </c>
    </row>
    <row r="4825" spans="237:240" x14ac:dyDescent="0.3">
      <c r="IC4825" s="200" t="s">
        <v>10191</v>
      </c>
      <c r="ID4825" s="200" t="s">
        <v>10192</v>
      </c>
      <c r="IE4825" s="200" t="s">
        <v>10193</v>
      </c>
      <c r="IF4825" s="200" t="s">
        <v>8155</v>
      </c>
    </row>
    <row r="4826" spans="237:240" x14ac:dyDescent="0.3">
      <c r="IC4826" s="200" t="s">
        <v>10191</v>
      </c>
      <c r="ID4826" s="200" t="s">
        <v>10194</v>
      </c>
      <c r="IE4826" s="200" t="s">
        <v>10195</v>
      </c>
      <c r="IF4826" s="200" t="s">
        <v>8155</v>
      </c>
    </row>
    <row r="4827" spans="237:240" x14ac:dyDescent="0.3">
      <c r="IC4827" s="200" t="s">
        <v>10196</v>
      </c>
      <c r="ID4827" s="200" t="s">
        <v>10197</v>
      </c>
      <c r="IE4827" s="200" t="s">
        <v>10198</v>
      </c>
      <c r="IF4827" s="200" t="s">
        <v>8155</v>
      </c>
    </row>
    <row r="4828" spans="237:240" x14ac:dyDescent="0.3">
      <c r="IC4828" s="200" t="s">
        <v>10196</v>
      </c>
      <c r="ID4828" s="200" t="s">
        <v>10199</v>
      </c>
      <c r="IE4828" s="200" t="s">
        <v>10200</v>
      </c>
      <c r="IF4828" s="200" t="s">
        <v>8155</v>
      </c>
    </row>
    <row r="4829" spans="237:240" x14ac:dyDescent="0.3">
      <c r="IC4829" s="200" t="s">
        <v>10201</v>
      </c>
      <c r="ID4829" s="200" t="s">
        <v>10202</v>
      </c>
      <c r="IE4829" s="200" t="s">
        <v>10203</v>
      </c>
      <c r="IF4829" s="200" t="s">
        <v>8155</v>
      </c>
    </row>
    <row r="4830" spans="237:240" x14ac:dyDescent="0.3">
      <c r="IC4830" s="200" t="s">
        <v>10201</v>
      </c>
      <c r="ID4830" s="200" t="s">
        <v>10204</v>
      </c>
      <c r="IE4830" s="200" t="s">
        <v>10205</v>
      </c>
      <c r="IF4830" s="200" t="s">
        <v>8155</v>
      </c>
    </row>
    <row r="4831" spans="237:240" x14ac:dyDescent="0.3">
      <c r="IC4831" s="200" t="s">
        <v>10201</v>
      </c>
      <c r="ID4831" s="200" t="s">
        <v>10206</v>
      </c>
      <c r="IE4831" s="200" t="s">
        <v>10207</v>
      </c>
      <c r="IF4831" s="200" t="s">
        <v>8155</v>
      </c>
    </row>
    <row r="4832" spans="237:240" x14ac:dyDescent="0.3">
      <c r="IC4832" s="200" t="s">
        <v>10208</v>
      </c>
      <c r="ID4832" s="200" t="s">
        <v>10209</v>
      </c>
      <c r="IE4832" s="200" t="s">
        <v>10210</v>
      </c>
      <c r="IF4832" s="200" t="s">
        <v>8155</v>
      </c>
    </row>
    <row r="4833" spans="237:240" x14ac:dyDescent="0.3">
      <c r="IC4833" s="200" t="s">
        <v>10211</v>
      </c>
      <c r="ID4833" s="200" t="s">
        <v>10212</v>
      </c>
      <c r="IE4833" s="200" t="s">
        <v>10213</v>
      </c>
      <c r="IF4833" s="200" t="s">
        <v>8155</v>
      </c>
    </row>
    <row r="4834" spans="237:240" x14ac:dyDescent="0.3">
      <c r="IC4834" s="200" t="s">
        <v>10214</v>
      </c>
      <c r="ID4834" s="200" t="s">
        <v>10215</v>
      </c>
      <c r="IE4834" s="200" t="s">
        <v>10216</v>
      </c>
      <c r="IF4834" s="200" t="s">
        <v>8155</v>
      </c>
    </row>
    <row r="4835" spans="237:240" x14ac:dyDescent="0.3">
      <c r="IC4835" s="200" t="s">
        <v>10214</v>
      </c>
      <c r="ID4835" s="200" t="s">
        <v>9785</v>
      </c>
      <c r="IE4835" s="200" t="s">
        <v>10217</v>
      </c>
      <c r="IF4835" s="200" t="s">
        <v>8155</v>
      </c>
    </row>
    <row r="4836" spans="237:240" x14ac:dyDescent="0.3">
      <c r="IC4836" s="200" t="s">
        <v>10218</v>
      </c>
      <c r="ID4836" s="200" t="s">
        <v>10219</v>
      </c>
      <c r="IE4836" s="200" t="s">
        <v>10220</v>
      </c>
      <c r="IF4836" s="200" t="s">
        <v>8155</v>
      </c>
    </row>
    <row r="4837" spans="237:240" x14ac:dyDescent="0.3">
      <c r="IC4837" s="200" t="s">
        <v>10221</v>
      </c>
      <c r="ID4837" s="200" t="s">
        <v>10222</v>
      </c>
      <c r="IE4837" s="200" t="s">
        <v>10223</v>
      </c>
      <c r="IF4837" s="200" t="s">
        <v>8155</v>
      </c>
    </row>
    <row r="4838" spans="237:240" x14ac:dyDescent="0.3">
      <c r="IC4838" s="200" t="s">
        <v>10224</v>
      </c>
      <c r="ID4838" s="200" t="s">
        <v>10225</v>
      </c>
      <c r="IE4838" s="200" t="s">
        <v>10226</v>
      </c>
      <c r="IF4838" s="200" t="s">
        <v>8155</v>
      </c>
    </row>
    <row r="4839" spans="237:240" x14ac:dyDescent="0.3">
      <c r="IC4839" s="200" t="s">
        <v>10227</v>
      </c>
      <c r="ID4839" s="200" t="s">
        <v>10228</v>
      </c>
      <c r="IE4839" s="200" t="s">
        <v>10229</v>
      </c>
      <c r="IF4839" s="200" t="s">
        <v>8155</v>
      </c>
    </row>
    <row r="4840" spans="237:240" x14ac:dyDescent="0.3">
      <c r="IC4840" s="200" t="s">
        <v>10230</v>
      </c>
      <c r="ID4840" s="200" t="s">
        <v>10231</v>
      </c>
      <c r="IE4840" s="200" t="s">
        <v>10232</v>
      </c>
      <c r="IF4840" s="200" t="s">
        <v>8155</v>
      </c>
    </row>
    <row r="4841" spans="237:240" x14ac:dyDescent="0.3">
      <c r="IC4841" s="200" t="s">
        <v>10233</v>
      </c>
      <c r="ID4841" s="200" t="s">
        <v>10234</v>
      </c>
      <c r="IE4841" s="200" t="s">
        <v>10235</v>
      </c>
      <c r="IF4841" s="200" t="s">
        <v>8155</v>
      </c>
    </row>
    <row r="4842" spans="237:240" x14ac:dyDescent="0.3">
      <c r="IC4842" s="200" t="s">
        <v>10236</v>
      </c>
      <c r="ID4842" s="200" t="s">
        <v>10237</v>
      </c>
      <c r="IE4842" s="200" t="s">
        <v>10238</v>
      </c>
      <c r="IF4842" s="200" t="s">
        <v>8155</v>
      </c>
    </row>
    <row r="4843" spans="237:240" x14ac:dyDescent="0.3">
      <c r="IC4843" s="200" t="s">
        <v>10239</v>
      </c>
      <c r="ID4843" s="200" t="s">
        <v>10240</v>
      </c>
      <c r="IE4843" s="200" t="s">
        <v>10241</v>
      </c>
      <c r="IF4843" s="200" t="s">
        <v>8155</v>
      </c>
    </row>
    <row r="4844" spans="237:240" x14ac:dyDescent="0.3">
      <c r="IC4844" s="200" t="s">
        <v>10242</v>
      </c>
      <c r="ID4844" s="200" t="s">
        <v>10243</v>
      </c>
      <c r="IE4844" s="200" t="s">
        <v>10244</v>
      </c>
      <c r="IF4844" s="200" t="s">
        <v>8155</v>
      </c>
    </row>
    <row r="4845" spans="237:240" x14ac:dyDescent="0.3">
      <c r="IC4845" s="200" t="s">
        <v>10242</v>
      </c>
      <c r="ID4845" s="200" t="s">
        <v>10245</v>
      </c>
      <c r="IE4845" s="200" t="s">
        <v>10246</v>
      </c>
      <c r="IF4845" s="200" t="s">
        <v>8155</v>
      </c>
    </row>
    <row r="4846" spans="237:240" x14ac:dyDescent="0.3">
      <c r="IC4846" s="200" t="s">
        <v>10247</v>
      </c>
      <c r="ID4846" s="200" t="s">
        <v>10248</v>
      </c>
      <c r="IE4846" s="200" t="s">
        <v>10249</v>
      </c>
      <c r="IF4846" s="200" t="s">
        <v>8155</v>
      </c>
    </row>
    <row r="4847" spans="237:240" x14ac:dyDescent="0.3">
      <c r="IC4847" s="200" t="s">
        <v>10247</v>
      </c>
      <c r="ID4847" s="200" t="s">
        <v>10250</v>
      </c>
      <c r="IE4847" s="200" t="s">
        <v>10251</v>
      </c>
      <c r="IF4847" s="200" t="s">
        <v>8155</v>
      </c>
    </row>
    <row r="4848" spans="237:240" x14ac:dyDescent="0.3">
      <c r="IC4848" s="200" t="s">
        <v>10252</v>
      </c>
      <c r="ID4848" s="200" t="s">
        <v>10253</v>
      </c>
      <c r="IE4848" s="200" t="s">
        <v>10254</v>
      </c>
      <c r="IF4848" s="200" t="s">
        <v>8155</v>
      </c>
    </row>
    <row r="4849" spans="237:240" x14ac:dyDescent="0.3">
      <c r="IC4849" s="200" t="s">
        <v>10255</v>
      </c>
      <c r="ID4849" s="200" t="s">
        <v>10256</v>
      </c>
      <c r="IE4849" s="200" t="s">
        <v>10257</v>
      </c>
      <c r="IF4849" s="200" t="s">
        <v>8155</v>
      </c>
    </row>
    <row r="4850" spans="237:240" x14ac:dyDescent="0.3">
      <c r="IC4850" s="200" t="s">
        <v>10258</v>
      </c>
      <c r="ID4850" s="200" t="s">
        <v>10259</v>
      </c>
      <c r="IE4850" s="200" t="s">
        <v>10260</v>
      </c>
      <c r="IF4850" s="200" t="s">
        <v>8155</v>
      </c>
    </row>
    <row r="4851" spans="237:240" x14ac:dyDescent="0.3">
      <c r="IC4851" s="200" t="s">
        <v>10258</v>
      </c>
      <c r="ID4851" s="200" t="s">
        <v>10261</v>
      </c>
      <c r="IE4851" s="200" t="s">
        <v>10262</v>
      </c>
      <c r="IF4851" s="200" t="s">
        <v>8155</v>
      </c>
    </row>
    <row r="4852" spans="237:240" x14ac:dyDescent="0.3">
      <c r="IC4852" s="200" t="s">
        <v>10263</v>
      </c>
      <c r="ID4852" s="200" t="s">
        <v>10264</v>
      </c>
      <c r="IE4852" s="200" t="s">
        <v>10265</v>
      </c>
      <c r="IF4852" s="200" t="s">
        <v>8155</v>
      </c>
    </row>
    <row r="4853" spans="237:240" x14ac:dyDescent="0.3">
      <c r="IC4853" s="200" t="s">
        <v>10266</v>
      </c>
      <c r="ID4853" s="200" t="s">
        <v>10267</v>
      </c>
      <c r="IE4853" s="200" t="s">
        <v>10268</v>
      </c>
      <c r="IF4853" s="200" t="s">
        <v>8155</v>
      </c>
    </row>
    <row r="4854" spans="237:240" x14ac:dyDescent="0.3">
      <c r="IC4854" s="200" t="s">
        <v>10269</v>
      </c>
      <c r="ID4854" s="200" t="s">
        <v>7014</v>
      </c>
      <c r="IE4854" s="200" t="s">
        <v>10270</v>
      </c>
      <c r="IF4854" s="200" t="s">
        <v>8155</v>
      </c>
    </row>
    <row r="4855" spans="237:240" x14ac:dyDescent="0.3">
      <c r="IC4855" s="200" t="s">
        <v>10269</v>
      </c>
      <c r="ID4855" s="200" t="s">
        <v>10271</v>
      </c>
      <c r="IE4855" s="200" t="s">
        <v>10272</v>
      </c>
      <c r="IF4855" s="200" t="s">
        <v>8155</v>
      </c>
    </row>
    <row r="4856" spans="237:240" x14ac:dyDescent="0.3">
      <c r="IC4856" s="200" t="s">
        <v>10273</v>
      </c>
      <c r="ID4856" s="200" t="s">
        <v>10274</v>
      </c>
      <c r="IE4856" s="200" t="s">
        <v>10275</v>
      </c>
      <c r="IF4856" s="200" t="s">
        <v>8155</v>
      </c>
    </row>
    <row r="4857" spans="237:240" x14ac:dyDescent="0.3">
      <c r="IC4857" s="200" t="s">
        <v>10273</v>
      </c>
      <c r="ID4857" s="200" t="s">
        <v>10276</v>
      </c>
      <c r="IE4857" s="200" t="s">
        <v>10277</v>
      </c>
      <c r="IF4857" s="200" t="s">
        <v>8155</v>
      </c>
    </row>
    <row r="4858" spans="237:240" x14ac:dyDescent="0.3">
      <c r="IC4858" s="200" t="s">
        <v>10278</v>
      </c>
      <c r="ID4858" s="200" t="s">
        <v>10279</v>
      </c>
      <c r="IE4858" s="200" t="s">
        <v>10280</v>
      </c>
      <c r="IF4858" s="200" t="s">
        <v>8155</v>
      </c>
    </row>
    <row r="4859" spans="237:240" x14ac:dyDescent="0.3">
      <c r="IC4859" s="200" t="s">
        <v>10278</v>
      </c>
      <c r="ID4859" s="200" t="s">
        <v>10281</v>
      </c>
      <c r="IE4859" s="200" t="s">
        <v>10282</v>
      </c>
      <c r="IF4859" s="200" t="s">
        <v>8155</v>
      </c>
    </row>
    <row r="4860" spans="237:240" x14ac:dyDescent="0.3">
      <c r="IC4860" s="200" t="s">
        <v>10283</v>
      </c>
      <c r="ID4860" s="200" t="s">
        <v>10284</v>
      </c>
      <c r="IE4860" s="200" t="s">
        <v>10285</v>
      </c>
      <c r="IF4860" s="200" t="s">
        <v>8155</v>
      </c>
    </row>
    <row r="4861" spans="237:240" x14ac:dyDescent="0.3">
      <c r="IC4861" s="200" t="s">
        <v>10286</v>
      </c>
      <c r="ID4861" s="200" t="s">
        <v>10287</v>
      </c>
      <c r="IE4861" s="200" t="s">
        <v>10288</v>
      </c>
      <c r="IF4861" s="200" t="s">
        <v>8155</v>
      </c>
    </row>
    <row r="4862" spans="237:240" x14ac:dyDescent="0.3">
      <c r="IC4862" s="200" t="s">
        <v>10286</v>
      </c>
      <c r="ID4862" s="200" t="s">
        <v>10289</v>
      </c>
      <c r="IE4862" s="200" t="s">
        <v>10290</v>
      </c>
      <c r="IF4862" s="200" t="s">
        <v>8155</v>
      </c>
    </row>
    <row r="4863" spans="237:240" x14ac:dyDescent="0.3">
      <c r="IC4863" s="200" t="s">
        <v>10291</v>
      </c>
      <c r="ID4863" s="200" t="s">
        <v>10292</v>
      </c>
      <c r="IE4863" s="200" t="s">
        <v>10293</v>
      </c>
      <c r="IF4863" s="200" t="s">
        <v>8155</v>
      </c>
    </row>
    <row r="4864" spans="237:240" x14ac:dyDescent="0.3">
      <c r="IC4864" s="200" t="s">
        <v>10294</v>
      </c>
      <c r="ID4864" s="200" t="s">
        <v>10295</v>
      </c>
      <c r="IE4864" s="200" t="s">
        <v>10296</v>
      </c>
      <c r="IF4864" s="200" t="s">
        <v>8155</v>
      </c>
    </row>
    <row r="4865" spans="237:240" x14ac:dyDescent="0.3">
      <c r="IC4865" s="200" t="s">
        <v>10297</v>
      </c>
      <c r="ID4865" s="200" t="s">
        <v>10298</v>
      </c>
      <c r="IE4865" s="200" t="s">
        <v>10299</v>
      </c>
      <c r="IF4865" s="200" t="s">
        <v>8155</v>
      </c>
    </row>
    <row r="4866" spans="237:240" x14ac:dyDescent="0.3">
      <c r="IC4866" s="200" t="s">
        <v>10300</v>
      </c>
      <c r="ID4866" s="200" t="s">
        <v>10301</v>
      </c>
      <c r="IE4866" s="200" t="s">
        <v>10302</v>
      </c>
      <c r="IF4866" s="200" t="s">
        <v>8155</v>
      </c>
    </row>
    <row r="4867" spans="237:240" x14ac:dyDescent="0.3">
      <c r="IC4867" s="200" t="s">
        <v>10300</v>
      </c>
      <c r="ID4867" s="200" t="s">
        <v>10303</v>
      </c>
      <c r="IE4867" s="200" t="s">
        <v>10304</v>
      </c>
      <c r="IF4867" s="200" t="s">
        <v>8155</v>
      </c>
    </row>
    <row r="4868" spans="237:240" x14ac:dyDescent="0.3">
      <c r="IC4868" s="200" t="s">
        <v>10305</v>
      </c>
      <c r="ID4868" s="200" t="s">
        <v>10301</v>
      </c>
      <c r="IE4868" s="200" t="s">
        <v>10302</v>
      </c>
      <c r="IF4868" s="200" t="s">
        <v>8155</v>
      </c>
    </row>
    <row r="4869" spans="237:240" x14ac:dyDescent="0.3">
      <c r="IC4869" s="200" t="s">
        <v>10305</v>
      </c>
      <c r="ID4869" s="200" t="s">
        <v>10303</v>
      </c>
      <c r="IE4869" s="200" t="s">
        <v>10304</v>
      </c>
      <c r="IF4869" s="200" t="s">
        <v>8155</v>
      </c>
    </row>
    <row r="4870" spans="237:240" x14ac:dyDescent="0.3">
      <c r="IC4870" s="200" t="s">
        <v>10306</v>
      </c>
      <c r="ID4870" s="200" t="s">
        <v>10301</v>
      </c>
      <c r="IE4870" s="200" t="s">
        <v>10302</v>
      </c>
      <c r="IF4870" s="200" t="s">
        <v>8155</v>
      </c>
    </row>
    <row r="4871" spans="237:240" x14ac:dyDescent="0.3">
      <c r="IC4871" s="200" t="s">
        <v>10306</v>
      </c>
      <c r="ID4871" s="200" t="s">
        <v>10303</v>
      </c>
      <c r="IE4871" s="200" t="s">
        <v>10304</v>
      </c>
      <c r="IF4871" s="200" t="s">
        <v>8155</v>
      </c>
    </row>
    <row r="4872" spans="237:240" x14ac:dyDescent="0.3">
      <c r="IC4872" s="200" t="s">
        <v>10306</v>
      </c>
      <c r="ID4872" s="200" t="s">
        <v>10307</v>
      </c>
      <c r="IE4872" s="200" t="s">
        <v>10308</v>
      </c>
      <c r="IF4872" s="200" t="s">
        <v>8155</v>
      </c>
    </row>
    <row r="4873" spans="237:240" x14ac:dyDescent="0.3">
      <c r="IC4873" s="200" t="s">
        <v>10309</v>
      </c>
      <c r="ID4873" s="200" t="s">
        <v>10301</v>
      </c>
      <c r="IE4873" s="200" t="s">
        <v>10302</v>
      </c>
      <c r="IF4873" s="200" t="s">
        <v>8155</v>
      </c>
    </row>
    <row r="4874" spans="237:240" x14ac:dyDescent="0.3">
      <c r="IC4874" s="200" t="s">
        <v>10309</v>
      </c>
      <c r="ID4874" s="200" t="s">
        <v>10303</v>
      </c>
      <c r="IE4874" s="200" t="s">
        <v>10304</v>
      </c>
      <c r="IF4874" s="200" t="s">
        <v>8155</v>
      </c>
    </row>
    <row r="4875" spans="237:240" x14ac:dyDescent="0.3">
      <c r="IC4875" s="200" t="s">
        <v>10309</v>
      </c>
      <c r="ID4875" s="200" t="s">
        <v>10310</v>
      </c>
      <c r="IE4875" s="200" t="s">
        <v>10311</v>
      </c>
      <c r="IF4875" s="200" t="s">
        <v>8155</v>
      </c>
    </row>
    <row r="4876" spans="237:240" x14ac:dyDescent="0.3">
      <c r="IC4876" s="200" t="s">
        <v>10312</v>
      </c>
      <c r="ID4876" s="200" t="s">
        <v>10301</v>
      </c>
      <c r="IE4876" s="200" t="s">
        <v>10302</v>
      </c>
      <c r="IF4876" s="200" t="s">
        <v>8155</v>
      </c>
    </row>
    <row r="4877" spans="237:240" x14ac:dyDescent="0.3">
      <c r="IC4877" s="200" t="s">
        <v>10312</v>
      </c>
      <c r="ID4877" s="200" t="s">
        <v>10303</v>
      </c>
      <c r="IE4877" s="200" t="s">
        <v>10304</v>
      </c>
      <c r="IF4877" s="200" t="s">
        <v>8155</v>
      </c>
    </row>
    <row r="4878" spans="237:240" x14ac:dyDescent="0.3">
      <c r="IC4878" s="200" t="s">
        <v>10313</v>
      </c>
      <c r="ID4878" s="200" t="s">
        <v>10314</v>
      </c>
      <c r="IE4878" s="200" t="s">
        <v>10315</v>
      </c>
      <c r="IF4878" s="200" t="s">
        <v>8155</v>
      </c>
    </row>
    <row r="4879" spans="237:240" x14ac:dyDescent="0.3">
      <c r="IC4879" s="200" t="s">
        <v>10316</v>
      </c>
      <c r="ID4879" s="200" t="s">
        <v>10317</v>
      </c>
      <c r="IE4879" s="200" t="s">
        <v>10318</v>
      </c>
      <c r="IF4879" s="200" t="s">
        <v>8155</v>
      </c>
    </row>
    <row r="4880" spans="237:240" x14ac:dyDescent="0.3">
      <c r="IC4880" s="200" t="s">
        <v>10316</v>
      </c>
      <c r="ID4880" s="200" t="s">
        <v>10319</v>
      </c>
      <c r="IE4880" s="200" t="s">
        <v>10320</v>
      </c>
      <c r="IF4880" s="200" t="s">
        <v>8155</v>
      </c>
    </row>
    <row r="4881" spans="237:240" x14ac:dyDescent="0.3">
      <c r="IC4881" s="200" t="s">
        <v>10321</v>
      </c>
      <c r="ID4881" s="200" t="s">
        <v>10322</v>
      </c>
      <c r="IE4881" s="200" t="s">
        <v>10323</v>
      </c>
      <c r="IF4881" s="200" t="s">
        <v>8155</v>
      </c>
    </row>
    <row r="4882" spans="237:240" x14ac:dyDescent="0.3">
      <c r="IC4882" s="200" t="s">
        <v>10321</v>
      </c>
      <c r="ID4882" s="200" t="s">
        <v>10324</v>
      </c>
      <c r="IE4882" s="200" t="s">
        <v>10325</v>
      </c>
      <c r="IF4882" s="200" t="s">
        <v>8155</v>
      </c>
    </row>
    <row r="4883" spans="237:240" x14ac:dyDescent="0.3">
      <c r="IC4883" s="200" t="s">
        <v>10326</v>
      </c>
      <c r="ID4883" s="200" t="s">
        <v>10327</v>
      </c>
      <c r="IE4883" s="200" t="s">
        <v>10328</v>
      </c>
      <c r="IF4883" s="200" t="s">
        <v>8155</v>
      </c>
    </row>
    <row r="4884" spans="237:240" x14ac:dyDescent="0.3">
      <c r="IC4884" s="200" t="s">
        <v>10329</v>
      </c>
      <c r="ID4884" s="200" t="s">
        <v>10330</v>
      </c>
      <c r="IE4884" s="200" t="s">
        <v>10331</v>
      </c>
      <c r="IF4884" s="200" t="s">
        <v>8155</v>
      </c>
    </row>
    <row r="4885" spans="237:240" x14ac:dyDescent="0.3">
      <c r="IC4885" s="200" t="s">
        <v>10329</v>
      </c>
      <c r="ID4885" s="200" t="s">
        <v>10332</v>
      </c>
      <c r="IE4885" s="200" t="s">
        <v>10333</v>
      </c>
      <c r="IF4885" s="200" t="s">
        <v>8155</v>
      </c>
    </row>
    <row r="4886" spans="237:240" x14ac:dyDescent="0.3">
      <c r="IC4886" s="200" t="s">
        <v>10334</v>
      </c>
      <c r="ID4886" s="200" t="s">
        <v>10335</v>
      </c>
      <c r="IE4886" s="200" t="s">
        <v>10336</v>
      </c>
      <c r="IF4886" s="200" t="s">
        <v>8155</v>
      </c>
    </row>
    <row r="4887" spans="237:240" x14ac:dyDescent="0.3">
      <c r="IC4887" s="200" t="s">
        <v>10334</v>
      </c>
      <c r="ID4887" s="200" t="s">
        <v>10337</v>
      </c>
      <c r="IE4887" s="200" t="s">
        <v>10338</v>
      </c>
      <c r="IF4887" s="200" t="s">
        <v>8155</v>
      </c>
    </row>
    <row r="4888" spans="237:240" x14ac:dyDescent="0.3">
      <c r="IC4888" s="200" t="s">
        <v>10334</v>
      </c>
      <c r="ID4888" s="200" t="s">
        <v>3912</v>
      </c>
      <c r="IE4888" s="200" t="s">
        <v>10339</v>
      </c>
      <c r="IF4888" s="200" t="s">
        <v>8155</v>
      </c>
    </row>
    <row r="4889" spans="237:240" x14ac:dyDescent="0.3">
      <c r="IC4889" s="200" t="s">
        <v>10340</v>
      </c>
      <c r="ID4889" s="200" t="s">
        <v>10341</v>
      </c>
      <c r="IE4889" s="200" t="s">
        <v>10342</v>
      </c>
      <c r="IF4889" s="200" t="s">
        <v>8155</v>
      </c>
    </row>
    <row r="4890" spans="237:240" x14ac:dyDescent="0.3">
      <c r="IC4890" s="200" t="s">
        <v>10340</v>
      </c>
      <c r="ID4890" s="200" t="s">
        <v>10343</v>
      </c>
      <c r="IE4890" s="200" t="s">
        <v>10344</v>
      </c>
      <c r="IF4890" s="200" t="s">
        <v>8155</v>
      </c>
    </row>
    <row r="4891" spans="237:240" x14ac:dyDescent="0.3">
      <c r="IC4891" s="200" t="s">
        <v>10340</v>
      </c>
      <c r="ID4891" s="200" t="s">
        <v>10345</v>
      </c>
      <c r="IE4891" s="200" t="s">
        <v>10346</v>
      </c>
      <c r="IF4891" s="200" t="s">
        <v>8155</v>
      </c>
    </row>
    <row r="4892" spans="237:240" x14ac:dyDescent="0.3">
      <c r="IC4892" s="200" t="s">
        <v>10340</v>
      </c>
      <c r="ID4892" s="200" t="s">
        <v>10347</v>
      </c>
      <c r="IE4892" s="200" t="s">
        <v>10348</v>
      </c>
      <c r="IF4892" s="200" t="s">
        <v>8155</v>
      </c>
    </row>
    <row r="4893" spans="237:240" x14ac:dyDescent="0.3">
      <c r="IC4893" s="200" t="s">
        <v>10349</v>
      </c>
      <c r="ID4893" s="200" t="s">
        <v>10350</v>
      </c>
      <c r="IE4893" s="200" t="s">
        <v>10351</v>
      </c>
      <c r="IF4893" s="200" t="s">
        <v>8155</v>
      </c>
    </row>
    <row r="4894" spans="237:240" x14ac:dyDescent="0.3">
      <c r="IC4894" s="200" t="s">
        <v>10349</v>
      </c>
      <c r="ID4894" s="200" t="s">
        <v>10352</v>
      </c>
      <c r="IE4894" s="200" t="s">
        <v>10353</v>
      </c>
      <c r="IF4894" s="200" t="s">
        <v>8155</v>
      </c>
    </row>
    <row r="4895" spans="237:240" x14ac:dyDescent="0.3">
      <c r="IC4895" s="200" t="s">
        <v>10349</v>
      </c>
      <c r="ID4895" s="200" t="s">
        <v>10354</v>
      </c>
      <c r="IE4895" s="200" t="s">
        <v>10355</v>
      </c>
      <c r="IF4895" s="200" t="s">
        <v>8155</v>
      </c>
    </row>
    <row r="4896" spans="237:240" x14ac:dyDescent="0.3">
      <c r="IC4896" s="200" t="s">
        <v>10349</v>
      </c>
      <c r="ID4896" s="200" t="s">
        <v>10356</v>
      </c>
      <c r="IE4896" s="200" t="s">
        <v>10357</v>
      </c>
      <c r="IF4896" s="200" t="s">
        <v>8155</v>
      </c>
    </row>
    <row r="4897" spans="237:240" x14ac:dyDescent="0.3">
      <c r="IC4897" s="200" t="s">
        <v>10358</v>
      </c>
      <c r="ID4897" s="200" t="s">
        <v>10359</v>
      </c>
      <c r="IE4897" s="200" t="s">
        <v>10360</v>
      </c>
      <c r="IF4897" s="200" t="s">
        <v>8155</v>
      </c>
    </row>
    <row r="4898" spans="237:240" x14ac:dyDescent="0.3">
      <c r="IC4898" s="200" t="s">
        <v>10358</v>
      </c>
      <c r="ID4898" s="200" t="s">
        <v>10361</v>
      </c>
      <c r="IE4898" s="200" t="s">
        <v>10362</v>
      </c>
      <c r="IF4898" s="200" t="s">
        <v>8155</v>
      </c>
    </row>
    <row r="4899" spans="237:240" x14ac:dyDescent="0.3">
      <c r="IC4899" s="200" t="s">
        <v>10358</v>
      </c>
      <c r="ID4899" s="200" t="s">
        <v>10363</v>
      </c>
      <c r="IE4899" s="200" t="s">
        <v>10364</v>
      </c>
      <c r="IF4899" s="200" t="s">
        <v>8155</v>
      </c>
    </row>
    <row r="4900" spans="237:240" x14ac:dyDescent="0.3">
      <c r="IC4900" s="200" t="s">
        <v>10358</v>
      </c>
      <c r="ID4900" s="200" t="s">
        <v>10365</v>
      </c>
      <c r="IE4900" s="200" t="s">
        <v>10366</v>
      </c>
      <c r="IF4900" s="200" t="s">
        <v>8155</v>
      </c>
    </row>
    <row r="4901" spans="237:240" x14ac:dyDescent="0.3">
      <c r="IC4901" s="200" t="s">
        <v>10358</v>
      </c>
      <c r="ID4901" s="200" t="s">
        <v>10367</v>
      </c>
      <c r="IE4901" s="200" t="s">
        <v>10368</v>
      </c>
      <c r="IF4901" s="200" t="s">
        <v>8155</v>
      </c>
    </row>
    <row r="4902" spans="237:240" x14ac:dyDescent="0.3">
      <c r="IC4902" s="200" t="s">
        <v>10369</v>
      </c>
      <c r="ID4902" s="200" t="s">
        <v>10370</v>
      </c>
      <c r="IE4902" s="200" t="s">
        <v>10371</v>
      </c>
      <c r="IF4902" s="200" t="s">
        <v>8155</v>
      </c>
    </row>
    <row r="4903" spans="237:240" x14ac:dyDescent="0.3">
      <c r="IC4903" s="200" t="s">
        <v>10372</v>
      </c>
      <c r="ID4903" s="200" t="s">
        <v>10373</v>
      </c>
      <c r="IE4903" s="200" t="s">
        <v>10374</v>
      </c>
      <c r="IF4903" s="200" t="s">
        <v>8155</v>
      </c>
    </row>
    <row r="4904" spans="237:240" x14ac:dyDescent="0.3">
      <c r="IC4904" s="200" t="s">
        <v>10372</v>
      </c>
      <c r="ID4904" s="200" t="s">
        <v>10375</v>
      </c>
      <c r="IE4904" s="200" t="s">
        <v>10376</v>
      </c>
      <c r="IF4904" s="200" t="s">
        <v>8155</v>
      </c>
    </row>
    <row r="4905" spans="237:240" x14ac:dyDescent="0.3">
      <c r="IC4905" s="200" t="s">
        <v>10377</v>
      </c>
      <c r="ID4905" s="200" t="s">
        <v>10378</v>
      </c>
      <c r="IE4905" s="200" t="s">
        <v>10379</v>
      </c>
      <c r="IF4905" s="200" t="s">
        <v>8155</v>
      </c>
    </row>
    <row r="4906" spans="237:240" x14ac:dyDescent="0.3">
      <c r="IC4906" s="200" t="s">
        <v>10377</v>
      </c>
      <c r="ID4906" s="200" t="s">
        <v>10380</v>
      </c>
      <c r="IE4906" s="200" t="s">
        <v>10381</v>
      </c>
      <c r="IF4906" s="200" t="s">
        <v>8155</v>
      </c>
    </row>
    <row r="4907" spans="237:240" x14ac:dyDescent="0.3">
      <c r="IC4907" s="200" t="s">
        <v>10382</v>
      </c>
      <c r="ID4907" s="200" t="s">
        <v>10383</v>
      </c>
      <c r="IE4907" s="200" t="s">
        <v>10384</v>
      </c>
      <c r="IF4907" s="200" t="s">
        <v>8155</v>
      </c>
    </row>
    <row r="4908" spans="237:240" x14ac:dyDescent="0.3">
      <c r="IC4908" s="200" t="s">
        <v>10385</v>
      </c>
      <c r="ID4908" s="200" t="s">
        <v>10386</v>
      </c>
      <c r="IE4908" s="200" t="s">
        <v>10387</v>
      </c>
      <c r="IF4908" s="200" t="s">
        <v>8155</v>
      </c>
    </row>
    <row r="4909" spans="237:240" x14ac:dyDescent="0.3">
      <c r="IC4909" s="200" t="s">
        <v>10385</v>
      </c>
      <c r="ID4909" s="200" t="s">
        <v>10388</v>
      </c>
      <c r="IE4909" s="200" t="s">
        <v>10389</v>
      </c>
      <c r="IF4909" s="200" t="s">
        <v>8155</v>
      </c>
    </row>
    <row r="4910" spans="237:240" x14ac:dyDescent="0.3">
      <c r="IC4910" s="200" t="s">
        <v>10390</v>
      </c>
      <c r="ID4910" s="200" t="s">
        <v>10391</v>
      </c>
      <c r="IE4910" s="200" t="s">
        <v>10392</v>
      </c>
      <c r="IF4910" s="200" t="s">
        <v>8155</v>
      </c>
    </row>
    <row r="4911" spans="237:240" x14ac:dyDescent="0.3">
      <c r="IC4911" s="200" t="s">
        <v>10390</v>
      </c>
      <c r="ID4911" s="200" t="s">
        <v>10393</v>
      </c>
      <c r="IE4911" s="200" t="s">
        <v>10394</v>
      </c>
      <c r="IF4911" s="200" t="s">
        <v>8155</v>
      </c>
    </row>
    <row r="4912" spans="237:240" x14ac:dyDescent="0.3">
      <c r="IC4912" s="200" t="s">
        <v>10395</v>
      </c>
      <c r="ID4912" s="200" t="s">
        <v>10396</v>
      </c>
      <c r="IE4912" s="200" t="s">
        <v>10397</v>
      </c>
      <c r="IF4912" s="200" t="s">
        <v>8155</v>
      </c>
    </row>
    <row r="4913" spans="237:240" x14ac:dyDescent="0.3">
      <c r="IC4913" s="200" t="s">
        <v>10395</v>
      </c>
      <c r="ID4913" s="200" t="s">
        <v>10398</v>
      </c>
      <c r="IE4913" s="200" t="s">
        <v>10399</v>
      </c>
      <c r="IF4913" s="200" t="s">
        <v>8155</v>
      </c>
    </row>
    <row r="4914" spans="237:240" x14ac:dyDescent="0.3">
      <c r="IC4914" s="200" t="s">
        <v>10395</v>
      </c>
      <c r="ID4914" s="200" t="s">
        <v>9724</v>
      </c>
      <c r="IE4914" s="200" t="s">
        <v>10400</v>
      </c>
      <c r="IF4914" s="200" t="s">
        <v>8155</v>
      </c>
    </row>
    <row r="4915" spans="237:240" x14ac:dyDescent="0.3">
      <c r="IC4915" s="200" t="s">
        <v>10395</v>
      </c>
      <c r="ID4915" s="200" t="s">
        <v>10401</v>
      </c>
      <c r="IE4915" s="200" t="s">
        <v>10402</v>
      </c>
      <c r="IF4915" s="200" t="s">
        <v>8155</v>
      </c>
    </row>
    <row r="4916" spans="237:240" x14ac:dyDescent="0.3">
      <c r="IC4916" s="200" t="s">
        <v>10395</v>
      </c>
      <c r="ID4916" s="200" t="s">
        <v>10403</v>
      </c>
      <c r="IE4916" s="200" t="s">
        <v>10404</v>
      </c>
      <c r="IF4916" s="200" t="s">
        <v>8155</v>
      </c>
    </row>
    <row r="4917" spans="237:240" x14ac:dyDescent="0.3">
      <c r="IC4917" s="200" t="s">
        <v>10395</v>
      </c>
      <c r="ID4917" s="200" t="s">
        <v>10405</v>
      </c>
      <c r="IE4917" s="200" t="s">
        <v>10406</v>
      </c>
      <c r="IF4917" s="200" t="s">
        <v>8155</v>
      </c>
    </row>
    <row r="4918" spans="237:240" x14ac:dyDescent="0.3">
      <c r="IC4918" s="200" t="s">
        <v>10407</v>
      </c>
      <c r="ID4918" s="200" t="s">
        <v>10408</v>
      </c>
      <c r="IE4918" s="200" t="s">
        <v>10409</v>
      </c>
      <c r="IF4918" s="200" t="s">
        <v>8155</v>
      </c>
    </row>
    <row r="4919" spans="237:240" x14ac:dyDescent="0.3">
      <c r="IC4919" s="200" t="s">
        <v>10407</v>
      </c>
      <c r="ID4919" s="200" t="s">
        <v>10410</v>
      </c>
      <c r="IE4919" s="200" t="s">
        <v>10411</v>
      </c>
      <c r="IF4919" s="200" t="s">
        <v>8155</v>
      </c>
    </row>
    <row r="4920" spans="237:240" x14ac:dyDescent="0.3">
      <c r="IC4920" s="200" t="s">
        <v>10412</v>
      </c>
      <c r="ID4920" s="200" t="s">
        <v>10413</v>
      </c>
      <c r="IE4920" s="200" t="s">
        <v>10414</v>
      </c>
      <c r="IF4920" s="200" t="s">
        <v>8155</v>
      </c>
    </row>
    <row r="4921" spans="237:240" x14ac:dyDescent="0.3">
      <c r="IC4921" s="200" t="s">
        <v>10415</v>
      </c>
      <c r="ID4921" s="200" t="s">
        <v>10416</v>
      </c>
      <c r="IE4921" s="200" t="s">
        <v>10417</v>
      </c>
      <c r="IF4921" s="200" t="s">
        <v>8155</v>
      </c>
    </row>
    <row r="4922" spans="237:240" x14ac:dyDescent="0.3">
      <c r="IC4922" s="200" t="s">
        <v>10418</v>
      </c>
      <c r="ID4922" s="200" t="s">
        <v>10419</v>
      </c>
      <c r="IE4922" s="200" t="s">
        <v>10420</v>
      </c>
      <c r="IF4922" s="200" t="s">
        <v>8155</v>
      </c>
    </row>
    <row r="4923" spans="237:240" x14ac:dyDescent="0.3">
      <c r="IC4923" s="200" t="s">
        <v>10418</v>
      </c>
      <c r="ID4923" s="200" t="s">
        <v>10421</v>
      </c>
      <c r="IE4923" s="200" t="s">
        <v>10422</v>
      </c>
      <c r="IF4923" s="200" t="s">
        <v>8155</v>
      </c>
    </row>
    <row r="4924" spans="237:240" x14ac:dyDescent="0.3">
      <c r="IC4924" s="200" t="s">
        <v>10418</v>
      </c>
      <c r="ID4924" s="200" t="s">
        <v>10423</v>
      </c>
      <c r="IE4924" s="200" t="s">
        <v>10424</v>
      </c>
      <c r="IF4924" s="200" t="s">
        <v>8155</v>
      </c>
    </row>
    <row r="4925" spans="237:240" x14ac:dyDescent="0.3">
      <c r="IC4925" s="200" t="s">
        <v>10418</v>
      </c>
      <c r="ID4925" s="200" t="s">
        <v>10425</v>
      </c>
      <c r="IE4925" s="200" t="s">
        <v>10426</v>
      </c>
      <c r="IF4925" s="200" t="s">
        <v>8155</v>
      </c>
    </row>
    <row r="4926" spans="237:240" x14ac:dyDescent="0.3">
      <c r="IC4926" s="200" t="s">
        <v>10418</v>
      </c>
      <c r="ID4926" s="200" t="s">
        <v>10427</v>
      </c>
      <c r="IE4926" s="200" t="s">
        <v>10428</v>
      </c>
      <c r="IF4926" s="200" t="s">
        <v>8155</v>
      </c>
    </row>
    <row r="4927" spans="237:240" x14ac:dyDescent="0.3">
      <c r="IC4927" s="200" t="s">
        <v>10429</v>
      </c>
      <c r="ID4927" s="200" t="s">
        <v>10430</v>
      </c>
      <c r="IE4927" s="200" t="s">
        <v>10431</v>
      </c>
      <c r="IF4927" s="200" t="s">
        <v>8155</v>
      </c>
    </row>
    <row r="4928" spans="237:240" x14ac:dyDescent="0.3">
      <c r="IC4928" s="200" t="s">
        <v>10429</v>
      </c>
      <c r="ID4928" s="200" t="s">
        <v>10421</v>
      </c>
      <c r="IE4928" s="200" t="s">
        <v>10422</v>
      </c>
      <c r="IF4928" s="200" t="s">
        <v>8155</v>
      </c>
    </row>
    <row r="4929" spans="237:240" x14ac:dyDescent="0.3">
      <c r="IC4929" s="200" t="s">
        <v>10432</v>
      </c>
      <c r="ID4929" s="200" t="s">
        <v>10421</v>
      </c>
      <c r="IE4929" s="200" t="s">
        <v>10422</v>
      </c>
      <c r="IF4929" s="200" t="s">
        <v>8155</v>
      </c>
    </row>
    <row r="4930" spans="237:240" x14ac:dyDescent="0.3">
      <c r="IC4930" s="200" t="s">
        <v>10432</v>
      </c>
      <c r="ID4930" s="200" t="s">
        <v>10433</v>
      </c>
      <c r="IE4930" s="200" t="s">
        <v>10434</v>
      </c>
      <c r="IF4930" s="200" t="s">
        <v>8155</v>
      </c>
    </row>
    <row r="4931" spans="237:240" x14ac:dyDescent="0.3">
      <c r="IC4931" s="200" t="s">
        <v>10432</v>
      </c>
      <c r="ID4931" s="200" t="s">
        <v>10435</v>
      </c>
      <c r="IE4931" s="200" t="s">
        <v>10436</v>
      </c>
      <c r="IF4931" s="200" t="s">
        <v>8155</v>
      </c>
    </row>
    <row r="4932" spans="237:240" x14ac:dyDescent="0.3">
      <c r="IC4932" s="200" t="s">
        <v>10437</v>
      </c>
      <c r="ID4932" s="200" t="s">
        <v>10438</v>
      </c>
      <c r="IE4932" s="200" t="s">
        <v>10439</v>
      </c>
      <c r="IF4932" s="200" t="s">
        <v>8155</v>
      </c>
    </row>
    <row r="4933" spans="237:240" x14ac:dyDescent="0.3">
      <c r="IC4933" s="200" t="s">
        <v>10437</v>
      </c>
      <c r="ID4933" s="200" t="s">
        <v>10440</v>
      </c>
      <c r="IE4933" s="200" t="s">
        <v>10441</v>
      </c>
      <c r="IF4933" s="200" t="s">
        <v>8155</v>
      </c>
    </row>
    <row r="4934" spans="237:240" x14ac:dyDescent="0.3">
      <c r="IC4934" s="200" t="s">
        <v>10437</v>
      </c>
      <c r="ID4934" s="200" t="s">
        <v>10442</v>
      </c>
      <c r="IE4934" s="200" t="s">
        <v>10443</v>
      </c>
      <c r="IF4934" s="200" t="s">
        <v>8155</v>
      </c>
    </row>
    <row r="4935" spans="237:240" x14ac:dyDescent="0.3">
      <c r="IC4935" s="200" t="s">
        <v>10444</v>
      </c>
      <c r="ID4935" s="200" t="s">
        <v>10445</v>
      </c>
      <c r="IE4935" s="200" t="s">
        <v>10446</v>
      </c>
      <c r="IF4935" s="200" t="s">
        <v>8155</v>
      </c>
    </row>
    <row r="4936" spans="237:240" x14ac:dyDescent="0.3">
      <c r="IC4936" s="200" t="s">
        <v>10444</v>
      </c>
      <c r="ID4936" s="200" t="s">
        <v>10447</v>
      </c>
      <c r="IE4936" s="200" t="s">
        <v>10448</v>
      </c>
      <c r="IF4936" s="200" t="s">
        <v>8155</v>
      </c>
    </row>
    <row r="4937" spans="237:240" x14ac:dyDescent="0.3">
      <c r="IC4937" s="200" t="s">
        <v>10444</v>
      </c>
      <c r="ID4937" s="200" t="s">
        <v>10449</v>
      </c>
      <c r="IE4937" s="200" t="s">
        <v>10450</v>
      </c>
      <c r="IF4937" s="200" t="s">
        <v>8155</v>
      </c>
    </row>
    <row r="4938" spans="237:240" x14ac:dyDescent="0.3">
      <c r="IC4938" s="200" t="s">
        <v>10444</v>
      </c>
      <c r="ID4938" s="200" t="s">
        <v>10451</v>
      </c>
      <c r="IE4938" s="200" t="s">
        <v>10452</v>
      </c>
      <c r="IF4938" s="200" t="s">
        <v>8155</v>
      </c>
    </row>
    <row r="4939" spans="237:240" x14ac:dyDescent="0.3">
      <c r="IC4939" s="200" t="s">
        <v>10444</v>
      </c>
      <c r="ID4939" s="200" t="s">
        <v>10453</v>
      </c>
      <c r="IE4939" s="200" t="s">
        <v>10454</v>
      </c>
      <c r="IF4939" s="200" t="s">
        <v>8155</v>
      </c>
    </row>
    <row r="4940" spans="237:240" x14ac:dyDescent="0.3">
      <c r="IC4940" s="200" t="s">
        <v>10444</v>
      </c>
      <c r="ID4940" s="200" t="s">
        <v>10455</v>
      </c>
      <c r="IE4940" s="200" t="s">
        <v>10456</v>
      </c>
      <c r="IF4940" s="200" t="s">
        <v>8155</v>
      </c>
    </row>
    <row r="4941" spans="237:240" x14ac:dyDescent="0.3">
      <c r="IC4941" s="200" t="s">
        <v>10457</v>
      </c>
      <c r="ID4941" s="200" t="s">
        <v>10458</v>
      </c>
      <c r="IE4941" s="200" t="s">
        <v>10459</v>
      </c>
      <c r="IF4941" s="200" t="s">
        <v>8155</v>
      </c>
    </row>
    <row r="4942" spans="237:240" x14ac:dyDescent="0.3">
      <c r="IC4942" s="200" t="s">
        <v>10457</v>
      </c>
      <c r="ID4942" s="200" t="s">
        <v>7006</v>
      </c>
      <c r="IE4942" s="200" t="s">
        <v>10460</v>
      </c>
      <c r="IF4942" s="200" t="s">
        <v>8155</v>
      </c>
    </row>
    <row r="4943" spans="237:240" x14ac:dyDescent="0.3">
      <c r="IC4943" s="200" t="s">
        <v>10457</v>
      </c>
      <c r="ID4943" s="200" t="s">
        <v>10461</v>
      </c>
      <c r="IE4943" s="200" t="s">
        <v>10462</v>
      </c>
      <c r="IF4943" s="200" t="s">
        <v>8155</v>
      </c>
    </row>
    <row r="4944" spans="237:240" x14ac:dyDescent="0.3">
      <c r="IC4944" s="200" t="s">
        <v>10463</v>
      </c>
      <c r="ID4944" s="200" t="s">
        <v>10464</v>
      </c>
      <c r="IE4944" s="200" t="s">
        <v>10465</v>
      </c>
      <c r="IF4944" s="200" t="s">
        <v>8155</v>
      </c>
    </row>
    <row r="4945" spans="237:240" x14ac:dyDescent="0.3">
      <c r="IC4945" s="200" t="s">
        <v>10463</v>
      </c>
      <c r="ID4945" s="200" t="s">
        <v>10466</v>
      </c>
      <c r="IE4945" s="200" t="s">
        <v>10467</v>
      </c>
      <c r="IF4945" s="200" t="s">
        <v>8155</v>
      </c>
    </row>
    <row r="4946" spans="237:240" x14ac:dyDescent="0.3">
      <c r="IC4946" s="200" t="s">
        <v>10463</v>
      </c>
      <c r="ID4946" s="200" t="s">
        <v>10468</v>
      </c>
      <c r="IE4946" s="200" t="s">
        <v>10469</v>
      </c>
      <c r="IF4946" s="200" t="s">
        <v>8155</v>
      </c>
    </row>
    <row r="4947" spans="237:240" x14ac:dyDescent="0.3">
      <c r="IC4947" s="200" t="s">
        <v>10463</v>
      </c>
      <c r="ID4947" s="200" t="s">
        <v>10470</v>
      </c>
      <c r="IE4947" s="200" t="s">
        <v>10471</v>
      </c>
      <c r="IF4947" s="200" t="s">
        <v>8155</v>
      </c>
    </row>
    <row r="4948" spans="237:240" x14ac:dyDescent="0.3">
      <c r="IC4948" s="200" t="s">
        <v>10472</v>
      </c>
      <c r="ID4948" s="200" t="s">
        <v>10473</v>
      </c>
      <c r="IE4948" s="200" t="s">
        <v>10474</v>
      </c>
      <c r="IF4948" s="200" t="s">
        <v>8155</v>
      </c>
    </row>
    <row r="4949" spans="237:240" x14ac:dyDescent="0.3">
      <c r="IC4949" s="200" t="s">
        <v>10472</v>
      </c>
      <c r="ID4949" s="200" t="s">
        <v>10475</v>
      </c>
      <c r="IE4949" s="200" t="s">
        <v>10476</v>
      </c>
      <c r="IF4949" s="200" t="s">
        <v>8155</v>
      </c>
    </row>
    <row r="4950" spans="237:240" x14ac:dyDescent="0.3">
      <c r="IC4950" s="200" t="s">
        <v>10472</v>
      </c>
      <c r="ID4950" s="200" t="s">
        <v>10477</v>
      </c>
      <c r="IE4950" s="200" t="s">
        <v>10478</v>
      </c>
      <c r="IF4950" s="200" t="s">
        <v>8155</v>
      </c>
    </row>
    <row r="4951" spans="237:240" x14ac:dyDescent="0.3">
      <c r="IC4951" s="200" t="s">
        <v>10472</v>
      </c>
      <c r="ID4951" s="200" t="s">
        <v>10102</v>
      </c>
      <c r="IE4951" s="200" t="s">
        <v>10479</v>
      </c>
      <c r="IF4951" s="200" t="s">
        <v>8155</v>
      </c>
    </row>
    <row r="4952" spans="237:240" x14ac:dyDescent="0.3">
      <c r="IC4952" s="200" t="s">
        <v>10480</v>
      </c>
      <c r="ID4952" s="200" t="s">
        <v>10481</v>
      </c>
      <c r="IE4952" s="200" t="s">
        <v>10482</v>
      </c>
      <c r="IF4952" s="200" t="s">
        <v>8155</v>
      </c>
    </row>
    <row r="4953" spans="237:240" x14ac:dyDescent="0.3">
      <c r="IC4953" s="200" t="s">
        <v>10483</v>
      </c>
      <c r="ID4953" s="200" t="s">
        <v>10484</v>
      </c>
      <c r="IE4953" s="200" t="s">
        <v>10485</v>
      </c>
      <c r="IF4953" s="200" t="s">
        <v>8155</v>
      </c>
    </row>
    <row r="4954" spans="237:240" x14ac:dyDescent="0.3">
      <c r="IC4954" s="200" t="s">
        <v>10486</v>
      </c>
      <c r="ID4954" s="200" t="s">
        <v>10487</v>
      </c>
      <c r="IE4954" s="200" t="s">
        <v>10488</v>
      </c>
      <c r="IF4954" s="200" t="s">
        <v>8155</v>
      </c>
    </row>
    <row r="4955" spans="237:240" x14ac:dyDescent="0.3">
      <c r="IC4955" s="200" t="s">
        <v>10489</v>
      </c>
      <c r="ID4955" s="200" t="s">
        <v>10490</v>
      </c>
      <c r="IE4955" s="200" t="s">
        <v>10491</v>
      </c>
      <c r="IF4955" s="200" t="s">
        <v>8155</v>
      </c>
    </row>
    <row r="4956" spans="237:240" x14ac:dyDescent="0.3">
      <c r="IC4956" s="200" t="s">
        <v>10492</v>
      </c>
      <c r="ID4956" s="200" t="s">
        <v>10493</v>
      </c>
      <c r="IE4956" s="200" t="s">
        <v>10494</v>
      </c>
      <c r="IF4956" s="200" t="s">
        <v>8155</v>
      </c>
    </row>
    <row r="4957" spans="237:240" x14ac:dyDescent="0.3">
      <c r="IC4957" s="200" t="s">
        <v>10495</v>
      </c>
      <c r="ID4957" s="200" t="s">
        <v>10496</v>
      </c>
      <c r="IE4957" s="200" t="s">
        <v>10497</v>
      </c>
      <c r="IF4957" s="200" t="s">
        <v>8155</v>
      </c>
    </row>
    <row r="4958" spans="237:240" x14ac:dyDescent="0.3">
      <c r="IC4958" s="200" t="s">
        <v>10495</v>
      </c>
      <c r="ID4958" s="200" t="s">
        <v>10498</v>
      </c>
      <c r="IE4958" s="200" t="s">
        <v>10499</v>
      </c>
      <c r="IF4958" s="200" t="s">
        <v>8155</v>
      </c>
    </row>
    <row r="4959" spans="237:240" x14ac:dyDescent="0.3">
      <c r="IC4959" s="200" t="s">
        <v>10500</v>
      </c>
      <c r="ID4959" s="200" t="s">
        <v>10501</v>
      </c>
      <c r="IE4959" s="200" t="s">
        <v>10502</v>
      </c>
      <c r="IF4959" s="200" t="s">
        <v>8155</v>
      </c>
    </row>
    <row r="4960" spans="237:240" x14ac:dyDescent="0.3">
      <c r="IC4960" s="200" t="s">
        <v>10503</v>
      </c>
      <c r="ID4960" s="200" t="s">
        <v>10504</v>
      </c>
      <c r="IE4960" s="200" t="s">
        <v>10505</v>
      </c>
      <c r="IF4960" s="200" t="s">
        <v>8155</v>
      </c>
    </row>
    <row r="4961" spans="237:240" x14ac:dyDescent="0.3">
      <c r="IC4961" s="200" t="s">
        <v>10506</v>
      </c>
      <c r="ID4961" s="200" t="s">
        <v>10507</v>
      </c>
      <c r="IE4961" s="200" t="s">
        <v>10508</v>
      </c>
      <c r="IF4961" s="200" t="s">
        <v>8155</v>
      </c>
    </row>
    <row r="4962" spans="237:240" x14ac:dyDescent="0.3">
      <c r="IC4962" s="200" t="s">
        <v>10509</v>
      </c>
      <c r="ID4962" s="200" t="s">
        <v>10510</v>
      </c>
      <c r="IE4962" s="200" t="s">
        <v>10511</v>
      </c>
      <c r="IF4962" s="200" t="s">
        <v>8155</v>
      </c>
    </row>
    <row r="4963" spans="237:240" x14ac:dyDescent="0.3">
      <c r="IC4963" s="200" t="s">
        <v>10509</v>
      </c>
      <c r="ID4963" s="200" t="s">
        <v>10512</v>
      </c>
      <c r="IE4963" s="200" t="s">
        <v>10513</v>
      </c>
      <c r="IF4963" s="200" t="s">
        <v>8155</v>
      </c>
    </row>
    <row r="4964" spans="237:240" x14ac:dyDescent="0.3">
      <c r="IC4964" s="200" t="s">
        <v>10509</v>
      </c>
      <c r="ID4964" s="200" t="s">
        <v>10514</v>
      </c>
      <c r="IE4964" s="200" t="s">
        <v>10515</v>
      </c>
      <c r="IF4964" s="200" t="s">
        <v>8155</v>
      </c>
    </row>
    <row r="4965" spans="237:240" x14ac:dyDescent="0.3">
      <c r="IC4965" s="200" t="s">
        <v>10509</v>
      </c>
      <c r="ID4965" s="200" t="s">
        <v>10516</v>
      </c>
      <c r="IE4965" s="200" t="s">
        <v>10517</v>
      </c>
      <c r="IF4965" s="200" t="s">
        <v>8155</v>
      </c>
    </row>
    <row r="4966" spans="237:240" x14ac:dyDescent="0.3">
      <c r="IC4966" s="200" t="s">
        <v>10509</v>
      </c>
      <c r="ID4966" s="200" t="s">
        <v>10518</v>
      </c>
      <c r="IE4966" s="200" t="s">
        <v>10519</v>
      </c>
      <c r="IF4966" s="200" t="s">
        <v>8155</v>
      </c>
    </row>
    <row r="4967" spans="237:240" x14ac:dyDescent="0.3">
      <c r="IC4967" s="200" t="s">
        <v>10509</v>
      </c>
      <c r="ID4967" s="200" t="s">
        <v>10520</v>
      </c>
      <c r="IE4967" s="200" t="s">
        <v>10521</v>
      </c>
      <c r="IF4967" s="200" t="s">
        <v>8155</v>
      </c>
    </row>
    <row r="4968" spans="237:240" x14ac:dyDescent="0.3">
      <c r="IC4968" s="200" t="s">
        <v>10522</v>
      </c>
      <c r="ID4968" s="200" t="s">
        <v>10523</v>
      </c>
      <c r="IE4968" s="200" t="s">
        <v>10524</v>
      </c>
      <c r="IF4968" s="200" t="s">
        <v>8155</v>
      </c>
    </row>
    <row r="4969" spans="237:240" x14ac:dyDescent="0.3">
      <c r="IC4969" s="200" t="s">
        <v>10525</v>
      </c>
      <c r="ID4969" s="200" t="s">
        <v>10526</v>
      </c>
      <c r="IE4969" s="200" t="s">
        <v>10527</v>
      </c>
      <c r="IF4969" s="200" t="s">
        <v>8155</v>
      </c>
    </row>
    <row r="4970" spans="237:240" x14ac:dyDescent="0.3">
      <c r="IC4970" s="200" t="s">
        <v>10528</v>
      </c>
      <c r="ID4970" s="200" t="s">
        <v>10529</v>
      </c>
      <c r="IE4970" s="200" t="s">
        <v>10530</v>
      </c>
      <c r="IF4970" s="200" t="s">
        <v>8155</v>
      </c>
    </row>
    <row r="4971" spans="237:240" x14ac:dyDescent="0.3">
      <c r="IC4971" s="200" t="s">
        <v>10531</v>
      </c>
      <c r="ID4971" s="200" t="s">
        <v>10532</v>
      </c>
      <c r="IE4971" s="200" t="s">
        <v>10533</v>
      </c>
      <c r="IF4971" s="200" t="s">
        <v>8155</v>
      </c>
    </row>
    <row r="4972" spans="237:240" x14ac:dyDescent="0.3">
      <c r="IC4972" s="200" t="s">
        <v>10531</v>
      </c>
      <c r="ID4972" s="200" t="s">
        <v>10534</v>
      </c>
      <c r="IE4972" s="200" t="s">
        <v>10535</v>
      </c>
      <c r="IF4972" s="200" t="s">
        <v>8155</v>
      </c>
    </row>
    <row r="4973" spans="237:240" x14ac:dyDescent="0.3">
      <c r="IC4973" s="200" t="s">
        <v>10531</v>
      </c>
      <c r="ID4973" s="200" t="s">
        <v>10536</v>
      </c>
      <c r="IE4973" s="200" t="s">
        <v>10537</v>
      </c>
      <c r="IF4973" s="200" t="s">
        <v>8155</v>
      </c>
    </row>
    <row r="4974" spans="237:240" x14ac:dyDescent="0.3">
      <c r="IC4974" s="200" t="s">
        <v>10538</v>
      </c>
      <c r="ID4974" s="200" t="s">
        <v>10539</v>
      </c>
      <c r="IE4974" s="200" t="s">
        <v>10540</v>
      </c>
      <c r="IF4974" s="200" t="s">
        <v>8155</v>
      </c>
    </row>
    <row r="4975" spans="237:240" x14ac:dyDescent="0.3">
      <c r="IC4975" s="200" t="s">
        <v>10541</v>
      </c>
      <c r="ID4975" s="200" t="s">
        <v>10542</v>
      </c>
      <c r="IE4975" s="200" t="s">
        <v>10543</v>
      </c>
      <c r="IF4975" s="200" t="s">
        <v>8155</v>
      </c>
    </row>
    <row r="4976" spans="237:240" x14ac:dyDescent="0.3">
      <c r="IC4976" s="200" t="s">
        <v>10544</v>
      </c>
      <c r="ID4976" s="200" t="s">
        <v>10545</v>
      </c>
      <c r="IE4976" s="200" t="s">
        <v>10546</v>
      </c>
      <c r="IF4976" s="200" t="s">
        <v>8155</v>
      </c>
    </row>
    <row r="4977" spans="237:240" x14ac:dyDescent="0.3">
      <c r="IC4977" s="200" t="s">
        <v>10544</v>
      </c>
      <c r="ID4977" s="200" t="s">
        <v>10547</v>
      </c>
      <c r="IE4977" s="200" t="s">
        <v>10548</v>
      </c>
      <c r="IF4977" s="200" t="s">
        <v>8155</v>
      </c>
    </row>
    <row r="4978" spans="237:240" x14ac:dyDescent="0.3">
      <c r="IC4978" s="200" t="s">
        <v>10544</v>
      </c>
      <c r="ID4978" s="200" t="s">
        <v>10549</v>
      </c>
      <c r="IE4978" s="200" t="s">
        <v>10550</v>
      </c>
      <c r="IF4978" s="200" t="s">
        <v>8155</v>
      </c>
    </row>
    <row r="4979" spans="237:240" x14ac:dyDescent="0.3">
      <c r="IC4979" s="200" t="s">
        <v>10551</v>
      </c>
      <c r="ID4979" s="200" t="s">
        <v>10552</v>
      </c>
      <c r="IE4979" s="200" t="s">
        <v>10553</v>
      </c>
      <c r="IF4979" s="200" t="s">
        <v>8155</v>
      </c>
    </row>
    <row r="4980" spans="237:240" x14ac:dyDescent="0.3">
      <c r="IC4980" s="200" t="s">
        <v>10554</v>
      </c>
      <c r="ID4980" s="200" t="s">
        <v>10555</v>
      </c>
      <c r="IE4980" s="200" t="s">
        <v>10556</v>
      </c>
      <c r="IF4980" s="200" t="s">
        <v>8155</v>
      </c>
    </row>
    <row r="4981" spans="237:240" x14ac:dyDescent="0.3">
      <c r="IC4981" s="200" t="s">
        <v>10557</v>
      </c>
      <c r="ID4981" s="200" t="s">
        <v>10558</v>
      </c>
      <c r="IE4981" s="200" t="s">
        <v>10559</v>
      </c>
      <c r="IF4981" s="200" t="s">
        <v>8155</v>
      </c>
    </row>
    <row r="4982" spans="237:240" x14ac:dyDescent="0.3">
      <c r="IC4982" s="200" t="s">
        <v>10557</v>
      </c>
      <c r="ID4982" s="200" t="s">
        <v>10560</v>
      </c>
      <c r="IE4982" s="200" t="s">
        <v>10561</v>
      </c>
      <c r="IF4982" s="200" t="s">
        <v>8155</v>
      </c>
    </row>
    <row r="4983" spans="237:240" x14ac:dyDescent="0.3">
      <c r="IC4983" s="200" t="s">
        <v>10562</v>
      </c>
      <c r="ID4983" s="200" t="s">
        <v>10563</v>
      </c>
      <c r="IE4983" s="200" t="s">
        <v>10564</v>
      </c>
      <c r="IF4983" s="200" t="s">
        <v>8155</v>
      </c>
    </row>
    <row r="4984" spans="237:240" x14ac:dyDescent="0.3">
      <c r="IC4984" s="200" t="s">
        <v>10565</v>
      </c>
      <c r="ID4984" s="200" t="s">
        <v>10566</v>
      </c>
      <c r="IE4984" s="200" t="s">
        <v>10567</v>
      </c>
      <c r="IF4984" s="200" t="s">
        <v>8155</v>
      </c>
    </row>
    <row r="4985" spans="237:240" x14ac:dyDescent="0.3">
      <c r="IC4985" s="200" t="s">
        <v>10568</v>
      </c>
      <c r="ID4985" s="200" t="s">
        <v>10569</v>
      </c>
      <c r="IE4985" s="200" t="s">
        <v>10570</v>
      </c>
      <c r="IF4985" s="200" t="s">
        <v>8155</v>
      </c>
    </row>
    <row r="4986" spans="237:240" x14ac:dyDescent="0.3">
      <c r="IC4986" s="200" t="s">
        <v>10571</v>
      </c>
      <c r="ID4986" s="200" t="s">
        <v>10572</v>
      </c>
      <c r="IE4986" s="200" t="s">
        <v>10573</v>
      </c>
      <c r="IF4986" s="200" t="s">
        <v>8155</v>
      </c>
    </row>
    <row r="4987" spans="237:240" x14ac:dyDescent="0.3">
      <c r="IC4987" s="200" t="s">
        <v>10574</v>
      </c>
      <c r="ID4987" s="200" t="s">
        <v>10575</v>
      </c>
      <c r="IE4987" s="200" t="s">
        <v>10576</v>
      </c>
      <c r="IF4987" s="200" t="s">
        <v>8155</v>
      </c>
    </row>
    <row r="4988" spans="237:240" x14ac:dyDescent="0.3">
      <c r="IC4988" s="200" t="s">
        <v>10577</v>
      </c>
      <c r="ID4988" s="200" t="s">
        <v>8787</v>
      </c>
      <c r="IE4988" s="200" t="s">
        <v>10578</v>
      </c>
      <c r="IF4988" s="200" t="s">
        <v>8155</v>
      </c>
    </row>
    <row r="4989" spans="237:240" x14ac:dyDescent="0.3">
      <c r="IC4989" s="200" t="s">
        <v>10579</v>
      </c>
      <c r="ID4989" s="200" t="s">
        <v>10580</v>
      </c>
      <c r="IE4989" s="200" t="s">
        <v>10581</v>
      </c>
      <c r="IF4989" s="200" t="s">
        <v>8155</v>
      </c>
    </row>
    <row r="4990" spans="237:240" x14ac:dyDescent="0.3">
      <c r="IC4990" s="200" t="s">
        <v>10579</v>
      </c>
      <c r="ID4990" s="200" t="s">
        <v>10582</v>
      </c>
      <c r="IE4990" s="200" t="s">
        <v>10583</v>
      </c>
      <c r="IF4990" s="200" t="s">
        <v>8155</v>
      </c>
    </row>
    <row r="4991" spans="237:240" x14ac:dyDescent="0.3">
      <c r="IC4991" s="200" t="s">
        <v>10579</v>
      </c>
      <c r="ID4991" s="200" t="s">
        <v>10584</v>
      </c>
      <c r="IE4991" s="200" t="s">
        <v>10585</v>
      </c>
      <c r="IF4991" s="200" t="s">
        <v>8155</v>
      </c>
    </row>
    <row r="4992" spans="237:240" x14ac:dyDescent="0.3">
      <c r="IC4992" s="200" t="s">
        <v>10579</v>
      </c>
      <c r="ID4992" s="200" t="s">
        <v>10586</v>
      </c>
      <c r="IE4992" s="200" t="s">
        <v>10587</v>
      </c>
      <c r="IF4992" s="200" t="s">
        <v>8155</v>
      </c>
    </row>
    <row r="4993" spans="237:240" x14ac:dyDescent="0.3">
      <c r="IC4993" s="200" t="s">
        <v>10579</v>
      </c>
      <c r="ID4993" s="200" t="s">
        <v>10588</v>
      </c>
      <c r="IE4993" s="200" t="s">
        <v>10589</v>
      </c>
      <c r="IF4993" s="200" t="s">
        <v>8155</v>
      </c>
    </row>
    <row r="4994" spans="237:240" x14ac:dyDescent="0.3">
      <c r="IC4994" s="200" t="s">
        <v>10579</v>
      </c>
      <c r="ID4994" s="200" t="s">
        <v>10590</v>
      </c>
      <c r="IE4994" s="200" t="s">
        <v>10591</v>
      </c>
      <c r="IF4994" s="200" t="s">
        <v>8155</v>
      </c>
    </row>
    <row r="4995" spans="237:240" x14ac:dyDescent="0.3">
      <c r="IC4995" s="200" t="s">
        <v>10579</v>
      </c>
      <c r="ID4995" s="200" t="s">
        <v>10592</v>
      </c>
      <c r="IE4995" s="200" t="s">
        <v>10593</v>
      </c>
      <c r="IF4995" s="200" t="s">
        <v>8155</v>
      </c>
    </row>
    <row r="4996" spans="237:240" x14ac:dyDescent="0.3">
      <c r="IC4996" s="200" t="s">
        <v>10594</v>
      </c>
      <c r="ID4996" s="200" t="s">
        <v>10595</v>
      </c>
      <c r="IE4996" s="200" t="s">
        <v>10596</v>
      </c>
      <c r="IF4996" s="200" t="s">
        <v>8155</v>
      </c>
    </row>
    <row r="4997" spans="237:240" x14ac:dyDescent="0.3">
      <c r="IC4997" s="200" t="s">
        <v>10597</v>
      </c>
      <c r="ID4997" s="200" t="s">
        <v>10598</v>
      </c>
      <c r="IE4997" s="200" t="s">
        <v>10599</v>
      </c>
      <c r="IF4997" s="200" t="s">
        <v>8155</v>
      </c>
    </row>
    <row r="4998" spans="237:240" x14ac:dyDescent="0.3">
      <c r="IC4998" s="200" t="s">
        <v>10597</v>
      </c>
      <c r="ID4998" s="200" t="s">
        <v>10600</v>
      </c>
      <c r="IE4998" s="200" t="s">
        <v>10601</v>
      </c>
      <c r="IF4998" s="200" t="s">
        <v>8155</v>
      </c>
    </row>
    <row r="4999" spans="237:240" x14ac:dyDescent="0.3">
      <c r="IC4999" s="200" t="s">
        <v>10597</v>
      </c>
      <c r="ID4999" s="200" t="s">
        <v>10602</v>
      </c>
      <c r="IE4999" s="200" t="s">
        <v>10603</v>
      </c>
      <c r="IF4999" s="200" t="s">
        <v>8155</v>
      </c>
    </row>
    <row r="5000" spans="237:240" x14ac:dyDescent="0.3">
      <c r="IC5000" s="200" t="s">
        <v>10597</v>
      </c>
      <c r="ID5000" s="200" t="s">
        <v>10604</v>
      </c>
      <c r="IE5000" s="200" t="s">
        <v>10605</v>
      </c>
      <c r="IF5000" s="200" t="s">
        <v>8155</v>
      </c>
    </row>
    <row r="5001" spans="237:240" x14ac:dyDescent="0.3">
      <c r="IC5001" s="200" t="s">
        <v>10597</v>
      </c>
      <c r="ID5001" s="200" t="s">
        <v>10606</v>
      </c>
      <c r="IE5001" s="200" t="s">
        <v>10607</v>
      </c>
      <c r="IF5001" s="200" t="s">
        <v>8155</v>
      </c>
    </row>
    <row r="5002" spans="237:240" x14ac:dyDescent="0.3">
      <c r="IC5002" s="200" t="s">
        <v>10597</v>
      </c>
      <c r="ID5002" s="200" t="s">
        <v>10608</v>
      </c>
      <c r="IE5002" s="200" t="s">
        <v>10609</v>
      </c>
      <c r="IF5002" s="200" t="s">
        <v>8155</v>
      </c>
    </row>
    <row r="5003" spans="237:240" x14ac:dyDescent="0.3">
      <c r="IC5003" s="200" t="s">
        <v>10597</v>
      </c>
      <c r="ID5003" s="200" t="s">
        <v>10610</v>
      </c>
      <c r="IE5003" s="200" t="s">
        <v>10611</v>
      </c>
      <c r="IF5003" s="200" t="s">
        <v>8155</v>
      </c>
    </row>
    <row r="5004" spans="237:240" x14ac:dyDescent="0.3">
      <c r="IC5004" s="200" t="s">
        <v>10612</v>
      </c>
      <c r="ID5004" s="200" t="s">
        <v>10613</v>
      </c>
      <c r="IE5004" s="200" t="s">
        <v>10614</v>
      </c>
      <c r="IF5004" s="200" t="s">
        <v>8155</v>
      </c>
    </row>
    <row r="5005" spans="237:240" x14ac:dyDescent="0.3">
      <c r="IC5005" s="200" t="s">
        <v>10612</v>
      </c>
      <c r="ID5005" s="200" t="s">
        <v>10615</v>
      </c>
      <c r="IE5005" s="200" t="s">
        <v>10616</v>
      </c>
      <c r="IF5005" s="200" t="s">
        <v>8155</v>
      </c>
    </row>
    <row r="5006" spans="237:240" x14ac:dyDescent="0.3">
      <c r="IC5006" s="200" t="s">
        <v>10612</v>
      </c>
      <c r="ID5006" s="200" t="s">
        <v>10617</v>
      </c>
      <c r="IE5006" s="200" t="s">
        <v>10618</v>
      </c>
      <c r="IF5006" s="200" t="s">
        <v>8155</v>
      </c>
    </row>
    <row r="5007" spans="237:240" x14ac:dyDescent="0.3">
      <c r="IC5007" s="200" t="s">
        <v>10612</v>
      </c>
      <c r="ID5007" s="200" t="s">
        <v>10619</v>
      </c>
      <c r="IE5007" s="200" t="s">
        <v>10620</v>
      </c>
      <c r="IF5007" s="200" t="s">
        <v>8155</v>
      </c>
    </row>
    <row r="5008" spans="237:240" x14ac:dyDescent="0.3">
      <c r="IC5008" s="200" t="s">
        <v>10612</v>
      </c>
      <c r="ID5008" s="200" t="s">
        <v>10621</v>
      </c>
      <c r="IE5008" s="200" t="s">
        <v>10622</v>
      </c>
      <c r="IF5008" s="200" t="s">
        <v>8155</v>
      </c>
    </row>
    <row r="5009" spans="237:240" x14ac:dyDescent="0.3">
      <c r="IC5009" s="200" t="s">
        <v>10612</v>
      </c>
      <c r="ID5009" s="200" t="s">
        <v>10623</v>
      </c>
      <c r="IE5009" s="200" t="s">
        <v>10624</v>
      </c>
      <c r="IF5009" s="200" t="s">
        <v>8155</v>
      </c>
    </row>
    <row r="5010" spans="237:240" x14ac:dyDescent="0.3">
      <c r="IC5010" s="200" t="s">
        <v>10612</v>
      </c>
      <c r="ID5010" s="200" t="s">
        <v>10625</v>
      </c>
      <c r="IE5010" s="200" t="s">
        <v>10626</v>
      </c>
      <c r="IF5010" s="200" t="s">
        <v>8155</v>
      </c>
    </row>
    <row r="5011" spans="237:240" x14ac:dyDescent="0.3">
      <c r="IC5011" s="200" t="s">
        <v>10627</v>
      </c>
      <c r="ID5011" s="200" t="s">
        <v>10628</v>
      </c>
      <c r="IE5011" s="200" t="s">
        <v>10629</v>
      </c>
      <c r="IF5011" s="200" t="s">
        <v>8155</v>
      </c>
    </row>
    <row r="5012" spans="237:240" x14ac:dyDescent="0.3">
      <c r="IC5012" s="200" t="s">
        <v>10627</v>
      </c>
      <c r="ID5012" s="200" t="s">
        <v>10630</v>
      </c>
      <c r="IE5012" s="200" t="s">
        <v>10631</v>
      </c>
      <c r="IF5012" s="200" t="s">
        <v>8155</v>
      </c>
    </row>
    <row r="5013" spans="237:240" x14ac:dyDescent="0.3">
      <c r="IC5013" s="200" t="s">
        <v>10627</v>
      </c>
      <c r="ID5013" s="200" t="s">
        <v>10632</v>
      </c>
      <c r="IE5013" s="200" t="s">
        <v>10633</v>
      </c>
      <c r="IF5013" s="200" t="s">
        <v>8155</v>
      </c>
    </row>
    <row r="5014" spans="237:240" x14ac:dyDescent="0.3">
      <c r="IC5014" s="200" t="s">
        <v>10627</v>
      </c>
      <c r="ID5014" s="200" t="s">
        <v>10634</v>
      </c>
      <c r="IE5014" s="200" t="s">
        <v>10635</v>
      </c>
      <c r="IF5014" s="200" t="s">
        <v>8155</v>
      </c>
    </row>
    <row r="5015" spans="237:240" x14ac:dyDescent="0.3">
      <c r="IC5015" s="200" t="s">
        <v>10627</v>
      </c>
      <c r="ID5015" s="200" t="s">
        <v>10636</v>
      </c>
      <c r="IE5015" s="200" t="s">
        <v>10637</v>
      </c>
      <c r="IF5015" s="200" t="s">
        <v>8155</v>
      </c>
    </row>
    <row r="5016" spans="237:240" x14ac:dyDescent="0.3">
      <c r="IC5016" s="200" t="s">
        <v>10627</v>
      </c>
      <c r="ID5016" s="200" t="s">
        <v>10638</v>
      </c>
      <c r="IE5016" s="200" t="s">
        <v>10639</v>
      </c>
      <c r="IF5016" s="200" t="s">
        <v>8155</v>
      </c>
    </row>
    <row r="5017" spans="237:240" x14ac:dyDescent="0.3">
      <c r="IC5017" s="200" t="s">
        <v>10627</v>
      </c>
      <c r="ID5017" s="200" t="s">
        <v>9866</v>
      </c>
      <c r="IE5017" s="200" t="s">
        <v>10640</v>
      </c>
      <c r="IF5017" s="200" t="s">
        <v>8155</v>
      </c>
    </row>
    <row r="5018" spans="237:240" x14ac:dyDescent="0.3">
      <c r="IC5018" s="200" t="s">
        <v>10627</v>
      </c>
      <c r="ID5018" s="200" t="s">
        <v>10641</v>
      </c>
      <c r="IE5018" s="200" t="s">
        <v>10642</v>
      </c>
      <c r="IF5018" s="200" t="s">
        <v>8155</v>
      </c>
    </row>
    <row r="5019" spans="237:240" x14ac:dyDescent="0.3">
      <c r="IC5019" s="200" t="s">
        <v>10627</v>
      </c>
      <c r="ID5019" s="200" t="s">
        <v>10643</v>
      </c>
      <c r="IE5019" s="200" t="s">
        <v>10644</v>
      </c>
      <c r="IF5019" s="200" t="s">
        <v>8155</v>
      </c>
    </row>
    <row r="5020" spans="237:240" x14ac:dyDescent="0.3">
      <c r="IC5020" s="200" t="s">
        <v>10627</v>
      </c>
      <c r="ID5020" s="200" t="s">
        <v>10645</v>
      </c>
      <c r="IE5020" s="200" t="s">
        <v>10646</v>
      </c>
      <c r="IF5020" s="200" t="s">
        <v>8155</v>
      </c>
    </row>
    <row r="5021" spans="237:240" x14ac:dyDescent="0.3">
      <c r="IC5021" s="200" t="s">
        <v>10627</v>
      </c>
      <c r="ID5021" s="200" t="s">
        <v>10647</v>
      </c>
      <c r="IE5021" s="200" t="s">
        <v>10648</v>
      </c>
      <c r="IF5021" s="200" t="s">
        <v>8155</v>
      </c>
    </row>
    <row r="5022" spans="237:240" x14ac:dyDescent="0.3">
      <c r="IC5022" s="200" t="s">
        <v>10627</v>
      </c>
      <c r="ID5022" s="200" t="s">
        <v>10649</v>
      </c>
      <c r="IE5022" s="200" t="s">
        <v>10650</v>
      </c>
      <c r="IF5022" s="200" t="s">
        <v>8155</v>
      </c>
    </row>
    <row r="5023" spans="237:240" x14ac:dyDescent="0.3">
      <c r="IC5023" s="200" t="s">
        <v>10651</v>
      </c>
      <c r="ID5023" s="200" t="s">
        <v>5720</v>
      </c>
      <c r="IE5023" s="200" t="s">
        <v>10652</v>
      </c>
      <c r="IF5023" s="200" t="s">
        <v>8155</v>
      </c>
    </row>
    <row r="5024" spans="237:240" x14ac:dyDescent="0.3">
      <c r="IC5024" s="200" t="s">
        <v>10651</v>
      </c>
      <c r="ID5024" s="200" t="s">
        <v>10653</v>
      </c>
      <c r="IE5024" s="200" t="s">
        <v>10654</v>
      </c>
      <c r="IF5024" s="200" t="s">
        <v>8155</v>
      </c>
    </row>
    <row r="5025" spans="237:240" x14ac:dyDescent="0.3">
      <c r="IC5025" s="200" t="s">
        <v>10651</v>
      </c>
      <c r="ID5025" s="200" t="s">
        <v>10655</v>
      </c>
      <c r="IE5025" s="200" t="s">
        <v>10656</v>
      </c>
      <c r="IF5025" s="200" t="s">
        <v>8155</v>
      </c>
    </row>
    <row r="5026" spans="237:240" x14ac:dyDescent="0.3">
      <c r="IC5026" s="200" t="s">
        <v>10651</v>
      </c>
      <c r="ID5026" s="200" t="s">
        <v>10657</v>
      </c>
      <c r="IE5026" s="200" t="s">
        <v>10658</v>
      </c>
      <c r="IF5026" s="200" t="s">
        <v>8155</v>
      </c>
    </row>
    <row r="5027" spans="237:240" x14ac:dyDescent="0.3">
      <c r="IC5027" s="200" t="s">
        <v>10651</v>
      </c>
      <c r="ID5027" s="200" t="s">
        <v>10659</v>
      </c>
      <c r="IE5027" s="200" t="s">
        <v>10660</v>
      </c>
      <c r="IF5027" s="200" t="s">
        <v>8155</v>
      </c>
    </row>
    <row r="5028" spans="237:240" x14ac:dyDescent="0.3">
      <c r="IC5028" s="200" t="s">
        <v>10651</v>
      </c>
      <c r="ID5028" s="200" t="s">
        <v>10661</v>
      </c>
      <c r="IE5028" s="200" t="s">
        <v>10662</v>
      </c>
      <c r="IF5028" s="200" t="s">
        <v>8155</v>
      </c>
    </row>
    <row r="5029" spans="237:240" x14ac:dyDescent="0.3">
      <c r="IC5029" s="200" t="s">
        <v>10651</v>
      </c>
      <c r="ID5029" s="200" t="s">
        <v>10663</v>
      </c>
      <c r="IE5029" s="200" t="s">
        <v>10664</v>
      </c>
      <c r="IF5029" s="200" t="s">
        <v>8155</v>
      </c>
    </row>
    <row r="5030" spans="237:240" x14ac:dyDescent="0.3">
      <c r="IC5030" s="200" t="s">
        <v>10651</v>
      </c>
      <c r="ID5030" s="200" t="s">
        <v>10665</v>
      </c>
      <c r="IE5030" s="200" t="s">
        <v>10666</v>
      </c>
      <c r="IF5030" s="200" t="s">
        <v>8155</v>
      </c>
    </row>
    <row r="5031" spans="237:240" x14ac:dyDescent="0.3">
      <c r="IC5031" s="200" t="s">
        <v>10667</v>
      </c>
      <c r="ID5031" s="200" t="s">
        <v>10668</v>
      </c>
      <c r="IE5031" s="200" t="s">
        <v>10669</v>
      </c>
      <c r="IF5031" s="200" t="s">
        <v>8155</v>
      </c>
    </row>
    <row r="5032" spans="237:240" x14ac:dyDescent="0.3">
      <c r="IC5032" s="200" t="s">
        <v>10667</v>
      </c>
      <c r="ID5032" s="200" t="s">
        <v>10670</v>
      </c>
      <c r="IE5032" s="200" t="s">
        <v>10671</v>
      </c>
      <c r="IF5032" s="200" t="s">
        <v>8155</v>
      </c>
    </row>
    <row r="5033" spans="237:240" x14ac:dyDescent="0.3">
      <c r="IC5033" s="200" t="s">
        <v>10667</v>
      </c>
      <c r="ID5033" s="200" t="s">
        <v>10672</v>
      </c>
      <c r="IE5033" s="200" t="s">
        <v>10673</v>
      </c>
      <c r="IF5033" s="200" t="s">
        <v>8155</v>
      </c>
    </row>
    <row r="5034" spans="237:240" x14ac:dyDescent="0.3">
      <c r="IC5034" s="200" t="s">
        <v>10667</v>
      </c>
      <c r="ID5034" s="200" t="s">
        <v>10674</v>
      </c>
      <c r="IE5034" s="200" t="s">
        <v>10675</v>
      </c>
      <c r="IF5034" s="200" t="s">
        <v>8155</v>
      </c>
    </row>
    <row r="5035" spans="237:240" x14ac:dyDescent="0.3">
      <c r="IC5035" s="200" t="s">
        <v>10667</v>
      </c>
      <c r="ID5035" s="200" t="s">
        <v>10676</v>
      </c>
      <c r="IE5035" s="200" t="s">
        <v>10677</v>
      </c>
      <c r="IF5035" s="200" t="s">
        <v>8155</v>
      </c>
    </row>
    <row r="5036" spans="237:240" x14ac:dyDescent="0.3">
      <c r="IC5036" s="200" t="s">
        <v>10667</v>
      </c>
      <c r="ID5036" s="200" t="s">
        <v>10678</v>
      </c>
      <c r="IE5036" s="200" t="s">
        <v>10679</v>
      </c>
      <c r="IF5036" s="200" t="s">
        <v>8155</v>
      </c>
    </row>
    <row r="5037" spans="237:240" x14ac:dyDescent="0.3">
      <c r="IC5037" s="200" t="s">
        <v>10667</v>
      </c>
      <c r="ID5037" s="200" t="s">
        <v>10680</v>
      </c>
      <c r="IE5037" s="200" t="s">
        <v>10681</v>
      </c>
      <c r="IF5037" s="200" t="s">
        <v>8155</v>
      </c>
    </row>
    <row r="5038" spans="237:240" x14ac:dyDescent="0.3">
      <c r="IC5038" s="200" t="s">
        <v>10667</v>
      </c>
      <c r="ID5038" s="200" t="s">
        <v>10682</v>
      </c>
      <c r="IE5038" s="200" t="s">
        <v>10683</v>
      </c>
      <c r="IF5038" s="200" t="s">
        <v>8155</v>
      </c>
    </row>
    <row r="5039" spans="237:240" x14ac:dyDescent="0.3">
      <c r="IC5039" s="200" t="s">
        <v>10667</v>
      </c>
      <c r="ID5039" s="200" t="s">
        <v>10684</v>
      </c>
      <c r="IE5039" s="200" t="s">
        <v>10685</v>
      </c>
      <c r="IF5039" s="200" t="s">
        <v>8155</v>
      </c>
    </row>
    <row r="5040" spans="237:240" x14ac:dyDescent="0.3">
      <c r="IC5040" s="200" t="s">
        <v>10667</v>
      </c>
      <c r="ID5040" s="200" t="s">
        <v>10686</v>
      </c>
      <c r="IE5040" s="200" t="s">
        <v>10687</v>
      </c>
      <c r="IF5040" s="200" t="s">
        <v>8155</v>
      </c>
    </row>
    <row r="5041" spans="237:240" x14ac:dyDescent="0.3">
      <c r="IC5041" s="200" t="s">
        <v>10667</v>
      </c>
      <c r="ID5041" s="200" t="s">
        <v>8778</v>
      </c>
      <c r="IE5041" s="200" t="s">
        <v>10688</v>
      </c>
      <c r="IF5041" s="200" t="s">
        <v>8155</v>
      </c>
    </row>
    <row r="5042" spans="237:240" x14ac:dyDescent="0.3">
      <c r="IC5042" s="200" t="s">
        <v>10689</v>
      </c>
      <c r="ID5042" s="200" t="s">
        <v>10690</v>
      </c>
      <c r="IE5042" s="200" t="s">
        <v>10691</v>
      </c>
      <c r="IF5042" s="200" t="s">
        <v>8155</v>
      </c>
    </row>
    <row r="5043" spans="237:240" x14ac:dyDescent="0.3">
      <c r="IC5043" s="200" t="s">
        <v>10689</v>
      </c>
      <c r="ID5043" s="200" t="s">
        <v>10692</v>
      </c>
      <c r="IE5043" s="200" t="s">
        <v>10693</v>
      </c>
      <c r="IF5043" s="200" t="s">
        <v>8155</v>
      </c>
    </row>
    <row r="5044" spans="237:240" x14ac:dyDescent="0.3">
      <c r="IC5044" s="200" t="s">
        <v>10689</v>
      </c>
      <c r="ID5044" s="200" t="s">
        <v>10694</v>
      </c>
      <c r="IE5044" s="200" t="s">
        <v>10695</v>
      </c>
      <c r="IF5044" s="200" t="s">
        <v>8155</v>
      </c>
    </row>
    <row r="5045" spans="237:240" x14ac:dyDescent="0.3">
      <c r="IC5045" s="200" t="s">
        <v>10689</v>
      </c>
      <c r="ID5045" s="200" t="s">
        <v>10696</v>
      </c>
      <c r="IE5045" s="200" t="s">
        <v>10697</v>
      </c>
      <c r="IF5045" s="200" t="s">
        <v>8155</v>
      </c>
    </row>
    <row r="5046" spans="237:240" x14ac:dyDescent="0.3">
      <c r="IC5046" s="200" t="s">
        <v>10689</v>
      </c>
      <c r="ID5046" s="200" t="s">
        <v>10698</v>
      </c>
      <c r="IE5046" s="200" t="s">
        <v>10699</v>
      </c>
      <c r="IF5046" s="200" t="s">
        <v>8155</v>
      </c>
    </row>
    <row r="5047" spans="237:240" x14ac:dyDescent="0.3">
      <c r="IC5047" s="200" t="s">
        <v>10700</v>
      </c>
      <c r="ID5047" s="200" t="s">
        <v>10701</v>
      </c>
      <c r="IE5047" s="200" t="s">
        <v>10702</v>
      </c>
      <c r="IF5047" s="200" t="s">
        <v>8155</v>
      </c>
    </row>
    <row r="5048" spans="237:240" x14ac:dyDescent="0.3">
      <c r="IC5048" s="200" t="s">
        <v>10700</v>
      </c>
      <c r="ID5048" s="200" t="s">
        <v>9121</v>
      </c>
      <c r="IE5048" s="200" t="s">
        <v>10703</v>
      </c>
      <c r="IF5048" s="200" t="s">
        <v>8155</v>
      </c>
    </row>
    <row r="5049" spans="237:240" x14ac:dyDescent="0.3">
      <c r="IC5049" s="200" t="s">
        <v>10704</v>
      </c>
      <c r="ID5049" s="200" t="s">
        <v>10705</v>
      </c>
      <c r="IE5049" s="200" t="s">
        <v>10706</v>
      </c>
      <c r="IF5049" s="200" t="s">
        <v>8155</v>
      </c>
    </row>
    <row r="5050" spans="237:240" x14ac:dyDescent="0.3">
      <c r="IC5050" s="200" t="s">
        <v>10704</v>
      </c>
      <c r="ID5050" s="200" t="s">
        <v>10707</v>
      </c>
      <c r="IE5050" s="200" t="s">
        <v>10708</v>
      </c>
      <c r="IF5050" s="200" t="s">
        <v>8155</v>
      </c>
    </row>
    <row r="5051" spans="237:240" x14ac:dyDescent="0.3">
      <c r="IC5051" s="200" t="s">
        <v>10704</v>
      </c>
      <c r="ID5051" s="200" t="s">
        <v>10709</v>
      </c>
      <c r="IE5051" s="200" t="s">
        <v>10710</v>
      </c>
      <c r="IF5051" s="200" t="s">
        <v>8155</v>
      </c>
    </row>
    <row r="5052" spans="237:240" x14ac:dyDescent="0.3">
      <c r="IC5052" s="200" t="s">
        <v>10704</v>
      </c>
      <c r="ID5052" s="200" t="s">
        <v>10711</v>
      </c>
      <c r="IE5052" s="200" t="s">
        <v>10712</v>
      </c>
      <c r="IF5052" s="200" t="s">
        <v>8155</v>
      </c>
    </row>
    <row r="5053" spans="237:240" x14ac:dyDescent="0.3">
      <c r="IC5053" s="200" t="s">
        <v>10713</v>
      </c>
      <c r="ID5053" s="200" t="s">
        <v>10714</v>
      </c>
      <c r="IE5053" s="200" t="s">
        <v>10715</v>
      </c>
      <c r="IF5053" s="200" t="s">
        <v>8155</v>
      </c>
    </row>
    <row r="5054" spans="237:240" x14ac:dyDescent="0.3">
      <c r="IC5054" s="200" t="s">
        <v>10713</v>
      </c>
      <c r="ID5054" s="200" t="s">
        <v>10716</v>
      </c>
      <c r="IE5054" s="200" t="s">
        <v>10717</v>
      </c>
      <c r="IF5054" s="200" t="s">
        <v>8155</v>
      </c>
    </row>
    <row r="5055" spans="237:240" x14ac:dyDescent="0.3">
      <c r="IC5055" s="200" t="s">
        <v>10713</v>
      </c>
      <c r="ID5055" s="200" t="s">
        <v>10718</v>
      </c>
      <c r="IE5055" s="200" t="s">
        <v>10719</v>
      </c>
      <c r="IF5055" s="200" t="s">
        <v>8155</v>
      </c>
    </row>
    <row r="5056" spans="237:240" x14ac:dyDescent="0.3">
      <c r="IC5056" s="200" t="s">
        <v>10713</v>
      </c>
      <c r="ID5056" s="200" t="s">
        <v>10720</v>
      </c>
      <c r="IE5056" s="200" t="s">
        <v>10721</v>
      </c>
      <c r="IF5056" s="200" t="s">
        <v>8155</v>
      </c>
    </row>
    <row r="5057" spans="237:240" x14ac:dyDescent="0.3">
      <c r="IC5057" s="200" t="s">
        <v>10713</v>
      </c>
      <c r="ID5057" s="200" t="s">
        <v>10722</v>
      </c>
      <c r="IE5057" s="200" t="s">
        <v>10723</v>
      </c>
      <c r="IF5057" s="200" t="s">
        <v>8155</v>
      </c>
    </row>
    <row r="5058" spans="237:240" x14ac:dyDescent="0.3">
      <c r="IC5058" s="200" t="s">
        <v>10713</v>
      </c>
      <c r="ID5058" s="200" t="s">
        <v>10724</v>
      </c>
      <c r="IE5058" s="200" t="s">
        <v>10725</v>
      </c>
      <c r="IF5058" s="200" t="s">
        <v>8155</v>
      </c>
    </row>
    <row r="5059" spans="237:240" x14ac:dyDescent="0.3">
      <c r="IC5059" s="200" t="s">
        <v>10726</v>
      </c>
      <c r="ID5059" s="200" t="s">
        <v>10727</v>
      </c>
      <c r="IE5059" s="200" t="s">
        <v>10728</v>
      </c>
      <c r="IF5059" s="200" t="s">
        <v>8155</v>
      </c>
    </row>
    <row r="5060" spans="237:240" x14ac:dyDescent="0.3">
      <c r="IC5060" s="200" t="s">
        <v>10729</v>
      </c>
      <c r="ID5060" s="200" t="s">
        <v>10730</v>
      </c>
      <c r="IE5060" s="200" t="s">
        <v>10731</v>
      </c>
      <c r="IF5060" s="200" t="s">
        <v>8155</v>
      </c>
    </row>
    <row r="5061" spans="237:240" x14ac:dyDescent="0.3">
      <c r="IC5061" s="200" t="s">
        <v>10732</v>
      </c>
      <c r="ID5061" s="200" t="s">
        <v>10733</v>
      </c>
      <c r="IE5061" s="200" t="s">
        <v>10734</v>
      </c>
      <c r="IF5061" s="200" t="s">
        <v>8155</v>
      </c>
    </row>
    <row r="5062" spans="237:240" x14ac:dyDescent="0.3">
      <c r="IC5062" s="200" t="s">
        <v>10735</v>
      </c>
      <c r="ID5062" s="200" t="s">
        <v>10736</v>
      </c>
      <c r="IE5062" s="200" t="s">
        <v>10737</v>
      </c>
      <c r="IF5062" s="200" t="s">
        <v>8155</v>
      </c>
    </row>
    <row r="5063" spans="237:240" x14ac:dyDescent="0.3">
      <c r="IC5063" s="200" t="s">
        <v>10735</v>
      </c>
      <c r="ID5063" s="200" t="s">
        <v>10738</v>
      </c>
      <c r="IE5063" s="200" t="s">
        <v>10739</v>
      </c>
      <c r="IF5063" s="200" t="s">
        <v>8155</v>
      </c>
    </row>
    <row r="5064" spans="237:240" x14ac:dyDescent="0.3">
      <c r="IC5064" s="200" t="s">
        <v>10740</v>
      </c>
      <c r="ID5064" s="200" t="s">
        <v>10741</v>
      </c>
      <c r="IE5064" s="200" t="s">
        <v>10742</v>
      </c>
      <c r="IF5064" s="200" t="s">
        <v>8155</v>
      </c>
    </row>
    <row r="5065" spans="237:240" x14ac:dyDescent="0.3">
      <c r="IC5065" s="200" t="s">
        <v>10740</v>
      </c>
      <c r="ID5065" s="200" t="s">
        <v>3205</v>
      </c>
      <c r="IE5065" s="200" t="s">
        <v>10743</v>
      </c>
      <c r="IF5065" s="200" t="s">
        <v>8155</v>
      </c>
    </row>
    <row r="5066" spans="237:240" x14ac:dyDescent="0.3">
      <c r="IC5066" s="200" t="s">
        <v>10744</v>
      </c>
      <c r="ID5066" s="200" t="s">
        <v>10745</v>
      </c>
      <c r="IE5066" s="200" t="s">
        <v>10746</v>
      </c>
      <c r="IF5066" s="200" t="s">
        <v>8155</v>
      </c>
    </row>
    <row r="5067" spans="237:240" x14ac:dyDescent="0.3">
      <c r="IC5067" s="200" t="s">
        <v>10744</v>
      </c>
      <c r="ID5067" s="200" t="s">
        <v>10747</v>
      </c>
      <c r="IE5067" s="200" t="s">
        <v>10748</v>
      </c>
      <c r="IF5067" s="200" t="s">
        <v>8155</v>
      </c>
    </row>
    <row r="5068" spans="237:240" x14ac:dyDescent="0.3">
      <c r="IC5068" s="200" t="s">
        <v>10749</v>
      </c>
      <c r="ID5068" s="200" t="s">
        <v>10750</v>
      </c>
      <c r="IE5068" s="200" t="s">
        <v>10751</v>
      </c>
      <c r="IF5068" s="200" t="s">
        <v>8155</v>
      </c>
    </row>
    <row r="5069" spans="237:240" x14ac:dyDescent="0.3">
      <c r="IC5069" s="200" t="s">
        <v>10749</v>
      </c>
      <c r="ID5069" s="200" t="s">
        <v>8350</v>
      </c>
      <c r="IE5069" s="200" t="s">
        <v>10752</v>
      </c>
      <c r="IF5069" s="200" t="s">
        <v>8155</v>
      </c>
    </row>
    <row r="5070" spans="237:240" x14ac:dyDescent="0.3">
      <c r="IC5070" s="200" t="s">
        <v>10749</v>
      </c>
      <c r="ID5070" s="200" t="s">
        <v>10753</v>
      </c>
      <c r="IE5070" s="200" t="s">
        <v>10754</v>
      </c>
      <c r="IF5070" s="200" t="s">
        <v>8155</v>
      </c>
    </row>
    <row r="5071" spans="237:240" x14ac:dyDescent="0.3">
      <c r="IC5071" s="200" t="s">
        <v>10749</v>
      </c>
      <c r="ID5071" s="200" t="s">
        <v>10755</v>
      </c>
      <c r="IE5071" s="200" t="s">
        <v>10756</v>
      </c>
      <c r="IF5071" s="200" t="s">
        <v>8155</v>
      </c>
    </row>
    <row r="5072" spans="237:240" x14ac:dyDescent="0.3">
      <c r="IC5072" s="200" t="s">
        <v>10757</v>
      </c>
      <c r="ID5072" s="200" t="s">
        <v>10758</v>
      </c>
      <c r="IE5072" s="200" t="s">
        <v>10759</v>
      </c>
      <c r="IF5072" s="200" t="s">
        <v>8155</v>
      </c>
    </row>
    <row r="5073" spans="237:240" x14ac:dyDescent="0.3">
      <c r="IC5073" s="200" t="s">
        <v>10757</v>
      </c>
      <c r="ID5073" s="200" t="s">
        <v>10760</v>
      </c>
      <c r="IE5073" s="200" t="s">
        <v>10761</v>
      </c>
      <c r="IF5073" s="200" t="s">
        <v>8155</v>
      </c>
    </row>
    <row r="5074" spans="237:240" x14ac:dyDescent="0.3">
      <c r="IC5074" s="200" t="s">
        <v>10762</v>
      </c>
      <c r="ID5074" s="200" t="s">
        <v>10763</v>
      </c>
      <c r="IE5074" s="200" t="s">
        <v>10764</v>
      </c>
      <c r="IF5074" s="200" t="s">
        <v>8155</v>
      </c>
    </row>
    <row r="5075" spans="237:240" x14ac:dyDescent="0.3">
      <c r="IC5075" s="200" t="s">
        <v>10762</v>
      </c>
      <c r="ID5075" s="200" t="s">
        <v>10765</v>
      </c>
      <c r="IE5075" s="200" t="s">
        <v>10766</v>
      </c>
      <c r="IF5075" s="200" t="s">
        <v>8155</v>
      </c>
    </row>
    <row r="5076" spans="237:240" x14ac:dyDescent="0.3">
      <c r="IC5076" s="200" t="s">
        <v>10767</v>
      </c>
      <c r="ID5076" s="200" t="s">
        <v>10768</v>
      </c>
      <c r="IE5076" s="200" t="s">
        <v>10769</v>
      </c>
      <c r="IF5076" s="200" t="s">
        <v>8155</v>
      </c>
    </row>
    <row r="5077" spans="237:240" x14ac:dyDescent="0.3">
      <c r="IC5077" s="200" t="s">
        <v>10770</v>
      </c>
      <c r="ID5077" s="200" t="s">
        <v>8598</v>
      </c>
      <c r="IE5077" s="200" t="s">
        <v>10771</v>
      </c>
      <c r="IF5077" s="200" t="s">
        <v>8155</v>
      </c>
    </row>
    <row r="5078" spans="237:240" x14ac:dyDescent="0.3">
      <c r="IC5078" s="200" t="s">
        <v>10770</v>
      </c>
      <c r="ID5078" s="200" t="s">
        <v>10772</v>
      </c>
      <c r="IE5078" s="200" t="s">
        <v>10773</v>
      </c>
      <c r="IF5078" s="200" t="s">
        <v>8155</v>
      </c>
    </row>
    <row r="5079" spans="237:240" x14ac:dyDescent="0.3">
      <c r="IC5079" s="200" t="s">
        <v>10770</v>
      </c>
      <c r="ID5079" s="200" t="s">
        <v>10774</v>
      </c>
      <c r="IE5079" s="200" t="s">
        <v>10775</v>
      </c>
      <c r="IF5079" s="200" t="s">
        <v>8155</v>
      </c>
    </row>
    <row r="5080" spans="237:240" x14ac:dyDescent="0.3">
      <c r="IC5080" s="200" t="s">
        <v>10776</v>
      </c>
      <c r="ID5080" s="200" t="s">
        <v>10777</v>
      </c>
      <c r="IE5080" s="200" t="s">
        <v>10778</v>
      </c>
      <c r="IF5080" s="200" t="s">
        <v>8155</v>
      </c>
    </row>
    <row r="5081" spans="237:240" x14ac:dyDescent="0.3">
      <c r="IC5081" s="200" t="s">
        <v>10779</v>
      </c>
      <c r="ID5081" s="200" t="s">
        <v>10780</v>
      </c>
      <c r="IE5081" s="200" t="s">
        <v>10781</v>
      </c>
      <c r="IF5081" s="200" t="s">
        <v>8155</v>
      </c>
    </row>
    <row r="5082" spans="237:240" x14ac:dyDescent="0.3">
      <c r="IC5082" s="200" t="s">
        <v>10782</v>
      </c>
      <c r="ID5082" s="200" t="s">
        <v>10783</v>
      </c>
      <c r="IE5082" s="200" t="s">
        <v>10784</v>
      </c>
      <c r="IF5082" s="200" t="s">
        <v>8155</v>
      </c>
    </row>
    <row r="5083" spans="237:240" x14ac:dyDescent="0.3">
      <c r="IC5083" s="200" t="s">
        <v>10782</v>
      </c>
      <c r="ID5083" s="200" t="s">
        <v>10785</v>
      </c>
      <c r="IE5083" s="200" t="s">
        <v>10786</v>
      </c>
      <c r="IF5083" s="200" t="s">
        <v>8155</v>
      </c>
    </row>
    <row r="5084" spans="237:240" x14ac:dyDescent="0.3">
      <c r="IC5084" s="200" t="s">
        <v>10787</v>
      </c>
      <c r="ID5084" s="200" t="s">
        <v>10788</v>
      </c>
      <c r="IE5084" s="200" t="s">
        <v>10789</v>
      </c>
      <c r="IF5084" s="200" t="s">
        <v>8155</v>
      </c>
    </row>
    <row r="5085" spans="237:240" x14ac:dyDescent="0.3">
      <c r="IC5085" s="200" t="s">
        <v>10787</v>
      </c>
      <c r="ID5085" s="200" t="s">
        <v>10790</v>
      </c>
      <c r="IE5085" s="200" t="s">
        <v>10791</v>
      </c>
      <c r="IF5085" s="200" t="s">
        <v>8155</v>
      </c>
    </row>
    <row r="5086" spans="237:240" x14ac:dyDescent="0.3">
      <c r="IC5086" s="200" t="s">
        <v>10787</v>
      </c>
      <c r="ID5086" s="200" t="s">
        <v>10792</v>
      </c>
      <c r="IE5086" s="200" t="s">
        <v>10793</v>
      </c>
      <c r="IF5086" s="200" t="s">
        <v>8155</v>
      </c>
    </row>
    <row r="5087" spans="237:240" x14ac:dyDescent="0.3">
      <c r="IC5087" s="200" t="s">
        <v>10794</v>
      </c>
      <c r="ID5087" s="200" t="s">
        <v>10795</v>
      </c>
      <c r="IE5087" s="200" t="s">
        <v>10796</v>
      </c>
      <c r="IF5087" s="200" t="s">
        <v>8155</v>
      </c>
    </row>
    <row r="5088" spans="237:240" x14ac:dyDescent="0.3">
      <c r="IC5088" s="200" t="s">
        <v>10794</v>
      </c>
      <c r="ID5088" s="200" t="s">
        <v>10797</v>
      </c>
      <c r="IE5088" s="200" t="s">
        <v>10798</v>
      </c>
      <c r="IF5088" s="200" t="s">
        <v>8155</v>
      </c>
    </row>
    <row r="5089" spans="237:240" x14ac:dyDescent="0.3">
      <c r="IC5089" s="200" t="s">
        <v>10794</v>
      </c>
      <c r="ID5089" s="200" t="s">
        <v>10799</v>
      </c>
      <c r="IE5089" s="200" t="s">
        <v>10800</v>
      </c>
      <c r="IF5089" s="200" t="s">
        <v>8155</v>
      </c>
    </row>
    <row r="5090" spans="237:240" x14ac:dyDescent="0.3">
      <c r="IC5090" s="200" t="s">
        <v>10794</v>
      </c>
      <c r="ID5090" s="200" t="s">
        <v>10801</v>
      </c>
      <c r="IE5090" s="200" t="s">
        <v>10802</v>
      </c>
      <c r="IF5090" s="200" t="s">
        <v>8155</v>
      </c>
    </row>
    <row r="5091" spans="237:240" x14ac:dyDescent="0.3">
      <c r="IC5091" s="200" t="s">
        <v>10803</v>
      </c>
      <c r="ID5091" s="200" t="s">
        <v>10804</v>
      </c>
      <c r="IE5091" s="200" t="s">
        <v>10805</v>
      </c>
      <c r="IF5091" s="200" t="s">
        <v>8155</v>
      </c>
    </row>
    <row r="5092" spans="237:240" x14ac:dyDescent="0.3">
      <c r="IC5092" s="200" t="s">
        <v>10803</v>
      </c>
      <c r="ID5092" s="200" t="s">
        <v>10806</v>
      </c>
      <c r="IE5092" s="200" t="s">
        <v>10807</v>
      </c>
      <c r="IF5092" s="200" t="s">
        <v>8155</v>
      </c>
    </row>
    <row r="5093" spans="237:240" x14ac:dyDescent="0.3">
      <c r="IC5093" s="200" t="s">
        <v>10803</v>
      </c>
      <c r="ID5093" s="200" t="s">
        <v>10808</v>
      </c>
      <c r="IE5093" s="200" t="s">
        <v>10809</v>
      </c>
      <c r="IF5093" s="200" t="s">
        <v>8155</v>
      </c>
    </row>
    <row r="5094" spans="237:240" x14ac:dyDescent="0.3">
      <c r="IC5094" s="200" t="s">
        <v>10803</v>
      </c>
      <c r="ID5094" s="200" t="s">
        <v>10810</v>
      </c>
      <c r="IE5094" s="200" t="s">
        <v>10811</v>
      </c>
      <c r="IF5094" s="200" t="s">
        <v>8155</v>
      </c>
    </row>
    <row r="5095" spans="237:240" x14ac:dyDescent="0.3">
      <c r="IC5095" s="200" t="s">
        <v>10803</v>
      </c>
      <c r="ID5095" s="200" t="s">
        <v>10812</v>
      </c>
      <c r="IE5095" s="200" t="s">
        <v>10813</v>
      </c>
      <c r="IF5095" s="200" t="s">
        <v>8155</v>
      </c>
    </row>
    <row r="5096" spans="237:240" x14ac:dyDescent="0.3">
      <c r="IC5096" s="200" t="s">
        <v>10814</v>
      </c>
      <c r="ID5096" s="200" t="s">
        <v>10815</v>
      </c>
      <c r="IE5096" s="200" t="s">
        <v>10816</v>
      </c>
      <c r="IF5096" s="200" t="s">
        <v>8155</v>
      </c>
    </row>
    <row r="5097" spans="237:240" x14ac:dyDescent="0.3">
      <c r="IC5097" s="200" t="s">
        <v>10817</v>
      </c>
      <c r="ID5097" s="200" t="s">
        <v>10818</v>
      </c>
      <c r="IE5097" s="200" t="s">
        <v>10819</v>
      </c>
      <c r="IF5097" s="200" t="s">
        <v>8155</v>
      </c>
    </row>
    <row r="5098" spans="237:240" x14ac:dyDescent="0.3">
      <c r="IC5098" s="200" t="s">
        <v>10817</v>
      </c>
      <c r="ID5098" s="200" t="s">
        <v>10820</v>
      </c>
      <c r="IE5098" s="200" t="s">
        <v>10821</v>
      </c>
      <c r="IF5098" s="200" t="s">
        <v>8155</v>
      </c>
    </row>
    <row r="5099" spans="237:240" x14ac:dyDescent="0.3">
      <c r="IC5099" s="200" t="s">
        <v>10817</v>
      </c>
      <c r="ID5099" s="200" t="s">
        <v>10822</v>
      </c>
      <c r="IE5099" s="200" t="s">
        <v>10823</v>
      </c>
      <c r="IF5099" s="200" t="s">
        <v>8155</v>
      </c>
    </row>
    <row r="5100" spans="237:240" x14ac:dyDescent="0.3">
      <c r="IC5100" s="200" t="s">
        <v>10817</v>
      </c>
      <c r="ID5100" s="200" t="s">
        <v>10824</v>
      </c>
      <c r="IE5100" s="200" t="s">
        <v>10825</v>
      </c>
      <c r="IF5100" s="200" t="s">
        <v>8155</v>
      </c>
    </row>
    <row r="5101" spans="237:240" x14ac:dyDescent="0.3">
      <c r="IC5101" s="200" t="s">
        <v>10826</v>
      </c>
      <c r="ID5101" s="200" t="s">
        <v>9895</v>
      </c>
      <c r="IE5101" s="200" t="s">
        <v>10827</v>
      </c>
      <c r="IF5101" s="200" t="s">
        <v>8155</v>
      </c>
    </row>
    <row r="5102" spans="237:240" x14ac:dyDescent="0.3">
      <c r="IC5102" s="200" t="s">
        <v>10826</v>
      </c>
      <c r="ID5102" s="200" t="s">
        <v>10828</v>
      </c>
      <c r="IE5102" s="200" t="s">
        <v>10829</v>
      </c>
      <c r="IF5102" s="200" t="s">
        <v>8155</v>
      </c>
    </row>
    <row r="5103" spans="237:240" x14ac:dyDescent="0.3">
      <c r="IC5103" s="200" t="s">
        <v>10826</v>
      </c>
      <c r="ID5103" s="200" t="s">
        <v>10830</v>
      </c>
      <c r="IE5103" s="200" t="s">
        <v>10831</v>
      </c>
      <c r="IF5103" s="200" t="s">
        <v>8155</v>
      </c>
    </row>
    <row r="5104" spans="237:240" x14ac:dyDescent="0.3">
      <c r="IC5104" s="200" t="s">
        <v>10826</v>
      </c>
      <c r="ID5104" s="200" t="s">
        <v>10832</v>
      </c>
      <c r="IE5104" s="200" t="s">
        <v>10833</v>
      </c>
      <c r="IF5104" s="200" t="s">
        <v>8155</v>
      </c>
    </row>
    <row r="5105" spans="237:240" x14ac:dyDescent="0.3">
      <c r="IC5105" s="200" t="s">
        <v>10826</v>
      </c>
      <c r="ID5105" s="200" t="s">
        <v>10834</v>
      </c>
      <c r="IE5105" s="200" t="s">
        <v>10835</v>
      </c>
      <c r="IF5105" s="200" t="s">
        <v>8155</v>
      </c>
    </row>
    <row r="5106" spans="237:240" x14ac:dyDescent="0.3">
      <c r="IC5106" s="200" t="s">
        <v>10826</v>
      </c>
      <c r="ID5106" s="200" t="s">
        <v>10836</v>
      </c>
      <c r="IE5106" s="200" t="s">
        <v>10837</v>
      </c>
      <c r="IF5106" s="200" t="s">
        <v>8155</v>
      </c>
    </row>
    <row r="5107" spans="237:240" x14ac:dyDescent="0.3">
      <c r="IC5107" s="200" t="s">
        <v>10826</v>
      </c>
      <c r="ID5107" s="200" t="s">
        <v>10838</v>
      </c>
      <c r="IE5107" s="200" t="s">
        <v>10839</v>
      </c>
      <c r="IF5107" s="200" t="s">
        <v>8155</v>
      </c>
    </row>
    <row r="5108" spans="237:240" x14ac:dyDescent="0.3">
      <c r="IC5108" s="200" t="s">
        <v>10840</v>
      </c>
      <c r="ID5108" s="200" t="s">
        <v>10841</v>
      </c>
      <c r="IE5108" s="200" t="s">
        <v>10842</v>
      </c>
      <c r="IF5108" s="200" t="s">
        <v>8155</v>
      </c>
    </row>
    <row r="5109" spans="237:240" x14ac:dyDescent="0.3">
      <c r="IC5109" s="200" t="s">
        <v>10840</v>
      </c>
      <c r="ID5109" s="200" t="s">
        <v>10843</v>
      </c>
      <c r="IE5109" s="200" t="s">
        <v>10844</v>
      </c>
      <c r="IF5109" s="200" t="s">
        <v>8155</v>
      </c>
    </row>
    <row r="5110" spans="237:240" x14ac:dyDescent="0.3">
      <c r="IC5110" s="200" t="s">
        <v>10840</v>
      </c>
      <c r="ID5110" s="200" t="s">
        <v>10845</v>
      </c>
      <c r="IE5110" s="200" t="s">
        <v>10846</v>
      </c>
      <c r="IF5110" s="200" t="s">
        <v>8155</v>
      </c>
    </row>
    <row r="5111" spans="237:240" x14ac:dyDescent="0.3">
      <c r="IC5111" s="200" t="s">
        <v>10840</v>
      </c>
      <c r="ID5111" s="200" t="s">
        <v>10847</v>
      </c>
      <c r="IE5111" s="200" t="s">
        <v>10848</v>
      </c>
      <c r="IF5111" s="200" t="s">
        <v>8155</v>
      </c>
    </row>
    <row r="5112" spans="237:240" x14ac:dyDescent="0.3">
      <c r="IC5112" s="200" t="s">
        <v>10840</v>
      </c>
      <c r="ID5112" s="200" t="s">
        <v>10849</v>
      </c>
      <c r="IE5112" s="200" t="s">
        <v>10850</v>
      </c>
      <c r="IF5112" s="200" t="s">
        <v>8155</v>
      </c>
    </row>
    <row r="5113" spans="237:240" x14ac:dyDescent="0.3">
      <c r="IC5113" s="200" t="s">
        <v>10840</v>
      </c>
      <c r="ID5113" s="200" t="s">
        <v>10851</v>
      </c>
      <c r="IE5113" s="200" t="s">
        <v>10852</v>
      </c>
      <c r="IF5113" s="200" t="s">
        <v>8155</v>
      </c>
    </row>
    <row r="5114" spans="237:240" x14ac:dyDescent="0.3">
      <c r="IC5114" s="200" t="s">
        <v>10853</v>
      </c>
      <c r="ID5114" s="200" t="s">
        <v>10854</v>
      </c>
      <c r="IE5114" s="200" t="s">
        <v>10855</v>
      </c>
      <c r="IF5114" s="200" t="s">
        <v>8155</v>
      </c>
    </row>
    <row r="5115" spans="237:240" x14ac:dyDescent="0.3">
      <c r="IC5115" s="200" t="s">
        <v>10853</v>
      </c>
      <c r="ID5115" s="200" t="s">
        <v>10856</v>
      </c>
      <c r="IE5115" s="200" t="s">
        <v>10857</v>
      </c>
      <c r="IF5115" s="200" t="s">
        <v>8155</v>
      </c>
    </row>
    <row r="5116" spans="237:240" x14ac:dyDescent="0.3">
      <c r="IC5116" s="200" t="s">
        <v>10853</v>
      </c>
      <c r="ID5116" s="200" t="s">
        <v>10858</v>
      </c>
      <c r="IE5116" s="200" t="s">
        <v>10859</v>
      </c>
      <c r="IF5116" s="200" t="s">
        <v>8155</v>
      </c>
    </row>
    <row r="5117" spans="237:240" x14ac:dyDescent="0.3">
      <c r="IC5117" s="200" t="s">
        <v>10853</v>
      </c>
      <c r="ID5117" s="200" t="s">
        <v>10860</v>
      </c>
      <c r="IE5117" s="200" t="s">
        <v>10861</v>
      </c>
      <c r="IF5117" s="200" t="s">
        <v>8155</v>
      </c>
    </row>
    <row r="5118" spans="237:240" x14ac:dyDescent="0.3">
      <c r="IC5118" s="200" t="s">
        <v>10853</v>
      </c>
      <c r="ID5118" s="200" t="s">
        <v>10523</v>
      </c>
      <c r="IE5118" s="200" t="s">
        <v>10862</v>
      </c>
      <c r="IF5118" s="200" t="s">
        <v>8155</v>
      </c>
    </row>
    <row r="5119" spans="237:240" x14ac:dyDescent="0.3">
      <c r="IC5119" s="200" t="s">
        <v>10853</v>
      </c>
      <c r="ID5119" s="200" t="s">
        <v>5956</v>
      </c>
      <c r="IE5119" s="200" t="s">
        <v>10863</v>
      </c>
      <c r="IF5119" s="200" t="s">
        <v>8155</v>
      </c>
    </row>
    <row r="5120" spans="237:240" x14ac:dyDescent="0.3">
      <c r="IC5120" s="200" t="s">
        <v>10853</v>
      </c>
      <c r="ID5120" s="200" t="s">
        <v>10864</v>
      </c>
      <c r="IE5120" s="200" t="s">
        <v>10865</v>
      </c>
      <c r="IF5120" s="200" t="s">
        <v>8155</v>
      </c>
    </row>
    <row r="5121" spans="237:240" x14ac:dyDescent="0.3">
      <c r="IC5121" s="200" t="s">
        <v>10866</v>
      </c>
      <c r="ID5121" s="200" t="s">
        <v>10867</v>
      </c>
      <c r="IE5121" s="200" t="s">
        <v>10868</v>
      </c>
      <c r="IF5121" s="200" t="s">
        <v>8155</v>
      </c>
    </row>
    <row r="5122" spans="237:240" x14ac:dyDescent="0.3">
      <c r="IC5122" s="200" t="s">
        <v>10866</v>
      </c>
      <c r="ID5122" s="200" t="s">
        <v>10869</v>
      </c>
      <c r="IE5122" s="200" t="s">
        <v>10870</v>
      </c>
      <c r="IF5122" s="200" t="s">
        <v>8155</v>
      </c>
    </row>
    <row r="5123" spans="237:240" x14ac:dyDescent="0.3">
      <c r="IC5123" s="200" t="s">
        <v>10866</v>
      </c>
      <c r="ID5123" s="200" t="s">
        <v>10871</v>
      </c>
      <c r="IE5123" s="200" t="s">
        <v>10872</v>
      </c>
      <c r="IF5123" s="200" t="s">
        <v>8155</v>
      </c>
    </row>
    <row r="5124" spans="237:240" x14ac:dyDescent="0.3">
      <c r="IC5124" s="200" t="s">
        <v>10866</v>
      </c>
      <c r="ID5124" s="200" t="s">
        <v>10873</v>
      </c>
      <c r="IE5124" s="200" t="s">
        <v>10874</v>
      </c>
      <c r="IF5124" s="200" t="s">
        <v>8155</v>
      </c>
    </row>
    <row r="5125" spans="237:240" x14ac:dyDescent="0.3">
      <c r="IC5125" s="200" t="s">
        <v>10875</v>
      </c>
      <c r="ID5125" s="200" t="s">
        <v>10876</v>
      </c>
      <c r="IE5125" s="200" t="s">
        <v>10877</v>
      </c>
      <c r="IF5125" s="200" t="s">
        <v>8155</v>
      </c>
    </row>
    <row r="5126" spans="237:240" x14ac:dyDescent="0.3">
      <c r="IC5126" s="200" t="s">
        <v>10878</v>
      </c>
      <c r="ID5126" s="200" t="s">
        <v>10879</v>
      </c>
      <c r="IE5126" s="200" t="s">
        <v>10880</v>
      </c>
      <c r="IF5126" s="200" t="s">
        <v>8155</v>
      </c>
    </row>
    <row r="5127" spans="237:240" x14ac:dyDescent="0.3">
      <c r="IC5127" s="200" t="s">
        <v>10878</v>
      </c>
      <c r="ID5127" s="200" t="s">
        <v>10881</v>
      </c>
      <c r="IE5127" s="200" t="s">
        <v>10882</v>
      </c>
      <c r="IF5127" s="200" t="s">
        <v>8155</v>
      </c>
    </row>
    <row r="5128" spans="237:240" x14ac:dyDescent="0.3">
      <c r="IC5128" s="200" t="s">
        <v>10883</v>
      </c>
      <c r="ID5128" s="200" t="s">
        <v>10884</v>
      </c>
      <c r="IE5128" s="200" t="s">
        <v>10885</v>
      </c>
      <c r="IF5128" s="200" t="s">
        <v>8155</v>
      </c>
    </row>
    <row r="5129" spans="237:240" x14ac:dyDescent="0.3">
      <c r="IC5129" s="200" t="s">
        <v>10886</v>
      </c>
      <c r="ID5129" s="200" t="s">
        <v>10887</v>
      </c>
      <c r="IE5129" s="200" t="s">
        <v>10888</v>
      </c>
      <c r="IF5129" s="200" t="s">
        <v>8155</v>
      </c>
    </row>
    <row r="5130" spans="237:240" x14ac:dyDescent="0.3">
      <c r="IC5130" s="200" t="s">
        <v>10886</v>
      </c>
      <c r="ID5130" s="200" t="s">
        <v>10889</v>
      </c>
      <c r="IE5130" s="200" t="s">
        <v>10890</v>
      </c>
      <c r="IF5130" s="200" t="s">
        <v>8155</v>
      </c>
    </row>
    <row r="5131" spans="237:240" x14ac:dyDescent="0.3">
      <c r="IC5131" s="200" t="s">
        <v>10886</v>
      </c>
      <c r="ID5131" s="200" t="s">
        <v>10891</v>
      </c>
      <c r="IE5131" s="200" t="s">
        <v>10892</v>
      </c>
      <c r="IF5131" s="200" t="s">
        <v>8155</v>
      </c>
    </row>
    <row r="5132" spans="237:240" x14ac:dyDescent="0.3">
      <c r="IC5132" s="200" t="s">
        <v>10893</v>
      </c>
      <c r="ID5132" s="200" t="s">
        <v>10894</v>
      </c>
      <c r="IE5132" s="200" t="s">
        <v>10895</v>
      </c>
      <c r="IF5132" s="200" t="s">
        <v>8155</v>
      </c>
    </row>
    <row r="5133" spans="237:240" x14ac:dyDescent="0.3">
      <c r="IC5133" s="200" t="s">
        <v>10893</v>
      </c>
      <c r="ID5133" s="200" t="s">
        <v>10896</v>
      </c>
      <c r="IE5133" s="200" t="s">
        <v>10897</v>
      </c>
      <c r="IF5133" s="200" t="s">
        <v>8155</v>
      </c>
    </row>
    <row r="5134" spans="237:240" x14ac:dyDescent="0.3">
      <c r="IC5134" s="200" t="s">
        <v>10898</v>
      </c>
      <c r="ID5134" s="200" t="s">
        <v>10899</v>
      </c>
      <c r="IE5134" s="200" t="s">
        <v>10900</v>
      </c>
      <c r="IF5134" s="200" t="s">
        <v>8155</v>
      </c>
    </row>
    <row r="5135" spans="237:240" x14ac:dyDescent="0.3">
      <c r="IC5135" s="200" t="s">
        <v>10898</v>
      </c>
      <c r="ID5135" s="200" t="s">
        <v>10901</v>
      </c>
      <c r="IE5135" s="200" t="s">
        <v>10902</v>
      </c>
      <c r="IF5135" s="200" t="s">
        <v>8155</v>
      </c>
    </row>
    <row r="5136" spans="237:240" x14ac:dyDescent="0.3">
      <c r="IC5136" s="200" t="s">
        <v>10898</v>
      </c>
      <c r="ID5136" s="200" t="s">
        <v>10903</v>
      </c>
      <c r="IE5136" s="200" t="s">
        <v>10904</v>
      </c>
      <c r="IF5136" s="200" t="s">
        <v>8155</v>
      </c>
    </row>
    <row r="5137" spans="237:240" x14ac:dyDescent="0.3">
      <c r="IC5137" s="200" t="s">
        <v>10905</v>
      </c>
      <c r="ID5137" s="200" t="s">
        <v>10906</v>
      </c>
      <c r="IE5137" s="200" t="s">
        <v>10907</v>
      </c>
      <c r="IF5137" s="200" t="s">
        <v>8155</v>
      </c>
    </row>
    <row r="5138" spans="237:240" x14ac:dyDescent="0.3">
      <c r="IC5138" s="200" t="s">
        <v>10908</v>
      </c>
      <c r="ID5138" s="200" t="s">
        <v>10909</v>
      </c>
      <c r="IE5138" s="200" t="s">
        <v>10910</v>
      </c>
      <c r="IF5138" s="200" t="s">
        <v>8155</v>
      </c>
    </row>
    <row r="5139" spans="237:240" x14ac:dyDescent="0.3">
      <c r="IC5139" s="200" t="s">
        <v>10908</v>
      </c>
      <c r="ID5139" s="200" t="s">
        <v>10911</v>
      </c>
      <c r="IE5139" s="200" t="s">
        <v>10912</v>
      </c>
      <c r="IF5139" s="200" t="s">
        <v>8155</v>
      </c>
    </row>
    <row r="5140" spans="237:240" x14ac:dyDescent="0.3">
      <c r="IC5140" s="200" t="s">
        <v>10908</v>
      </c>
      <c r="ID5140" s="200" t="s">
        <v>10913</v>
      </c>
      <c r="IE5140" s="200" t="s">
        <v>10914</v>
      </c>
      <c r="IF5140" s="200" t="s">
        <v>8155</v>
      </c>
    </row>
    <row r="5141" spans="237:240" x14ac:dyDescent="0.3">
      <c r="IC5141" s="200" t="s">
        <v>10908</v>
      </c>
      <c r="ID5141" s="200" t="s">
        <v>10915</v>
      </c>
      <c r="IE5141" s="200" t="s">
        <v>10916</v>
      </c>
      <c r="IF5141" s="200" t="s">
        <v>8155</v>
      </c>
    </row>
    <row r="5142" spans="237:240" x14ac:dyDescent="0.3">
      <c r="IC5142" s="200" t="s">
        <v>10908</v>
      </c>
      <c r="ID5142" s="200" t="s">
        <v>10917</v>
      </c>
      <c r="IE5142" s="200" t="s">
        <v>10918</v>
      </c>
      <c r="IF5142" s="200" t="s">
        <v>8155</v>
      </c>
    </row>
    <row r="5143" spans="237:240" x14ac:dyDescent="0.3">
      <c r="IC5143" s="200" t="s">
        <v>10919</v>
      </c>
      <c r="ID5143" s="200" t="s">
        <v>10920</v>
      </c>
      <c r="IE5143" s="200" t="s">
        <v>10921</v>
      </c>
      <c r="IF5143" s="200" t="s">
        <v>8155</v>
      </c>
    </row>
    <row r="5144" spans="237:240" x14ac:dyDescent="0.3">
      <c r="IC5144" s="200" t="s">
        <v>10919</v>
      </c>
      <c r="ID5144" s="200" t="s">
        <v>10922</v>
      </c>
      <c r="IE5144" s="200" t="s">
        <v>10923</v>
      </c>
      <c r="IF5144" s="200" t="s">
        <v>8155</v>
      </c>
    </row>
    <row r="5145" spans="237:240" x14ac:dyDescent="0.3">
      <c r="IC5145" s="200" t="s">
        <v>10919</v>
      </c>
      <c r="ID5145" s="200" t="s">
        <v>10924</v>
      </c>
      <c r="IE5145" s="200" t="s">
        <v>10925</v>
      </c>
      <c r="IF5145" s="200" t="s">
        <v>8155</v>
      </c>
    </row>
    <row r="5146" spans="237:240" x14ac:dyDescent="0.3">
      <c r="IC5146" s="200" t="s">
        <v>10919</v>
      </c>
      <c r="ID5146" s="200" t="s">
        <v>10926</v>
      </c>
      <c r="IE5146" s="200" t="s">
        <v>10927</v>
      </c>
      <c r="IF5146" s="200" t="s">
        <v>8155</v>
      </c>
    </row>
    <row r="5147" spans="237:240" x14ac:dyDescent="0.3">
      <c r="IC5147" s="200" t="s">
        <v>10919</v>
      </c>
      <c r="ID5147" s="200" t="s">
        <v>10928</v>
      </c>
      <c r="IE5147" s="200" t="s">
        <v>10929</v>
      </c>
      <c r="IF5147" s="200" t="s">
        <v>8155</v>
      </c>
    </row>
    <row r="5148" spans="237:240" x14ac:dyDescent="0.3">
      <c r="IC5148" s="200" t="s">
        <v>10919</v>
      </c>
      <c r="ID5148" s="200" t="s">
        <v>10930</v>
      </c>
      <c r="IE5148" s="200" t="s">
        <v>10931</v>
      </c>
      <c r="IF5148" s="200" t="s">
        <v>8155</v>
      </c>
    </row>
    <row r="5149" spans="237:240" x14ac:dyDescent="0.3">
      <c r="IC5149" s="200" t="s">
        <v>10932</v>
      </c>
      <c r="ID5149" s="200" t="s">
        <v>10933</v>
      </c>
      <c r="IE5149" s="200" t="s">
        <v>10934</v>
      </c>
      <c r="IF5149" s="200" t="s">
        <v>8155</v>
      </c>
    </row>
    <row r="5150" spans="237:240" x14ac:dyDescent="0.3">
      <c r="IC5150" s="200" t="s">
        <v>10932</v>
      </c>
      <c r="ID5150" s="200" t="s">
        <v>10935</v>
      </c>
      <c r="IE5150" s="200" t="s">
        <v>10936</v>
      </c>
      <c r="IF5150" s="200" t="s">
        <v>8155</v>
      </c>
    </row>
    <row r="5151" spans="237:240" x14ac:dyDescent="0.3">
      <c r="IC5151" s="200" t="s">
        <v>10932</v>
      </c>
      <c r="ID5151" s="200" t="s">
        <v>10937</v>
      </c>
      <c r="IE5151" s="200" t="s">
        <v>10938</v>
      </c>
      <c r="IF5151" s="200" t="s">
        <v>8155</v>
      </c>
    </row>
    <row r="5152" spans="237:240" x14ac:dyDescent="0.3">
      <c r="IC5152" s="200" t="s">
        <v>10932</v>
      </c>
      <c r="ID5152" s="200" t="s">
        <v>10939</v>
      </c>
      <c r="IE5152" s="200" t="s">
        <v>10940</v>
      </c>
      <c r="IF5152" s="200" t="s">
        <v>8155</v>
      </c>
    </row>
    <row r="5153" spans="237:240" x14ac:dyDescent="0.3">
      <c r="IC5153" s="200" t="s">
        <v>10932</v>
      </c>
      <c r="ID5153" s="200" t="s">
        <v>10941</v>
      </c>
      <c r="IE5153" s="200" t="s">
        <v>10942</v>
      </c>
      <c r="IF5153" s="200" t="s">
        <v>8155</v>
      </c>
    </row>
    <row r="5154" spans="237:240" x14ac:dyDescent="0.3">
      <c r="IC5154" s="200" t="s">
        <v>10932</v>
      </c>
      <c r="ID5154" s="200" t="s">
        <v>10943</v>
      </c>
      <c r="IE5154" s="200" t="s">
        <v>10944</v>
      </c>
      <c r="IF5154" s="200" t="s">
        <v>8155</v>
      </c>
    </row>
    <row r="5155" spans="237:240" x14ac:dyDescent="0.3">
      <c r="IC5155" s="200" t="s">
        <v>10932</v>
      </c>
      <c r="ID5155" s="200" t="s">
        <v>10945</v>
      </c>
      <c r="IE5155" s="200" t="s">
        <v>10946</v>
      </c>
      <c r="IF5155" s="200" t="s">
        <v>8155</v>
      </c>
    </row>
    <row r="5156" spans="237:240" x14ac:dyDescent="0.3">
      <c r="IC5156" s="200" t="s">
        <v>10932</v>
      </c>
      <c r="ID5156" s="200" t="s">
        <v>10947</v>
      </c>
      <c r="IE5156" s="200" t="s">
        <v>10948</v>
      </c>
      <c r="IF5156" s="200" t="s">
        <v>8155</v>
      </c>
    </row>
    <row r="5157" spans="237:240" x14ac:dyDescent="0.3">
      <c r="IC5157" s="200" t="s">
        <v>10932</v>
      </c>
      <c r="ID5157" s="200" t="s">
        <v>10949</v>
      </c>
      <c r="IE5157" s="200" t="s">
        <v>10950</v>
      </c>
      <c r="IF5157" s="200" t="s">
        <v>8155</v>
      </c>
    </row>
    <row r="5158" spans="237:240" x14ac:dyDescent="0.3">
      <c r="IC5158" s="200" t="s">
        <v>10932</v>
      </c>
      <c r="ID5158" s="200" t="s">
        <v>10951</v>
      </c>
      <c r="IE5158" s="200" t="s">
        <v>10952</v>
      </c>
      <c r="IF5158" s="200" t="s">
        <v>8155</v>
      </c>
    </row>
    <row r="5159" spans="237:240" x14ac:dyDescent="0.3">
      <c r="IC5159" s="200" t="s">
        <v>10932</v>
      </c>
      <c r="ID5159" s="200" t="s">
        <v>10953</v>
      </c>
      <c r="IE5159" s="200" t="s">
        <v>10954</v>
      </c>
      <c r="IF5159" s="200" t="s">
        <v>8155</v>
      </c>
    </row>
    <row r="5160" spans="237:240" x14ac:dyDescent="0.3">
      <c r="IC5160" s="200" t="s">
        <v>10955</v>
      </c>
      <c r="ID5160" s="200" t="s">
        <v>10956</v>
      </c>
      <c r="IE5160" s="200" t="s">
        <v>10957</v>
      </c>
      <c r="IF5160" s="200" t="s">
        <v>8155</v>
      </c>
    </row>
    <row r="5161" spans="237:240" x14ac:dyDescent="0.3">
      <c r="IC5161" s="200" t="s">
        <v>10955</v>
      </c>
      <c r="ID5161" s="200" t="s">
        <v>10958</v>
      </c>
      <c r="IE5161" s="200" t="s">
        <v>10959</v>
      </c>
      <c r="IF5161" s="200" t="s">
        <v>8155</v>
      </c>
    </row>
    <row r="5162" spans="237:240" x14ac:dyDescent="0.3">
      <c r="IC5162" s="200" t="s">
        <v>10955</v>
      </c>
      <c r="ID5162" s="200" t="s">
        <v>10960</v>
      </c>
      <c r="IE5162" s="200" t="s">
        <v>10961</v>
      </c>
      <c r="IF5162" s="200" t="s">
        <v>8155</v>
      </c>
    </row>
    <row r="5163" spans="237:240" x14ac:dyDescent="0.3">
      <c r="IC5163" s="200" t="s">
        <v>10955</v>
      </c>
      <c r="ID5163" s="200" t="s">
        <v>10962</v>
      </c>
      <c r="IE5163" s="200" t="s">
        <v>10963</v>
      </c>
      <c r="IF5163" s="200" t="s">
        <v>8155</v>
      </c>
    </row>
    <row r="5164" spans="237:240" x14ac:dyDescent="0.3">
      <c r="IC5164" s="200" t="s">
        <v>10955</v>
      </c>
      <c r="ID5164" s="200" t="s">
        <v>10964</v>
      </c>
      <c r="IE5164" s="200" t="s">
        <v>10965</v>
      </c>
      <c r="IF5164" s="200" t="s">
        <v>8155</v>
      </c>
    </row>
    <row r="5165" spans="237:240" x14ac:dyDescent="0.3">
      <c r="IC5165" s="200" t="s">
        <v>10955</v>
      </c>
      <c r="ID5165" s="200" t="s">
        <v>10966</v>
      </c>
      <c r="IE5165" s="200" t="s">
        <v>10967</v>
      </c>
      <c r="IF5165" s="200" t="s">
        <v>8155</v>
      </c>
    </row>
    <row r="5166" spans="237:240" x14ac:dyDescent="0.3">
      <c r="IC5166" s="200" t="s">
        <v>10955</v>
      </c>
      <c r="ID5166" s="200" t="s">
        <v>3598</v>
      </c>
      <c r="IE5166" s="200" t="s">
        <v>10968</v>
      </c>
      <c r="IF5166" s="200" t="s">
        <v>8155</v>
      </c>
    </row>
    <row r="5167" spans="237:240" x14ac:dyDescent="0.3">
      <c r="IC5167" s="200" t="s">
        <v>10969</v>
      </c>
      <c r="ID5167" s="200" t="s">
        <v>10970</v>
      </c>
      <c r="IE5167" s="200" t="s">
        <v>10971</v>
      </c>
      <c r="IF5167" s="200" t="s">
        <v>8155</v>
      </c>
    </row>
    <row r="5168" spans="237:240" x14ac:dyDescent="0.3">
      <c r="IC5168" s="200" t="s">
        <v>10969</v>
      </c>
      <c r="ID5168" s="200" t="s">
        <v>10972</v>
      </c>
      <c r="IE5168" s="200" t="s">
        <v>10973</v>
      </c>
      <c r="IF5168" s="200" t="s">
        <v>8155</v>
      </c>
    </row>
    <row r="5169" spans="237:240" x14ac:dyDescent="0.3">
      <c r="IC5169" s="200" t="s">
        <v>10974</v>
      </c>
      <c r="ID5169" s="200" t="s">
        <v>10975</v>
      </c>
      <c r="IE5169" s="200" t="s">
        <v>10976</v>
      </c>
      <c r="IF5169" s="200" t="s">
        <v>8155</v>
      </c>
    </row>
    <row r="5170" spans="237:240" x14ac:dyDescent="0.3">
      <c r="IC5170" s="200" t="s">
        <v>10974</v>
      </c>
      <c r="ID5170" s="200" t="s">
        <v>10977</v>
      </c>
      <c r="IE5170" s="200" t="s">
        <v>10978</v>
      </c>
      <c r="IF5170" s="200" t="s">
        <v>8155</v>
      </c>
    </row>
    <row r="5171" spans="237:240" x14ac:dyDescent="0.3">
      <c r="IC5171" s="200" t="s">
        <v>10974</v>
      </c>
      <c r="ID5171" s="200" t="s">
        <v>10979</v>
      </c>
      <c r="IE5171" s="200" t="s">
        <v>10980</v>
      </c>
      <c r="IF5171" s="200" t="s">
        <v>8155</v>
      </c>
    </row>
    <row r="5172" spans="237:240" x14ac:dyDescent="0.3">
      <c r="IC5172" s="200" t="s">
        <v>10974</v>
      </c>
      <c r="ID5172" s="200" t="s">
        <v>10981</v>
      </c>
      <c r="IE5172" s="200" t="s">
        <v>10982</v>
      </c>
      <c r="IF5172" s="200" t="s">
        <v>8155</v>
      </c>
    </row>
    <row r="5173" spans="237:240" x14ac:dyDescent="0.3">
      <c r="IC5173" s="200" t="s">
        <v>10974</v>
      </c>
      <c r="ID5173" s="200" t="s">
        <v>10983</v>
      </c>
      <c r="IE5173" s="200" t="s">
        <v>10984</v>
      </c>
      <c r="IF5173" s="200" t="s">
        <v>8155</v>
      </c>
    </row>
    <row r="5174" spans="237:240" x14ac:dyDescent="0.3">
      <c r="IC5174" s="200" t="s">
        <v>10974</v>
      </c>
      <c r="ID5174" s="200" t="s">
        <v>10985</v>
      </c>
      <c r="IE5174" s="200" t="s">
        <v>10986</v>
      </c>
      <c r="IF5174" s="200" t="s">
        <v>8155</v>
      </c>
    </row>
    <row r="5175" spans="237:240" x14ac:dyDescent="0.3">
      <c r="IC5175" s="200" t="s">
        <v>10987</v>
      </c>
      <c r="ID5175" s="200" t="s">
        <v>10988</v>
      </c>
      <c r="IE5175" s="200" t="s">
        <v>10989</v>
      </c>
      <c r="IF5175" s="200" t="s">
        <v>8155</v>
      </c>
    </row>
    <row r="5176" spans="237:240" x14ac:dyDescent="0.3">
      <c r="IC5176" s="200" t="s">
        <v>10987</v>
      </c>
      <c r="ID5176" s="200" t="s">
        <v>10990</v>
      </c>
      <c r="IE5176" s="200" t="s">
        <v>10991</v>
      </c>
      <c r="IF5176" s="200" t="s">
        <v>8155</v>
      </c>
    </row>
    <row r="5177" spans="237:240" x14ac:dyDescent="0.3">
      <c r="IC5177" s="200" t="s">
        <v>10987</v>
      </c>
      <c r="ID5177" s="200" t="s">
        <v>10992</v>
      </c>
      <c r="IE5177" s="200" t="s">
        <v>10993</v>
      </c>
      <c r="IF5177" s="200" t="s">
        <v>8155</v>
      </c>
    </row>
    <row r="5178" spans="237:240" x14ac:dyDescent="0.3">
      <c r="IC5178" s="200" t="s">
        <v>10994</v>
      </c>
      <c r="ID5178" s="200" t="s">
        <v>10638</v>
      </c>
      <c r="IE5178" s="200" t="s">
        <v>10995</v>
      </c>
      <c r="IF5178" s="200" t="s">
        <v>8155</v>
      </c>
    </row>
    <row r="5179" spans="237:240" x14ac:dyDescent="0.3">
      <c r="IC5179" s="200" t="s">
        <v>10994</v>
      </c>
      <c r="ID5179" s="200" t="s">
        <v>10747</v>
      </c>
      <c r="IE5179" s="200" t="s">
        <v>10996</v>
      </c>
      <c r="IF5179" s="200" t="s">
        <v>8155</v>
      </c>
    </row>
    <row r="5180" spans="237:240" x14ac:dyDescent="0.3">
      <c r="IC5180" s="200" t="s">
        <v>10994</v>
      </c>
      <c r="ID5180" s="200" t="s">
        <v>10997</v>
      </c>
      <c r="IE5180" s="200" t="s">
        <v>10998</v>
      </c>
      <c r="IF5180" s="200" t="s">
        <v>8155</v>
      </c>
    </row>
    <row r="5181" spans="237:240" x14ac:dyDescent="0.3">
      <c r="IC5181" s="200" t="s">
        <v>10994</v>
      </c>
      <c r="ID5181" s="200" t="s">
        <v>10999</v>
      </c>
      <c r="IE5181" s="200" t="s">
        <v>11000</v>
      </c>
      <c r="IF5181" s="200" t="s">
        <v>8155</v>
      </c>
    </row>
    <row r="5182" spans="237:240" x14ac:dyDescent="0.3">
      <c r="IC5182" s="200" t="s">
        <v>10994</v>
      </c>
      <c r="ID5182" s="200" t="s">
        <v>11001</v>
      </c>
      <c r="IE5182" s="200" t="s">
        <v>11002</v>
      </c>
      <c r="IF5182" s="200" t="s">
        <v>8155</v>
      </c>
    </row>
    <row r="5183" spans="237:240" x14ac:dyDescent="0.3">
      <c r="IC5183" s="200" t="s">
        <v>10994</v>
      </c>
      <c r="ID5183" s="200" t="s">
        <v>11003</v>
      </c>
      <c r="IE5183" s="200" t="s">
        <v>11004</v>
      </c>
      <c r="IF5183" s="200" t="s">
        <v>8155</v>
      </c>
    </row>
    <row r="5184" spans="237:240" x14ac:dyDescent="0.3">
      <c r="IC5184" s="200" t="s">
        <v>10994</v>
      </c>
      <c r="ID5184" s="200" t="s">
        <v>11005</v>
      </c>
      <c r="IE5184" s="200" t="s">
        <v>11006</v>
      </c>
      <c r="IF5184" s="200" t="s">
        <v>8155</v>
      </c>
    </row>
    <row r="5185" spans="237:240" x14ac:dyDescent="0.3">
      <c r="IC5185" s="200" t="s">
        <v>10994</v>
      </c>
      <c r="ID5185" s="200" t="s">
        <v>11007</v>
      </c>
      <c r="IE5185" s="200" t="s">
        <v>11008</v>
      </c>
      <c r="IF5185" s="200" t="s">
        <v>8155</v>
      </c>
    </row>
    <row r="5186" spans="237:240" x14ac:dyDescent="0.3">
      <c r="IC5186" s="200" t="s">
        <v>10994</v>
      </c>
      <c r="ID5186" s="200" t="s">
        <v>11009</v>
      </c>
      <c r="IE5186" s="200" t="s">
        <v>11010</v>
      </c>
      <c r="IF5186" s="200" t="s">
        <v>8155</v>
      </c>
    </row>
    <row r="5187" spans="237:240" x14ac:dyDescent="0.3">
      <c r="IC5187" s="200" t="s">
        <v>11011</v>
      </c>
      <c r="ID5187" s="200" t="s">
        <v>11012</v>
      </c>
      <c r="IE5187" s="200" t="s">
        <v>11013</v>
      </c>
      <c r="IF5187" s="200" t="s">
        <v>8155</v>
      </c>
    </row>
    <row r="5188" spans="237:240" x14ac:dyDescent="0.3">
      <c r="IC5188" s="200" t="s">
        <v>11011</v>
      </c>
      <c r="ID5188" s="200" t="s">
        <v>11014</v>
      </c>
      <c r="IE5188" s="200" t="s">
        <v>11015</v>
      </c>
      <c r="IF5188" s="200" t="s">
        <v>8155</v>
      </c>
    </row>
    <row r="5189" spans="237:240" x14ac:dyDescent="0.3">
      <c r="IC5189" s="200" t="s">
        <v>11011</v>
      </c>
      <c r="ID5189" s="200" t="s">
        <v>11016</v>
      </c>
      <c r="IE5189" s="200" t="s">
        <v>11017</v>
      </c>
      <c r="IF5189" s="200" t="s">
        <v>8155</v>
      </c>
    </row>
    <row r="5190" spans="237:240" x14ac:dyDescent="0.3">
      <c r="IC5190" s="200" t="s">
        <v>11011</v>
      </c>
      <c r="ID5190" s="200" t="s">
        <v>11018</v>
      </c>
      <c r="IE5190" s="200" t="s">
        <v>11019</v>
      </c>
      <c r="IF5190" s="200" t="s">
        <v>8155</v>
      </c>
    </row>
    <row r="5191" spans="237:240" x14ac:dyDescent="0.3">
      <c r="IC5191" s="200" t="s">
        <v>11011</v>
      </c>
      <c r="ID5191" s="200" t="s">
        <v>11020</v>
      </c>
      <c r="IE5191" s="200" t="s">
        <v>11021</v>
      </c>
      <c r="IF5191" s="200" t="s">
        <v>8155</v>
      </c>
    </row>
    <row r="5192" spans="237:240" x14ac:dyDescent="0.3">
      <c r="IC5192" s="200" t="s">
        <v>11011</v>
      </c>
      <c r="ID5192" s="200" t="s">
        <v>11022</v>
      </c>
      <c r="IE5192" s="200" t="s">
        <v>11023</v>
      </c>
      <c r="IF5192" s="200" t="s">
        <v>8155</v>
      </c>
    </row>
    <row r="5193" spans="237:240" x14ac:dyDescent="0.3">
      <c r="IC5193" s="200" t="s">
        <v>11011</v>
      </c>
      <c r="ID5193" s="200" t="s">
        <v>11024</v>
      </c>
      <c r="IE5193" s="200" t="s">
        <v>11025</v>
      </c>
      <c r="IF5193" s="200" t="s">
        <v>8155</v>
      </c>
    </row>
    <row r="5194" spans="237:240" x14ac:dyDescent="0.3">
      <c r="IC5194" s="200" t="s">
        <v>11011</v>
      </c>
      <c r="ID5194" s="200" t="s">
        <v>11026</v>
      </c>
      <c r="IE5194" s="200" t="s">
        <v>11027</v>
      </c>
      <c r="IF5194" s="200" t="s">
        <v>8155</v>
      </c>
    </row>
    <row r="5195" spans="237:240" x14ac:dyDescent="0.3">
      <c r="IC5195" s="200" t="s">
        <v>11028</v>
      </c>
      <c r="ID5195" s="200" t="s">
        <v>11029</v>
      </c>
      <c r="IE5195" s="200" t="s">
        <v>11030</v>
      </c>
      <c r="IF5195" s="200" t="s">
        <v>8155</v>
      </c>
    </row>
    <row r="5196" spans="237:240" x14ac:dyDescent="0.3">
      <c r="IC5196" s="200" t="s">
        <v>11028</v>
      </c>
      <c r="ID5196" s="200" t="s">
        <v>11031</v>
      </c>
      <c r="IE5196" s="200" t="s">
        <v>11032</v>
      </c>
      <c r="IF5196" s="200" t="s">
        <v>8155</v>
      </c>
    </row>
    <row r="5197" spans="237:240" x14ac:dyDescent="0.3">
      <c r="IC5197" s="200" t="s">
        <v>11028</v>
      </c>
      <c r="ID5197" s="200" t="s">
        <v>11033</v>
      </c>
      <c r="IE5197" s="200" t="s">
        <v>11034</v>
      </c>
      <c r="IF5197" s="200" t="s">
        <v>8155</v>
      </c>
    </row>
    <row r="5198" spans="237:240" x14ac:dyDescent="0.3">
      <c r="IC5198" s="200" t="s">
        <v>11035</v>
      </c>
      <c r="ID5198" s="200" t="s">
        <v>11036</v>
      </c>
      <c r="IE5198" s="200" t="s">
        <v>11037</v>
      </c>
      <c r="IF5198" s="200" t="s">
        <v>8155</v>
      </c>
    </row>
    <row r="5199" spans="237:240" x14ac:dyDescent="0.3">
      <c r="IC5199" s="200" t="s">
        <v>11038</v>
      </c>
      <c r="ID5199" s="200" t="s">
        <v>10240</v>
      </c>
      <c r="IE5199" s="200" t="s">
        <v>11039</v>
      </c>
      <c r="IF5199" s="200" t="s">
        <v>8155</v>
      </c>
    </row>
    <row r="5200" spans="237:240" x14ac:dyDescent="0.3">
      <c r="IC5200" s="200" t="s">
        <v>11038</v>
      </c>
      <c r="ID5200" s="200" t="s">
        <v>11040</v>
      </c>
      <c r="IE5200" s="200" t="s">
        <v>11041</v>
      </c>
      <c r="IF5200" s="200" t="s">
        <v>8155</v>
      </c>
    </row>
    <row r="5201" spans="237:240" x14ac:dyDescent="0.3">
      <c r="IC5201" s="200" t="s">
        <v>11038</v>
      </c>
      <c r="ID5201" s="200" t="s">
        <v>11042</v>
      </c>
      <c r="IE5201" s="200" t="s">
        <v>11043</v>
      </c>
      <c r="IF5201" s="200" t="s">
        <v>8155</v>
      </c>
    </row>
    <row r="5202" spans="237:240" x14ac:dyDescent="0.3">
      <c r="IC5202" s="200" t="s">
        <v>11044</v>
      </c>
      <c r="ID5202" s="200" t="s">
        <v>11045</v>
      </c>
      <c r="IE5202" s="200" t="s">
        <v>11046</v>
      </c>
      <c r="IF5202" s="200" t="s">
        <v>8155</v>
      </c>
    </row>
    <row r="5203" spans="237:240" x14ac:dyDescent="0.3">
      <c r="IC5203" s="200" t="s">
        <v>11044</v>
      </c>
      <c r="ID5203" s="200" t="s">
        <v>11047</v>
      </c>
      <c r="IE5203" s="200" t="s">
        <v>11048</v>
      </c>
      <c r="IF5203" s="200" t="s">
        <v>8155</v>
      </c>
    </row>
    <row r="5204" spans="237:240" x14ac:dyDescent="0.3">
      <c r="IC5204" s="200" t="s">
        <v>11049</v>
      </c>
      <c r="ID5204" s="200" t="s">
        <v>6013</v>
      </c>
      <c r="IE5204" s="200" t="s">
        <v>11050</v>
      </c>
      <c r="IF5204" s="200" t="s">
        <v>8155</v>
      </c>
    </row>
    <row r="5205" spans="237:240" x14ac:dyDescent="0.3">
      <c r="IC5205" s="200" t="s">
        <v>11049</v>
      </c>
      <c r="ID5205" s="200" t="s">
        <v>11051</v>
      </c>
      <c r="IE5205" s="200" t="s">
        <v>11052</v>
      </c>
      <c r="IF5205" s="200" t="s">
        <v>8155</v>
      </c>
    </row>
    <row r="5206" spans="237:240" x14ac:dyDescent="0.3">
      <c r="IC5206" s="200" t="s">
        <v>11053</v>
      </c>
      <c r="ID5206" s="200" t="s">
        <v>11054</v>
      </c>
      <c r="IE5206" s="200" t="s">
        <v>11055</v>
      </c>
      <c r="IF5206" s="200" t="s">
        <v>8155</v>
      </c>
    </row>
    <row r="5207" spans="237:240" x14ac:dyDescent="0.3">
      <c r="IC5207" s="200" t="s">
        <v>11053</v>
      </c>
      <c r="ID5207" s="200" t="s">
        <v>11056</v>
      </c>
      <c r="IE5207" s="200" t="s">
        <v>11057</v>
      </c>
      <c r="IF5207" s="200" t="s">
        <v>8155</v>
      </c>
    </row>
    <row r="5208" spans="237:240" x14ac:dyDescent="0.3">
      <c r="IC5208" s="200" t="s">
        <v>11053</v>
      </c>
      <c r="ID5208" s="200" t="s">
        <v>11058</v>
      </c>
      <c r="IE5208" s="200" t="s">
        <v>11059</v>
      </c>
      <c r="IF5208" s="200" t="s">
        <v>8155</v>
      </c>
    </row>
    <row r="5209" spans="237:240" x14ac:dyDescent="0.3">
      <c r="IC5209" s="200" t="s">
        <v>11060</v>
      </c>
      <c r="ID5209" s="200" t="s">
        <v>11061</v>
      </c>
      <c r="IE5209" s="200" t="s">
        <v>11062</v>
      </c>
      <c r="IF5209" s="200" t="s">
        <v>8155</v>
      </c>
    </row>
    <row r="5210" spans="237:240" x14ac:dyDescent="0.3">
      <c r="IC5210" s="200" t="s">
        <v>11060</v>
      </c>
      <c r="ID5210" s="200" t="s">
        <v>11063</v>
      </c>
      <c r="IE5210" s="200" t="s">
        <v>11064</v>
      </c>
      <c r="IF5210" s="200" t="s">
        <v>8155</v>
      </c>
    </row>
    <row r="5211" spans="237:240" x14ac:dyDescent="0.3">
      <c r="IC5211" s="200" t="s">
        <v>11065</v>
      </c>
      <c r="ID5211" s="200" t="s">
        <v>11066</v>
      </c>
      <c r="IE5211" s="200" t="s">
        <v>11067</v>
      </c>
      <c r="IF5211" s="200" t="s">
        <v>8155</v>
      </c>
    </row>
    <row r="5212" spans="237:240" x14ac:dyDescent="0.3">
      <c r="IC5212" s="200" t="s">
        <v>11068</v>
      </c>
      <c r="ID5212" s="200" t="s">
        <v>11069</v>
      </c>
      <c r="IE5212" s="200" t="s">
        <v>11070</v>
      </c>
      <c r="IF5212" s="200" t="s">
        <v>8155</v>
      </c>
    </row>
    <row r="5213" spans="237:240" x14ac:dyDescent="0.3">
      <c r="IC5213" s="200" t="s">
        <v>11071</v>
      </c>
      <c r="ID5213" s="200" t="s">
        <v>11072</v>
      </c>
      <c r="IE5213" s="200" t="s">
        <v>11073</v>
      </c>
      <c r="IF5213" s="200" t="s">
        <v>8155</v>
      </c>
    </row>
    <row r="5214" spans="237:240" x14ac:dyDescent="0.3">
      <c r="IC5214" s="200" t="s">
        <v>11071</v>
      </c>
      <c r="ID5214" s="200" t="s">
        <v>11074</v>
      </c>
      <c r="IE5214" s="200" t="s">
        <v>11075</v>
      </c>
      <c r="IF5214" s="200" t="s">
        <v>8155</v>
      </c>
    </row>
    <row r="5215" spans="237:240" x14ac:dyDescent="0.3">
      <c r="IC5215" s="200" t="s">
        <v>11071</v>
      </c>
      <c r="ID5215" s="200" t="s">
        <v>11076</v>
      </c>
      <c r="IE5215" s="200" t="s">
        <v>11077</v>
      </c>
      <c r="IF5215" s="200" t="s">
        <v>8155</v>
      </c>
    </row>
    <row r="5216" spans="237:240" x14ac:dyDescent="0.3">
      <c r="IC5216" s="200" t="s">
        <v>11071</v>
      </c>
      <c r="ID5216" s="200" t="s">
        <v>11078</v>
      </c>
      <c r="IE5216" s="200" t="s">
        <v>11079</v>
      </c>
      <c r="IF5216" s="200" t="s">
        <v>8155</v>
      </c>
    </row>
    <row r="5217" spans="237:240" x14ac:dyDescent="0.3">
      <c r="IC5217" s="200" t="s">
        <v>11080</v>
      </c>
      <c r="ID5217" s="200" t="s">
        <v>11081</v>
      </c>
      <c r="IE5217" s="200" t="s">
        <v>11082</v>
      </c>
      <c r="IF5217" s="200" t="s">
        <v>8155</v>
      </c>
    </row>
    <row r="5218" spans="237:240" x14ac:dyDescent="0.3">
      <c r="IC5218" s="200" t="s">
        <v>11080</v>
      </c>
      <c r="ID5218" s="200" t="s">
        <v>11083</v>
      </c>
      <c r="IE5218" s="200" t="s">
        <v>11084</v>
      </c>
      <c r="IF5218" s="200" t="s">
        <v>8155</v>
      </c>
    </row>
    <row r="5219" spans="237:240" x14ac:dyDescent="0.3">
      <c r="IC5219" s="200" t="s">
        <v>11080</v>
      </c>
      <c r="ID5219" s="200" t="s">
        <v>11085</v>
      </c>
      <c r="IE5219" s="200" t="s">
        <v>11086</v>
      </c>
      <c r="IF5219" s="200" t="s">
        <v>8155</v>
      </c>
    </row>
    <row r="5220" spans="237:240" x14ac:dyDescent="0.3">
      <c r="IC5220" s="200" t="s">
        <v>11080</v>
      </c>
      <c r="ID5220" s="200" t="s">
        <v>11087</v>
      </c>
      <c r="IE5220" s="200" t="s">
        <v>11088</v>
      </c>
      <c r="IF5220" s="200" t="s">
        <v>8155</v>
      </c>
    </row>
    <row r="5221" spans="237:240" x14ac:dyDescent="0.3">
      <c r="IC5221" s="200" t="s">
        <v>11080</v>
      </c>
      <c r="ID5221" s="200" t="s">
        <v>11089</v>
      </c>
      <c r="IE5221" s="200" t="s">
        <v>11090</v>
      </c>
      <c r="IF5221" s="200" t="s">
        <v>8155</v>
      </c>
    </row>
    <row r="5222" spans="237:240" x14ac:dyDescent="0.3">
      <c r="IC5222" s="200" t="s">
        <v>11080</v>
      </c>
      <c r="ID5222" s="200" t="s">
        <v>11091</v>
      </c>
      <c r="IE5222" s="200" t="s">
        <v>11092</v>
      </c>
      <c r="IF5222" s="200" t="s">
        <v>8155</v>
      </c>
    </row>
    <row r="5223" spans="237:240" x14ac:dyDescent="0.3">
      <c r="IC5223" s="200" t="s">
        <v>11080</v>
      </c>
      <c r="ID5223" s="200" t="s">
        <v>11093</v>
      </c>
      <c r="IE5223" s="200" t="s">
        <v>11094</v>
      </c>
      <c r="IF5223" s="200" t="s">
        <v>8155</v>
      </c>
    </row>
    <row r="5224" spans="237:240" x14ac:dyDescent="0.3">
      <c r="IC5224" s="200" t="s">
        <v>11095</v>
      </c>
      <c r="ID5224" s="200" t="s">
        <v>11096</v>
      </c>
      <c r="IE5224" s="200" t="s">
        <v>11097</v>
      </c>
      <c r="IF5224" s="200" t="s">
        <v>8155</v>
      </c>
    </row>
    <row r="5225" spans="237:240" x14ac:dyDescent="0.3">
      <c r="IC5225" s="200" t="s">
        <v>11098</v>
      </c>
      <c r="ID5225" s="200" t="s">
        <v>11099</v>
      </c>
      <c r="IE5225" s="200" t="s">
        <v>11100</v>
      </c>
      <c r="IF5225" s="200" t="s">
        <v>8155</v>
      </c>
    </row>
    <row r="5226" spans="237:240" x14ac:dyDescent="0.3">
      <c r="IC5226" s="200" t="s">
        <v>11098</v>
      </c>
      <c r="ID5226" s="200" t="s">
        <v>11101</v>
      </c>
      <c r="IE5226" s="200" t="s">
        <v>11102</v>
      </c>
      <c r="IF5226" s="200" t="s">
        <v>8155</v>
      </c>
    </row>
    <row r="5227" spans="237:240" x14ac:dyDescent="0.3">
      <c r="IC5227" s="200" t="s">
        <v>11103</v>
      </c>
      <c r="ID5227" s="200" t="s">
        <v>11104</v>
      </c>
      <c r="IE5227" s="200" t="s">
        <v>11105</v>
      </c>
      <c r="IF5227" s="200" t="s">
        <v>8155</v>
      </c>
    </row>
    <row r="5228" spans="237:240" x14ac:dyDescent="0.3">
      <c r="IC5228" s="200" t="s">
        <v>11103</v>
      </c>
      <c r="ID5228" s="200" t="s">
        <v>11106</v>
      </c>
      <c r="IE5228" s="200" t="s">
        <v>11107</v>
      </c>
      <c r="IF5228" s="200" t="s">
        <v>8155</v>
      </c>
    </row>
    <row r="5229" spans="237:240" x14ac:dyDescent="0.3">
      <c r="IC5229" s="200" t="s">
        <v>11103</v>
      </c>
      <c r="ID5229" s="200" t="s">
        <v>11108</v>
      </c>
      <c r="IE5229" s="200" t="s">
        <v>11109</v>
      </c>
      <c r="IF5229" s="200" t="s">
        <v>8155</v>
      </c>
    </row>
    <row r="5230" spans="237:240" x14ac:dyDescent="0.3">
      <c r="IC5230" s="200" t="s">
        <v>11103</v>
      </c>
      <c r="ID5230" s="200" t="s">
        <v>11110</v>
      </c>
      <c r="IE5230" s="200" t="s">
        <v>11111</v>
      </c>
      <c r="IF5230" s="200" t="s">
        <v>8155</v>
      </c>
    </row>
    <row r="5231" spans="237:240" x14ac:dyDescent="0.3">
      <c r="IC5231" s="200" t="s">
        <v>11103</v>
      </c>
      <c r="ID5231" s="200" t="s">
        <v>11112</v>
      </c>
      <c r="IE5231" s="200" t="s">
        <v>11113</v>
      </c>
      <c r="IF5231" s="200" t="s">
        <v>8155</v>
      </c>
    </row>
    <row r="5232" spans="237:240" x14ac:dyDescent="0.3">
      <c r="IC5232" s="200" t="s">
        <v>11103</v>
      </c>
      <c r="ID5232" s="200" t="s">
        <v>11114</v>
      </c>
      <c r="IE5232" s="200" t="s">
        <v>11115</v>
      </c>
      <c r="IF5232" s="200" t="s">
        <v>8155</v>
      </c>
    </row>
    <row r="5233" spans="237:240" x14ac:dyDescent="0.3">
      <c r="IC5233" s="200" t="s">
        <v>11103</v>
      </c>
      <c r="ID5233" s="200" t="s">
        <v>11116</v>
      </c>
      <c r="IE5233" s="200" t="s">
        <v>11117</v>
      </c>
      <c r="IF5233" s="200" t="s">
        <v>8155</v>
      </c>
    </row>
    <row r="5234" spans="237:240" x14ac:dyDescent="0.3">
      <c r="IC5234" s="200" t="s">
        <v>11103</v>
      </c>
      <c r="ID5234" s="200" t="s">
        <v>11118</v>
      </c>
      <c r="IE5234" s="200" t="s">
        <v>11119</v>
      </c>
      <c r="IF5234" s="200" t="s">
        <v>8155</v>
      </c>
    </row>
    <row r="5235" spans="237:240" x14ac:dyDescent="0.3">
      <c r="IC5235" s="200" t="s">
        <v>11120</v>
      </c>
      <c r="ID5235" s="200" t="s">
        <v>11121</v>
      </c>
      <c r="IE5235" s="200" t="s">
        <v>11122</v>
      </c>
      <c r="IF5235" s="200" t="s">
        <v>8155</v>
      </c>
    </row>
    <row r="5236" spans="237:240" x14ac:dyDescent="0.3">
      <c r="IC5236" s="200" t="s">
        <v>11120</v>
      </c>
      <c r="ID5236" s="200" t="s">
        <v>11123</v>
      </c>
      <c r="IE5236" s="200" t="s">
        <v>11124</v>
      </c>
      <c r="IF5236" s="200" t="s">
        <v>8155</v>
      </c>
    </row>
    <row r="5237" spans="237:240" x14ac:dyDescent="0.3">
      <c r="IC5237" s="200" t="s">
        <v>11125</v>
      </c>
      <c r="ID5237" s="200" t="s">
        <v>11126</v>
      </c>
      <c r="IE5237" s="200" t="s">
        <v>11127</v>
      </c>
      <c r="IF5237" s="200" t="s">
        <v>8155</v>
      </c>
    </row>
    <row r="5238" spans="237:240" x14ac:dyDescent="0.3">
      <c r="IC5238" s="200" t="s">
        <v>11125</v>
      </c>
      <c r="ID5238" s="200" t="s">
        <v>11128</v>
      </c>
      <c r="IE5238" s="200" t="s">
        <v>11129</v>
      </c>
      <c r="IF5238" s="200" t="s">
        <v>8155</v>
      </c>
    </row>
    <row r="5239" spans="237:240" x14ac:dyDescent="0.3">
      <c r="IC5239" s="200" t="s">
        <v>11125</v>
      </c>
      <c r="ID5239" s="200" t="s">
        <v>11130</v>
      </c>
      <c r="IE5239" s="200" t="s">
        <v>11131</v>
      </c>
      <c r="IF5239" s="200" t="s">
        <v>8155</v>
      </c>
    </row>
    <row r="5240" spans="237:240" x14ac:dyDescent="0.3">
      <c r="IC5240" s="200" t="s">
        <v>11125</v>
      </c>
      <c r="ID5240" s="200" t="s">
        <v>11132</v>
      </c>
      <c r="IE5240" s="200" t="s">
        <v>11133</v>
      </c>
      <c r="IF5240" s="200" t="s">
        <v>8155</v>
      </c>
    </row>
    <row r="5241" spans="237:240" x14ac:dyDescent="0.3">
      <c r="IC5241" s="200" t="s">
        <v>11134</v>
      </c>
      <c r="ID5241" s="200" t="s">
        <v>11135</v>
      </c>
      <c r="IE5241" s="200" t="s">
        <v>11136</v>
      </c>
      <c r="IF5241" s="200" t="s">
        <v>8155</v>
      </c>
    </row>
    <row r="5242" spans="237:240" x14ac:dyDescent="0.3">
      <c r="IC5242" s="200" t="s">
        <v>11134</v>
      </c>
      <c r="ID5242" s="200" t="s">
        <v>11137</v>
      </c>
      <c r="IE5242" s="200" t="s">
        <v>11138</v>
      </c>
      <c r="IF5242" s="200" t="s">
        <v>8155</v>
      </c>
    </row>
    <row r="5243" spans="237:240" x14ac:dyDescent="0.3">
      <c r="IC5243" s="200" t="s">
        <v>11139</v>
      </c>
      <c r="ID5243" s="200" t="s">
        <v>11140</v>
      </c>
      <c r="IE5243" s="200" t="s">
        <v>11141</v>
      </c>
      <c r="IF5243" s="200" t="s">
        <v>8155</v>
      </c>
    </row>
    <row r="5244" spans="237:240" x14ac:dyDescent="0.3">
      <c r="IC5244" s="200" t="s">
        <v>11142</v>
      </c>
      <c r="ID5244" s="200" t="s">
        <v>11143</v>
      </c>
      <c r="IE5244" s="200" t="s">
        <v>11144</v>
      </c>
      <c r="IF5244" s="200" t="s">
        <v>8155</v>
      </c>
    </row>
    <row r="5245" spans="237:240" x14ac:dyDescent="0.3">
      <c r="IC5245" s="200" t="s">
        <v>11142</v>
      </c>
      <c r="ID5245" s="200" t="s">
        <v>11145</v>
      </c>
      <c r="IE5245" s="200" t="s">
        <v>11146</v>
      </c>
      <c r="IF5245" s="200" t="s">
        <v>8155</v>
      </c>
    </row>
    <row r="5246" spans="237:240" x14ac:dyDescent="0.3">
      <c r="IC5246" s="200" t="s">
        <v>11147</v>
      </c>
      <c r="ID5246" s="200" t="s">
        <v>11148</v>
      </c>
      <c r="IE5246" s="200" t="s">
        <v>11149</v>
      </c>
      <c r="IF5246" s="200" t="s">
        <v>8155</v>
      </c>
    </row>
    <row r="5247" spans="237:240" x14ac:dyDescent="0.3">
      <c r="IC5247" s="200" t="s">
        <v>11150</v>
      </c>
      <c r="ID5247" s="200" t="s">
        <v>11151</v>
      </c>
      <c r="IE5247" s="200" t="s">
        <v>11152</v>
      </c>
      <c r="IF5247" s="200" t="s">
        <v>8155</v>
      </c>
    </row>
    <row r="5248" spans="237:240" x14ac:dyDescent="0.3">
      <c r="IC5248" s="200" t="s">
        <v>11150</v>
      </c>
      <c r="ID5248" s="200" t="s">
        <v>11153</v>
      </c>
      <c r="IE5248" s="200" t="s">
        <v>11154</v>
      </c>
      <c r="IF5248" s="200" t="s">
        <v>8155</v>
      </c>
    </row>
    <row r="5249" spans="237:240" x14ac:dyDescent="0.3">
      <c r="IC5249" s="200" t="s">
        <v>11150</v>
      </c>
      <c r="ID5249" s="200" t="s">
        <v>11155</v>
      </c>
      <c r="IE5249" s="200" t="s">
        <v>11156</v>
      </c>
      <c r="IF5249" s="200" t="s">
        <v>8155</v>
      </c>
    </row>
    <row r="5250" spans="237:240" x14ac:dyDescent="0.3">
      <c r="IC5250" s="200" t="s">
        <v>11157</v>
      </c>
      <c r="ID5250" s="200" t="s">
        <v>11158</v>
      </c>
      <c r="IE5250" s="200" t="s">
        <v>11159</v>
      </c>
      <c r="IF5250" s="200" t="s">
        <v>8155</v>
      </c>
    </row>
    <row r="5251" spans="237:240" x14ac:dyDescent="0.3">
      <c r="IC5251" s="200" t="s">
        <v>11160</v>
      </c>
      <c r="ID5251" s="200" t="s">
        <v>11161</v>
      </c>
      <c r="IE5251" s="200" t="s">
        <v>11162</v>
      </c>
      <c r="IF5251" s="200" t="s">
        <v>8155</v>
      </c>
    </row>
    <row r="5252" spans="237:240" x14ac:dyDescent="0.3">
      <c r="IC5252" s="200" t="s">
        <v>11160</v>
      </c>
      <c r="ID5252" s="200" t="s">
        <v>11163</v>
      </c>
      <c r="IE5252" s="200" t="s">
        <v>11164</v>
      </c>
      <c r="IF5252" s="200" t="s">
        <v>8155</v>
      </c>
    </row>
    <row r="5253" spans="237:240" x14ac:dyDescent="0.3">
      <c r="IC5253" s="200" t="s">
        <v>11160</v>
      </c>
      <c r="ID5253" s="200" t="s">
        <v>11165</v>
      </c>
      <c r="IE5253" s="200" t="s">
        <v>11166</v>
      </c>
      <c r="IF5253" s="200" t="s">
        <v>8155</v>
      </c>
    </row>
    <row r="5254" spans="237:240" x14ac:dyDescent="0.3">
      <c r="IC5254" s="200" t="s">
        <v>11167</v>
      </c>
      <c r="ID5254" s="200" t="s">
        <v>11168</v>
      </c>
      <c r="IE5254" s="200" t="s">
        <v>11169</v>
      </c>
      <c r="IF5254" s="200" t="s">
        <v>8155</v>
      </c>
    </row>
    <row r="5255" spans="237:240" x14ac:dyDescent="0.3">
      <c r="IC5255" s="200" t="s">
        <v>11170</v>
      </c>
      <c r="ID5255" s="200" t="s">
        <v>11171</v>
      </c>
      <c r="IE5255" s="200" t="s">
        <v>11172</v>
      </c>
      <c r="IF5255" s="200" t="s">
        <v>8155</v>
      </c>
    </row>
    <row r="5256" spans="237:240" x14ac:dyDescent="0.3">
      <c r="IC5256" s="200" t="s">
        <v>11173</v>
      </c>
      <c r="ID5256" s="200" t="s">
        <v>11174</v>
      </c>
      <c r="IE5256" s="200" t="s">
        <v>11175</v>
      </c>
      <c r="IF5256" s="200" t="s">
        <v>8155</v>
      </c>
    </row>
    <row r="5257" spans="237:240" x14ac:dyDescent="0.3">
      <c r="IC5257" s="200" t="s">
        <v>11173</v>
      </c>
      <c r="ID5257" s="200" t="s">
        <v>11176</v>
      </c>
      <c r="IE5257" s="200" t="s">
        <v>11177</v>
      </c>
      <c r="IF5257" s="200" t="s">
        <v>8155</v>
      </c>
    </row>
    <row r="5258" spans="237:240" x14ac:dyDescent="0.3">
      <c r="IC5258" s="200" t="s">
        <v>11173</v>
      </c>
      <c r="ID5258" s="200" t="s">
        <v>11178</v>
      </c>
      <c r="IE5258" s="200" t="s">
        <v>11179</v>
      </c>
      <c r="IF5258" s="200" t="s">
        <v>8155</v>
      </c>
    </row>
    <row r="5259" spans="237:240" x14ac:dyDescent="0.3">
      <c r="IC5259" s="200" t="s">
        <v>11180</v>
      </c>
      <c r="ID5259" s="200" t="s">
        <v>11181</v>
      </c>
      <c r="IE5259" s="200" t="s">
        <v>11182</v>
      </c>
      <c r="IF5259" s="200" t="s">
        <v>8155</v>
      </c>
    </row>
    <row r="5260" spans="237:240" x14ac:dyDescent="0.3">
      <c r="IC5260" s="200" t="s">
        <v>11180</v>
      </c>
      <c r="ID5260" s="200" t="s">
        <v>11183</v>
      </c>
      <c r="IE5260" s="200" t="s">
        <v>11184</v>
      </c>
      <c r="IF5260" s="200" t="s">
        <v>8155</v>
      </c>
    </row>
    <row r="5261" spans="237:240" x14ac:dyDescent="0.3">
      <c r="IC5261" s="200" t="s">
        <v>11180</v>
      </c>
      <c r="ID5261" s="200" t="s">
        <v>11185</v>
      </c>
      <c r="IE5261" s="200" t="s">
        <v>11186</v>
      </c>
      <c r="IF5261" s="200" t="s">
        <v>8155</v>
      </c>
    </row>
    <row r="5262" spans="237:240" x14ac:dyDescent="0.3">
      <c r="IC5262" s="200" t="s">
        <v>11180</v>
      </c>
      <c r="ID5262" s="200" t="s">
        <v>11187</v>
      </c>
      <c r="IE5262" s="200" t="s">
        <v>11188</v>
      </c>
      <c r="IF5262" s="200" t="s">
        <v>8155</v>
      </c>
    </row>
    <row r="5263" spans="237:240" x14ac:dyDescent="0.3">
      <c r="IC5263" s="200" t="s">
        <v>11189</v>
      </c>
      <c r="ID5263" s="200" t="s">
        <v>11190</v>
      </c>
      <c r="IE5263" s="200" t="s">
        <v>11191</v>
      </c>
      <c r="IF5263" s="200" t="s">
        <v>8155</v>
      </c>
    </row>
    <row r="5264" spans="237:240" x14ac:dyDescent="0.3">
      <c r="IC5264" s="200" t="s">
        <v>11192</v>
      </c>
      <c r="ID5264" s="200" t="s">
        <v>11193</v>
      </c>
      <c r="IE5264" s="200" t="s">
        <v>11194</v>
      </c>
      <c r="IF5264" s="200" t="s">
        <v>8155</v>
      </c>
    </row>
    <row r="5265" spans="237:240" x14ac:dyDescent="0.3">
      <c r="IC5265" s="200" t="s">
        <v>11195</v>
      </c>
      <c r="ID5265" s="200" t="s">
        <v>11196</v>
      </c>
      <c r="IE5265" s="200" t="s">
        <v>11197</v>
      </c>
      <c r="IF5265" s="200" t="s">
        <v>8155</v>
      </c>
    </row>
    <row r="5266" spans="237:240" x14ac:dyDescent="0.3">
      <c r="IC5266" s="200" t="s">
        <v>11198</v>
      </c>
      <c r="ID5266" s="200" t="s">
        <v>11199</v>
      </c>
      <c r="IE5266" s="200" t="s">
        <v>11200</v>
      </c>
      <c r="IF5266" s="200" t="s">
        <v>8155</v>
      </c>
    </row>
    <row r="5267" spans="237:240" x14ac:dyDescent="0.3">
      <c r="IC5267" s="200" t="s">
        <v>11201</v>
      </c>
      <c r="ID5267" s="200" t="s">
        <v>11202</v>
      </c>
      <c r="IE5267" s="200" t="s">
        <v>11203</v>
      </c>
      <c r="IF5267" s="200" t="s">
        <v>8155</v>
      </c>
    </row>
    <row r="5268" spans="237:240" x14ac:dyDescent="0.3">
      <c r="IC5268" s="200" t="s">
        <v>11204</v>
      </c>
      <c r="ID5268" s="200" t="s">
        <v>11205</v>
      </c>
      <c r="IE5268" s="200" t="s">
        <v>11206</v>
      </c>
      <c r="IF5268" s="200" t="s">
        <v>8155</v>
      </c>
    </row>
    <row r="5269" spans="237:240" x14ac:dyDescent="0.3">
      <c r="IC5269" s="200" t="s">
        <v>11204</v>
      </c>
      <c r="ID5269" s="200" t="s">
        <v>11207</v>
      </c>
      <c r="IE5269" s="200" t="s">
        <v>11208</v>
      </c>
      <c r="IF5269" s="200" t="s">
        <v>8155</v>
      </c>
    </row>
    <row r="5270" spans="237:240" x14ac:dyDescent="0.3">
      <c r="IC5270" s="200" t="s">
        <v>11209</v>
      </c>
      <c r="ID5270" s="200" t="s">
        <v>10053</v>
      </c>
      <c r="IE5270" s="200" t="s">
        <v>11210</v>
      </c>
      <c r="IF5270" s="200" t="s">
        <v>8155</v>
      </c>
    </row>
    <row r="5271" spans="237:240" x14ac:dyDescent="0.3">
      <c r="IC5271" s="200" t="s">
        <v>11209</v>
      </c>
      <c r="ID5271" s="200" t="s">
        <v>11211</v>
      </c>
      <c r="IE5271" s="200" t="s">
        <v>11212</v>
      </c>
      <c r="IF5271" s="200" t="s">
        <v>8155</v>
      </c>
    </row>
    <row r="5272" spans="237:240" x14ac:dyDescent="0.3">
      <c r="IC5272" s="200" t="s">
        <v>11213</v>
      </c>
      <c r="ID5272" s="200" t="s">
        <v>11214</v>
      </c>
      <c r="IE5272" s="200" t="s">
        <v>11215</v>
      </c>
      <c r="IF5272" s="200" t="s">
        <v>8155</v>
      </c>
    </row>
    <row r="5273" spans="237:240" x14ac:dyDescent="0.3">
      <c r="IC5273" s="200" t="s">
        <v>11213</v>
      </c>
      <c r="ID5273" s="200" t="s">
        <v>11216</v>
      </c>
      <c r="IE5273" s="200" t="s">
        <v>11217</v>
      </c>
      <c r="IF5273" s="200" t="s">
        <v>8155</v>
      </c>
    </row>
    <row r="5274" spans="237:240" x14ac:dyDescent="0.3">
      <c r="IC5274" s="200" t="s">
        <v>11218</v>
      </c>
      <c r="ID5274" s="200" t="s">
        <v>11219</v>
      </c>
      <c r="IE5274" s="200" t="s">
        <v>11220</v>
      </c>
      <c r="IF5274" s="200" t="s">
        <v>8155</v>
      </c>
    </row>
    <row r="5275" spans="237:240" x14ac:dyDescent="0.3">
      <c r="IC5275" s="200" t="s">
        <v>11221</v>
      </c>
      <c r="ID5275" s="200" t="s">
        <v>9468</v>
      </c>
      <c r="IE5275" s="200" t="s">
        <v>11222</v>
      </c>
      <c r="IF5275" s="200" t="s">
        <v>8155</v>
      </c>
    </row>
    <row r="5276" spans="237:240" x14ac:dyDescent="0.3">
      <c r="IC5276" s="200" t="s">
        <v>11221</v>
      </c>
      <c r="ID5276" s="200" t="s">
        <v>11223</v>
      </c>
      <c r="IE5276" s="200" t="s">
        <v>11224</v>
      </c>
      <c r="IF5276" s="200" t="s">
        <v>8155</v>
      </c>
    </row>
    <row r="5277" spans="237:240" x14ac:dyDescent="0.3">
      <c r="IC5277" s="200" t="s">
        <v>11221</v>
      </c>
      <c r="ID5277" s="200" t="s">
        <v>11225</v>
      </c>
      <c r="IE5277" s="200" t="s">
        <v>11226</v>
      </c>
      <c r="IF5277" s="200" t="s">
        <v>8155</v>
      </c>
    </row>
    <row r="5278" spans="237:240" x14ac:dyDescent="0.3">
      <c r="IC5278" s="200" t="s">
        <v>11221</v>
      </c>
      <c r="ID5278" s="200" t="s">
        <v>11227</v>
      </c>
      <c r="IE5278" s="200" t="s">
        <v>11228</v>
      </c>
      <c r="IF5278" s="200" t="s">
        <v>8155</v>
      </c>
    </row>
    <row r="5279" spans="237:240" x14ac:dyDescent="0.3">
      <c r="IC5279" s="200" t="s">
        <v>11221</v>
      </c>
      <c r="ID5279" s="200" t="s">
        <v>11229</v>
      </c>
      <c r="IE5279" s="200" t="s">
        <v>11230</v>
      </c>
      <c r="IF5279" s="200" t="s">
        <v>8155</v>
      </c>
    </row>
    <row r="5280" spans="237:240" x14ac:dyDescent="0.3">
      <c r="IC5280" s="200" t="s">
        <v>11221</v>
      </c>
      <c r="ID5280" s="200" t="s">
        <v>11231</v>
      </c>
      <c r="IE5280" s="200" t="s">
        <v>11232</v>
      </c>
      <c r="IF5280" s="200" t="s">
        <v>8155</v>
      </c>
    </row>
    <row r="5281" spans="237:240" x14ac:dyDescent="0.3">
      <c r="IC5281" s="200" t="s">
        <v>11233</v>
      </c>
      <c r="ID5281" s="200" t="s">
        <v>8350</v>
      </c>
      <c r="IE5281" s="200" t="s">
        <v>11234</v>
      </c>
      <c r="IF5281" s="200" t="s">
        <v>8155</v>
      </c>
    </row>
    <row r="5282" spans="237:240" x14ac:dyDescent="0.3">
      <c r="IC5282" s="200" t="s">
        <v>11233</v>
      </c>
      <c r="ID5282" s="200" t="s">
        <v>11235</v>
      </c>
      <c r="IE5282" s="200" t="s">
        <v>11236</v>
      </c>
      <c r="IF5282" s="200" t="s">
        <v>8155</v>
      </c>
    </row>
    <row r="5283" spans="237:240" x14ac:dyDescent="0.3">
      <c r="IC5283" s="200" t="s">
        <v>11237</v>
      </c>
      <c r="ID5283" s="200" t="s">
        <v>11238</v>
      </c>
      <c r="IE5283" s="200" t="s">
        <v>11239</v>
      </c>
      <c r="IF5283" s="200" t="s">
        <v>8155</v>
      </c>
    </row>
    <row r="5284" spans="237:240" x14ac:dyDescent="0.3">
      <c r="IC5284" s="200" t="s">
        <v>11240</v>
      </c>
      <c r="ID5284" s="200" t="s">
        <v>11241</v>
      </c>
      <c r="IE5284" s="200" t="s">
        <v>11242</v>
      </c>
      <c r="IF5284" s="200" t="s">
        <v>8155</v>
      </c>
    </row>
    <row r="5285" spans="237:240" x14ac:dyDescent="0.3">
      <c r="IC5285" s="200" t="s">
        <v>11240</v>
      </c>
      <c r="ID5285" s="200" t="s">
        <v>11243</v>
      </c>
      <c r="IE5285" s="200" t="s">
        <v>11244</v>
      </c>
      <c r="IF5285" s="200" t="s">
        <v>8155</v>
      </c>
    </row>
    <row r="5286" spans="237:240" x14ac:dyDescent="0.3">
      <c r="IC5286" s="200" t="s">
        <v>11240</v>
      </c>
      <c r="ID5286" s="200" t="s">
        <v>11245</v>
      </c>
      <c r="IE5286" s="200" t="s">
        <v>11246</v>
      </c>
      <c r="IF5286" s="200" t="s">
        <v>8155</v>
      </c>
    </row>
    <row r="5287" spans="237:240" x14ac:dyDescent="0.3">
      <c r="IC5287" s="200" t="s">
        <v>11240</v>
      </c>
      <c r="ID5287" s="200" t="s">
        <v>11247</v>
      </c>
      <c r="IE5287" s="200" t="s">
        <v>11248</v>
      </c>
      <c r="IF5287" s="200" t="s">
        <v>8155</v>
      </c>
    </row>
    <row r="5288" spans="237:240" x14ac:dyDescent="0.3">
      <c r="IC5288" s="200" t="s">
        <v>11249</v>
      </c>
      <c r="ID5288" s="200" t="s">
        <v>11250</v>
      </c>
      <c r="IE5288" s="200" t="s">
        <v>11251</v>
      </c>
      <c r="IF5288" s="200" t="s">
        <v>8155</v>
      </c>
    </row>
    <row r="5289" spans="237:240" x14ac:dyDescent="0.3">
      <c r="IC5289" s="200" t="s">
        <v>11252</v>
      </c>
      <c r="ID5289" s="200" t="s">
        <v>11253</v>
      </c>
      <c r="IE5289" s="200" t="s">
        <v>11254</v>
      </c>
      <c r="IF5289" s="200" t="s">
        <v>8155</v>
      </c>
    </row>
    <row r="5290" spans="237:240" x14ac:dyDescent="0.3">
      <c r="IC5290" s="200" t="s">
        <v>11252</v>
      </c>
      <c r="ID5290" s="200" t="s">
        <v>11255</v>
      </c>
      <c r="IE5290" s="200" t="s">
        <v>11256</v>
      </c>
      <c r="IF5290" s="200" t="s">
        <v>8155</v>
      </c>
    </row>
    <row r="5291" spans="237:240" x14ac:dyDescent="0.3">
      <c r="IC5291" s="200" t="s">
        <v>11252</v>
      </c>
      <c r="ID5291" s="200" t="s">
        <v>11257</v>
      </c>
      <c r="IE5291" s="200" t="s">
        <v>11258</v>
      </c>
      <c r="IF5291" s="200" t="s">
        <v>8155</v>
      </c>
    </row>
    <row r="5292" spans="237:240" x14ac:dyDescent="0.3">
      <c r="IC5292" s="200" t="s">
        <v>11259</v>
      </c>
      <c r="ID5292" s="200" t="s">
        <v>11260</v>
      </c>
      <c r="IE5292" s="200" t="s">
        <v>11261</v>
      </c>
      <c r="IF5292" s="200" t="s">
        <v>8155</v>
      </c>
    </row>
    <row r="5293" spans="237:240" x14ac:dyDescent="0.3">
      <c r="IC5293" s="200" t="s">
        <v>11259</v>
      </c>
      <c r="ID5293" s="200" t="s">
        <v>11262</v>
      </c>
      <c r="IE5293" s="200" t="s">
        <v>11263</v>
      </c>
      <c r="IF5293" s="200" t="s">
        <v>8155</v>
      </c>
    </row>
    <row r="5294" spans="237:240" x14ac:dyDescent="0.3">
      <c r="IC5294" s="200" t="s">
        <v>11259</v>
      </c>
      <c r="ID5294" s="200" t="s">
        <v>11264</v>
      </c>
      <c r="IE5294" s="200" t="s">
        <v>11265</v>
      </c>
      <c r="IF5294" s="200" t="s">
        <v>8155</v>
      </c>
    </row>
    <row r="5295" spans="237:240" x14ac:dyDescent="0.3">
      <c r="IC5295" s="200" t="s">
        <v>11259</v>
      </c>
      <c r="ID5295" s="200" t="s">
        <v>11266</v>
      </c>
      <c r="IE5295" s="200" t="s">
        <v>11267</v>
      </c>
      <c r="IF5295" s="200" t="s">
        <v>8155</v>
      </c>
    </row>
    <row r="5296" spans="237:240" x14ac:dyDescent="0.3">
      <c r="IC5296" s="200" t="s">
        <v>11259</v>
      </c>
      <c r="ID5296" s="200" t="s">
        <v>11268</v>
      </c>
      <c r="IE5296" s="200" t="s">
        <v>11269</v>
      </c>
      <c r="IF5296" s="200" t="s">
        <v>8155</v>
      </c>
    </row>
    <row r="5297" spans="237:240" x14ac:dyDescent="0.3">
      <c r="IC5297" s="200" t="s">
        <v>11270</v>
      </c>
      <c r="ID5297" s="200" t="s">
        <v>11271</v>
      </c>
      <c r="IE5297" s="200" t="s">
        <v>11272</v>
      </c>
      <c r="IF5297" s="200" t="s">
        <v>8155</v>
      </c>
    </row>
    <row r="5298" spans="237:240" x14ac:dyDescent="0.3">
      <c r="IC5298" s="200" t="s">
        <v>11273</v>
      </c>
      <c r="ID5298" s="200" t="s">
        <v>11274</v>
      </c>
      <c r="IE5298" s="200" t="s">
        <v>11275</v>
      </c>
      <c r="IF5298" s="200" t="s">
        <v>8155</v>
      </c>
    </row>
    <row r="5299" spans="237:240" x14ac:dyDescent="0.3">
      <c r="IC5299" s="200" t="s">
        <v>11273</v>
      </c>
      <c r="ID5299" s="200" t="s">
        <v>11276</v>
      </c>
      <c r="IE5299" s="200" t="s">
        <v>11277</v>
      </c>
      <c r="IF5299" s="200" t="s">
        <v>8155</v>
      </c>
    </row>
    <row r="5300" spans="237:240" x14ac:dyDescent="0.3">
      <c r="IC5300" s="200" t="s">
        <v>11278</v>
      </c>
      <c r="ID5300" s="200" t="s">
        <v>11279</v>
      </c>
      <c r="IE5300" s="200" t="s">
        <v>11280</v>
      </c>
      <c r="IF5300" s="200" t="s">
        <v>8155</v>
      </c>
    </row>
    <row r="5301" spans="237:240" x14ac:dyDescent="0.3">
      <c r="IC5301" s="200" t="s">
        <v>11278</v>
      </c>
      <c r="ID5301" s="200" t="s">
        <v>11281</v>
      </c>
      <c r="IE5301" s="200" t="s">
        <v>11282</v>
      </c>
      <c r="IF5301" s="200" t="s">
        <v>8155</v>
      </c>
    </row>
    <row r="5302" spans="237:240" x14ac:dyDescent="0.3">
      <c r="IC5302" s="200" t="s">
        <v>11278</v>
      </c>
      <c r="ID5302" s="200" t="s">
        <v>11283</v>
      </c>
      <c r="IE5302" s="200" t="s">
        <v>11284</v>
      </c>
      <c r="IF5302" s="200" t="s">
        <v>8155</v>
      </c>
    </row>
    <row r="5303" spans="237:240" x14ac:dyDescent="0.3">
      <c r="IC5303" s="200" t="s">
        <v>11278</v>
      </c>
      <c r="ID5303" s="200" t="s">
        <v>11285</v>
      </c>
      <c r="IE5303" s="200" t="s">
        <v>11286</v>
      </c>
      <c r="IF5303" s="200" t="s">
        <v>8155</v>
      </c>
    </row>
    <row r="5304" spans="237:240" x14ac:dyDescent="0.3">
      <c r="IC5304" s="200" t="s">
        <v>11278</v>
      </c>
      <c r="ID5304" s="200" t="s">
        <v>11287</v>
      </c>
      <c r="IE5304" s="200" t="s">
        <v>11288</v>
      </c>
      <c r="IF5304" s="200" t="s">
        <v>8155</v>
      </c>
    </row>
    <row r="5305" spans="237:240" x14ac:dyDescent="0.3">
      <c r="IC5305" s="200" t="s">
        <v>11289</v>
      </c>
      <c r="ID5305" s="200" t="s">
        <v>11290</v>
      </c>
      <c r="IE5305" s="200" t="s">
        <v>11291</v>
      </c>
      <c r="IF5305" s="200" t="s">
        <v>8155</v>
      </c>
    </row>
    <row r="5306" spans="237:240" x14ac:dyDescent="0.3">
      <c r="IC5306" s="200" t="s">
        <v>11289</v>
      </c>
      <c r="ID5306" s="200" t="s">
        <v>11292</v>
      </c>
      <c r="IE5306" s="200" t="s">
        <v>11293</v>
      </c>
      <c r="IF5306" s="200" t="s">
        <v>8155</v>
      </c>
    </row>
    <row r="5307" spans="237:240" x14ac:dyDescent="0.3">
      <c r="IC5307" s="200" t="s">
        <v>11289</v>
      </c>
      <c r="ID5307" s="200" t="s">
        <v>11294</v>
      </c>
      <c r="IE5307" s="200" t="s">
        <v>11295</v>
      </c>
      <c r="IF5307" s="200" t="s">
        <v>8155</v>
      </c>
    </row>
    <row r="5308" spans="237:240" x14ac:dyDescent="0.3">
      <c r="IC5308" s="200" t="s">
        <v>11289</v>
      </c>
      <c r="ID5308" s="200" t="s">
        <v>11296</v>
      </c>
      <c r="IE5308" s="200" t="s">
        <v>11297</v>
      </c>
      <c r="IF5308" s="200" t="s">
        <v>8155</v>
      </c>
    </row>
    <row r="5309" spans="237:240" x14ac:dyDescent="0.3">
      <c r="IC5309" s="200" t="s">
        <v>11289</v>
      </c>
      <c r="ID5309" s="200" t="s">
        <v>11298</v>
      </c>
      <c r="IE5309" s="200" t="s">
        <v>11299</v>
      </c>
      <c r="IF5309" s="200" t="s">
        <v>8155</v>
      </c>
    </row>
    <row r="5310" spans="237:240" x14ac:dyDescent="0.3">
      <c r="IC5310" s="200" t="s">
        <v>11289</v>
      </c>
      <c r="ID5310" s="200" t="s">
        <v>11300</v>
      </c>
      <c r="IE5310" s="200" t="s">
        <v>11301</v>
      </c>
      <c r="IF5310" s="200" t="s">
        <v>8155</v>
      </c>
    </row>
    <row r="5311" spans="237:240" x14ac:dyDescent="0.3">
      <c r="IC5311" s="200" t="s">
        <v>11302</v>
      </c>
      <c r="ID5311" s="200" t="s">
        <v>11303</v>
      </c>
      <c r="IE5311" s="200" t="s">
        <v>11304</v>
      </c>
      <c r="IF5311" s="200" t="s">
        <v>8155</v>
      </c>
    </row>
    <row r="5312" spans="237:240" x14ac:dyDescent="0.3">
      <c r="IC5312" s="200" t="s">
        <v>11302</v>
      </c>
      <c r="ID5312" s="200" t="s">
        <v>11305</v>
      </c>
      <c r="IE5312" s="200" t="s">
        <v>11306</v>
      </c>
      <c r="IF5312" s="200" t="s">
        <v>8155</v>
      </c>
    </row>
    <row r="5313" spans="237:240" x14ac:dyDescent="0.3">
      <c r="IC5313" s="200" t="s">
        <v>11307</v>
      </c>
      <c r="ID5313" s="200" t="s">
        <v>11308</v>
      </c>
      <c r="IE5313" s="200" t="s">
        <v>11309</v>
      </c>
      <c r="IF5313" s="200" t="s">
        <v>8155</v>
      </c>
    </row>
    <row r="5314" spans="237:240" x14ac:dyDescent="0.3">
      <c r="IC5314" s="200" t="s">
        <v>11307</v>
      </c>
      <c r="ID5314" s="200" t="s">
        <v>11310</v>
      </c>
      <c r="IE5314" s="200" t="s">
        <v>11311</v>
      </c>
      <c r="IF5314" s="200" t="s">
        <v>8155</v>
      </c>
    </row>
    <row r="5315" spans="237:240" x14ac:dyDescent="0.3">
      <c r="IC5315" s="200" t="s">
        <v>11307</v>
      </c>
      <c r="ID5315" s="200" t="s">
        <v>11312</v>
      </c>
      <c r="IE5315" s="200" t="s">
        <v>11313</v>
      </c>
      <c r="IF5315" s="200" t="s">
        <v>8155</v>
      </c>
    </row>
    <row r="5316" spans="237:240" x14ac:dyDescent="0.3">
      <c r="IC5316" s="200" t="s">
        <v>11307</v>
      </c>
      <c r="ID5316" s="200" t="s">
        <v>11314</v>
      </c>
      <c r="IE5316" s="200" t="s">
        <v>11315</v>
      </c>
      <c r="IF5316" s="200" t="s">
        <v>8155</v>
      </c>
    </row>
    <row r="5317" spans="237:240" x14ac:dyDescent="0.3">
      <c r="IC5317" s="200" t="s">
        <v>11307</v>
      </c>
      <c r="ID5317" s="200" t="s">
        <v>11316</v>
      </c>
      <c r="IE5317" s="200" t="s">
        <v>11317</v>
      </c>
      <c r="IF5317" s="200" t="s">
        <v>8155</v>
      </c>
    </row>
    <row r="5318" spans="237:240" x14ac:dyDescent="0.3">
      <c r="IC5318" s="200" t="s">
        <v>11307</v>
      </c>
      <c r="ID5318" s="200" t="s">
        <v>10555</v>
      </c>
      <c r="IE5318" s="200" t="s">
        <v>11318</v>
      </c>
      <c r="IF5318" s="200" t="s">
        <v>8155</v>
      </c>
    </row>
    <row r="5319" spans="237:240" x14ac:dyDescent="0.3">
      <c r="IC5319" s="200" t="s">
        <v>11307</v>
      </c>
      <c r="ID5319" s="200" t="s">
        <v>11319</v>
      </c>
      <c r="IE5319" s="200" t="s">
        <v>11320</v>
      </c>
      <c r="IF5319" s="200" t="s">
        <v>8155</v>
      </c>
    </row>
    <row r="5320" spans="237:240" x14ac:dyDescent="0.3">
      <c r="IC5320" s="200" t="s">
        <v>11321</v>
      </c>
      <c r="ID5320" s="200" t="s">
        <v>11322</v>
      </c>
      <c r="IE5320" s="200" t="s">
        <v>11323</v>
      </c>
      <c r="IF5320" s="200" t="s">
        <v>8155</v>
      </c>
    </row>
    <row r="5321" spans="237:240" x14ac:dyDescent="0.3">
      <c r="IC5321" s="200" t="s">
        <v>11321</v>
      </c>
      <c r="ID5321" s="200" t="s">
        <v>11324</v>
      </c>
      <c r="IE5321" s="200" t="s">
        <v>11325</v>
      </c>
      <c r="IF5321" s="200" t="s">
        <v>8155</v>
      </c>
    </row>
    <row r="5322" spans="237:240" x14ac:dyDescent="0.3">
      <c r="IC5322" s="200" t="s">
        <v>11321</v>
      </c>
      <c r="ID5322" s="200" t="s">
        <v>11326</v>
      </c>
      <c r="IE5322" s="200" t="s">
        <v>11327</v>
      </c>
      <c r="IF5322" s="200" t="s">
        <v>8155</v>
      </c>
    </row>
    <row r="5323" spans="237:240" x14ac:dyDescent="0.3">
      <c r="IC5323" s="200" t="s">
        <v>11321</v>
      </c>
      <c r="ID5323" s="200" t="s">
        <v>11328</v>
      </c>
      <c r="IE5323" s="200" t="s">
        <v>11329</v>
      </c>
      <c r="IF5323" s="200" t="s">
        <v>8155</v>
      </c>
    </row>
    <row r="5324" spans="237:240" x14ac:dyDescent="0.3">
      <c r="IC5324" s="200" t="s">
        <v>11330</v>
      </c>
      <c r="ID5324" s="200" t="s">
        <v>11331</v>
      </c>
      <c r="IE5324" s="200" t="s">
        <v>11332</v>
      </c>
      <c r="IF5324" s="200" t="s">
        <v>8155</v>
      </c>
    </row>
    <row r="5325" spans="237:240" x14ac:dyDescent="0.3">
      <c r="IC5325" s="200" t="s">
        <v>11330</v>
      </c>
      <c r="ID5325" s="200" t="s">
        <v>11333</v>
      </c>
      <c r="IE5325" s="200" t="s">
        <v>11334</v>
      </c>
      <c r="IF5325" s="200" t="s">
        <v>8155</v>
      </c>
    </row>
    <row r="5326" spans="237:240" x14ac:dyDescent="0.3">
      <c r="IC5326" s="200" t="s">
        <v>11330</v>
      </c>
      <c r="ID5326" s="200" t="s">
        <v>11335</v>
      </c>
      <c r="IE5326" s="200" t="s">
        <v>11336</v>
      </c>
      <c r="IF5326" s="200" t="s">
        <v>8155</v>
      </c>
    </row>
    <row r="5327" spans="237:240" x14ac:dyDescent="0.3">
      <c r="IC5327" s="200" t="s">
        <v>11330</v>
      </c>
      <c r="ID5327" s="200" t="s">
        <v>11337</v>
      </c>
      <c r="IE5327" s="200" t="s">
        <v>11338</v>
      </c>
      <c r="IF5327" s="200" t="s">
        <v>8155</v>
      </c>
    </row>
    <row r="5328" spans="237:240" x14ac:dyDescent="0.3">
      <c r="IC5328" s="200" t="s">
        <v>11339</v>
      </c>
      <c r="ID5328" s="200" t="s">
        <v>11340</v>
      </c>
      <c r="IE5328" s="200" t="s">
        <v>11341</v>
      </c>
      <c r="IF5328" s="200" t="s">
        <v>8155</v>
      </c>
    </row>
    <row r="5329" spans="237:240" x14ac:dyDescent="0.3">
      <c r="IC5329" s="200" t="s">
        <v>11339</v>
      </c>
      <c r="ID5329" s="200" t="s">
        <v>8993</v>
      </c>
      <c r="IE5329" s="200" t="s">
        <v>11342</v>
      </c>
      <c r="IF5329" s="200" t="s">
        <v>8155</v>
      </c>
    </row>
    <row r="5330" spans="237:240" x14ac:dyDescent="0.3">
      <c r="IC5330" s="200" t="s">
        <v>11343</v>
      </c>
      <c r="ID5330" s="200" t="s">
        <v>11344</v>
      </c>
      <c r="IE5330" s="200" t="s">
        <v>11345</v>
      </c>
      <c r="IF5330" s="200" t="s">
        <v>8155</v>
      </c>
    </row>
    <row r="5331" spans="237:240" x14ac:dyDescent="0.3">
      <c r="IC5331" s="200" t="s">
        <v>11343</v>
      </c>
      <c r="ID5331" s="200" t="s">
        <v>11346</v>
      </c>
      <c r="IE5331" s="200" t="s">
        <v>11347</v>
      </c>
      <c r="IF5331" s="200" t="s">
        <v>8155</v>
      </c>
    </row>
    <row r="5332" spans="237:240" x14ac:dyDescent="0.3">
      <c r="IC5332" s="200" t="s">
        <v>11343</v>
      </c>
      <c r="ID5332" s="200" t="s">
        <v>11348</v>
      </c>
      <c r="IE5332" s="200" t="s">
        <v>11349</v>
      </c>
      <c r="IF5332" s="200" t="s">
        <v>8155</v>
      </c>
    </row>
    <row r="5333" spans="237:240" x14ac:dyDescent="0.3">
      <c r="IC5333" s="200" t="s">
        <v>11343</v>
      </c>
      <c r="ID5333" s="200" t="s">
        <v>11350</v>
      </c>
      <c r="IE5333" s="200" t="s">
        <v>11351</v>
      </c>
      <c r="IF5333" s="200" t="s">
        <v>8155</v>
      </c>
    </row>
    <row r="5334" spans="237:240" x14ac:dyDescent="0.3">
      <c r="IC5334" s="200" t="s">
        <v>11343</v>
      </c>
      <c r="ID5334" s="200" t="s">
        <v>11352</v>
      </c>
      <c r="IE5334" s="200" t="s">
        <v>11353</v>
      </c>
      <c r="IF5334" s="200" t="s">
        <v>8155</v>
      </c>
    </row>
    <row r="5335" spans="237:240" x14ac:dyDescent="0.3">
      <c r="IC5335" s="200" t="s">
        <v>11343</v>
      </c>
      <c r="ID5335" s="200" t="s">
        <v>11354</v>
      </c>
      <c r="IE5335" s="200" t="s">
        <v>11355</v>
      </c>
      <c r="IF5335" s="200" t="s">
        <v>8155</v>
      </c>
    </row>
    <row r="5336" spans="237:240" x14ac:dyDescent="0.3">
      <c r="IC5336" s="200" t="s">
        <v>11343</v>
      </c>
      <c r="ID5336" s="200" t="s">
        <v>11356</v>
      </c>
      <c r="IE5336" s="200" t="s">
        <v>11357</v>
      </c>
      <c r="IF5336" s="200" t="s">
        <v>8155</v>
      </c>
    </row>
    <row r="5337" spans="237:240" x14ac:dyDescent="0.3">
      <c r="IC5337" s="200" t="s">
        <v>11343</v>
      </c>
      <c r="ID5337" s="200" t="s">
        <v>11358</v>
      </c>
      <c r="IE5337" s="200" t="s">
        <v>11359</v>
      </c>
      <c r="IF5337" s="200" t="s">
        <v>8155</v>
      </c>
    </row>
    <row r="5338" spans="237:240" x14ac:dyDescent="0.3">
      <c r="IC5338" s="200" t="s">
        <v>11343</v>
      </c>
      <c r="ID5338" s="200" t="s">
        <v>11360</v>
      </c>
      <c r="IE5338" s="200" t="s">
        <v>11361</v>
      </c>
      <c r="IF5338" s="200" t="s">
        <v>8155</v>
      </c>
    </row>
    <row r="5339" spans="237:240" x14ac:dyDescent="0.3">
      <c r="IC5339" s="200" t="s">
        <v>11343</v>
      </c>
      <c r="ID5339" s="200" t="s">
        <v>11362</v>
      </c>
      <c r="IE5339" s="200" t="s">
        <v>11363</v>
      </c>
      <c r="IF5339" s="200" t="s">
        <v>8155</v>
      </c>
    </row>
    <row r="5340" spans="237:240" x14ac:dyDescent="0.3">
      <c r="IC5340" s="200" t="s">
        <v>11343</v>
      </c>
      <c r="ID5340" s="200" t="s">
        <v>11364</v>
      </c>
      <c r="IE5340" s="200" t="s">
        <v>11365</v>
      </c>
      <c r="IF5340" s="200" t="s">
        <v>8155</v>
      </c>
    </row>
    <row r="5341" spans="237:240" x14ac:dyDescent="0.3">
      <c r="IC5341" s="200" t="s">
        <v>11343</v>
      </c>
      <c r="ID5341" s="200" t="s">
        <v>11366</v>
      </c>
      <c r="IE5341" s="200" t="s">
        <v>11367</v>
      </c>
      <c r="IF5341" s="200" t="s">
        <v>8155</v>
      </c>
    </row>
    <row r="5342" spans="237:240" x14ac:dyDescent="0.3">
      <c r="IC5342" s="200" t="s">
        <v>11368</v>
      </c>
      <c r="ID5342" s="200" t="s">
        <v>11369</v>
      </c>
      <c r="IE5342" s="200" t="s">
        <v>11370</v>
      </c>
      <c r="IF5342" s="200" t="s">
        <v>8155</v>
      </c>
    </row>
    <row r="5343" spans="237:240" x14ac:dyDescent="0.3">
      <c r="IC5343" s="200" t="s">
        <v>11368</v>
      </c>
      <c r="ID5343" s="200" t="s">
        <v>11371</v>
      </c>
      <c r="IE5343" s="200" t="s">
        <v>11372</v>
      </c>
      <c r="IF5343" s="200" t="s">
        <v>8155</v>
      </c>
    </row>
    <row r="5344" spans="237:240" x14ac:dyDescent="0.3">
      <c r="IC5344" s="200" t="s">
        <v>11368</v>
      </c>
      <c r="ID5344" s="200" t="s">
        <v>11373</v>
      </c>
      <c r="IE5344" s="200" t="s">
        <v>11374</v>
      </c>
      <c r="IF5344" s="200" t="s">
        <v>8155</v>
      </c>
    </row>
    <row r="5345" spans="237:240" x14ac:dyDescent="0.3">
      <c r="IC5345" s="200" t="s">
        <v>11375</v>
      </c>
      <c r="ID5345" s="200" t="s">
        <v>11376</v>
      </c>
      <c r="IE5345" s="200" t="s">
        <v>11377</v>
      </c>
      <c r="IF5345" s="200" t="s">
        <v>8155</v>
      </c>
    </row>
    <row r="5346" spans="237:240" x14ac:dyDescent="0.3">
      <c r="IC5346" s="200" t="s">
        <v>11375</v>
      </c>
      <c r="ID5346" s="200" t="s">
        <v>11378</v>
      </c>
      <c r="IE5346" s="200" t="s">
        <v>11379</v>
      </c>
      <c r="IF5346" s="200" t="s">
        <v>8155</v>
      </c>
    </row>
    <row r="5347" spans="237:240" x14ac:dyDescent="0.3">
      <c r="IC5347" s="200" t="s">
        <v>11375</v>
      </c>
      <c r="ID5347" s="200" t="s">
        <v>11380</v>
      </c>
      <c r="IE5347" s="200" t="s">
        <v>11381</v>
      </c>
      <c r="IF5347" s="200" t="s">
        <v>8155</v>
      </c>
    </row>
    <row r="5348" spans="237:240" x14ac:dyDescent="0.3">
      <c r="IC5348" s="200" t="s">
        <v>11382</v>
      </c>
      <c r="ID5348" s="200" t="s">
        <v>11383</v>
      </c>
      <c r="IE5348" s="200" t="s">
        <v>11384</v>
      </c>
      <c r="IF5348" s="200" t="s">
        <v>8155</v>
      </c>
    </row>
    <row r="5349" spans="237:240" x14ac:dyDescent="0.3">
      <c r="IC5349" s="200" t="s">
        <v>11385</v>
      </c>
      <c r="ID5349" s="200" t="s">
        <v>11386</v>
      </c>
      <c r="IE5349" s="200" t="s">
        <v>11387</v>
      </c>
      <c r="IF5349" s="200" t="s">
        <v>8155</v>
      </c>
    </row>
    <row r="5350" spans="237:240" x14ac:dyDescent="0.3">
      <c r="IC5350" s="200" t="s">
        <v>11388</v>
      </c>
      <c r="ID5350" s="200" t="s">
        <v>11389</v>
      </c>
      <c r="IE5350" s="200" t="s">
        <v>11390</v>
      </c>
      <c r="IF5350" s="200" t="s">
        <v>8155</v>
      </c>
    </row>
    <row r="5351" spans="237:240" x14ac:dyDescent="0.3">
      <c r="IC5351" s="200" t="s">
        <v>11391</v>
      </c>
      <c r="ID5351" s="200" t="s">
        <v>11392</v>
      </c>
      <c r="IE5351" s="200" t="s">
        <v>11393</v>
      </c>
      <c r="IF5351" s="200" t="s">
        <v>8155</v>
      </c>
    </row>
    <row r="5352" spans="237:240" x14ac:dyDescent="0.3">
      <c r="IC5352" s="200" t="s">
        <v>11394</v>
      </c>
      <c r="ID5352" s="200" t="s">
        <v>11395</v>
      </c>
      <c r="IE5352" s="200" t="s">
        <v>11396</v>
      </c>
      <c r="IF5352" s="200" t="s">
        <v>7798</v>
      </c>
    </row>
    <row r="5353" spans="237:240" x14ac:dyDescent="0.3">
      <c r="IC5353" s="200" t="s">
        <v>11397</v>
      </c>
      <c r="ID5353" s="200" t="s">
        <v>11395</v>
      </c>
      <c r="IE5353" s="200" t="s">
        <v>11396</v>
      </c>
      <c r="IF5353" s="200" t="s">
        <v>7798</v>
      </c>
    </row>
    <row r="5354" spans="237:240" x14ac:dyDescent="0.3">
      <c r="IC5354" s="200" t="s">
        <v>11398</v>
      </c>
      <c r="ID5354" s="200" t="s">
        <v>11395</v>
      </c>
      <c r="IE5354" s="200" t="s">
        <v>11396</v>
      </c>
      <c r="IF5354" s="200" t="s">
        <v>7798</v>
      </c>
    </row>
    <row r="5355" spans="237:240" x14ac:dyDescent="0.3">
      <c r="IC5355" s="200" t="s">
        <v>11399</v>
      </c>
      <c r="ID5355" s="200" t="s">
        <v>11395</v>
      </c>
      <c r="IE5355" s="200" t="s">
        <v>11396</v>
      </c>
      <c r="IF5355" s="200" t="s">
        <v>7798</v>
      </c>
    </row>
    <row r="5356" spans="237:240" x14ac:dyDescent="0.3">
      <c r="IC5356" s="200" t="s">
        <v>11400</v>
      </c>
      <c r="ID5356" s="200" t="s">
        <v>11395</v>
      </c>
      <c r="IE5356" s="200" t="s">
        <v>11396</v>
      </c>
      <c r="IF5356" s="200" t="s">
        <v>7798</v>
      </c>
    </row>
    <row r="5357" spans="237:240" x14ac:dyDescent="0.3">
      <c r="IC5357" s="200" t="s">
        <v>11401</v>
      </c>
      <c r="ID5357" s="200" t="s">
        <v>11395</v>
      </c>
      <c r="IE5357" s="200" t="s">
        <v>11396</v>
      </c>
      <c r="IF5357" s="200" t="s">
        <v>7798</v>
      </c>
    </row>
    <row r="5358" spans="237:240" x14ac:dyDescent="0.3">
      <c r="IC5358" s="200" t="s">
        <v>11402</v>
      </c>
      <c r="ID5358" s="200" t="s">
        <v>11395</v>
      </c>
      <c r="IE5358" s="200" t="s">
        <v>11396</v>
      </c>
      <c r="IF5358" s="200" t="s">
        <v>7798</v>
      </c>
    </row>
    <row r="5359" spans="237:240" x14ac:dyDescent="0.3">
      <c r="IC5359" s="200" t="s">
        <v>11403</v>
      </c>
      <c r="ID5359" s="200" t="s">
        <v>11395</v>
      </c>
      <c r="IE5359" s="200" t="s">
        <v>11396</v>
      </c>
      <c r="IF5359" s="200" t="s">
        <v>7798</v>
      </c>
    </row>
    <row r="5360" spans="237:240" x14ac:dyDescent="0.3">
      <c r="IC5360" s="200" t="s">
        <v>11404</v>
      </c>
      <c r="ID5360" s="200" t="s">
        <v>11395</v>
      </c>
      <c r="IE5360" s="200" t="s">
        <v>11396</v>
      </c>
      <c r="IF5360" s="200" t="s">
        <v>7798</v>
      </c>
    </row>
    <row r="5361" spans="237:240" x14ac:dyDescent="0.3">
      <c r="IC5361" s="200" t="s">
        <v>11405</v>
      </c>
      <c r="ID5361" s="200" t="s">
        <v>11406</v>
      </c>
      <c r="IE5361" s="200" t="s">
        <v>11407</v>
      </c>
      <c r="IF5361" s="200" t="s">
        <v>7798</v>
      </c>
    </row>
    <row r="5362" spans="237:240" x14ac:dyDescent="0.3">
      <c r="IC5362" s="200" t="s">
        <v>11408</v>
      </c>
      <c r="ID5362" s="200" t="s">
        <v>11409</v>
      </c>
      <c r="IE5362" s="200" t="s">
        <v>11410</v>
      </c>
      <c r="IF5362" s="200" t="s">
        <v>7798</v>
      </c>
    </row>
    <row r="5363" spans="237:240" x14ac:dyDescent="0.3">
      <c r="IC5363" s="200" t="s">
        <v>11411</v>
      </c>
      <c r="ID5363" s="200" t="s">
        <v>11412</v>
      </c>
      <c r="IE5363" s="200" t="s">
        <v>11413</v>
      </c>
      <c r="IF5363" s="200" t="s">
        <v>7798</v>
      </c>
    </row>
    <row r="5364" spans="237:240" x14ac:dyDescent="0.3">
      <c r="IC5364" s="200" t="s">
        <v>11414</v>
      </c>
      <c r="ID5364" s="200" t="s">
        <v>11415</v>
      </c>
      <c r="IE5364" s="200" t="s">
        <v>11416</v>
      </c>
      <c r="IF5364" s="200" t="s">
        <v>7798</v>
      </c>
    </row>
    <row r="5365" spans="237:240" x14ac:dyDescent="0.3">
      <c r="IC5365" s="200" t="s">
        <v>11417</v>
      </c>
      <c r="ID5365" s="200" t="s">
        <v>11418</v>
      </c>
      <c r="IE5365" s="200" t="s">
        <v>11419</v>
      </c>
      <c r="IF5365" s="200" t="s">
        <v>7798</v>
      </c>
    </row>
    <row r="5366" spans="237:240" x14ac:dyDescent="0.3">
      <c r="IC5366" s="200" t="s">
        <v>11420</v>
      </c>
      <c r="ID5366" s="200" t="s">
        <v>11421</v>
      </c>
      <c r="IE5366" s="200" t="s">
        <v>11422</v>
      </c>
      <c r="IF5366" s="200" t="s">
        <v>7798</v>
      </c>
    </row>
    <row r="5367" spans="237:240" x14ac:dyDescent="0.3">
      <c r="IC5367" s="200" t="s">
        <v>11423</v>
      </c>
      <c r="ID5367" s="200" t="s">
        <v>11424</v>
      </c>
      <c r="IE5367" s="200" t="s">
        <v>11425</v>
      </c>
      <c r="IF5367" s="200" t="s">
        <v>7798</v>
      </c>
    </row>
    <row r="5368" spans="237:240" x14ac:dyDescent="0.3">
      <c r="IC5368" s="200" t="s">
        <v>11426</v>
      </c>
      <c r="ID5368" s="200" t="s">
        <v>11427</v>
      </c>
      <c r="IE5368" s="200" t="s">
        <v>11428</v>
      </c>
      <c r="IF5368" s="200" t="s">
        <v>7798</v>
      </c>
    </row>
    <row r="5369" spans="237:240" x14ac:dyDescent="0.3">
      <c r="IC5369" s="200" t="s">
        <v>11429</v>
      </c>
      <c r="ID5369" s="200" t="s">
        <v>11430</v>
      </c>
      <c r="IE5369" s="200" t="s">
        <v>11431</v>
      </c>
      <c r="IF5369" s="200" t="s">
        <v>7798</v>
      </c>
    </row>
    <row r="5370" spans="237:240" x14ac:dyDescent="0.3">
      <c r="IC5370" s="200" t="s">
        <v>11432</v>
      </c>
      <c r="ID5370" s="200" t="s">
        <v>11433</v>
      </c>
      <c r="IE5370" s="200" t="s">
        <v>11434</v>
      </c>
      <c r="IF5370" s="200" t="s">
        <v>7798</v>
      </c>
    </row>
    <row r="5371" spans="237:240" x14ac:dyDescent="0.3">
      <c r="IC5371" s="200" t="s">
        <v>11435</v>
      </c>
      <c r="ID5371" s="200" t="s">
        <v>11436</v>
      </c>
      <c r="IE5371" s="200" t="s">
        <v>11437</v>
      </c>
      <c r="IF5371" s="200" t="s">
        <v>7798</v>
      </c>
    </row>
    <row r="5372" spans="237:240" x14ac:dyDescent="0.3">
      <c r="IC5372" s="200" t="s">
        <v>11438</v>
      </c>
      <c r="ID5372" s="200" t="s">
        <v>11439</v>
      </c>
      <c r="IE5372" s="200" t="s">
        <v>11440</v>
      </c>
      <c r="IF5372" s="200" t="s">
        <v>7798</v>
      </c>
    </row>
    <row r="5373" spans="237:240" x14ac:dyDescent="0.3">
      <c r="IC5373" s="200" t="s">
        <v>11441</v>
      </c>
      <c r="ID5373" s="200" t="s">
        <v>11442</v>
      </c>
      <c r="IE5373" s="200" t="s">
        <v>11443</v>
      </c>
      <c r="IF5373" s="200" t="s">
        <v>7798</v>
      </c>
    </row>
    <row r="5374" spans="237:240" x14ac:dyDescent="0.3">
      <c r="IC5374" s="200" t="s">
        <v>11444</v>
      </c>
      <c r="ID5374" s="200" t="s">
        <v>11445</v>
      </c>
      <c r="IE5374" s="200" t="s">
        <v>11446</v>
      </c>
      <c r="IF5374" s="200" t="s">
        <v>7798</v>
      </c>
    </row>
    <row r="5375" spans="237:240" x14ac:dyDescent="0.3">
      <c r="IC5375" s="200" t="s">
        <v>11447</v>
      </c>
      <c r="ID5375" s="200" t="s">
        <v>11445</v>
      </c>
      <c r="IE5375" s="200" t="s">
        <v>11446</v>
      </c>
      <c r="IF5375" s="200" t="s">
        <v>7798</v>
      </c>
    </row>
    <row r="5376" spans="237:240" x14ac:dyDescent="0.3">
      <c r="IC5376" s="200" t="s">
        <v>11448</v>
      </c>
      <c r="ID5376" s="200" t="s">
        <v>11445</v>
      </c>
      <c r="IE5376" s="200" t="s">
        <v>11446</v>
      </c>
      <c r="IF5376" s="200" t="s">
        <v>7798</v>
      </c>
    </row>
    <row r="5377" spans="237:240" x14ac:dyDescent="0.3">
      <c r="IC5377" s="200" t="s">
        <v>11449</v>
      </c>
      <c r="ID5377" s="200" t="s">
        <v>11445</v>
      </c>
      <c r="IE5377" s="200" t="s">
        <v>11446</v>
      </c>
      <c r="IF5377" s="200" t="s">
        <v>7798</v>
      </c>
    </row>
    <row r="5378" spans="237:240" x14ac:dyDescent="0.3">
      <c r="IC5378" s="200" t="s">
        <v>11450</v>
      </c>
      <c r="ID5378" s="200" t="s">
        <v>11445</v>
      </c>
      <c r="IE5378" s="200" t="s">
        <v>11446</v>
      </c>
      <c r="IF5378" s="200" t="s">
        <v>7798</v>
      </c>
    </row>
    <row r="5379" spans="237:240" x14ac:dyDescent="0.3">
      <c r="IC5379" s="200" t="s">
        <v>11451</v>
      </c>
      <c r="ID5379" s="200" t="s">
        <v>11452</v>
      </c>
      <c r="IE5379" s="200" t="s">
        <v>11453</v>
      </c>
      <c r="IF5379" s="200" t="s">
        <v>7798</v>
      </c>
    </row>
    <row r="5380" spans="237:240" x14ac:dyDescent="0.3">
      <c r="IC5380" s="200" t="s">
        <v>11454</v>
      </c>
      <c r="ID5380" s="200" t="s">
        <v>11455</v>
      </c>
      <c r="IE5380" s="200" t="s">
        <v>11456</v>
      </c>
      <c r="IF5380" s="200" t="s">
        <v>7798</v>
      </c>
    </row>
    <row r="5381" spans="237:240" x14ac:dyDescent="0.3">
      <c r="IC5381" s="200" t="s">
        <v>11457</v>
      </c>
      <c r="ID5381" s="200" t="s">
        <v>11458</v>
      </c>
      <c r="IE5381" s="200" t="s">
        <v>11459</v>
      </c>
      <c r="IF5381" s="200" t="s">
        <v>7798</v>
      </c>
    </row>
    <row r="5382" spans="237:240" x14ac:dyDescent="0.3">
      <c r="IC5382" s="200" t="s">
        <v>11457</v>
      </c>
      <c r="ID5382" s="200" t="s">
        <v>11460</v>
      </c>
      <c r="IE5382" s="200" t="s">
        <v>11461</v>
      </c>
      <c r="IF5382" s="200" t="s">
        <v>7798</v>
      </c>
    </row>
    <row r="5383" spans="237:240" x14ac:dyDescent="0.3">
      <c r="IC5383" s="200" t="s">
        <v>11457</v>
      </c>
      <c r="ID5383" s="200" t="s">
        <v>11462</v>
      </c>
      <c r="IE5383" s="200" t="s">
        <v>11463</v>
      </c>
      <c r="IF5383" s="200" t="s">
        <v>7798</v>
      </c>
    </row>
    <row r="5384" spans="237:240" x14ac:dyDescent="0.3">
      <c r="IC5384" s="200" t="s">
        <v>11457</v>
      </c>
      <c r="ID5384" s="200" t="s">
        <v>11464</v>
      </c>
      <c r="IE5384" s="200" t="s">
        <v>11465</v>
      </c>
      <c r="IF5384" s="200" t="s">
        <v>7798</v>
      </c>
    </row>
    <row r="5385" spans="237:240" x14ac:dyDescent="0.3">
      <c r="IC5385" s="200" t="s">
        <v>11457</v>
      </c>
      <c r="ID5385" s="200" t="s">
        <v>11466</v>
      </c>
      <c r="IE5385" s="200" t="s">
        <v>11467</v>
      </c>
      <c r="IF5385" s="200" t="s">
        <v>7798</v>
      </c>
    </row>
    <row r="5386" spans="237:240" x14ac:dyDescent="0.3">
      <c r="IC5386" s="200" t="s">
        <v>11457</v>
      </c>
      <c r="ID5386" s="200" t="s">
        <v>11468</v>
      </c>
      <c r="IE5386" s="200" t="s">
        <v>11469</v>
      </c>
      <c r="IF5386" s="200" t="s">
        <v>7798</v>
      </c>
    </row>
    <row r="5387" spans="237:240" x14ac:dyDescent="0.3">
      <c r="IC5387" s="200" t="s">
        <v>11457</v>
      </c>
      <c r="ID5387" s="200" t="s">
        <v>11470</v>
      </c>
      <c r="IE5387" s="200" t="s">
        <v>11471</v>
      </c>
      <c r="IF5387" s="200" t="s">
        <v>7798</v>
      </c>
    </row>
    <row r="5388" spans="237:240" x14ac:dyDescent="0.3">
      <c r="IC5388" s="200" t="s">
        <v>11472</v>
      </c>
      <c r="ID5388" s="200" t="s">
        <v>11473</v>
      </c>
      <c r="IE5388" s="200" t="s">
        <v>11474</v>
      </c>
      <c r="IF5388" s="200" t="s">
        <v>7798</v>
      </c>
    </row>
    <row r="5389" spans="237:240" x14ac:dyDescent="0.3">
      <c r="IC5389" s="200" t="s">
        <v>11475</v>
      </c>
      <c r="ID5389" s="200" t="s">
        <v>11476</v>
      </c>
      <c r="IE5389" s="200" t="s">
        <v>11477</v>
      </c>
      <c r="IF5389" s="200" t="s">
        <v>7798</v>
      </c>
    </row>
    <row r="5390" spans="237:240" x14ac:dyDescent="0.3">
      <c r="IC5390" s="200" t="s">
        <v>11478</v>
      </c>
      <c r="ID5390" s="200" t="s">
        <v>2163</v>
      </c>
      <c r="IE5390" s="200" t="s">
        <v>11479</v>
      </c>
      <c r="IF5390" s="200" t="s">
        <v>7798</v>
      </c>
    </row>
    <row r="5391" spans="237:240" x14ac:dyDescent="0.3">
      <c r="IC5391" s="200" t="s">
        <v>11480</v>
      </c>
      <c r="ID5391" s="200" t="s">
        <v>11481</v>
      </c>
      <c r="IE5391" s="200" t="s">
        <v>11482</v>
      </c>
      <c r="IF5391" s="200" t="s">
        <v>7798</v>
      </c>
    </row>
    <row r="5392" spans="237:240" x14ac:dyDescent="0.3">
      <c r="IC5392" s="200" t="s">
        <v>11483</v>
      </c>
      <c r="ID5392" s="200" t="s">
        <v>11484</v>
      </c>
      <c r="IE5392" s="200" t="s">
        <v>11485</v>
      </c>
      <c r="IF5392" s="200" t="s">
        <v>7798</v>
      </c>
    </row>
    <row r="5393" spans="237:240" x14ac:dyDescent="0.3">
      <c r="IC5393" s="200" t="s">
        <v>11486</v>
      </c>
      <c r="ID5393" s="200" t="s">
        <v>11487</v>
      </c>
      <c r="IE5393" s="200" t="s">
        <v>11488</v>
      </c>
      <c r="IF5393" s="200" t="s">
        <v>7798</v>
      </c>
    </row>
    <row r="5394" spans="237:240" x14ac:dyDescent="0.3">
      <c r="IC5394" s="200" t="s">
        <v>11489</v>
      </c>
      <c r="ID5394" s="200" t="s">
        <v>11490</v>
      </c>
      <c r="IE5394" s="200" t="s">
        <v>11491</v>
      </c>
      <c r="IF5394" s="200" t="s">
        <v>7798</v>
      </c>
    </row>
    <row r="5395" spans="237:240" x14ac:dyDescent="0.3">
      <c r="IC5395" s="200" t="s">
        <v>11492</v>
      </c>
      <c r="ID5395" s="200" t="s">
        <v>11493</v>
      </c>
      <c r="IE5395" s="200" t="s">
        <v>11494</v>
      </c>
      <c r="IF5395" s="200" t="s">
        <v>7798</v>
      </c>
    </row>
    <row r="5396" spans="237:240" x14ac:dyDescent="0.3">
      <c r="IC5396" s="200" t="s">
        <v>11492</v>
      </c>
      <c r="ID5396" s="200" t="s">
        <v>11495</v>
      </c>
      <c r="IE5396" s="200" t="s">
        <v>11496</v>
      </c>
      <c r="IF5396" s="200" t="s">
        <v>7798</v>
      </c>
    </row>
    <row r="5397" spans="237:240" x14ac:dyDescent="0.3">
      <c r="IC5397" s="200" t="s">
        <v>11497</v>
      </c>
      <c r="ID5397" s="200" t="s">
        <v>11498</v>
      </c>
      <c r="IE5397" s="200" t="s">
        <v>11499</v>
      </c>
      <c r="IF5397" s="200" t="s">
        <v>7798</v>
      </c>
    </row>
    <row r="5398" spans="237:240" x14ac:dyDescent="0.3">
      <c r="IC5398" s="200" t="s">
        <v>11500</v>
      </c>
      <c r="ID5398" s="200" t="s">
        <v>11501</v>
      </c>
      <c r="IE5398" s="200" t="s">
        <v>11502</v>
      </c>
      <c r="IF5398" s="200" t="s">
        <v>7798</v>
      </c>
    </row>
    <row r="5399" spans="237:240" x14ac:dyDescent="0.3">
      <c r="IC5399" s="200" t="s">
        <v>11503</v>
      </c>
      <c r="ID5399" s="200" t="s">
        <v>11504</v>
      </c>
      <c r="IE5399" s="200" t="s">
        <v>11505</v>
      </c>
      <c r="IF5399" s="200" t="s">
        <v>7798</v>
      </c>
    </row>
    <row r="5400" spans="237:240" x14ac:dyDescent="0.3">
      <c r="IC5400" s="200" t="s">
        <v>11503</v>
      </c>
      <c r="ID5400" s="200" t="s">
        <v>11506</v>
      </c>
      <c r="IE5400" s="200" t="s">
        <v>11507</v>
      </c>
      <c r="IF5400" s="200" t="s">
        <v>7798</v>
      </c>
    </row>
    <row r="5401" spans="237:240" x14ac:dyDescent="0.3">
      <c r="IC5401" s="200" t="s">
        <v>11503</v>
      </c>
      <c r="ID5401" s="200" t="s">
        <v>11508</v>
      </c>
      <c r="IE5401" s="200" t="s">
        <v>11509</v>
      </c>
      <c r="IF5401" s="200" t="s">
        <v>7798</v>
      </c>
    </row>
    <row r="5402" spans="237:240" x14ac:dyDescent="0.3">
      <c r="IC5402" s="200" t="s">
        <v>11503</v>
      </c>
      <c r="ID5402" s="200" t="s">
        <v>11510</v>
      </c>
      <c r="IE5402" s="200" t="s">
        <v>11511</v>
      </c>
      <c r="IF5402" s="200" t="s">
        <v>7798</v>
      </c>
    </row>
    <row r="5403" spans="237:240" x14ac:dyDescent="0.3">
      <c r="IC5403" s="200" t="s">
        <v>11503</v>
      </c>
      <c r="ID5403" s="200" t="s">
        <v>11512</v>
      </c>
      <c r="IE5403" s="200" t="s">
        <v>11513</v>
      </c>
      <c r="IF5403" s="200" t="s">
        <v>7798</v>
      </c>
    </row>
    <row r="5404" spans="237:240" x14ac:dyDescent="0.3">
      <c r="IC5404" s="200" t="s">
        <v>11514</v>
      </c>
      <c r="ID5404" s="200" t="s">
        <v>11515</v>
      </c>
      <c r="IE5404" s="200" t="s">
        <v>11516</v>
      </c>
      <c r="IF5404" s="200" t="s">
        <v>7798</v>
      </c>
    </row>
    <row r="5405" spans="237:240" x14ac:dyDescent="0.3">
      <c r="IC5405" s="200" t="s">
        <v>11514</v>
      </c>
      <c r="ID5405" s="200" t="s">
        <v>11517</v>
      </c>
      <c r="IE5405" s="200" t="s">
        <v>11518</v>
      </c>
      <c r="IF5405" s="200" t="s">
        <v>7798</v>
      </c>
    </row>
    <row r="5406" spans="237:240" x14ac:dyDescent="0.3">
      <c r="IC5406" s="200" t="s">
        <v>11514</v>
      </c>
      <c r="ID5406" s="200" t="s">
        <v>11519</v>
      </c>
      <c r="IE5406" s="200" t="s">
        <v>11520</v>
      </c>
      <c r="IF5406" s="200" t="s">
        <v>7798</v>
      </c>
    </row>
    <row r="5407" spans="237:240" x14ac:dyDescent="0.3">
      <c r="IC5407" s="200" t="s">
        <v>11514</v>
      </c>
      <c r="ID5407" s="200" t="s">
        <v>11521</v>
      </c>
      <c r="IE5407" s="200" t="s">
        <v>11522</v>
      </c>
      <c r="IF5407" s="200" t="s">
        <v>7798</v>
      </c>
    </row>
    <row r="5408" spans="237:240" x14ac:dyDescent="0.3">
      <c r="IC5408" s="200" t="s">
        <v>11514</v>
      </c>
      <c r="ID5408" s="200" t="s">
        <v>11523</v>
      </c>
      <c r="IE5408" s="200" t="s">
        <v>11524</v>
      </c>
      <c r="IF5408" s="200" t="s">
        <v>7798</v>
      </c>
    </row>
    <row r="5409" spans="237:240" x14ac:dyDescent="0.3">
      <c r="IC5409" s="200" t="s">
        <v>11514</v>
      </c>
      <c r="ID5409" s="200" t="s">
        <v>11525</v>
      </c>
      <c r="IE5409" s="200" t="s">
        <v>11526</v>
      </c>
      <c r="IF5409" s="200" t="s">
        <v>7798</v>
      </c>
    </row>
    <row r="5410" spans="237:240" x14ac:dyDescent="0.3">
      <c r="IC5410" s="200" t="s">
        <v>11527</v>
      </c>
      <c r="ID5410" s="200" t="s">
        <v>11528</v>
      </c>
      <c r="IE5410" s="200" t="s">
        <v>11529</v>
      </c>
      <c r="IF5410" s="200" t="s">
        <v>7798</v>
      </c>
    </row>
    <row r="5411" spans="237:240" x14ac:dyDescent="0.3">
      <c r="IC5411" s="200" t="s">
        <v>11530</v>
      </c>
      <c r="ID5411" s="200" t="s">
        <v>11531</v>
      </c>
      <c r="IE5411" s="200" t="s">
        <v>11532</v>
      </c>
      <c r="IF5411" s="200" t="s">
        <v>7798</v>
      </c>
    </row>
    <row r="5412" spans="237:240" x14ac:dyDescent="0.3">
      <c r="IC5412" s="200" t="s">
        <v>11533</v>
      </c>
      <c r="ID5412" s="200" t="s">
        <v>11534</v>
      </c>
      <c r="IE5412" s="200" t="s">
        <v>11535</v>
      </c>
      <c r="IF5412" s="200" t="s">
        <v>7798</v>
      </c>
    </row>
    <row r="5413" spans="237:240" x14ac:dyDescent="0.3">
      <c r="IC5413" s="200" t="s">
        <v>11536</v>
      </c>
      <c r="ID5413" s="200" t="s">
        <v>11537</v>
      </c>
      <c r="IE5413" s="200" t="s">
        <v>11538</v>
      </c>
      <c r="IF5413" s="200" t="s">
        <v>7798</v>
      </c>
    </row>
    <row r="5414" spans="237:240" x14ac:dyDescent="0.3">
      <c r="IC5414" s="200" t="s">
        <v>11536</v>
      </c>
      <c r="ID5414" s="200" t="s">
        <v>11539</v>
      </c>
      <c r="IE5414" s="200" t="s">
        <v>11540</v>
      </c>
      <c r="IF5414" s="200" t="s">
        <v>7798</v>
      </c>
    </row>
    <row r="5415" spans="237:240" x14ac:dyDescent="0.3">
      <c r="IC5415" s="200" t="s">
        <v>11536</v>
      </c>
      <c r="ID5415" s="200" t="s">
        <v>11541</v>
      </c>
      <c r="IE5415" s="200" t="s">
        <v>11542</v>
      </c>
      <c r="IF5415" s="200" t="s">
        <v>7798</v>
      </c>
    </row>
    <row r="5416" spans="237:240" x14ac:dyDescent="0.3">
      <c r="IC5416" s="200" t="s">
        <v>11536</v>
      </c>
      <c r="ID5416" s="200" t="s">
        <v>11543</v>
      </c>
      <c r="IE5416" s="200" t="s">
        <v>11544</v>
      </c>
      <c r="IF5416" s="200" t="s">
        <v>7798</v>
      </c>
    </row>
    <row r="5417" spans="237:240" x14ac:dyDescent="0.3">
      <c r="IC5417" s="200" t="s">
        <v>11536</v>
      </c>
      <c r="ID5417" s="200" t="s">
        <v>11545</v>
      </c>
      <c r="IE5417" s="200" t="s">
        <v>11546</v>
      </c>
      <c r="IF5417" s="200" t="s">
        <v>7798</v>
      </c>
    </row>
    <row r="5418" spans="237:240" x14ac:dyDescent="0.3">
      <c r="IC5418" s="200" t="s">
        <v>11547</v>
      </c>
      <c r="ID5418" s="200" t="s">
        <v>11548</v>
      </c>
      <c r="IE5418" s="200" t="s">
        <v>11549</v>
      </c>
      <c r="IF5418" s="200" t="s">
        <v>7798</v>
      </c>
    </row>
    <row r="5419" spans="237:240" x14ac:dyDescent="0.3">
      <c r="IC5419" s="200" t="s">
        <v>11550</v>
      </c>
      <c r="ID5419" s="200" t="s">
        <v>11551</v>
      </c>
      <c r="IE5419" s="200" t="s">
        <v>11552</v>
      </c>
      <c r="IF5419" s="200" t="s">
        <v>7798</v>
      </c>
    </row>
    <row r="5420" spans="237:240" x14ac:dyDescent="0.3">
      <c r="IC5420" s="200" t="s">
        <v>11553</v>
      </c>
      <c r="ID5420" s="200" t="s">
        <v>11554</v>
      </c>
      <c r="IE5420" s="200" t="s">
        <v>11555</v>
      </c>
      <c r="IF5420" s="200" t="s">
        <v>7798</v>
      </c>
    </row>
    <row r="5421" spans="237:240" x14ac:dyDescent="0.3">
      <c r="IC5421" s="200" t="s">
        <v>11556</v>
      </c>
      <c r="ID5421" s="200" t="s">
        <v>11554</v>
      </c>
      <c r="IE5421" s="200" t="s">
        <v>11555</v>
      </c>
      <c r="IF5421" s="200" t="s">
        <v>7798</v>
      </c>
    </row>
    <row r="5422" spans="237:240" x14ac:dyDescent="0.3">
      <c r="IC5422" s="200" t="s">
        <v>11557</v>
      </c>
      <c r="ID5422" s="200" t="s">
        <v>11554</v>
      </c>
      <c r="IE5422" s="200" t="s">
        <v>11555</v>
      </c>
      <c r="IF5422" s="200" t="s">
        <v>7798</v>
      </c>
    </row>
    <row r="5423" spans="237:240" x14ac:dyDescent="0.3">
      <c r="IC5423" s="200" t="s">
        <v>11558</v>
      </c>
      <c r="ID5423" s="200" t="s">
        <v>11559</v>
      </c>
      <c r="IE5423" s="200" t="s">
        <v>11560</v>
      </c>
      <c r="IF5423" s="200" t="s">
        <v>7798</v>
      </c>
    </row>
    <row r="5424" spans="237:240" x14ac:dyDescent="0.3">
      <c r="IC5424" s="200" t="s">
        <v>11561</v>
      </c>
      <c r="ID5424" s="200" t="s">
        <v>11562</v>
      </c>
      <c r="IE5424" s="200" t="s">
        <v>11563</v>
      </c>
      <c r="IF5424" s="200" t="s">
        <v>7798</v>
      </c>
    </row>
    <row r="5425" spans="237:240" x14ac:dyDescent="0.3">
      <c r="IC5425" s="200" t="s">
        <v>11564</v>
      </c>
      <c r="ID5425" s="200" t="s">
        <v>4971</v>
      </c>
      <c r="IE5425" s="200" t="s">
        <v>11565</v>
      </c>
      <c r="IF5425" s="200" t="s">
        <v>7798</v>
      </c>
    </row>
    <row r="5426" spans="237:240" x14ac:dyDescent="0.3">
      <c r="IC5426" s="200" t="s">
        <v>11566</v>
      </c>
      <c r="ID5426" s="200" t="s">
        <v>11567</v>
      </c>
      <c r="IE5426" s="200" t="s">
        <v>11568</v>
      </c>
      <c r="IF5426" s="200" t="s">
        <v>7798</v>
      </c>
    </row>
    <row r="5427" spans="237:240" x14ac:dyDescent="0.3">
      <c r="IC5427" s="200" t="s">
        <v>11569</v>
      </c>
      <c r="ID5427" s="200" t="s">
        <v>11570</v>
      </c>
      <c r="IE5427" s="200" t="s">
        <v>11571</v>
      </c>
      <c r="IF5427" s="200" t="s">
        <v>7798</v>
      </c>
    </row>
    <row r="5428" spans="237:240" x14ac:dyDescent="0.3">
      <c r="IC5428" s="200" t="s">
        <v>11572</v>
      </c>
      <c r="ID5428" s="200" t="s">
        <v>11573</v>
      </c>
      <c r="IE5428" s="200" t="s">
        <v>11574</v>
      </c>
      <c r="IF5428" s="200" t="s">
        <v>7798</v>
      </c>
    </row>
    <row r="5429" spans="237:240" x14ac:dyDescent="0.3">
      <c r="IC5429" s="200" t="s">
        <v>11575</v>
      </c>
      <c r="ID5429" s="200" t="s">
        <v>11576</v>
      </c>
      <c r="IE5429" s="200" t="s">
        <v>11577</v>
      </c>
      <c r="IF5429" s="200" t="s">
        <v>7798</v>
      </c>
    </row>
    <row r="5430" spans="237:240" x14ac:dyDescent="0.3">
      <c r="IC5430" s="200" t="s">
        <v>11578</v>
      </c>
      <c r="ID5430" s="200" t="s">
        <v>11579</v>
      </c>
      <c r="IE5430" s="200" t="s">
        <v>11580</v>
      </c>
      <c r="IF5430" s="200" t="s">
        <v>7798</v>
      </c>
    </row>
    <row r="5431" spans="237:240" x14ac:dyDescent="0.3">
      <c r="IC5431" s="200" t="s">
        <v>11581</v>
      </c>
      <c r="ID5431" s="200" t="s">
        <v>11582</v>
      </c>
      <c r="IE5431" s="200" t="s">
        <v>11583</v>
      </c>
      <c r="IF5431" s="200" t="s">
        <v>7798</v>
      </c>
    </row>
    <row r="5432" spans="237:240" x14ac:dyDescent="0.3">
      <c r="IC5432" s="200" t="s">
        <v>11584</v>
      </c>
      <c r="ID5432" s="200" t="s">
        <v>11585</v>
      </c>
      <c r="IE5432" s="200" t="s">
        <v>11586</v>
      </c>
      <c r="IF5432" s="200" t="s">
        <v>7798</v>
      </c>
    </row>
    <row r="5433" spans="237:240" x14ac:dyDescent="0.3">
      <c r="IC5433" s="200" t="s">
        <v>11587</v>
      </c>
      <c r="ID5433" s="200" t="s">
        <v>11585</v>
      </c>
      <c r="IE5433" s="200" t="s">
        <v>11586</v>
      </c>
      <c r="IF5433" s="200" t="s">
        <v>7798</v>
      </c>
    </row>
    <row r="5434" spans="237:240" x14ac:dyDescent="0.3">
      <c r="IC5434" s="200" t="s">
        <v>11588</v>
      </c>
      <c r="ID5434" s="200" t="s">
        <v>11585</v>
      </c>
      <c r="IE5434" s="200" t="s">
        <v>11586</v>
      </c>
      <c r="IF5434" s="200" t="s">
        <v>7798</v>
      </c>
    </row>
    <row r="5435" spans="237:240" x14ac:dyDescent="0.3">
      <c r="IC5435" s="200" t="s">
        <v>11589</v>
      </c>
      <c r="ID5435" s="200" t="s">
        <v>11590</v>
      </c>
      <c r="IE5435" s="200" t="s">
        <v>11591</v>
      </c>
      <c r="IF5435" s="200" t="s">
        <v>7798</v>
      </c>
    </row>
    <row r="5436" spans="237:240" x14ac:dyDescent="0.3">
      <c r="IC5436" s="200" t="s">
        <v>11592</v>
      </c>
      <c r="ID5436" s="200" t="s">
        <v>11593</v>
      </c>
      <c r="IE5436" s="200" t="s">
        <v>11594</v>
      </c>
      <c r="IF5436" s="200" t="s">
        <v>7798</v>
      </c>
    </row>
    <row r="5437" spans="237:240" x14ac:dyDescent="0.3">
      <c r="IC5437" s="200" t="s">
        <v>11595</v>
      </c>
      <c r="ID5437" s="200" t="s">
        <v>11596</v>
      </c>
      <c r="IE5437" s="200" t="s">
        <v>11597</v>
      </c>
      <c r="IF5437" s="200" t="s">
        <v>7798</v>
      </c>
    </row>
    <row r="5438" spans="237:240" x14ac:dyDescent="0.3">
      <c r="IC5438" s="200" t="s">
        <v>11598</v>
      </c>
      <c r="ID5438" s="200" t="s">
        <v>11599</v>
      </c>
      <c r="IE5438" s="200" t="s">
        <v>11600</v>
      </c>
      <c r="IF5438" s="200" t="s">
        <v>7798</v>
      </c>
    </row>
    <row r="5439" spans="237:240" x14ac:dyDescent="0.3">
      <c r="IC5439" s="200" t="s">
        <v>11601</v>
      </c>
      <c r="ID5439" s="200" t="s">
        <v>11602</v>
      </c>
      <c r="IE5439" s="200" t="s">
        <v>11603</v>
      </c>
      <c r="IF5439" s="200" t="s">
        <v>7798</v>
      </c>
    </row>
    <row r="5440" spans="237:240" x14ac:dyDescent="0.3">
      <c r="IC5440" s="200" t="s">
        <v>11604</v>
      </c>
      <c r="ID5440" s="200" t="s">
        <v>11605</v>
      </c>
      <c r="IE5440" s="200" t="s">
        <v>11606</v>
      </c>
      <c r="IF5440" s="200" t="s">
        <v>7798</v>
      </c>
    </row>
    <row r="5441" spans="237:240" x14ac:dyDescent="0.3">
      <c r="IC5441" s="200" t="s">
        <v>11607</v>
      </c>
      <c r="ID5441" s="200" t="s">
        <v>11608</v>
      </c>
      <c r="IE5441" s="200" t="s">
        <v>11609</v>
      </c>
      <c r="IF5441" s="200" t="s">
        <v>7798</v>
      </c>
    </row>
    <row r="5442" spans="237:240" x14ac:dyDescent="0.3">
      <c r="IC5442" s="200" t="s">
        <v>11610</v>
      </c>
      <c r="ID5442" s="200" t="s">
        <v>11611</v>
      </c>
      <c r="IE5442" s="200" t="s">
        <v>11612</v>
      </c>
      <c r="IF5442" s="200" t="s">
        <v>7798</v>
      </c>
    </row>
    <row r="5443" spans="237:240" x14ac:dyDescent="0.3">
      <c r="IC5443" s="200" t="s">
        <v>11613</v>
      </c>
      <c r="ID5443" s="200" t="s">
        <v>11614</v>
      </c>
      <c r="IE5443" s="200" t="s">
        <v>11615</v>
      </c>
      <c r="IF5443" s="200" t="s">
        <v>7798</v>
      </c>
    </row>
    <row r="5444" spans="237:240" x14ac:dyDescent="0.3">
      <c r="IC5444" s="200" t="s">
        <v>11613</v>
      </c>
      <c r="ID5444" s="200" t="s">
        <v>11616</v>
      </c>
      <c r="IE5444" s="200" t="s">
        <v>11617</v>
      </c>
      <c r="IF5444" s="200" t="s">
        <v>7798</v>
      </c>
    </row>
    <row r="5445" spans="237:240" x14ac:dyDescent="0.3">
      <c r="IC5445" s="200" t="s">
        <v>11613</v>
      </c>
      <c r="ID5445" s="200" t="s">
        <v>11618</v>
      </c>
      <c r="IE5445" s="200" t="s">
        <v>11619</v>
      </c>
      <c r="IF5445" s="200" t="s">
        <v>7798</v>
      </c>
    </row>
    <row r="5446" spans="237:240" x14ac:dyDescent="0.3">
      <c r="IC5446" s="200" t="s">
        <v>11613</v>
      </c>
      <c r="ID5446" s="200" t="s">
        <v>11620</v>
      </c>
      <c r="IE5446" s="200" t="s">
        <v>11621</v>
      </c>
      <c r="IF5446" s="200" t="s">
        <v>7798</v>
      </c>
    </row>
    <row r="5447" spans="237:240" x14ac:dyDescent="0.3">
      <c r="IC5447" s="200" t="s">
        <v>11613</v>
      </c>
      <c r="ID5447" s="200" t="s">
        <v>11622</v>
      </c>
      <c r="IE5447" s="200" t="s">
        <v>11623</v>
      </c>
      <c r="IF5447" s="200" t="s">
        <v>7798</v>
      </c>
    </row>
    <row r="5448" spans="237:240" x14ac:dyDescent="0.3">
      <c r="IC5448" s="200" t="s">
        <v>11624</v>
      </c>
      <c r="ID5448" s="200" t="s">
        <v>11625</v>
      </c>
      <c r="IE5448" s="200" t="s">
        <v>11626</v>
      </c>
      <c r="IF5448" s="200" t="s">
        <v>7798</v>
      </c>
    </row>
    <row r="5449" spans="237:240" x14ac:dyDescent="0.3">
      <c r="IC5449" s="200" t="s">
        <v>11624</v>
      </c>
      <c r="ID5449" s="200" t="s">
        <v>11627</v>
      </c>
      <c r="IE5449" s="200" t="s">
        <v>11628</v>
      </c>
      <c r="IF5449" s="200" t="s">
        <v>7798</v>
      </c>
    </row>
    <row r="5450" spans="237:240" x14ac:dyDescent="0.3">
      <c r="IC5450" s="200" t="s">
        <v>11624</v>
      </c>
      <c r="ID5450" s="200" t="s">
        <v>11629</v>
      </c>
      <c r="IE5450" s="200" t="s">
        <v>11630</v>
      </c>
      <c r="IF5450" s="200" t="s">
        <v>7798</v>
      </c>
    </row>
    <row r="5451" spans="237:240" x14ac:dyDescent="0.3">
      <c r="IC5451" s="200" t="s">
        <v>11624</v>
      </c>
      <c r="ID5451" s="200" t="s">
        <v>11631</v>
      </c>
      <c r="IE5451" s="200" t="s">
        <v>11632</v>
      </c>
      <c r="IF5451" s="200" t="s">
        <v>7798</v>
      </c>
    </row>
    <row r="5452" spans="237:240" x14ac:dyDescent="0.3">
      <c r="IC5452" s="200" t="s">
        <v>11624</v>
      </c>
      <c r="ID5452" s="200" t="s">
        <v>11633</v>
      </c>
      <c r="IE5452" s="200" t="s">
        <v>11634</v>
      </c>
      <c r="IF5452" s="200" t="s">
        <v>7798</v>
      </c>
    </row>
    <row r="5453" spans="237:240" x14ac:dyDescent="0.3">
      <c r="IC5453" s="200" t="s">
        <v>11624</v>
      </c>
      <c r="ID5453" s="200" t="s">
        <v>11635</v>
      </c>
      <c r="IE5453" s="200" t="s">
        <v>11636</v>
      </c>
      <c r="IF5453" s="200" t="s">
        <v>7798</v>
      </c>
    </row>
    <row r="5454" spans="237:240" x14ac:dyDescent="0.3">
      <c r="IC5454" s="200" t="s">
        <v>11637</v>
      </c>
      <c r="ID5454" s="200" t="s">
        <v>11638</v>
      </c>
      <c r="IE5454" s="200" t="s">
        <v>11639</v>
      </c>
      <c r="IF5454" s="200" t="s">
        <v>7798</v>
      </c>
    </row>
    <row r="5455" spans="237:240" x14ac:dyDescent="0.3">
      <c r="IC5455" s="200" t="s">
        <v>11640</v>
      </c>
      <c r="ID5455" s="200" t="s">
        <v>11641</v>
      </c>
      <c r="IE5455" s="200" t="s">
        <v>11642</v>
      </c>
      <c r="IF5455" s="200" t="s">
        <v>7798</v>
      </c>
    </row>
    <row r="5456" spans="237:240" x14ac:dyDescent="0.3">
      <c r="IC5456" s="200" t="s">
        <v>11643</v>
      </c>
      <c r="ID5456" s="200" t="s">
        <v>11644</v>
      </c>
      <c r="IE5456" s="200" t="s">
        <v>11645</v>
      </c>
      <c r="IF5456" s="200" t="s">
        <v>7798</v>
      </c>
    </row>
    <row r="5457" spans="237:240" x14ac:dyDescent="0.3">
      <c r="IC5457" s="200" t="s">
        <v>11646</v>
      </c>
      <c r="ID5457" s="200" t="s">
        <v>11647</v>
      </c>
      <c r="IE5457" s="200" t="s">
        <v>11648</v>
      </c>
      <c r="IF5457" s="200" t="s">
        <v>7798</v>
      </c>
    </row>
    <row r="5458" spans="237:240" x14ac:dyDescent="0.3">
      <c r="IC5458" s="200" t="s">
        <v>11649</v>
      </c>
      <c r="ID5458" s="200" t="s">
        <v>11650</v>
      </c>
      <c r="IE5458" s="200" t="s">
        <v>11651</v>
      </c>
      <c r="IF5458" s="200" t="s">
        <v>7798</v>
      </c>
    </row>
    <row r="5459" spans="237:240" x14ac:dyDescent="0.3">
      <c r="IC5459" s="200" t="s">
        <v>11652</v>
      </c>
      <c r="ID5459" s="200" t="s">
        <v>11653</v>
      </c>
      <c r="IE5459" s="200" t="s">
        <v>11654</v>
      </c>
      <c r="IF5459" s="200" t="s">
        <v>7798</v>
      </c>
    </row>
    <row r="5460" spans="237:240" x14ac:dyDescent="0.3">
      <c r="IC5460" s="200" t="s">
        <v>11655</v>
      </c>
      <c r="ID5460" s="200" t="s">
        <v>11656</v>
      </c>
      <c r="IE5460" s="200" t="s">
        <v>11657</v>
      </c>
      <c r="IF5460" s="200" t="s">
        <v>7798</v>
      </c>
    </row>
    <row r="5461" spans="237:240" x14ac:dyDescent="0.3">
      <c r="IC5461" s="200" t="s">
        <v>11655</v>
      </c>
      <c r="ID5461" s="200" t="s">
        <v>11658</v>
      </c>
      <c r="IE5461" s="200" t="s">
        <v>11659</v>
      </c>
      <c r="IF5461" s="200" t="s">
        <v>7798</v>
      </c>
    </row>
    <row r="5462" spans="237:240" x14ac:dyDescent="0.3">
      <c r="IC5462" s="200" t="s">
        <v>11655</v>
      </c>
      <c r="ID5462" s="200" t="s">
        <v>10977</v>
      </c>
      <c r="IE5462" s="200" t="s">
        <v>11660</v>
      </c>
      <c r="IF5462" s="200" t="s">
        <v>7798</v>
      </c>
    </row>
    <row r="5463" spans="237:240" x14ac:dyDescent="0.3">
      <c r="IC5463" s="200" t="s">
        <v>11655</v>
      </c>
      <c r="ID5463" s="200" t="s">
        <v>10449</v>
      </c>
      <c r="IE5463" s="200" t="s">
        <v>11661</v>
      </c>
      <c r="IF5463" s="200" t="s">
        <v>7798</v>
      </c>
    </row>
    <row r="5464" spans="237:240" x14ac:dyDescent="0.3">
      <c r="IC5464" s="200" t="s">
        <v>11655</v>
      </c>
      <c r="ID5464" s="200" t="s">
        <v>11662</v>
      </c>
      <c r="IE5464" s="200" t="s">
        <v>11663</v>
      </c>
      <c r="IF5464" s="200" t="s">
        <v>7798</v>
      </c>
    </row>
    <row r="5465" spans="237:240" x14ac:dyDescent="0.3">
      <c r="IC5465" s="200" t="s">
        <v>11664</v>
      </c>
      <c r="ID5465" s="200" t="s">
        <v>11665</v>
      </c>
      <c r="IE5465" s="200" t="s">
        <v>11666</v>
      </c>
      <c r="IF5465" s="200" t="s">
        <v>7798</v>
      </c>
    </row>
    <row r="5466" spans="237:240" x14ac:dyDescent="0.3">
      <c r="IC5466" s="200" t="s">
        <v>11664</v>
      </c>
      <c r="ID5466" s="200" t="s">
        <v>11667</v>
      </c>
      <c r="IE5466" s="200" t="s">
        <v>11668</v>
      </c>
      <c r="IF5466" s="200" t="s">
        <v>7798</v>
      </c>
    </row>
    <row r="5467" spans="237:240" x14ac:dyDescent="0.3">
      <c r="IC5467" s="200" t="s">
        <v>11664</v>
      </c>
      <c r="ID5467" s="200" t="s">
        <v>11669</v>
      </c>
      <c r="IE5467" s="200" t="s">
        <v>11670</v>
      </c>
      <c r="IF5467" s="200" t="s">
        <v>7798</v>
      </c>
    </row>
    <row r="5468" spans="237:240" x14ac:dyDescent="0.3">
      <c r="IC5468" s="200" t="s">
        <v>11664</v>
      </c>
      <c r="ID5468" s="200" t="s">
        <v>11671</v>
      </c>
      <c r="IE5468" s="200" t="s">
        <v>11672</v>
      </c>
      <c r="IF5468" s="200" t="s">
        <v>7798</v>
      </c>
    </row>
    <row r="5469" spans="237:240" x14ac:dyDescent="0.3">
      <c r="IC5469" s="200" t="s">
        <v>11673</v>
      </c>
      <c r="ID5469" s="200" t="s">
        <v>11674</v>
      </c>
      <c r="IE5469" s="200" t="s">
        <v>11675</v>
      </c>
      <c r="IF5469" s="200" t="s">
        <v>7798</v>
      </c>
    </row>
    <row r="5470" spans="237:240" x14ac:dyDescent="0.3">
      <c r="IC5470" s="200" t="s">
        <v>11676</v>
      </c>
      <c r="ID5470" s="200" t="s">
        <v>11677</v>
      </c>
      <c r="IE5470" s="200" t="s">
        <v>11678</v>
      </c>
      <c r="IF5470" s="200" t="s">
        <v>7798</v>
      </c>
    </row>
    <row r="5471" spans="237:240" x14ac:dyDescent="0.3">
      <c r="IC5471" s="200" t="s">
        <v>11676</v>
      </c>
      <c r="ID5471" s="200" t="s">
        <v>11679</v>
      </c>
      <c r="IE5471" s="200" t="s">
        <v>11680</v>
      </c>
      <c r="IF5471" s="200" t="s">
        <v>7798</v>
      </c>
    </row>
    <row r="5472" spans="237:240" x14ac:dyDescent="0.3">
      <c r="IC5472" s="200" t="s">
        <v>11681</v>
      </c>
      <c r="ID5472" s="200" t="s">
        <v>11682</v>
      </c>
      <c r="IE5472" s="200" t="s">
        <v>11683</v>
      </c>
      <c r="IF5472" s="200" t="s">
        <v>7798</v>
      </c>
    </row>
    <row r="5473" spans="237:240" x14ac:dyDescent="0.3">
      <c r="IC5473" s="200" t="s">
        <v>11684</v>
      </c>
      <c r="ID5473" s="200" t="s">
        <v>11685</v>
      </c>
      <c r="IE5473" s="200" t="s">
        <v>11686</v>
      </c>
      <c r="IF5473" s="200" t="s">
        <v>7798</v>
      </c>
    </row>
    <row r="5474" spans="237:240" x14ac:dyDescent="0.3">
      <c r="IC5474" s="200" t="s">
        <v>11687</v>
      </c>
      <c r="ID5474" s="200" t="s">
        <v>11688</v>
      </c>
      <c r="IE5474" s="200" t="s">
        <v>11689</v>
      </c>
      <c r="IF5474" s="200" t="s">
        <v>7798</v>
      </c>
    </row>
    <row r="5475" spans="237:240" x14ac:dyDescent="0.3">
      <c r="IC5475" s="200" t="s">
        <v>11690</v>
      </c>
      <c r="ID5475" s="200" t="s">
        <v>11691</v>
      </c>
      <c r="IE5475" s="200" t="s">
        <v>11692</v>
      </c>
      <c r="IF5475" s="200" t="s">
        <v>7798</v>
      </c>
    </row>
    <row r="5476" spans="237:240" x14ac:dyDescent="0.3">
      <c r="IC5476" s="200" t="s">
        <v>11693</v>
      </c>
      <c r="ID5476" s="200" t="s">
        <v>11694</v>
      </c>
      <c r="IE5476" s="200" t="s">
        <v>11695</v>
      </c>
      <c r="IF5476" s="200" t="s">
        <v>7798</v>
      </c>
    </row>
    <row r="5477" spans="237:240" x14ac:dyDescent="0.3">
      <c r="IC5477" s="200" t="s">
        <v>11693</v>
      </c>
      <c r="ID5477" s="200" t="s">
        <v>11696</v>
      </c>
      <c r="IE5477" s="200" t="s">
        <v>11697</v>
      </c>
      <c r="IF5477" s="200" t="s">
        <v>7798</v>
      </c>
    </row>
    <row r="5478" spans="237:240" x14ac:dyDescent="0.3">
      <c r="IC5478" s="200" t="s">
        <v>11698</v>
      </c>
      <c r="ID5478" s="200" t="s">
        <v>11699</v>
      </c>
      <c r="IE5478" s="200" t="s">
        <v>11700</v>
      </c>
      <c r="IF5478" s="200" t="s">
        <v>7798</v>
      </c>
    </row>
    <row r="5479" spans="237:240" x14ac:dyDescent="0.3">
      <c r="IC5479" s="200" t="s">
        <v>11701</v>
      </c>
      <c r="ID5479" s="200" t="s">
        <v>11702</v>
      </c>
      <c r="IE5479" s="200" t="s">
        <v>11703</v>
      </c>
      <c r="IF5479" s="200" t="s">
        <v>7798</v>
      </c>
    </row>
    <row r="5480" spans="237:240" x14ac:dyDescent="0.3">
      <c r="IC5480" s="200" t="s">
        <v>11704</v>
      </c>
      <c r="ID5480" s="200" t="s">
        <v>11705</v>
      </c>
      <c r="IE5480" s="200" t="s">
        <v>11706</v>
      </c>
      <c r="IF5480" s="200" t="s">
        <v>7798</v>
      </c>
    </row>
    <row r="5481" spans="237:240" x14ac:dyDescent="0.3">
      <c r="IC5481" s="200" t="s">
        <v>11707</v>
      </c>
      <c r="ID5481" s="200" t="s">
        <v>11705</v>
      </c>
      <c r="IE5481" s="200" t="s">
        <v>11706</v>
      </c>
      <c r="IF5481" s="200" t="s">
        <v>7798</v>
      </c>
    </row>
    <row r="5482" spans="237:240" x14ac:dyDescent="0.3">
      <c r="IC5482" s="200" t="s">
        <v>11708</v>
      </c>
      <c r="ID5482" s="200" t="s">
        <v>11705</v>
      </c>
      <c r="IE5482" s="200" t="s">
        <v>11706</v>
      </c>
      <c r="IF5482" s="200" t="s">
        <v>7798</v>
      </c>
    </row>
    <row r="5483" spans="237:240" x14ac:dyDescent="0.3">
      <c r="IC5483" s="200" t="s">
        <v>11709</v>
      </c>
      <c r="ID5483" s="200" t="s">
        <v>11710</v>
      </c>
      <c r="IE5483" s="200" t="s">
        <v>11711</v>
      </c>
      <c r="IF5483" s="200" t="s">
        <v>7798</v>
      </c>
    </row>
    <row r="5484" spans="237:240" x14ac:dyDescent="0.3">
      <c r="IC5484" s="200" t="s">
        <v>11712</v>
      </c>
      <c r="ID5484" s="200" t="s">
        <v>11713</v>
      </c>
      <c r="IE5484" s="200" t="s">
        <v>11714</v>
      </c>
      <c r="IF5484" s="200" t="s">
        <v>7798</v>
      </c>
    </row>
    <row r="5485" spans="237:240" x14ac:dyDescent="0.3">
      <c r="IC5485" s="200" t="s">
        <v>11715</v>
      </c>
      <c r="ID5485" s="200" t="s">
        <v>11716</v>
      </c>
      <c r="IE5485" s="200" t="s">
        <v>11717</v>
      </c>
      <c r="IF5485" s="200" t="s">
        <v>7798</v>
      </c>
    </row>
    <row r="5486" spans="237:240" x14ac:dyDescent="0.3">
      <c r="IC5486" s="200" t="s">
        <v>11718</v>
      </c>
      <c r="ID5486" s="200" t="s">
        <v>11719</v>
      </c>
      <c r="IE5486" s="200" t="s">
        <v>11720</v>
      </c>
      <c r="IF5486" s="200" t="s">
        <v>7798</v>
      </c>
    </row>
    <row r="5487" spans="237:240" x14ac:dyDescent="0.3">
      <c r="IC5487" s="200" t="s">
        <v>11721</v>
      </c>
      <c r="ID5487" s="200" t="s">
        <v>11722</v>
      </c>
      <c r="IE5487" s="200" t="s">
        <v>11723</v>
      </c>
      <c r="IF5487" s="200" t="s">
        <v>7798</v>
      </c>
    </row>
    <row r="5488" spans="237:240" x14ac:dyDescent="0.3">
      <c r="IC5488" s="200" t="s">
        <v>11724</v>
      </c>
      <c r="ID5488" s="200" t="s">
        <v>11725</v>
      </c>
      <c r="IE5488" s="200" t="s">
        <v>11726</v>
      </c>
      <c r="IF5488" s="200" t="s">
        <v>7798</v>
      </c>
    </row>
    <row r="5489" spans="237:240" x14ac:dyDescent="0.3">
      <c r="IC5489" s="200" t="s">
        <v>11727</v>
      </c>
      <c r="ID5489" s="200" t="s">
        <v>11728</v>
      </c>
      <c r="IE5489" s="200" t="s">
        <v>11729</v>
      </c>
      <c r="IF5489" s="200" t="s">
        <v>7798</v>
      </c>
    </row>
    <row r="5490" spans="237:240" x14ac:dyDescent="0.3">
      <c r="IC5490" s="200" t="s">
        <v>11727</v>
      </c>
      <c r="ID5490" s="200" t="s">
        <v>11730</v>
      </c>
      <c r="IE5490" s="200" t="s">
        <v>11731</v>
      </c>
      <c r="IF5490" s="200" t="s">
        <v>7798</v>
      </c>
    </row>
    <row r="5491" spans="237:240" x14ac:dyDescent="0.3">
      <c r="IC5491" s="200" t="s">
        <v>11727</v>
      </c>
      <c r="ID5491" s="200" t="s">
        <v>11732</v>
      </c>
      <c r="IE5491" s="200" t="s">
        <v>11733</v>
      </c>
      <c r="IF5491" s="200" t="s">
        <v>7798</v>
      </c>
    </row>
    <row r="5492" spans="237:240" x14ac:dyDescent="0.3">
      <c r="IC5492" s="200" t="s">
        <v>11727</v>
      </c>
      <c r="ID5492" s="200" t="s">
        <v>11734</v>
      </c>
      <c r="IE5492" s="200" t="s">
        <v>11735</v>
      </c>
      <c r="IF5492" s="200" t="s">
        <v>7798</v>
      </c>
    </row>
    <row r="5493" spans="237:240" x14ac:dyDescent="0.3">
      <c r="IC5493" s="200" t="s">
        <v>11727</v>
      </c>
      <c r="ID5493" s="200" t="s">
        <v>11736</v>
      </c>
      <c r="IE5493" s="200" t="s">
        <v>11737</v>
      </c>
      <c r="IF5493" s="200" t="s">
        <v>7798</v>
      </c>
    </row>
    <row r="5494" spans="237:240" x14ac:dyDescent="0.3">
      <c r="IC5494" s="200" t="s">
        <v>11727</v>
      </c>
      <c r="ID5494" s="200" t="s">
        <v>11738</v>
      </c>
      <c r="IE5494" s="200" t="s">
        <v>11739</v>
      </c>
      <c r="IF5494" s="200" t="s">
        <v>7798</v>
      </c>
    </row>
    <row r="5495" spans="237:240" x14ac:dyDescent="0.3">
      <c r="IC5495" s="200" t="s">
        <v>11727</v>
      </c>
      <c r="ID5495" s="200" t="s">
        <v>11740</v>
      </c>
      <c r="IE5495" s="200" t="s">
        <v>11741</v>
      </c>
      <c r="IF5495" s="200" t="s">
        <v>7798</v>
      </c>
    </row>
    <row r="5496" spans="237:240" x14ac:dyDescent="0.3">
      <c r="IC5496" s="200" t="s">
        <v>11727</v>
      </c>
      <c r="ID5496" s="200" t="s">
        <v>11742</v>
      </c>
      <c r="IE5496" s="200" t="s">
        <v>11743</v>
      </c>
      <c r="IF5496" s="200" t="s">
        <v>7798</v>
      </c>
    </row>
    <row r="5497" spans="237:240" x14ac:dyDescent="0.3">
      <c r="IC5497" s="200" t="s">
        <v>11744</v>
      </c>
      <c r="ID5497" s="200" t="s">
        <v>7397</v>
      </c>
      <c r="IE5497" s="200" t="s">
        <v>11745</v>
      </c>
      <c r="IF5497" s="200" t="s">
        <v>7798</v>
      </c>
    </row>
    <row r="5498" spans="237:240" x14ac:dyDescent="0.3">
      <c r="IC5498" s="200" t="s">
        <v>11744</v>
      </c>
      <c r="ID5498" s="200" t="s">
        <v>11746</v>
      </c>
      <c r="IE5498" s="200" t="s">
        <v>11747</v>
      </c>
      <c r="IF5498" s="200" t="s">
        <v>7798</v>
      </c>
    </row>
    <row r="5499" spans="237:240" x14ac:dyDescent="0.3">
      <c r="IC5499" s="200" t="s">
        <v>11744</v>
      </c>
      <c r="ID5499" s="200" t="s">
        <v>11748</v>
      </c>
      <c r="IE5499" s="200" t="s">
        <v>11749</v>
      </c>
      <c r="IF5499" s="200" t="s">
        <v>7798</v>
      </c>
    </row>
    <row r="5500" spans="237:240" x14ac:dyDescent="0.3">
      <c r="IC5500" s="200" t="s">
        <v>11750</v>
      </c>
      <c r="ID5500" s="200" t="s">
        <v>9927</v>
      </c>
      <c r="IE5500" s="200" t="s">
        <v>11751</v>
      </c>
      <c r="IF5500" s="200" t="s">
        <v>7798</v>
      </c>
    </row>
    <row r="5501" spans="237:240" x14ac:dyDescent="0.3">
      <c r="IC5501" s="200" t="s">
        <v>11752</v>
      </c>
      <c r="ID5501" s="200" t="s">
        <v>11753</v>
      </c>
      <c r="IE5501" s="200" t="s">
        <v>11754</v>
      </c>
      <c r="IF5501" s="200" t="s">
        <v>7798</v>
      </c>
    </row>
    <row r="5502" spans="237:240" x14ac:dyDescent="0.3">
      <c r="IC5502" s="200" t="s">
        <v>11755</v>
      </c>
      <c r="ID5502" s="200" t="s">
        <v>11756</v>
      </c>
      <c r="IE5502" s="200" t="s">
        <v>11757</v>
      </c>
      <c r="IF5502" s="200" t="s">
        <v>7798</v>
      </c>
    </row>
    <row r="5503" spans="237:240" x14ac:dyDescent="0.3">
      <c r="IC5503" s="200" t="s">
        <v>11755</v>
      </c>
      <c r="ID5503" s="200" t="s">
        <v>11758</v>
      </c>
      <c r="IE5503" s="200" t="s">
        <v>11759</v>
      </c>
      <c r="IF5503" s="200" t="s">
        <v>7798</v>
      </c>
    </row>
    <row r="5504" spans="237:240" x14ac:dyDescent="0.3">
      <c r="IC5504" s="200" t="s">
        <v>11760</v>
      </c>
      <c r="ID5504" s="200" t="s">
        <v>11761</v>
      </c>
      <c r="IE5504" s="200" t="s">
        <v>11762</v>
      </c>
      <c r="IF5504" s="200" t="s">
        <v>7798</v>
      </c>
    </row>
    <row r="5505" spans="237:240" x14ac:dyDescent="0.3">
      <c r="IC5505" s="200" t="s">
        <v>11760</v>
      </c>
      <c r="ID5505" s="200" t="s">
        <v>6013</v>
      </c>
      <c r="IE5505" s="200" t="s">
        <v>11763</v>
      </c>
      <c r="IF5505" s="200" t="s">
        <v>7798</v>
      </c>
    </row>
    <row r="5506" spans="237:240" x14ac:dyDescent="0.3">
      <c r="IC5506" s="200" t="s">
        <v>11764</v>
      </c>
      <c r="ID5506" s="200" t="s">
        <v>11765</v>
      </c>
      <c r="IE5506" s="200" t="s">
        <v>11766</v>
      </c>
      <c r="IF5506" s="200" t="s">
        <v>7798</v>
      </c>
    </row>
    <row r="5507" spans="237:240" x14ac:dyDescent="0.3">
      <c r="IC5507" s="200" t="s">
        <v>11767</v>
      </c>
      <c r="ID5507" s="200" t="s">
        <v>11768</v>
      </c>
      <c r="IE5507" s="200" t="s">
        <v>11769</v>
      </c>
      <c r="IF5507" s="200" t="s">
        <v>7798</v>
      </c>
    </row>
    <row r="5508" spans="237:240" x14ac:dyDescent="0.3">
      <c r="IC5508" s="200" t="s">
        <v>11767</v>
      </c>
      <c r="ID5508" s="200" t="s">
        <v>11770</v>
      </c>
      <c r="IE5508" s="200" t="s">
        <v>11771</v>
      </c>
      <c r="IF5508" s="200" t="s">
        <v>7798</v>
      </c>
    </row>
    <row r="5509" spans="237:240" x14ac:dyDescent="0.3">
      <c r="IC5509" s="200" t="s">
        <v>11772</v>
      </c>
      <c r="ID5509" s="200" t="s">
        <v>11773</v>
      </c>
      <c r="IE5509" s="200" t="s">
        <v>11774</v>
      </c>
      <c r="IF5509" s="200" t="s">
        <v>7798</v>
      </c>
    </row>
    <row r="5510" spans="237:240" x14ac:dyDescent="0.3">
      <c r="IC5510" s="200" t="s">
        <v>11772</v>
      </c>
      <c r="ID5510" s="200" t="s">
        <v>11775</v>
      </c>
      <c r="IE5510" s="200" t="s">
        <v>11776</v>
      </c>
      <c r="IF5510" s="200" t="s">
        <v>7798</v>
      </c>
    </row>
    <row r="5511" spans="237:240" x14ac:dyDescent="0.3">
      <c r="IC5511" s="200" t="s">
        <v>11777</v>
      </c>
      <c r="ID5511" s="200" t="s">
        <v>11778</v>
      </c>
      <c r="IE5511" s="200" t="s">
        <v>11779</v>
      </c>
      <c r="IF5511" s="200" t="s">
        <v>7798</v>
      </c>
    </row>
    <row r="5512" spans="237:240" x14ac:dyDescent="0.3">
      <c r="IC5512" s="200" t="s">
        <v>11777</v>
      </c>
      <c r="ID5512" s="200" t="s">
        <v>11780</v>
      </c>
      <c r="IE5512" s="200" t="s">
        <v>11781</v>
      </c>
      <c r="IF5512" s="200" t="s">
        <v>7798</v>
      </c>
    </row>
    <row r="5513" spans="237:240" x14ac:dyDescent="0.3">
      <c r="IC5513" s="200" t="s">
        <v>11777</v>
      </c>
      <c r="ID5513" s="200" t="s">
        <v>11782</v>
      </c>
      <c r="IE5513" s="200" t="s">
        <v>11783</v>
      </c>
      <c r="IF5513" s="200" t="s">
        <v>7798</v>
      </c>
    </row>
    <row r="5514" spans="237:240" x14ac:dyDescent="0.3">
      <c r="IC5514" s="200" t="s">
        <v>11784</v>
      </c>
      <c r="ID5514" s="200" t="s">
        <v>11785</v>
      </c>
      <c r="IE5514" s="200" t="s">
        <v>11786</v>
      </c>
      <c r="IF5514" s="200" t="s">
        <v>7798</v>
      </c>
    </row>
    <row r="5515" spans="237:240" x14ac:dyDescent="0.3">
      <c r="IC5515" s="200" t="s">
        <v>11787</v>
      </c>
      <c r="ID5515" s="200" t="s">
        <v>9970</v>
      </c>
      <c r="IE5515" s="200" t="s">
        <v>11788</v>
      </c>
      <c r="IF5515" s="200" t="s">
        <v>7798</v>
      </c>
    </row>
    <row r="5516" spans="237:240" x14ac:dyDescent="0.3">
      <c r="IC5516" s="200" t="s">
        <v>11789</v>
      </c>
      <c r="ID5516" s="200" t="s">
        <v>11790</v>
      </c>
      <c r="IE5516" s="200" t="s">
        <v>11791</v>
      </c>
      <c r="IF5516" s="200" t="s">
        <v>7798</v>
      </c>
    </row>
    <row r="5517" spans="237:240" x14ac:dyDescent="0.3">
      <c r="IC5517" s="200" t="s">
        <v>11789</v>
      </c>
      <c r="ID5517" s="200" t="s">
        <v>11792</v>
      </c>
      <c r="IE5517" s="200" t="s">
        <v>11793</v>
      </c>
      <c r="IF5517" s="200" t="s">
        <v>7798</v>
      </c>
    </row>
    <row r="5518" spans="237:240" x14ac:dyDescent="0.3">
      <c r="IC5518" s="200" t="s">
        <v>11789</v>
      </c>
      <c r="ID5518" s="200" t="s">
        <v>11794</v>
      </c>
      <c r="IE5518" s="200" t="s">
        <v>11795</v>
      </c>
      <c r="IF5518" s="200" t="s">
        <v>7798</v>
      </c>
    </row>
    <row r="5519" spans="237:240" x14ac:dyDescent="0.3">
      <c r="IC5519" s="200" t="s">
        <v>11796</v>
      </c>
      <c r="ID5519" s="200" t="s">
        <v>11797</v>
      </c>
      <c r="IE5519" s="200" t="s">
        <v>11798</v>
      </c>
      <c r="IF5519" s="200" t="s">
        <v>7798</v>
      </c>
    </row>
    <row r="5520" spans="237:240" x14ac:dyDescent="0.3">
      <c r="IC5520" s="200" t="s">
        <v>11799</v>
      </c>
      <c r="ID5520" s="200" t="s">
        <v>11800</v>
      </c>
      <c r="IE5520" s="200" t="s">
        <v>11801</v>
      </c>
      <c r="IF5520" s="200" t="s">
        <v>7798</v>
      </c>
    </row>
    <row r="5521" spans="237:240" x14ac:dyDescent="0.3">
      <c r="IC5521" s="200" t="s">
        <v>11802</v>
      </c>
      <c r="ID5521" s="200" t="s">
        <v>11803</v>
      </c>
      <c r="IE5521" s="200" t="s">
        <v>11804</v>
      </c>
      <c r="IF5521" s="200" t="s">
        <v>7798</v>
      </c>
    </row>
    <row r="5522" spans="237:240" x14ac:dyDescent="0.3">
      <c r="IC5522" s="200" t="s">
        <v>11802</v>
      </c>
      <c r="ID5522" s="200" t="s">
        <v>11805</v>
      </c>
      <c r="IE5522" s="200" t="s">
        <v>11806</v>
      </c>
      <c r="IF5522" s="200" t="s">
        <v>7798</v>
      </c>
    </row>
    <row r="5523" spans="237:240" x14ac:dyDescent="0.3">
      <c r="IC5523" s="200" t="s">
        <v>11802</v>
      </c>
      <c r="ID5523" s="200" t="s">
        <v>11807</v>
      </c>
      <c r="IE5523" s="200" t="s">
        <v>11808</v>
      </c>
      <c r="IF5523" s="200" t="s">
        <v>7798</v>
      </c>
    </row>
    <row r="5524" spans="237:240" x14ac:dyDescent="0.3">
      <c r="IC5524" s="200" t="s">
        <v>11809</v>
      </c>
      <c r="ID5524" s="200" t="s">
        <v>11810</v>
      </c>
      <c r="IE5524" s="200" t="s">
        <v>11811</v>
      </c>
      <c r="IF5524" s="200" t="s">
        <v>7798</v>
      </c>
    </row>
    <row r="5525" spans="237:240" x14ac:dyDescent="0.3">
      <c r="IC5525" s="200" t="s">
        <v>11809</v>
      </c>
      <c r="ID5525" s="200" t="s">
        <v>11812</v>
      </c>
      <c r="IE5525" s="200" t="s">
        <v>11813</v>
      </c>
      <c r="IF5525" s="200" t="s">
        <v>7798</v>
      </c>
    </row>
    <row r="5526" spans="237:240" x14ac:dyDescent="0.3">
      <c r="IC5526" s="200" t="s">
        <v>11809</v>
      </c>
      <c r="ID5526" s="200" t="s">
        <v>11814</v>
      </c>
      <c r="IE5526" s="200" t="s">
        <v>11815</v>
      </c>
      <c r="IF5526" s="200" t="s">
        <v>7798</v>
      </c>
    </row>
    <row r="5527" spans="237:240" x14ac:dyDescent="0.3">
      <c r="IC5527" s="200" t="s">
        <v>11816</v>
      </c>
      <c r="ID5527" s="200" t="s">
        <v>11817</v>
      </c>
      <c r="IE5527" s="200" t="s">
        <v>11818</v>
      </c>
      <c r="IF5527" s="200" t="s">
        <v>7798</v>
      </c>
    </row>
    <row r="5528" spans="237:240" x14ac:dyDescent="0.3">
      <c r="IC5528" s="200" t="s">
        <v>11816</v>
      </c>
      <c r="ID5528" s="200" t="s">
        <v>11819</v>
      </c>
      <c r="IE5528" s="200" t="s">
        <v>11820</v>
      </c>
      <c r="IF5528" s="200" t="s">
        <v>7798</v>
      </c>
    </row>
    <row r="5529" spans="237:240" x14ac:dyDescent="0.3">
      <c r="IC5529" s="200" t="s">
        <v>11816</v>
      </c>
      <c r="ID5529" s="200" t="s">
        <v>11821</v>
      </c>
      <c r="IE5529" s="200" t="s">
        <v>11822</v>
      </c>
      <c r="IF5529" s="200" t="s">
        <v>7798</v>
      </c>
    </row>
    <row r="5530" spans="237:240" x14ac:dyDescent="0.3">
      <c r="IC5530" s="200" t="s">
        <v>11816</v>
      </c>
      <c r="ID5530" s="200" t="s">
        <v>11823</v>
      </c>
      <c r="IE5530" s="200" t="s">
        <v>11824</v>
      </c>
      <c r="IF5530" s="200" t="s">
        <v>7798</v>
      </c>
    </row>
    <row r="5531" spans="237:240" x14ac:dyDescent="0.3">
      <c r="IC5531" s="200" t="s">
        <v>11825</v>
      </c>
      <c r="ID5531" s="200" t="s">
        <v>11826</v>
      </c>
      <c r="IE5531" s="200" t="s">
        <v>11827</v>
      </c>
      <c r="IF5531" s="200" t="s">
        <v>7798</v>
      </c>
    </row>
    <row r="5532" spans="237:240" x14ac:dyDescent="0.3">
      <c r="IC5532" s="200" t="s">
        <v>11825</v>
      </c>
      <c r="ID5532" s="200" t="s">
        <v>11828</v>
      </c>
      <c r="IE5532" s="200" t="s">
        <v>11829</v>
      </c>
      <c r="IF5532" s="200" t="s">
        <v>7798</v>
      </c>
    </row>
    <row r="5533" spans="237:240" x14ac:dyDescent="0.3">
      <c r="IC5533" s="200" t="s">
        <v>11830</v>
      </c>
      <c r="ID5533" s="200" t="s">
        <v>8212</v>
      </c>
      <c r="IE5533" s="200" t="s">
        <v>11831</v>
      </c>
      <c r="IF5533" s="200" t="s">
        <v>7798</v>
      </c>
    </row>
    <row r="5534" spans="237:240" x14ac:dyDescent="0.3">
      <c r="IC5534" s="200" t="s">
        <v>11832</v>
      </c>
      <c r="ID5534" s="200" t="s">
        <v>11833</v>
      </c>
      <c r="IE5534" s="200" t="s">
        <v>11834</v>
      </c>
      <c r="IF5534" s="200" t="s">
        <v>7798</v>
      </c>
    </row>
    <row r="5535" spans="237:240" x14ac:dyDescent="0.3">
      <c r="IC5535" s="200" t="s">
        <v>11832</v>
      </c>
      <c r="ID5535" s="200" t="s">
        <v>11835</v>
      </c>
      <c r="IE5535" s="200" t="s">
        <v>11836</v>
      </c>
      <c r="IF5535" s="200" t="s">
        <v>7798</v>
      </c>
    </row>
    <row r="5536" spans="237:240" x14ac:dyDescent="0.3">
      <c r="IC5536" s="200" t="s">
        <v>11832</v>
      </c>
      <c r="ID5536" s="200" t="s">
        <v>11837</v>
      </c>
      <c r="IE5536" s="200" t="s">
        <v>11838</v>
      </c>
      <c r="IF5536" s="200" t="s">
        <v>7798</v>
      </c>
    </row>
    <row r="5537" spans="237:240" x14ac:dyDescent="0.3">
      <c r="IC5537" s="200" t="s">
        <v>11839</v>
      </c>
      <c r="ID5537" s="200" t="s">
        <v>11840</v>
      </c>
      <c r="IE5537" s="200" t="s">
        <v>11841</v>
      </c>
      <c r="IF5537" s="200" t="s">
        <v>7798</v>
      </c>
    </row>
    <row r="5538" spans="237:240" x14ac:dyDescent="0.3">
      <c r="IC5538" s="200" t="s">
        <v>11839</v>
      </c>
      <c r="ID5538" s="200" t="s">
        <v>11842</v>
      </c>
      <c r="IE5538" s="200" t="s">
        <v>11843</v>
      </c>
      <c r="IF5538" s="200" t="s">
        <v>7798</v>
      </c>
    </row>
    <row r="5539" spans="237:240" x14ac:dyDescent="0.3">
      <c r="IC5539" s="200" t="s">
        <v>11839</v>
      </c>
      <c r="ID5539" s="200" t="s">
        <v>11844</v>
      </c>
      <c r="IE5539" s="200" t="s">
        <v>11845</v>
      </c>
      <c r="IF5539" s="200" t="s">
        <v>7798</v>
      </c>
    </row>
    <row r="5540" spans="237:240" x14ac:dyDescent="0.3">
      <c r="IC5540" s="200" t="s">
        <v>11846</v>
      </c>
      <c r="ID5540" s="200" t="s">
        <v>11847</v>
      </c>
      <c r="IE5540" s="200" t="s">
        <v>11848</v>
      </c>
      <c r="IF5540" s="200" t="s">
        <v>7798</v>
      </c>
    </row>
    <row r="5541" spans="237:240" x14ac:dyDescent="0.3">
      <c r="IC5541" s="200" t="s">
        <v>11849</v>
      </c>
      <c r="ID5541" s="200" t="s">
        <v>11850</v>
      </c>
      <c r="IE5541" s="200" t="s">
        <v>11851</v>
      </c>
      <c r="IF5541" s="200" t="s">
        <v>7798</v>
      </c>
    </row>
    <row r="5542" spans="237:240" x14ac:dyDescent="0.3">
      <c r="IC5542" s="200" t="s">
        <v>11852</v>
      </c>
      <c r="ID5542" s="200" t="s">
        <v>11853</v>
      </c>
      <c r="IE5542" s="200" t="s">
        <v>11854</v>
      </c>
      <c r="IF5542" s="200" t="s">
        <v>7798</v>
      </c>
    </row>
    <row r="5543" spans="237:240" x14ac:dyDescent="0.3">
      <c r="IC5543" s="200" t="s">
        <v>11855</v>
      </c>
      <c r="ID5543" s="200" t="s">
        <v>11856</v>
      </c>
      <c r="IE5543" s="200" t="s">
        <v>11857</v>
      </c>
      <c r="IF5543" s="200" t="s">
        <v>7798</v>
      </c>
    </row>
    <row r="5544" spans="237:240" x14ac:dyDescent="0.3">
      <c r="IC5544" s="200" t="s">
        <v>11855</v>
      </c>
      <c r="ID5544" s="200" t="s">
        <v>11858</v>
      </c>
      <c r="IE5544" s="200" t="s">
        <v>11859</v>
      </c>
      <c r="IF5544" s="200" t="s">
        <v>7798</v>
      </c>
    </row>
    <row r="5545" spans="237:240" x14ac:dyDescent="0.3">
      <c r="IC5545" s="200" t="s">
        <v>11855</v>
      </c>
      <c r="ID5545" s="200" t="s">
        <v>11860</v>
      </c>
      <c r="IE5545" s="200" t="s">
        <v>11861</v>
      </c>
      <c r="IF5545" s="200" t="s">
        <v>7798</v>
      </c>
    </row>
    <row r="5546" spans="237:240" x14ac:dyDescent="0.3">
      <c r="IC5546" s="200" t="s">
        <v>11855</v>
      </c>
      <c r="ID5546" s="200" t="s">
        <v>11862</v>
      </c>
      <c r="IE5546" s="200" t="s">
        <v>11863</v>
      </c>
      <c r="IF5546" s="200" t="s">
        <v>7798</v>
      </c>
    </row>
    <row r="5547" spans="237:240" x14ac:dyDescent="0.3">
      <c r="IC5547" s="200" t="s">
        <v>11855</v>
      </c>
      <c r="ID5547" s="200" t="s">
        <v>11174</v>
      </c>
      <c r="IE5547" s="200" t="s">
        <v>11864</v>
      </c>
      <c r="IF5547" s="200" t="s">
        <v>7798</v>
      </c>
    </row>
    <row r="5548" spans="237:240" x14ac:dyDescent="0.3">
      <c r="IC5548" s="200" t="s">
        <v>11855</v>
      </c>
      <c r="ID5548" s="200" t="s">
        <v>11865</v>
      </c>
      <c r="IE5548" s="200" t="s">
        <v>11866</v>
      </c>
      <c r="IF5548" s="200" t="s">
        <v>7798</v>
      </c>
    </row>
    <row r="5549" spans="237:240" x14ac:dyDescent="0.3">
      <c r="IC5549" s="200" t="s">
        <v>11855</v>
      </c>
      <c r="ID5549" s="200" t="s">
        <v>11867</v>
      </c>
      <c r="IE5549" s="200" t="s">
        <v>11868</v>
      </c>
      <c r="IF5549" s="200" t="s">
        <v>7798</v>
      </c>
    </row>
    <row r="5550" spans="237:240" x14ac:dyDescent="0.3">
      <c r="IC5550" s="200" t="s">
        <v>11869</v>
      </c>
      <c r="ID5550" s="200" t="s">
        <v>11870</v>
      </c>
      <c r="IE5550" s="200" t="s">
        <v>11871</v>
      </c>
      <c r="IF5550" s="200" t="s">
        <v>7798</v>
      </c>
    </row>
    <row r="5551" spans="237:240" x14ac:dyDescent="0.3">
      <c r="IC5551" s="200" t="s">
        <v>11872</v>
      </c>
      <c r="ID5551" s="200" t="s">
        <v>11873</v>
      </c>
      <c r="IE5551" s="200" t="s">
        <v>11874</v>
      </c>
      <c r="IF5551" s="200" t="s">
        <v>7798</v>
      </c>
    </row>
    <row r="5552" spans="237:240" x14ac:dyDescent="0.3">
      <c r="IC5552" s="200" t="s">
        <v>11875</v>
      </c>
      <c r="ID5552" s="200" t="s">
        <v>11876</v>
      </c>
      <c r="IE5552" s="200" t="s">
        <v>11877</v>
      </c>
      <c r="IF5552" s="200" t="s">
        <v>7798</v>
      </c>
    </row>
    <row r="5553" spans="237:240" x14ac:dyDescent="0.3">
      <c r="IC5553" s="200" t="s">
        <v>11875</v>
      </c>
      <c r="ID5553" s="200" t="s">
        <v>11878</v>
      </c>
      <c r="IE5553" s="200" t="s">
        <v>11879</v>
      </c>
      <c r="IF5553" s="200" t="s">
        <v>7798</v>
      </c>
    </row>
    <row r="5554" spans="237:240" x14ac:dyDescent="0.3">
      <c r="IC5554" s="200" t="s">
        <v>11875</v>
      </c>
      <c r="ID5554" s="200" t="s">
        <v>11880</v>
      </c>
      <c r="IE5554" s="200" t="s">
        <v>11881</v>
      </c>
      <c r="IF5554" s="200" t="s">
        <v>7798</v>
      </c>
    </row>
    <row r="5555" spans="237:240" x14ac:dyDescent="0.3">
      <c r="IC5555" s="200" t="s">
        <v>11875</v>
      </c>
      <c r="ID5555" s="200" t="s">
        <v>11882</v>
      </c>
      <c r="IE5555" s="200" t="s">
        <v>11883</v>
      </c>
      <c r="IF5555" s="200" t="s">
        <v>7798</v>
      </c>
    </row>
    <row r="5556" spans="237:240" x14ac:dyDescent="0.3">
      <c r="IC5556" s="200" t="s">
        <v>11875</v>
      </c>
      <c r="ID5556" s="200" t="s">
        <v>11884</v>
      </c>
      <c r="IE5556" s="200" t="s">
        <v>11885</v>
      </c>
      <c r="IF5556" s="200" t="s">
        <v>7798</v>
      </c>
    </row>
    <row r="5557" spans="237:240" x14ac:dyDescent="0.3">
      <c r="IC5557" s="200" t="s">
        <v>11875</v>
      </c>
      <c r="ID5557" s="200" t="s">
        <v>11886</v>
      </c>
      <c r="IE5557" s="200" t="s">
        <v>11887</v>
      </c>
      <c r="IF5557" s="200" t="s">
        <v>7798</v>
      </c>
    </row>
    <row r="5558" spans="237:240" x14ac:dyDescent="0.3">
      <c r="IC5558" s="200" t="s">
        <v>11888</v>
      </c>
      <c r="ID5558" s="200" t="s">
        <v>11889</v>
      </c>
      <c r="IE5558" s="200" t="s">
        <v>11890</v>
      </c>
      <c r="IF5558" s="200" t="s">
        <v>7798</v>
      </c>
    </row>
    <row r="5559" spans="237:240" x14ac:dyDescent="0.3">
      <c r="IC5559" s="200" t="s">
        <v>11888</v>
      </c>
      <c r="ID5559" s="200" t="s">
        <v>11891</v>
      </c>
      <c r="IE5559" s="200" t="s">
        <v>11892</v>
      </c>
      <c r="IF5559" s="200" t="s">
        <v>7798</v>
      </c>
    </row>
    <row r="5560" spans="237:240" x14ac:dyDescent="0.3">
      <c r="IC5560" s="200" t="s">
        <v>11888</v>
      </c>
      <c r="ID5560" s="200" t="s">
        <v>11893</v>
      </c>
      <c r="IE5560" s="200" t="s">
        <v>11894</v>
      </c>
      <c r="IF5560" s="200" t="s">
        <v>7798</v>
      </c>
    </row>
    <row r="5561" spans="237:240" x14ac:dyDescent="0.3">
      <c r="IC5561" s="200" t="s">
        <v>11888</v>
      </c>
      <c r="ID5561" s="200" t="s">
        <v>11895</v>
      </c>
      <c r="IE5561" s="200" t="s">
        <v>11896</v>
      </c>
      <c r="IF5561" s="200" t="s">
        <v>7798</v>
      </c>
    </row>
    <row r="5562" spans="237:240" x14ac:dyDescent="0.3">
      <c r="IC5562" s="200" t="s">
        <v>11888</v>
      </c>
      <c r="ID5562" s="200" t="s">
        <v>11897</v>
      </c>
      <c r="IE5562" s="200" t="s">
        <v>11898</v>
      </c>
      <c r="IF5562" s="200" t="s">
        <v>7798</v>
      </c>
    </row>
    <row r="5563" spans="237:240" x14ac:dyDescent="0.3">
      <c r="IC5563" s="200" t="s">
        <v>11899</v>
      </c>
      <c r="ID5563" s="200" t="s">
        <v>11900</v>
      </c>
      <c r="IE5563" s="200" t="s">
        <v>11901</v>
      </c>
      <c r="IF5563" s="200" t="s">
        <v>7798</v>
      </c>
    </row>
    <row r="5564" spans="237:240" x14ac:dyDescent="0.3">
      <c r="IC5564" s="200" t="s">
        <v>11899</v>
      </c>
      <c r="ID5564" s="200" t="s">
        <v>11902</v>
      </c>
      <c r="IE5564" s="200" t="s">
        <v>11903</v>
      </c>
      <c r="IF5564" s="200" t="s">
        <v>7798</v>
      </c>
    </row>
    <row r="5565" spans="237:240" x14ac:dyDescent="0.3">
      <c r="IC5565" s="200" t="s">
        <v>11899</v>
      </c>
      <c r="ID5565" s="200" t="s">
        <v>11904</v>
      </c>
      <c r="IE5565" s="200" t="s">
        <v>11905</v>
      </c>
      <c r="IF5565" s="200" t="s">
        <v>7798</v>
      </c>
    </row>
    <row r="5566" spans="237:240" x14ac:dyDescent="0.3">
      <c r="IC5566" s="200" t="s">
        <v>11899</v>
      </c>
      <c r="ID5566" s="200" t="s">
        <v>11906</v>
      </c>
      <c r="IE5566" s="200" t="s">
        <v>11907</v>
      </c>
      <c r="IF5566" s="200" t="s">
        <v>7798</v>
      </c>
    </row>
    <row r="5567" spans="237:240" x14ac:dyDescent="0.3">
      <c r="IC5567" s="200" t="s">
        <v>11899</v>
      </c>
      <c r="ID5567" s="200" t="s">
        <v>9056</v>
      </c>
      <c r="IE5567" s="200" t="s">
        <v>11908</v>
      </c>
      <c r="IF5567" s="200" t="s">
        <v>7798</v>
      </c>
    </row>
    <row r="5568" spans="237:240" x14ac:dyDescent="0.3">
      <c r="IC5568" s="200" t="s">
        <v>11899</v>
      </c>
      <c r="ID5568" s="200" t="s">
        <v>11909</v>
      </c>
      <c r="IE5568" s="200" t="s">
        <v>11910</v>
      </c>
      <c r="IF5568" s="200" t="s">
        <v>7798</v>
      </c>
    </row>
    <row r="5569" spans="237:240" x14ac:dyDescent="0.3">
      <c r="IC5569" s="200" t="s">
        <v>11899</v>
      </c>
      <c r="ID5569" s="200" t="s">
        <v>11911</v>
      </c>
      <c r="IE5569" s="200" t="s">
        <v>11912</v>
      </c>
      <c r="IF5569" s="200" t="s">
        <v>7798</v>
      </c>
    </row>
    <row r="5570" spans="237:240" x14ac:dyDescent="0.3">
      <c r="IC5570" s="200" t="s">
        <v>11913</v>
      </c>
      <c r="ID5570" s="200" t="s">
        <v>11914</v>
      </c>
      <c r="IE5570" s="200" t="s">
        <v>11915</v>
      </c>
      <c r="IF5570" s="200" t="s">
        <v>7798</v>
      </c>
    </row>
    <row r="5571" spans="237:240" x14ac:dyDescent="0.3">
      <c r="IC5571" s="200" t="s">
        <v>11913</v>
      </c>
      <c r="ID5571" s="200" t="s">
        <v>11916</v>
      </c>
      <c r="IE5571" s="200" t="s">
        <v>11917</v>
      </c>
      <c r="IF5571" s="200" t="s">
        <v>7798</v>
      </c>
    </row>
    <row r="5572" spans="237:240" x14ac:dyDescent="0.3">
      <c r="IC5572" s="200" t="s">
        <v>11913</v>
      </c>
      <c r="ID5572" s="200" t="s">
        <v>11918</v>
      </c>
      <c r="IE5572" s="200" t="s">
        <v>11919</v>
      </c>
      <c r="IF5572" s="200" t="s">
        <v>7798</v>
      </c>
    </row>
    <row r="5573" spans="237:240" x14ac:dyDescent="0.3">
      <c r="IC5573" s="200" t="s">
        <v>11913</v>
      </c>
      <c r="ID5573" s="200" t="s">
        <v>11920</v>
      </c>
      <c r="IE5573" s="200" t="s">
        <v>11921</v>
      </c>
      <c r="IF5573" s="200" t="s">
        <v>7798</v>
      </c>
    </row>
    <row r="5574" spans="237:240" x14ac:dyDescent="0.3">
      <c r="IC5574" s="200" t="s">
        <v>11913</v>
      </c>
      <c r="ID5574" s="200" t="s">
        <v>11922</v>
      </c>
      <c r="IE5574" s="200" t="s">
        <v>11923</v>
      </c>
      <c r="IF5574" s="200" t="s">
        <v>7798</v>
      </c>
    </row>
    <row r="5575" spans="237:240" x14ac:dyDescent="0.3">
      <c r="IC5575" s="200" t="s">
        <v>11913</v>
      </c>
      <c r="ID5575" s="200" t="s">
        <v>11924</v>
      </c>
      <c r="IE5575" s="200" t="s">
        <v>11925</v>
      </c>
      <c r="IF5575" s="200" t="s">
        <v>7798</v>
      </c>
    </row>
    <row r="5576" spans="237:240" x14ac:dyDescent="0.3">
      <c r="IC5576" s="200" t="s">
        <v>11913</v>
      </c>
      <c r="ID5576" s="200" t="s">
        <v>11926</v>
      </c>
      <c r="IE5576" s="200" t="s">
        <v>11927</v>
      </c>
      <c r="IF5576" s="200" t="s">
        <v>7798</v>
      </c>
    </row>
    <row r="5577" spans="237:240" x14ac:dyDescent="0.3">
      <c r="IC5577" s="200" t="s">
        <v>11913</v>
      </c>
      <c r="ID5577" s="200" t="s">
        <v>11928</v>
      </c>
      <c r="IE5577" s="200" t="s">
        <v>11929</v>
      </c>
      <c r="IF5577" s="200" t="s">
        <v>7798</v>
      </c>
    </row>
    <row r="5578" spans="237:240" x14ac:dyDescent="0.3">
      <c r="IC5578" s="200" t="s">
        <v>11930</v>
      </c>
      <c r="ID5578" s="200" t="s">
        <v>11931</v>
      </c>
      <c r="IE5578" s="200" t="s">
        <v>11932</v>
      </c>
      <c r="IF5578" s="200" t="s">
        <v>7798</v>
      </c>
    </row>
    <row r="5579" spans="237:240" x14ac:dyDescent="0.3">
      <c r="IC5579" s="200" t="s">
        <v>11930</v>
      </c>
      <c r="ID5579" s="200" t="s">
        <v>11933</v>
      </c>
      <c r="IE5579" s="200" t="s">
        <v>11934</v>
      </c>
      <c r="IF5579" s="200" t="s">
        <v>7798</v>
      </c>
    </row>
    <row r="5580" spans="237:240" x14ac:dyDescent="0.3">
      <c r="IC5580" s="200" t="s">
        <v>11930</v>
      </c>
      <c r="ID5580" s="200" t="s">
        <v>11935</v>
      </c>
      <c r="IE5580" s="200" t="s">
        <v>11936</v>
      </c>
      <c r="IF5580" s="200" t="s">
        <v>7798</v>
      </c>
    </row>
    <row r="5581" spans="237:240" x14ac:dyDescent="0.3">
      <c r="IC5581" s="200" t="s">
        <v>11930</v>
      </c>
      <c r="ID5581" s="200" t="s">
        <v>11937</v>
      </c>
      <c r="IE5581" s="200" t="s">
        <v>11938</v>
      </c>
      <c r="IF5581" s="200" t="s">
        <v>7798</v>
      </c>
    </row>
    <row r="5582" spans="237:240" x14ac:dyDescent="0.3">
      <c r="IC5582" s="200" t="s">
        <v>11930</v>
      </c>
      <c r="ID5582" s="200" t="s">
        <v>11939</v>
      </c>
      <c r="IE5582" s="200" t="s">
        <v>11940</v>
      </c>
      <c r="IF5582" s="200" t="s">
        <v>7798</v>
      </c>
    </row>
    <row r="5583" spans="237:240" x14ac:dyDescent="0.3">
      <c r="IC5583" s="200" t="s">
        <v>11930</v>
      </c>
      <c r="ID5583" s="200" t="s">
        <v>11941</v>
      </c>
      <c r="IE5583" s="200" t="s">
        <v>11942</v>
      </c>
      <c r="IF5583" s="200" t="s">
        <v>7798</v>
      </c>
    </row>
    <row r="5584" spans="237:240" x14ac:dyDescent="0.3">
      <c r="IC5584" s="200" t="s">
        <v>11930</v>
      </c>
      <c r="ID5584" s="200" t="s">
        <v>11943</v>
      </c>
      <c r="IE5584" s="200" t="s">
        <v>11944</v>
      </c>
      <c r="IF5584" s="200" t="s">
        <v>7798</v>
      </c>
    </row>
    <row r="5585" spans="237:240" x14ac:dyDescent="0.3">
      <c r="IC5585" s="200" t="s">
        <v>11930</v>
      </c>
      <c r="ID5585" s="200" t="s">
        <v>11945</v>
      </c>
      <c r="IE5585" s="200" t="s">
        <v>11946</v>
      </c>
      <c r="IF5585" s="200" t="s">
        <v>7798</v>
      </c>
    </row>
    <row r="5586" spans="237:240" x14ac:dyDescent="0.3">
      <c r="IC5586" s="200" t="s">
        <v>11930</v>
      </c>
      <c r="ID5586" s="200" t="s">
        <v>11947</v>
      </c>
      <c r="IE5586" s="200" t="s">
        <v>11948</v>
      </c>
      <c r="IF5586" s="200" t="s">
        <v>7798</v>
      </c>
    </row>
    <row r="5587" spans="237:240" x14ac:dyDescent="0.3">
      <c r="IC5587" s="200" t="s">
        <v>11949</v>
      </c>
      <c r="ID5587" s="200" t="s">
        <v>11950</v>
      </c>
      <c r="IE5587" s="200" t="s">
        <v>11951</v>
      </c>
      <c r="IF5587" s="200" t="s">
        <v>7798</v>
      </c>
    </row>
    <row r="5588" spans="237:240" x14ac:dyDescent="0.3">
      <c r="IC5588" s="200" t="s">
        <v>11949</v>
      </c>
      <c r="ID5588" s="200" t="s">
        <v>11952</v>
      </c>
      <c r="IE5588" s="200" t="s">
        <v>11953</v>
      </c>
      <c r="IF5588" s="200" t="s">
        <v>7798</v>
      </c>
    </row>
    <row r="5589" spans="237:240" x14ac:dyDescent="0.3">
      <c r="IC5589" s="200" t="s">
        <v>11949</v>
      </c>
      <c r="ID5589" s="200" t="s">
        <v>11954</v>
      </c>
      <c r="IE5589" s="200" t="s">
        <v>11955</v>
      </c>
      <c r="IF5589" s="200" t="s">
        <v>7798</v>
      </c>
    </row>
    <row r="5590" spans="237:240" x14ac:dyDescent="0.3">
      <c r="IC5590" s="200" t="s">
        <v>11949</v>
      </c>
      <c r="ID5590" s="200" t="s">
        <v>11956</v>
      </c>
      <c r="IE5590" s="200" t="s">
        <v>11957</v>
      </c>
      <c r="IF5590" s="200" t="s">
        <v>7798</v>
      </c>
    </row>
    <row r="5591" spans="237:240" x14ac:dyDescent="0.3">
      <c r="IC5591" s="200" t="s">
        <v>11949</v>
      </c>
      <c r="ID5591" s="200" t="s">
        <v>11958</v>
      </c>
      <c r="IE5591" s="200" t="s">
        <v>11959</v>
      </c>
      <c r="IF5591" s="200" t="s">
        <v>7798</v>
      </c>
    </row>
    <row r="5592" spans="237:240" x14ac:dyDescent="0.3">
      <c r="IC5592" s="200" t="s">
        <v>11949</v>
      </c>
      <c r="ID5592" s="200" t="s">
        <v>11960</v>
      </c>
      <c r="IE5592" s="200" t="s">
        <v>11961</v>
      </c>
      <c r="IF5592" s="200" t="s">
        <v>7798</v>
      </c>
    </row>
    <row r="5593" spans="237:240" x14ac:dyDescent="0.3">
      <c r="IC5593" s="200" t="s">
        <v>11962</v>
      </c>
      <c r="ID5593" s="200" t="s">
        <v>11963</v>
      </c>
      <c r="IE5593" s="200" t="s">
        <v>11964</v>
      </c>
      <c r="IF5593" s="200" t="s">
        <v>7798</v>
      </c>
    </row>
    <row r="5594" spans="237:240" x14ac:dyDescent="0.3">
      <c r="IC5594" s="200" t="s">
        <v>11965</v>
      </c>
      <c r="ID5594" s="200" t="s">
        <v>11966</v>
      </c>
      <c r="IE5594" s="200" t="s">
        <v>11967</v>
      </c>
      <c r="IF5594" s="200" t="s">
        <v>7798</v>
      </c>
    </row>
    <row r="5595" spans="237:240" x14ac:dyDescent="0.3">
      <c r="IC5595" s="200" t="s">
        <v>11965</v>
      </c>
      <c r="ID5595" s="200" t="s">
        <v>11968</v>
      </c>
      <c r="IE5595" s="200" t="s">
        <v>11969</v>
      </c>
      <c r="IF5595" s="200" t="s">
        <v>7798</v>
      </c>
    </row>
    <row r="5596" spans="237:240" x14ac:dyDescent="0.3">
      <c r="IC5596" s="200" t="s">
        <v>11965</v>
      </c>
      <c r="ID5596" s="200" t="s">
        <v>11970</v>
      </c>
      <c r="IE5596" s="200" t="s">
        <v>11971</v>
      </c>
      <c r="IF5596" s="200" t="s">
        <v>7798</v>
      </c>
    </row>
    <row r="5597" spans="237:240" x14ac:dyDescent="0.3">
      <c r="IC5597" s="200" t="s">
        <v>11965</v>
      </c>
      <c r="ID5597" s="200" t="s">
        <v>11972</v>
      </c>
      <c r="IE5597" s="200" t="s">
        <v>11973</v>
      </c>
      <c r="IF5597" s="200" t="s">
        <v>7798</v>
      </c>
    </row>
    <row r="5598" spans="237:240" x14ac:dyDescent="0.3">
      <c r="IC5598" s="200" t="s">
        <v>11965</v>
      </c>
      <c r="ID5598" s="200" t="s">
        <v>11974</v>
      </c>
      <c r="IE5598" s="200" t="s">
        <v>11975</v>
      </c>
      <c r="IF5598" s="200" t="s">
        <v>7798</v>
      </c>
    </row>
    <row r="5599" spans="237:240" x14ac:dyDescent="0.3">
      <c r="IC5599" s="200" t="s">
        <v>11976</v>
      </c>
      <c r="ID5599" s="200" t="s">
        <v>11977</v>
      </c>
      <c r="IE5599" s="200" t="s">
        <v>11978</v>
      </c>
      <c r="IF5599" s="200" t="s">
        <v>7798</v>
      </c>
    </row>
    <row r="5600" spans="237:240" x14ac:dyDescent="0.3">
      <c r="IC5600" s="200" t="s">
        <v>11979</v>
      </c>
      <c r="ID5600" s="200" t="s">
        <v>11980</v>
      </c>
      <c r="IE5600" s="200" t="s">
        <v>11981</v>
      </c>
      <c r="IF5600" s="200" t="s">
        <v>7798</v>
      </c>
    </row>
    <row r="5601" spans="237:240" x14ac:dyDescent="0.3">
      <c r="IC5601" s="200" t="s">
        <v>11982</v>
      </c>
      <c r="ID5601" s="200" t="s">
        <v>11980</v>
      </c>
      <c r="IE5601" s="200" t="s">
        <v>11981</v>
      </c>
      <c r="IF5601" s="200" t="s">
        <v>7798</v>
      </c>
    </row>
    <row r="5602" spans="237:240" x14ac:dyDescent="0.3">
      <c r="IC5602" s="200" t="s">
        <v>11983</v>
      </c>
      <c r="ID5602" s="200" t="s">
        <v>11980</v>
      </c>
      <c r="IE5602" s="200" t="s">
        <v>11981</v>
      </c>
      <c r="IF5602" s="200" t="s">
        <v>7798</v>
      </c>
    </row>
    <row r="5603" spans="237:240" x14ac:dyDescent="0.3">
      <c r="IC5603" s="200" t="s">
        <v>11984</v>
      </c>
      <c r="ID5603" s="200" t="s">
        <v>11980</v>
      </c>
      <c r="IE5603" s="200" t="s">
        <v>11981</v>
      </c>
      <c r="IF5603" s="200" t="s">
        <v>7798</v>
      </c>
    </row>
    <row r="5604" spans="237:240" x14ac:dyDescent="0.3">
      <c r="IC5604" s="200" t="s">
        <v>11985</v>
      </c>
      <c r="ID5604" s="200" t="s">
        <v>11986</v>
      </c>
      <c r="IE5604" s="200" t="s">
        <v>11987</v>
      </c>
      <c r="IF5604" s="200" t="s">
        <v>8155</v>
      </c>
    </row>
    <row r="5605" spans="237:240" x14ac:dyDescent="0.3">
      <c r="IC5605" s="200" t="s">
        <v>11988</v>
      </c>
      <c r="ID5605" s="200" t="s">
        <v>11989</v>
      </c>
      <c r="IE5605" s="200" t="s">
        <v>11990</v>
      </c>
      <c r="IF5605" s="200" t="s">
        <v>11991</v>
      </c>
    </row>
    <row r="5606" spans="237:240" x14ac:dyDescent="0.3">
      <c r="IC5606" s="200" t="s">
        <v>11992</v>
      </c>
      <c r="ID5606" s="200" t="s">
        <v>11989</v>
      </c>
      <c r="IE5606" s="200" t="s">
        <v>11990</v>
      </c>
      <c r="IF5606" s="200" t="s">
        <v>11991</v>
      </c>
    </row>
    <row r="5607" spans="237:240" x14ac:dyDescent="0.3">
      <c r="IC5607" s="200" t="s">
        <v>11993</v>
      </c>
      <c r="ID5607" s="200" t="s">
        <v>11989</v>
      </c>
      <c r="IE5607" s="200" t="s">
        <v>11990</v>
      </c>
      <c r="IF5607" s="200" t="s">
        <v>11991</v>
      </c>
    </row>
    <row r="5608" spans="237:240" x14ac:dyDescent="0.3">
      <c r="IC5608" s="200" t="s">
        <v>11994</v>
      </c>
      <c r="ID5608" s="200" t="s">
        <v>11989</v>
      </c>
      <c r="IE5608" s="200" t="s">
        <v>11990</v>
      </c>
      <c r="IF5608" s="200" t="s">
        <v>11991</v>
      </c>
    </row>
    <row r="5609" spans="237:240" x14ac:dyDescent="0.3">
      <c r="IC5609" s="200" t="s">
        <v>11995</v>
      </c>
      <c r="ID5609" s="200" t="s">
        <v>11989</v>
      </c>
      <c r="IE5609" s="200" t="s">
        <v>11990</v>
      </c>
      <c r="IF5609" s="200" t="s">
        <v>11991</v>
      </c>
    </row>
    <row r="5610" spans="237:240" x14ac:dyDescent="0.3">
      <c r="IC5610" s="200" t="s">
        <v>11996</v>
      </c>
      <c r="ID5610" s="200" t="s">
        <v>11989</v>
      </c>
      <c r="IE5610" s="200" t="s">
        <v>11990</v>
      </c>
      <c r="IF5610" s="200" t="s">
        <v>11991</v>
      </c>
    </row>
    <row r="5611" spans="237:240" x14ac:dyDescent="0.3">
      <c r="IC5611" s="200" t="s">
        <v>11997</v>
      </c>
      <c r="ID5611" s="200" t="s">
        <v>11989</v>
      </c>
      <c r="IE5611" s="200" t="s">
        <v>11990</v>
      </c>
      <c r="IF5611" s="200" t="s">
        <v>11991</v>
      </c>
    </row>
    <row r="5612" spans="237:240" x14ac:dyDescent="0.3">
      <c r="IC5612" s="200" t="s">
        <v>11998</v>
      </c>
      <c r="ID5612" s="200" t="s">
        <v>11999</v>
      </c>
      <c r="IE5612" s="200" t="s">
        <v>12000</v>
      </c>
      <c r="IF5612" s="200" t="s">
        <v>7798</v>
      </c>
    </row>
    <row r="5613" spans="237:240" x14ac:dyDescent="0.3">
      <c r="IC5613" s="200" t="s">
        <v>12001</v>
      </c>
      <c r="ID5613" s="200" t="s">
        <v>12002</v>
      </c>
      <c r="IE5613" s="200" t="s">
        <v>12003</v>
      </c>
      <c r="IF5613" s="200" t="s">
        <v>7798</v>
      </c>
    </row>
    <row r="5614" spans="237:240" x14ac:dyDescent="0.3">
      <c r="IC5614" s="200" t="s">
        <v>12004</v>
      </c>
      <c r="ID5614" s="200" t="s">
        <v>12005</v>
      </c>
      <c r="IE5614" s="200" t="s">
        <v>12006</v>
      </c>
      <c r="IF5614" s="200" t="s">
        <v>7798</v>
      </c>
    </row>
    <row r="5615" spans="237:240" x14ac:dyDescent="0.3">
      <c r="IC5615" s="200" t="s">
        <v>12004</v>
      </c>
      <c r="ID5615" s="200" t="s">
        <v>12007</v>
      </c>
      <c r="IE5615" s="200" t="s">
        <v>12008</v>
      </c>
      <c r="IF5615" s="200" t="s">
        <v>7798</v>
      </c>
    </row>
    <row r="5616" spans="237:240" x14ac:dyDescent="0.3">
      <c r="IC5616" s="200" t="s">
        <v>12004</v>
      </c>
      <c r="ID5616" s="200" t="s">
        <v>12009</v>
      </c>
      <c r="IE5616" s="200" t="s">
        <v>12010</v>
      </c>
      <c r="IF5616" s="200" t="s">
        <v>7798</v>
      </c>
    </row>
    <row r="5617" spans="237:240" x14ac:dyDescent="0.3">
      <c r="IC5617" s="200" t="s">
        <v>12004</v>
      </c>
      <c r="ID5617" s="200" t="s">
        <v>12011</v>
      </c>
      <c r="IE5617" s="200" t="s">
        <v>12012</v>
      </c>
      <c r="IF5617" s="200" t="s">
        <v>7798</v>
      </c>
    </row>
    <row r="5618" spans="237:240" x14ac:dyDescent="0.3">
      <c r="IC5618" s="200" t="s">
        <v>12004</v>
      </c>
      <c r="ID5618" s="200" t="s">
        <v>9133</v>
      </c>
      <c r="IE5618" s="200" t="s">
        <v>12013</v>
      </c>
      <c r="IF5618" s="200" t="s">
        <v>7798</v>
      </c>
    </row>
    <row r="5619" spans="237:240" x14ac:dyDescent="0.3">
      <c r="IC5619" s="200" t="s">
        <v>12004</v>
      </c>
      <c r="ID5619" s="200" t="s">
        <v>12014</v>
      </c>
      <c r="IE5619" s="200" t="s">
        <v>12015</v>
      </c>
      <c r="IF5619" s="200" t="s">
        <v>7798</v>
      </c>
    </row>
    <row r="5620" spans="237:240" x14ac:dyDescent="0.3">
      <c r="IC5620" s="200" t="s">
        <v>12004</v>
      </c>
      <c r="ID5620" s="200" t="s">
        <v>12016</v>
      </c>
      <c r="IE5620" s="200" t="s">
        <v>12017</v>
      </c>
      <c r="IF5620" s="200" t="s">
        <v>7798</v>
      </c>
    </row>
    <row r="5621" spans="237:240" x14ac:dyDescent="0.3">
      <c r="IC5621" s="200" t="s">
        <v>12004</v>
      </c>
      <c r="ID5621" s="200" t="s">
        <v>12018</v>
      </c>
      <c r="IE5621" s="200" t="s">
        <v>12019</v>
      </c>
      <c r="IF5621" s="200" t="s">
        <v>7798</v>
      </c>
    </row>
    <row r="5622" spans="237:240" x14ac:dyDescent="0.3">
      <c r="IC5622" s="200" t="s">
        <v>12004</v>
      </c>
      <c r="ID5622" s="200" t="s">
        <v>10102</v>
      </c>
      <c r="IE5622" s="200" t="s">
        <v>12020</v>
      </c>
      <c r="IF5622" s="200" t="s">
        <v>7798</v>
      </c>
    </row>
    <row r="5623" spans="237:240" x14ac:dyDescent="0.3">
      <c r="IC5623" s="200" t="s">
        <v>12021</v>
      </c>
      <c r="ID5623" s="200" t="s">
        <v>12022</v>
      </c>
      <c r="IE5623" s="200" t="s">
        <v>12023</v>
      </c>
      <c r="IF5623" s="200" t="s">
        <v>7798</v>
      </c>
    </row>
    <row r="5624" spans="237:240" x14ac:dyDescent="0.3">
      <c r="IC5624" s="200" t="s">
        <v>12024</v>
      </c>
      <c r="ID5624" s="200" t="s">
        <v>12025</v>
      </c>
      <c r="IE5624" s="200" t="s">
        <v>12026</v>
      </c>
      <c r="IF5624" s="200" t="s">
        <v>7798</v>
      </c>
    </row>
    <row r="5625" spans="237:240" x14ac:dyDescent="0.3">
      <c r="IC5625" s="200" t="s">
        <v>12024</v>
      </c>
      <c r="ID5625" s="200" t="s">
        <v>12027</v>
      </c>
      <c r="IE5625" s="200" t="s">
        <v>12028</v>
      </c>
      <c r="IF5625" s="200" t="s">
        <v>7798</v>
      </c>
    </row>
    <row r="5626" spans="237:240" x14ac:dyDescent="0.3">
      <c r="IC5626" s="200" t="s">
        <v>12024</v>
      </c>
      <c r="ID5626" s="200" t="s">
        <v>12029</v>
      </c>
      <c r="IE5626" s="200" t="s">
        <v>12030</v>
      </c>
      <c r="IF5626" s="200" t="s">
        <v>7798</v>
      </c>
    </row>
    <row r="5627" spans="237:240" x14ac:dyDescent="0.3">
      <c r="IC5627" s="200" t="s">
        <v>12024</v>
      </c>
      <c r="ID5627" s="200" t="s">
        <v>12031</v>
      </c>
      <c r="IE5627" s="200" t="s">
        <v>12032</v>
      </c>
      <c r="IF5627" s="200" t="s">
        <v>7798</v>
      </c>
    </row>
    <row r="5628" spans="237:240" x14ac:dyDescent="0.3">
      <c r="IC5628" s="200" t="s">
        <v>12024</v>
      </c>
      <c r="ID5628" s="200" t="s">
        <v>12033</v>
      </c>
      <c r="IE5628" s="200" t="s">
        <v>12034</v>
      </c>
      <c r="IF5628" s="200" t="s">
        <v>7798</v>
      </c>
    </row>
    <row r="5629" spans="237:240" x14ac:dyDescent="0.3">
      <c r="IC5629" s="200" t="s">
        <v>12024</v>
      </c>
      <c r="ID5629" s="200" t="s">
        <v>12035</v>
      </c>
      <c r="IE5629" s="200" t="s">
        <v>12036</v>
      </c>
      <c r="IF5629" s="200" t="s">
        <v>7798</v>
      </c>
    </row>
    <row r="5630" spans="237:240" x14ac:dyDescent="0.3">
      <c r="IC5630" s="200" t="s">
        <v>12024</v>
      </c>
      <c r="ID5630" s="200" t="s">
        <v>12037</v>
      </c>
      <c r="IE5630" s="200" t="s">
        <v>12038</v>
      </c>
      <c r="IF5630" s="200" t="s">
        <v>7798</v>
      </c>
    </row>
    <row r="5631" spans="237:240" x14ac:dyDescent="0.3">
      <c r="IC5631" s="200" t="s">
        <v>12024</v>
      </c>
      <c r="ID5631" s="200" t="s">
        <v>12039</v>
      </c>
      <c r="IE5631" s="200" t="s">
        <v>12040</v>
      </c>
      <c r="IF5631" s="200" t="s">
        <v>7798</v>
      </c>
    </row>
    <row r="5632" spans="237:240" x14ac:dyDescent="0.3">
      <c r="IC5632" s="200" t="s">
        <v>12041</v>
      </c>
      <c r="ID5632" s="200" t="s">
        <v>12042</v>
      </c>
      <c r="IE5632" s="200" t="s">
        <v>12043</v>
      </c>
      <c r="IF5632" s="200" t="s">
        <v>7798</v>
      </c>
    </row>
    <row r="5633" spans="237:240" x14ac:dyDescent="0.3">
      <c r="IC5633" s="200" t="s">
        <v>12041</v>
      </c>
      <c r="ID5633" s="200" t="s">
        <v>12044</v>
      </c>
      <c r="IE5633" s="200" t="s">
        <v>12045</v>
      </c>
      <c r="IF5633" s="200" t="s">
        <v>7798</v>
      </c>
    </row>
    <row r="5634" spans="237:240" x14ac:dyDescent="0.3">
      <c r="IC5634" s="200" t="s">
        <v>12041</v>
      </c>
      <c r="ID5634" s="200" t="s">
        <v>12046</v>
      </c>
      <c r="IE5634" s="200" t="s">
        <v>12047</v>
      </c>
      <c r="IF5634" s="200" t="s">
        <v>7798</v>
      </c>
    </row>
    <row r="5635" spans="237:240" x14ac:dyDescent="0.3">
      <c r="IC5635" s="200" t="s">
        <v>12041</v>
      </c>
      <c r="ID5635" s="200" t="s">
        <v>12048</v>
      </c>
      <c r="IE5635" s="200" t="s">
        <v>12049</v>
      </c>
      <c r="IF5635" s="200" t="s">
        <v>7798</v>
      </c>
    </row>
    <row r="5636" spans="237:240" x14ac:dyDescent="0.3">
      <c r="IC5636" s="200" t="s">
        <v>12041</v>
      </c>
      <c r="ID5636" s="200" t="s">
        <v>12050</v>
      </c>
      <c r="IE5636" s="200" t="s">
        <v>12051</v>
      </c>
      <c r="IF5636" s="200" t="s">
        <v>7798</v>
      </c>
    </row>
    <row r="5637" spans="237:240" x14ac:dyDescent="0.3">
      <c r="IC5637" s="200" t="s">
        <v>12041</v>
      </c>
      <c r="ID5637" s="200" t="s">
        <v>12052</v>
      </c>
      <c r="IE5637" s="200" t="s">
        <v>12053</v>
      </c>
      <c r="IF5637" s="200" t="s">
        <v>7798</v>
      </c>
    </row>
    <row r="5638" spans="237:240" x14ac:dyDescent="0.3">
      <c r="IC5638" s="200" t="s">
        <v>12054</v>
      </c>
      <c r="ID5638" s="200" t="s">
        <v>12055</v>
      </c>
      <c r="IE5638" s="200" t="s">
        <v>12056</v>
      </c>
      <c r="IF5638" s="200" t="s">
        <v>7798</v>
      </c>
    </row>
    <row r="5639" spans="237:240" x14ac:dyDescent="0.3">
      <c r="IC5639" s="200" t="s">
        <v>12054</v>
      </c>
      <c r="ID5639" s="200" t="s">
        <v>12057</v>
      </c>
      <c r="IE5639" s="200" t="s">
        <v>12058</v>
      </c>
      <c r="IF5639" s="200" t="s">
        <v>7798</v>
      </c>
    </row>
    <row r="5640" spans="237:240" x14ac:dyDescent="0.3">
      <c r="IC5640" s="200" t="s">
        <v>12054</v>
      </c>
      <c r="ID5640" s="200" t="s">
        <v>12059</v>
      </c>
      <c r="IE5640" s="200" t="s">
        <v>12060</v>
      </c>
      <c r="IF5640" s="200" t="s">
        <v>7798</v>
      </c>
    </row>
    <row r="5641" spans="237:240" x14ac:dyDescent="0.3">
      <c r="IC5641" s="200" t="s">
        <v>12054</v>
      </c>
      <c r="ID5641" s="200" t="s">
        <v>12061</v>
      </c>
      <c r="IE5641" s="200" t="s">
        <v>12062</v>
      </c>
      <c r="IF5641" s="200" t="s">
        <v>7798</v>
      </c>
    </row>
    <row r="5642" spans="237:240" x14ac:dyDescent="0.3">
      <c r="IC5642" s="200" t="s">
        <v>12054</v>
      </c>
      <c r="ID5642" s="200" t="s">
        <v>12063</v>
      </c>
      <c r="IE5642" s="200" t="s">
        <v>12064</v>
      </c>
      <c r="IF5642" s="200" t="s">
        <v>7798</v>
      </c>
    </row>
    <row r="5643" spans="237:240" x14ac:dyDescent="0.3">
      <c r="IC5643" s="200" t="s">
        <v>12054</v>
      </c>
      <c r="ID5643" s="200" t="s">
        <v>11346</v>
      </c>
      <c r="IE5643" s="200" t="s">
        <v>12065</v>
      </c>
      <c r="IF5643" s="200" t="s">
        <v>7798</v>
      </c>
    </row>
    <row r="5644" spans="237:240" x14ac:dyDescent="0.3">
      <c r="IC5644" s="200" t="s">
        <v>12066</v>
      </c>
      <c r="ID5644" s="200" t="s">
        <v>12067</v>
      </c>
      <c r="IE5644" s="200" t="s">
        <v>12068</v>
      </c>
      <c r="IF5644" s="200" t="s">
        <v>7798</v>
      </c>
    </row>
    <row r="5645" spans="237:240" x14ac:dyDescent="0.3">
      <c r="IC5645" s="200" t="s">
        <v>12069</v>
      </c>
      <c r="ID5645" s="200" t="s">
        <v>12070</v>
      </c>
      <c r="IE5645" s="200" t="s">
        <v>12071</v>
      </c>
      <c r="IF5645" s="200" t="s">
        <v>7798</v>
      </c>
    </row>
    <row r="5646" spans="237:240" x14ac:dyDescent="0.3">
      <c r="IC5646" s="200" t="s">
        <v>12072</v>
      </c>
      <c r="ID5646" s="200" t="s">
        <v>12073</v>
      </c>
      <c r="IE5646" s="200" t="s">
        <v>12074</v>
      </c>
      <c r="IF5646" s="200" t="s">
        <v>7798</v>
      </c>
    </row>
    <row r="5647" spans="237:240" x14ac:dyDescent="0.3">
      <c r="IC5647" s="200" t="s">
        <v>12075</v>
      </c>
      <c r="ID5647" s="200" t="s">
        <v>12076</v>
      </c>
      <c r="IE5647" s="200" t="s">
        <v>12077</v>
      </c>
      <c r="IF5647" s="200" t="s">
        <v>7798</v>
      </c>
    </row>
    <row r="5648" spans="237:240" x14ac:dyDescent="0.3">
      <c r="IC5648" s="200" t="s">
        <v>12078</v>
      </c>
      <c r="ID5648" s="200" t="s">
        <v>12079</v>
      </c>
      <c r="IE5648" s="200" t="s">
        <v>12080</v>
      </c>
      <c r="IF5648" s="200" t="s">
        <v>7798</v>
      </c>
    </row>
    <row r="5649" spans="237:240" x14ac:dyDescent="0.3">
      <c r="IC5649" s="200" t="s">
        <v>12081</v>
      </c>
      <c r="ID5649" s="200" t="s">
        <v>12082</v>
      </c>
      <c r="IE5649" s="200" t="s">
        <v>12083</v>
      </c>
      <c r="IF5649" s="200" t="s">
        <v>7798</v>
      </c>
    </row>
    <row r="5650" spans="237:240" x14ac:dyDescent="0.3">
      <c r="IC5650" s="200" t="s">
        <v>12081</v>
      </c>
      <c r="ID5650" s="200" t="s">
        <v>12084</v>
      </c>
      <c r="IE5650" s="200" t="s">
        <v>12085</v>
      </c>
      <c r="IF5650" s="200" t="s">
        <v>7798</v>
      </c>
    </row>
    <row r="5651" spans="237:240" x14ac:dyDescent="0.3">
      <c r="IC5651" s="200" t="s">
        <v>12081</v>
      </c>
      <c r="ID5651" s="200" t="s">
        <v>12086</v>
      </c>
      <c r="IE5651" s="200" t="s">
        <v>12087</v>
      </c>
      <c r="IF5651" s="200" t="s">
        <v>7798</v>
      </c>
    </row>
    <row r="5652" spans="237:240" x14ac:dyDescent="0.3">
      <c r="IC5652" s="200" t="s">
        <v>12081</v>
      </c>
      <c r="ID5652" s="200" t="s">
        <v>12088</v>
      </c>
      <c r="IE5652" s="200" t="s">
        <v>12089</v>
      </c>
      <c r="IF5652" s="200" t="s">
        <v>7798</v>
      </c>
    </row>
    <row r="5653" spans="237:240" x14ac:dyDescent="0.3">
      <c r="IC5653" s="200" t="s">
        <v>12081</v>
      </c>
      <c r="ID5653" s="200" t="s">
        <v>12090</v>
      </c>
      <c r="IE5653" s="200" t="s">
        <v>12091</v>
      </c>
      <c r="IF5653" s="200" t="s">
        <v>7798</v>
      </c>
    </row>
    <row r="5654" spans="237:240" x14ac:dyDescent="0.3">
      <c r="IC5654" s="200" t="s">
        <v>12092</v>
      </c>
      <c r="ID5654" s="200" t="s">
        <v>12093</v>
      </c>
      <c r="IE5654" s="200" t="s">
        <v>12094</v>
      </c>
      <c r="IF5654" s="200" t="s">
        <v>7798</v>
      </c>
    </row>
    <row r="5655" spans="237:240" x14ac:dyDescent="0.3">
      <c r="IC5655" s="200" t="s">
        <v>12095</v>
      </c>
      <c r="ID5655" s="200" t="s">
        <v>12093</v>
      </c>
      <c r="IE5655" s="200" t="s">
        <v>12094</v>
      </c>
      <c r="IF5655" s="200" t="s">
        <v>7798</v>
      </c>
    </row>
    <row r="5656" spans="237:240" x14ac:dyDescent="0.3">
      <c r="IC5656" s="200" t="s">
        <v>12096</v>
      </c>
      <c r="ID5656" s="200" t="s">
        <v>12093</v>
      </c>
      <c r="IE5656" s="200" t="s">
        <v>12094</v>
      </c>
      <c r="IF5656" s="200" t="s">
        <v>7798</v>
      </c>
    </row>
    <row r="5657" spans="237:240" x14ac:dyDescent="0.3">
      <c r="IC5657" s="200" t="s">
        <v>12097</v>
      </c>
      <c r="ID5657" s="200" t="s">
        <v>12093</v>
      </c>
      <c r="IE5657" s="200" t="s">
        <v>12094</v>
      </c>
      <c r="IF5657" s="200" t="s">
        <v>7798</v>
      </c>
    </row>
    <row r="5658" spans="237:240" x14ac:dyDescent="0.3">
      <c r="IC5658" s="200" t="s">
        <v>12098</v>
      </c>
      <c r="ID5658" s="200" t="s">
        <v>12099</v>
      </c>
      <c r="IE5658" s="200" t="s">
        <v>12100</v>
      </c>
      <c r="IF5658" s="200" t="s">
        <v>7798</v>
      </c>
    </row>
    <row r="5659" spans="237:240" x14ac:dyDescent="0.3">
      <c r="IC5659" s="200" t="s">
        <v>12101</v>
      </c>
      <c r="ID5659" s="200" t="s">
        <v>12102</v>
      </c>
      <c r="IE5659" s="200" t="s">
        <v>12103</v>
      </c>
      <c r="IF5659" s="200" t="s">
        <v>7798</v>
      </c>
    </row>
    <row r="5660" spans="237:240" x14ac:dyDescent="0.3">
      <c r="IC5660" s="200" t="s">
        <v>12104</v>
      </c>
      <c r="ID5660" s="200" t="s">
        <v>12105</v>
      </c>
      <c r="IE5660" s="200" t="s">
        <v>12106</v>
      </c>
      <c r="IF5660" s="200" t="s">
        <v>7798</v>
      </c>
    </row>
    <row r="5661" spans="237:240" x14ac:dyDescent="0.3">
      <c r="IC5661" s="200" t="s">
        <v>12107</v>
      </c>
      <c r="ID5661" s="200" t="s">
        <v>12108</v>
      </c>
      <c r="IE5661" s="200" t="s">
        <v>12109</v>
      </c>
      <c r="IF5661" s="200" t="s">
        <v>7798</v>
      </c>
    </row>
    <row r="5662" spans="237:240" x14ac:dyDescent="0.3">
      <c r="IC5662" s="200" t="s">
        <v>12110</v>
      </c>
      <c r="ID5662" s="200" t="s">
        <v>12111</v>
      </c>
      <c r="IE5662" s="200" t="s">
        <v>12112</v>
      </c>
      <c r="IF5662" s="200" t="s">
        <v>7798</v>
      </c>
    </row>
    <row r="5663" spans="237:240" x14ac:dyDescent="0.3">
      <c r="IC5663" s="200" t="s">
        <v>12113</v>
      </c>
      <c r="ID5663" s="200" t="s">
        <v>12114</v>
      </c>
      <c r="IE5663" s="200" t="s">
        <v>12115</v>
      </c>
      <c r="IF5663" s="200" t="s">
        <v>7798</v>
      </c>
    </row>
    <row r="5664" spans="237:240" x14ac:dyDescent="0.3">
      <c r="IC5664" s="200" t="s">
        <v>12116</v>
      </c>
      <c r="ID5664" s="200" t="s">
        <v>12117</v>
      </c>
      <c r="IE5664" s="200" t="s">
        <v>12118</v>
      </c>
      <c r="IF5664" s="200" t="s">
        <v>11991</v>
      </c>
    </row>
    <row r="5665" spans="237:240" x14ac:dyDescent="0.3">
      <c r="IC5665" s="200" t="s">
        <v>12119</v>
      </c>
      <c r="ID5665" s="200" t="s">
        <v>12117</v>
      </c>
      <c r="IE5665" s="200" t="s">
        <v>12118</v>
      </c>
      <c r="IF5665" s="200" t="s">
        <v>11991</v>
      </c>
    </row>
    <row r="5666" spans="237:240" x14ac:dyDescent="0.3">
      <c r="IC5666" s="200" t="s">
        <v>12120</v>
      </c>
      <c r="ID5666" s="200" t="s">
        <v>12117</v>
      </c>
      <c r="IE5666" s="200" t="s">
        <v>12118</v>
      </c>
      <c r="IF5666" s="200" t="s">
        <v>11991</v>
      </c>
    </row>
    <row r="5667" spans="237:240" x14ac:dyDescent="0.3">
      <c r="IC5667" s="200" t="s">
        <v>12121</v>
      </c>
      <c r="ID5667" s="200" t="s">
        <v>12117</v>
      </c>
      <c r="IE5667" s="200" t="s">
        <v>12122</v>
      </c>
      <c r="IF5667" s="200" t="s">
        <v>11991</v>
      </c>
    </row>
    <row r="5668" spans="237:240" x14ac:dyDescent="0.3">
      <c r="IC5668" s="200" t="s">
        <v>12123</v>
      </c>
      <c r="ID5668" s="200" t="s">
        <v>12117</v>
      </c>
      <c r="IE5668" s="200" t="s">
        <v>12122</v>
      </c>
      <c r="IF5668" s="200" t="s">
        <v>11991</v>
      </c>
    </row>
    <row r="5669" spans="237:240" x14ac:dyDescent="0.3">
      <c r="IC5669" s="200" t="s">
        <v>12124</v>
      </c>
      <c r="ID5669" s="200" t="s">
        <v>12117</v>
      </c>
      <c r="IE5669" s="200" t="s">
        <v>12122</v>
      </c>
      <c r="IF5669" s="200" t="s">
        <v>11991</v>
      </c>
    </row>
    <row r="5670" spans="237:240" x14ac:dyDescent="0.3">
      <c r="IC5670" s="200" t="s">
        <v>12125</v>
      </c>
      <c r="ID5670" s="200" t="s">
        <v>12117</v>
      </c>
      <c r="IE5670" s="200" t="s">
        <v>12122</v>
      </c>
      <c r="IF5670" s="200" t="s">
        <v>11991</v>
      </c>
    </row>
    <row r="5671" spans="237:240" x14ac:dyDescent="0.3">
      <c r="IC5671" s="200" t="s">
        <v>12126</v>
      </c>
      <c r="ID5671" s="200" t="s">
        <v>12117</v>
      </c>
      <c r="IE5671" s="200" t="s">
        <v>12122</v>
      </c>
      <c r="IF5671" s="200" t="s">
        <v>11991</v>
      </c>
    </row>
    <row r="5672" spans="237:240" x14ac:dyDescent="0.3">
      <c r="IC5672" s="200" t="s">
        <v>12127</v>
      </c>
      <c r="ID5672" s="200" t="s">
        <v>12117</v>
      </c>
      <c r="IE5672" s="200" t="s">
        <v>12122</v>
      </c>
      <c r="IF5672" s="200" t="s">
        <v>11991</v>
      </c>
    </row>
    <row r="5673" spans="237:240" x14ac:dyDescent="0.3">
      <c r="IC5673" s="200" t="s">
        <v>12128</v>
      </c>
      <c r="ID5673" s="200" t="s">
        <v>12117</v>
      </c>
      <c r="IE5673" s="200" t="s">
        <v>12122</v>
      </c>
      <c r="IF5673" s="200" t="s">
        <v>11991</v>
      </c>
    </row>
    <row r="5674" spans="237:240" x14ac:dyDescent="0.3">
      <c r="IC5674" s="200" t="s">
        <v>12129</v>
      </c>
      <c r="ID5674" s="200" t="s">
        <v>12117</v>
      </c>
      <c r="IE5674" s="200" t="s">
        <v>12122</v>
      </c>
      <c r="IF5674" s="200" t="s">
        <v>11991</v>
      </c>
    </row>
    <row r="5675" spans="237:240" x14ac:dyDescent="0.3">
      <c r="IC5675" s="200" t="s">
        <v>12130</v>
      </c>
      <c r="ID5675" s="200" t="s">
        <v>12117</v>
      </c>
      <c r="IE5675" s="200" t="s">
        <v>12122</v>
      </c>
      <c r="IF5675" s="200" t="s">
        <v>11991</v>
      </c>
    </row>
    <row r="5676" spans="237:240" x14ac:dyDescent="0.3">
      <c r="IC5676" s="200" t="s">
        <v>12131</v>
      </c>
      <c r="ID5676" s="200" t="s">
        <v>12117</v>
      </c>
      <c r="IE5676" s="200" t="s">
        <v>12122</v>
      </c>
      <c r="IF5676" s="200" t="s">
        <v>11991</v>
      </c>
    </row>
    <row r="5677" spans="237:240" x14ac:dyDescent="0.3">
      <c r="IC5677" s="200" t="s">
        <v>12132</v>
      </c>
      <c r="ID5677" s="200" t="s">
        <v>12117</v>
      </c>
      <c r="IE5677" s="200" t="s">
        <v>12122</v>
      </c>
      <c r="IF5677" s="200" t="s">
        <v>11991</v>
      </c>
    </row>
    <row r="5678" spans="237:240" x14ac:dyDescent="0.3">
      <c r="IC5678" s="200" t="s">
        <v>12133</v>
      </c>
      <c r="ID5678" s="200" t="s">
        <v>12117</v>
      </c>
      <c r="IE5678" s="200" t="s">
        <v>12122</v>
      </c>
      <c r="IF5678" s="200" t="s">
        <v>11991</v>
      </c>
    </row>
    <row r="5679" spans="237:240" x14ac:dyDescent="0.3">
      <c r="IC5679" s="200" t="s">
        <v>12134</v>
      </c>
      <c r="ID5679" s="200" t="s">
        <v>12117</v>
      </c>
      <c r="IE5679" s="200" t="s">
        <v>12122</v>
      </c>
      <c r="IF5679" s="200" t="s">
        <v>11991</v>
      </c>
    </row>
    <row r="5680" spans="237:240" x14ac:dyDescent="0.3">
      <c r="IC5680" s="200" t="s">
        <v>12135</v>
      </c>
      <c r="ID5680" s="200" t="s">
        <v>12117</v>
      </c>
      <c r="IE5680" s="200" t="s">
        <v>12122</v>
      </c>
      <c r="IF5680" s="200" t="s">
        <v>11991</v>
      </c>
    </row>
    <row r="5681" spans="237:240" x14ac:dyDescent="0.3">
      <c r="IC5681" s="200" t="s">
        <v>12136</v>
      </c>
      <c r="ID5681" s="200" t="s">
        <v>12117</v>
      </c>
      <c r="IE5681" s="200" t="s">
        <v>12122</v>
      </c>
      <c r="IF5681" s="200" t="s">
        <v>11991</v>
      </c>
    </row>
    <row r="5682" spans="237:240" x14ac:dyDescent="0.3">
      <c r="IC5682" s="200" t="s">
        <v>12137</v>
      </c>
      <c r="ID5682" s="200" t="s">
        <v>12117</v>
      </c>
      <c r="IE5682" s="200" t="s">
        <v>12138</v>
      </c>
      <c r="IF5682" s="200" t="s">
        <v>11991</v>
      </c>
    </row>
    <row r="5683" spans="237:240" x14ac:dyDescent="0.3">
      <c r="IC5683" s="200" t="s">
        <v>12139</v>
      </c>
      <c r="ID5683" s="200" t="s">
        <v>12117</v>
      </c>
      <c r="IE5683" s="200" t="s">
        <v>12138</v>
      </c>
      <c r="IF5683" s="200" t="s">
        <v>11991</v>
      </c>
    </row>
    <row r="5684" spans="237:240" x14ac:dyDescent="0.3">
      <c r="IC5684" s="200" t="s">
        <v>12140</v>
      </c>
      <c r="ID5684" s="200" t="s">
        <v>12117</v>
      </c>
      <c r="IE5684" s="200" t="s">
        <v>12138</v>
      </c>
      <c r="IF5684" s="200" t="s">
        <v>11991</v>
      </c>
    </row>
    <row r="5685" spans="237:240" x14ac:dyDescent="0.3">
      <c r="IC5685" s="200" t="s">
        <v>12141</v>
      </c>
      <c r="ID5685" s="200" t="s">
        <v>12117</v>
      </c>
      <c r="IE5685" s="200" t="s">
        <v>12138</v>
      </c>
      <c r="IF5685" s="200" t="s">
        <v>11991</v>
      </c>
    </row>
    <row r="5686" spans="237:240" x14ac:dyDescent="0.3">
      <c r="IC5686" s="200" t="s">
        <v>12142</v>
      </c>
      <c r="ID5686" s="200" t="s">
        <v>12117</v>
      </c>
      <c r="IE5686" s="200" t="s">
        <v>12138</v>
      </c>
      <c r="IF5686" s="200" t="s">
        <v>11991</v>
      </c>
    </row>
    <row r="5687" spans="237:240" x14ac:dyDescent="0.3">
      <c r="IC5687" s="200" t="s">
        <v>12143</v>
      </c>
      <c r="ID5687" s="200" t="s">
        <v>12117</v>
      </c>
      <c r="IE5687" s="200" t="s">
        <v>12138</v>
      </c>
      <c r="IF5687" s="200" t="s">
        <v>11991</v>
      </c>
    </row>
    <row r="5688" spans="237:240" x14ac:dyDescent="0.3">
      <c r="IC5688" s="200" t="s">
        <v>12144</v>
      </c>
      <c r="ID5688" s="200" t="s">
        <v>12117</v>
      </c>
      <c r="IE5688" s="200" t="s">
        <v>12138</v>
      </c>
      <c r="IF5688" s="200" t="s">
        <v>11991</v>
      </c>
    </row>
    <row r="5689" spans="237:240" x14ac:dyDescent="0.3">
      <c r="IC5689" s="200" t="s">
        <v>12145</v>
      </c>
      <c r="ID5689" s="200" t="s">
        <v>12117</v>
      </c>
      <c r="IE5689" s="200" t="s">
        <v>12138</v>
      </c>
      <c r="IF5689" s="200" t="s">
        <v>11991</v>
      </c>
    </row>
    <row r="5690" spans="237:240" x14ac:dyDescent="0.3">
      <c r="IC5690" s="200" t="s">
        <v>12146</v>
      </c>
      <c r="ID5690" s="200" t="s">
        <v>12117</v>
      </c>
      <c r="IE5690" s="200" t="s">
        <v>12147</v>
      </c>
      <c r="IF5690" s="200" t="s">
        <v>11991</v>
      </c>
    </row>
    <row r="5691" spans="237:240" x14ac:dyDescent="0.3">
      <c r="IC5691" s="200" t="s">
        <v>12148</v>
      </c>
      <c r="ID5691" s="200" t="s">
        <v>12117</v>
      </c>
      <c r="IE5691" s="200" t="s">
        <v>12147</v>
      </c>
      <c r="IF5691" s="200" t="s">
        <v>11991</v>
      </c>
    </row>
    <row r="5692" spans="237:240" x14ac:dyDescent="0.3">
      <c r="IC5692" s="200" t="s">
        <v>12149</v>
      </c>
      <c r="ID5692" s="200" t="s">
        <v>12117</v>
      </c>
      <c r="IE5692" s="200" t="s">
        <v>12147</v>
      </c>
      <c r="IF5692" s="200" t="s">
        <v>11991</v>
      </c>
    </row>
    <row r="5693" spans="237:240" x14ac:dyDescent="0.3">
      <c r="IC5693" s="200" t="s">
        <v>12150</v>
      </c>
      <c r="ID5693" s="200" t="s">
        <v>12117</v>
      </c>
      <c r="IE5693" s="200" t="s">
        <v>12147</v>
      </c>
      <c r="IF5693" s="200" t="s">
        <v>11991</v>
      </c>
    </row>
    <row r="5694" spans="237:240" x14ac:dyDescent="0.3">
      <c r="IC5694" s="200" t="s">
        <v>12151</v>
      </c>
      <c r="ID5694" s="200" t="s">
        <v>12117</v>
      </c>
      <c r="IE5694" s="200" t="s">
        <v>12147</v>
      </c>
      <c r="IF5694" s="200" t="s">
        <v>11991</v>
      </c>
    </row>
    <row r="5695" spans="237:240" x14ac:dyDescent="0.3">
      <c r="IC5695" s="200" t="s">
        <v>12152</v>
      </c>
      <c r="ID5695" s="200" t="s">
        <v>12117</v>
      </c>
      <c r="IE5695" s="200" t="s">
        <v>12147</v>
      </c>
      <c r="IF5695" s="200" t="s">
        <v>11991</v>
      </c>
    </row>
    <row r="5696" spans="237:240" x14ac:dyDescent="0.3">
      <c r="IC5696" s="200" t="s">
        <v>12153</v>
      </c>
      <c r="ID5696" s="200" t="s">
        <v>12117</v>
      </c>
      <c r="IE5696" s="200" t="s">
        <v>12147</v>
      </c>
      <c r="IF5696" s="200" t="s">
        <v>11991</v>
      </c>
    </row>
    <row r="5697" spans="237:240" x14ac:dyDescent="0.3">
      <c r="IC5697" s="200" t="s">
        <v>12154</v>
      </c>
      <c r="ID5697" s="200" t="s">
        <v>12155</v>
      </c>
      <c r="IE5697" s="200" t="s">
        <v>12156</v>
      </c>
      <c r="IF5697" s="200" t="s">
        <v>7798</v>
      </c>
    </row>
    <row r="5698" spans="237:240" x14ac:dyDescent="0.3">
      <c r="IC5698" s="200" t="s">
        <v>12157</v>
      </c>
      <c r="ID5698" s="200" t="s">
        <v>12158</v>
      </c>
      <c r="IE5698" s="200" t="s">
        <v>12159</v>
      </c>
      <c r="IF5698" s="200" t="s">
        <v>7798</v>
      </c>
    </row>
    <row r="5699" spans="237:240" x14ac:dyDescent="0.3">
      <c r="IC5699" s="200" t="s">
        <v>12160</v>
      </c>
      <c r="ID5699" s="200" t="s">
        <v>12161</v>
      </c>
      <c r="IE5699" s="200" t="s">
        <v>12162</v>
      </c>
      <c r="IF5699" s="200" t="s">
        <v>7798</v>
      </c>
    </row>
    <row r="5700" spans="237:240" x14ac:dyDescent="0.3">
      <c r="IC5700" s="200" t="s">
        <v>12163</v>
      </c>
      <c r="ID5700" s="200" t="s">
        <v>12164</v>
      </c>
      <c r="IE5700" s="200" t="s">
        <v>12165</v>
      </c>
      <c r="IF5700" s="200" t="s">
        <v>7798</v>
      </c>
    </row>
    <row r="5701" spans="237:240" x14ac:dyDescent="0.3">
      <c r="IC5701" s="200" t="s">
        <v>12166</v>
      </c>
      <c r="ID5701" s="200" t="s">
        <v>12167</v>
      </c>
      <c r="IE5701" s="200" t="s">
        <v>12168</v>
      </c>
      <c r="IF5701" s="200" t="s">
        <v>7798</v>
      </c>
    </row>
    <row r="5702" spans="237:240" x14ac:dyDescent="0.3">
      <c r="IC5702" s="200" t="s">
        <v>12169</v>
      </c>
      <c r="ID5702" s="200" t="s">
        <v>12170</v>
      </c>
      <c r="IE5702" s="200" t="s">
        <v>12171</v>
      </c>
      <c r="IF5702" s="200" t="s">
        <v>7798</v>
      </c>
    </row>
    <row r="5703" spans="237:240" x14ac:dyDescent="0.3">
      <c r="IC5703" s="200" t="s">
        <v>12172</v>
      </c>
      <c r="ID5703" s="200" t="s">
        <v>12173</v>
      </c>
      <c r="IE5703" s="200" t="s">
        <v>12174</v>
      </c>
      <c r="IF5703" s="200" t="s">
        <v>7798</v>
      </c>
    </row>
    <row r="5704" spans="237:240" x14ac:dyDescent="0.3">
      <c r="IC5704" s="200" t="s">
        <v>12175</v>
      </c>
      <c r="ID5704" s="200" t="s">
        <v>12176</v>
      </c>
      <c r="IE5704" s="200" t="s">
        <v>12177</v>
      </c>
      <c r="IF5704" s="200" t="s">
        <v>7798</v>
      </c>
    </row>
    <row r="5705" spans="237:240" x14ac:dyDescent="0.3">
      <c r="IC5705" s="200" t="s">
        <v>12178</v>
      </c>
      <c r="ID5705" s="200" t="s">
        <v>12179</v>
      </c>
      <c r="IE5705" s="200" t="s">
        <v>12180</v>
      </c>
      <c r="IF5705" s="200" t="s">
        <v>7798</v>
      </c>
    </row>
    <row r="5706" spans="237:240" x14ac:dyDescent="0.3">
      <c r="IC5706" s="200" t="s">
        <v>12181</v>
      </c>
      <c r="ID5706" s="200" t="s">
        <v>12182</v>
      </c>
      <c r="IE5706" s="200" t="s">
        <v>12183</v>
      </c>
      <c r="IF5706" s="200" t="s">
        <v>7798</v>
      </c>
    </row>
    <row r="5707" spans="237:240" x14ac:dyDescent="0.3">
      <c r="IC5707" s="200" t="s">
        <v>12184</v>
      </c>
      <c r="ID5707" s="200" t="s">
        <v>12182</v>
      </c>
      <c r="IE5707" s="200" t="s">
        <v>12183</v>
      </c>
      <c r="IF5707" s="200" t="s">
        <v>7798</v>
      </c>
    </row>
    <row r="5708" spans="237:240" x14ac:dyDescent="0.3">
      <c r="IC5708" s="200" t="s">
        <v>12185</v>
      </c>
      <c r="ID5708" s="200" t="s">
        <v>12182</v>
      </c>
      <c r="IE5708" s="200" t="s">
        <v>12183</v>
      </c>
      <c r="IF5708" s="200" t="s">
        <v>7798</v>
      </c>
    </row>
    <row r="5709" spans="237:240" x14ac:dyDescent="0.3">
      <c r="IC5709" s="200" t="s">
        <v>12186</v>
      </c>
      <c r="ID5709" s="200" t="s">
        <v>12182</v>
      </c>
      <c r="IE5709" s="200" t="s">
        <v>12183</v>
      </c>
      <c r="IF5709" s="200" t="s">
        <v>7798</v>
      </c>
    </row>
    <row r="5710" spans="237:240" x14ac:dyDescent="0.3">
      <c r="IC5710" s="200" t="s">
        <v>12187</v>
      </c>
      <c r="ID5710" s="200" t="s">
        <v>12182</v>
      </c>
      <c r="IE5710" s="200" t="s">
        <v>12183</v>
      </c>
      <c r="IF5710" s="200" t="s">
        <v>7798</v>
      </c>
    </row>
    <row r="5711" spans="237:240" x14ac:dyDescent="0.3">
      <c r="IC5711" s="200" t="s">
        <v>12188</v>
      </c>
      <c r="ID5711" s="200" t="s">
        <v>3915</v>
      </c>
      <c r="IE5711" s="200" t="s">
        <v>12189</v>
      </c>
      <c r="IF5711" s="200" t="s">
        <v>7798</v>
      </c>
    </row>
    <row r="5712" spans="237:240" x14ac:dyDescent="0.3">
      <c r="IC5712" s="200" t="s">
        <v>12190</v>
      </c>
      <c r="ID5712" s="200" t="s">
        <v>12191</v>
      </c>
      <c r="IE5712" s="200" t="s">
        <v>12192</v>
      </c>
      <c r="IF5712" s="200" t="s">
        <v>7798</v>
      </c>
    </row>
    <row r="5713" spans="237:240" x14ac:dyDescent="0.3">
      <c r="IC5713" s="200" t="s">
        <v>12193</v>
      </c>
      <c r="ID5713" s="200" t="s">
        <v>12194</v>
      </c>
      <c r="IE5713" s="200" t="s">
        <v>12195</v>
      </c>
      <c r="IF5713" s="200" t="s">
        <v>7798</v>
      </c>
    </row>
    <row r="5714" spans="237:240" x14ac:dyDescent="0.3">
      <c r="IC5714" s="200" t="s">
        <v>12196</v>
      </c>
      <c r="ID5714" s="200" t="s">
        <v>12197</v>
      </c>
      <c r="IE5714" s="200" t="s">
        <v>12198</v>
      </c>
      <c r="IF5714" s="200" t="s">
        <v>7798</v>
      </c>
    </row>
    <row r="5715" spans="237:240" x14ac:dyDescent="0.3">
      <c r="IC5715" s="200" t="s">
        <v>12199</v>
      </c>
      <c r="ID5715" s="200" t="s">
        <v>12200</v>
      </c>
      <c r="IE5715" s="200" t="s">
        <v>12201</v>
      </c>
      <c r="IF5715" s="200" t="s">
        <v>7798</v>
      </c>
    </row>
    <row r="5716" spans="237:240" x14ac:dyDescent="0.3">
      <c r="IC5716" s="200" t="s">
        <v>12202</v>
      </c>
      <c r="ID5716" s="200" t="s">
        <v>12203</v>
      </c>
      <c r="IE5716" s="200" t="s">
        <v>12204</v>
      </c>
      <c r="IF5716" s="200" t="s">
        <v>7798</v>
      </c>
    </row>
    <row r="5717" spans="237:240" x14ac:dyDescent="0.3">
      <c r="IC5717" s="200" t="s">
        <v>12205</v>
      </c>
      <c r="ID5717" s="200" t="s">
        <v>12206</v>
      </c>
      <c r="IE5717" s="200" t="s">
        <v>12207</v>
      </c>
      <c r="IF5717" s="200" t="s">
        <v>7798</v>
      </c>
    </row>
    <row r="5718" spans="237:240" x14ac:dyDescent="0.3">
      <c r="IC5718" s="200" t="s">
        <v>12208</v>
      </c>
      <c r="ID5718" s="200" t="s">
        <v>7072</v>
      </c>
      <c r="IE5718" s="200" t="s">
        <v>12209</v>
      </c>
      <c r="IF5718" s="200" t="s">
        <v>7798</v>
      </c>
    </row>
    <row r="5719" spans="237:240" x14ac:dyDescent="0.3">
      <c r="IC5719" s="200" t="s">
        <v>12210</v>
      </c>
      <c r="ID5719" s="200" t="s">
        <v>12211</v>
      </c>
      <c r="IE5719" s="200" t="s">
        <v>12212</v>
      </c>
      <c r="IF5719" s="200" t="s">
        <v>7798</v>
      </c>
    </row>
    <row r="5720" spans="237:240" x14ac:dyDescent="0.3">
      <c r="IC5720" s="200" t="s">
        <v>12213</v>
      </c>
      <c r="ID5720" s="200" t="s">
        <v>12214</v>
      </c>
      <c r="IE5720" s="200" t="s">
        <v>12215</v>
      </c>
      <c r="IF5720" s="200" t="s">
        <v>7798</v>
      </c>
    </row>
    <row r="5721" spans="237:240" x14ac:dyDescent="0.3">
      <c r="IC5721" s="200" t="s">
        <v>12216</v>
      </c>
      <c r="ID5721" s="200" t="s">
        <v>12217</v>
      </c>
      <c r="IE5721" s="200" t="s">
        <v>12218</v>
      </c>
      <c r="IF5721" s="200" t="s">
        <v>7798</v>
      </c>
    </row>
    <row r="5722" spans="237:240" x14ac:dyDescent="0.3">
      <c r="IC5722" s="200" t="s">
        <v>12219</v>
      </c>
      <c r="ID5722" s="200" t="s">
        <v>12220</v>
      </c>
      <c r="IE5722" s="200" t="s">
        <v>12221</v>
      </c>
      <c r="IF5722" s="200" t="s">
        <v>7798</v>
      </c>
    </row>
    <row r="5723" spans="237:240" x14ac:dyDescent="0.3">
      <c r="IC5723" s="200" t="s">
        <v>12219</v>
      </c>
      <c r="ID5723" s="200" t="s">
        <v>12222</v>
      </c>
      <c r="IE5723" s="200" t="s">
        <v>12223</v>
      </c>
      <c r="IF5723" s="200" t="s">
        <v>7798</v>
      </c>
    </row>
    <row r="5724" spans="237:240" x14ac:dyDescent="0.3">
      <c r="IC5724" s="200" t="s">
        <v>12224</v>
      </c>
      <c r="ID5724" s="200" t="s">
        <v>12225</v>
      </c>
      <c r="IE5724" s="200" t="s">
        <v>12226</v>
      </c>
      <c r="IF5724" s="200" t="s">
        <v>7798</v>
      </c>
    </row>
    <row r="5725" spans="237:240" x14ac:dyDescent="0.3">
      <c r="IC5725" s="200" t="s">
        <v>12227</v>
      </c>
      <c r="ID5725" s="200" t="s">
        <v>12228</v>
      </c>
      <c r="IE5725" s="200" t="s">
        <v>12229</v>
      </c>
      <c r="IF5725" s="200" t="s">
        <v>7798</v>
      </c>
    </row>
    <row r="5726" spans="237:240" x14ac:dyDescent="0.3">
      <c r="IC5726" s="200" t="s">
        <v>12230</v>
      </c>
      <c r="ID5726" s="200" t="s">
        <v>12231</v>
      </c>
      <c r="IE5726" s="200" t="s">
        <v>12232</v>
      </c>
      <c r="IF5726" s="200" t="s">
        <v>7798</v>
      </c>
    </row>
    <row r="5727" spans="237:240" x14ac:dyDescent="0.3">
      <c r="IC5727" s="200" t="s">
        <v>12233</v>
      </c>
      <c r="ID5727" s="200" t="s">
        <v>12234</v>
      </c>
      <c r="IE5727" s="200" t="s">
        <v>12235</v>
      </c>
      <c r="IF5727" s="200" t="s">
        <v>7798</v>
      </c>
    </row>
    <row r="5728" spans="237:240" x14ac:dyDescent="0.3">
      <c r="IC5728" s="200" t="s">
        <v>12236</v>
      </c>
      <c r="ID5728" s="200" t="s">
        <v>12237</v>
      </c>
      <c r="IE5728" s="200" t="s">
        <v>12238</v>
      </c>
      <c r="IF5728" s="200" t="s">
        <v>7798</v>
      </c>
    </row>
    <row r="5729" spans="237:240" x14ac:dyDescent="0.3">
      <c r="IC5729" s="200" t="s">
        <v>12239</v>
      </c>
      <c r="ID5729" s="200" t="s">
        <v>12240</v>
      </c>
      <c r="IE5729" s="200" t="s">
        <v>12241</v>
      </c>
      <c r="IF5729" s="200" t="s">
        <v>7798</v>
      </c>
    </row>
    <row r="5730" spans="237:240" x14ac:dyDescent="0.3">
      <c r="IC5730" s="200" t="s">
        <v>12242</v>
      </c>
      <c r="ID5730" s="200" t="s">
        <v>12243</v>
      </c>
      <c r="IE5730" s="200" t="s">
        <v>12244</v>
      </c>
      <c r="IF5730" s="200" t="s">
        <v>7798</v>
      </c>
    </row>
    <row r="5731" spans="237:240" x14ac:dyDescent="0.3">
      <c r="IC5731" s="200" t="s">
        <v>12245</v>
      </c>
      <c r="ID5731" s="200" t="s">
        <v>12246</v>
      </c>
      <c r="IE5731" s="200" t="s">
        <v>12247</v>
      </c>
      <c r="IF5731" s="200" t="s">
        <v>7798</v>
      </c>
    </row>
    <row r="5732" spans="237:240" x14ac:dyDescent="0.3">
      <c r="IC5732" s="200" t="s">
        <v>12248</v>
      </c>
      <c r="ID5732" s="200" t="s">
        <v>12249</v>
      </c>
      <c r="IE5732" s="200" t="s">
        <v>12250</v>
      </c>
      <c r="IF5732" s="200" t="s">
        <v>7798</v>
      </c>
    </row>
    <row r="5733" spans="237:240" x14ac:dyDescent="0.3">
      <c r="IC5733" s="200" t="s">
        <v>12251</v>
      </c>
      <c r="ID5733" s="200" t="s">
        <v>12252</v>
      </c>
      <c r="IE5733" s="200" t="s">
        <v>12253</v>
      </c>
      <c r="IF5733" s="200" t="s">
        <v>7798</v>
      </c>
    </row>
    <row r="5734" spans="237:240" x14ac:dyDescent="0.3">
      <c r="IC5734" s="200" t="s">
        <v>12254</v>
      </c>
      <c r="ID5734" s="200" t="s">
        <v>12255</v>
      </c>
      <c r="IE5734" s="200" t="s">
        <v>12256</v>
      </c>
      <c r="IF5734" s="200" t="s">
        <v>7798</v>
      </c>
    </row>
    <row r="5735" spans="237:240" x14ac:dyDescent="0.3">
      <c r="IC5735" s="200" t="s">
        <v>12257</v>
      </c>
      <c r="ID5735" s="200" t="s">
        <v>9113</v>
      </c>
      <c r="IE5735" s="200" t="s">
        <v>12258</v>
      </c>
      <c r="IF5735" s="200" t="s">
        <v>7798</v>
      </c>
    </row>
    <row r="5736" spans="237:240" x14ac:dyDescent="0.3">
      <c r="IC5736" s="200" t="s">
        <v>12259</v>
      </c>
      <c r="ID5736" s="200" t="s">
        <v>12260</v>
      </c>
      <c r="IE5736" s="200" t="s">
        <v>12261</v>
      </c>
      <c r="IF5736" s="200" t="s">
        <v>7798</v>
      </c>
    </row>
    <row r="5737" spans="237:240" x14ac:dyDescent="0.3">
      <c r="IC5737" s="200" t="s">
        <v>12262</v>
      </c>
      <c r="ID5737" s="200" t="s">
        <v>12263</v>
      </c>
      <c r="IE5737" s="200" t="s">
        <v>12264</v>
      </c>
      <c r="IF5737" s="200" t="s">
        <v>7798</v>
      </c>
    </row>
    <row r="5738" spans="237:240" x14ac:dyDescent="0.3">
      <c r="IC5738" s="200" t="s">
        <v>12265</v>
      </c>
      <c r="ID5738" s="200" t="s">
        <v>12263</v>
      </c>
      <c r="IE5738" s="200" t="s">
        <v>12264</v>
      </c>
      <c r="IF5738" s="200" t="s">
        <v>7798</v>
      </c>
    </row>
    <row r="5739" spans="237:240" x14ac:dyDescent="0.3">
      <c r="IC5739" s="200" t="s">
        <v>12266</v>
      </c>
      <c r="ID5739" s="200" t="s">
        <v>12267</v>
      </c>
      <c r="IE5739" s="200" t="s">
        <v>12268</v>
      </c>
      <c r="IF5739" s="200" t="s">
        <v>7798</v>
      </c>
    </row>
    <row r="5740" spans="237:240" x14ac:dyDescent="0.3">
      <c r="IC5740" s="200" t="s">
        <v>12266</v>
      </c>
      <c r="ID5740" s="200" t="s">
        <v>12269</v>
      </c>
      <c r="IE5740" s="200" t="s">
        <v>12270</v>
      </c>
      <c r="IF5740" s="200" t="s">
        <v>7798</v>
      </c>
    </row>
    <row r="5741" spans="237:240" x14ac:dyDescent="0.3">
      <c r="IC5741" s="200" t="s">
        <v>12266</v>
      </c>
      <c r="ID5741" s="200" t="s">
        <v>12271</v>
      </c>
      <c r="IE5741" s="200" t="s">
        <v>12272</v>
      </c>
      <c r="IF5741" s="200" t="s">
        <v>7798</v>
      </c>
    </row>
    <row r="5742" spans="237:240" x14ac:dyDescent="0.3">
      <c r="IC5742" s="200" t="s">
        <v>12273</v>
      </c>
      <c r="ID5742" s="200" t="s">
        <v>12274</v>
      </c>
      <c r="IE5742" s="200" t="s">
        <v>12275</v>
      </c>
      <c r="IF5742" s="200" t="s">
        <v>7798</v>
      </c>
    </row>
    <row r="5743" spans="237:240" x14ac:dyDescent="0.3">
      <c r="IC5743" s="200" t="s">
        <v>12276</v>
      </c>
      <c r="ID5743" s="200" t="s">
        <v>5849</v>
      </c>
      <c r="IE5743" s="200" t="s">
        <v>12277</v>
      </c>
      <c r="IF5743" s="200" t="s">
        <v>7798</v>
      </c>
    </row>
    <row r="5744" spans="237:240" x14ac:dyDescent="0.3">
      <c r="IC5744" s="200" t="s">
        <v>12278</v>
      </c>
      <c r="ID5744" s="200" t="s">
        <v>12279</v>
      </c>
      <c r="IE5744" s="200" t="s">
        <v>12280</v>
      </c>
      <c r="IF5744" s="200" t="s">
        <v>7798</v>
      </c>
    </row>
    <row r="5745" spans="237:240" x14ac:dyDescent="0.3">
      <c r="IC5745" s="200" t="s">
        <v>12281</v>
      </c>
      <c r="ID5745" s="200" t="s">
        <v>12282</v>
      </c>
      <c r="IE5745" s="200" t="s">
        <v>12283</v>
      </c>
      <c r="IF5745" s="200" t="s">
        <v>7798</v>
      </c>
    </row>
    <row r="5746" spans="237:240" x14ac:dyDescent="0.3">
      <c r="IC5746" s="200" t="s">
        <v>12284</v>
      </c>
      <c r="ID5746" s="200" t="s">
        <v>12285</v>
      </c>
      <c r="IE5746" s="200" t="s">
        <v>12286</v>
      </c>
      <c r="IF5746" s="200" t="s">
        <v>7798</v>
      </c>
    </row>
    <row r="5747" spans="237:240" x14ac:dyDescent="0.3">
      <c r="IC5747" s="200" t="s">
        <v>12287</v>
      </c>
      <c r="ID5747" s="200" t="s">
        <v>12288</v>
      </c>
      <c r="IE5747" s="200" t="s">
        <v>12289</v>
      </c>
      <c r="IF5747" s="200" t="s">
        <v>7798</v>
      </c>
    </row>
    <row r="5748" spans="237:240" x14ac:dyDescent="0.3">
      <c r="IC5748" s="200" t="s">
        <v>12290</v>
      </c>
      <c r="ID5748" s="200" t="s">
        <v>12291</v>
      </c>
      <c r="IE5748" s="200" t="s">
        <v>12292</v>
      </c>
      <c r="IF5748" s="200" t="s">
        <v>1781</v>
      </c>
    </row>
    <row r="5749" spans="237:240" x14ac:dyDescent="0.3">
      <c r="IC5749" s="200" t="s">
        <v>12290</v>
      </c>
      <c r="ID5749" s="200" t="s">
        <v>12293</v>
      </c>
      <c r="IE5749" s="200" t="s">
        <v>12294</v>
      </c>
      <c r="IF5749" s="200" t="s">
        <v>1781</v>
      </c>
    </row>
    <row r="5750" spans="237:240" x14ac:dyDescent="0.3">
      <c r="IC5750" s="200" t="s">
        <v>12295</v>
      </c>
      <c r="ID5750" s="200" t="s">
        <v>12296</v>
      </c>
      <c r="IE5750" s="200" t="s">
        <v>12297</v>
      </c>
      <c r="IF5750" s="200" t="s">
        <v>1781</v>
      </c>
    </row>
    <row r="5751" spans="237:240" x14ac:dyDescent="0.3">
      <c r="IC5751" s="200" t="s">
        <v>12295</v>
      </c>
      <c r="ID5751" s="200" t="s">
        <v>12298</v>
      </c>
      <c r="IE5751" s="200" t="s">
        <v>12299</v>
      </c>
      <c r="IF5751" s="200" t="s">
        <v>1781</v>
      </c>
    </row>
    <row r="5752" spans="237:240" x14ac:dyDescent="0.3">
      <c r="IC5752" s="200" t="s">
        <v>12295</v>
      </c>
      <c r="ID5752" s="200" t="s">
        <v>12300</v>
      </c>
      <c r="IE5752" s="200" t="s">
        <v>12301</v>
      </c>
      <c r="IF5752" s="200" t="s">
        <v>1781</v>
      </c>
    </row>
    <row r="5753" spans="237:240" x14ac:dyDescent="0.3">
      <c r="IC5753" s="200" t="s">
        <v>12295</v>
      </c>
      <c r="ID5753" s="200" t="s">
        <v>12302</v>
      </c>
      <c r="IE5753" s="200" t="s">
        <v>12303</v>
      </c>
      <c r="IF5753" s="200" t="s">
        <v>1781</v>
      </c>
    </row>
    <row r="5754" spans="237:240" x14ac:dyDescent="0.3">
      <c r="IC5754" s="200" t="s">
        <v>12295</v>
      </c>
      <c r="ID5754" s="200" t="s">
        <v>12304</v>
      </c>
      <c r="IE5754" s="200" t="s">
        <v>12305</v>
      </c>
      <c r="IF5754" s="200" t="s">
        <v>1781</v>
      </c>
    </row>
    <row r="5755" spans="237:240" x14ac:dyDescent="0.3">
      <c r="IC5755" s="200" t="s">
        <v>12295</v>
      </c>
      <c r="ID5755" s="200" t="s">
        <v>12306</v>
      </c>
      <c r="IE5755" s="200" t="s">
        <v>12307</v>
      </c>
      <c r="IF5755" s="200" t="s">
        <v>1781</v>
      </c>
    </row>
    <row r="5756" spans="237:240" x14ac:dyDescent="0.3">
      <c r="IC5756" s="200" t="s">
        <v>12295</v>
      </c>
      <c r="ID5756" s="200" t="s">
        <v>12308</v>
      </c>
      <c r="IE5756" s="200" t="s">
        <v>12309</v>
      </c>
      <c r="IF5756" s="200" t="s">
        <v>1781</v>
      </c>
    </row>
    <row r="5757" spans="237:240" x14ac:dyDescent="0.3">
      <c r="IC5757" s="200" t="s">
        <v>12295</v>
      </c>
      <c r="ID5757" s="200" t="s">
        <v>12310</v>
      </c>
      <c r="IE5757" s="200" t="s">
        <v>12311</v>
      </c>
      <c r="IF5757" s="200" t="s">
        <v>1781</v>
      </c>
    </row>
    <row r="5758" spans="237:240" x14ac:dyDescent="0.3">
      <c r="IC5758" s="200" t="s">
        <v>12295</v>
      </c>
      <c r="ID5758" s="200" t="s">
        <v>12312</v>
      </c>
      <c r="IE5758" s="200" t="s">
        <v>12313</v>
      </c>
      <c r="IF5758" s="200" t="s">
        <v>1781</v>
      </c>
    </row>
    <row r="5759" spans="237:240" x14ac:dyDescent="0.3">
      <c r="IC5759" s="200" t="s">
        <v>12295</v>
      </c>
      <c r="ID5759" s="200" t="s">
        <v>12314</v>
      </c>
      <c r="IE5759" s="200" t="s">
        <v>12315</v>
      </c>
      <c r="IF5759" s="200" t="s">
        <v>1781</v>
      </c>
    </row>
    <row r="5760" spans="237:240" x14ac:dyDescent="0.3">
      <c r="IC5760" s="200" t="s">
        <v>12295</v>
      </c>
      <c r="ID5760" s="200" t="s">
        <v>12316</v>
      </c>
      <c r="IE5760" s="200" t="s">
        <v>12317</v>
      </c>
      <c r="IF5760" s="200" t="s">
        <v>1781</v>
      </c>
    </row>
    <row r="5761" spans="237:240" x14ac:dyDescent="0.3">
      <c r="IC5761" s="200" t="s">
        <v>12295</v>
      </c>
      <c r="ID5761" s="200" t="s">
        <v>12318</v>
      </c>
      <c r="IE5761" s="200" t="s">
        <v>12319</v>
      </c>
      <c r="IF5761" s="200" t="s">
        <v>1781</v>
      </c>
    </row>
    <row r="5762" spans="237:240" x14ac:dyDescent="0.3">
      <c r="IC5762" s="200" t="s">
        <v>12295</v>
      </c>
      <c r="ID5762" s="200" t="s">
        <v>12320</v>
      </c>
      <c r="IE5762" s="200" t="s">
        <v>12321</v>
      </c>
      <c r="IF5762" s="200" t="s">
        <v>1781</v>
      </c>
    </row>
    <row r="5763" spans="237:240" x14ac:dyDescent="0.3">
      <c r="IC5763" s="200" t="s">
        <v>12295</v>
      </c>
      <c r="ID5763" s="200" t="s">
        <v>12322</v>
      </c>
      <c r="IE5763" s="200" t="s">
        <v>12323</v>
      </c>
      <c r="IF5763" s="200" t="s">
        <v>1781</v>
      </c>
    </row>
    <row r="5764" spans="237:240" x14ac:dyDescent="0.3">
      <c r="IC5764" s="200" t="s">
        <v>12295</v>
      </c>
      <c r="ID5764" s="200" t="s">
        <v>12324</v>
      </c>
      <c r="IE5764" s="200" t="s">
        <v>12325</v>
      </c>
      <c r="IF5764" s="200" t="s">
        <v>1781</v>
      </c>
    </row>
    <row r="5765" spans="237:240" x14ac:dyDescent="0.3">
      <c r="IC5765" s="200" t="s">
        <v>12326</v>
      </c>
      <c r="ID5765" s="200" t="s">
        <v>12327</v>
      </c>
      <c r="IE5765" s="200" t="s">
        <v>12328</v>
      </c>
      <c r="IF5765" s="200" t="s">
        <v>1781</v>
      </c>
    </row>
    <row r="5766" spans="237:240" x14ac:dyDescent="0.3">
      <c r="IC5766" s="200" t="s">
        <v>12326</v>
      </c>
      <c r="ID5766" s="200" t="s">
        <v>12329</v>
      </c>
      <c r="IE5766" s="200" t="s">
        <v>12330</v>
      </c>
      <c r="IF5766" s="200" t="s">
        <v>1781</v>
      </c>
    </row>
    <row r="5767" spans="237:240" x14ac:dyDescent="0.3">
      <c r="IC5767" s="200" t="s">
        <v>12326</v>
      </c>
      <c r="ID5767" s="200" t="s">
        <v>12331</v>
      </c>
      <c r="IE5767" s="200" t="s">
        <v>12332</v>
      </c>
      <c r="IF5767" s="200" t="s">
        <v>1781</v>
      </c>
    </row>
    <row r="5768" spans="237:240" x14ac:dyDescent="0.3">
      <c r="IC5768" s="200" t="s">
        <v>12326</v>
      </c>
      <c r="ID5768" s="200" t="s">
        <v>12333</v>
      </c>
      <c r="IE5768" s="200" t="s">
        <v>12334</v>
      </c>
      <c r="IF5768" s="200" t="s">
        <v>1781</v>
      </c>
    </row>
    <row r="5769" spans="237:240" x14ac:dyDescent="0.3">
      <c r="IC5769" s="200" t="s">
        <v>12326</v>
      </c>
      <c r="ID5769" s="200" t="s">
        <v>12335</v>
      </c>
      <c r="IE5769" s="200" t="s">
        <v>12336</v>
      </c>
      <c r="IF5769" s="200" t="s">
        <v>1781</v>
      </c>
    </row>
    <row r="5770" spans="237:240" x14ac:dyDescent="0.3">
      <c r="IC5770" s="200" t="s">
        <v>12326</v>
      </c>
      <c r="ID5770" s="200" t="s">
        <v>12337</v>
      </c>
      <c r="IE5770" s="200" t="s">
        <v>12338</v>
      </c>
      <c r="IF5770" s="200" t="s">
        <v>1781</v>
      </c>
    </row>
    <row r="5771" spans="237:240" x14ac:dyDescent="0.3">
      <c r="IC5771" s="200" t="s">
        <v>12326</v>
      </c>
      <c r="ID5771" s="200" t="s">
        <v>12339</v>
      </c>
      <c r="IE5771" s="200" t="s">
        <v>12340</v>
      </c>
      <c r="IF5771" s="200" t="s">
        <v>1781</v>
      </c>
    </row>
    <row r="5772" spans="237:240" x14ac:dyDescent="0.3">
      <c r="IC5772" s="200" t="s">
        <v>12326</v>
      </c>
      <c r="ID5772" s="200" t="s">
        <v>12341</v>
      </c>
      <c r="IE5772" s="200" t="s">
        <v>12342</v>
      </c>
      <c r="IF5772" s="200" t="s">
        <v>1781</v>
      </c>
    </row>
    <row r="5773" spans="237:240" x14ac:dyDescent="0.3">
      <c r="IC5773" s="200" t="s">
        <v>12326</v>
      </c>
      <c r="ID5773" s="200" t="s">
        <v>12343</v>
      </c>
      <c r="IE5773" s="200" t="s">
        <v>12344</v>
      </c>
      <c r="IF5773" s="200" t="s">
        <v>1781</v>
      </c>
    </row>
    <row r="5774" spans="237:240" x14ac:dyDescent="0.3">
      <c r="IC5774" s="200" t="s">
        <v>12326</v>
      </c>
      <c r="ID5774" s="200" t="s">
        <v>12345</v>
      </c>
      <c r="IE5774" s="200" t="s">
        <v>12346</v>
      </c>
      <c r="IF5774" s="200" t="s">
        <v>1781</v>
      </c>
    </row>
    <row r="5775" spans="237:240" x14ac:dyDescent="0.3">
      <c r="IC5775" s="200" t="s">
        <v>12326</v>
      </c>
      <c r="ID5775" s="200" t="s">
        <v>12347</v>
      </c>
      <c r="IE5775" s="200" t="s">
        <v>12348</v>
      </c>
      <c r="IF5775" s="200" t="s">
        <v>1781</v>
      </c>
    </row>
    <row r="5776" spans="237:240" x14ac:dyDescent="0.3">
      <c r="IC5776" s="200" t="s">
        <v>12326</v>
      </c>
      <c r="ID5776" s="200" t="s">
        <v>12349</v>
      </c>
      <c r="IE5776" s="200" t="s">
        <v>12350</v>
      </c>
      <c r="IF5776" s="200" t="s">
        <v>1781</v>
      </c>
    </row>
    <row r="5777" spans="237:240" x14ac:dyDescent="0.3">
      <c r="IC5777" s="200" t="s">
        <v>12326</v>
      </c>
      <c r="ID5777" s="200" t="s">
        <v>12351</v>
      </c>
      <c r="IE5777" s="200" t="s">
        <v>12352</v>
      </c>
      <c r="IF5777" s="200" t="s">
        <v>1781</v>
      </c>
    </row>
    <row r="5778" spans="237:240" x14ac:dyDescent="0.3">
      <c r="IC5778" s="200" t="s">
        <v>12326</v>
      </c>
      <c r="ID5778" s="200" t="s">
        <v>12353</v>
      </c>
      <c r="IE5778" s="200" t="s">
        <v>12354</v>
      </c>
      <c r="IF5778" s="200" t="s">
        <v>1781</v>
      </c>
    </row>
    <row r="5779" spans="237:240" x14ac:dyDescent="0.3">
      <c r="IC5779" s="200" t="s">
        <v>12326</v>
      </c>
      <c r="ID5779" s="200" t="s">
        <v>12293</v>
      </c>
      <c r="IE5779" s="200" t="s">
        <v>12294</v>
      </c>
      <c r="IF5779" s="200" t="s">
        <v>1781</v>
      </c>
    </row>
    <row r="5780" spans="237:240" x14ac:dyDescent="0.3">
      <c r="IC5780" s="200" t="s">
        <v>12326</v>
      </c>
      <c r="ID5780" s="200" t="s">
        <v>12355</v>
      </c>
      <c r="IE5780" s="200" t="s">
        <v>12356</v>
      </c>
      <c r="IF5780" s="200" t="s">
        <v>1781</v>
      </c>
    </row>
    <row r="5781" spans="237:240" x14ac:dyDescent="0.3">
      <c r="IC5781" s="200" t="s">
        <v>12326</v>
      </c>
      <c r="ID5781" s="200" t="s">
        <v>12357</v>
      </c>
      <c r="IE5781" s="200" t="s">
        <v>12358</v>
      </c>
      <c r="IF5781" s="200" t="s">
        <v>1781</v>
      </c>
    </row>
    <row r="5782" spans="237:240" x14ac:dyDescent="0.3">
      <c r="IC5782" s="200" t="s">
        <v>12326</v>
      </c>
      <c r="ID5782" s="200" t="s">
        <v>12359</v>
      </c>
      <c r="IE5782" s="200" t="s">
        <v>12360</v>
      </c>
      <c r="IF5782" s="200" t="s">
        <v>1781</v>
      </c>
    </row>
    <row r="5783" spans="237:240" x14ac:dyDescent="0.3">
      <c r="IC5783" s="200" t="s">
        <v>12326</v>
      </c>
      <c r="ID5783" s="200" t="s">
        <v>12361</v>
      </c>
      <c r="IE5783" s="200" t="s">
        <v>12362</v>
      </c>
      <c r="IF5783" s="200" t="s">
        <v>1781</v>
      </c>
    </row>
    <row r="5784" spans="237:240" x14ac:dyDescent="0.3">
      <c r="IC5784" s="200" t="s">
        <v>12326</v>
      </c>
      <c r="ID5784" s="200" t="s">
        <v>12363</v>
      </c>
      <c r="IE5784" s="200" t="s">
        <v>12364</v>
      </c>
      <c r="IF5784" s="200" t="s">
        <v>1781</v>
      </c>
    </row>
    <row r="5785" spans="237:240" x14ac:dyDescent="0.3">
      <c r="IC5785" s="200" t="s">
        <v>12326</v>
      </c>
      <c r="ID5785" s="200" t="s">
        <v>12365</v>
      </c>
      <c r="IE5785" s="200" t="s">
        <v>12366</v>
      </c>
      <c r="IF5785" s="200" t="s">
        <v>1781</v>
      </c>
    </row>
    <row r="5786" spans="237:240" x14ac:dyDescent="0.3">
      <c r="IC5786" s="200" t="s">
        <v>12326</v>
      </c>
      <c r="ID5786" s="200" t="s">
        <v>12367</v>
      </c>
      <c r="IE5786" s="200" t="s">
        <v>12368</v>
      </c>
      <c r="IF5786" s="200" t="s">
        <v>1781</v>
      </c>
    </row>
    <row r="5787" spans="237:240" x14ac:dyDescent="0.3">
      <c r="IC5787" s="200" t="s">
        <v>12326</v>
      </c>
      <c r="ID5787" s="200" t="s">
        <v>12369</v>
      </c>
      <c r="IE5787" s="200" t="s">
        <v>12370</v>
      </c>
      <c r="IF5787" s="200" t="s">
        <v>1781</v>
      </c>
    </row>
    <row r="5788" spans="237:240" x14ac:dyDescent="0.3">
      <c r="IC5788" s="200" t="s">
        <v>12326</v>
      </c>
      <c r="ID5788" s="200" t="s">
        <v>12371</v>
      </c>
      <c r="IE5788" s="200" t="s">
        <v>12372</v>
      </c>
      <c r="IF5788" s="200" t="s">
        <v>1781</v>
      </c>
    </row>
    <row r="5789" spans="237:240" x14ac:dyDescent="0.3">
      <c r="IC5789" s="200" t="s">
        <v>12326</v>
      </c>
      <c r="ID5789" s="200" t="s">
        <v>12373</v>
      </c>
      <c r="IE5789" s="200" t="s">
        <v>12374</v>
      </c>
      <c r="IF5789" s="200" t="s">
        <v>1781</v>
      </c>
    </row>
    <row r="5790" spans="237:240" x14ac:dyDescent="0.3">
      <c r="IC5790" s="200" t="s">
        <v>12375</v>
      </c>
      <c r="ID5790" s="200" t="s">
        <v>9216</v>
      </c>
      <c r="IE5790" s="200" t="s">
        <v>12376</v>
      </c>
      <c r="IF5790" s="200" t="s">
        <v>7798</v>
      </c>
    </row>
    <row r="5791" spans="237:240" x14ac:dyDescent="0.3">
      <c r="IC5791" s="200" t="s">
        <v>12377</v>
      </c>
      <c r="ID5791" s="200" t="s">
        <v>12378</v>
      </c>
      <c r="IE5791" s="200" t="s">
        <v>12379</v>
      </c>
      <c r="IF5791" s="200" t="s">
        <v>7798</v>
      </c>
    </row>
    <row r="5792" spans="237:240" x14ac:dyDescent="0.3">
      <c r="IC5792" s="200" t="s">
        <v>12380</v>
      </c>
      <c r="ID5792" s="200" t="s">
        <v>12381</v>
      </c>
      <c r="IE5792" s="200" t="s">
        <v>12382</v>
      </c>
      <c r="IF5792" s="200" t="s">
        <v>7798</v>
      </c>
    </row>
    <row r="5793" spans="237:240" x14ac:dyDescent="0.3">
      <c r="IC5793" s="200" t="s">
        <v>12383</v>
      </c>
      <c r="ID5793" s="200" t="s">
        <v>12384</v>
      </c>
      <c r="IE5793" s="200" t="s">
        <v>12385</v>
      </c>
      <c r="IF5793" s="200" t="s">
        <v>7798</v>
      </c>
    </row>
    <row r="5794" spans="237:240" x14ac:dyDescent="0.3">
      <c r="IC5794" s="200" t="s">
        <v>12386</v>
      </c>
      <c r="ID5794" s="200" t="s">
        <v>6500</v>
      </c>
      <c r="IE5794" s="200" t="s">
        <v>12387</v>
      </c>
      <c r="IF5794" s="200" t="s">
        <v>7798</v>
      </c>
    </row>
    <row r="5795" spans="237:240" x14ac:dyDescent="0.3">
      <c r="IC5795" s="200" t="s">
        <v>12388</v>
      </c>
      <c r="ID5795" s="200" t="s">
        <v>12389</v>
      </c>
      <c r="IE5795" s="200" t="s">
        <v>12390</v>
      </c>
      <c r="IF5795" s="200" t="s">
        <v>7798</v>
      </c>
    </row>
    <row r="5796" spans="237:240" x14ac:dyDescent="0.3">
      <c r="IC5796" s="200" t="s">
        <v>12391</v>
      </c>
      <c r="ID5796" s="200" t="s">
        <v>12392</v>
      </c>
      <c r="IE5796" s="200" t="s">
        <v>12393</v>
      </c>
      <c r="IF5796" s="200" t="s">
        <v>7798</v>
      </c>
    </row>
    <row r="5797" spans="237:240" x14ac:dyDescent="0.3">
      <c r="IC5797" s="200" t="s">
        <v>12394</v>
      </c>
      <c r="ID5797" s="200" t="s">
        <v>12395</v>
      </c>
      <c r="IE5797" s="200" t="s">
        <v>12396</v>
      </c>
      <c r="IF5797" s="200" t="s">
        <v>7798</v>
      </c>
    </row>
    <row r="5798" spans="237:240" x14ac:dyDescent="0.3">
      <c r="IC5798" s="200" t="s">
        <v>12397</v>
      </c>
      <c r="ID5798" s="200" t="s">
        <v>12398</v>
      </c>
      <c r="IE5798" s="200" t="s">
        <v>12399</v>
      </c>
      <c r="IF5798" s="200" t="s">
        <v>7798</v>
      </c>
    </row>
    <row r="5799" spans="237:240" x14ac:dyDescent="0.3">
      <c r="IC5799" s="200" t="s">
        <v>12400</v>
      </c>
      <c r="ID5799" s="200" t="s">
        <v>12401</v>
      </c>
      <c r="IE5799" s="200" t="s">
        <v>12402</v>
      </c>
      <c r="IF5799" s="200" t="s">
        <v>7798</v>
      </c>
    </row>
    <row r="5800" spans="237:240" x14ac:dyDescent="0.3">
      <c r="IC5800" s="200" t="s">
        <v>12403</v>
      </c>
      <c r="ID5800" s="200" t="s">
        <v>12404</v>
      </c>
      <c r="IE5800" s="200" t="s">
        <v>12405</v>
      </c>
      <c r="IF5800" s="200" t="s">
        <v>7798</v>
      </c>
    </row>
    <row r="5801" spans="237:240" x14ac:dyDescent="0.3">
      <c r="IC5801" s="200" t="s">
        <v>12406</v>
      </c>
      <c r="ID5801" s="200" t="s">
        <v>12407</v>
      </c>
      <c r="IE5801" s="200" t="s">
        <v>12408</v>
      </c>
      <c r="IF5801" s="200" t="s">
        <v>7798</v>
      </c>
    </row>
    <row r="5802" spans="237:240" x14ac:dyDescent="0.3">
      <c r="IC5802" s="200" t="s">
        <v>12409</v>
      </c>
      <c r="ID5802" s="200" t="s">
        <v>12410</v>
      </c>
      <c r="IE5802" s="200" t="s">
        <v>12411</v>
      </c>
      <c r="IF5802" s="200" t="s">
        <v>7798</v>
      </c>
    </row>
    <row r="5803" spans="237:240" x14ac:dyDescent="0.3">
      <c r="IC5803" s="200" t="s">
        <v>12412</v>
      </c>
      <c r="ID5803" s="200" t="s">
        <v>12413</v>
      </c>
      <c r="IE5803" s="200" t="s">
        <v>12414</v>
      </c>
      <c r="IF5803" s="200" t="s">
        <v>7798</v>
      </c>
    </row>
    <row r="5804" spans="237:240" x14ac:dyDescent="0.3">
      <c r="IC5804" s="200" t="s">
        <v>12415</v>
      </c>
      <c r="ID5804" s="200" t="s">
        <v>12416</v>
      </c>
      <c r="IE5804" s="200" t="s">
        <v>12417</v>
      </c>
      <c r="IF5804" s="200" t="s">
        <v>7798</v>
      </c>
    </row>
    <row r="5805" spans="237:240" x14ac:dyDescent="0.3">
      <c r="IC5805" s="200" t="s">
        <v>12418</v>
      </c>
      <c r="ID5805" s="200" t="s">
        <v>12419</v>
      </c>
      <c r="IE5805" s="200" t="s">
        <v>12420</v>
      </c>
      <c r="IF5805" s="200" t="s">
        <v>7798</v>
      </c>
    </row>
    <row r="5806" spans="237:240" x14ac:dyDescent="0.3">
      <c r="IC5806" s="200" t="s">
        <v>12421</v>
      </c>
      <c r="ID5806" s="200" t="s">
        <v>2779</v>
      </c>
      <c r="IE5806" s="200" t="s">
        <v>12422</v>
      </c>
      <c r="IF5806" s="200" t="s">
        <v>7798</v>
      </c>
    </row>
    <row r="5807" spans="237:240" x14ac:dyDescent="0.3">
      <c r="IC5807" s="200" t="s">
        <v>12423</v>
      </c>
      <c r="ID5807" s="200" t="s">
        <v>12424</v>
      </c>
      <c r="IE5807" s="200" t="s">
        <v>12425</v>
      </c>
      <c r="IF5807" s="200" t="s">
        <v>7798</v>
      </c>
    </row>
    <row r="5808" spans="237:240" x14ac:dyDescent="0.3">
      <c r="IC5808" s="200" t="s">
        <v>12426</v>
      </c>
      <c r="ID5808" s="200" t="s">
        <v>5476</v>
      </c>
      <c r="IE5808" s="200" t="s">
        <v>12427</v>
      </c>
      <c r="IF5808" s="200" t="s">
        <v>7798</v>
      </c>
    </row>
    <row r="5809" spans="237:240" x14ac:dyDescent="0.3">
      <c r="IC5809" s="200" t="s">
        <v>12428</v>
      </c>
      <c r="ID5809" s="200" t="s">
        <v>12429</v>
      </c>
      <c r="IE5809" s="200" t="s">
        <v>12430</v>
      </c>
      <c r="IF5809" s="200" t="s">
        <v>7798</v>
      </c>
    </row>
    <row r="5810" spans="237:240" x14ac:dyDescent="0.3">
      <c r="IC5810" s="200" t="s">
        <v>12431</v>
      </c>
      <c r="ID5810" s="200" t="s">
        <v>12432</v>
      </c>
      <c r="IE5810" s="200" t="s">
        <v>12433</v>
      </c>
      <c r="IF5810" s="200" t="s">
        <v>7798</v>
      </c>
    </row>
    <row r="5811" spans="237:240" x14ac:dyDescent="0.3">
      <c r="IC5811" s="200" t="s">
        <v>12434</v>
      </c>
      <c r="ID5811" s="200" t="s">
        <v>12435</v>
      </c>
      <c r="IE5811" s="200" t="s">
        <v>12436</v>
      </c>
      <c r="IF5811" s="200" t="s">
        <v>7798</v>
      </c>
    </row>
    <row r="5812" spans="237:240" x14ac:dyDescent="0.3">
      <c r="IC5812" s="200" t="s">
        <v>12437</v>
      </c>
      <c r="ID5812" s="200" t="s">
        <v>12438</v>
      </c>
      <c r="IE5812" s="200" t="s">
        <v>12439</v>
      </c>
      <c r="IF5812" s="200" t="s">
        <v>7798</v>
      </c>
    </row>
    <row r="5813" spans="237:240" x14ac:dyDescent="0.3">
      <c r="IC5813" s="200" t="s">
        <v>12440</v>
      </c>
      <c r="ID5813" s="200" t="s">
        <v>12441</v>
      </c>
      <c r="IE5813" s="200" t="s">
        <v>12442</v>
      </c>
      <c r="IF5813" s="200" t="s">
        <v>7798</v>
      </c>
    </row>
    <row r="5814" spans="237:240" x14ac:dyDescent="0.3">
      <c r="IC5814" s="200" t="s">
        <v>12443</v>
      </c>
      <c r="ID5814" s="200" t="s">
        <v>12444</v>
      </c>
      <c r="IE5814" s="200" t="s">
        <v>12445</v>
      </c>
      <c r="IF5814" s="200" t="s">
        <v>7798</v>
      </c>
    </row>
    <row r="5815" spans="237:240" x14ac:dyDescent="0.3">
      <c r="IC5815" s="200" t="s">
        <v>12446</v>
      </c>
      <c r="ID5815" s="200" t="s">
        <v>5184</v>
      </c>
      <c r="IE5815" s="200" t="s">
        <v>12447</v>
      </c>
      <c r="IF5815" s="200" t="s">
        <v>7798</v>
      </c>
    </row>
    <row r="5816" spans="237:240" x14ac:dyDescent="0.3">
      <c r="IC5816" s="200" t="s">
        <v>12448</v>
      </c>
      <c r="ID5816" s="200" t="s">
        <v>12449</v>
      </c>
      <c r="IE5816" s="200" t="s">
        <v>12450</v>
      </c>
      <c r="IF5816" s="200" t="s">
        <v>7798</v>
      </c>
    </row>
    <row r="5817" spans="237:240" x14ac:dyDescent="0.3">
      <c r="IC5817" s="200" t="s">
        <v>12451</v>
      </c>
      <c r="ID5817" s="200" t="s">
        <v>12452</v>
      </c>
      <c r="IE5817" s="200" t="s">
        <v>12453</v>
      </c>
      <c r="IF5817" s="200" t="s">
        <v>7798</v>
      </c>
    </row>
    <row r="5818" spans="237:240" x14ac:dyDescent="0.3">
      <c r="IC5818" s="200" t="s">
        <v>12454</v>
      </c>
      <c r="ID5818" s="200" t="s">
        <v>12455</v>
      </c>
      <c r="IE5818" s="200" t="s">
        <v>12456</v>
      </c>
      <c r="IF5818" s="200" t="s">
        <v>7798</v>
      </c>
    </row>
    <row r="5819" spans="237:240" x14ac:dyDescent="0.3">
      <c r="IC5819" s="200" t="s">
        <v>12457</v>
      </c>
      <c r="ID5819" s="200" t="s">
        <v>12458</v>
      </c>
      <c r="IE5819" s="200" t="s">
        <v>12459</v>
      </c>
      <c r="IF5819" s="200" t="s">
        <v>7798</v>
      </c>
    </row>
    <row r="5820" spans="237:240" x14ac:dyDescent="0.3">
      <c r="IC5820" s="200" t="s">
        <v>12460</v>
      </c>
      <c r="ID5820" s="200" t="s">
        <v>12461</v>
      </c>
      <c r="IE5820" s="200" t="s">
        <v>12462</v>
      </c>
      <c r="IF5820" s="200" t="s">
        <v>7798</v>
      </c>
    </row>
    <row r="5821" spans="237:240" x14ac:dyDescent="0.3">
      <c r="IC5821" s="200" t="s">
        <v>12463</v>
      </c>
      <c r="ID5821" s="200" t="s">
        <v>12464</v>
      </c>
      <c r="IE5821" s="200" t="s">
        <v>12465</v>
      </c>
      <c r="IF5821" s="200" t="s">
        <v>7798</v>
      </c>
    </row>
    <row r="5822" spans="237:240" x14ac:dyDescent="0.3">
      <c r="IC5822" s="200" t="s">
        <v>12466</v>
      </c>
      <c r="ID5822" s="200" t="s">
        <v>12467</v>
      </c>
      <c r="IE5822" s="200" t="s">
        <v>12468</v>
      </c>
      <c r="IF5822" s="200" t="s">
        <v>7798</v>
      </c>
    </row>
    <row r="5823" spans="237:240" x14ac:dyDescent="0.3">
      <c r="IC5823" s="200" t="s">
        <v>12469</v>
      </c>
      <c r="ID5823" s="200" t="s">
        <v>12470</v>
      </c>
      <c r="IE5823" s="200" t="s">
        <v>12471</v>
      </c>
      <c r="IF5823" s="200" t="s">
        <v>7798</v>
      </c>
    </row>
    <row r="5824" spans="237:240" x14ac:dyDescent="0.3">
      <c r="IC5824" s="200" t="s">
        <v>12472</v>
      </c>
      <c r="ID5824" s="200" t="s">
        <v>12473</v>
      </c>
      <c r="IE5824" s="200" t="s">
        <v>12474</v>
      </c>
      <c r="IF5824" s="200" t="s">
        <v>7798</v>
      </c>
    </row>
    <row r="5825" spans="237:240" x14ac:dyDescent="0.3">
      <c r="IC5825" s="200" t="s">
        <v>12475</v>
      </c>
      <c r="ID5825" s="200" t="s">
        <v>12476</v>
      </c>
      <c r="IE5825" s="200" t="s">
        <v>12477</v>
      </c>
      <c r="IF5825" s="200" t="s">
        <v>7798</v>
      </c>
    </row>
    <row r="5826" spans="237:240" x14ac:dyDescent="0.3">
      <c r="IC5826" s="200" t="s">
        <v>12478</v>
      </c>
      <c r="ID5826" s="200" t="s">
        <v>12479</v>
      </c>
      <c r="IE5826" s="200" t="s">
        <v>12480</v>
      </c>
      <c r="IF5826" s="200" t="s">
        <v>7798</v>
      </c>
    </row>
    <row r="5827" spans="237:240" x14ac:dyDescent="0.3">
      <c r="IC5827" s="200" t="s">
        <v>12481</v>
      </c>
      <c r="ID5827" s="200" t="s">
        <v>12482</v>
      </c>
      <c r="IE5827" s="200" t="s">
        <v>12483</v>
      </c>
      <c r="IF5827" s="200" t="s">
        <v>7798</v>
      </c>
    </row>
    <row r="5828" spans="237:240" x14ac:dyDescent="0.3">
      <c r="IC5828" s="200" t="s">
        <v>12484</v>
      </c>
      <c r="ID5828" s="200" t="s">
        <v>8240</v>
      </c>
      <c r="IE5828" s="200" t="s">
        <v>12485</v>
      </c>
      <c r="IF5828" s="200" t="s">
        <v>7798</v>
      </c>
    </row>
    <row r="5829" spans="237:240" x14ac:dyDescent="0.3">
      <c r="IC5829" s="200" t="s">
        <v>12486</v>
      </c>
      <c r="ID5829" s="200" t="s">
        <v>12487</v>
      </c>
      <c r="IE5829" s="200" t="s">
        <v>12488</v>
      </c>
      <c r="IF5829" s="200" t="s">
        <v>7798</v>
      </c>
    </row>
    <row r="5830" spans="237:240" x14ac:dyDescent="0.3">
      <c r="IC5830" s="200" t="s">
        <v>12489</v>
      </c>
      <c r="ID5830" s="200" t="s">
        <v>12490</v>
      </c>
      <c r="IE5830" s="200" t="s">
        <v>12491</v>
      </c>
      <c r="IF5830" s="200" t="s">
        <v>7798</v>
      </c>
    </row>
    <row r="5831" spans="237:240" x14ac:dyDescent="0.3">
      <c r="IC5831" s="200" t="s">
        <v>12492</v>
      </c>
      <c r="ID5831" s="200" t="s">
        <v>12493</v>
      </c>
      <c r="IE5831" s="200" t="s">
        <v>12494</v>
      </c>
      <c r="IF5831" s="200" t="s">
        <v>7798</v>
      </c>
    </row>
    <row r="5832" spans="237:240" x14ac:dyDescent="0.3">
      <c r="IC5832" s="200" t="s">
        <v>12495</v>
      </c>
      <c r="ID5832" s="200" t="s">
        <v>12496</v>
      </c>
      <c r="IE5832" s="200" t="s">
        <v>12497</v>
      </c>
      <c r="IF5832" s="200" t="s">
        <v>7798</v>
      </c>
    </row>
    <row r="5833" spans="237:240" x14ac:dyDescent="0.3">
      <c r="IC5833" s="200" t="s">
        <v>12498</v>
      </c>
      <c r="ID5833" s="200" t="s">
        <v>12499</v>
      </c>
      <c r="IE5833" s="200" t="s">
        <v>12500</v>
      </c>
      <c r="IF5833" s="200" t="s">
        <v>7798</v>
      </c>
    </row>
    <row r="5834" spans="237:240" x14ac:dyDescent="0.3">
      <c r="IC5834" s="200" t="s">
        <v>12501</v>
      </c>
      <c r="ID5834" s="200" t="s">
        <v>12502</v>
      </c>
      <c r="IE5834" s="200" t="s">
        <v>12503</v>
      </c>
      <c r="IF5834" s="200" t="s">
        <v>7798</v>
      </c>
    </row>
    <row r="5835" spans="237:240" x14ac:dyDescent="0.3">
      <c r="IC5835" s="200" t="s">
        <v>12504</v>
      </c>
      <c r="ID5835" s="200" t="s">
        <v>12505</v>
      </c>
      <c r="IE5835" s="200" t="s">
        <v>12506</v>
      </c>
      <c r="IF5835" s="200" t="s">
        <v>7798</v>
      </c>
    </row>
    <row r="5836" spans="237:240" x14ac:dyDescent="0.3">
      <c r="IC5836" s="200" t="s">
        <v>12507</v>
      </c>
      <c r="ID5836" s="200" t="s">
        <v>12508</v>
      </c>
      <c r="IE5836" s="200" t="s">
        <v>12509</v>
      </c>
      <c r="IF5836" s="200" t="s">
        <v>7798</v>
      </c>
    </row>
    <row r="5837" spans="237:240" x14ac:dyDescent="0.3">
      <c r="IC5837" s="200" t="s">
        <v>12510</v>
      </c>
      <c r="ID5837" s="200" t="s">
        <v>12511</v>
      </c>
      <c r="IE5837" s="200" t="s">
        <v>12512</v>
      </c>
      <c r="IF5837" s="200" t="s">
        <v>7798</v>
      </c>
    </row>
    <row r="5838" spans="237:240" x14ac:dyDescent="0.3">
      <c r="IC5838" s="200" t="s">
        <v>12513</v>
      </c>
      <c r="ID5838" s="200" t="s">
        <v>12514</v>
      </c>
      <c r="IE5838" s="200" t="s">
        <v>12515</v>
      </c>
      <c r="IF5838" s="200" t="s">
        <v>7798</v>
      </c>
    </row>
    <row r="5839" spans="237:240" x14ac:dyDescent="0.3">
      <c r="IC5839" s="200" t="s">
        <v>12516</v>
      </c>
      <c r="ID5839" s="200" t="s">
        <v>12517</v>
      </c>
      <c r="IE5839" s="200" t="s">
        <v>12518</v>
      </c>
      <c r="IF5839" s="200" t="s">
        <v>7798</v>
      </c>
    </row>
    <row r="5840" spans="237:240" x14ac:dyDescent="0.3">
      <c r="IC5840" s="200" t="s">
        <v>12519</v>
      </c>
      <c r="ID5840" s="200" t="s">
        <v>12520</v>
      </c>
      <c r="IE5840" s="200" t="s">
        <v>12521</v>
      </c>
      <c r="IF5840" s="200" t="s">
        <v>7798</v>
      </c>
    </row>
    <row r="5841" spans="237:240" x14ac:dyDescent="0.3">
      <c r="IC5841" s="200" t="s">
        <v>12522</v>
      </c>
      <c r="ID5841" s="200" t="s">
        <v>12523</v>
      </c>
      <c r="IE5841" s="200" t="s">
        <v>12524</v>
      </c>
      <c r="IF5841" s="200" t="s">
        <v>7798</v>
      </c>
    </row>
    <row r="5842" spans="237:240" x14ac:dyDescent="0.3">
      <c r="IC5842" s="200" t="s">
        <v>12525</v>
      </c>
      <c r="ID5842" s="200" t="s">
        <v>12526</v>
      </c>
      <c r="IE5842" s="200" t="s">
        <v>12527</v>
      </c>
      <c r="IF5842" s="200" t="s">
        <v>7798</v>
      </c>
    </row>
    <row r="5843" spans="237:240" x14ac:dyDescent="0.3">
      <c r="IC5843" s="200" t="s">
        <v>12528</v>
      </c>
      <c r="ID5843" s="200" t="s">
        <v>12529</v>
      </c>
      <c r="IE5843" s="200" t="s">
        <v>12530</v>
      </c>
      <c r="IF5843" s="200" t="s">
        <v>7798</v>
      </c>
    </row>
    <row r="5844" spans="237:240" x14ac:dyDescent="0.3">
      <c r="IC5844" s="200" t="s">
        <v>12531</v>
      </c>
      <c r="ID5844" s="200" t="s">
        <v>12532</v>
      </c>
      <c r="IE5844" s="200" t="s">
        <v>12533</v>
      </c>
      <c r="IF5844" s="200" t="s">
        <v>7798</v>
      </c>
    </row>
    <row r="5845" spans="237:240" x14ac:dyDescent="0.3">
      <c r="IC5845" s="200" t="s">
        <v>12534</v>
      </c>
      <c r="ID5845" s="200" t="s">
        <v>12535</v>
      </c>
      <c r="IE5845" s="200" t="s">
        <v>12536</v>
      </c>
      <c r="IF5845" s="200" t="s">
        <v>7798</v>
      </c>
    </row>
    <row r="5846" spans="237:240" x14ac:dyDescent="0.3">
      <c r="IC5846" s="200" t="s">
        <v>12537</v>
      </c>
      <c r="ID5846" s="200" t="s">
        <v>12538</v>
      </c>
      <c r="IE5846" s="200" t="s">
        <v>12539</v>
      </c>
      <c r="IF5846" s="200" t="s">
        <v>7798</v>
      </c>
    </row>
    <row r="5847" spans="237:240" x14ac:dyDescent="0.3">
      <c r="IC5847" s="200" t="s">
        <v>12540</v>
      </c>
      <c r="ID5847" s="200" t="s">
        <v>6013</v>
      </c>
      <c r="IE5847" s="200" t="s">
        <v>12541</v>
      </c>
      <c r="IF5847" s="200" t="s">
        <v>7798</v>
      </c>
    </row>
    <row r="5848" spans="237:240" x14ac:dyDescent="0.3">
      <c r="IC5848" s="200" t="s">
        <v>12542</v>
      </c>
      <c r="ID5848" s="200" t="s">
        <v>12543</v>
      </c>
      <c r="IE5848" s="200" t="s">
        <v>12544</v>
      </c>
      <c r="IF5848" s="200" t="s">
        <v>7798</v>
      </c>
    </row>
    <row r="5849" spans="237:240" x14ac:dyDescent="0.3">
      <c r="IC5849" s="200" t="s">
        <v>12545</v>
      </c>
      <c r="ID5849" s="200" t="s">
        <v>12546</v>
      </c>
      <c r="IE5849" s="200" t="s">
        <v>12547</v>
      </c>
      <c r="IF5849" s="200" t="s">
        <v>7798</v>
      </c>
    </row>
    <row r="5850" spans="237:240" x14ac:dyDescent="0.3">
      <c r="IC5850" s="200" t="s">
        <v>12548</v>
      </c>
      <c r="ID5850" s="200" t="s">
        <v>12549</v>
      </c>
      <c r="IE5850" s="200" t="s">
        <v>12550</v>
      </c>
      <c r="IF5850" s="200" t="s">
        <v>7798</v>
      </c>
    </row>
    <row r="5851" spans="237:240" x14ac:dyDescent="0.3">
      <c r="IC5851" s="200" t="s">
        <v>12551</v>
      </c>
      <c r="ID5851" s="200" t="s">
        <v>12552</v>
      </c>
      <c r="IE5851" s="200" t="s">
        <v>12553</v>
      </c>
      <c r="IF5851" s="200" t="s">
        <v>7798</v>
      </c>
    </row>
    <row r="5852" spans="237:240" x14ac:dyDescent="0.3">
      <c r="IC5852" s="200" t="s">
        <v>12554</v>
      </c>
      <c r="ID5852" s="200" t="s">
        <v>12555</v>
      </c>
      <c r="IE5852" s="200" t="s">
        <v>12556</v>
      </c>
      <c r="IF5852" s="200" t="s">
        <v>7798</v>
      </c>
    </row>
    <row r="5853" spans="237:240" x14ac:dyDescent="0.3">
      <c r="IC5853" s="200" t="s">
        <v>12554</v>
      </c>
      <c r="ID5853" s="200" t="s">
        <v>12557</v>
      </c>
      <c r="IE5853" s="200" t="s">
        <v>12558</v>
      </c>
      <c r="IF5853" s="200" t="s">
        <v>7798</v>
      </c>
    </row>
    <row r="5854" spans="237:240" x14ac:dyDescent="0.3">
      <c r="IC5854" s="200" t="s">
        <v>12554</v>
      </c>
      <c r="ID5854" s="200" t="s">
        <v>12559</v>
      </c>
      <c r="IE5854" s="200" t="s">
        <v>12560</v>
      </c>
      <c r="IF5854" s="200" t="s">
        <v>7798</v>
      </c>
    </row>
    <row r="5855" spans="237:240" x14ac:dyDescent="0.3">
      <c r="IC5855" s="200" t="s">
        <v>12554</v>
      </c>
      <c r="ID5855" s="200" t="s">
        <v>12561</v>
      </c>
      <c r="IE5855" s="200" t="s">
        <v>12562</v>
      </c>
      <c r="IF5855" s="200" t="s">
        <v>7798</v>
      </c>
    </row>
    <row r="5856" spans="237:240" x14ac:dyDescent="0.3">
      <c r="IC5856" s="200" t="s">
        <v>12554</v>
      </c>
      <c r="ID5856" s="200" t="s">
        <v>12563</v>
      </c>
      <c r="IE5856" s="200" t="s">
        <v>12564</v>
      </c>
      <c r="IF5856" s="200" t="s">
        <v>7798</v>
      </c>
    </row>
    <row r="5857" spans="237:240" x14ac:dyDescent="0.3">
      <c r="IC5857" s="200" t="s">
        <v>12554</v>
      </c>
      <c r="ID5857" s="200" t="s">
        <v>12565</v>
      </c>
      <c r="IE5857" s="200" t="s">
        <v>12566</v>
      </c>
      <c r="IF5857" s="200" t="s">
        <v>7798</v>
      </c>
    </row>
    <row r="5858" spans="237:240" x14ac:dyDescent="0.3">
      <c r="IC5858" s="200" t="s">
        <v>12567</v>
      </c>
      <c r="ID5858" s="200" t="s">
        <v>12568</v>
      </c>
      <c r="IE5858" s="200" t="s">
        <v>12569</v>
      </c>
      <c r="IF5858" s="200" t="s">
        <v>7798</v>
      </c>
    </row>
    <row r="5859" spans="237:240" x14ac:dyDescent="0.3">
      <c r="IC5859" s="200" t="s">
        <v>12567</v>
      </c>
      <c r="ID5859" s="200" t="s">
        <v>12570</v>
      </c>
      <c r="IE5859" s="200" t="s">
        <v>12571</v>
      </c>
      <c r="IF5859" s="200" t="s">
        <v>7798</v>
      </c>
    </row>
    <row r="5860" spans="237:240" x14ac:dyDescent="0.3">
      <c r="IC5860" s="200" t="s">
        <v>12567</v>
      </c>
      <c r="ID5860" s="200" t="s">
        <v>12572</v>
      </c>
      <c r="IE5860" s="200" t="s">
        <v>12573</v>
      </c>
      <c r="IF5860" s="200" t="s">
        <v>7798</v>
      </c>
    </row>
    <row r="5861" spans="237:240" x14ac:dyDescent="0.3">
      <c r="IC5861" s="200" t="s">
        <v>12567</v>
      </c>
      <c r="ID5861" s="200" t="s">
        <v>12574</v>
      </c>
      <c r="IE5861" s="200" t="s">
        <v>12575</v>
      </c>
      <c r="IF5861" s="200" t="s">
        <v>7798</v>
      </c>
    </row>
    <row r="5862" spans="237:240" x14ac:dyDescent="0.3">
      <c r="IC5862" s="200" t="s">
        <v>12567</v>
      </c>
      <c r="ID5862" s="200" t="s">
        <v>12576</v>
      </c>
      <c r="IE5862" s="200" t="s">
        <v>12577</v>
      </c>
      <c r="IF5862" s="200" t="s">
        <v>7798</v>
      </c>
    </row>
    <row r="5863" spans="237:240" x14ac:dyDescent="0.3">
      <c r="IC5863" s="200" t="s">
        <v>12578</v>
      </c>
      <c r="ID5863" s="200" t="s">
        <v>12579</v>
      </c>
      <c r="IE5863" s="200" t="s">
        <v>12580</v>
      </c>
      <c r="IF5863" s="200" t="s">
        <v>7798</v>
      </c>
    </row>
    <row r="5864" spans="237:240" x14ac:dyDescent="0.3">
      <c r="IC5864" s="200" t="s">
        <v>12581</v>
      </c>
      <c r="ID5864" s="200" t="s">
        <v>12582</v>
      </c>
      <c r="IE5864" s="200" t="s">
        <v>12583</v>
      </c>
      <c r="IF5864" s="200" t="s">
        <v>7798</v>
      </c>
    </row>
    <row r="5865" spans="237:240" x14ac:dyDescent="0.3">
      <c r="IC5865" s="200" t="s">
        <v>12584</v>
      </c>
      <c r="ID5865" s="200" t="s">
        <v>12582</v>
      </c>
      <c r="IE5865" s="200" t="s">
        <v>12583</v>
      </c>
      <c r="IF5865" s="200" t="s">
        <v>7798</v>
      </c>
    </row>
    <row r="5866" spans="237:240" x14ac:dyDescent="0.3">
      <c r="IC5866" s="200" t="s">
        <v>12585</v>
      </c>
      <c r="ID5866" s="200" t="s">
        <v>12582</v>
      </c>
      <c r="IE5866" s="200" t="s">
        <v>12583</v>
      </c>
      <c r="IF5866" s="200" t="s">
        <v>7798</v>
      </c>
    </row>
    <row r="5867" spans="237:240" x14ac:dyDescent="0.3">
      <c r="IC5867" s="200" t="s">
        <v>12586</v>
      </c>
      <c r="ID5867" s="200" t="s">
        <v>12582</v>
      </c>
      <c r="IE5867" s="200" t="s">
        <v>12583</v>
      </c>
      <c r="IF5867" s="200" t="s">
        <v>7798</v>
      </c>
    </row>
    <row r="5868" spans="237:240" x14ac:dyDescent="0.3">
      <c r="IC5868" s="200" t="s">
        <v>12587</v>
      </c>
      <c r="ID5868" s="200" t="s">
        <v>12582</v>
      </c>
      <c r="IE5868" s="200" t="s">
        <v>12583</v>
      </c>
      <c r="IF5868" s="200" t="s">
        <v>7798</v>
      </c>
    </row>
    <row r="5869" spans="237:240" x14ac:dyDescent="0.3">
      <c r="IC5869" s="200" t="s">
        <v>12588</v>
      </c>
      <c r="ID5869" s="200" t="s">
        <v>12582</v>
      </c>
      <c r="IE5869" s="200" t="s">
        <v>12583</v>
      </c>
      <c r="IF5869" s="200" t="s">
        <v>7798</v>
      </c>
    </row>
    <row r="5870" spans="237:240" x14ac:dyDescent="0.3">
      <c r="IC5870" s="200" t="s">
        <v>12589</v>
      </c>
      <c r="ID5870" s="200" t="s">
        <v>12582</v>
      </c>
      <c r="IE5870" s="200" t="s">
        <v>12583</v>
      </c>
      <c r="IF5870" s="200" t="s">
        <v>7798</v>
      </c>
    </row>
    <row r="5871" spans="237:240" x14ac:dyDescent="0.3">
      <c r="IC5871" s="200" t="s">
        <v>12590</v>
      </c>
      <c r="ID5871" s="200" t="s">
        <v>12582</v>
      </c>
      <c r="IE5871" s="200" t="s">
        <v>12583</v>
      </c>
      <c r="IF5871" s="200" t="s">
        <v>7798</v>
      </c>
    </row>
    <row r="5872" spans="237:240" x14ac:dyDescent="0.3">
      <c r="IC5872" s="200" t="s">
        <v>12591</v>
      </c>
      <c r="ID5872" s="200" t="s">
        <v>12582</v>
      </c>
      <c r="IE5872" s="200" t="s">
        <v>12583</v>
      </c>
      <c r="IF5872" s="200" t="s">
        <v>7798</v>
      </c>
    </row>
    <row r="5873" spans="237:240" x14ac:dyDescent="0.3">
      <c r="IC5873" s="200" t="s">
        <v>12592</v>
      </c>
      <c r="ID5873" s="200" t="s">
        <v>12582</v>
      </c>
      <c r="IE5873" s="200" t="s">
        <v>12583</v>
      </c>
      <c r="IF5873" s="200" t="s">
        <v>7798</v>
      </c>
    </row>
    <row r="5874" spans="237:240" x14ac:dyDescent="0.3">
      <c r="IC5874" s="200" t="s">
        <v>12593</v>
      </c>
      <c r="ID5874" s="200" t="s">
        <v>12582</v>
      </c>
      <c r="IE5874" s="200" t="s">
        <v>12583</v>
      </c>
      <c r="IF5874" s="200" t="s">
        <v>7798</v>
      </c>
    </row>
    <row r="5875" spans="237:240" x14ac:dyDescent="0.3">
      <c r="IC5875" s="200" t="s">
        <v>12594</v>
      </c>
      <c r="ID5875" s="200" t="s">
        <v>12582</v>
      </c>
      <c r="IE5875" s="200" t="s">
        <v>12595</v>
      </c>
      <c r="IF5875" s="200" t="s">
        <v>7798</v>
      </c>
    </row>
    <row r="5876" spans="237:240" x14ac:dyDescent="0.3">
      <c r="IC5876" s="200" t="s">
        <v>12596</v>
      </c>
      <c r="ID5876" s="200" t="s">
        <v>12582</v>
      </c>
      <c r="IE5876" s="200" t="s">
        <v>12595</v>
      </c>
      <c r="IF5876" s="200" t="s">
        <v>7798</v>
      </c>
    </row>
    <row r="5877" spans="237:240" x14ac:dyDescent="0.3">
      <c r="IC5877" s="200" t="s">
        <v>12597</v>
      </c>
      <c r="ID5877" s="200" t="s">
        <v>12582</v>
      </c>
      <c r="IE5877" s="200" t="s">
        <v>12595</v>
      </c>
      <c r="IF5877" s="200" t="s">
        <v>7798</v>
      </c>
    </row>
    <row r="5878" spans="237:240" x14ac:dyDescent="0.3">
      <c r="IC5878" s="200" t="s">
        <v>12598</v>
      </c>
      <c r="ID5878" s="200" t="s">
        <v>12582</v>
      </c>
      <c r="IE5878" s="200" t="s">
        <v>12595</v>
      </c>
      <c r="IF5878" s="200" t="s">
        <v>7798</v>
      </c>
    </row>
    <row r="5879" spans="237:240" x14ac:dyDescent="0.3">
      <c r="IC5879" s="200" t="s">
        <v>12599</v>
      </c>
      <c r="ID5879" s="200" t="s">
        <v>12582</v>
      </c>
      <c r="IE5879" s="200" t="s">
        <v>12595</v>
      </c>
      <c r="IF5879" s="200" t="s">
        <v>7798</v>
      </c>
    </row>
    <row r="5880" spans="237:240" x14ac:dyDescent="0.3">
      <c r="IC5880" s="200" t="s">
        <v>12600</v>
      </c>
      <c r="ID5880" s="200" t="s">
        <v>12582</v>
      </c>
      <c r="IE5880" s="200" t="s">
        <v>12595</v>
      </c>
      <c r="IF5880" s="200" t="s">
        <v>7798</v>
      </c>
    </row>
    <row r="5881" spans="237:240" x14ac:dyDescent="0.3">
      <c r="IC5881" s="200" t="s">
        <v>12601</v>
      </c>
      <c r="ID5881" s="200" t="s">
        <v>12582</v>
      </c>
      <c r="IE5881" s="200" t="s">
        <v>12595</v>
      </c>
      <c r="IF5881" s="200" t="s">
        <v>7798</v>
      </c>
    </row>
    <row r="5882" spans="237:240" x14ac:dyDescent="0.3">
      <c r="IC5882" s="200" t="s">
        <v>12602</v>
      </c>
      <c r="ID5882" s="200" t="s">
        <v>12582</v>
      </c>
      <c r="IE5882" s="200" t="s">
        <v>12603</v>
      </c>
      <c r="IF5882" s="200" t="s">
        <v>7798</v>
      </c>
    </row>
    <row r="5883" spans="237:240" x14ac:dyDescent="0.3">
      <c r="IC5883" s="200" t="s">
        <v>12604</v>
      </c>
      <c r="ID5883" s="200" t="s">
        <v>12582</v>
      </c>
      <c r="IE5883" s="200" t="s">
        <v>12603</v>
      </c>
      <c r="IF5883" s="200" t="s">
        <v>7798</v>
      </c>
    </row>
    <row r="5884" spans="237:240" x14ac:dyDescent="0.3">
      <c r="IC5884" s="200" t="s">
        <v>12605</v>
      </c>
      <c r="ID5884" s="200" t="s">
        <v>12582</v>
      </c>
      <c r="IE5884" s="200" t="s">
        <v>12603</v>
      </c>
      <c r="IF5884" s="200" t="s">
        <v>7798</v>
      </c>
    </row>
    <row r="5885" spans="237:240" x14ac:dyDescent="0.3">
      <c r="IC5885" s="200" t="s">
        <v>12606</v>
      </c>
      <c r="ID5885" s="200" t="s">
        <v>12582</v>
      </c>
      <c r="IE5885" s="200" t="s">
        <v>12603</v>
      </c>
      <c r="IF5885" s="200" t="s">
        <v>7798</v>
      </c>
    </row>
    <row r="5886" spans="237:240" x14ac:dyDescent="0.3">
      <c r="IC5886" s="200" t="s">
        <v>12607</v>
      </c>
      <c r="ID5886" s="200" t="s">
        <v>12582</v>
      </c>
      <c r="IE5886" s="200" t="s">
        <v>12608</v>
      </c>
      <c r="IF5886" s="200" t="s">
        <v>7798</v>
      </c>
    </row>
    <row r="5887" spans="237:240" x14ac:dyDescent="0.3">
      <c r="IC5887" s="200" t="s">
        <v>12609</v>
      </c>
      <c r="ID5887" s="200" t="s">
        <v>12582</v>
      </c>
      <c r="IE5887" s="200" t="s">
        <v>12608</v>
      </c>
      <c r="IF5887" s="200" t="s">
        <v>7798</v>
      </c>
    </row>
    <row r="5888" spans="237:240" x14ac:dyDescent="0.3">
      <c r="IC5888" s="200" t="s">
        <v>12610</v>
      </c>
      <c r="ID5888" s="200" t="s">
        <v>12582</v>
      </c>
      <c r="IE5888" s="200" t="s">
        <v>12608</v>
      </c>
      <c r="IF5888" s="200" t="s">
        <v>7798</v>
      </c>
    </row>
    <row r="5889" spans="237:240" x14ac:dyDescent="0.3">
      <c r="IC5889" s="200" t="s">
        <v>12611</v>
      </c>
      <c r="ID5889" s="200" t="s">
        <v>12582</v>
      </c>
      <c r="IE5889" s="200" t="s">
        <v>12608</v>
      </c>
      <c r="IF5889" s="200" t="s">
        <v>7798</v>
      </c>
    </row>
    <row r="5890" spans="237:240" x14ac:dyDescent="0.3">
      <c r="IC5890" s="200" t="s">
        <v>12612</v>
      </c>
      <c r="ID5890" s="200" t="s">
        <v>12582</v>
      </c>
      <c r="IE5890" s="200" t="s">
        <v>12608</v>
      </c>
      <c r="IF5890" s="200" t="s">
        <v>7798</v>
      </c>
    </row>
    <row r="5891" spans="237:240" x14ac:dyDescent="0.3">
      <c r="IC5891" s="200" t="s">
        <v>12613</v>
      </c>
      <c r="ID5891" s="200" t="s">
        <v>12582</v>
      </c>
      <c r="IE5891" s="200" t="s">
        <v>12608</v>
      </c>
      <c r="IF5891" s="200" t="s">
        <v>7798</v>
      </c>
    </row>
    <row r="5892" spans="237:240" x14ac:dyDescent="0.3">
      <c r="IC5892" s="200" t="s">
        <v>12614</v>
      </c>
      <c r="ID5892" s="200" t="s">
        <v>12582</v>
      </c>
      <c r="IE5892" s="200" t="s">
        <v>12608</v>
      </c>
      <c r="IF5892" s="200" t="s">
        <v>7798</v>
      </c>
    </row>
    <row r="5893" spans="237:240" x14ac:dyDescent="0.3">
      <c r="IC5893" s="200" t="s">
        <v>12615</v>
      </c>
      <c r="ID5893" s="200" t="s">
        <v>12616</v>
      </c>
      <c r="IE5893" s="200" t="s">
        <v>12617</v>
      </c>
      <c r="IF5893" s="200" t="s">
        <v>7798</v>
      </c>
    </row>
    <row r="5894" spans="237:240" x14ac:dyDescent="0.3">
      <c r="IC5894" s="200" t="s">
        <v>12618</v>
      </c>
      <c r="ID5894" s="200" t="s">
        <v>12616</v>
      </c>
      <c r="IE5894" s="200" t="s">
        <v>12617</v>
      </c>
      <c r="IF5894" s="200" t="s">
        <v>7798</v>
      </c>
    </row>
    <row r="5895" spans="237:240" x14ac:dyDescent="0.3">
      <c r="IC5895" s="200" t="s">
        <v>12619</v>
      </c>
      <c r="ID5895" s="200" t="s">
        <v>12616</v>
      </c>
      <c r="IE5895" s="200" t="s">
        <v>12617</v>
      </c>
      <c r="IF5895" s="200" t="s">
        <v>7798</v>
      </c>
    </row>
    <row r="5896" spans="237:240" x14ac:dyDescent="0.3">
      <c r="IC5896" s="200" t="s">
        <v>12620</v>
      </c>
      <c r="ID5896" s="200" t="s">
        <v>8066</v>
      </c>
      <c r="IE5896" s="200" t="s">
        <v>12621</v>
      </c>
      <c r="IF5896" s="200" t="s">
        <v>7798</v>
      </c>
    </row>
    <row r="5897" spans="237:240" x14ac:dyDescent="0.3">
      <c r="IC5897" s="200" t="s">
        <v>12622</v>
      </c>
      <c r="ID5897" s="200" t="s">
        <v>8066</v>
      </c>
      <c r="IE5897" s="200" t="s">
        <v>12621</v>
      </c>
      <c r="IF5897" s="200" t="s">
        <v>7798</v>
      </c>
    </row>
    <row r="5898" spans="237:240" x14ac:dyDescent="0.3">
      <c r="IC5898" s="200" t="s">
        <v>12623</v>
      </c>
      <c r="ID5898" s="200" t="s">
        <v>8066</v>
      </c>
      <c r="IE5898" s="200" t="s">
        <v>12621</v>
      </c>
      <c r="IF5898" s="200" t="s">
        <v>7798</v>
      </c>
    </row>
    <row r="5899" spans="237:240" x14ac:dyDescent="0.3">
      <c r="IC5899" s="200" t="s">
        <v>12624</v>
      </c>
      <c r="ID5899" s="200" t="s">
        <v>12625</v>
      </c>
      <c r="IE5899" s="200" t="s">
        <v>12626</v>
      </c>
      <c r="IF5899" s="200" t="s">
        <v>7798</v>
      </c>
    </row>
    <row r="5900" spans="237:240" x14ac:dyDescent="0.3">
      <c r="IC5900" s="200" t="s">
        <v>12627</v>
      </c>
      <c r="ID5900" s="200" t="s">
        <v>12628</v>
      </c>
      <c r="IE5900" s="200" t="s">
        <v>12629</v>
      </c>
      <c r="IF5900" s="200" t="s">
        <v>7798</v>
      </c>
    </row>
    <row r="5901" spans="237:240" x14ac:dyDescent="0.3">
      <c r="IC5901" s="200" t="s">
        <v>12630</v>
      </c>
      <c r="ID5901" s="200" t="s">
        <v>12631</v>
      </c>
      <c r="IE5901" s="200" t="s">
        <v>12632</v>
      </c>
      <c r="IF5901" s="200" t="s">
        <v>7798</v>
      </c>
    </row>
    <row r="5902" spans="237:240" x14ac:dyDescent="0.3">
      <c r="IC5902" s="200" t="s">
        <v>12633</v>
      </c>
      <c r="ID5902" s="200" t="s">
        <v>12634</v>
      </c>
      <c r="IE5902" s="200" t="s">
        <v>12635</v>
      </c>
      <c r="IF5902" s="200" t="s">
        <v>7798</v>
      </c>
    </row>
    <row r="5903" spans="237:240" x14ac:dyDescent="0.3">
      <c r="IC5903" s="200" t="s">
        <v>12636</v>
      </c>
      <c r="ID5903" s="200" t="s">
        <v>12637</v>
      </c>
      <c r="IE5903" s="200" t="s">
        <v>12638</v>
      </c>
      <c r="IF5903" s="200" t="s">
        <v>7798</v>
      </c>
    </row>
    <row r="5904" spans="237:240" x14ac:dyDescent="0.3">
      <c r="IC5904" s="200" t="s">
        <v>12639</v>
      </c>
      <c r="ID5904" s="200" t="s">
        <v>12640</v>
      </c>
      <c r="IE5904" s="200" t="s">
        <v>12641</v>
      </c>
      <c r="IF5904" s="200" t="s">
        <v>7798</v>
      </c>
    </row>
    <row r="5905" spans="237:240" x14ac:dyDescent="0.3">
      <c r="IC5905" s="200" t="s">
        <v>12642</v>
      </c>
      <c r="ID5905" s="200" t="s">
        <v>12643</v>
      </c>
      <c r="IE5905" s="200" t="s">
        <v>12644</v>
      </c>
      <c r="IF5905" s="200" t="s">
        <v>7798</v>
      </c>
    </row>
    <row r="5906" spans="237:240" x14ac:dyDescent="0.3">
      <c r="IC5906" s="200" t="s">
        <v>12645</v>
      </c>
      <c r="ID5906" s="200" t="s">
        <v>12646</v>
      </c>
      <c r="IE5906" s="200" t="s">
        <v>12647</v>
      </c>
      <c r="IF5906" s="200" t="s">
        <v>7798</v>
      </c>
    </row>
    <row r="5907" spans="237:240" x14ac:dyDescent="0.3">
      <c r="IC5907" s="200" t="s">
        <v>12648</v>
      </c>
      <c r="ID5907" s="200" t="s">
        <v>12649</v>
      </c>
      <c r="IE5907" s="200" t="s">
        <v>12650</v>
      </c>
      <c r="IF5907" s="200" t="s">
        <v>7798</v>
      </c>
    </row>
    <row r="5908" spans="237:240" x14ac:dyDescent="0.3">
      <c r="IC5908" s="200" t="s">
        <v>12651</v>
      </c>
      <c r="ID5908" s="200" t="s">
        <v>12652</v>
      </c>
      <c r="IE5908" s="200" t="s">
        <v>12653</v>
      </c>
      <c r="IF5908" s="200" t="s">
        <v>7798</v>
      </c>
    </row>
    <row r="5909" spans="237:240" x14ac:dyDescent="0.3">
      <c r="IC5909" s="200" t="s">
        <v>12654</v>
      </c>
      <c r="ID5909" s="200" t="s">
        <v>12655</v>
      </c>
      <c r="IE5909" s="200" t="s">
        <v>12656</v>
      </c>
      <c r="IF5909" s="200" t="s">
        <v>7798</v>
      </c>
    </row>
    <row r="5910" spans="237:240" x14ac:dyDescent="0.3">
      <c r="IC5910" s="200" t="s">
        <v>12657</v>
      </c>
      <c r="ID5910" s="200" t="s">
        <v>12658</v>
      </c>
      <c r="IE5910" s="200" t="s">
        <v>12659</v>
      </c>
      <c r="IF5910" s="200" t="s">
        <v>7798</v>
      </c>
    </row>
    <row r="5911" spans="237:240" x14ac:dyDescent="0.3">
      <c r="IC5911" s="200" t="s">
        <v>12660</v>
      </c>
      <c r="ID5911" s="200" t="s">
        <v>12661</v>
      </c>
      <c r="IE5911" s="200" t="s">
        <v>12662</v>
      </c>
      <c r="IF5911" s="200" t="s">
        <v>7798</v>
      </c>
    </row>
    <row r="5912" spans="237:240" x14ac:dyDescent="0.3">
      <c r="IC5912" s="200" t="s">
        <v>12663</v>
      </c>
      <c r="ID5912" s="200" t="s">
        <v>12664</v>
      </c>
      <c r="IE5912" s="200" t="s">
        <v>12665</v>
      </c>
      <c r="IF5912" s="200" t="s">
        <v>7798</v>
      </c>
    </row>
    <row r="5913" spans="237:240" x14ac:dyDescent="0.3">
      <c r="IC5913" s="200" t="s">
        <v>12666</v>
      </c>
      <c r="ID5913" s="200" t="s">
        <v>12667</v>
      </c>
      <c r="IE5913" s="200" t="s">
        <v>12668</v>
      </c>
      <c r="IF5913" s="200" t="s">
        <v>7798</v>
      </c>
    </row>
    <row r="5914" spans="237:240" x14ac:dyDescent="0.3">
      <c r="IC5914" s="200" t="s">
        <v>12669</v>
      </c>
      <c r="ID5914" s="200" t="s">
        <v>12670</v>
      </c>
      <c r="IE5914" s="200" t="s">
        <v>12671</v>
      </c>
      <c r="IF5914" s="200" t="s">
        <v>7798</v>
      </c>
    </row>
    <row r="5915" spans="237:240" x14ac:dyDescent="0.3">
      <c r="IC5915" s="200" t="s">
        <v>12672</v>
      </c>
      <c r="ID5915" s="200" t="s">
        <v>12673</v>
      </c>
      <c r="IE5915" s="200" t="s">
        <v>12674</v>
      </c>
      <c r="IF5915" s="200" t="s">
        <v>7798</v>
      </c>
    </row>
    <row r="5916" spans="237:240" x14ac:dyDescent="0.3">
      <c r="IC5916" s="200" t="s">
        <v>12675</v>
      </c>
      <c r="ID5916" s="200" t="s">
        <v>12676</v>
      </c>
      <c r="IE5916" s="200" t="s">
        <v>12677</v>
      </c>
      <c r="IF5916" s="200" t="s">
        <v>7798</v>
      </c>
    </row>
    <row r="5917" spans="237:240" x14ac:dyDescent="0.3">
      <c r="IC5917" s="200" t="s">
        <v>12678</v>
      </c>
      <c r="ID5917" s="200" t="s">
        <v>12679</v>
      </c>
      <c r="IE5917" s="200" t="s">
        <v>12680</v>
      </c>
      <c r="IF5917" s="200" t="s">
        <v>7798</v>
      </c>
    </row>
    <row r="5918" spans="237:240" x14ac:dyDescent="0.3">
      <c r="IC5918" s="200" t="s">
        <v>12681</v>
      </c>
      <c r="ID5918" s="200" t="s">
        <v>12682</v>
      </c>
      <c r="IE5918" s="200" t="s">
        <v>12683</v>
      </c>
      <c r="IF5918" s="200" t="s">
        <v>7798</v>
      </c>
    </row>
    <row r="5919" spans="237:240" x14ac:dyDescent="0.3">
      <c r="IC5919" s="200" t="s">
        <v>12684</v>
      </c>
      <c r="ID5919" s="200" t="s">
        <v>12685</v>
      </c>
      <c r="IE5919" s="200" t="s">
        <v>12686</v>
      </c>
      <c r="IF5919" s="200" t="s">
        <v>7798</v>
      </c>
    </row>
    <row r="5920" spans="237:240" x14ac:dyDescent="0.3">
      <c r="IC5920" s="200" t="s">
        <v>12687</v>
      </c>
      <c r="ID5920" s="200" t="s">
        <v>12688</v>
      </c>
      <c r="IE5920" s="200" t="s">
        <v>12689</v>
      </c>
      <c r="IF5920" s="200" t="s">
        <v>7798</v>
      </c>
    </row>
    <row r="5921" spans="237:240" x14ac:dyDescent="0.3">
      <c r="IC5921" s="200" t="s">
        <v>12690</v>
      </c>
      <c r="ID5921" s="200" t="s">
        <v>12691</v>
      </c>
      <c r="IE5921" s="200" t="s">
        <v>12692</v>
      </c>
      <c r="IF5921" s="200" t="s">
        <v>7798</v>
      </c>
    </row>
    <row r="5922" spans="237:240" x14ac:dyDescent="0.3">
      <c r="IC5922" s="200" t="s">
        <v>12690</v>
      </c>
      <c r="ID5922" s="200" t="s">
        <v>12693</v>
      </c>
      <c r="IE5922" s="200" t="s">
        <v>12694</v>
      </c>
      <c r="IF5922" s="200" t="s">
        <v>7798</v>
      </c>
    </row>
    <row r="5923" spans="237:240" x14ac:dyDescent="0.3">
      <c r="IC5923" s="200" t="s">
        <v>12690</v>
      </c>
      <c r="ID5923" s="200" t="s">
        <v>12695</v>
      </c>
      <c r="IE5923" s="200" t="s">
        <v>12696</v>
      </c>
      <c r="IF5923" s="200" t="s">
        <v>7798</v>
      </c>
    </row>
    <row r="5924" spans="237:240" x14ac:dyDescent="0.3">
      <c r="IC5924" s="200" t="s">
        <v>12690</v>
      </c>
      <c r="ID5924" s="200" t="s">
        <v>12697</v>
      </c>
      <c r="IE5924" s="200" t="s">
        <v>12698</v>
      </c>
      <c r="IF5924" s="200" t="s">
        <v>7798</v>
      </c>
    </row>
    <row r="5925" spans="237:240" x14ac:dyDescent="0.3">
      <c r="IC5925" s="200" t="s">
        <v>12690</v>
      </c>
      <c r="ID5925" s="200" t="s">
        <v>12699</v>
      </c>
      <c r="IE5925" s="200" t="s">
        <v>12700</v>
      </c>
      <c r="IF5925" s="200" t="s">
        <v>7798</v>
      </c>
    </row>
    <row r="5926" spans="237:240" x14ac:dyDescent="0.3">
      <c r="IC5926" s="200" t="s">
        <v>12701</v>
      </c>
      <c r="ID5926" s="200" t="s">
        <v>12702</v>
      </c>
      <c r="IE5926" s="200" t="s">
        <v>12703</v>
      </c>
      <c r="IF5926" s="200" t="s">
        <v>7798</v>
      </c>
    </row>
    <row r="5927" spans="237:240" x14ac:dyDescent="0.3">
      <c r="IC5927" s="200" t="s">
        <v>12704</v>
      </c>
      <c r="ID5927" s="200" t="s">
        <v>12705</v>
      </c>
      <c r="IE5927" s="200" t="s">
        <v>12706</v>
      </c>
      <c r="IF5927" s="200" t="s">
        <v>7798</v>
      </c>
    </row>
    <row r="5928" spans="237:240" x14ac:dyDescent="0.3">
      <c r="IC5928" s="200" t="s">
        <v>12707</v>
      </c>
      <c r="ID5928" s="200" t="s">
        <v>12708</v>
      </c>
      <c r="IE5928" s="200" t="s">
        <v>12709</v>
      </c>
      <c r="IF5928" s="200" t="s">
        <v>7798</v>
      </c>
    </row>
    <row r="5929" spans="237:240" x14ac:dyDescent="0.3">
      <c r="IC5929" s="200" t="s">
        <v>12710</v>
      </c>
      <c r="ID5929" s="200" t="s">
        <v>12711</v>
      </c>
      <c r="IE5929" s="200" t="s">
        <v>12712</v>
      </c>
      <c r="IF5929" s="200" t="s">
        <v>7798</v>
      </c>
    </row>
    <row r="5930" spans="237:240" x14ac:dyDescent="0.3">
      <c r="IC5930" s="200" t="s">
        <v>12713</v>
      </c>
      <c r="ID5930" s="200" t="s">
        <v>12714</v>
      </c>
      <c r="IE5930" s="200" t="s">
        <v>12715</v>
      </c>
      <c r="IF5930" s="200" t="s">
        <v>7798</v>
      </c>
    </row>
    <row r="5931" spans="237:240" x14ac:dyDescent="0.3">
      <c r="IC5931" s="200" t="s">
        <v>12716</v>
      </c>
      <c r="ID5931" s="200" t="s">
        <v>12717</v>
      </c>
      <c r="IE5931" s="200" t="s">
        <v>12718</v>
      </c>
      <c r="IF5931" s="200" t="s">
        <v>7798</v>
      </c>
    </row>
    <row r="5932" spans="237:240" x14ac:dyDescent="0.3">
      <c r="IC5932" s="200" t="s">
        <v>12719</v>
      </c>
      <c r="ID5932" s="200" t="s">
        <v>12720</v>
      </c>
      <c r="IE5932" s="200" t="s">
        <v>12721</v>
      </c>
      <c r="IF5932" s="200" t="s">
        <v>7798</v>
      </c>
    </row>
    <row r="5933" spans="237:240" x14ac:dyDescent="0.3">
      <c r="IC5933" s="200" t="s">
        <v>12722</v>
      </c>
      <c r="ID5933" s="200" t="s">
        <v>12723</v>
      </c>
      <c r="IE5933" s="200" t="s">
        <v>12724</v>
      </c>
      <c r="IF5933" s="200" t="s">
        <v>7798</v>
      </c>
    </row>
    <row r="5934" spans="237:240" x14ac:dyDescent="0.3">
      <c r="IC5934" s="200" t="s">
        <v>12725</v>
      </c>
      <c r="ID5934" s="200" t="s">
        <v>12726</v>
      </c>
      <c r="IE5934" s="200" t="s">
        <v>12727</v>
      </c>
      <c r="IF5934" s="200" t="s">
        <v>7798</v>
      </c>
    </row>
    <row r="5935" spans="237:240" x14ac:dyDescent="0.3">
      <c r="IC5935" s="200" t="s">
        <v>12728</v>
      </c>
      <c r="ID5935" s="200" t="s">
        <v>12729</v>
      </c>
      <c r="IE5935" s="200" t="s">
        <v>12730</v>
      </c>
      <c r="IF5935" s="200" t="s">
        <v>7798</v>
      </c>
    </row>
    <row r="5936" spans="237:240" x14ac:dyDescent="0.3">
      <c r="IC5936" s="200" t="s">
        <v>12731</v>
      </c>
      <c r="ID5936" s="200" t="s">
        <v>12732</v>
      </c>
      <c r="IE5936" s="200" t="s">
        <v>12733</v>
      </c>
      <c r="IF5936" s="200" t="s">
        <v>7798</v>
      </c>
    </row>
    <row r="5937" spans="237:240" x14ac:dyDescent="0.3">
      <c r="IC5937" s="200" t="s">
        <v>12734</v>
      </c>
      <c r="ID5937" s="200" t="s">
        <v>12735</v>
      </c>
      <c r="IE5937" s="200" t="s">
        <v>12736</v>
      </c>
      <c r="IF5937" s="200" t="s">
        <v>7798</v>
      </c>
    </row>
    <row r="5938" spans="237:240" x14ac:dyDescent="0.3">
      <c r="IC5938" s="200" t="s">
        <v>12737</v>
      </c>
      <c r="ID5938" s="200" t="s">
        <v>12735</v>
      </c>
      <c r="IE5938" s="200" t="s">
        <v>12736</v>
      </c>
      <c r="IF5938" s="200" t="s">
        <v>7798</v>
      </c>
    </row>
    <row r="5939" spans="237:240" x14ac:dyDescent="0.3">
      <c r="IC5939" s="200" t="s">
        <v>12738</v>
      </c>
      <c r="ID5939" s="200" t="s">
        <v>12735</v>
      </c>
      <c r="IE5939" s="200" t="s">
        <v>12736</v>
      </c>
      <c r="IF5939" s="200" t="s">
        <v>7798</v>
      </c>
    </row>
    <row r="5940" spans="237:240" x14ac:dyDescent="0.3">
      <c r="IC5940" s="200" t="s">
        <v>12739</v>
      </c>
      <c r="ID5940" s="200" t="s">
        <v>12735</v>
      </c>
      <c r="IE5940" s="200" t="s">
        <v>12736</v>
      </c>
      <c r="IF5940" s="200" t="s">
        <v>7798</v>
      </c>
    </row>
    <row r="5941" spans="237:240" x14ac:dyDescent="0.3">
      <c r="IC5941" s="200" t="s">
        <v>12740</v>
      </c>
      <c r="ID5941" s="200" t="s">
        <v>12735</v>
      </c>
      <c r="IE5941" s="200" t="s">
        <v>12736</v>
      </c>
      <c r="IF5941" s="200" t="s">
        <v>7798</v>
      </c>
    </row>
    <row r="5942" spans="237:240" x14ac:dyDescent="0.3">
      <c r="IC5942" s="200" t="s">
        <v>12741</v>
      </c>
      <c r="ID5942" s="200" t="s">
        <v>12742</v>
      </c>
      <c r="IE5942" s="200" t="s">
        <v>12743</v>
      </c>
      <c r="IF5942" s="200" t="s">
        <v>7798</v>
      </c>
    </row>
    <row r="5943" spans="237:240" x14ac:dyDescent="0.3">
      <c r="IC5943" s="200" t="s">
        <v>12744</v>
      </c>
      <c r="ID5943" s="200" t="s">
        <v>12745</v>
      </c>
      <c r="IE5943" s="200" t="s">
        <v>12746</v>
      </c>
      <c r="IF5943" s="200" t="s">
        <v>7798</v>
      </c>
    </row>
    <row r="5944" spans="237:240" x14ac:dyDescent="0.3">
      <c r="IC5944" s="200" t="s">
        <v>12747</v>
      </c>
      <c r="ID5944" s="200" t="s">
        <v>12748</v>
      </c>
      <c r="IE5944" s="200" t="s">
        <v>12749</v>
      </c>
      <c r="IF5944" s="200" t="s">
        <v>7798</v>
      </c>
    </row>
    <row r="5945" spans="237:240" x14ac:dyDescent="0.3">
      <c r="IC5945" s="200" t="s">
        <v>12750</v>
      </c>
      <c r="ID5945" s="200" t="s">
        <v>12751</v>
      </c>
      <c r="IE5945" s="200" t="s">
        <v>12752</v>
      </c>
      <c r="IF5945" s="200" t="s">
        <v>7798</v>
      </c>
    </row>
    <row r="5946" spans="237:240" x14ac:dyDescent="0.3">
      <c r="IC5946" s="200" t="s">
        <v>12753</v>
      </c>
      <c r="ID5946" s="200" t="s">
        <v>12754</v>
      </c>
      <c r="IE5946" s="200" t="s">
        <v>12755</v>
      </c>
      <c r="IF5946" s="200" t="s">
        <v>7798</v>
      </c>
    </row>
    <row r="5947" spans="237:240" x14ac:dyDescent="0.3">
      <c r="IC5947" s="200" t="s">
        <v>12756</v>
      </c>
      <c r="ID5947" s="200" t="s">
        <v>12757</v>
      </c>
      <c r="IE5947" s="200" t="s">
        <v>12758</v>
      </c>
      <c r="IF5947" s="200" t="s">
        <v>7798</v>
      </c>
    </row>
    <row r="5948" spans="237:240" x14ac:dyDescent="0.3">
      <c r="IC5948" s="200" t="s">
        <v>12759</v>
      </c>
      <c r="ID5948" s="200" t="s">
        <v>12760</v>
      </c>
      <c r="IE5948" s="200" t="s">
        <v>12761</v>
      </c>
      <c r="IF5948" s="200" t="s">
        <v>7798</v>
      </c>
    </row>
    <row r="5949" spans="237:240" x14ac:dyDescent="0.3">
      <c r="IC5949" s="200" t="s">
        <v>12762</v>
      </c>
      <c r="ID5949" s="200" t="s">
        <v>12763</v>
      </c>
      <c r="IE5949" s="200" t="s">
        <v>12764</v>
      </c>
      <c r="IF5949" s="200" t="s">
        <v>7798</v>
      </c>
    </row>
    <row r="5950" spans="237:240" x14ac:dyDescent="0.3">
      <c r="IC5950" s="200" t="s">
        <v>12765</v>
      </c>
      <c r="ID5950" s="200" t="s">
        <v>12766</v>
      </c>
      <c r="IE5950" s="200" t="s">
        <v>12767</v>
      </c>
      <c r="IF5950" s="200" t="s">
        <v>7798</v>
      </c>
    </row>
    <row r="5951" spans="237:240" x14ac:dyDescent="0.3">
      <c r="IC5951" s="200" t="s">
        <v>12768</v>
      </c>
      <c r="ID5951" s="200" t="s">
        <v>12769</v>
      </c>
      <c r="IE5951" s="200" t="s">
        <v>12770</v>
      </c>
      <c r="IF5951" s="200" t="s">
        <v>7798</v>
      </c>
    </row>
    <row r="5952" spans="237:240" x14ac:dyDescent="0.3">
      <c r="IC5952" s="200" t="s">
        <v>12771</v>
      </c>
      <c r="ID5952" s="200" t="s">
        <v>7731</v>
      </c>
      <c r="IE5952" s="200" t="s">
        <v>12772</v>
      </c>
      <c r="IF5952" s="200" t="s">
        <v>7798</v>
      </c>
    </row>
    <row r="5953" spans="237:240" x14ac:dyDescent="0.3">
      <c r="IC5953" s="200" t="s">
        <v>12771</v>
      </c>
      <c r="ID5953" s="200" t="s">
        <v>12773</v>
      </c>
      <c r="IE5953" s="200" t="s">
        <v>12774</v>
      </c>
      <c r="IF5953" s="200" t="s">
        <v>7798</v>
      </c>
    </row>
    <row r="5954" spans="237:240" x14ac:dyDescent="0.3">
      <c r="IC5954" s="200" t="s">
        <v>12775</v>
      </c>
      <c r="ID5954" s="200" t="s">
        <v>12776</v>
      </c>
      <c r="IE5954" s="200" t="s">
        <v>12777</v>
      </c>
      <c r="IF5954" s="200" t="s">
        <v>7798</v>
      </c>
    </row>
    <row r="5955" spans="237:240" x14ac:dyDescent="0.3">
      <c r="IC5955" s="200" t="s">
        <v>12778</v>
      </c>
      <c r="ID5955" s="200" t="s">
        <v>12779</v>
      </c>
      <c r="IE5955" s="200" t="s">
        <v>12780</v>
      </c>
      <c r="IF5955" s="200" t="s">
        <v>7798</v>
      </c>
    </row>
    <row r="5956" spans="237:240" x14ac:dyDescent="0.3">
      <c r="IC5956" s="200" t="s">
        <v>12781</v>
      </c>
      <c r="ID5956" s="200" t="s">
        <v>12782</v>
      </c>
      <c r="IE5956" s="200" t="s">
        <v>12783</v>
      </c>
      <c r="IF5956" s="200" t="s">
        <v>7798</v>
      </c>
    </row>
    <row r="5957" spans="237:240" x14ac:dyDescent="0.3">
      <c r="IC5957" s="200" t="s">
        <v>12784</v>
      </c>
      <c r="ID5957" s="200" t="s">
        <v>12782</v>
      </c>
      <c r="IE5957" s="200" t="s">
        <v>12783</v>
      </c>
      <c r="IF5957" s="200" t="s">
        <v>7798</v>
      </c>
    </row>
    <row r="5958" spans="237:240" x14ac:dyDescent="0.3">
      <c r="IC5958" s="200" t="s">
        <v>12785</v>
      </c>
      <c r="ID5958" s="200" t="s">
        <v>12782</v>
      </c>
      <c r="IE5958" s="200" t="s">
        <v>12783</v>
      </c>
      <c r="IF5958" s="200" t="s">
        <v>7798</v>
      </c>
    </row>
    <row r="5959" spans="237:240" x14ac:dyDescent="0.3">
      <c r="IC5959" s="200" t="s">
        <v>12786</v>
      </c>
      <c r="ID5959" s="200" t="s">
        <v>12787</v>
      </c>
      <c r="IE5959" s="200" t="s">
        <v>12788</v>
      </c>
      <c r="IF5959" s="200" t="s">
        <v>7798</v>
      </c>
    </row>
    <row r="5960" spans="237:240" x14ac:dyDescent="0.3">
      <c r="IC5960" s="200" t="s">
        <v>12789</v>
      </c>
      <c r="ID5960" s="200" t="s">
        <v>12790</v>
      </c>
      <c r="IE5960" s="200" t="s">
        <v>12791</v>
      </c>
      <c r="IF5960" s="200" t="s">
        <v>7798</v>
      </c>
    </row>
    <row r="5961" spans="237:240" x14ac:dyDescent="0.3">
      <c r="IC5961" s="200" t="s">
        <v>12792</v>
      </c>
      <c r="ID5961" s="200" t="s">
        <v>12793</v>
      </c>
      <c r="IE5961" s="200" t="s">
        <v>12794</v>
      </c>
      <c r="IF5961" s="200" t="s">
        <v>7798</v>
      </c>
    </row>
    <row r="5962" spans="237:240" x14ac:dyDescent="0.3">
      <c r="IC5962" s="200" t="s">
        <v>12795</v>
      </c>
      <c r="ID5962" s="200" t="s">
        <v>12796</v>
      </c>
      <c r="IE5962" s="200" t="s">
        <v>12797</v>
      </c>
      <c r="IF5962" s="200" t="s">
        <v>7798</v>
      </c>
    </row>
    <row r="5963" spans="237:240" x14ac:dyDescent="0.3">
      <c r="IC5963" s="200" t="s">
        <v>12798</v>
      </c>
      <c r="ID5963" s="200" t="s">
        <v>12799</v>
      </c>
      <c r="IE5963" s="200" t="s">
        <v>12800</v>
      </c>
      <c r="IF5963" s="200" t="s">
        <v>7798</v>
      </c>
    </row>
    <row r="5964" spans="237:240" x14ac:dyDescent="0.3">
      <c r="IC5964" s="200" t="s">
        <v>12801</v>
      </c>
      <c r="ID5964" s="200" t="s">
        <v>12802</v>
      </c>
      <c r="IE5964" s="200" t="s">
        <v>12803</v>
      </c>
      <c r="IF5964" s="200" t="s">
        <v>7798</v>
      </c>
    </row>
    <row r="5965" spans="237:240" x14ac:dyDescent="0.3">
      <c r="IC5965" s="200" t="s">
        <v>12804</v>
      </c>
      <c r="ID5965" s="200" t="s">
        <v>12805</v>
      </c>
      <c r="IE5965" s="200" t="s">
        <v>12806</v>
      </c>
      <c r="IF5965" s="200" t="s">
        <v>7798</v>
      </c>
    </row>
    <row r="5966" spans="237:240" x14ac:dyDescent="0.3">
      <c r="IC5966" s="200" t="s">
        <v>12807</v>
      </c>
      <c r="ID5966" s="200" t="s">
        <v>12808</v>
      </c>
      <c r="IE5966" s="200" t="s">
        <v>12809</v>
      </c>
      <c r="IF5966" s="200" t="s">
        <v>7798</v>
      </c>
    </row>
    <row r="5967" spans="237:240" x14ac:dyDescent="0.3">
      <c r="IC5967" s="200" t="s">
        <v>12810</v>
      </c>
      <c r="ID5967" s="200" t="s">
        <v>12811</v>
      </c>
      <c r="IE5967" s="200" t="s">
        <v>12812</v>
      </c>
      <c r="IF5967" s="200" t="s">
        <v>7798</v>
      </c>
    </row>
    <row r="5968" spans="237:240" x14ac:dyDescent="0.3">
      <c r="IC5968" s="200" t="s">
        <v>12813</v>
      </c>
      <c r="ID5968" s="200" t="s">
        <v>12814</v>
      </c>
      <c r="IE5968" s="200" t="s">
        <v>12815</v>
      </c>
      <c r="IF5968" s="200" t="s">
        <v>7798</v>
      </c>
    </row>
    <row r="5969" spans="237:240" x14ac:dyDescent="0.3">
      <c r="IC5969" s="200" t="s">
        <v>12816</v>
      </c>
      <c r="ID5969" s="200" t="s">
        <v>12817</v>
      </c>
      <c r="IE5969" s="200" t="s">
        <v>12818</v>
      </c>
      <c r="IF5969" s="200" t="s">
        <v>7798</v>
      </c>
    </row>
    <row r="5970" spans="237:240" x14ac:dyDescent="0.3">
      <c r="IC5970" s="200" t="s">
        <v>12819</v>
      </c>
      <c r="ID5970" s="200" t="s">
        <v>12820</v>
      </c>
      <c r="IE5970" s="200" t="s">
        <v>12821</v>
      </c>
      <c r="IF5970" s="200" t="s">
        <v>7798</v>
      </c>
    </row>
    <row r="5971" spans="237:240" x14ac:dyDescent="0.3">
      <c r="IC5971" s="200" t="s">
        <v>12822</v>
      </c>
      <c r="ID5971" s="200" t="s">
        <v>12823</v>
      </c>
      <c r="IE5971" s="200" t="s">
        <v>12824</v>
      </c>
      <c r="IF5971" s="200" t="s">
        <v>7798</v>
      </c>
    </row>
    <row r="5972" spans="237:240" x14ac:dyDescent="0.3">
      <c r="IC5972" s="200" t="s">
        <v>12822</v>
      </c>
      <c r="ID5972" s="200" t="s">
        <v>12825</v>
      </c>
      <c r="IE5972" s="200" t="s">
        <v>12826</v>
      </c>
      <c r="IF5972" s="200" t="s">
        <v>7798</v>
      </c>
    </row>
    <row r="5973" spans="237:240" x14ac:dyDescent="0.3">
      <c r="IC5973" s="200" t="s">
        <v>12827</v>
      </c>
      <c r="ID5973" s="200" t="s">
        <v>12828</v>
      </c>
      <c r="IE5973" s="200" t="s">
        <v>12829</v>
      </c>
      <c r="IF5973" s="200" t="s">
        <v>7798</v>
      </c>
    </row>
    <row r="5974" spans="237:240" x14ac:dyDescent="0.3">
      <c r="IC5974" s="200" t="s">
        <v>12827</v>
      </c>
      <c r="ID5974" s="200" t="s">
        <v>12830</v>
      </c>
      <c r="IE5974" s="200" t="s">
        <v>12831</v>
      </c>
      <c r="IF5974" s="200" t="s">
        <v>7798</v>
      </c>
    </row>
    <row r="5975" spans="237:240" x14ac:dyDescent="0.3">
      <c r="IC5975" s="200" t="s">
        <v>12832</v>
      </c>
      <c r="ID5975" s="200" t="s">
        <v>12833</v>
      </c>
      <c r="IE5975" s="200" t="s">
        <v>12834</v>
      </c>
      <c r="IF5975" s="200" t="s">
        <v>7798</v>
      </c>
    </row>
    <row r="5976" spans="237:240" x14ac:dyDescent="0.3">
      <c r="IC5976" s="200" t="s">
        <v>12835</v>
      </c>
      <c r="ID5976" s="200" t="s">
        <v>12836</v>
      </c>
      <c r="IE5976" s="200" t="s">
        <v>12837</v>
      </c>
      <c r="IF5976" s="200" t="s">
        <v>7798</v>
      </c>
    </row>
    <row r="5977" spans="237:240" x14ac:dyDescent="0.3">
      <c r="IC5977" s="200" t="s">
        <v>12838</v>
      </c>
      <c r="ID5977" s="200" t="s">
        <v>12839</v>
      </c>
      <c r="IE5977" s="200" t="s">
        <v>12840</v>
      </c>
      <c r="IF5977" s="200" t="s">
        <v>7798</v>
      </c>
    </row>
    <row r="5978" spans="237:240" x14ac:dyDescent="0.3">
      <c r="IC5978" s="200" t="s">
        <v>12841</v>
      </c>
      <c r="ID5978" s="200" t="s">
        <v>12842</v>
      </c>
      <c r="IE5978" s="200" t="s">
        <v>12843</v>
      </c>
      <c r="IF5978" s="200" t="s">
        <v>7798</v>
      </c>
    </row>
    <row r="5979" spans="237:240" x14ac:dyDescent="0.3">
      <c r="IC5979" s="200" t="s">
        <v>12841</v>
      </c>
      <c r="ID5979" s="200" t="s">
        <v>12844</v>
      </c>
      <c r="IE5979" s="200" t="s">
        <v>12845</v>
      </c>
      <c r="IF5979" s="200" t="s">
        <v>7798</v>
      </c>
    </row>
    <row r="5980" spans="237:240" x14ac:dyDescent="0.3">
      <c r="IC5980" s="200" t="s">
        <v>12846</v>
      </c>
      <c r="ID5980" s="200" t="s">
        <v>12847</v>
      </c>
      <c r="IE5980" s="200" t="s">
        <v>12848</v>
      </c>
      <c r="IF5980" s="200" t="s">
        <v>7798</v>
      </c>
    </row>
    <row r="5981" spans="237:240" x14ac:dyDescent="0.3">
      <c r="IC5981" s="200" t="s">
        <v>12849</v>
      </c>
      <c r="ID5981" s="200" t="s">
        <v>12850</v>
      </c>
      <c r="IE5981" s="200" t="s">
        <v>12851</v>
      </c>
      <c r="IF5981" s="200" t="s">
        <v>7798</v>
      </c>
    </row>
    <row r="5982" spans="237:240" x14ac:dyDescent="0.3">
      <c r="IC5982" s="200" t="s">
        <v>12852</v>
      </c>
      <c r="ID5982" s="200" t="s">
        <v>12853</v>
      </c>
      <c r="IE5982" s="200" t="s">
        <v>12854</v>
      </c>
      <c r="IF5982" s="200" t="s">
        <v>7798</v>
      </c>
    </row>
    <row r="5983" spans="237:240" x14ac:dyDescent="0.3">
      <c r="IC5983" s="200" t="s">
        <v>12855</v>
      </c>
      <c r="ID5983" s="200" t="s">
        <v>12856</v>
      </c>
      <c r="IE5983" s="200" t="s">
        <v>12857</v>
      </c>
      <c r="IF5983" s="200" t="s">
        <v>7798</v>
      </c>
    </row>
    <row r="5984" spans="237:240" x14ac:dyDescent="0.3">
      <c r="IC5984" s="200" t="s">
        <v>12858</v>
      </c>
      <c r="ID5984" s="200" t="s">
        <v>12859</v>
      </c>
      <c r="IE5984" s="200" t="s">
        <v>12860</v>
      </c>
      <c r="IF5984" s="200" t="s">
        <v>7798</v>
      </c>
    </row>
    <row r="5985" spans="237:240" x14ac:dyDescent="0.3">
      <c r="IC5985" s="200" t="s">
        <v>12861</v>
      </c>
      <c r="ID5985" s="200" t="s">
        <v>12862</v>
      </c>
      <c r="IE5985" s="200" t="s">
        <v>12863</v>
      </c>
      <c r="IF5985" s="200" t="s">
        <v>7798</v>
      </c>
    </row>
    <row r="5986" spans="237:240" x14ac:dyDescent="0.3">
      <c r="IC5986" s="200" t="s">
        <v>12864</v>
      </c>
      <c r="ID5986" s="200" t="s">
        <v>12865</v>
      </c>
      <c r="IE5986" s="200" t="s">
        <v>12866</v>
      </c>
      <c r="IF5986" s="200" t="s">
        <v>7798</v>
      </c>
    </row>
    <row r="5987" spans="237:240" x14ac:dyDescent="0.3">
      <c r="IC5987" s="200" t="s">
        <v>12867</v>
      </c>
      <c r="ID5987" s="200" t="s">
        <v>12868</v>
      </c>
      <c r="IE5987" s="200" t="s">
        <v>12869</v>
      </c>
      <c r="IF5987" s="200" t="s">
        <v>7798</v>
      </c>
    </row>
    <row r="5988" spans="237:240" x14ac:dyDescent="0.3">
      <c r="IC5988" s="200" t="s">
        <v>12870</v>
      </c>
      <c r="ID5988" s="200" t="s">
        <v>12871</v>
      </c>
      <c r="IE5988" s="200" t="s">
        <v>12872</v>
      </c>
      <c r="IF5988" s="200" t="s">
        <v>7798</v>
      </c>
    </row>
    <row r="5989" spans="237:240" x14ac:dyDescent="0.3">
      <c r="IC5989" s="200" t="s">
        <v>12873</v>
      </c>
      <c r="ID5989" s="200" t="s">
        <v>12874</v>
      </c>
      <c r="IE5989" s="200" t="s">
        <v>12875</v>
      </c>
      <c r="IF5989" s="200" t="s">
        <v>7798</v>
      </c>
    </row>
    <row r="5990" spans="237:240" x14ac:dyDescent="0.3">
      <c r="IC5990" s="200" t="s">
        <v>12876</v>
      </c>
      <c r="ID5990" s="200" t="s">
        <v>12877</v>
      </c>
      <c r="IE5990" s="200" t="s">
        <v>12878</v>
      </c>
      <c r="IF5990" s="200" t="s">
        <v>7798</v>
      </c>
    </row>
    <row r="5991" spans="237:240" x14ac:dyDescent="0.3">
      <c r="IC5991" s="200" t="s">
        <v>12879</v>
      </c>
      <c r="ID5991" s="200" t="s">
        <v>12880</v>
      </c>
      <c r="IE5991" s="200" t="s">
        <v>12881</v>
      </c>
      <c r="IF5991" s="200" t="s">
        <v>7798</v>
      </c>
    </row>
    <row r="5992" spans="237:240" x14ac:dyDescent="0.3">
      <c r="IC5992" s="200" t="s">
        <v>12882</v>
      </c>
      <c r="ID5992" s="200" t="s">
        <v>12883</v>
      </c>
      <c r="IE5992" s="200" t="s">
        <v>12884</v>
      </c>
      <c r="IF5992" s="200" t="s">
        <v>7798</v>
      </c>
    </row>
    <row r="5993" spans="237:240" x14ac:dyDescent="0.3">
      <c r="IC5993" s="200" t="s">
        <v>12885</v>
      </c>
      <c r="ID5993" s="200" t="s">
        <v>12886</v>
      </c>
      <c r="IE5993" s="200" t="s">
        <v>12887</v>
      </c>
      <c r="IF5993" s="200" t="s">
        <v>7798</v>
      </c>
    </row>
    <row r="5994" spans="237:240" x14ac:dyDescent="0.3">
      <c r="IC5994" s="200" t="s">
        <v>12888</v>
      </c>
      <c r="ID5994" s="200" t="s">
        <v>12889</v>
      </c>
      <c r="IE5994" s="200" t="s">
        <v>12890</v>
      </c>
      <c r="IF5994" s="200" t="s">
        <v>7798</v>
      </c>
    </row>
    <row r="5995" spans="237:240" x14ac:dyDescent="0.3">
      <c r="IC5995" s="200" t="s">
        <v>12891</v>
      </c>
      <c r="ID5995" s="200" t="s">
        <v>12892</v>
      </c>
      <c r="IE5995" s="200" t="s">
        <v>12893</v>
      </c>
      <c r="IF5995" s="200" t="s">
        <v>7798</v>
      </c>
    </row>
    <row r="5996" spans="237:240" x14ac:dyDescent="0.3">
      <c r="IC5996" s="200" t="s">
        <v>12894</v>
      </c>
      <c r="ID5996" s="200" t="s">
        <v>12895</v>
      </c>
      <c r="IE5996" s="200" t="s">
        <v>12896</v>
      </c>
      <c r="IF5996" s="200" t="s">
        <v>7798</v>
      </c>
    </row>
    <row r="5997" spans="237:240" x14ac:dyDescent="0.3">
      <c r="IC5997" s="200" t="s">
        <v>12897</v>
      </c>
      <c r="ID5997" s="200" t="s">
        <v>12898</v>
      </c>
      <c r="IE5997" s="200" t="s">
        <v>12899</v>
      </c>
      <c r="IF5997" s="200" t="s">
        <v>7798</v>
      </c>
    </row>
    <row r="5998" spans="237:240" x14ac:dyDescent="0.3">
      <c r="IC5998" s="200" t="s">
        <v>12900</v>
      </c>
      <c r="ID5998" s="200" t="s">
        <v>8603</v>
      </c>
      <c r="IE5998" s="200" t="s">
        <v>12901</v>
      </c>
      <c r="IF5998" s="200" t="s">
        <v>7798</v>
      </c>
    </row>
    <row r="5999" spans="237:240" x14ac:dyDescent="0.3">
      <c r="IC5999" s="200" t="s">
        <v>12902</v>
      </c>
      <c r="ID5999" s="200" t="s">
        <v>11074</v>
      </c>
      <c r="IE5999" s="200" t="s">
        <v>12903</v>
      </c>
      <c r="IF5999" s="200" t="s">
        <v>7798</v>
      </c>
    </row>
    <row r="6000" spans="237:240" x14ac:dyDescent="0.3">
      <c r="IC6000" s="200" t="s">
        <v>12904</v>
      </c>
      <c r="ID6000" s="200" t="s">
        <v>12905</v>
      </c>
      <c r="IE6000" s="200" t="s">
        <v>12906</v>
      </c>
      <c r="IF6000" s="200" t="s">
        <v>7798</v>
      </c>
    </row>
    <row r="6001" spans="237:240" x14ac:dyDescent="0.3">
      <c r="IC6001" s="200" t="s">
        <v>12907</v>
      </c>
      <c r="ID6001" s="200" t="s">
        <v>12908</v>
      </c>
      <c r="IE6001" s="200" t="s">
        <v>12909</v>
      </c>
      <c r="IF6001" s="200" t="s">
        <v>7798</v>
      </c>
    </row>
    <row r="6002" spans="237:240" x14ac:dyDescent="0.3">
      <c r="IC6002" s="200" t="s">
        <v>12910</v>
      </c>
      <c r="ID6002" s="200" t="s">
        <v>12911</v>
      </c>
      <c r="IE6002" s="200" t="s">
        <v>12912</v>
      </c>
      <c r="IF6002" s="200" t="s">
        <v>7798</v>
      </c>
    </row>
    <row r="6003" spans="237:240" x14ac:dyDescent="0.3">
      <c r="IC6003" s="200" t="s">
        <v>12913</v>
      </c>
      <c r="ID6003" s="200" t="s">
        <v>12914</v>
      </c>
      <c r="IE6003" s="200" t="s">
        <v>12915</v>
      </c>
      <c r="IF6003" s="200" t="s">
        <v>7798</v>
      </c>
    </row>
    <row r="6004" spans="237:240" x14ac:dyDescent="0.3">
      <c r="IC6004" s="200" t="s">
        <v>12916</v>
      </c>
      <c r="ID6004" s="200" t="s">
        <v>12917</v>
      </c>
      <c r="IE6004" s="200" t="s">
        <v>12918</v>
      </c>
      <c r="IF6004" s="200" t="s">
        <v>7798</v>
      </c>
    </row>
    <row r="6005" spans="237:240" x14ac:dyDescent="0.3">
      <c r="IC6005" s="200" t="s">
        <v>12919</v>
      </c>
      <c r="ID6005" s="200" t="s">
        <v>12920</v>
      </c>
      <c r="IE6005" s="200" t="s">
        <v>12921</v>
      </c>
      <c r="IF6005" s="200" t="s">
        <v>7798</v>
      </c>
    </row>
    <row r="6006" spans="237:240" x14ac:dyDescent="0.3">
      <c r="IC6006" s="200" t="s">
        <v>12922</v>
      </c>
      <c r="ID6006" s="200" t="s">
        <v>12923</v>
      </c>
      <c r="IE6006" s="200" t="s">
        <v>12924</v>
      </c>
      <c r="IF6006" s="200" t="s">
        <v>7798</v>
      </c>
    </row>
    <row r="6007" spans="237:240" x14ac:dyDescent="0.3">
      <c r="IC6007" s="200" t="s">
        <v>12925</v>
      </c>
      <c r="ID6007" s="200" t="s">
        <v>12926</v>
      </c>
      <c r="IE6007" s="200" t="s">
        <v>12927</v>
      </c>
      <c r="IF6007" s="200" t="s">
        <v>7798</v>
      </c>
    </row>
    <row r="6008" spans="237:240" x14ac:dyDescent="0.3">
      <c r="IC6008" s="200" t="s">
        <v>12928</v>
      </c>
      <c r="ID6008" s="200" t="s">
        <v>12929</v>
      </c>
      <c r="IE6008" s="200" t="s">
        <v>12930</v>
      </c>
      <c r="IF6008" s="200" t="s">
        <v>7798</v>
      </c>
    </row>
    <row r="6009" spans="237:240" x14ac:dyDescent="0.3">
      <c r="IC6009" s="200" t="s">
        <v>12931</v>
      </c>
      <c r="ID6009" s="200" t="s">
        <v>12932</v>
      </c>
      <c r="IE6009" s="200" t="s">
        <v>12933</v>
      </c>
      <c r="IF6009" s="200" t="s">
        <v>7798</v>
      </c>
    </row>
    <row r="6010" spans="237:240" x14ac:dyDescent="0.3">
      <c r="IC6010" s="200" t="s">
        <v>12931</v>
      </c>
      <c r="ID6010" s="200" t="s">
        <v>12934</v>
      </c>
      <c r="IE6010" s="200" t="s">
        <v>12935</v>
      </c>
      <c r="IF6010" s="200" t="s">
        <v>7798</v>
      </c>
    </row>
    <row r="6011" spans="237:240" x14ac:dyDescent="0.3">
      <c r="IC6011" s="200" t="s">
        <v>12936</v>
      </c>
      <c r="ID6011" s="200" t="s">
        <v>12937</v>
      </c>
      <c r="IE6011" s="200" t="s">
        <v>12938</v>
      </c>
      <c r="IF6011" s="200" t="s">
        <v>7798</v>
      </c>
    </row>
    <row r="6012" spans="237:240" x14ac:dyDescent="0.3">
      <c r="IC6012" s="200" t="s">
        <v>12939</v>
      </c>
      <c r="ID6012" s="200" t="s">
        <v>12940</v>
      </c>
      <c r="IE6012" s="200" t="s">
        <v>12941</v>
      </c>
      <c r="IF6012" s="200" t="s">
        <v>7798</v>
      </c>
    </row>
    <row r="6013" spans="237:240" x14ac:dyDescent="0.3">
      <c r="IC6013" s="200" t="s">
        <v>12942</v>
      </c>
      <c r="ID6013" s="200" t="s">
        <v>12943</v>
      </c>
      <c r="IE6013" s="200" t="s">
        <v>12944</v>
      </c>
      <c r="IF6013" s="200" t="s">
        <v>7798</v>
      </c>
    </row>
    <row r="6014" spans="237:240" x14ac:dyDescent="0.3">
      <c r="IC6014" s="200" t="s">
        <v>12945</v>
      </c>
      <c r="ID6014" s="200" t="s">
        <v>12946</v>
      </c>
      <c r="IE6014" s="200" t="s">
        <v>12947</v>
      </c>
      <c r="IF6014" s="200" t="s">
        <v>7798</v>
      </c>
    </row>
    <row r="6015" spans="237:240" x14ac:dyDescent="0.3">
      <c r="IC6015" s="200" t="s">
        <v>12948</v>
      </c>
      <c r="ID6015" s="200" t="s">
        <v>12949</v>
      </c>
      <c r="IE6015" s="200" t="s">
        <v>12950</v>
      </c>
      <c r="IF6015" s="200" t="s">
        <v>7798</v>
      </c>
    </row>
    <row r="6016" spans="237:240" x14ac:dyDescent="0.3">
      <c r="IC6016" s="200" t="s">
        <v>12951</v>
      </c>
      <c r="ID6016" s="200" t="s">
        <v>12952</v>
      </c>
      <c r="IE6016" s="200" t="s">
        <v>12953</v>
      </c>
      <c r="IF6016" s="200" t="s">
        <v>7798</v>
      </c>
    </row>
    <row r="6017" spans="237:240" x14ac:dyDescent="0.3">
      <c r="IC6017" s="200" t="s">
        <v>12951</v>
      </c>
      <c r="ID6017" s="200" t="s">
        <v>12954</v>
      </c>
      <c r="IE6017" s="200" t="s">
        <v>12955</v>
      </c>
      <c r="IF6017" s="200" t="s">
        <v>7798</v>
      </c>
    </row>
    <row r="6018" spans="237:240" x14ac:dyDescent="0.3">
      <c r="IC6018" s="200" t="s">
        <v>12956</v>
      </c>
      <c r="ID6018" s="200" t="s">
        <v>12957</v>
      </c>
      <c r="IE6018" s="200" t="s">
        <v>12958</v>
      </c>
      <c r="IF6018" s="200" t="s">
        <v>7798</v>
      </c>
    </row>
    <row r="6019" spans="237:240" x14ac:dyDescent="0.3">
      <c r="IC6019" s="200" t="s">
        <v>12959</v>
      </c>
      <c r="ID6019" s="200" t="s">
        <v>5956</v>
      </c>
      <c r="IE6019" s="200" t="s">
        <v>12960</v>
      </c>
      <c r="IF6019" s="200" t="s">
        <v>7798</v>
      </c>
    </row>
    <row r="6020" spans="237:240" x14ac:dyDescent="0.3">
      <c r="IC6020" s="200" t="s">
        <v>12961</v>
      </c>
      <c r="ID6020" s="200" t="s">
        <v>12962</v>
      </c>
      <c r="IE6020" s="200" t="s">
        <v>12963</v>
      </c>
      <c r="IF6020" s="200" t="s">
        <v>7798</v>
      </c>
    </row>
    <row r="6021" spans="237:240" x14ac:dyDescent="0.3">
      <c r="IC6021" s="200" t="s">
        <v>12964</v>
      </c>
      <c r="ID6021" s="200" t="s">
        <v>12965</v>
      </c>
      <c r="IE6021" s="200" t="s">
        <v>12966</v>
      </c>
      <c r="IF6021" s="200" t="s">
        <v>7798</v>
      </c>
    </row>
    <row r="6022" spans="237:240" x14ac:dyDescent="0.3">
      <c r="IC6022" s="200" t="s">
        <v>12967</v>
      </c>
      <c r="ID6022" s="200" t="s">
        <v>12968</v>
      </c>
      <c r="IE6022" s="200" t="s">
        <v>12969</v>
      </c>
      <c r="IF6022" s="200" t="s">
        <v>7798</v>
      </c>
    </row>
    <row r="6023" spans="237:240" x14ac:dyDescent="0.3">
      <c r="IC6023" s="200" t="s">
        <v>12970</v>
      </c>
      <c r="ID6023" s="200" t="s">
        <v>12971</v>
      </c>
      <c r="IE6023" s="200" t="s">
        <v>12972</v>
      </c>
      <c r="IF6023" s="200" t="s">
        <v>7798</v>
      </c>
    </row>
    <row r="6024" spans="237:240" x14ac:dyDescent="0.3">
      <c r="IC6024" s="200" t="s">
        <v>12973</v>
      </c>
      <c r="ID6024" s="200" t="s">
        <v>12974</v>
      </c>
      <c r="IE6024" s="200" t="s">
        <v>12975</v>
      </c>
      <c r="IF6024" s="200" t="s">
        <v>7798</v>
      </c>
    </row>
    <row r="6025" spans="237:240" x14ac:dyDescent="0.3">
      <c r="IC6025" s="200" t="s">
        <v>12976</v>
      </c>
      <c r="ID6025" s="200" t="s">
        <v>12977</v>
      </c>
      <c r="IE6025" s="200" t="s">
        <v>12978</v>
      </c>
      <c r="IF6025" s="200" t="s">
        <v>7798</v>
      </c>
    </row>
    <row r="6026" spans="237:240" x14ac:dyDescent="0.3">
      <c r="IC6026" s="200" t="s">
        <v>12979</v>
      </c>
      <c r="ID6026" s="200" t="s">
        <v>12980</v>
      </c>
      <c r="IE6026" s="200" t="s">
        <v>12981</v>
      </c>
      <c r="IF6026" s="200" t="s">
        <v>7798</v>
      </c>
    </row>
    <row r="6027" spans="237:240" x14ac:dyDescent="0.3">
      <c r="IC6027" s="200" t="s">
        <v>12982</v>
      </c>
      <c r="ID6027" s="200" t="s">
        <v>12983</v>
      </c>
      <c r="IE6027" s="200" t="s">
        <v>12984</v>
      </c>
      <c r="IF6027" s="200" t="s">
        <v>7798</v>
      </c>
    </row>
    <row r="6028" spans="237:240" x14ac:dyDescent="0.3">
      <c r="IC6028" s="200" t="s">
        <v>12985</v>
      </c>
      <c r="ID6028" s="200" t="s">
        <v>12986</v>
      </c>
      <c r="IE6028" s="200" t="s">
        <v>12987</v>
      </c>
      <c r="IF6028" s="200" t="s">
        <v>7798</v>
      </c>
    </row>
    <row r="6029" spans="237:240" x14ac:dyDescent="0.3">
      <c r="IC6029" s="200" t="s">
        <v>12988</v>
      </c>
      <c r="ID6029" s="200" t="s">
        <v>12989</v>
      </c>
      <c r="IE6029" s="200" t="s">
        <v>12990</v>
      </c>
      <c r="IF6029" s="200" t="s">
        <v>7798</v>
      </c>
    </row>
    <row r="6030" spans="237:240" x14ac:dyDescent="0.3">
      <c r="IC6030" s="200" t="s">
        <v>12991</v>
      </c>
      <c r="ID6030" s="200" t="s">
        <v>12989</v>
      </c>
      <c r="IE6030" s="200" t="s">
        <v>12990</v>
      </c>
      <c r="IF6030" s="200" t="s">
        <v>7798</v>
      </c>
    </row>
    <row r="6031" spans="237:240" x14ac:dyDescent="0.3">
      <c r="IC6031" s="200" t="s">
        <v>12992</v>
      </c>
      <c r="ID6031" s="200" t="s">
        <v>12989</v>
      </c>
      <c r="IE6031" s="200" t="s">
        <v>12990</v>
      </c>
      <c r="IF6031" s="200" t="s">
        <v>7798</v>
      </c>
    </row>
    <row r="6032" spans="237:240" x14ac:dyDescent="0.3">
      <c r="IC6032" s="200" t="s">
        <v>12993</v>
      </c>
      <c r="ID6032" s="200" t="s">
        <v>12994</v>
      </c>
      <c r="IE6032" s="200" t="s">
        <v>12995</v>
      </c>
      <c r="IF6032" s="200" t="s">
        <v>7798</v>
      </c>
    </row>
    <row r="6033" spans="237:240" x14ac:dyDescent="0.3">
      <c r="IC6033" s="200" t="s">
        <v>12996</v>
      </c>
      <c r="ID6033" s="200" t="s">
        <v>12997</v>
      </c>
      <c r="IE6033" s="200" t="s">
        <v>12998</v>
      </c>
      <c r="IF6033" s="200" t="s">
        <v>7798</v>
      </c>
    </row>
    <row r="6034" spans="237:240" x14ac:dyDescent="0.3">
      <c r="IC6034" s="200" t="s">
        <v>12999</v>
      </c>
      <c r="ID6034" s="200" t="s">
        <v>13000</v>
      </c>
      <c r="IE6034" s="200" t="s">
        <v>13001</v>
      </c>
      <c r="IF6034" s="200" t="s">
        <v>7798</v>
      </c>
    </row>
    <row r="6035" spans="237:240" x14ac:dyDescent="0.3">
      <c r="IC6035" s="200" t="s">
        <v>13002</v>
      </c>
      <c r="ID6035" s="200" t="s">
        <v>13003</v>
      </c>
      <c r="IE6035" s="200" t="s">
        <v>13004</v>
      </c>
      <c r="IF6035" s="200" t="s">
        <v>7798</v>
      </c>
    </row>
    <row r="6036" spans="237:240" x14ac:dyDescent="0.3">
      <c r="IC6036" s="200" t="s">
        <v>13005</v>
      </c>
      <c r="ID6036" s="200" t="s">
        <v>13006</v>
      </c>
      <c r="IE6036" s="200" t="s">
        <v>13007</v>
      </c>
      <c r="IF6036" s="200" t="s">
        <v>7798</v>
      </c>
    </row>
    <row r="6037" spans="237:240" x14ac:dyDescent="0.3">
      <c r="IC6037" s="200" t="s">
        <v>13008</v>
      </c>
      <c r="ID6037" s="200" t="s">
        <v>13009</v>
      </c>
      <c r="IE6037" s="200" t="s">
        <v>13010</v>
      </c>
      <c r="IF6037" s="200" t="s">
        <v>7798</v>
      </c>
    </row>
    <row r="6038" spans="237:240" x14ac:dyDescent="0.3">
      <c r="IC6038" s="200" t="s">
        <v>13011</v>
      </c>
      <c r="ID6038" s="200" t="s">
        <v>13012</v>
      </c>
      <c r="IE6038" s="200" t="s">
        <v>13013</v>
      </c>
      <c r="IF6038" s="200" t="s">
        <v>7798</v>
      </c>
    </row>
    <row r="6039" spans="237:240" x14ac:dyDescent="0.3">
      <c r="IC6039" s="200" t="s">
        <v>13014</v>
      </c>
      <c r="ID6039" s="200" t="s">
        <v>13015</v>
      </c>
      <c r="IE6039" s="200" t="s">
        <v>13016</v>
      </c>
      <c r="IF6039" s="200" t="s">
        <v>7798</v>
      </c>
    </row>
    <row r="6040" spans="237:240" x14ac:dyDescent="0.3">
      <c r="IC6040" s="200" t="s">
        <v>13014</v>
      </c>
      <c r="ID6040" s="200" t="s">
        <v>13017</v>
      </c>
      <c r="IE6040" s="200" t="s">
        <v>13018</v>
      </c>
      <c r="IF6040" s="200" t="s">
        <v>7798</v>
      </c>
    </row>
    <row r="6041" spans="237:240" x14ac:dyDescent="0.3">
      <c r="IC6041" s="200" t="s">
        <v>13014</v>
      </c>
      <c r="ID6041" s="200" t="s">
        <v>13019</v>
      </c>
      <c r="IE6041" s="200" t="s">
        <v>13020</v>
      </c>
      <c r="IF6041" s="200" t="s">
        <v>7798</v>
      </c>
    </row>
    <row r="6042" spans="237:240" x14ac:dyDescent="0.3">
      <c r="IC6042" s="200" t="s">
        <v>13014</v>
      </c>
      <c r="ID6042" s="200" t="s">
        <v>13021</v>
      </c>
      <c r="IE6042" s="200" t="s">
        <v>13022</v>
      </c>
      <c r="IF6042" s="200" t="s">
        <v>7798</v>
      </c>
    </row>
    <row r="6043" spans="237:240" x14ac:dyDescent="0.3">
      <c r="IC6043" s="200" t="s">
        <v>13023</v>
      </c>
      <c r="ID6043" s="200" t="s">
        <v>13024</v>
      </c>
      <c r="IE6043" s="200" t="s">
        <v>13025</v>
      </c>
      <c r="IF6043" s="200" t="s">
        <v>7798</v>
      </c>
    </row>
    <row r="6044" spans="237:240" x14ac:dyDescent="0.3">
      <c r="IC6044" s="200" t="s">
        <v>13026</v>
      </c>
      <c r="ID6044" s="200" t="s">
        <v>13027</v>
      </c>
      <c r="IE6044" s="200" t="s">
        <v>13028</v>
      </c>
      <c r="IF6044" s="200" t="s">
        <v>13029</v>
      </c>
    </row>
    <row r="6045" spans="237:240" x14ac:dyDescent="0.3">
      <c r="IC6045" s="200" t="s">
        <v>13030</v>
      </c>
      <c r="ID6045" s="200" t="s">
        <v>13027</v>
      </c>
      <c r="IE6045" s="200" t="s">
        <v>13028</v>
      </c>
      <c r="IF6045" s="200" t="s">
        <v>13029</v>
      </c>
    </row>
    <row r="6046" spans="237:240" x14ac:dyDescent="0.3">
      <c r="IC6046" s="200" t="s">
        <v>13031</v>
      </c>
      <c r="ID6046" s="200" t="s">
        <v>13027</v>
      </c>
      <c r="IE6046" s="200" t="s">
        <v>13028</v>
      </c>
      <c r="IF6046" s="200" t="s">
        <v>13029</v>
      </c>
    </row>
    <row r="6047" spans="237:240" x14ac:dyDescent="0.3">
      <c r="IC6047" s="200" t="s">
        <v>13032</v>
      </c>
      <c r="ID6047" s="200" t="s">
        <v>13033</v>
      </c>
      <c r="IE6047" s="200" t="s">
        <v>13034</v>
      </c>
      <c r="IF6047" s="200" t="s">
        <v>13029</v>
      </c>
    </row>
    <row r="6048" spans="237:240" x14ac:dyDescent="0.3">
      <c r="IC6048" s="200" t="s">
        <v>13035</v>
      </c>
      <c r="ID6048" s="200" t="s">
        <v>13033</v>
      </c>
      <c r="IE6048" s="200" t="s">
        <v>13034</v>
      </c>
      <c r="IF6048" s="200" t="s">
        <v>13029</v>
      </c>
    </row>
    <row r="6049" spans="237:240" x14ac:dyDescent="0.3">
      <c r="IC6049" s="200" t="s">
        <v>13036</v>
      </c>
      <c r="ID6049" s="200" t="s">
        <v>13033</v>
      </c>
      <c r="IE6049" s="200" t="s">
        <v>13034</v>
      </c>
      <c r="IF6049" s="200" t="s">
        <v>13029</v>
      </c>
    </row>
    <row r="6050" spans="237:240" x14ac:dyDescent="0.3">
      <c r="IC6050" s="200" t="s">
        <v>13037</v>
      </c>
      <c r="ID6050" s="200" t="s">
        <v>13038</v>
      </c>
      <c r="IE6050" s="200" t="s">
        <v>13039</v>
      </c>
      <c r="IF6050" s="200" t="s">
        <v>13029</v>
      </c>
    </row>
    <row r="6051" spans="237:240" x14ac:dyDescent="0.3">
      <c r="IC6051" s="200" t="s">
        <v>13040</v>
      </c>
      <c r="ID6051" s="200" t="s">
        <v>13041</v>
      </c>
      <c r="IE6051" s="200" t="s">
        <v>13042</v>
      </c>
      <c r="IF6051" s="200" t="s">
        <v>13029</v>
      </c>
    </row>
    <row r="6052" spans="237:240" x14ac:dyDescent="0.3">
      <c r="IC6052" s="200" t="s">
        <v>13043</v>
      </c>
      <c r="ID6052" s="200" t="s">
        <v>13044</v>
      </c>
      <c r="IE6052" s="200" t="s">
        <v>13045</v>
      </c>
      <c r="IF6052" s="200" t="s">
        <v>13029</v>
      </c>
    </row>
    <row r="6053" spans="237:240" x14ac:dyDescent="0.3">
      <c r="IC6053" s="200" t="s">
        <v>13046</v>
      </c>
      <c r="ID6053" s="200" t="s">
        <v>13047</v>
      </c>
      <c r="IE6053" s="200" t="s">
        <v>13048</v>
      </c>
      <c r="IF6053" s="200" t="s">
        <v>13029</v>
      </c>
    </row>
    <row r="6054" spans="237:240" x14ac:dyDescent="0.3">
      <c r="IC6054" s="200" t="s">
        <v>13049</v>
      </c>
      <c r="ID6054" s="200" t="s">
        <v>13050</v>
      </c>
      <c r="IE6054" s="200" t="s">
        <v>13051</v>
      </c>
      <c r="IF6054" s="200" t="s">
        <v>13029</v>
      </c>
    </row>
    <row r="6055" spans="237:240" x14ac:dyDescent="0.3">
      <c r="IC6055" s="200" t="s">
        <v>13052</v>
      </c>
      <c r="ID6055" s="200" t="s">
        <v>13053</v>
      </c>
      <c r="IE6055" s="200" t="s">
        <v>13054</v>
      </c>
      <c r="IF6055" s="200" t="s">
        <v>13029</v>
      </c>
    </row>
    <row r="6056" spans="237:240" x14ac:dyDescent="0.3">
      <c r="IC6056" s="200" t="s">
        <v>13055</v>
      </c>
      <c r="ID6056" s="200" t="s">
        <v>13056</v>
      </c>
      <c r="IE6056" s="200" t="s">
        <v>13057</v>
      </c>
      <c r="IF6056" s="200" t="s">
        <v>13029</v>
      </c>
    </row>
    <row r="6057" spans="237:240" x14ac:dyDescent="0.3">
      <c r="IC6057" s="200" t="s">
        <v>13058</v>
      </c>
      <c r="ID6057" s="200" t="s">
        <v>13059</v>
      </c>
      <c r="IE6057" s="200" t="s">
        <v>13060</v>
      </c>
      <c r="IF6057" s="200" t="s">
        <v>13029</v>
      </c>
    </row>
    <row r="6058" spans="237:240" x14ac:dyDescent="0.3">
      <c r="IC6058" s="200" t="s">
        <v>13061</v>
      </c>
      <c r="ID6058" s="200" t="s">
        <v>13062</v>
      </c>
      <c r="IE6058" s="200" t="s">
        <v>13063</v>
      </c>
      <c r="IF6058" s="200" t="s">
        <v>13029</v>
      </c>
    </row>
    <row r="6059" spans="237:240" x14ac:dyDescent="0.3">
      <c r="IC6059" s="200" t="s">
        <v>13064</v>
      </c>
      <c r="ID6059" s="200" t="s">
        <v>13065</v>
      </c>
      <c r="IE6059" s="200" t="s">
        <v>13066</v>
      </c>
      <c r="IF6059" s="200" t="s">
        <v>13029</v>
      </c>
    </row>
    <row r="6060" spans="237:240" x14ac:dyDescent="0.3">
      <c r="IC6060" s="200" t="s">
        <v>13067</v>
      </c>
      <c r="ID6060" s="200" t="s">
        <v>13068</v>
      </c>
      <c r="IE6060" s="200" t="s">
        <v>13069</v>
      </c>
      <c r="IF6060" s="200" t="s">
        <v>13029</v>
      </c>
    </row>
    <row r="6061" spans="237:240" x14ac:dyDescent="0.3">
      <c r="IC6061" s="200" t="s">
        <v>13070</v>
      </c>
      <c r="ID6061" s="200" t="s">
        <v>13071</v>
      </c>
      <c r="IE6061" s="200" t="s">
        <v>13072</v>
      </c>
      <c r="IF6061" s="200" t="s">
        <v>13029</v>
      </c>
    </row>
    <row r="6062" spans="237:240" x14ac:dyDescent="0.3">
      <c r="IC6062" s="200" t="s">
        <v>13073</v>
      </c>
      <c r="ID6062" s="200" t="s">
        <v>13071</v>
      </c>
      <c r="IE6062" s="200" t="s">
        <v>13072</v>
      </c>
      <c r="IF6062" s="200" t="s">
        <v>13029</v>
      </c>
    </row>
    <row r="6063" spans="237:240" x14ac:dyDescent="0.3">
      <c r="IC6063" s="200" t="s">
        <v>13074</v>
      </c>
      <c r="ID6063" s="200" t="s">
        <v>13071</v>
      </c>
      <c r="IE6063" s="200" t="s">
        <v>13072</v>
      </c>
      <c r="IF6063" s="200" t="s">
        <v>13029</v>
      </c>
    </row>
    <row r="6064" spans="237:240" x14ac:dyDescent="0.3">
      <c r="IC6064" s="200" t="s">
        <v>13075</v>
      </c>
      <c r="ID6064" s="200" t="s">
        <v>13071</v>
      </c>
      <c r="IE6064" s="200" t="s">
        <v>13072</v>
      </c>
      <c r="IF6064" s="200" t="s">
        <v>13029</v>
      </c>
    </row>
    <row r="6065" spans="237:240" x14ac:dyDescent="0.3">
      <c r="IC6065" s="200" t="s">
        <v>13076</v>
      </c>
      <c r="ID6065" s="200" t="s">
        <v>13077</v>
      </c>
      <c r="IE6065" s="200" t="s">
        <v>13078</v>
      </c>
      <c r="IF6065" s="200" t="s">
        <v>13029</v>
      </c>
    </row>
    <row r="6066" spans="237:240" x14ac:dyDescent="0.3">
      <c r="IC6066" s="200" t="s">
        <v>13079</v>
      </c>
      <c r="ID6066" s="200" t="s">
        <v>13080</v>
      </c>
      <c r="IE6066" s="200" t="s">
        <v>13081</v>
      </c>
      <c r="IF6066" s="200" t="s">
        <v>13029</v>
      </c>
    </row>
    <row r="6067" spans="237:240" x14ac:dyDescent="0.3">
      <c r="IC6067" s="200" t="s">
        <v>13082</v>
      </c>
      <c r="ID6067" s="200" t="s">
        <v>13083</v>
      </c>
      <c r="IE6067" s="200" t="s">
        <v>13084</v>
      </c>
      <c r="IF6067" s="200" t="s">
        <v>13029</v>
      </c>
    </row>
    <row r="6068" spans="237:240" x14ac:dyDescent="0.3">
      <c r="IC6068" s="200" t="s">
        <v>13085</v>
      </c>
      <c r="ID6068" s="200" t="s">
        <v>13086</v>
      </c>
      <c r="IE6068" s="200" t="s">
        <v>13087</v>
      </c>
      <c r="IF6068" s="200" t="s">
        <v>13029</v>
      </c>
    </row>
    <row r="6069" spans="237:240" x14ac:dyDescent="0.3">
      <c r="IC6069" s="200" t="s">
        <v>13088</v>
      </c>
      <c r="ID6069" s="200" t="s">
        <v>13086</v>
      </c>
      <c r="IE6069" s="200" t="s">
        <v>13087</v>
      </c>
      <c r="IF6069" s="200" t="s">
        <v>13029</v>
      </c>
    </row>
    <row r="6070" spans="237:240" x14ac:dyDescent="0.3">
      <c r="IC6070" s="200" t="s">
        <v>13089</v>
      </c>
      <c r="ID6070" s="200" t="s">
        <v>13086</v>
      </c>
      <c r="IE6070" s="200" t="s">
        <v>13087</v>
      </c>
      <c r="IF6070" s="200" t="s">
        <v>13029</v>
      </c>
    </row>
    <row r="6071" spans="237:240" x14ac:dyDescent="0.3">
      <c r="IC6071" s="200" t="s">
        <v>13090</v>
      </c>
      <c r="ID6071" s="200" t="s">
        <v>13091</v>
      </c>
      <c r="IE6071" s="200" t="s">
        <v>13092</v>
      </c>
      <c r="IF6071" s="200" t="s">
        <v>13029</v>
      </c>
    </row>
    <row r="6072" spans="237:240" x14ac:dyDescent="0.3">
      <c r="IC6072" s="200" t="s">
        <v>13093</v>
      </c>
      <c r="ID6072" s="200" t="s">
        <v>13094</v>
      </c>
      <c r="IE6072" s="200" t="s">
        <v>13095</v>
      </c>
      <c r="IF6072" s="200" t="s">
        <v>13029</v>
      </c>
    </row>
    <row r="6073" spans="237:240" x14ac:dyDescent="0.3">
      <c r="IC6073" s="200" t="s">
        <v>13096</v>
      </c>
      <c r="ID6073" s="200" t="s">
        <v>13097</v>
      </c>
      <c r="IE6073" s="200" t="s">
        <v>13098</v>
      </c>
      <c r="IF6073" s="200" t="s">
        <v>13029</v>
      </c>
    </row>
    <row r="6074" spans="237:240" x14ac:dyDescent="0.3">
      <c r="IC6074" s="200" t="s">
        <v>13099</v>
      </c>
      <c r="ID6074" s="200" t="s">
        <v>13100</v>
      </c>
      <c r="IE6074" s="200" t="s">
        <v>13101</v>
      </c>
      <c r="IF6074" s="200" t="s">
        <v>13029</v>
      </c>
    </row>
    <row r="6075" spans="237:240" x14ac:dyDescent="0.3">
      <c r="IC6075" s="200" t="s">
        <v>13102</v>
      </c>
      <c r="ID6075" s="200" t="s">
        <v>13103</v>
      </c>
      <c r="IE6075" s="200" t="s">
        <v>13104</v>
      </c>
      <c r="IF6075" s="200" t="s">
        <v>13029</v>
      </c>
    </row>
    <row r="6076" spans="237:240" x14ac:dyDescent="0.3">
      <c r="IC6076" s="200" t="s">
        <v>13105</v>
      </c>
      <c r="ID6076" s="200" t="s">
        <v>13106</v>
      </c>
      <c r="IE6076" s="200" t="s">
        <v>13107</v>
      </c>
      <c r="IF6076" s="200" t="s">
        <v>13029</v>
      </c>
    </row>
    <row r="6077" spans="237:240" x14ac:dyDescent="0.3">
      <c r="IC6077" s="200" t="s">
        <v>13108</v>
      </c>
      <c r="ID6077" s="200" t="s">
        <v>13109</v>
      </c>
      <c r="IE6077" s="200" t="s">
        <v>13110</v>
      </c>
      <c r="IF6077" s="200" t="s">
        <v>13029</v>
      </c>
    </row>
    <row r="6078" spans="237:240" x14ac:dyDescent="0.3">
      <c r="IC6078" s="200" t="s">
        <v>13111</v>
      </c>
      <c r="ID6078" s="200" t="s">
        <v>13112</v>
      </c>
      <c r="IE6078" s="200" t="s">
        <v>13113</v>
      </c>
      <c r="IF6078" s="200" t="s">
        <v>13029</v>
      </c>
    </row>
    <row r="6079" spans="237:240" x14ac:dyDescent="0.3">
      <c r="IC6079" s="200" t="s">
        <v>13114</v>
      </c>
      <c r="ID6079" s="200" t="s">
        <v>13115</v>
      </c>
      <c r="IE6079" s="200" t="s">
        <v>13116</v>
      </c>
      <c r="IF6079" s="200" t="s">
        <v>13029</v>
      </c>
    </row>
    <row r="6080" spans="237:240" x14ac:dyDescent="0.3">
      <c r="IC6080" s="200" t="s">
        <v>13117</v>
      </c>
      <c r="ID6080" s="200" t="s">
        <v>13118</v>
      </c>
      <c r="IE6080" s="200" t="s">
        <v>13119</v>
      </c>
      <c r="IF6080" s="200" t="s">
        <v>13029</v>
      </c>
    </row>
    <row r="6081" spans="237:240" x14ac:dyDescent="0.3">
      <c r="IC6081" s="200" t="s">
        <v>13120</v>
      </c>
      <c r="ID6081" s="200" t="s">
        <v>13118</v>
      </c>
      <c r="IE6081" s="200" t="s">
        <v>13119</v>
      </c>
      <c r="IF6081" s="200" t="s">
        <v>13029</v>
      </c>
    </row>
    <row r="6082" spans="237:240" x14ac:dyDescent="0.3">
      <c r="IC6082" s="200" t="s">
        <v>13121</v>
      </c>
      <c r="ID6082" s="200" t="s">
        <v>13118</v>
      </c>
      <c r="IE6082" s="200" t="s">
        <v>13119</v>
      </c>
      <c r="IF6082" s="200" t="s">
        <v>13029</v>
      </c>
    </row>
    <row r="6083" spans="237:240" x14ac:dyDescent="0.3">
      <c r="IC6083" s="200" t="s">
        <v>13122</v>
      </c>
      <c r="ID6083" s="200" t="s">
        <v>13123</v>
      </c>
      <c r="IE6083" s="200" t="s">
        <v>13124</v>
      </c>
      <c r="IF6083" s="200" t="s">
        <v>13029</v>
      </c>
    </row>
    <row r="6084" spans="237:240" x14ac:dyDescent="0.3">
      <c r="IC6084" s="200" t="s">
        <v>13125</v>
      </c>
      <c r="ID6084" s="200" t="s">
        <v>13126</v>
      </c>
      <c r="IE6084" s="200" t="s">
        <v>13127</v>
      </c>
      <c r="IF6084" s="200" t="s">
        <v>13029</v>
      </c>
    </row>
    <row r="6085" spans="237:240" x14ac:dyDescent="0.3">
      <c r="IC6085" s="200" t="s">
        <v>13128</v>
      </c>
      <c r="ID6085" s="200" t="s">
        <v>13129</v>
      </c>
      <c r="IE6085" s="200" t="s">
        <v>13130</v>
      </c>
      <c r="IF6085" s="200" t="s">
        <v>13029</v>
      </c>
    </row>
    <row r="6086" spans="237:240" x14ac:dyDescent="0.3">
      <c r="IC6086" s="200" t="s">
        <v>13131</v>
      </c>
      <c r="ID6086" s="200" t="s">
        <v>11493</v>
      </c>
      <c r="IE6086" s="200" t="s">
        <v>13132</v>
      </c>
      <c r="IF6086" s="200" t="s">
        <v>13029</v>
      </c>
    </row>
    <row r="6087" spans="237:240" x14ac:dyDescent="0.3">
      <c r="IC6087" s="200" t="s">
        <v>13133</v>
      </c>
      <c r="ID6087" s="200" t="s">
        <v>13134</v>
      </c>
      <c r="IE6087" s="200" t="s">
        <v>13135</v>
      </c>
      <c r="IF6087" s="200" t="s">
        <v>13029</v>
      </c>
    </row>
    <row r="6088" spans="237:240" x14ac:dyDescent="0.3">
      <c r="IC6088" s="200" t="s">
        <v>13136</v>
      </c>
      <c r="ID6088" s="200" t="s">
        <v>13137</v>
      </c>
      <c r="IE6088" s="200" t="s">
        <v>13138</v>
      </c>
      <c r="IF6088" s="200" t="s">
        <v>13029</v>
      </c>
    </row>
    <row r="6089" spans="237:240" x14ac:dyDescent="0.3">
      <c r="IC6089" s="200" t="s">
        <v>13139</v>
      </c>
      <c r="ID6089" s="200" t="s">
        <v>13140</v>
      </c>
      <c r="IE6089" s="200" t="s">
        <v>13141</v>
      </c>
      <c r="IF6089" s="200" t="s">
        <v>13029</v>
      </c>
    </row>
    <row r="6090" spans="237:240" x14ac:dyDescent="0.3">
      <c r="IC6090" s="200" t="s">
        <v>13142</v>
      </c>
      <c r="ID6090" s="200" t="s">
        <v>13143</v>
      </c>
      <c r="IE6090" s="200" t="s">
        <v>13144</v>
      </c>
      <c r="IF6090" s="200" t="s">
        <v>13029</v>
      </c>
    </row>
    <row r="6091" spans="237:240" x14ac:dyDescent="0.3">
      <c r="IC6091" s="200" t="s">
        <v>13145</v>
      </c>
      <c r="ID6091" s="200" t="s">
        <v>13146</v>
      </c>
      <c r="IE6091" s="200" t="s">
        <v>13147</v>
      </c>
      <c r="IF6091" s="200" t="s">
        <v>13029</v>
      </c>
    </row>
    <row r="6092" spans="237:240" x14ac:dyDescent="0.3">
      <c r="IC6092" s="200" t="s">
        <v>13148</v>
      </c>
      <c r="ID6092" s="200" t="s">
        <v>13149</v>
      </c>
      <c r="IE6092" s="200" t="s">
        <v>13150</v>
      </c>
      <c r="IF6092" s="200" t="s">
        <v>13029</v>
      </c>
    </row>
    <row r="6093" spans="237:240" x14ac:dyDescent="0.3">
      <c r="IC6093" s="200" t="s">
        <v>13151</v>
      </c>
      <c r="ID6093" s="200" t="s">
        <v>13149</v>
      </c>
      <c r="IE6093" s="200" t="s">
        <v>13152</v>
      </c>
      <c r="IF6093" s="200" t="s">
        <v>13029</v>
      </c>
    </row>
    <row r="6094" spans="237:240" x14ac:dyDescent="0.3">
      <c r="IC6094" s="200" t="s">
        <v>13153</v>
      </c>
      <c r="ID6094" s="200" t="s">
        <v>13149</v>
      </c>
      <c r="IE6094" s="200" t="s">
        <v>13152</v>
      </c>
      <c r="IF6094" s="200" t="s">
        <v>13029</v>
      </c>
    </row>
    <row r="6095" spans="237:240" x14ac:dyDescent="0.3">
      <c r="IC6095" s="200" t="s">
        <v>13154</v>
      </c>
      <c r="ID6095" s="200" t="s">
        <v>13149</v>
      </c>
      <c r="IE6095" s="200" t="s">
        <v>13152</v>
      </c>
      <c r="IF6095" s="200" t="s">
        <v>13029</v>
      </c>
    </row>
    <row r="6096" spans="237:240" x14ac:dyDescent="0.3">
      <c r="IC6096" s="200" t="s">
        <v>13155</v>
      </c>
      <c r="ID6096" s="200" t="s">
        <v>13149</v>
      </c>
      <c r="IE6096" s="200" t="s">
        <v>13152</v>
      </c>
      <c r="IF6096" s="200" t="s">
        <v>13029</v>
      </c>
    </row>
    <row r="6097" spans="237:240" x14ac:dyDescent="0.3">
      <c r="IC6097" s="200" t="s">
        <v>13156</v>
      </c>
      <c r="ID6097" s="200" t="s">
        <v>13157</v>
      </c>
      <c r="IE6097" s="200" t="s">
        <v>13158</v>
      </c>
      <c r="IF6097" s="200" t="s">
        <v>13029</v>
      </c>
    </row>
    <row r="6098" spans="237:240" x14ac:dyDescent="0.3">
      <c r="IC6098" s="200" t="s">
        <v>13159</v>
      </c>
      <c r="ID6098" s="200" t="s">
        <v>13160</v>
      </c>
      <c r="IE6098" s="200" t="s">
        <v>13161</v>
      </c>
      <c r="IF6098" s="200" t="s">
        <v>13029</v>
      </c>
    </row>
    <row r="6099" spans="237:240" x14ac:dyDescent="0.3">
      <c r="IC6099" s="200" t="s">
        <v>13162</v>
      </c>
      <c r="ID6099" s="200" t="s">
        <v>13163</v>
      </c>
      <c r="IE6099" s="200" t="s">
        <v>13164</v>
      </c>
      <c r="IF6099" s="200" t="s">
        <v>13029</v>
      </c>
    </row>
    <row r="6100" spans="237:240" x14ac:dyDescent="0.3">
      <c r="IC6100" s="200" t="s">
        <v>13165</v>
      </c>
      <c r="ID6100" s="200" t="s">
        <v>13166</v>
      </c>
      <c r="IE6100" s="200" t="s">
        <v>13167</v>
      </c>
      <c r="IF6100" s="200" t="s">
        <v>13029</v>
      </c>
    </row>
    <row r="6101" spans="237:240" x14ac:dyDescent="0.3">
      <c r="IC6101" s="200" t="s">
        <v>13168</v>
      </c>
      <c r="ID6101" s="200" t="s">
        <v>4149</v>
      </c>
      <c r="IE6101" s="200" t="s">
        <v>13169</v>
      </c>
      <c r="IF6101" s="200" t="s">
        <v>13029</v>
      </c>
    </row>
    <row r="6102" spans="237:240" x14ac:dyDescent="0.3">
      <c r="IC6102" s="200" t="s">
        <v>13170</v>
      </c>
      <c r="ID6102" s="200" t="s">
        <v>13171</v>
      </c>
      <c r="IE6102" s="200" t="s">
        <v>13172</v>
      </c>
      <c r="IF6102" s="200" t="s">
        <v>13029</v>
      </c>
    </row>
    <row r="6103" spans="237:240" x14ac:dyDescent="0.3">
      <c r="IC6103" s="200" t="s">
        <v>13173</v>
      </c>
      <c r="ID6103" s="200" t="s">
        <v>13174</v>
      </c>
      <c r="IE6103" s="200" t="s">
        <v>13175</v>
      </c>
      <c r="IF6103" s="200" t="s">
        <v>13029</v>
      </c>
    </row>
    <row r="6104" spans="237:240" x14ac:dyDescent="0.3">
      <c r="IC6104" s="200" t="s">
        <v>13176</v>
      </c>
      <c r="ID6104" s="200" t="s">
        <v>13177</v>
      </c>
      <c r="IE6104" s="200" t="s">
        <v>13178</v>
      </c>
      <c r="IF6104" s="200" t="s">
        <v>13029</v>
      </c>
    </row>
    <row r="6105" spans="237:240" x14ac:dyDescent="0.3">
      <c r="IC6105" s="200" t="s">
        <v>13179</v>
      </c>
      <c r="ID6105" s="200" t="s">
        <v>13180</v>
      </c>
      <c r="IE6105" s="200" t="s">
        <v>13181</v>
      </c>
      <c r="IF6105" s="200" t="s">
        <v>13029</v>
      </c>
    </row>
    <row r="6106" spans="237:240" x14ac:dyDescent="0.3">
      <c r="IC6106" s="200" t="s">
        <v>13182</v>
      </c>
      <c r="ID6106" s="200" t="s">
        <v>13183</v>
      </c>
      <c r="IE6106" s="200" t="s">
        <v>13184</v>
      </c>
      <c r="IF6106" s="200" t="s">
        <v>13029</v>
      </c>
    </row>
    <row r="6107" spans="237:240" x14ac:dyDescent="0.3">
      <c r="IC6107" s="200" t="s">
        <v>13185</v>
      </c>
      <c r="ID6107" s="200" t="s">
        <v>13186</v>
      </c>
      <c r="IE6107" s="200" t="s">
        <v>13187</v>
      </c>
      <c r="IF6107" s="200" t="s">
        <v>13029</v>
      </c>
    </row>
    <row r="6108" spans="237:240" x14ac:dyDescent="0.3">
      <c r="IC6108" s="200" t="s">
        <v>13188</v>
      </c>
      <c r="ID6108" s="200" t="s">
        <v>13186</v>
      </c>
      <c r="IE6108" s="200" t="s">
        <v>13187</v>
      </c>
      <c r="IF6108" s="200" t="s">
        <v>13029</v>
      </c>
    </row>
    <row r="6109" spans="237:240" x14ac:dyDescent="0.3">
      <c r="IC6109" s="200" t="s">
        <v>13189</v>
      </c>
      <c r="ID6109" s="200" t="s">
        <v>13186</v>
      </c>
      <c r="IE6109" s="200" t="s">
        <v>13187</v>
      </c>
      <c r="IF6109" s="200" t="s">
        <v>13029</v>
      </c>
    </row>
    <row r="6110" spans="237:240" x14ac:dyDescent="0.3">
      <c r="IC6110" s="200" t="s">
        <v>13190</v>
      </c>
      <c r="ID6110" s="200" t="s">
        <v>13186</v>
      </c>
      <c r="IE6110" s="200" t="s">
        <v>13187</v>
      </c>
      <c r="IF6110" s="200" t="s">
        <v>13029</v>
      </c>
    </row>
    <row r="6111" spans="237:240" x14ac:dyDescent="0.3">
      <c r="IC6111" s="200" t="s">
        <v>13191</v>
      </c>
      <c r="ID6111" s="200" t="s">
        <v>13192</v>
      </c>
      <c r="IE6111" s="200" t="s">
        <v>13193</v>
      </c>
      <c r="IF6111" s="200" t="s">
        <v>13029</v>
      </c>
    </row>
    <row r="6112" spans="237:240" x14ac:dyDescent="0.3">
      <c r="IC6112" s="200" t="s">
        <v>13194</v>
      </c>
      <c r="ID6112" s="200" t="s">
        <v>13195</v>
      </c>
      <c r="IE6112" s="200" t="s">
        <v>13196</v>
      </c>
      <c r="IF6112" s="200" t="s">
        <v>13029</v>
      </c>
    </row>
    <row r="6113" spans="237:240" x14ac:dyDescent="0.3">
      <c r="IC6113" s="200" t="s">
        <v>13197</v>
      </c>
      <c r="ID6113" s="200" t="s">
        <v>13198</v>
      </c>
      <c r="IE6113" s="200" t="s">
        <v>13199</v>
      </c>
      <c r="IF6113" s="200" t="s">
        <v>13029</v>
      </c>
    </row>
    <row r="6114" spans="237:240" x14ac:dyDescent="0.3">
      <c r="IC6114" s="200" t="s">
        <v>13200</v>
      </c>
      <c r="ID6114" s="200" t="s">
        <v>13201</v>
      </c>
      <c r="IE6114" s="200" t="s">
        <v>13202</v>
      </c>
      <c r="IF6114" s="200" t="s">
        <v>13029</v>
      </c>
    </row>
    <row r="6115" spans="237:240" x14ac:dyDescent="0.3">
      <c r="IC6115" s="200" t="s">
        <v>13203</v>
      </c>
      <c r="ID6115" s="200" t="s">
        <v>13204</v>
      </c>
      <c r="IE6115" s="200" t="s">
        <v>13205</v>
      </c>
      <c r="IF6115" s="200" t="s">
        <v>13029</v>
      </c>
    </row>
    <row r="6116" spans="237:240" x14ac:dyDescent="0.3">
      <c r="IC6116" s="200" t="s">
        <v>13206</v>
      </c>
      <c r="ID6116" s="200" t="s">
        <v>13207</v>
      </c>
      <c r="IE6116" s="200" t="s">
        <v>13208</v>
      </c>
      <c r="IF6116" s="200" t="s">
        <v>13029</v>
      </c>
    </row>
    <row r="6117" spans="237:240" x14ac:dyDescent="0.3">
      <c r="IC6117" s="200" t="s">
        <v>13209</v>
      </c>
      <c r="ID6117" s="200" t="s">
        <v>13210</v>
      </c>
      <c r="IE6117" s="200" t="s">
        <v>13211</v>
      </c>
      <c r="IF6117" s="200" t="s">
        <v>13029</v>
      </c>
    </row>
    <row r="6118" spans="237:240" x14ac:dyDescent="0.3">
      <c r="IC6118" s="200" t="s">
        <v>13212</v>
      </c>
      <c r="ID6118" s="200" t="s">
        <v>13210</v>
      </c>
      <c r="IE6118" s="200" t="s">
        <v>13211</v>
      </c>
      <c r="IF6118" s="200" t="s">
        <v>13029</v>
      </c>
    </row>
    <row r="6119" spans="237:240" x14ac:dyDescent="0.3">
      <c r="IC6119" s="200" t="s">
        <v>13213</v>
      </c>
      <c r="ID6119" s="200" t="s">
        <v>13210</v>
      </c>
      <c r="IE6119" s="200" t="s">
        <v>13211</v>
      </c>
      <c r="IF6119" s="200" t="s">
        <v>13029</v>
      </c>
    </row>
    <row r="6120" spans="237:240" x14ac:dyDescent="0.3">
      <c r="IC6120" s="200" t="s">
        <v>13214</v>
      </c>
      <c r="ID6120" s="200" t="s">
        <v>13210</v>
      </c>
      <c r="IE6120" s="200" t="s">
        <v>13211</v>
      </c>
      <c r="IF6120" s="200" t="s">
        <v>13029</v>
      </c>
    </row>
    <row r="6121" spans="237:240" x14ac:dyDescent="0.3">
      <c r="IC6121" s="200" t="s">
        <v>13215</v>
      </c>
      <c r="ID6121" s="200" t="s">
        <v>13210</v>
      </c>
      <c r="IE6121" s="200" t="s">
        <v>13211</v>
      </c>
      <c r="IF6121" s="200" t="s">
        <v>13029</v>
      </c>
    </row>
    <row r="6122" spans="237:240" x14ac:dyDescent="0.3">
      <c r="IC6122" s="200" t="s">
        <v>13216</v>
      </c>
      <c r="ID6122" s="200" t="s">
        <v>13210</v>
      </c>
      <c r="IE6122" s="200" t="s">
        <v>13211</v>
      </c>
      <c r="IF6122" s="200" t="s">
        <v>13029</v>
      </c>
    </row>
    <row r="6123" spans="237:240" x14ac:dyDescent="0.3">
      <c r="IC6123" s="200" t="s">
        <v>13217</v>
      </c>
      <c r="ID6123" s="200" t="s">
        <v>13210</v>
      </c>
      <c r="IE6123" s="200" t="s">
        <v>13211</v>
      </c>
      <c r="IF6123" s="200" t="s">
        <v>13029</v>
      </c>
    </row>
    <row r="6124" spans="237:240" x14ac:dyDescent="0.3">
      <c r="IC6124" s="200" t="s">
        <v>13218</v>
      </c>
      <c r="ID6124" s="200" t="s">
        <v>13210</v>
      </c>
      <c r="IE6124" s="200" t="s">
        <v>13211</v>
      </c>
      <c r="IF6124" s="200" t="s">
        <v>13029</v>
      </c>
    </row>
    <row r="6125" spans="237:240" x14ac:dyDescent="0.3">
      <c r="IC6125" s="200" t="s">
        <v>13219</v>
      </c>
      <c r="ID6125" s="200" t="s">
        <v>13210</v>
      </c>
      <c r="IE6125" s="200" t="s">
        <v>13211</v>
      </c>
      <c r="IF6125" s="200" t="s">
        <v>13029</v>
      </c>
    </row>
    <row r="6126" spans="237:240" x14ac:dyDescent="0.3">
      <c r="IC6126" s="200" t="s">
        <v>13220</v>
      </c>
      <c r="ID6126" s="200" t="s">
        <v>13210</v>
      </c>
      <c r="IE6126" s="200" t="s">
        <v>13211</v>
      </c>
      <c r="IF6126" s="200" t="s">
        <v>13029</v>
      </c>
    </row>
    <row r="6127" spans="237:240" x14ac:dyDescent="0.3">
      <c r="IC6127" s="200" t="s">
        <v>13221</v>
      </c>
      <c r="ID6127" s="200" t="s">
        <v>13210</v>
      </c>
      <c r="IE6127" s="200" t="s">
        <v>13211</v>
      </c>
      <c r="IF6127" s="200" t="s">
        <v>13029</v>
      </c>
    </row>
    <row r="6128" spans="237:240" x14ac:dyDescent="0.3">
      <c r="IC6128" s="200" t="s">
        <v>13222</v>
      </c>
      <c r="ID6128" s="200" t="s">
        <v>13210</v>
      </c>
      <c r="IE6128" s="200" t="s">
        <v>13211</v>
      </c>
      <c r="IF6128" s="200" t="s">
        <v>13029</v>
      </c>
    </row>
    <row r="6129" spans="237:240" x14ac:dyDescent="0.3">
      <c r="IC6129" s="200" t="s">
        <v>13223</v>
      </c>
      <c r="ID6129" s="200" t="s">
        <v>13210</v>
      </c>
      <c r="IE6129" s="200" t="s">
        <v>13211</v>
      </c>
      <c r="IF6129" s="200" t="s">
        <v>13029</v>
      </c>
    </row>
    <row r="6130" spans="237:240" x14ac:dyDescent="0.3">
      <c r="IC6130" s="200" t="s">
        <v>13224</v>
      </c>
      <c r="ID6130" s="200" t="s">
        <v>13210</v>
      </c>
      <c r="IE6130" s="200" t="s">
        <v>13211</v>
      </c>
      <c r="IF6130" s="200" t="s">
        <v>13029</v>
      </c>
    </row>
    <row r="6131" spans="237:240" x14ac:dyDescent="0.3">
      <c r="IC6131" s="200" t="s">
        <v>13225</v>
      </c>
      <c r="ID6131" s="200" t="s">
        <v>13210</v>
      </c>
      <c r="IE6131" s="200" t="s">
        <v>13211</v>
      </c>
      <c r="IF6131" s="200" t="s">
        <v>13029</v>
      </c>
    </row>
    <row r="6132" spans="237:240" x14ac:dyDescent="0.3">
      <c r="IC6132" s="200" t="s">
        <v>13226</v>
      </c>
      <c r="ID6132" s="200" t="s">
        <v>13210</v>
      </c>
      <c r="IE6132" s="200" t="s">
        <v>13227</v>
      </c>
      <c r="IF6132" s="200" t="s">
        <v>13029</v>
      </c>
    </row>
    <row r="6133" spans="237:240" x14ac:dyDescent="0.3">
      <c r="IC6133" s="200" t="s">
        <v>13228</v>
      </c>
      <c r="ID6133" s="200" t="s">
        <v>13210</v>
      </c>
      <c r="IE6133" s="200" t="s">
        <v>13227</v>
      </c>
      <c r="IF6133" s="200" t="s">
        <v>13029</v>
      </c>
    </row>
    <row r="6134" spans="237:240" x14ac:dyDescent="0.3">
      <c r="IC6134" s="200" t="s">
        <v>13229</v>
      </c>
      <c r="ID6134" s="200" t="s">
        <v>13210</v>
      </c>
      <c r="IE6134" s="200" t="s">
        <v>13227</v>
      </c>
      <c r="IF6134" s="200" t="s">
        <v>13029</v>
      </c>
    </row>
    <row r="6135" spans="237:240" x14ac:dyDescent="0.3">
      <c r="IC6135" s="200" t="s">
        <v>13230</v>
      </c>
      <c r="ID6135" s="200" t="s">
        <v>13231</v>
      </c>
      <c r="IE6135" s="200" t="s">
        <v>13232</v>
      </c>
      <c r="IF6135" s="200" t="s">
        <v>13029</v>
      </c>
    </row>
    <row r="6136" spans="237:240" x14ac:dyDescent="0.3">
      <c r="IC6136" s="200" t="s">
        <v>13233</v>
      </c>
      <c r="ID6136" s="200" t="s">
        <v>13234</v>
      </c>
      <c r="IE6136" s="200" t="s">
        <v>13235</v>
      </c>
      <c r="IF6136" s="200" t="s">
        <v>13029</v>
      </c>
    </row>
    <row r="6137" spans="237:240" x14ac:dyDescent="0.3">
      <c r="IC6137" s="200" t="s">
        <v>13236</v>
      </c>
      <c r="ID6137" s="200" t="s">
        <v>1779</v>
      </c>
      <c r="IE6137" s="200" t="s">
        <v>13237</v>
      </c>
      <c r="IF6137" s="200" t="s">
        <v>13029</v>
      </c>
    </row>
    <row r="6138" spans="237:240" x14ac:dyDescent="0.3">
      <c r="IC6138" s="200" t="s">
        <v>13238</v>
      </c>
      <c r="ID6138" s="200" t="s">
        <v>7132</v>
      </c>
      <c r="IE6138" s="200" t="s">
        <v>13239</v>
      </c>
      <c r="IF6138" s="200" t="s">
        <v>13029</v>
      </c>
    </row>
    <row r="6139" spans="237:240" x14ac:dyDescent="0.3">
      <c r="IC6139" s="200" t="s">
        <v>13240</v>
      </c>
      <c r="ID6139" s="200" t="s">
        <v>13241</v>
      </c>
      <c r="IE6139" s="200" t="s">
        <v>13242</v>
      </c>
      <c r="IF6139" s="200" t="s">
        <v>13029</v>
      </c>
    </row>
    <row r="6140" spans="237:240" x14ac:dyDescent="0.3">
      <c r="IC6140" s="200" t="s">
        <v>13243</v>
      </c>
      <c r="ID6140" s="200" t="s">
        <v>13244</v>
      </c>
      <c r="IE6140" s="200" t="s">
        <v>13245</v>
      </c>
      <c r="IF6140" s="200" t="s">
        <v>13029</v>
      </c>
    </row>
    <row r="6141" spans="237:240" x14ac:dyDescent="0.3">
      <c r="IC6141" s="200" t="s">
        <v>13246</v>
      </c>
      <c r="ID6141" s="200" t="s">
        <v>13247</v>
      </c>
      <c r="IE6141" s="200" t="s">
        <v>13248</v>
      </c>
      <c r="IF6141" s="200" t="s">
        <v>13029</v>
      </c>
    </row>
    <row r="6142" spans="237:240" x14ac:dyDescent="0.3">
      <c r="IC6142" s="200" t="s">
        <v>13249</v>
      </c>
      <c r="ID6142" s="200" t="s">
        <v>13250</v>
      </c>
      <c r="IE6142" s="200" t="s">
        <v>13251</v>
      </c>
      <c r="IF6142" s="200" t="s">
        <v>13029</v>
      </c>
    </row>
    <row r="6143" spans="237:240" x14ac:dyDescent="0.3">
      <c r="IC6143" s="200" t="s">
        <v>13252</v>
      </c>
      <c r="ID6143" s="200" t="s">
        <v>13253</v>
      </c>
      <c r="IE6143" s="200" t="s">
        <v>13254</v>
      </c>
      <c r="IF6143" s="200" t="s">
        <v>13255</v>
      </c>
    </row>
    <row r="6144" spans="237:240" x14ac:dyDescent="0.3">
      <c r="IC6144" s="200" t="s">
        <v>13256</v>
      </c>
      <c r="ID6144" s="200" t="s">
        <v>13253</v>
      </c>
      <c r="IE6144" s="200" t="s">
        <v>13254</v>
      </c>
      <c r="IF6144" s="200" t="s">
        <v>13255</v>
      </c>
    </row>
    <row r="6145" spans="237:240" x14ac:dyDescent="0.3">
      <c r="IC6145" s="200" t="s">
        <v>13257</v>
      </c>
      <c r="ID6145" s="200" t="s">
        <v>13253</v>
      </c>
      <c r="IE6145" s="200" t="s">
        <v>13254</v>
      </c>
      <c r="IF6145" s="200" t="s">
        <v>13255</v>
      </c>
    </row>
    <row r="6146" spans="237:240" x14ac:dyDescent="0.3">
      <c r="IC6146" s="200" t="s">
        <v>13258</v>
      </c>
      <c r="ID6146" s="200" t="s">
        <v>13253</v>
      </c>
      <c r="IE6146" s="200" t="s">
        <v>13254</v>
      </c>
      <c r="IF6146" s="200" t="s">
        <v>13255</v>
      </c>
    </row>
    <row r="6147" spans="237:240" x14ac:dyDescent="0.3">
      <c r="IC6147" s="200" t="s">
        <v>13259</v>
      </c>
      <c r="ID6147" s="200" t="s">
        <v>13253</v>
      </c>
      <c r="IE6147" s="200" t="s">
        <v>13254</v>
      </c>
      <c r="IF6147" s="200" t="s">
        <v>13255</v>
      </c>
    </row>
    <row r="6148" spans="237:240" x14ac:dyDescent="0.3">
      <c r="IC6148" s="200" t="s">
        <v>13260</v>
      </c>
      <c r="ID6148" s="200" t="s">
        <v>13253</v>
      </c>
      <c r="IE6148" s="200" t="s">
        <v>13254</v>
      </c>
      <c r="IF6148" s="200" t="s">
        <v>13255</v>
      </c>
    </row>
    <row r="6149" spans="237:240" x14ac:dyDescent="0.3">
      <c r="IC6149" s="200" t="s">
        <v>13261</v>
      </c>
      <c r="ID6149" s="200" t="s">
        <v>13253</v>
      </c>
      <c r="IE6149" s="200" t="s">
        <v>13254</v>
      </c>
      <c r="IF6149" s="200" t="s">
        <v>13255</v>
      </c>
    </row>
    <row r="6150" spans="237:240" x14ac:dyDescent="0.3">
      <c r="IC6150" s="200" t="s">
        <v>13262</v>
      </c>
      <c r="ID6150" s="200" t="s">
        <v>13253</v>
      </c>
      <c r="IE6150" s="200" t="s">
        <v>13254</v>
      </c>
      <c r="IF6150" s="200" t="s">
        <v>13255</v>
      </c>
    </row>
    <row r="6151" spans="237:240" x14ac:dyDescent="0.3">
      <c r="IC6151" s="200" t="s">
        <v>13263</v>
      </c>
      <c r="ID6151" s="200" t="s">
        <v>13253</v>
      </c>
      <c r="IE6151" s="200" t="s">
        <v>13254</v>
      </c>
      <c r="IF6151" s="200" t="s">
        <v>13255</v>
      </c>
    </row>
    <row r="6152" spans="237:240" x14ac:dyDescent="0.3">
      <c r="IC6152" s="200" t="s">
        <v>13264</v>
      </c>
      <c r="ID6152" s="200" t="s">
        <v>13253</v>
      </c>
      <c r="IE6152" s="200" t="s">
        <v>13254</v>
      </c>
      <c r="IF6152" s="200" t="s">
        <v>13255</v>
      </c>
    </row>
    <row r="6153" spans="237:240" x14ac:dyDescent="0.3">
      <c r="IC6153" s="200" t="s">
        <v>13265</v>
      </c>
      <c r="ID6153" s="200" t="s">
        <v>13253</v>
      </c>
      <c r="IE6153" s="200" t="s">
        <v>13254</v>
      </c>
      <c r="IF6153" s="200" t="s">
        <v>13255</v>
      </c>
    </row>
    <row r="6154" spans="237:240" x14ac:dyDescent="0.3">
      <c r="IC6154" s="200" t="s">
        <v>13266</v>
      </c>
      <c r="ID6154" s="200" t="s">
        <v>13267</v>
      </c>
      <c r="IE6154" s="200" t="s">
        <v>13268</v>
      </c>
      <c r="IF6154" s="200" t="s">
        <v>13255</v>
      </c>
    </row>
    <row r="6155" spans="237:240" x14ac:dyDescent="0.3">
      <c r="IC6155" s="200" t="s">
        <v>13269</v>
      </c>
      <c r="ID6155" s="200" t="s">
        <v>13270</v>
      </c>
      <c r="IE6155" s="200" t="s">
        <v>13271</v>
      </c>
      <c r="IF6155" s="200" t="s">
        <v>13255</v>
      </c>
    </row>
    <row r="6156" spans="237:240" x14ac:dyDescent="0.3">
      <c r="IC6156" s="200" t="s">
        <v>13272</v>
      </c>
      <c r="ID6156" s="200" t="s">
        <v>13273</v>
      </c>
      <c r="IE6156" s="200" t="s">
        <v>13274</v>
      </c>
      <c r="IF6156" s="200" t="s">
        <v>13255</v>
      </c>
    </row>
    <row r="6157" spans="237:240" x14ac:dyDescent="0.3">
      <c r="IC6157" s="200" t="s">
        <v>13275</v>
      </c>
      <c r="ID6157" s="200" t="s">
        <v>13276</v>
      </c>
      <c r="IE6157" s="200" t="s">
        <v>13277</v>
      </c>
      <c r="IF6157" s="200" t="s">
        <v>13255</v>
      </c>
    </row>
    <row r="6158" spans="237:240" x14ac:dyDescent="0.3">
      <c r="IC6158" s="200" t="s">
        <v>13278</v>
      </c>
      <c r="ID6158" s="200" t="s">
        <v>13279</v>
      </c>
      <c r="IE6158" s="200" t="s">
        <v>13280</v>
      </c>
      <c r="IF6158" s="200" t="s">
        <v>13255</v>
      </c>
    </row>
    <row r="6159" spans="237:240" x14ac:dyDescent="0.3">
      <c r="IC6159" s="200" t="s">
        <v>13281</v>
      </c>
      <c r="ID6159" s="200" t="s">
        <v>13282</v>
      </c>
      <c r="IE6159" s="200" t="s">
        <v>13283</v>
      </c>
      <c r="IF6159" s="200" t="s">
        <v>13255</v>
      </c>
    </row>
    <row r="6160" spans="237:240" x14ac:dyDescent="0.3">
      <c r="IC6160" s="200" t="s">
        <v>13284</v>
      </c>
      <c r="ID6160" s="200" t="s">
        <v>13285</v>
      </c>
      <c r="IE6160" s="200" t="s">
        <v>13286</v>
      </c>
      <c r="IF6160" s="200" t="s">
        <v>13255</v>
      </c>
    </row>
    <row r="6161" spans="237:240" x14ac:dyDescent="0.3">
      <c r="IC6161" s="200" t="s">
        <v>13287</v>
      </c>
      <c r="ID6161" s="200" t="s">
        <v>13288</v>
      </c>
      <c r="IE6161" s="200" t="s">
        <v>13289</v>
      </c>
      <c r="IF6161" s="200" t="s">
        <v>13255</v>
      </c>
    </row>
    <row r="6162" spans="237:240" x14ac:dyDescent="0.3">
      <c r="IC6162" s="200" t="s">
        <v>13290</v>
      </c>
      <c r="ID6162" s="200" t="s">
        <v>13291</v>
      </c>
      <c r="IE6162" s="200" t="s">
        <v>13292</v>
      </c>
      <c r="IF6162" s="200" t="s">
        <v>13255</v>
      </c>
    </row>
    <row r="6163" spans="237:240" x14ac:dyDescent="0.3">
      <c r="IC6163" s="200" t="s">
        <v>13293</v>
      </c>
      <c r="ID6163" s="200" t="s">
        <v>13294</v>
      </c>
      <c r="IE6163" s="200" t="s">
        <v>13295</v>
      </c>
      <c r="IF6163" s="200" t="s">
        <v>13255</v>
      </c>
    </row>
    <row r="6164" spans="237:240" x14ac:dyDescent="0.3">
      <c r="IC6164" s="200" t="s">
        <v>13296</v>
      </c>
      <c r="ID6164" s="200" t="s">
        <v>13297</v>
      </c>
      <c r="IE6164" s="200" t="s">
        <v>13298</v>
      </c>
      <c r="IF6164" s="200" t="s">
        <v>13255</v>
      </c>
    </row>
    <row r="6165" spans="237:240" x14ac:dyDescent="0.3">
      <c r="IC6165" s="200" t="s">
        <v>13299</v>
      </c>
      <c r="ID6165" s="200" t="s">
        <v>13300</v>
      </c>
      <c r="IE6165" s="200" t="s">
        <v>13301</v>
      </c>
      <c r="IF6165" s="200" t="s">
        <v>13255</v>
      </c>
    </row>
    <row r="6166" spans="237:240" x14ac:dyDescent="0.3">
      <c r="IC6166" s="200" t="s">
        <v>13302</v>
      </c>
      <c r="ID6166" s="200" t="s">
        <v>13303</v>
      </c>
      <c r="IE6166" s="200" t="s">
        <v>13304</v>
      </c>
      <c r="IF6166" s="200" t="s">
        <v>13255</v>
      </c>
    </row>
    <row r="6167" spans="237:240" x14ac:dyDescent="0.3">
      <c r="IC6167" s="200" t="s">
        <v>13305</v>
      </c>
      <c r="ID6167" s="200" t="s">
        <v>13306</v>
      </c>
      <c r="IE6167" s="200" t="s">
        <v>13307</v>
      </c>
      <c r="IF6167" s="200" t="s">
        <v>13255</v>
      </c>
    </row>
    <row r="6168" spans="237:240" x14ac:dyDescent="0.3">
      <c r="IC6168" s="200" t="s">
        <v>13308</v>
      </c>
      <c r="ID6168" s="200" t="s">
        <v>13309</v>
      </c>
      <c r="IE6168" s="200" t="s">
        <v>13310</v>
      </c>
      <c r="IF6168" s="200" t="s">
        <v>13255</v>
      </c>
    </row>
    <row r="6169" spans="237:240" x14ac:dyDescent="0.3">
      <c r="IC6169" s="200" t="s">
        <v>13311</v>
      </c>
      <c r="ID6169" s="200" t="s">
        <v>13312</v>
      </c>
      <c r="IE6169" s="200" t="s">
        <v>13313</v>
      </c>
      <c r="IF6169" s="200" t="s">
        <v>13255</v>
      </c>
    </row>
    <row r="6170" spans="237:240" x14ac:dyDescent="0.3">
      <c r="IC6170" s="200" t="s">
        <v>13314</v>
      </c>
      <c r="ID6170" s="200" t="s">
        <v>13315</v>
      </c>
      <c r="IE6170" s="200" t="s">
        <v>13316</v>
      </c>
      <c r="IF6170" s="200" t="s">
        <v>13255</v>
      </c>
    </row>
    <row r="6171" spans="237:240" x14ac:dyDescent="0.3">
      <c r="IC6171" s="200" t="s">
        <v>13317</v>
      </c>
      <c r="ID6171" s="200" t="s">
        <v>13318</v>
      </c>
      <c r="IE6171" s="200" t="s">
        <v>13319</v>
      </c>
      <c r="IF6171" s="200" t="s">
        <v>13255</v>
      </c>
    </row>
    <row r="6172" spans="237:240" x14ac:dyDescent="0.3">
      <c r="IC6172" s="200" t="s">
        <v>13320</v>
      </c>
      <c r="ID6172" s="200" t="s">
        <v>2662</v>
      </c>
      <c r="IE6172" s="200" t="s">
        <v>13321</v>
      </c>
      <c r="IF6172" s="200" t="s">
        <v>13255</v>
      </c>
    </row>
    <row r="6173" spans="237:240" x14ac:dyDescent="0.3">
      <c r="IC6173" s="200" t="s">
        <v>13322</v>
      </c>
      <c r="ID6173" s="200" t="s">
        <v>13323</v>
      </c>
      <c r="IE6173" s="200" t="s">
        <v>13324</v>
      </c>
      <c r="IF6173" s="200" t="s">
        <v>13255</v>
      </c>
    </row>
    <row r="6174" spans="237:240" x14ac:dyDescent="0.3">
      <c r="IC6174" s="200" t="s">
        <v>13325</v>
      </c>
      <c r="ID6174" s="200" t="s">
        <v>13326</v>
      </c>
      <c r="IE6174" s="200" t="s">
        <v>13327</v>
      </c>
      <c r="IF6174" s="200" t="s">
        <v>13255</v>
      </c>
    </row>
    <row r="6175" spans="237:240" x14ac:dyDescent="0.3">
      <c r="IC6175" s="200" t="s">
        <v>13328</v>
      </c>
      <c r="ID6175" s="200" t="s">
        <v>13329</v>
      </c>
      <c r="IE6175" s="200" t="s">
        <v>13330</v>
      </c>
      <c r="IF6175" s="200" t="s">
        <v>13255</v>
      </c>
    </row>
    <row r="6176" spans="237:240" x14ac:dyDescent="0.3">
      <c r="IC6176" s="200" t="s">
        <v>13331</v>
      </c>
      <c r="ID6176" s="200" t="s">
        <v>13332</v>
      </c>
      <c r="IE6176" s="200" t="s">
        <v>13333</v>
      </c>
      <c r="IF6176" s="200" t="s">
        <v>13255</v>
      </c>
    </row>
    <row r="6177" spans="237:240" x14ac:dyDescent="0.3">
      <c r="IC6177" s="200" t="s">
        <v>13334</v>
      </c>
      <c r="ID6177" s="200" t="s">
        <v>13335</v>
      </c>
      <c r="IE6177" s="200" t="s">
        <v>13336</v>
      </c>
      <c r="IF6177" s="200" t="s">
        <v>13255</v>
      </c>
    </row>
    <row r="6178" spans="237:240" x14ac:dyDescent="0.3">
      <c r="IC6178" s="200" t="s">
        <v>13337</v>
      </c>
      <c r="ID6178" s="200" t="s">
        <v>13338</v>
      </c>
      <c r="IE6178" s="200" t="s">
        <v>13339</v>
      </c>
      <c r="IF6178" s="200" t="s">
        <v>13255</v>
      </c>
    </row>
    <row r="6179" spans="237:240" x14ac:dyDescent="0.3">
      <c r="IC6179" s="200" t="s">
        <v>13340</v>
      </c>
      <c r="ID6179" s="200" t="s">
        <v>13341</v>
      </c>
      <c r="IE6179" s="200" t="s">
        <v>13342</v>
      </c>
      <c r="IF6179" s="200" t="s">
        <v>13255</v>
      </c>
    </row>
    <row r="6180" spans="237:240" x14ac:dyDescent="0.3">
      <c r="IC6180" s="200" t="s">
        <v>13343</v>
      </c>
      <c r="ID6180" s="200" t="s">
        <v>13344</v>
      </c>
      <c r="IE6180" s="200" t="s">
        <v>13345</v>
      </c>
      <c r="IF6180" s="200" t="s">
        <v>7798</v>
      </c>
    </row>
    <row r="6181" spans="237:240" x14ac:dyDescent="0.3">
      <c r="IC6181" s="200" t="s">
        <v>13346</v>
      </c>
      <c r="ID6181" s="200" t="s">
        <v>13347</v>
      </c>
      <c r="IE6181" s="200" t="s">
        <v>13348</v>
      </c>
      <c r="IF6181" s="200" t="s">
        <v>7798</v>
      </c>
    </row>
    <row r="6182" spans="237:240" x14ac:dyDescent="0.3">
      <c r="IC6182" s="200" t="s">
        <v>13349</v>
      </c>
      <c r="ID6182" s="200" t="s">
        <v>13350</v>
      </c>
      <c r="IE6182" s="200" t="s">
        <v>13351</v>
      </c>
      <c r="IF6182" s="200" t="s">
        <v>13255</v>
      </c>
    </row>
    <row r="6183" spans="237:240" x14ac:dyDescent="0.3">
      <c r="IC6183" s="200" t="s">
        <v>13352</v>
      </c>
      <c r="ID6183" s="200" t="s">
        <v>13353</v>
      </c>
      <c r="IE6183" s="200" t="s">
        <v>13354</v>
      </c>
      <c r="IF6183" s="200" t="s">
        <v>13255</v>
      </c>
    </row>
    <row r="6184" spans="237:240" x14ac:dyDescent="0.3">
      <c r="IC6184" s="200" t="s">
        <v>13355</v>
      </c>
      <c r="ID6184" s="200" t="s">
        <v>13356</v>
      </c>
      <c r="IE6184" s="200" t="s">
        <v>13357</v>
      </c>
      <c r="IF6184" s="200" t="s">
        <v>13255</v>
      </c>
    </row>
    <row r="6185" spans="237:240" x14ac:dyDescent="0.3">
      <c r="IC6185" s="200" t="s">
        <v>13358</v>
      </c>
      <c r="ID6185" s="200" t="s">
        <v>13359</v>
      </c>
      <c r="IE6185" s="200" t="s">
        <v>13360</v>
      </c>
      <c r="IF6185" s="200" t="s">
        <v>13255</v>
      </c>
    </row>
    <row r="6186" spans="237:240" x14ac:dyDescent="0.3">
      <c r="IC6186" s="200" t="s">
        <v>13361</v>
      </c>
      <c r="ID6186" s="200" t="s">
        <v>13362</v>
      </c>
      <c r="IE6186" s="200" t="s">
        <v>13363</v>
      </c>
      <c r="IF6186" s="200" t="s">
        <v>13255</v>
      </c>
    </row>
    <row r="6187" spans="237:240" x14ac:dyDescent="0.3">
      <c r="IC6187" s="200" t="s">
        <v>13364</v>
      </c>
      <c r="ID6187" s="200" t="s">
        <v>13365</v>
      </c>
      <c r="IE6187" s="200" t="s">
        <v>13366</v>
      </c>
      <c r="IF6187" s="200" t="s">
        <v>13255</v>
      </c>
    </row>
    <row r="6188" spans="237:240" x14ac:dyDescent="0.3">
      <c r="IC6188" s="200" t="s">
        <v>13367</v>
      </c>
      <c r="ID6188" s="200" t="s">
        <v>13368</v>
      </c>
      <c r="IE6188" s="200" t="s">
        <v>13369</v>
      </c>
      <c r="IF6188" s="200" t="s">
        <v>13255</v>
      </c>
    </row>
    <row r="6189" spans="237:240" x14ac:dyDescent="0.3">
      <c r="IC6189" s="200" t="s">
        <v>13370</v>
      </c>
      <c r="ID6189" s="200" t="s">
        <v>12877</v>
      </c>
      <c r="IE6189" s="200" t="s">
        <v>13371</v>
      </c>
      <c r="IF6189" s="200" t="s">
        <v>13255</v>
      </c>
    </row>
    <row r="6190" spans="237:240" x14ac:dyDescent="0.3">
      <c r="IC6190" s="200" t="s">
        <v>13372</v>
      </c>
      <c r="ID6190" s="200" t="s">
        <v>13373</v>
      </c>
      <c r="IE6190" s="200" t="s">
        <v>13374</v>
      </c>
      <c r="IF6190" s="200" t="s">
        <v>13255</v>
      </c>
    </row>
    <row r="6191" spans="237:240" x14ac:dyDescent="0.3">
      <c r="IC6191" s="200" t="s">
        <v>13375</v>
      </c>
      <c r="ID6191" s="200" t="s">
        <v>13376</v>
      </c>
      <c r="IE6191" s="200" t="s">
        <v>13377</v>
      </c>
      <c r="IF6191" s="200" t="s">
        <v>13029</v>
      </c>
    </row>
    <row r="6192" spans="237:240" x14ac:dyDescent="0.3">
      <c r="IC6192" s="200" t="s">
        <v>13378</v>
      </c>
      <c r="ID6192" s="200" t="s">
        <v>13379</v>
      </c>
      <c r="IE6192" s="200" t="s">
        <v>13380</v>
      </c>
      <c r="IF6192" s="200" t="s">
        <v>13029</v>
      </c>
    </row>
    <row r="6193" spans="237:240" x14ac:dyDescent="0.3">
      <c r="IC6193" s="200" t="s">
        <v>13381</v>
      </c>
      <c r="ID6193" s="200" t="s">
        <v>13382</v>
      </c>
      <c r="IE6193" s="200" t="s">
        <v>13383</v>
      </c>
      <c r="IF6193" s="200" t="s">
        <v>13029</v>
      </c>
    </row>
    <row r="6194" spans="237:240" x14ac:dyDescent="0.3">
      <c r="IC6194" s="200" t="s">
        <v>13384</v>
      </c>
      <c r="ID6194" s="200" t="s">
        <v>13385</v>
      </c>
      <c r="IE6194" s="200" t="s">
        <v>13386</v>
      </c>
      <c r="IF6194" s="200" t="s">
        <v>13029</v>
      </c>
    </row>
    <row r="6195" spans="237:240" x14ac:dyDescent="0.3">
      <c r="IC6195" s="200" t="s">
        <v>13387</v>
      </c>
      <c r="ID6195" s="200" t="s">
        <v>13388</v>
      </c>
      <c r="IE6195" s="200" t="s">
        <v>13389</v>
      </c>
      <c r="IF6195" s="200" t="s">
        <v>13255</v>
      </c>
    </row>
    <row r="6196" spans="237:240" x14ac:dyDescent="0.3">
      <c r="IC6196" s="200" t="s">
        <v>13390</v>
      </c>
      <c r="ID6196" s="200" t="s">
        <v>13391</v>
      </c>
      <c r="IE6196" s="200" t="s">
        <v>13392</v>
      </c>
      <c r="IF6196" s="200" t="s">
        <v>13255</v>
      </c>
    </row>
    <row r="6197" spans="237:240" x14ac:dyDescent="0.3">
      <c r="IC6197" s="200" t="s">
        <v>13393</v>
      </c>
      <c r="ID6197" s="200" t="s">
        <v>13394</v>
      </c>
      <c r="IE6197" s="200" t="s">
        <v>13395</v>
      </c>
      <c r="IF6197" s="200" t="s">
        <v>13255</v>
      </c>
    </row>
    <row r="6198" spans="237:240" x14ac:dyDescent="0.3">
      <c r="IC6198" s="200" t="s">
        <v>13396</v>
      </c>
      <c r="ID6198" s="200" t="s">
        <v>13397</v>
      </c>
      <c r="IE6198" s="200" t="s">
        <v>13398</v>
      </c>
      <c r="IF6198" s="200" t="s">
        <v>13255</v>
      </c>
    </row>
    <row r="6199" spans="237:240" x14ac:dyDescent="0.3">
      <c r="IC6199" s="200" t="s">
        <v>13399</v>
      </c>
      <c r="ID6199" s="200" t="s">
        <v>13400</v>
      </c>
      <c r="IE6199" s="200" t="s">
        <v>13401</v>
      </c>
      <c r="IF6199" s="200" t="s">
        <v>13255</v>
      </c>
    </row>
    <row r="6200" spans="237:240" x14ac:dyDescent="0.3">
      <c r="IC6200" s="200" t="s">
        <v>13402</v>
      </c>
      <c r="ID6200" s="200" t="s">
        <v>13403</v>
      </c>
      <c r="IE6200" s="200" t="s">
        <v>13404</v>
      </c>
      <c r="IF6200" s="200" t="s">
        <v>13255</v>
      </c>
    </row>
    <row r="6201" spans="237:240" x14ac:dyDescent="0.3">
      <c r="IC6201" s="200" t="s">
        <v>13405</v>
      </c>
      <c r="ID6201" s="200" t="s">
        <v>13406</v>
      </c>
      <c r="IE6201" s="200" t="s">
        <v>13407</v>
      </c>
      <c r="IF6201" s="200" t="s">
        <v>13255</v>
      </c>
    </row>
    <row r="6202" spans="237:240" x14ac:dyDescent="0.3">
      <c r="IC6202" s="200" t="s">
        <v>13408</v>
      </c>
      <c r="ID6202" s="200" t="s">
        <v>13409</v>
      </c>
      <c r="IE6202" s="200" t="s">
        <v>13410</v>
      </c>
      <c r="IF6202" s="200" t="s">
        <v>13255</v>
      </c>
    </row>
    <row r="6203" spans="237:240" x14ac:dyDescent="0.3">
      <c r="IC6203" s="200" t="s">
        <v>13411</v>
      </c>
      <c r="ID6203" s="200" t="s">
        <v>3615</v>
      </c>
      <c r="IE6203" s="200" t="s">
        <v>13412</v>
      </c>
      <c r="IF6203" s="200" t="s">
        <v>13255</v>
      </c>
    </row>
    <row r="6204" spans="237:240" x14ac:dyDescent="0.3">
      <c r="IC6204" s="200" t="s">
        <v>13413</v>
      </c>
      <c r="ID6204" s="200" t="s">
        <v>13414</v>
      </c>
      <c r="IE6204" s="200" t="s">
        <v>13415</v>
      </c>
      <c r="IF6204" s="200" t="s">
        <v>13255</v>
      </c>
    </row>
    <row r="6205" spans="237:240" x14ac:dyDescent="0.3">
      <c r="IC6205" s="200" t="s">
        <v>13416</v>
      </c>
      <c r="ID6205" s="200" t="s">
        <v>13417</v>
      </c>
      <c r="IE6205" s="200" t="s">
        <v>13418</v>
      </c>
      <c r="IF6205" s="200" t="s">
        <v>13255</v>
      </c>
    </row>
    <row r="6206" spans="237:240" x14ac:dyDescent="0.3">
      <c r="IC6206" s="200" t="s">
        <v>13419</v>
      </c>
      <c r="ID6206" s="200" t="s">
        <v>13420</v>
      </c>
      <c r="IE6206" s="200" t="s">
        <v>13421</v>
      </c>
      <c r="IF6206" s="200" t="s">
        <v>13255</v>
      </c>
    </row>
    <row r="6207" spans="237:240" x14ac:dyDescent="0.3">
      <c r="IC6207" s="200" t="s">
        <v>13422</v>
      </c>
      <c r="ID6207" s="200" t="s">
        <v>13423</v>
      </c>
      <c r="IE6207" s="200" t="s">
        <v>13424</v>
      </c>
      <c r="IF6207" s="200" t="s">
        <v>13255</v>
      </c>
    </row>
    <row r="6208" spans="237:240" x14ac:dyDescent="0.3">
      <c r="IC6208" s="200" t="s">
        <v>13425</v>
      </c>
      <c r="ID6208" s="200" t="s">
        <v>13426</v>
      </c>
      <c r="IE6208" s="200" t="s">
        <v>13427</v>
      </c>
      <c r="IF6208" s="200" t="s">
        <v>13255</v>
      </c>
    </row>
    <row r="6209" spans="237:240" x14ac:dyDescent="0.3">
      <c r="IC6209" s="200" t="s">
        <v>13428</v>
      </c>
      <c r="ID6209" s="200" t="s">
        <v>13429</v>
      </c>
      <c r="IE6209" s="200" t="s">
        <v>13430</v>
      </c>
      <c r="IF6209" s="200" t="s">
        <v>13255</v>
      </c>
    </row>
    <row r="6210" spans="237:240" x14ac:dyDescent="0.3">
      <c r="IC6210" s="200" t="s">
        <v>13431</v>
      </c>
      <c r="ID6210" s="200" t="s">
        <v>13432</v>
      </c>
      <c r="IE6210" s="200" t="s">
        <v>13433</v>
      </c>
      <c r="IF6210" s="200" t="s">
        <v>13255</v>
      </c>
    </row>
    <row r="6211" spans="237:240" x14ac:dyDescent="0.3">
      <c r="IC6211" s="200" t="s">
        <v>13434</v>
      </c>
      <c r="ID6211" s="200" t="s">
        <v>13435</v>
      </c>
      <c r="IE6211" s="200" t="s">
        <v>13436</v>
      </c>
      <c r="IF6211" s="200" t="s">
        <v>13255</v>
      </c>
    </row>
    <row r="6212" spans="237:240" x14ac:dyDescent="0.3">
      <c r="IC6212" s="200" t="s">
        <v>13437</v>
      </c>
      <c r="ID6212" s="200" t="s">
        <v>13438</v>
      </c>
      <c r="IE6212" s="200" t="s">
        <v>13439</v>
      </c>
      <c r="IF6212" s="200" t="s">
        <v>13255</v>
      </c>
    </row>
    <row r="6213" spans="237:240" x14ac:dyDescent="0.3">
      <c r="IC6213" s="200" t="s">
        <v>13440</v>
      </c>
      <c r="ID6213" s="200" t="s">
        <v>13441</v>
      </c>
      <c r="IE6213" s="200" t="s">
        <v>13442</v>
      </c>
      <c r="IF6213" s="200" t="s">
        <v>13255</v>
      </c>
    </row>
    <row r="6214" spans="237:240" x14ac:dyDescent="0.3">
      <c r="IC6214" s="200" t="s">
        <v>13443</v>
      </c>
      <c r="ID6214" s="200" t="s">
        <v>13444</v>
      </c>
      <c r="IE6214" s="200" t="s">
        <v>13445</v>
      </c>
      <c r="IF6214" s="200" t="s">
        <v>13255</v>
      </c>
    </row>
    <row r="6215" spans="237:240" x14ac:dyDescent="0.3">
      <c r="IC6215" s="200" t="s">
        <v>13446</v>
      </c>
      <c r="ID6215" s="200" t="s">
        <v>13447</v>
      </c>
      <c r="IE6215" s="200" t="s">
        <v>13448</v>
      </c>
      <c r="IF6215" s="200" t="s">
        <v>13255</v>
      </c>
    </row>
    <row r="6216" spans="237:240" x14ac:dyDescent="0.3">
      <c r="IC6216" s="200" t="s">
        <v>13449</v>
      </c>
      <c r="ID6216" s="200" t="s">
        <v>13450</v>
      </c>
      <c r="IE6216" s="200" t="s">
        <v>13451</v>
      </c>
      <c r="IF6216" s="200" t="s">
        <v>13255</v>
      </c>
    </row>
    <row r="6217" spans="237:240" x14ac:dyDescent="0.3">
      <c r="IC6217" s="200" t="s">
        <v>13452</v>
      </c>
      <c r="ID6217" s="200" t="s">
        <v>13453</v>
      </c>
      <c r="IE6217" s="200" t="s">
        <v>13454</v>
      </c>
      <c r="IF6217" s="200" t="s">
        <v>13255</v>
      </c>
    </row>
    <row r="6218" spans="237:240" x14ac:dyDescent="0.3">
      <c r="IC6218" s="200" t="s">
        <v>13455</v>
      </c>
      <c r="ID6218" s="200" t="s">
        <v>8993</v>
      </c>
      <c r="IE6218" s="200" t="s">
        <v>13456</v>
      </c>
      <c r="IF6218" s="200" t="s">
        <v>13255</v>
      </c>
    </row>
    <row r="6219" spans="237:240" x14ac:dyDescent="0.3">
      <c r="IC6219" s="200" t="s">
        <v>13457</v>
      </c>
      <c r="ID6219" s="200" t="s">
        <v>13458</v>
      </c>
      <c r="IE6219" s="200" t="s">
        <v>13459</v>
      </c>
      <c r="IF6219" s="200" t="s">
        <v>13255</v>
      </c>
    </row>
    <row r="6220" spans="237:240" x14ac:dyDescent="0.3">
      <c r="IC6220" s="200" t="s">
        <v>13460</v>
      </c>
      <c r="ID6220" s="200" t="s">
        <v>13461</v>
      </c>
      <c r="IE6220" s="200" t="s">
        <v>13462</v>
      </c>
      <c r="IF6220" s="200" t="s">
        <v>13255</v>
      </c>
    </row>
    <row r="6221" spans="237:240" x14ac:dyDescent="0.3">
      <c r="IC6221" s="200" t="s">
        <v>13463</v>
      </c>
      <c r="ID6221" s="200" t="s">
        <v>13464</v>
      </c>
      <c r="IE6221" s="200" t="s">
        <v>13465</v>
      </c>
      <c r="IF6221" s="200" t="s">
        <v>13255</v>
      </c>
    </row>
    <row r="6222" spans="237:240" x14ac:dyDescent="0.3">
      <c r="IC6222" s="200" t="s">
        <v>13466</v>
      </c>
      <c r="ID6222" s="200" t="s">
        <v>13467</v>
      </c>
      <c r="IE6222" s="200" t="s">
        <v>13468</v>
      </c>
      <c r="IF6222" s="200" t="s">
        <v>13255</v>
      </c>
    </row>
    <row r="6223" spans="237:240" x14ac:dyDescent="0.3">
      <c r="IC6223" s="200" t="s">
        <v>13469</v>
      </c>
      <c r="ID6223" s="200" t="s">
        <v>13470</v>
      </c>
      <c r="IE6223" s="200" t="s">
        <v>13471</v>
      </c>
      <c r="IF6223" s="200" t="s">
        <v>13255</v>
      </c>
    </row>
    <row r="6224" spans="237:240" x14ac:dyDescent="0.3">
      <c r="IC6224" s="200" t="s">
        <v>13472</v>
      </c>
      <c r="ID6224" s="200" t="s">
        <v>13473</v>
      </c>
      <c r="IE6224" s="200" t="s">
        <v>13474</v>
      </c>
      <c r="IF6224" s="200" t="s">
        <v>13255</v>
      </c>
    </row>
    <row r="6225" spans="237:240" x14ac:dyDescent="0.3">
      <c r="IC6225" s="200" t="s">
        <v>13475</v>
      </c>
      <c r="ID6225" s="200" t="s">
        <v>13476</v>
      </c>
      <c r="IE6225" s="200" t="s">
        <v>13477</v>
      </c>
      <c r="IF6225" s="200" t="s">
        <v>13255</v>
      </c>
    </row>
    <row r="6226" spans="237:240" x14ac:dyDescent="0.3">
      <c r="IC6226" s="200" t="s">
        <v>13478</v>
      </c>
      <c r="ID6226" s="200" t="s">
        <v>13476</v>
      </c>
      <c r="IE6226" s="200" t="s">
        <v>13477</v>
      </c>
      <c r="IF6226" s="200" t="s">
        <v>13255</v>
      </c>
    </row>
    <row r="6227" spans="237:240" x14ac:dyDescent="0.3">
      <c r="IC6227" s="200" t="s">
        <v>13479</v>
      </c>
      <c r="ID6227" s="200" t="s">
        <v>13476</v>
      </c>
      <c r="IE6227" s="200" t="s">
        <v>13477</v>
      </c>
      <c r="IF6227" s="200" t="s">
        <v>13255</v>
      </c>
    </row>
    <row r="6228" spans="237:240" x14ac:dyDescent="0.3">
      <c r="IC6228" s="200" t="s">
        <v>13480</v>
      </c>
      <c r="ID6228" s="200" t="s">
        <v>13476</v>
      </c>
      <c r="IE6228" s="200" t="s">
        <v>13477</v>
      </c>
      <c r="IF6228" s="200" t="s">
        <v>13255</v>
      </c>
    </row>
    <row r="6229" spans="237:240" x14ac:dyDescent="0.3">
      <c r="IC6229" s="200" t="s">
        <v>13481</v>
      </c>
      <c r="ID6229" s="200" t="s">
        <v>13482</v>
      </c>
      <c r="IE6229" s="200" t="s">
        <v>13483</v>
      </c>
      <c r="IF6229" s="200" t="s">
        <v>13255</v>
      </c>
    </row>
    <row r="6230" spans="237:240" x14ac:dyDescent="0.3">
      <c r="IC6230" s="200" t="s">
        <v>13484</v>
      </c>
      <c r="ID6230" s="200" t="s">
        <v>13485</v>
      </c>
      <c r="IE6230" s="200" t="s">
        <v>13486</v>
      </c>
      <c r="IF6230" s="200" t="s">
        <v>13255</v>
      </c>
    </row>
    <row r="6231" spans="237:240" x14ac:dyDescent="0.3">
      <c r="IC6231" s="200" t="s">
        <v>13487</v>
      </c>
      <c r="ID6231" s="200" t="s">
        <v>13488</v>
      </c>
      <c r="IE6231" s="200" t="s">
        <v>13489</v>
      </c>
      <c r="IF6231" s="200" t="s">
        <v>13255</v>
      </c>
    </row>
    <row r="6232" spans="237:240" x14ac:dyDescent="0.3">
      <c r="IC6232" s="200" t="s">
        <v>13490</v>
      </c>
      <c r="ID6232" s="200" t="s">
        <v>13491</v>
      </c>
      <c r="IE6232" s="200" t="s">
        <v>13492</v>
      </c>
      <c r="IF6232" s="200" t="s">
        <v>13255</v>
      </c>
    </row>
    <row r="6233" spans="237:240" x14ac:dyDescent="0.3">
      <c r="IC6233" s="200" t="s">
        <v>13493</v>
      </c>
      <c r="ID6233" s="200" t="s">
        <v>13494</v>
      </c>
      <c r="IE6233" s="200" t="s">
        <v>13495</v>
      </c>
      <c r="IF6233" s="200" t="s">
        <v>13255</v>
      </c>
    </row>
    <row r="6234" spans="237:240" x14ac:dyDescent="0.3">
      <c r="IC6234" s="200" t="s">
        <v>13496</v>
      </c>
      <c r="ID6234" s="200" t="s">
        <v>13497</v>
      </c>
      <c r="IE6234" s="200" t="s">
        <v>13498</v>
      </c>
      <c r="IF6234" s="200" t="s">
        <v>13255</v>
      </c>
    </row>
    <row r="6235" spans="237:240" x14ac:dyDescent="0.3">
      <c r="IC6235" s="200" t="s">
        <v>13499</v>
      </c>
      <c r="ID6235" s="200" t="s">
        <v>13500</v>
      </c>
      <c r="IE6235" s="200" t="s">
        <v>13501</v>
      </c>
      <c r="IF6235" s="200" t="s">
        <v>13255</v>
      </c>
    </row>
    <row r="6236" spans="237:240" x14ac:dyDescent="0.3">
      <c r="IC6236" s="200" t="s">
        <v>13502</v>
      </c>
      <c r="ID6236" s="200" t="s">
        <v>13503</v>
      </c>
      <c r="IE6236" s="200" t="s">
        <v>13504</v>
      </c>
      <c r="IF6236" s="200" t="s">
        <v>13255</v>
      </c>
    </row>
    <row r="6237" spans="237:240" x14ac:dyDescent="0.3">
      <c r="IC6237" s="200" t="s">
        <v>13505</v>
      </c>
      <c r="ID6237" s="200" t="s">
        <v>13506</v>
      </c>
      <c r="IE6237" s="200" t="s">
        <v>13507</v>
      </c>
      <c r="IF6237" s="200" t="s">
        <v>13255</v>
      </c>
    </row>
    <row r="6238" spans="237:240" x14ac:dyDescent="0.3">
      <c r="IC6238" s="200" t="s">
        <v>13508</v>
      </c>
      <c r="ID6238" s="200" t="s">
        <v>13509</v>
      </c>
      <c r="IE6238" s="200" t="s">
        <v>13510</v>
      </c>
      <c r="IF6238" s="200" t="s">
        <v>13255</v>
      </c>
    </row>
    <row r="6239" spans="237:240" x14ac:dyDescent="0.3">
      <c r="IC6239" s="200" t="s">
        <v>13511</v>
      </c>
      <c r="ID6239" s="200" t="s">
        <v>13512</v>
      </c>
      <c r="IE6239" s="200" t="s">
        <v>13513</v>
      </c>
      <c r="IF6239" s="200" t="s">
        <v>13255</v>
      </c>
    </row>
    <row r="6240" spans="237:240" x14ac:dyDescent="0.3">
      <c r="IC6240" s="200" t="s">
        <v>13514</v>
      </c>
      <c r="ID6240" s="200" t="s">
        <v>13515</v>
      </c>
      <c r="IE6240" s="200" t="s">
        <v>13516</v>
      </c>
      <c r="IF6240" s="200" t="s">
        <v>13255</v>
      </c>
    </row>
    <row r="6241" spans="237:240" x14ac:dyDescent="0.3">
      <c r="IC6241" s="200" t="s">
        <v>13517</v>
      </c>
      <c r="ID6241" s="200" t="s">
        <v>13518</v>
      </c>
      <c r="IE6241" s="200" t="s">
        <v>13519</v>
      </c>
      <c r="IF6241" s="200" t="s">
        <v>13255</v>
      </c>
    </row>
    <row r="6242" spans="237:240" x14ac:dyDescent="0.3">
      <c r="IC6242" s="200" t="s">
        <v>13520</v>
      </c>
      <c r="ID6242" s="200" t="s">
        <v>13521</v>
      </c>
      <c r="IE6242" s="200" t="s">
        <v>13522</v>
      </c>
      <c r="IF6242" s="200" t="s">
        <v>13255</v>
      </c>
    </row>
    <row r="6243" spans="237:240" x14ac:dyDescent="0.3">
      <c r="IC6243" s="200" t="s">
        <v>13523</v>
      </c>
      <c r="ID6243" s="200" t="s">
        <v>13524</v>
      </c>
      <c r="IE6243" s="200" t="s">
        <v>13525</v>
      </c>
      <c r="IF6243" s="200" t="s">
        <v>13255</v>
      </c>
    </row>
    <row r="6244" spans="237:240" x14ac:dyDescent="0.3">
      <c r="IC6244" s="200" t="s">
        <v>13526</v>
      </c>
      <c r="ID6244" s="200" t="s">
        <v>13527</v>
      </c>
      <c r="IE6244" s="200" t="s">
        <v>13528</v>
      </c>
      <c r="IF6244" s="200" t="s">
        <v>13255</v>
      </c>
    </row>
    <row r="6245" spans="237:240" x14ac:dyDescent="0.3">
      <c r="IC6245" s="200" t="s">
        <v>13529</v>
      </c>
      <c r="ID6245" s="200" t="s">
        <v>13530</v>
      </c>
      <c r="IE6245" s="200" t="s">
        <v>13531</v>
      </c>
      <c r="IF6245" s="200" t="s">
        <v>13255</v>
      </c>
    </row>
    <row r="6246" spans="237:240" x14ac:dyDescent="0.3">
      <c r="IC6246" s="200" t="s">
        <v>13532</v>
      </c>
      <c r="ID6246" s="200" t="s">
        <v>1243</v>
      </c>
      <c r="IE6246" s="200" t="s">
        <v>13533</v>
      </c>
      <c r="IF6246" s="200" t="s">
        <v>13255</v>
      </c>
    </row>
    <row r="6247" spans="237:240" x14ac:dyDescent="0.3">
      <c r="IC6247" s="200" t="s">
        <v>13534</v>
      </c>
      <c r="ID6247" s="200" t="s">
        <v>13535</v>
      </c>
      <c r="IE6247" s="200" t="s">
        <v>13536</v>
      </c>
      <c r="IF6247" s="200" t="s">
        <v>13255</v>
      </c>
    </row>
    <row r="6248" spans="237:240" x14ac:dyDescent="0.3">
      <c r="IC6248" s="200" t="s">
        <v>13537</v>
      </c>
      <c r="ID6248" s="200" t="s">
        <v>13538</v>
      </c>
      <c r="IE6248" s="200" t="s">
        <v>13539</v>
      </c>
      <c r="IF6248" s="200" t="s">
        <v>13255</v>
      </c>
    </row>
    <row r="6249" spans="237:240" x14ac:dyDescent="0.3">
      <c r="IC6249" s="200" t="s">
        <v>13540</v>
      </c>
      <c r="ID6249" s="200" t="s">
        <v>13541</v>
      </c>
      <c r="IE6249" s="200" t="s">
        <v>13542</v>
      </c>
      <c r="IF6249" s="200" t="s">
        <v>13255</v>
      </c>
    </row>
    <row r="6250" spans="237:240" x14ac:dyDescent="0.3">
      <c r="IC6250" s="200" t="s">
        <v>13543</v>
      </c>
      <c r="ID6250" s="200" t="s">
        <v>13544</v>
      </c>
      <c r="IE6250" s="200" t="s">
        <v>13545</v>
      </c>
      <c r="IF6250" s="200" t="s">
        <v>13255</v>
      </c>
    </row>
    <row r="6251" spans="237:240" x14ac:dyDescent="0.3">
      <c r="IC6251" s="200" t="s">
        <v>13546</v>
      </c>
      <c r="ID6251" s="200" t="s">
        <v>13547</v>
      </c>
      <c r="IE6251" s="200" t="s">
        <v>13548</v>
      </c>
      <c r="IF6251" s="200" t="s">
        <v>13255</v>
      </c>
    </row>
    <row r="6252" spans="237:240" x14ac:dyDescent="0.3">
      <c r="IC6252" s="200" t="s">
        <v>13549</v>
      </c>
      <c r="ID6252" s="200" t="s">
        <v>13550</v>
      </c>
      <c r="IE6252" s="200" t="s">
        <v>13551</v>
      </c>
      <c r="IF6252" s="200" t="s">
        <v>13255</v>
      </c>
    </row>
    <row r="6253" spans="237:240" x14ac:dyDescent="0.3">
      <c r="IC6253" s="200" t="s">
        <v>13552</v>
      </c>
      <c r="ID6253" s="200" t="s">
        <v>13553</v>
      </c>
      <c r="IE6253" s="200" t="s">
        <v>13554</v>
      </c>
      <c r="IF6253" s="200" t="s">
        <v>13255</v>
      </c>
    </row>
    <row r="6254" spans="237:240" x14ac:dyDescent="0.3">
      <c r="IC6254" s="200" t="s">
        <v>13555</v>
      </c>
      <c r="ID6254" s="200" t="s">
        <v>13556</v>
      </c>
      <c r="IE6254" s="200" t="s">
        <v>13557</v>
      </c>
      <c r="IF6254" s="200" t="s">
        <v>13255</v>
      </c>
    </row>
    <row r="6255" spans="237:240" x14ac:dyDescent="0.3">
      <c r="IC6255" s="200" t="s">
        <v>13558</v>
      </c>
      <c r="ID6255" s="200" t="s">
        <v>13559</v>
      </c>
      <c r="IE6255" s="200" t="s">
        <v>13560</v>
      </c>
      <c r="IF6255" s="200" t="s">
        <v>13255</v>
      </c>
    </row>
    <row r="6256" spans="237:240" x14ac:dyDescent="0.3">
      <c r="IC6256" s="200" t="s">
        <v>13561</v>
      </c>
      <c r="ID6256" s="200" t="s">
        <v>13562</v>
      </c>
      <c r="IE6256" s="200" t="s">
        <v>13563</v>
      </c>
      <c r="IF6256" s="200" t="s">
        <v>13255</v>
      </c>
    </row>
    <row r="6257" spans="237:240" x14ac:dyDescent="0.3">
      <c r="IC6257" s="200" t="s">
        <v>13564</v>
      </c>
      <c r="ID6257" s="200" t="s">
        <v>13565</v>
      </c>
      <c r="IE6257" s="200" t="s">
        <v>13566</v>
      </c>
      <c r="IF6257" s="200" t="s">
        <v>13255</v>
      </c>
    </row>
    <row r="6258" spans="237:240" x14ac:dyDescent="0.3">
      <c r="IC6258" s="200" t="s">
        <v>13567</v>
      </c>
      <c r="ID6258" s="200" t="s">
        <v>13568</v>
      </c>
      <c r="IE6258" s="200" t="s">
        <v>13569</v>
      </c>
      <c r="IF6258" s="200" t="s">
        <v>13255</v>
      </c>
    </row>
    <row r="6259" spans="237:240" x14ac:dyDescent="0.3">
      <c r="IC6259" s="200" t="s">
        <v>13570</v>
      </c>
      <c r="ID6259" s="200" t="s">
        <v>13571</v>
      </c>
      <c r="IE6259" s="200" t="s">
        <v>13572</v>
      </c>
      <c r="IF6259" s="200" t="s">
        <v>13255</v>
      </c>
    </row>
    <row r="6260" spans="237:240" x14ac:dyDescent="0.3">
      <c r="IC6260" s="200" t="s">
        <v>13573</v>
      </c>
      <c r="ID6260" s="200" t="s">
        <v>13574</v>
      </c>
      <c r="IE6260" s="200" t="s">
        <v>13575</v>
      </c>
      <c r="IF6260" s="200" t="s">
        <v>13255</v>
      </c>
    </row>
    <row r="6261" spans="237:240" x14ac:dyDescent="0.3">
      <c r="IC6261" s="200" t="s">
        <v>13576</v>
      </c>
      <c r="ID6261" s="200" t="s">
        <v>13577</v>
      </c>
      <c r="IE6261" s="200" t="s">
        <v>13578</v>
      </c>
      <c r="IF6261" s="200" t="s">
        <v>13255</v>
      </c>
    </row>
    <row r="6262" spans="237:240" x14ac:dyDescent="0.3">
      <c r="IC6262" s="200" t="s">
        <v>13579</v>
      </c>
      <c r="ID6262" s="200" t="s">
        <v>13580</v>
      </c>
      <c r="IE6262" s="200" t="s">
        <v>13581</v>
      </c>
      <c r="IF6262" s="200" t="s">
        <v>13255</v>
      </c>
    </row>
    <row r="6263" spans="237:240" x14ac:dyDescent="0.3">
      <c r="IC6263" s="200" t="s">
        <v>13582</v>
      </c>
      <c r="ID6263" s="200" t="s">
        <v>13583</v>
      </c>
      <c r="IE6263" s="200" t="s">
        <v>13584</v>
      </c>
      <c r="IF6263" s="200" t="s">
        <v>13255</v>
      </c>
    </row>
    <row r="6264" spans="237:240" x14ac:dyDescent="0.3">
      <c r="IC6264" s="200" t="s">
        <v>13585</v>
      </c>
      <c r="ID6264" s="200" t="s">
        <v>13586</v>
      </c>
      <c r="IE6264" s="200" t="s">
        <v>13587</v>
      </c>
      <c r="IF6264" s="200" t="s">
        <v>13255</v>
      </c>
    </row>
    <row r="6265" spans="237:240" x14ac:dyDescent="0.3">
      <c r="IC6265" s="200" t="s">
        <v>13588</v>
      </c>
      <c r="ID6265" s="200" t="s">
        <v>13589</v>
      </c>
      <c r="IE6265" s="200" t="s">
        <v>13590</v>
      </c>
      <c r="IF6265" s="200" t="s">
        <v>13255</v>
      </c>
    </row>
    <row r="6266" spans="237:240" x14ac:dyDescent="0.3">
      <c r="IC6266" s="200" t="s">
        <v>13591</v>
      </c>
      <c r="ID6266" s="200" t="s">
        <v>13589</v>
      </c>
      <c r="IE6266" s="200" t="s">
        <v>13590</v>
      </c>
      <c r="IF6266" s="200" t="s">
        <v>13255</v>
      </c>
    </row>
    <row r="6267" spans="237:240" x14ac:dyDescent="0.3">
      <c r="IC6267" s="200" t="s">
        <v>13592</v>
      </c>
      <c r="ID6267" s="200" t="s">
        <v>13589</v>
      </c>
      <c r="IE6267" s="200" t="s">
        <v>13590</v>
      </c>
      <c r="IF6267" s="200" t="s">
        <v>13255</v>
      </c>
    </row>
    <row r="6268" spans="237:240" x14ac:dyDescent="0.3">
      <c r="IC6268" s="200" t="s">
        <v>13593</v>
      </c>
      <c r="ID6268" s="200" t="s">
        <v>13589</v>
      </c>
      <c r="IE6268" s="200" t="s">
        <v>13590</v>
      </c>
      <c r="IF6268" s="200" t="s">
        <v>13255</v>
      </c>
    </row>
    <row r="6269" spans="237:240" x14ac:dyDescent="0.3">
      <c r="IC6269" s="200" t="s">
        <v>13594</v>
      </c>
      <c r="ID6269" s="200" t="s">
        <v>13589</v>
      </c>
      <c r="IE6269" s="200" t="s">
        <v>13590</v>
      </c>
      <c r="IF6269" s="200" t="s">
        <v>13255</v>
      </c>
    </row>
    <row r="6270" spans="237:240" x14ac:dyDescent="0.3">
      <c r="IC6270" s="200" t="s">
        <v>13595</v>
      </c>
      <c r="ID6270" s="200" t="s">
        <v>13596</v>
      </c>
      <c r="IE6270" s="200" t="s">
        <v>13597</v>
      </c>
      <c r="IF6270" s="200" t="s">
        <v>13255</v>
      </c>
    </row>
    <row r="6271" spans="237:240" x14ac:dyDescent="0.3">
      <c r="IC6271" s="200" t="s">
        <v>13598</v>
      </c>
      <c r="ID6271" s="200" t="s">
        <v>13599</v>
      </c>
      <c r="IE6271" s="200" t="s">
        <v>13600</v>
      </c>
      <c r="IF6271" s="200" t="s">
        <v>13255</v>
      </c>
    </row>
    <row r="6272" spans="237:240" x14ac:dyDescent="0.3">
      <c r="IC6272" s="200" t="s">
        <v>13601</v>
      </c>
      <c r="ID6272" s="200" t="s">
        <v>13602</v>
      </c>
      <c r="IE6272" s="200" t="s">
        <v>13603</v>
      </c>
      <c r="IF6272" s="200" t="s">
        <v>13255</v>
      </c>
    </row>
    <row r="6273" spans="237:240" x14ac:dyDescent="0.3">
      <c r="IC6273" s="200" t="s">
        <v>13604</v>
      </c>
      <c r="ID6273" s="200" t="s">
        <v>13605</v>
      </c>
      <c r="IE6273" s="200" t="s">
        <v>13606</v>
      </c>
      <c r="IF6273" s="200" t="s">
        <v>13255</v>
      </c>
    </row>
    <row r="6274" spans="237:240" x14ac:dyDescent="0.3">
      <c r="IC6274" s="200" t="s">
        <v>13607</v>
      </c>
      <c r="ID6274" s="200" t="s">
        <v>13608</v>
      </c>
      <c r="IE6274" s="200" t="s">
        <v>13609</v>
      </c>
      <c r="IF6274" s="200" t="s">
        <v>13255</v>
      </c>
    </row>
    <row r="6275" spans="237:240" x14ac:dyDescent="0.3">
      <c r="IC6275" s="200" t="s">
        <v>13610</v>
      </c>
      <c r="ID6275" s="200" t="s">
        <v>13611</v>
      </c>
      <c r="IE6275" s="200" t="s">
        <v>13612</v>
      </c>
      <c r="IF6275" s="200" t="s">
        <v>13255</v>
      </c>
    </row>
    <row r="6276" spans="237:240" x14ac:dyDescent="0.3">
      <c r="IC6276" s="200" t="s">
        <v>13613</v>
      </c>
      <c r="ID6276" s="200" t="s">
        <v>11045</v>
      </c>
      <c r="IE6276" s="200" t="s">
        <v>13614</v>
      </c>
      <c r="IF6276" s="200" t="s">
        <v>13255</v>
      </c>
    </row>
    <row r="6277" spans="237:240" x14ac:dyDescent="0.3">
      <c r="IC6277" s="200" t="s">
        <v>13615</v>
      </c>
      <c r="ID6277" s="200" t="s">
        <v>13616</v>
      </c>
      <c r="IE6277" s="200" t="s">
        <v>13617</v>
      </c>
      <c r="IF6277" s="200" t="s">
        <v>13255</v>
      </c>
    </row>
    <row r="6278" spans="237:240" x14ac:dyDescent="0.3">
      <c r="IC6278" s="200" t="s">
        <v>13618</v>
      </c>
      <c r="ID6278" s="200" t="s">
        <v>13619</v>
      </c>
      <c r="IE6278" s="200" t="s">
        <v>13620</v>
      </c>
      <c r="IF6278" s="200" t="s">
        <v>13255</v>
      </c>
    </row>
    <row r="6279" spans="237:240" x14ac:dyDescent="0.3">
      <c r="IC6279" s="200" t="s">
        <v>13621</v>
      </c>
      <c r="ID6279" s="200" t="s">
        <v>13622</v>
      </c>
      <c r="IE6279" s="200" t="s">
        <v>13623</v>
      </c>
      <c r="IF6279" s="200" t="s">
        <v>13255</v>
      </c>
    </row>
    <row r="6280" spans="237:240" x14ac:dyDescent="0.3">
      <c r="IC6280" s="200" t="s">
        <v>13624</v>
      </c>
      <c r="ID6280" s="200" t="s">
        <v>13625</v>
      </c>
      <c r="IE6280" s="200" t="s">
        <v>13626</v>
      </c>
      <c r="IF6280" s="200" t="s">
        <v>13255</v>
      </c>
    </row>
    <row r="6281" spans="237:240" x14ac:dyDescent="0.3">
      <c r="IC6281" s="200" t="s">
        <v>13627</v>
      </c>
      <c r="ID6281" s="200" t="s">
        <v>13347</v>
      </c>
      <c r="IE6281" s="200" t="s">
        <v>13628</v>
      </c>
      <c r="IF6281" s="200" t="s">
        <v>13255</v>
      </c>
    </row>
    <row r="6282" spans="237:240" x14ac:dyDescent="0.3">
      <c r="IC6282" s="200" t="s">
        <v>13629</v>
      </c>
      <c r="ID6282" s="200" t="s">
        <v>13630</v>
      </c>
      <c r="IE6282" s="200" t="s">
        <v>13631</v>
      </c>
      <c r="IF6282" s="200" t="s">
        <v>13255</v>
      </c>
    </row>
    <row r="6283" spans="237:240" x14ac:dyDescent="0.3">
      <c r="IC6283" s="200" t="s">
        <v>13632</v>
      </c>
      <c r="ID6283" s="200" t="s">
        <v>527</v>
      </c>
      <c r="IE6283" s="200" t="s">
        <v>13633</v>
      </c>
      <c r="IF6283" s="200" t="s">
        <v>13255</v>
      </c>
    </row>
    <row r="6284" spans="237:240" x14ac:dyDescent="0.3">
      <c r="IC6284" s="200" t="s">
        <v>13634</v>
      </c>
      <c r="ID6284" s="200" t="s">
        <v>13635</v>
      </c>
      <c r="IE6284" s="200" t="s">
        <v>13636</v>
      </c>
      <c r="IF6284" s="200" t="s">
        <v>13255</v>
      </c>
    </row>
    <row r="6285" spans="237:240" x14ac:dyDescent="0.3">
      <c r="IC6285" s="200" t="s">
        <v>13637</v>
      </c>
      <c r="ID6285" s="200" t="s">
        <v>13638</v>
      </c>
      <c r="IE6285" s="200" t="s">
        <v>13639</v>
      </c>
      <c r="IF6285" s="200" t="s">
        <v>13255</v>
      </c>
    </row>
    <row r="6286" spans="237:240" x14ac:dyDescent="0.3">
      <c r="IC6286" s="200" t="s">
        <v>13640</v>
      </c>
      <c r="ID6286" s="200" t="s">
        <v>13641</v>
      </c>
      <c r="IE6286" s="200" t="s">
        <v>13642</v>
      </c>
      <c r="IF6286" s="200" t="s">
        <v>13255</v>
      </c>
    </row>
    <row r="6287" spans="237:240" x14ac:dyDescent="0.3">
      <c r="IC6287" s="200" t="s">
        <v>13643</v>
      </c>
      <c r="ID6287" s="200" t="s">
        <v>13644</v>
      </c>
      <c r="IE6287" s="200" t="s">
        <v>13645</v>
      </c>
      <c r="IF6287" s="200" t="s">
        <v>13255</v>
      </c>
    </row>
    <row r="6288" spans="237:240" x14ac:dyDescent="0.3">
      <c r="IC6288" s="200" t="s">
        <v>13646</v>
      </c>
      <c r="ID6288" s="200" t="s">
        <v>13647</v>
      </c>
      <c r="IE6288" s="200" t="s">
        <v>13648</v>
      </c>
      <c r="IF6288" s="200" t="s">
        <v>13255</v>
      </c>
    </row>
    <row r="6289" spans="237:240" x14ac:dyDescent="0.3">
      <c r="IC6289" s="200" t="s">
        <v>13649</v>
      </c>
      <c r="ID6289" s="200" t="s">
        <v>13647</v>
      </c>
      <c r="IE6289" s="200" t="s">
        <v>13648</v>
      </c>
      <c r="IF6289" s="200" t="s">
        <v>13255</v>
      </c>
    </row>
    <row r="6290" spans="237:240" x14ac:dyDescent="0.3">
      <c r="IC6290" s="200" t="s">
        <v>13650</v>
      </c>
      <c r="ID6290" s="200" t="s">
        <v>13647</v>
      </c>
      <c r="IE6290" s="200" t="s">
        <v>13648</v>
      </c>
      <c r="IF6290" s="200" t="s">
        <v>13255</v>
      </c>
    </row>
    <row r="6291" spans="237:240" x14ac:dyDescent="0.3">
      <c r="IC6291" s="200" t="s">
        <v>13651</v>
      </c>
      <c r="ID6291" s="200" t="s">
        <v>13647</v>
      </c>
      <c r="IE6291" s="200" t="s">
        <v>13648</v>
      </c>
      <c r="IF6291" s="200" t="s">
        <v>13255</v>
      </c>
    </row>
    <row r="6292" spans="237:240" x14ac:dyDescent="0.3">
      <c r="IC6292" s="200" t="s">
        <v>13652</v>
      </c>
      <c r="ID6292" s="200" t="s">
        <v>13647</v>
      </c>
      <c r="IE6292" s="200" t="s">
        <v>13648</v>
      </c>
      <c r="IF6292" s="200" t="s">
        <v>13255</v>
      </c>
    </row>
    <row r="6293" spans="237:240" x14ac:dyDescent="0.3">
      <c r="IC6293" s="200" t="s">
        <v>13653</v>
      </c>
      <c r="ID6293" s="200" t="s">
        <v>13647</v>
      </c>
      <c r="IE6293" s="200" t="s">
        <v>13648</v>
      </c>
      <c r="IF6293" s="200" t="s">
        <v>13255</v>
      </c>
    </row>
    <row r="6294" spans="237:240" x14ac:dyDescent="0.3">
      <c r="IC6294" s="200" t="s">
        <v>13654</v>
      </c>
      <c r="ID6294" s="200" t="s">
        <v>13647</v>
      </c>
      <c r="IE6294" s="200" t="s">
        <v>13648</v>
      </c>
      <c r="IF6294" s="200" t="s">
        <v>13255</v>
      </c>
    </row>
    <row r="6295" spans="237:240" x14ac:dyDescent="0.3">
      <c r="IC6295" s="200" t="s">
        <v>13655</v>
      </c>
      <c r="ID6295" s="200" t="s">
        <v>13647</v>
      </c>
      <c r="IE6295" s="200" t="s">
        <v>13648</v>
      </c>
      <c r="IF6295" s="200" t="s">
        <v>13255</v>
      </c>
    </row>
    <row r="6296" spans="237:240" x14ac:dyDescent="0.3">
      <c r="IC6296" s="200" t="s">
        <v>13656</v>
      </c>
      <c r="ID6296" s="200" t="s">
        <v>13647</v>
      </c>
      <c r="IE6296" s="200" t="s">
        <v>13648</v>
      </c>
      <c r="IF6296" s="200" t="s">
        <v>13255</v>
      </c>
    </row>
    <row r="6297" spans="237:240" x14ac:dyDescent="0.3">
      <c r="IC6297" s="200" t="s">
        <v>13657</v>
      </c>
      <c r="ID6297" s="200" t="s">
        <v>13647</v>
      </c>
      <c r="IE6297" s="200" t="s">
        <v>13648</v>
      </c>
      <c r="IF6297" s="200" t="s">
        <v>13255</v>
      </c>
    </row>
    <row r="6298" spans="237:240" x14ac:dyDescent="0.3">
      <c r="IC6298" s="200" t="s">
        <v>13658</v>
      </c>
      <c r="ID6298" s="200" t="s">
        <v>13659</v>
      </c>
      <c r="IE6298" s="200" t="s">
        <v>13660</v>
      </c>
      <c r="IF6298" s="200" t="s">
        <v>13255</v>
      </c>
    </row>
    <row r="6299" spans="237:240" x14ac:dyDescent="0.3">
      <c r="IC6299" s="200" t="s">
        <v>13661</v>
      </c>
      <c r="ID6299" s="200" t="s">
        <v>13662</v>
      </c>
      <c r="IE6299" s="200" t="s">
        <v>13663</v>
      </c>
      <c r="IF6299" s="200" t="s">
        <v>13255</v>
      </c>
    </row>
    <row r="6300" spans="237:240" x14ac:dyDescent="0.3">
      <c r="IC6300" s="200" t="s">
        <v>13664</v>
      </c>
      <c r="ID6300" s="200" t="s">
        <v>13665</v>
      </c>
      <c r="IE6300" s="200" t="s">
        <v>13666</v>
      </c>
      <c r="IF6300" s="200" t="s">
        <v>13255</v>
      </c>
    </row>
    <row r="6301" spans="237:240" x14ac:dyDescent="0.3">
      <c r="IC6301" s="200" t="s">
        <v>13667</v>
      </c>
      <c r="ID6301" s="200" t="s">
        <v>13668</v>
      </c>
      <c r="IE6301" s="200" t="s">
        <v>13669</v>
      </c>
      <c r="IF6301" s="200" t="s">
        <v>13255</v>
      </c>
    </row>
    <row r="6302" spans="237:240" x14ac:dyDescent="0.3">
      <c r="IC6302" s="200" t="s">
        <v>13670</v>
      </c>
      <c r="ID6302" s="200" t="s">
        <v>13671</v>
      </c>
      <c r="IE6302" s="200" t="s">
        <v>13672</v>
      </c>
      <c r="IF6302" s="200" t="s">
        <v>13255</v>
      </c>
    </row>
    <row r="6303" spans="237:240" x14ac:dyDescent="0.3">
      <c r="IC6303" s="200" t="s">
        <v>13673</v>
      </c>
      <c r="ID6303" s="200" t="s">
        <v>13674</v>
      </c>
      <c r="IE6303" s="200" t="s">
        <v>13675</v>
      </c>
      <c r="IF6303" s="200" t="s">
        <v>13255</v>
      </c>
    </row>
    <row r="6304" spans="237:240" x14ac:dyDescent="0.3">
      <c r="IC6304" s="200" t="s">
        <v>13676</v>
      </c>
      <c r="ID6304" s="200" t="s">
        <v>13677</v>
      </c>
      <c r="IE6304" s="200" t="s">
        <v>13678</v>
      </c>
      <c r="IF6304" s="200" t="s">
        <v>13255</v>
      </c>
    </row>
    <row r="6305" spans="237:240" x14ac:dyDescent="0.3">
      <c r="IC6305" s="200" t="s">
        <v>13679</v>
      </c>
      <c r="ID6305" s="200" t="s">
        <v>13680</v>
      </c>
      <c r="IE6305" s="200" t="s">
        <v>13681</v>
      </c>
      <c r="IF6305" s="200" t="s">
        <v>13255</v>
      </c>
    </row>
    <row r="6306" spans="237:240" x14ac:dyDescent="0.3">
      <c r="IC6306" s="200" t="s">
        <v>13682</v>
      </c>
      <c r="ID6306" s="200" t="s">
        <v>13683</v>
      </c>
      <c r="IE6306" s="200" t="s">
        <v>13684</v>
      </c>
      <c r="IF6306" s="200" t="s">
        <v>13255</v>
      </c>
    </row>
    <row r="6307" spans="237:240" x14ac:dyDescent="0.3">
      <c r="IC6307" s="200" t="s">
        <v>13685</v>
      </c>
      <c r="ID6307" s="200" t="s">
        <v>13686</v>
      </c>
      <c r="IE6307" s="200" t="s">
        <v>13687</v>
      </c>
      <c r="IF6307" s="200" t="s">
        <v>13255</v>
      </c>
    </row>
    <row r="6308" spans="237:240" x14ac:dyDescent="0.3">
      <c r="IC6308" s="200" t="s">
        <v>13688</v>
      </c>
      <c r="ID6308" s="200" t="s">
        <v>13689</v>
      </c>
      <c r="IE6308" s="200" t="s">
        <v>13690</v>
      </c>
      <c r="IF6308" s="200" t="s">
        <v>13255</v>
      </c>
    </row>
    <row r="6309" spans="237:240" x14ac:dyDescent="0.3">
      <c r="IC6309" s="200" t="s">
        <v>13691</v>
      </c>
      <c r="ID6309" s="200" t="s">
        <v>13692</v>
      </c>
      <c r="IE6309" s="200" t="s">
        <v>13693</v>
      </c>
      <c r="IF6309" s="200" t="s">
        <v>13255</v>
      </c>
    </row>
    <row r="6310" spans="237:240" x14ac:dyDescent="0.3">
      <c r="IC6310" s="200" t="s">
        <v>13694</v>
      </c>
      <c r="ID6310" s="200" t="s">
        <v>13692</v>
      </c>
      <c r="IE6310" s="200" t="s">
        <v>13693</v>
      </c>
      <c r="IF6310" s="200" t="s">
        <v>13255</v>
      </c>
    </row>
    <row r="6311" spans="237:240" x14ac:dyDescent="0.3">
      <c r="IC6311" s="200" t="s">
        <v>13695</v>
      </c>
      <c r="ID6311" s="200" t="s">
        <v>13692</v>
      </c>
      <c r="IE6311" s="200" t="s">
        <v>13693</v>
      </c>
      <c r="IF6311" s="200" t="s">
        <v>13255</v>
      </c>
    </row>
    <row r="6312" spans="237:240" x14ac:dyDescent="0.3">
      <c r="IC6312" s="200" t="s">
        <v>13696</v>
      </c>
      <c r="ID6312" s="200" t="s">
        <v>13692</v>
      </c>
      <c r="IE6312" s="200" t="s">
        <v>13693</v>
      </c>
      <c r="IF6312" s="200" t="s">
        <v>13255</v>
      </c>
    </row>
    <row r="6313" spans="237:240" x14ac:dyDescent="0.3">
      <c r="IC6313" s="200" t="s">
        <v>13697</v>
      </c>
      <c r="ID6313" s="200" t="s">
        <v>13692</v>
      </c>
      <c r="IE6313" s="200" t="s">
        <v>13693</v>
      </c>
      <c r="IF6313" s="200" t="s">
        <v>13255</v>
      </c>
    </row>
    <row r="6314" spans="237:240" x14ac:dyDescent="0.3">
      <c r="IC6314" s="200" t="s">
        <v>13698</v>
      </c>
      <c r="ID6314" s="200" t="s">
        <v>13692</v>
      </c>
      <c r="IE6314" s="200" t="s">
        <v>13693</v>
      </c>
      <c r="IF6314" s="200" t="s">
        <v>13255</v>
      </c>
    </row>
    <row r="6315" spans="237:240" x14ac:dyDescent="0.3">
      <c r="IC6315" s="200" t="s">
        <v>13699</v>
      </c>
      <c r="ID6315" s="200" t="s">
        <v>13692</v>
      </c>
      <c r="IE6315" s="200" t="s">
        <v>13693</v>
      </c>
      <c r="IF6315" s="200" t="s">
        <v>13255</v>
      </c>
    </row>
    <row r="6316" spans="237:240" x14ac:dyDescent="0.3">
      <c r="IC6316" s="200" t="s">
        <v>13700</v>
      </c>
      <c r="ID6316" s="200" t="s">
        <v>13692</v>
      </c>
      <c r="IE6316" s="200" t="s">
        <v>13693</v>
      </c>
      <c r="IF6316" s="200" t="s">
        <v>13255</v>
      </c>
    </row>
    <row r="6317" spans="237:240" x14ac:dyDescent="0.3">
      <c r="IC6317" s="200" t="s">
        <v>13701</v>
      </c>
      <c r="ID6317" s="200" t="s">
        <v>13702</v>
      </c>
      <c r="IE6317" s="200" t="s">
        <v>13703</v>
      </c>
      <c r="IF6317" s="200" t="s">
        <v>13255</v>
      </c>
    </row>
    <row r="6318" spans="237:240" x14ac:dyDescent="0.3">
      <c r="IC6318" s="200" t="s">
        <v>13704</v>
      </c>
      <c r="ID6318" s="200" t="s">
        <v>13705</v>
      </c>
      <c r="IE6318" s="200" t="s">
        <v>13706</v>
      </c>
      <c r="IF6318" s="200" t="s">
        <v>13255</v>
      </c>
    </row>
    <row r="6319" spans="237:240" x14ac:dyDescent="0.3">
      <c r="IC6319" s="200" t="s">
        <v>13707</v>
      </c>
      <c r="ID6319" s="200" t="s">
        <v>13708</v>
      </c>
      <c r="IE6319" s="200" t="s">
        <v>13709</v>
      </c>
      <c r="IF6319" s="200" t="s">
        <v>13255</v>
      </c>
    </row>
    <row r="6320" spans="237:240" x14ac:dyDescent="0.3">
      <c r="IC6320" s="200" t="s">
        <v>13710</v>
      </c>
      <c r="ID6320" s="200" t="s">
        <v>13711</v>
      </c>
      <c r="IE6320" s="200" t="s">
        <v>13712</v>
      </c>
      <c r="IF6320" s="200" t="s">
        <v>13255</v>
      </c>
    </row>
    <row r="6321" spans="237:240" x14ac:dyDescent="0.3">
      <c r="IC6321" s="200" t="s">
        <v>13713</v>
      </c>
      <c r="ID6321" s="200" t="s">
        <v>13714</v>
      </c>
      <c r="IE6321" s="200" t="s">
        <v>13715</v>
      </c>
      <c r="IF6321" s="200" t="s">
        <v>13255</v>
      </c>
    </row>
    <row r="6322" spans="237:240" x14ac:dyDescent="0.3">
      <c r="IC6322" s="200" t="s">
        <v>13716</v>
      </c>
      <c r="ID6322" s="200" t="s">
        <v>13717</v>
      </c>
      <c r="IE6322" s="200" t="s">
        <v>13718</v>
      </c>
      <c r="IF6322" s="200" t="s">
        <v>13255</v>
      </c>
    </row>
    <row r="6323" spans="237:240" x14ac:dyDescent="0.3">
      <c r="IC6323" s="200" t="s">
        <v>13719</v>
      </c>
      <c r="ID6323" s="200" t="s">
        <v>13720</v>
      </c>
      <c r="IE6323" s="200" t="s">
        <v>13721</v>
      </c>
      <c r="IF6323" s="200" t="s">
        <v>13255</v>
      </c>
    </row>
    <row r="6324" spans="237:240" x14ac:dyDescent="0.3">
      <c r="IC6324" s="200" t="s">
        <v>13722</v>
      </c>
      <c r="ID6324" s="200" t="s">
        <v>13723</v>
      </c>
      <c r="IE6324" s="200" t="s">
        <v>13724</v>
      </c>
      <c r="IF6324" s="200" t="s">
        <v>13255</v>
      </c>
    </row>
    <row r="6325" spans="237:240" x14ac:dyDescent="0.3">
      <c r="IC6325" s="200" t="s">
        <v>13725</v>
      </c>
      <c r="ID6325" s="200" t="s">
        <v>13726</v>
      </c>
      <c r="IE6325" s="200" t="s">
        <v>13727</v>
      </c>
      <c r="IF6325" s="200" t="s">
        <v>13255</v>
      </c>
    </row>
    <row r="6326" spans="237:240" x14ac:dyDescent="0.3">
      <c r="IC6326" s="200" t="s">
        <v>13728</v>
      </c>
      <c r="ID6326" s="200" t="s">
        <v>13729</v>
      </c>
      <c r="IE6326" s="200" t="s">
        <v>13730</v>
      </c>
      <c r="IF6326" s="200" t="s">
        <v>13255</v>
      </c>
    </row>
    <row r="6327" spans="237:240" x14ac:dyDescent="0.3">
      <c r="IC6327" s="200" t="s">
        <v>13731</v>
      </c>
      <c r="ID6327" s="200" t="s">
        <v>13732</v>
      </c>
      <c r="IE6327" s="200" t="s">
        <v>13733</v>
      </c>
      <c r="IF6327" s="200" t="s">
        <v>13255</v>
      </c>
    </row>
    <row r="6328" spans="237:240" x14ac:dyDescent="0.3">
      <c r="IC6328" s="200" t="s">
        <v>13734</v>
      </c>
      <c r="ID6328" s="200" t="s">
        <v>13735</v>
      </c>
      <c r="IE6328" s="200" t="s">
        <v>13736</v>
      </c>
      <c r="IF6328" s="200" t="s">
        <v>13255</v>
      </c>
    </row>
    <row r="6329" spans="237:240" x14ac:dyDescent="0.3">
      <c r="IC6329" s="200" t="s">
        <v>13737</v>
      </c>
      <c r="ID6329" s="200" t="s">
        <v>13738</v>
      </c>
      <c r="IE6329" s="200" t="s">
        <v>13739</v>
      </c>
      <c r="IF6329" s="200" t="s">
        <v>13255</v>
      </c>
    </row>
    <row r="6330" spans="237:240" x14ac:dyDescent="0.3">
      <c r="IC6330" s="200" t="s">
        <v>13740</v>
      </c>
      <c r="ID6330" s="200" t="s">
        <v>13741</v>
      </c>
      <c r="IE6330" s="200" t="s">
        <v>13742</v>
      </c>
      <c r="IF6330" s="200" t="s">
        <v>13255</v>
      </c>
    </row>
    <row r="6331" spans="237:240" x14ac:dyDescent="0.3">
      <c r="IC6331" s="200" t="s">
        <v>13743</v>
      </c>
      <c r="ID6331" s="200" t="s">
        <v>13744</v>
      </c>
      <c r="IE6331" s="200" t="s">
        <v>13745</v>
      </c>
      <c r="IF6331" s="200" t="s">
        <v>13255</v>
      </c>
    </row>
    <row r="6332" spans="237:240" x14ac:dyDescent="0.3">
      <c r="IC6332" s="200" t="s">
        <v>13746</v>
      </c>
      <c r="ID6332" s="200" t="s">
        <v>13747</v>
      </c>
      <c r="IE6332" s="200" t="s">
        <v>13748</v>
      </c>
      <c r="IF6332" s="200" t="s">
        <v>13255</v>
      </c>
    </row>
    <row r="6333" spans="237:240" x14ac:dyDescent="0.3">
      <c r="IC6333" s="200" t="s">
        <v>13749</v>
      </c>
      <c r="ID6333" s="200" t="s">
        <v>13750</v>
      </c>
      <c r="IE6333" s="200" t="s">
        <v>13751</v>
      </c>
      <c r="IF6333" s="200" t="s">
        <v>13255</v>
      </c>
    </row>
    <row r="6334" spans="237:240" x14ac:dyDescent="0.3">
      <c r="IC6334" s="200" t="s">
        <v>13752</v>
      </c>
      <c r="ID6334" s="200" t="s">
        <v>13753</v>
      </c>
      <c r="IE6334" s="200" t="s">
        <v>13754</v>
      </c>
      <c r="IF6334" s="200" t="s">
        <v>13255</v>
      </c>
    </row>
    <row r="6335" spans="237:240" x14ac:dyDescent="0.3">
      <c r="IC6335" s="200" t="s">
        <v>13755</v>
      </c>
      <c r="ID6335" s="200" t="s">
        <v>13753</v>
      </c>
      <c r="IE6335" s="200" t="s">
        <v>13754</v>
      </c>
      <c r="IF6335" s="200" t="s">
        <v>13255</v>
      </c>
    </row>
    <row r="6336" spans="237:240" x14ac:dyDescent="0.3">
      <c r="IC6336" s="200" t="s">
        <v>13756</v>
      </c>
      <c r="ID6336" s="200" t="s">
        <v>13753</v>
      </c>
      <c r="IE6336" s="200" t="s">
        <v>13754</v>
      </c>
      <c r="IF6336" s="200" t="s">
        <v>13255</v>
      </c>
    </row>
    <row r="6337" spans="237:240" x14ac:dyDescent="0.3">
      <c r="IC6337" s="200" t="s">
        <v>13757</v>
      </c>
      <c r="ID6337" s="200" t="s">
        <v>13753</v>
      </c>
      <c r="IE6337" s="200" t="s">
        <v>13754</v>
      </c>
      <c r="IF6337" s="200" t="s">
        <v>13255</v>
      </c>
    </row>
    <row r="6338" spans="237:240" x14ac:dyDescent="0.3">
      <c r="IC6338" s="200" t="s">
        <v>13758</v>
      </c>
      <c r="ID6338" s="200" t="s">
        <v>13759</v>
      </c>
      <c r="IE6338" s="200" t="s">
        <v>13760</v>
      </c>
      <c r="IF6338" s="200" t="s">
        <v>13255</v>
      </c>
    </row>
    <row r="6339" spans="237:240" x14ac:dyDescent="0.3">
      <c r="IC6339" s="200" t="s">
        <v>13761</v>
      </c>
      <c r="ID6339" s="200" t="s">
        <v>13762</v>
      </c>
      <c r="IE6339" s="200" t="s">
        <v>13763</v>
      </c>
      <c r="IF6339" s="200" t="s">
        <v>13255</v>
      </c>
    </row>
    <row r="6340" spans="237:240" x14ac:dyDescent="0.3">
      <c r="IC6340" s="200" t="s">
        <v>13764</v>
      </c>
      <c r="ID6340" s="200" t="s">
        <v>1883</v>
      </c>
      <c r="IE6340" s="200" t="s">
        <v>13765</v>
      </c>
      <c r="IF6340" s="200" t="s">
        <v>13255</v>
      </c>
    </row>
    <row r="6341" spans="237:240" x14ac:dyDescent="0.3">
      <c r="IC6341" s="200" t="s">
        <v>13766</v>
      </c>
      <c r="ID6341" s="200" t="s">
        <v>13767</v>
      </c>
      <c r="IE6341" s="200" t="s">
        <v>13768</v>
      </c>
      <c r="IF6341" s="200" t="s">
        <v>13255</v>
      </c>
    </row>
    <row r="6342" spans="237:240" x14ac:dyDescent="0.3">
      <c r="IC6342" s="200" t="s">
        <v>13769</v>
      </c>
      <c r="ID6342" s="200" t="s">
        <v>13770</v>
      </c>
      <c r="IE6342" s="200" t="s">
        <v>13771</v>
      </c>
      <c r="IF6342" s="200" t="s">
        <v>13255</v>
      </c>
    </row>
    <row r="6343" spans="237:240" x14ac:dyDescent="0.3">
      <c r="IC6343" s="200" t="s">
        <v>13772</v>
      </c>
      <c r="ID6343" s="200" t="s">
        <v>13773</v>
      </c>
      <c r="IE6343" s="200" t="s">
        <v>13774</v>
      </c>
      <c r="IF6343" s="200" t="s">
        <v>13255</v>
      </c>
    </row>
    <row r="6344" spans="237:240" x14ac:dyDescent="0.3">
      <c r="IC6344" s="200" t="s">
        <v>13772</v>
      </c>
      <c r="ID6344" s="200" t="s">
        <v>13775</v>
      </c>
      <c r="IE6344" s="200" t="s">
        <v>13776</v>
      </c>
      <c r="IF6344" s="200" t="s">
        <v>13255</v>
      </c>
    </row>
    <row r="6345" spans="237:240" x14ac:dyDescent="0.3">
      <c r="IC6345" s="200" t="s">
        <v>13777</v>
      </c>
      <c r="ID6345" s="200" t="s">
        <v>7731</v>
      </c>
      <c r="IE6345" s="200" t="s">
        <v>13778</v>
      </c>
      <c r="IF6345" s="200" t="s">
        <v>13255</v>
      </c>
    </row>
    <row r="6346" spans="237:240" x14ac:dyDescent="0.3">
      <c r="IC6346" s="200" t="s">
        <v>13779</v>
      </c>
      <c r="ID6346" s="200" t="s">
        <v>13780</v>
      </c>
      <c r="IE6346" s="200" t="s">
        <v>13781</v>
      </c>
      <c r="IF6346" s="200" t="s">
        <v>13255</v>
      </c>
    </row>
    <row r="6347" spans="237:240" x14ac:dyDescent="0.3">
      <c r="IC6347" s="200" t="s">
        <v>13782</v>
      </c>
      <c r="ID6347" s="200" t="s">
        <v>13783</v>
      </c>
      <c r="IE6347" s="200" t="s">
        <v>13784</v>
      </c>
      <c r="IF6347" s="200" t="s">
        <v>13255</v>
      </c>
    </row>
    <row r="6348" spans="237:240" x14ac:dyDescent="0.3">
      <c r="IC6348" s="200" t="s">
        <v>13785</v>
      </c>
      <c r="ID6348" s="200" t="s">
        <v>13786</v>
      </c>
      <c r="IE6348" s="200" t="s">
        <v>13787</v>
      </c>
      <c r="IF6348" s="200" t="s">
        <v>13255</v>
      </c>
    </row>
    <row r="6349" spans="237:240" x14ac:dyDescent="0.3">
      <c r="IC6349" s="200" t="s">
        <v>13788</v>
      </c>
      <c r="ID6349" s="200" t="s">
        <v>13789</v>
      </c>
      <c r="IE6349" s="200" t="s">
        <v>13790</v>
      </c>
      <c r="IF6349" s="200" t="s">
        <v>13255</v>
      </c>
    </row>
    <row r="6350" spans="237:240" x14ac:dyDescent="0.3">
      <c r="IC6350" s="200" t="s">
        <v>13791</v>
      </c>
      <c r="ID6350" s="200" t="s">
        <v>13792</v>
      </c>
      <c r="IE6350" s="200" t="s">
        <v>13793</v>
      </c>
      <c r="IF6350" s="200" t="s">
        <v>13255</v>
      </c>
    </row>
    <row r="6351" spans="237:240" x14ac:dyDescent="0.3">
      <c r="IC6351" s="200" t="s">
        <v>13794</v>
      </c>
      <c r="ID6351" s="200" t="s">
        <v>13795</v>
      </c>
      <c r="IE6351" s="200" t="s">
        <v>13796</v>
      </c>
      <c r="IF6351" s="200" t="s">
        <v>13255</v>
      </c>
    </row>
    <row r="6352" spans="237:240" x14ac:dyDescent="0.3">
      <c r="IC6352" s="200" t="s">
        <v>13797</v>
      </c>
      <c r="ID6352" s="200" t="s">
        <v>13798</v>
      </c>
      <c r="IE6352" s="200" t="s">
        <v>13799</v>
      </c>
      <c r="IF6352" s="200" t="s">
        <v>13255</v>
      </c>
    </row>
    <row r="6353" spans="237:240" x14ac:dyDescent="0.3">
      <c r="IC6353" s="200" t="s">
        <v>13800</v>
      </c>
      <c r="ID6353" s="200" t="s">
        <v>13801</v>
      </c>
      <c r="IE6353" s="200" t="s">
        <v>13802</v>
      </c>
      <c r="IF6353" s="200" t="s">
        <v>13255</v>
      </c>
    </row>
    <row r="6354" spans="237:240" x14ac:dyDescent="0.3">
      <c r="IC6354" s="200" t="s">
        <v>13803</v>
      </c>
      <c r="ID6354" s="200" t="s">
        <v>13804</v>
      </c>
      <c r="IE6354" s="200" t="s">
        <v>13805</v>
      </c>
      <c r="IF6354" s="200" t="s">
        <v>13255</v>
      </c>
    </row>
    <row r="6355" spans="237:240" x14ac:dyDescent="0.3">
      <c r="IC6355" s="200" t="s">
        <v>13806</v>
      </c>
      <c r="ID6355" s="200" t="s">
        <v>13807</v>
      </c>
      <c r="IE6355" s="200" t="s">
        <v>13808</v>
      </c>
      <c r="IF6355" s="200" t="s">
        <v>13255</v>
      </c>
    </row>
    <row r="6356" spans="237:240" x14ac:dyDescent="0.3">
      <c r="IC6356" s="200" t="s">
        <v>13809</v>
      </c>
      <c r="ID6356" s="200" t="s">
        <v>13810</v>
      </c>
      <c r="IE6356" s="200" t="s">
        <v>13811</v>
      </c>
      <c r="IF6356" s="200" t="s">
        <v>13255</v>
      </c>
    </row>
    <row r="6357" spans="237:240" x14ac:dyDescent="0.3">
      <c r="IC6357" s="200" t="s">
        <v>13812</v>
      </c>
      <c r="ID6357" s="200" t="s">
        <v>13813</v>
      </c>
      <c r="IE6357" s="200" t="s">
        <v>13814</v>
      </c>
      <c r="IF6357" s="200" t="s">
        <v>13255</v>
      </c>
    </row>
    <row r="6358" spans="237:240" x14ac:dyDescent="0.3">
      <c r="IC6358" s="200" t="s">
        <v>13815</v>
      </c>
      <c r="ID6358" s="200" t="s">
        <v>13816</v>
      </c>
      <c r="IE6358" s="200" t="s">
        <v>13817</v>
      </c>
      <c r="IF6358" s="200" t="s">
        <v>13255</v>
      </c>
    </row>
    <row r="6359" spans="237:240" x14ac:dyDescent="0.3">
      <c r="IC6359" s="200" t="s">
        <v>13818</v>
      </c>
      <c r="ID6359" s="200" t="s">
        <v>13819</v>
      </c>
      <c r="IE6359" s="200" t="s">
        <v>13820</v>
      </c>
      <c r="IF6359" s="200" t="s">
        <v>13255</v>
      </c>
    </row>
    <row r="6360" spans="237:240" x14ac:dyDescent="0.3">
      <c r="IC6360" s="200" t="s">
        <v>13821</v>
      </c>
      <c r="ID6360" s="200" t="s">
        <v>13822</v>
      </c>
      <c r="IE6360" s="200" t="s">
        <v>13823</v>
      </c>
      <c r="IF6360" s="200" t="s">
        <v>13255</v>
      </c>
    </row>
    <row r="6361" spans="237:240" x14ac:dyDescent="0.3">
      <c r="IC6361" s="200" t="s">
        <v>13824</v>
      </c>
      <c r="ID6361" s="200" t="s">
        <v>13825</v>
      </c>
      <c r="IE6361" s="200" t="s">
        <v>13826</v>
      </c>
      <c r="IF6361" s="200" t="s">
        <v>13255</v>
      </c>
    </row>
    <row r="6362" spans="237:240" x14ac:dyDescent="0.3">
      <c r="IC6362" s="200" t="s">
        <v>13827</v>
      </c>
      <c r="ID6362" s="200" t="s">
        <v>13828</v>
      </c>
      <c r="IE6362" s="200" t="s">
        <v>13829</v>
      </c>
      <c r="IF6362" s="200" t="s">
        <v>13255</v>
      </c>
    </row>
    <row r="6363" spans="237:240" x14ac:dyDescent="0.3">
      <c r="IC6363" s="200" t="s">
        <v>13830</v>
      </c>
      <c r="ID6363" s="200" t="s">
        <v>13831</v>
      </c>
      <c r="IE6363" s="200" t="s">
        <v>13832</v>
      </c>
      <c r="IF6363" s="200" t="s">
        <v>13255</v>
      </c>
    </row>
    <row r="6364" spans="237:240" x14ac:dyDescent="0.3">
      <c r="IC6364" s="200" t="s">
        <v>13833</v>
      </c>
      <c r="ID6364" s="200" t="s">
        <v>13834</v>
      </c>
      <c r="IE6364" s="200" t="s">
        <v>13835</v>
      </c>
      <c r="IF6364" s="200" t="s">
        <v>13255</v>
      </c>
    </row>
    <row r="6365" spans="237:240" x14ac:dyDescent="0.3">
      <c r="IC6365" s="200" t="s">
        <v>13836</v>
      </c>
      <c r="ID6365" s="200" t="s">
        <v>13837</v>
      </c>
      <c r="IE6365" s="200" t="s">
        <v>13838</v>
      </c>
      <c r="IF6365" s="200" t="s">
        <v>13255</v>
      </c>
    </row>
    <row r="6366" spans="237:240" x14ac:dyDescent="0.3">
      <c r="IC6366" s="200" t="s">
        <v>13839</v>
      </c>
      <c r="ID6366" s="200" t="s">
        <v>13840</v>
      </c>
      <c r="IE6366" s="200" t="s">
        <v>13841</v>
      </c>
      <c r="IF6366" s="200" t="s">
        <v>13255</v>
      </c>
    </row>
    <row r="6367" spans="237:240" x14ac:dyDescent="0.3">
      <c r="IC6367" s="200" t="s">
        <v>13842</v>
      </c>
      <c r="ID6367" s="200" t="s">
        <v>13843</v>
      </c>
      <c r="IE6367" s="200" t="s">
        <v>13844</v>
      </c>
      <c r="IF6367" s="200" t="s">
        <v>13255</v>
      </c>
    </row>
    <row r="6368" spans="237:240" x14ac:dyDescent="0.3">
      <c r="IC6368" s="200" t="s">
        <v>13845</v>
      </c>
      <c r="ID6368" s="200" t="s">
        <v>13846</v>
      </c>
      <c r="IE6368" s="200" t="s">
        <v>13847</v>
      </c>
      <c r="IF6368" s="200" t="s">
        <v>13255</v>
      </c>
    </row>
    <row r="6369" spans="237:240" x14ac:dyDescent="0.3">
      <c r="IC6369" s="200" t="s">
        <v>13848</v>
      </c>
      <c r="ID6369" s="200" t="s">
        <v>13849</v>
      </c>
      <c r="IE6369" s="200" t="s">
        <v>13850</v>
      </c>
      <c r="IF6369" s="200" t="s">
        <v>13255</v>
      </c>
    </row>
    <row r="6370" spans="237:240" x14ac:dyDescent="0.3">
      <c r="IC6370" s="200" t="s">
        <v>13848</v>
      </c>
      <c r="ID6370" s="200" t="s">
        <v>13851</v>
      </c>
      <c r="IE6370" s="200" t="s">
        <v>13852</v>
      </c>
      <c r="IF6370" s="200" t="s">
        <v>13255</v>
      </c>
    </row>
    <row r="6371" spans="237:240" x14ac:dyDescent="0.3">
      <c r="IC6371" s="200" t="s">
        <v>13853</v>
      </c>
      <c r="ID6371" s="200" t="s">
        <v>13854</v>
      </c>
      <c r="IE6371" s="200" t="s">
        <v>13855</v>
      </c>
      <c r="IF6371" s="200" t="s">
        <v>13255</v>
      </c>
    </row>
    <row r="6372" spans="237:240" x14ac:dyDescent="0.3">
      <c r="IC6372" s="200" t="s">
        <v>13856</v>
      </c>
      <c r="ID6372" s="200" t="s">
        <v>13857</v>
      </c>
      <c r="IE6372" s="200" t="s">
        <v>13858</v>
      </c>
      <c r="IF6372" s="200" t="s">
        <v>13255</v>
      </c>
    </row>
    <row r="6373" spans="237:240" x14ac:dyDescent="0.3">
      <c r="IC6373" s="200" t="s">
        <v>13859</v>
      </c>
      <c r="ID6373" s="200" t="s">
        <v>13860</v>
      </c>
      <c r="IE6373" s="200" t="s">
        <v>13861</v>
      </c>
      <c r="IF6373" s="200" t="s">
        <v>13255</v>
      </c>
    </row>
    <row r="6374" spans="237:240" x14ac:dyDescent="0.3">
      <c r="IC6374" s="200" t="s">
        <v>13862</v>
      </c>
      <c r="ID6374" s="200" t="s">
        <v>13863</v>
      </c>
      <c r="IE6374" s="200" t="s">
        <v>13864</v>
      </c>
      <c r="IF6374" s="200" t="s">
        <v>13255</v>
      </c>
    </row>
    <row r="6375" spans="237:240" x14ac:dyDescent="0.3">
      <c r="IC6375" s="200" t="s">
        <v>13865</v>
      </c>
      <c r="ID6375" s="200" t="s">
        <v>13866</v>
      </c>
      <c r="IE6375" s="200" t="s">
        <v>13867</v>
      </c>
      <c r="IF6375" s="200" t="s">
        <v>13255</v>
      </c>
    </row>
    <row r="6376" spans="237:240" x14ac:dyDescent="0.3">
      <c r="IC6376" s="200" t="s">
        <v>13868</v>
      </c>
      <c r="ID6376" s="200" t="s">
        <v>13869</v>
      </c>
      <c r="IE6376" s="200" t="s">
        <v>13870</v>
      </c>
      <c r="IF6376" s="200" t="s">
        <v>13255</v>
      </c>
    </row>
    <row r="6377" spans="237:240" x14ac:dyDescent="0.3">
      <c r="IC6377" s="200" t="s">
        <v>13871</v>
      </c>
      <c r="ID6377" s="200" t="s">
        <v>13872</v>
      </c>
      <c r="IE6377" s="200" t="s">
        <v>13873</v>
      </c>
      <c r="IF6377" s="200" t="s">
        <v>13255</v>
      </c>
    </row>
    <row r="6378" spans="237:240" x14ac:dyDescent="0.3">
      <c r="IC6378" s="200" t="s">
        <v>13874</v>
      </c>
      <c r="ID6378" s="200" t="s">
        <v>13875</v>
      </c>
      <c r="IE6378" s="200" t="s">
        <v>13876</v>
      </c>
      <c r="IF6378" s="200" t="s">
        <v>13255</v>
      </c>
    </row>
    <row r="6379" spans="237:240" x14ac:dyDescent="0.3">
      <c r="IC6379" s="200" t="s">
        <v>13877</v>
      </c>
      <c r="ID6379" s="200" t="s">
        <v>13878</v>
      </c>
      <c r="IE6379" s="200" t="s">
        <v>13879</v>
      </c>
      <c r="IF6379" s="200" t="s">
        <v>13255</v>
      </c>
    </row>
    <row r="6380" spans="237:240" x14ac:dyDescent="0.3">
      <c r="IC6380" s="200" t="s">
        <v>13880</v>
      </c>
      <c r="ID6380" s="200" t="s">
        <v>13881</v>
      </c>
      <c r="IE6380" s="200" t="s">
        <v>13882</v>
      </c>
      <c r="IF6380" s="200" t="s">
        <v>13255</v>
      </c>
    </row>
    <row r="6381" spans="237:240" x14ac:dyDescent="0.3">
      <c r="IC6381" s="200" t="s">
        <v>13883</v>
      </c>
      <c r="ID6381" s="200" t="s">
        <v>13884</v>
      </c>
      <c r="IE6381" s="200" t="s">
        <v>13885</v>
      </c>
      <c r="IF6381" s="200" t="s">
        <v>13255</v>
      </c>
    </row>
    <row r="6382" spans="237:240" x14ac:dyDescent="0.3">
      <c r="IC6382" s="200" t="s">
        <v>13886</v>
      </c>
      <c r="ID6382" s="200" t="s">
        <v>13887</v>
      </c>
      <c r="IE6382" s="200" t="s">
        <v>13888</v>
      </c>
      <c r="IF6382" s="200" t="s">
        <v>13255</v>
      </c>
    </row>
    <row r="6383" spans="237:240" x14ac:dyDescent="0.3">
      <c r="IC6383" s="200" t="s">
        <v>13889</v>
      </c>
      <c r="ID6383" s="200" t="s">
        <v>13890</v>
      </c>
      <c r="IE6383" s="200" t="s">
        <v>13891</v>
      </c>
      <c r="IF6383" s="200" t="s">
        <v>13255</v>
      </c>
    </row>
    <row r="6384" spans="237:240" x14ac:dyDescent="0.3">
      <c r="IC6384" s="200" t="s">
        <v>13892</v>
      </c>
      <c r="ID6384" s="200" t="s">
        <v>13893</v>
      </c>
      <c r="IE6384" s="200" t="s">
        <v>13894</v>
      </c>
      <c r="IF6384" s="200" t="s">
        <v>13255</v>
      </c>
    </row>
    <row r="6385" spans="237:240" x14ac:dyDescent="0.3">
      <c r="IC6385" s="200" t="s">
        <v>13895</v>
      </c>
      <c r="ID6385" s="200" t="s">
        <v>13896</v>
      </c>
      <c r="IE6385" s="200" t="s">
        <v>13897</v>
      </c>
      <c r="IF6385" s="200" t="s">
        <v>13255</v>
      </c>
    </row>
    <row r="6386" spans="237:240" x14ac:dyDescent="0.3">
      <c r="IC6386" s="200" t="s">
        <v>13898</v>
      </c>
      <c r="ID6386" s="200" t="s">
        <v>13899</v>
      </c>
      <c r="IE6386" s="200" t="s">
        <v>13900</v>
      </c>
      <c r="IF6386" s="200" t="s">
        <v>13255</v>
      </c>
    </row>
    <row r="6387" spans="237:240" x14ac:dyDescent="0.3">
      <c r="IC6387" s="200" t="s">
        <v>13901</v>
      </c>
      <c r="ID6387" s="200" t="s">
        <v>13902</v>
      </c>
      <c r="IE6387" s="200" t="s">
        <v>13903</v>
      </c>
      <c r="IF6387" s="200" t="s">
        <v>13255</v>
      </c>
    </row>
    <row r="6388" spans="237:240" x14ac:dyDescent="0.3">
      <c r="IC6388" s="200" t="s">
        <v>13904</v>
      </c>
      <c r="ID6388" s="200" t="s">
        <v>13905</v>
      </c>
      <c r="IE6388" s="200" t="s">
        <v>13906</v>
      </c>
      <c r="IF6388" s="200" t="s">
        <v>13255</v>
      </c>
    </row>
    <row r="6389" spans="237:240" x14ac:dyDescent="0.3">
      <c r="IC6389" s="200" t="s">
        <v>13907</v>
      </c>
      <c r="ID6389" s="200" t="s">
        <v>13908</v>
      </c>
      <c r="IE6389" s="200" t="s">
        <v>13909</v>
      </c>
      <c r="IF6389" s="200" t="s">
        <v>13255</v>
      </c>
    </row>
    <row r="6390" spans="237:240" x14ac:dyDescent="0.3">
      <c r="IC6390" s="200" t="s">
        <v>13910</v>
      </c>
      <c r="ID6390" s="200" t="s">
        <v>13911</v>
      </c>
      <c r="IE6390" s="200" t="s">
        <v>13912</v>
      </c>
      <c r="IF6390" s="200" t="s">
        <v>13255</v>
      </c>
    </row>
    <row r="6391" spans="237:240" x14ac:dyDescent="0.3">
      <c r="IC6391" s="200" t="s">
        <v>13913</v>
      </c>
      <c r="ID6391" s="200" t="s">
        <v>13914</v>
      </c>
      <c r="IE6391" s="200" t="s">
        <v>13915</v>
      </c>
      <c r="IF6391" s="200" t="s">
        <v>13255</v>
      </c>
    </row>
    <row r="6392" spans="237:240" x14ac:dyDescent="0.3">
      <c r="IC6392" s="200" t="s">
        <v>13916</v>
      </c>
      <c r="ID6392" s="200" t="s">
        <v>13917</v>
      </c>
      <c r="IE6392" s="200" t="s">
        <v>13918</v>
      </c>
      <c r="IF6392" s="200" t="s">
        <v>13255</v>
      </c>
    </row>
    <row r="6393" spans="237:240" x14ac:dyDescent="0.3">
      <c r="IC6393" s="200" t="s">
        <v>13919</v>
      </c>
      <c r="ID6393" s="200" t="s">
        <v>13920</v>
      </c>
      <c r="IE6393" s="200" t="s">
        <v>13921</v>
      </c>
      <c r="IF6393" s="200" t="s">
        <v>13255</v>
      </c>
    </row>
    <row r="6394" spans="237:240" x14ac:dyDescent="0.3">
      <c r="IC6394" s="200" t="s">
        <v>13922</v>
      </c>
      <c r="ID6394" s="200" t="s">
        <v>13923</v>
      </c>
      <c r="IE6394" s="200" t="s">
        <v>13924</v>
      </c>
      <c r="IF6394" s="200" t="s">
        <v>13255</v>
      </c>
    </row>
    <row r="6395" spans="237:240" x14ac:dyDescent="0.3">
      <c r="IC6395" s="200" t="s">
        <v>13925</v>
      </c>
      <c r="ID6395" s="200" t="s">
        <v>13926</v>
      </c>
      <c r="IE6395" s="200" t="s">
        <v>13927</v>
      </c>
      <c r="IF6395" s="200" t="s">
        <v>13255</v>
      </c>
    </row>
    <row r="6396" spans="237:240" x14ac:dyDescent="0.3">
      <c r="IC6396" s="200" t="s">
        <v>13928</v>
      </c>
      <c r="ID6396" s="200" t="s">
        <v>13929</v>
      </c>
      <c r="IE6396" s="200" t="s">
        <v>13930</v>
      </c>
      <c r="IF6396" s="200" t="s">
        <v>13255</v>
      </c>
    </row>
    <row r="6397" spans="237:240" x14ac:dyDescent="0.3">
      <c r="IC6397" s="200" t="s">
        <v>13931</v>
      </c>
      <c r="ID6397" s="200" t="s">
        <v>13932</v>
      </c>
      <c r="IE6397" s="200" t="s">
        <v>13933</v>
      </c>
      <c r="IF6397" s="200" t="s">
        <v>13255</v>
      </c>
    </row>
    <row r="6398" spans="237:240" x14ac:dyDescent="0.3">
      <c r="IC6398" s="200" t="s">
        <v>13934</v>
      </c>
      <c r="ID6398" s="200" t="s">
        <v>13935</v>
      </c>
      <c r="IE6398" s="200" t="s">
        <v>13936</v>
      </c>
      <c r="IF6398" s="200" t="s">
        <v>13255</v>
      </c>
    </row>
    <row r="6399" spans="237:240" x14ac:dyDescent="0.3">
      <c r="IC6399" s="200" t="s">
        <v>13937</v>
      </c>
      <c r="ID6399" s="200" t="s">
        <v>13938</v>
      </c>
      <c r="IE6399" s="200" t="s">
        <v>13939</v>
      </c>
      <c r="IF6399" s="200" t="s">
        <v>1430</v>
      </c>
    </row>
    <row r="6400" spans="237:240" x14ac:dyDescent="0.3">
      <c r="IC6400" s="200" t="s">
        <v>13937</v>
      </c>
      <c r="ID6400" s="200" t="s">
        <v>13940</v>
      </c>
      <c r="IE6400" s="200" t="s">
        <v>13941</v>
      </c>
      <c r="IF6400" s="200" t="s">
        <v>1430</v>
      </c>
    </row>
    <row r="6401" spans="237:240" x14ac:dyDescent="0.3">
      <c r="IC6401" s="200" t="s">
        <v>13937</v>
      </c>
      <c r="ID6401" s="200" t="s">
        <v>13942</v>
      </c>
      <c r="IE6401" s="200" t="s">
        <v>13943</v>
      </c>
      <c r="IF6401" s="200" t="s">
        <v>1430</v>
      </c>
    </row>
    <row r="6402" spans="237:240" x14ac:dyDescent="0.3">
      <c r="IC6402" s="200" t="s">
        <v>13937</v>
      </c>
      <c r="ID6402" s="200" t="s">
        <v>13944</v>
      </c>
      <c r="IE6402" s="200" t="s">
        <v>13945</v>
      </c>
      <c r="IF6402" s="200" t="s">
        <v>1430</v>
      </c>
    </row>
    <row r="6403" spans="237:240" x14ac:dyDescent="0.3">
      <c r="IC6403" s="200" t="s">
        <v>13937</v>
      </c>
      <c r="ID6403" s="200" t="s">
        <v>13946</v>
      </c>
      <c r="IE6403" s="200" t="s">
        <v>13947</v>
      </c>
      <c r="IF6403" s="200" t="s">
        <v>1430</v>
      </c>
    </row>
    <row r="6404" spans="237:240" x14ac:dyDescent="0.3">
      <c r="IC6404" s="200" t="s">
        <v>13948</v>
      </c>
      <c r="ID6404" s="200" t="s">
        <v>13949</v>
      </c>
      <c r="IE6404" s="200" t="s">
        <v>13950</v>
      </c>
      <c r="IF6404" s="200" t="s">
        <v>1430</v>
      </c>
    </row>
    <row r="6405" spans="237:240" x14ac:dyDescent="0.3">
      <c r="IC6405" s="200" t="s">
        <v>13951</v>
      </c>
      <c r="ID6405" s="200" t="s">
        <v>13952</v>
      </c>
      <c r="IE6405" s="200" t="s">
        <v>13953</v>
      </c>
      <c r="IF6405" s="200" t="s">
        <v>1430</v>
      </c>
    </row>
    <row r="6406" spans="237:240" x14ac:dyDescent="0.3">
      <c r="IC6406" s="200" t="s">
        <v>13951</v>
      </c>
      <c r="ID6406" s="200" t="s">
        <v>13954</v>
      </c>
      <c r="IE6406" s="200" t="s">
        <v>13955</v>
      </c>
      <c r="IF6406" s="200" t="s">
        <v>1430</v>
      </c>
    </row>
    <row r="6407" spans="237:240" x14ac:dyDescent="0.3">
      <c r="IC6407" s="200" t="s">
        <v>13951</v>
      </c>
      <c r="ID6407" s="200" t="s">
        <v>13956</v>
      </c>
      <c r="IE6407" s="200" t="s">
        <v>13957</v>
      </c>
      <c r="IF6407" s="200" t="s">
        <v>1430</v>
      </c>
    </row>
    <row r="6408" spans="237:240" x14ac:dyDescent="0.3">
      <c r="IC6408" s="200" t="s">
        <v>13951</v>
      </c>
      <c r="ID6408" s="200" t="s">
        <v>13958</v>
      </c>
      <c r="IE6408" s="200" t="s">
        <v>13959</v>
      </c>
      <c r="IF6408" s="200" t="s">
        <v>1430</v>
      </c>
    </row>
    <row r="6409" spans="237:240" x14ac:dyDescent="0.3">
      <c r="IC6409" s="200" t="s">
        <v>13951</v>
      </c>
      <c r="ID6409" s="200" t="s">
        <v>13960</v>
      </c>
      <c r="IE6409" s="200" t="s">
        <v>13961</v>
      </c>
      <c r="IF6409" s="200" t="s">
        <v>1430</v>
      </c>
    </row>
    <row r="6410" spans="237:240" x14ac:dyDescent="0.3">
      <c r="IC6410" s="200" t="s">
        <v>13962</v>
      </c>
      <c r="ID6410" s="200" t="s">
        <v>2003</v>
      </c>
      <c r="IE6410" s="200" t="s">
        <v>13963</v>
      </c>
      <c r="IF6410" s="200" t="s">
        <v>1430</v>
      </c>
    </row>
    <row r="6411" spans="237:240" x14ac:dyDescent="0.3">
      <c r="IC6411" s="200" t="s">
        <v>13962</v>
      </c>
      <c r="ID6411" s="200" t="s">
        <v>13964</v>
      </c>
      <c r="IE6411" s="200" t="s">
        <v>13965</v>
      </c>
      <c r="IF6411" s="200" t="s">
        <v>1430</v>
      </c>
    </row>
    <row r="6412" spans="237:240" x14ac:dyDescent="0.3">
      <c r="IC6412" s="200" t="s">
        <v>13962</v>
      </c>
      <c r="ID6412" s="200" t="s">
        <v>13966</v>
      </c>
      <c r="IE6412" s="200" t="s">
        <v>13967</v>
      </c>
      <c r="IF6412" s="200" t="s">
        <v>1430</v>
      </c>
    </row>
    <row r="6413" spans="237:240" x14ac:dyDescent="0.3">
      <c r="IC6413" s="200" t="s">
        <v>13962</v>
      </c>
      <c r="ID6413" s="200" t="s">
        <v>13968</v>
      </c>
      <c r="IE6413" s="200" t="s">
        <v>13969</v>
      </c>
      <c r="IF6413" s="200" t="s">
        <v>1430</v>
      </c>
    </row>
    <row r="6414" spans="237:240" x14ac:dyDescent="0.3">
      <c r="IC6414" s="200" t="s">
        <v>13970</v>
      </c>
      <c r="ID6414" s="200" t="s">
        <v>13971</v>
      </c>
      <c r="IE6414" s="200" t="s">
        <v>13972</v>
      </c>
      <c r="IF6414" s="200" t="s">
        <v>1430</v>
      </c>
    </row>
    <row r="6415" spans="237:240" x14ac:dyDescent="0.3">
      <c r="IC6415" s="200" t="s">
        <v>13970</v>
      </c>
      <c r="ID6415" s="200" t="s">
        <v>13973</v>
      </c>
      <c r="IE6415" s="200" t="s">
        <v>13974</v>
      </c>
      <c r="IF6415" s="200" t="s">
        <v>1430</v>
      </c>
    </row>
    <row r="6416" spans="237:240" x14ac:dyDescent="0.3">
      <c r="IC6416" s="200" t="s">
        <v>13970</v>
      </c>
      <c r="ID6416" s="200" t="s">
        <v>13975</v>
      </c>
      <c r="IE6416" s="200" t="s">
        <v>13976</v>
      </c>
      <c r="IF6416" s="200" t="s">
        <v>1430</v>
      </c>
    </row>
    <row r="6417" spans="237:240" x14ac:dyDescent="0.3">
      <c r="IC6417" s="200" t="s">
        <v>13977</v>
      </c>
      <c r="ID6417" s="200" t="s">
        <v>13978</v>
      </c>
      <c r="IE6417" s="200" t="s">
        <v>13979</v>
      </c>
      <c r="IF6417" s="200" t="s">
        <v>1430</v>
      </c>
    </row>
    <row r="6418" spans="237:240" x14ac:dyDescent="0.3">
      <c r="IC6418" s="200" t="s">
        <v>13977</v>
      </c>
      <c r="ID6418" s="200" t="s">
        <v>13980</v>
      </c>
      <c r="IE6418" s="200" t="s">
        <v>13981</v>
      </c>
      <c r="IF6418" s="200" t="s">
        <v>1430</v>
      </c>
    </row>
    <row r="6419" spans="237:240" x14ac:dyDescent="0.3">
      <c r="IC6419" s="200" t="s">
        <v>13977</v>
      </c>
      <c r="ID6419" s="200" t="s">
        <v>13982</v>
      </c>
      <c r="IE6419" s="200" t="s">
        <v>13983</v>
      </c>
      <c r="IF6419" s="200" t="s">
        <v>1430</v>
      </c>
    </row>
    <row r="6420" spans="237:240" x14ac:dyDescent="0.3">
      <c r="IC6420" s="200" t="s">
        <v>13977</v>
      </c>
      <c r="ID6420" s="200" t="s">
        <v>13984</v>
      </c>
      <c r="IE6420" s="200" t="s">
        <v>13985</v>
      </c>
      <c r="IF6420" s="200" t="s">
        <v>1430</v>
      </c>
    </row>
    <row r="6421" spans="237:240" x14ac:dyDescent="0.3">
      <c r="IC6421" s="200" t="s">
        <v>13977</v>
      </c>
      <c r="ID6421" s="200" t="s">
        <v>13986</v>
      </c>
      <c r="IE6421" s="200" t="s">
        <v>13987</v>
      </c>
      <c r="IF6421" s="200" t="s">
        <v>1430</v>
      </c>
    </row>
    <row r="6422" spans="237:240" x14ac:dyDescent="0.3">
      <c r="IC6422" s="200" t="s">
        <v>13977</v>
      </c>
      <c r="ID6422" s="200" t="s">
        <v>13988</v>
      </c>
      <c r="IE6422" s="200" t="s">
        <v>13989</v>
      </c>
      <c r="IF6422" s="200" t="s">
        <v>1430</v>
      </c>
    </row>
    <row r="6423" spans="237:240" x14ac:dyDescent="0.3">
      <c r="IC6423" s="200" t="s">
        <v>13977</v>
      </c>
      <c r="ID6423" s="200" t="s">
        <v>13990</v>
      </c>
      <c r="IE6423" s="200" t="s">
        <v>13991</v>
      </c>
      <c r="IF6423" s="200" t="s">
        <v>1430</v>
      </c>
    </row>
    <row r="6424" spans="237:240" x14ac:dyDescent="0.3">
      <c r="IC6424" s="200" t="s">
        <v>13977</v>
      </c>
      <c r="ID6424" s="200" t="s">
        <v>13992</v>
      </c>
      <c r="IE6424" s="200" t="s">
        <v>13993</v>
      </c>
      <c r="IF6424" s="200" t="s">
        <v>1430</v>
      </c>
    </row>
    <row r="6425" spans="237:240" x14ac:dyDescent="0.3">
      <c r="IC6425" s="200" t="s">
        <v>13977</v>
      </c>
      <c r="ID6425" s="200" t="s">
        <v>13994</v>
      </c>
      <c r="IE6425" s="200" t="s">
        <v>13995</v>
      </c>
      <c r="IF6425" s="200" t="s">
        <v>1430</v>
      </c>
    </row>
    <row r="6426" spans="237:240" x14ac:dyDescent="0.3">
      <c r="IC6426" s="200" t="s">
        <v>13977</v>
      </c>
      <c r="ID6426" s="200" t="s">
        <v>13996</v>
      </c>
      <c r="IE6426" s="200" t="s">
        <v>13997</v>
      </c>
      <c r="IF6426" s="200" t="s">
        <v>1430</v>
      </c>
    </row>
    <row r="6427" spans="237:240" x14ac:dyDescent="0.3">
      <c r="IC6427" s="200" t="s">
        <v>13998</v>
      </c>
      <c r="ID6427" s="200" t="s">
        <v>13999</v>
      </c>
      <c r="IE6427" s="200" t="s">
        <v>14000</v>
      </c>
      <c r="IF6427" s="200" t="s">
        <v>1430</v>
      </c>
    </row>
    <row r="6428" spans="237:240" x14ac:dyDescent="0.3">
      <c r="IC6428" s="200" t="s">
        <v>14001</v>
      </c>
      <c r="ID6428" s="200" t="s">
        <v>14002</v>
      </c>
      <c r="IE6428" s="200" t="s">
        <v>14003</v>
      </c>
      <c r="IF6428" s="200" t="s">
        <v>1430</v>
      </c>
    </row>
    <row r="6429" spans="237:240" x14ac:dyDescent="0.3">
      <c r="IC6429" s="200" t="s">
        <v>14001</v>
      </c>
      <c r="ID6429" s="200" t="s">
        <v>14004</v>
      </c>
      <c r="IE6429" s="200" t="s">
        <v>14005</v>
      </c>
      <c r="IF6429" s="200" t="s">
        <v>1430</v>
      </c>
    </row>
    <row r="6430" spans="237:240" x14ac:dyDescent="0.3">
      <c r="IC6430" s="200" t="s">
        <v>14001</v>
      </c>
      <c r="ID6430" s="200" t="s">
        <v>14006</v>
      </c>
      <c r="IE6430" s="200" t="s">
        <v>14007</v>
      </c>
      <c r="IF6430" s="200" t="s">
        <v>1430</v>
      </c>
    </row>
    <row r="6431" spans="237:240" x14ac:dyDescent="0.3">
      <c r="IC6431" s="200" t="s">
        <v>14008</v>
      </c>
      <c r="ID6431" s="200" t="s">
        <v>14009</v>
      </c>
      <c r="IE6431" s="200" t="s">
        <v>14010</v>
      </c>
      <c r="IF6431" s="200" t="s">
        <v>1430</v>
      </c>
    </row>
    <row r="6432" spans="237:240" x14ac:dyDescent="0.3">
      <c r="IC6432" s="200" t="s">
        <v>14008</v>
      </c>
      <c r="ID6432" s="200" t="s">
        <v>14011</v>
      </c>
      <c r="IE6432" s="200" t="s">
        <v>14012</v>
      </c>
      <c r="IF6432" s="200" t="s">
        <v>1430</v>
      </c>
    </row>
    <row r="6433" spans="237:240" x14ac:dyDescent="0.3">
      <c r="IC6433" s="200" t="s">
        <v>14008</v>
      </c>
      <c r="ID6433" s="200" t="s">
        <v>14013</v>
      </c>
      <c r="IE6433" s="200" t="s">
        <v>14014</v>
      </c>
      <c r="IF6433" s="200" t="s">
        <v>1430</v>
      </c>
    </row>
    <row r="6434" spans="237:240" x14ac:dyDescent="0.3">
      <c r="IC6434" s="200" t="s">
        <v>14015</v>
      </c>
      <c r="ID6434" s="200" t="s">
        <v>14016</v>
      </c>
      <c r="IE6434" s="200" t="s">
        <v>14017</v>
      </c>
      <c r="IF6434" s="200" t="s">
        <v>1430</v>
      </c>
    </row>
    <row r="6435" spans="237:240" x14ac:dyDescent="0.3">
      <c r="IC6435" s="200" t="s">
        <v>14015</v>
      </c>
      <c r="ID6435" s="200" t="s">
        <v>14018</v>
      </c>
      <c r="IE6435" s="200" t="s">
        <v>14019</v>
      </c>
      <c r="IF6435" s="200" t="s">
        <v>1430</v>
      </c>
    </row>
    <row r="6436" spans="237:240" x14ac:dyDescent="0.3">
      <c r="IC6436" s="200" t="s">
        <v>14020</v>
      </c>
      <c r="ID6436" s="200" t="s">
        <v>14021</v>
      </c>
      <c r="IE6436" s="200" t="s">
        <v>14022</v>
      </c>
      <c r="IF6436" s="200" t="s">
        <v>1430</v>
      </c>
    </row>
    <row r="6437" spans="237:240" x14ac:dyDescent="0.3">
      <c r="IC6437" s="200" t="s">
        <v>14023</v>
      </c>
      <c r="ID6437" s="200" t="s">
        <v>14024</v>
      </c>
      <c r="IE6437" s="200" t="s">
        <v>14025</v>
      </c>
      <c r="IF6437" s="200" t="s">
        <v>7798</v>
      </c>
    </row>
    <row r="6438" spans="237:240" x14ac:dyDescent="0.3">
      <c r="IC6438" s="200" t="s">
        <v>14026</v>
      </c>
      <c r="ID6438" s="200" t="s">
        <v>14024</v>
      </c>
      <c r="IE6438" s="200" t="s">
        <v>14025</v>
      </c>
      <c r="IF6438" s="200" t="s">
        <v>7798</v>
      </c>
    </row>
    <row r="6439" spans="237:240" x14ac:dyDescent="0.3">
      <c r="IC6439" s="200" t="s">
        <v>14027</v>
      </c>
      <c r="ID6439" s="200" t="s">
        <v>14024</v>
      </c>
      <c r="IE6439" s="200" t="s">
        <v>14025</v>
      </c>
      <c r="IF6439" s="200" t="s">
        <v>7798</v>
      </c>
    </row>
    <row r="6440" spans="237:240" x14ac:dyDescent="0.3">
      <c r="IC6440" s="200" t="s">
        <v>14028</v>
      </c>
      <c r="ID6440" s="200" t="s">
        <v>14024</v>
      </c>
      <c r="IE6440" s="200" t="s">
        <v>14025</v>
      </c>
      <c r="IF6440" s="200" t="s">
        <v>7798</v>
      </c>
    </row>
    <row r="6441" spans="237:240" x14ac:dyDescent="0.3">
      <c r="IC6441" s="200" t="s">
        <v>14029</v>
      </c>
      <c r="ID6441" s="200" t="s">
        <v>14024</v>
      </c>
      <c r="IE6441" s="200" t="s">
        <v>14025</v>
      </c>
      <c r="IF6441" s="200" t="s">
        <v>7798</v>
      </c>
    </row>
    <row r="6442" spans="237:240" x14ac:dyDescent="0.3">
      <c r="IC6442" s="200" t="s">
        <v>14030</v>
      </c>
      <c r="ID6442" s="200" t="s">
        <v>14024</v>
      </c>
      <c r="IE6442" s="200" t="s">
        <v>14025</v>
      </c>
      <c r="IF6442" s="200" t="s">
        <v>7798</v>
      </c>
    </row>
    <row r="6443" spans="237:240" x14ac:dyDescent="0.3">
      <c r="IC6443" s="200" t="s">
        <v>14031</v>
      </c>
      <c r="ID6443" s="200" t="s">
        <v>14024</v>
      </c>
      <c r="IE6443" s="200" t="s">
        <v>14025</v>
      </c>
      <c r="IF6443" s="200" t="s">
        <v>7798</v>
      </c>
    </row>
    <row r="6444" spans="237:240" x14ac:dyDescent="0.3">
      <c r="IC6444" s="200" t="s">
        <v>14032</v>
      </c>
      <c r="ID6444" s="200" t="s">
        <v>14033</v>
      </c>
      <c r="IE6444" s="200" t="s">
        <v>14034</v>
      </c>
      <c r="IF6444" s="200" t="s">
        <v>7798</v>
      </c>
    </row>
    <row r="6445" spans="237:240" x14ac:dyDescent="0.3">
      <c r="IC6445" s="200" t="s">
        <v>14035</v>
      </c>
      <c r="ID6445" s="200" t="s">
        <v>14036</v>
      </c>
      <c r="IE6445" s="200" t="s">
        <v>14037</v>
      </c>
      <c r="IF6445" s="200" t="s">
        <v>7798</v>
      </c>
    </row>
    <row r="6446" spans="237:240" x14ac:dyDescent="0.3">
      <c r="IC6446" s="200" t="s">
        <v>14038</v>
      </c>
      <c r="ID6446" s="200" t="s">
        <v>10606</v>
      </c>
      <c r="IE6446" s="200" t="s">
        <v>14039</v>
      </c>
      <c r="IF6446" s="200" t="s">
        <v>7798</v>
      </c>
    </row>
    <row r="6447" spans="237:240" x14ac:dyDescent="0.3">
      <c r="IC6447" s="200" t="s">
        <v>14040</v>
      </c>
      <c r="ID6447" s="200" t="s">
        <v>14041</v>
      </c>
      <c r="IE6447" s="200" t="s">
        <v>14042</v>
      </c>
      <c r="IF6447" s="200" t="s">
        <v>7798</v>
      </c>
    </row>
    <row r="6448" spans="237:240" x14ac:dyDescent="0.3">
      <c r="IC6448" s="200" t="s">
        <v>14040</v>
      </c>
      <c r="ID6448" s="200" t="s">
        <v>14043</v>
      </c>
      <c r="IE6448" s="200" t="s">
        <v>14044</v>
      </c>
      <c r="IF6448" s="200" t="s">
        <v>7798</v>
      </c>
    </row>
    <row r="6449" spans="237:240" x14ac:dyDescent="0.3">
      <c r="IC6449" s="200" t="s">
        <v>14040</v>
      </c>
      <c r="ID6449" s="200" t="s">
        <v>14045</v>
      </c>
      <c r="IE6449" s="200" t="s">
        <v>14046</v>
      </c>
      <c r="IF6449" s="200" t="s">
        <v>7798</v>
      </c>
    </row>
    <row r="6450" spans="237:240" x14ac:dyDescent="0.3">
      <c r="IC6450" s="200" t="s">
        <v>14040</v>
      </c>
      <c r="ID6450" s="200" t="s">
        <v>14047</v>
      </c>
      <c r="IE6450" s="200" t="s">
        <v>14048</v>
      </c>
      <c r="IF6450" s="200" t="s">
        <v>7798</v>
      </c>
    </row>
    <row r="6451" spans="237:240" x14ac:dyDescent="0.3">
      <c r="IC6451" s="200" t="s">
        <v>14040</v>
      </c>
      <c r="ID6451" s="200" t="s">
        <v>14049</v>
      </c>
      <c r="IE6451" s="200" t="s">
        <v>14050</v>
      </c>
      <c r="IF6451" s="200" t="s">
        <v>7798</v>
      </c>
    </row>
    <row r="6452" spans="237:240" x14ac:dyDescent="0.3">
      <c r="IC6452" s="200" t="s">
        <v>14051</v>
      </c>
      <c r="ID6452" s="200" t="s">
        <v>14052</v>
      </c>
      <c r="IE6452" s="200" t="s">
        <v>14053</v>
      </c>
      <c r="IF6452" s="200" t="s">
        <v>7798</v>
      </c>
    </row>
    <row r="6453" spans="237:240" x14ac:dyDescent="0.3">
      <c r="IC6453" s="200" t="s">
        <v>14054</v>
      </c>
      <c r="ID6453" s="200" t="s">
        <v>5345</v>
      </c>
      <c r="IE6453" s="200" t="s">
        <v>14055</v>
      </c>
      <c r="IF6453" s="200" t="s">
        <v>7798</v>
      </c>
    </row>
    <row r="6454" spans="237:240" x14ac:dyDescent="0.3">
      <c r="IC6454" s="200" t="s">
        <v>14056</v>
      </c>
      <c r="ID6454" s="200" t="s">
        <v>14057</v>
      </c>
      <c r="IE6454" s="200" t="s">
        <v>14058</v>
      </c>
      <c r="IF6454" s="200" t="s">
        <v>7798</v>
      </c>
    </row>
    <row r="6455" spans="237:240" x14ac:dyDescent="0.3">
      <c r="IC6455" s="200" t="s">
        <v>14056</v>
      </c>
      <c r="ID6455" s="200" t="s">
        <v>14059</v>
      </c>
      <c r="IE6455" s="200" t="s">
        <v>14060</v>
      </c>
      <c r="IF6455" s="200" t="s">
        <v>7798</v>
      </c>
    </row>
    <row r="6456" spans="237:240" x14ac:dyDescent="0.3">
      <c r="IC6456" s="200" t="s">
        <v>14056</v>
      </c>
      <c r="ID6456" s="200" t="s">
        <v>2095</v>
      </c>
      <c r="IE6456" s="200" t="s">
        <v>14061</v>
      </c>
      <c r="IF6456" s="200" t="s">
        <v>7798</v>
      </c>
    </row>
    <row r="6457" spans="237:240" x14ac:dyDescent="0.3">
      <c r="IC6457" s="200" t="s">
        <v>14056</v>
      </c>
      <c r="ID6457" s="200" t="s">
        <v>14062</v>
      </c>
      <c r="IE6457" s="200" t="s">
        <v>14063</v>
      </c>
      <c r="IF6457" s="200" t="s">
        <v>7798</v>
      </c>
    </row>
    <row r="6458" spans="237:240" x14ac:dyDescent="0.3">
      <c r="IC6458" s="200" t="s">
        <v>14056</v>
      </c>
      <c r="ID6458" s="200" t="s">
        <v>14064</v>
      </c>
      <c r="IE6458" s="200" t="s">
        <v>14065</v>
      </c>
      <c r="IF6458" s="200" t="s">
        <v>7798</v>
      </c>
    </row>
    <row r="6459" spans="237:240" x14ac:dyDescent="0.3">
      <c r="IC6459" s="200" t="s">
        <v>14066</v>
      </c>
      <c r="ID6459" s="200" t="s">
        <v>14067</v>
      </c>
      <c r="IE6459" s="200" t="s">
        <v>14068</v>
      </c>
      <c r="IF6459" s="200" t="s">
        <v>7798</v>
      </c>
    </row>
    <row r="6460" spans="237:240" x14ac:dyDescent="0.3">
      <c r="IC6460" s="200" t="s">
        <v>14069</v>
      </c>
      <c r="ID6460" s="200" t="s">
        <v>14070</v>
      </c>
      <c r="IE6460" s="200" t="s">
        <v>14071</v>
      </c>
      <c r="IF6460" s="200" t="s">
        <v>7798</v>
      </c>
    </row>
    <row r="6461" spans="237:240" x14ac:dyDescent="0.3">
      <c r="IC6461" s="200" t="s">
        <v>14072</v>
      </c>
      <c r="ID6461" s="200" t="s">
        <v>14073</v>
      </c>
      <c r="IE6461" s="200" t="s">
        <v>14074</v>
      </c>
      <c r="IF6461" s="200" t="s">
        <v>7798</v>
      </c>
    </row>
    <row r="6462" spans="237:240" x14ac:dyDescent="0.3">
      <c r="IC6462" s="200" t="s">
        <v>14075</v>
      </c>
      <c r="ID6462" s="200" t="s">
        <v>14076</v>
      </c>
      <c r="IE6462" s="200" t="s">
        <v>14077</v>
      </c>
      <c r="IF6462" s="200" t="s">
        <v>7798</v>
      </c>
    </row>
    <row r="6463" spans="237:240" x14ac:dyDescent="0.3">
      <c r="IC6463" s="200" t="s">
        <v>14078</v>
      </c>
      <c r="ID6463" s="200" t="s">
        <v>14079</v>
      </c>
      <c r="IE6463" s="200" t="s">
        <v>14080</v>
      </c>
      <c r="IF6463" s="200" t="s">
        <v>7798</v>
      </c>
    </row>
    <row r="6464" spans="237:240" x14ac:dyDescent="0.3">
      <c r="IC6464" s="200" t="s">
        <v>14081</v>
      </c>
      <c r="ID6464" s="200" t="s">
        <v>14082</v>
      </c>
      <c r="IE6464" s="200" t="s">
        <v>14083</v>
      </c>
      <c r="IF6464" s="200" t="s">
        <v>7798</v>
      </c>
    </row>
    <row r="6465" spans="237:240" x14ac:dyDescent="0.3">
      <c r="IC6465" s="200" t="s">
        <v>14084</v>
      </c>
      <c r="ID6465" s="200" t="s">
        <v>14085</v>
      </c>
      <c r="IE6465" s="200" t="s">
        <v>14086</v>
      </c>
      <c r="IF6465" s="200" t="s">
        <v>7798</v>
      </c>
    </row>
    <row r="6466" spans="237:240" x14ac:dyDescent="0.3">
      <c r="IC6466" s="200" t="s">
        <v>14087</v>
      </c>
      <c r="ID6466" s="200" t="s">
        <v>14088</v>
      </c>
      <c r="IE6466" s="200" t="s">
        <v>14089</v>
      </c>
      <c r="IF6466" s="200" t="s">
        <v>13255</v>
      </c>
    </row>
    <row r="6467" spans="237:240" x14ac:dyDescent="0.3">
      <c r="IC6467" s="200" t="s">
        <v>14087</v>
      </c>
      <c r="ID6467" s="200" t="s">
        <v>14090</v>
      </c>
      <c r="IE6467" s="200" t="s">
        <v>14091</v>
      </c>
      <c r="IF6467" s="200" t="s">
        <v>7798</v>
      </c>
    </row>
    <row r="6468" spans="237:240" x14ac:dyDescent="0.3">
      <c r="IC6468" s="200" t="s">
        <v>14092</v>
      </c>
      <c r="ID6468" s="200" t="s">
        <v>14093</v>
      </c>
      <c r="IE6468" s="200" t="s">
        <v>14094</v>
      </c>
      <c r="IF6468" s="200" t="s">
        <v>7798</v>
      </c>
    </row>
    <row r="6469" spans="237:240" x14ac:dyDescent="0.3">
      <c r="IC6469" s="200" t="s">
        <v>14095</v>
      </c>
      <c r="ID6469" s="200" t="s">
        <v>14096</v>
      </c>
      <c r="IE6469" s="200" t="s">
        <v>14097</v>
      </c>
      <c r="IF6469" s="200" t="s">
        <v>7798</v>
      </c>
    </row>
    <row r="6470" spans="237:240" x14ac:dyDescent="0.3">
      <c r="IC6470" s="200" t="s">
        <v>14098</v>
      </c>
      <c r="ID6470" s="200" t="s">
        <v>14099</v>
      </c>
      <c r="IE6470" s="200" t="s">
        <v>14100</v>
      </c>
      <c r="IF6470" s="200" t="s">
        <v>13255</v>
      </c>
    </row>
    <row r="6471" spans="237:240" x14ac:dyDescent="0.3">
      <c r="IC6471" s="200" t="s">
        <v>14101</v>
      </c>
      <c r="ID6471" s="200" t="s">
        <v>14099</v>
      </c>
      <c r="IE6471" s="200" t="s">
        <v>14100</v>
      </c>
      <c r="IF6471" s="200" t="s">
        <v>13255</v>
      </c>
    </row>
    <row r="6472" spans="237:240" x14ac:dyDescent="0.3">
      <c r="IC6472" s="200" t="s">
        <v>14102</v>
      </c>
      <c r="ID6472" s="200" t="s">
        <v>14099</v>
      </c>
      <c r="IE6472" s="200" t="s">
        <v>14100</v>
      </c>
      <c r="IF6472" s="200" t="s">
        <v>13255</v>
      </c>
    </row>
    <row r="6473" spans="237:240" x14ac:dyDescent="0.3">
      <c r="IC6473" s="200" t="s">
        <v>14103</v>
      </c>
      <c r="ID6473" s="200" t="s">
        <v>14099</v>
      </c>
      <c r="IE6473" s="200" t="s">
        <v>14100</v>
      </c>
      <c r="IF6473" s="200" t="s">
        <v>13255</v>
      </c>
    </row>
    <row r="6474" spans="237:240" x14ac:dyDescent="0.3">
      <c r="IC6474" s="200" t="s">
        <v>14104</v>
      </c>
      <c r="ID6474" s="200" t="s">
        <v>14099</v>
      </c>
      <c r="IE6474" s="200" t="s">
        <v>14100</v>
      </c>
      <c r="IF6474" s="200" t="s">
        <v>13255</v>
      </c>
    </row>
    <row r="6475" spans="237:240" x14ac:dyDescent="0.3">
      <c r="IC6475" s="200" t="s">
        <v>14105</v>
      </c>
      <c r="ID6475" s="200" t="s">
        <v>14099</v>
      </c>
      <c r="IE6475" s="200" t="s">
        <v>14100</v>
      </c>
      <c r="IF6475" s="200" t="s">
        <v>13255</v>
      </c>
    </row>
    <row r="6476" spans="237:240" x14ac:dyDescent="0.3">
      <c r="IC6476" s="200" t="s">
        <v>14106</v>
      </c>
      <c r="ID6476" s="200" t="s">
        <v>14107</v>
      </c>
      <c r="IE6476" s="200" t="s">
        <v>14108</v>
      </c>
      <c r="IF6476" s="200" t="s">
        <v>13255</v>
      </c>
    </row>
    <row r="6477" spans="237:240" x14ac:dyDescent="0.3">
      <c r="IC6477" s="200" t="s">
        <v>14109</v>
      </c>
      <c r="ID6477" s="200" t="s">
        <v>14110</v>
      </c>
      <c r="IE6477" s="200" t="s">
        <v>14111</v>
      </c>
      <c r="IF6477" s="200" t="s">
        <v>13255</v>
      </c>
    </row>
    <row r="6478" spans="237:240" x14ac:dyDescent="0.3">
      <c r="IC6478" s="200" t="s">
        <v>14112</v>
      </c>
      <c r="ID6478" s="200" t="s">
        <v>14113</v>
      </c>
      <c r="IE6478" s="200" t="s">
        <v>14114</v>
      </c>
      <c r="IF6478" s="200" t="s">
        <v>13255</v>
      </c>
    </row>
    <row r="6479" spans="237:240" x14ac:dyDescent="0.3">
      <c r="IC6479" s="200" t="s">
        <v>14115</v>
      </c>
      <c r="ID6479" s="200" t="s">
        <v>14116</v>
      </c>
      <c r="IE6479" s="200" t="s">
        <v>14117</v>
      </c>
      <c r="IF6479" s="200" t="s">
        <v>13255</v>
      </c>
    </row>
    <row r="6480" spans="237:240" x14ac:dyDescent="0.3">
      <c r="IC6480" s="200" t="s">
        <v>14118</v>
      </c>
      <c r="ID6480" s="200" t="s">
        <v>14119</v>
      </c>
      <c r="IE6480" s="200" t="s">
        <v>14120</v>
      </c>
      <c r="IF6480" s="200" t="s">
        <v>13255</v>
      </c>
    </row>
    <row r="6481" spans="237:240" x14ac:dyDescent="0.3">
      <c r="IC6481" s="200" t="s">
        <v>14121</v>
      </c>
      <c r="ID6481" s="200" t="s">
        <v>14122</v>
      </c>
      <c r="IE6481" s="200" t="s">
        <v>14123</v>
      </c>
      <c r="IF6481" s="200" t="s">
        <v>13255</v>
      </c>
    </row>
    <row r="6482" spans="237:240" x14ac:dyDescent="0.3">
      <c r="IC6482" s="200" t="s">
        <v>14124</v>
      </c>
      <c r="ID6482" s="200" t="s">
        <v>14125</v>
      </c>
      <c r="IE6482" s="200" t="s">
        <v>14126</v>
      </c>
      <c r="IF6482" s="200" t="s">
        <v>13255</v>
      </c>
    </row>
    <row r="6483" spans="237:240" x14ac:dyDescent="0.3">
      <c r="IC6483" s="200" t="s">
        <v>14127</v>
      </c>
      <c r="ID6483" s="200" t="s">
        <v>14128</v>
      </c>
      <c r="IE6483" s="200" t="s">
        <v>14129</v>
      </c>
      <c r="IF6483" s="200" t="s">
        <v>13255</v>
      </c>
    </row>
    <row r="6484" spans="237:240" x14ac:dyDescent="0.3">
      <c r="IC6484" s="200" t="s">
        <v>14130</v>
      </c>
      <c r="ID6484" s="200" t="s">
        <v>14131</v>
      </c>
      <c r="IE6484" s="200" t="s">
        <v>14132</v>
      </c>
      <c r="IF6484" s="200" t="s">
        <v>13255</v>
      </c>
    </row>
    <row r="6485" spans="237:240" x14ac:dyDescent="0.3">
      <c r="IC6485" s="200" t="s">
        <v>14133</v>
      </c>
      <c r="ID6485" s="200" t="s">
        <v>14134</v>
      </c>
      <c r="IE6485" s="200" t="s">
        <v>14135</v>
      </c>
      <c r="IF6485" s="200" t="s">
        <v>13255</v>
      </c>
    </row>
    <row r="6486" spans="237:240" x14ac:dyDescent="0.3">
      <c r="IC6486" s="200" t="s">
        <v>14136</v>
      </c>
      <c r="ID6486" s="200" t="s">
        <v>14137</v>
      </c>
      <c r="IE6486" s="200" t="s">
        <v>14138</v>
      </c>
      <c r="IF6486" s="200" t="s">
        <v>13255</v>
      </c>
    </row>
    <row r="6487" spans="237:240" x14ac:dyDescent="0.3">
      <c r="IC6487" s="200" t="s">
        <v>14139</v>
      </c>
      <c r="ID6487" s="200" t="s">
        <v>14140</v>
      </c>
      <c r="IE6487" s="200" t="s">
        <v>14141</v>
      </c>
      <c r="IF6487" s="200" t="s">
        <v>13255</v>
      </c>
    </row>
    <row r="6488" spans="237:240" x14ac:dyDescent="0.3">
      <c r="IC6488" s="200" t="s">
        <v>14142</v>
      </c>
      <c r="ID6488" s="200" t="s">
        <v>14143</v>
      </c>
      <c r="IE6488" s="200" t="s">
        <v>14144</v>
      </c>
      <c r="IF6488" s="200" t="s">
        <v>13255</v>
      </c>
    </row>
    <row r="6489" spans="237:240" x14ac:dyDescent="0.3">
      <c r="IC6489" s="200" t="s">
        <v>14145</v>
      </c>
      <c r="ID6489" s="200" t="s">
        <v>2907</v>
      </c>
      <c r="IE6489" s="200" t="s">
        <v>14146</v>
      </c>
      <c r="IF6489" s="200" t="s">
        <v>13255</v>
      </c>
    </row>
    <row r="6490" spans="237:240" x14ac:dyDescent="0.3">
      <c r="IC6490" s="200" t="s">
        <v>14147</v>
      </c>
      <c r="ID6490" s="200" t="s">
        <v>13971</v>
      </c>
      <c r="IE6490" s="200" t="s">
        <v>14148</v>
      </c>
      <c r="IF6490" s="200" t="s">
        <v>1430</v>
      </c>
    </row>
    <row r="6491" spans="237:240" x14ac:dyDescent="0.3">
      <c r="IC6491" s="200" t="s">
        <v>14147</v>
      </c>
      <c r="ID6491" s="200" t="s">
        <v>14149</v>
      </c>
      <c r="IE6491" s="200" t="s">
        <v>14150</v>
      </c>
      <c r="IF6491" s="200" t="s">
        <v>1430</v>
      </c>
    </row>
    <row r="6492" spans="237:240" x14ac:dyDescent="0.3">
      <c r="IC6492" s="200" t="s">
        <v>14147</v>
      </c>
      <c r="ID6492" s="200" t="s">
        <v>14151</v>
      </c>
      <c r="IE6492" s="200" t="s">
        <v>14152</v>
      </c>
      <c r="IF6492" s="200" t="s">
        <v>1430</v>
      </c>
    </row>
    <row r="6493" spans="237:240" x14ac:dyDescent="0.3">
      <c r="IC6493" s="200" t="s">
        <v>14147</v>
      </c>
      <c r="ID6493" s="200" t="s">
        <v>14153</v>
      </c>
      <c r="IE6493" s="200" t="s">
        <v>14154</v>
      </c>
      <c r="IF6493" s="200" t="s">
        <v>1430</v>
      </c>
    </row>
    <row r="6494" spans="237:240" x14ac:dyDescent="0.3">
      <c r="IC6494" s="200" t="s">
        <v>14147</v>
      </c>
      <c r="ID6494" s="200" t="s">
        <v>14155</v>
      </c>
      <c r="IE6494" s="200" t="s">
        <v>14156</v>
      </c>
      <c r="IF6494" s="200" t="s">
        <v>1430</v>
      </c>
    </row>
    <row r="6495" spans="237:240" x14ac:dyDescent="0.3">
      <c r="IC6495" s="200" t="s">
        <v>14147</v>
      </c>
      <c r="ID6495" s="200" t="s">
        <v>14157</v>
      </c>
      <c r="IE6495" s="200" t="s">
        <v>14158</v>
      </c>
      <c r="IF6495" s="200" t="s">
        <v>1430</v>
      </c>
    </row>
    <row r="6496" spans="237:240" x14ac:dyDescent="0.3">
      <c r="IC6496" s="200" t="s">
        <v>14147</v>
      </c>
      <c r="ID6496" s="200" t="s">
        <v>14159</v>
      </c>
      <c r="IE6496" s="200" t="s">
        <v>14160</v>
      </c>
      <c r="IF6496" s="200" t="s">
        <v>1430</v>
      </c>
    </row>
    <row r="6497" spans="237:240" x14ac:dyDescent="0.3">
      <c r="IC6497" s="200" t="s">
        <v>14147</v>
      </c>
      <c r="ID6497" s="200" t="s">
        <v>14161</v>
      </c>
      <c r="IE6497" s="200" t="s">
        <v>14162</v>
      </c>
      <c r="IF6497" s="200" t="s">
        <v>1430</v>
      </c>
    </row>
    <row r="6498" spans="237:240" x14ac:dyDescent="0.3">
      <c r="IC6498" s="200" t="s">
        <v>14147</v>
      </c>
      <c r="ID6498" s="200" t="s">
        <v>14163</v>
      </c>
      <c r="IE6498" s="200" t="s">
        <v>14164</v>
      </c>
      <c r="IF6498" s="200" t="s">
        <v>1430</v>
      </c>
    </row>
    <row r="6499" spans="237:240" x14ac:dyDescent="0.3">
      <c r="IC6499" s="200" t="s">
        <v>14147</v>
      </c>
      <c r="ID6499" s="200" t="s">
        <v>14165</v>
      </c>
      <c r="IE6499" s="200" t="s">
        <v>14166</v>
      </c>
      <c r="IF6499" s="200" t="s">
        <v>1430</v>
      </c>
    </row>
    <row r="6500" spans="237:240" x14ac:dyDescent="0.3">
      <c r="IC6500" s="200" t="s">
        <v>14147</v>
      </c>
      <c r="ID6500" s="200" t="s">
        <v>14167</v>
      </c>
      <c r="IE6500" s="200" t="s">
        <v>14168</v>
      </c>
      <c r="IF6500" s="200" t="s">
        <v>1430</v>
      </c>
    </row>
    <row r="6501" spans="237:240" x14ac:dyDescent="0.3">
      <c r="IC6501" s="200" t="s">
        <v>14147</v>
      </c>
      <c r="ID6501" s="200" t="s">
        <v>14169</v>
      </c>
      <c r="IE6501" s="200" t="s">
        <v>14170</v>
      </c>
      <c r="IF6501" s="200" t="s">
        <v>1430</v>
      </c>
    </row>
    <row r="6502" spans="237:240" x14ac:dyDescent="0.3">
      <c r="IC6502" s="200" t="s">
        <v>14147</v>
      </c>
      <c r="ID6502" s="200" t="s">
        <v>14171</v>
      </c>
      <c r="IE6502" s="200" t="s">
        <v>14172</v>
      </c>
      <c r="IF6502" s="200" t="s">
        <v>1430</v>
      </c>
    </row>
    <row r="6503" spans="237:240" x14ac:dyDescent="0.3">
      <c r="IC6503" s="200" t="s">
        <v>14147</v>
      </c>
      <c r="ID6503" s="200" t="s">
        <v>14173</v>
      </c>
      <c r="IE6503" s="200" t="s">
        <v>14174</v>
      </c>
      <c r="IF6503" s="200" t="s">
        <v>1430</v>
      </c>
    </row>
    <row r="6504" spans="237:240" x14ac:dyDescent="0.3">
      <c r="IC6504" s="200" t="s">
        <v>14147</v>
      </c>
      <c r="ID6504" s="200" t="s">
        <v>14175</v>
      </c>
      <c r="IE6504" s="200" t="s">
        <v>14176</v>
      </c>
      <c r="IF6504" s="200" t="s">
        <v>1430</v>
      </c>
    </row>
    <row r="6505" spans="237:240" x14ac:dyDescent="0.3">
      <c r="IC6505" s="200" t="s">
        <v>14147</v>
      </c>
      <c r="ID6505" s="200" t="s">
        <v>14177</v>
      </c>
      <c r="IE6505" s="200" t="s">
        <v>14178</v>
      </c>
      <c r="IF6505" s="200" t="s">
        <v>1430</v>
      </c>
    </row>
    <row r="6506" spans="237:240" x14ac:dyDescent="0.3">
      <c r="IC6506" s="200" t="s">
        <v>14147</v>
      </c>
      <c r="ID6506" s="200" t="s">
        <v>14179</v>
      </c>
      <c r="IE6506" s="200" t="s">
        <v>14180</v>
      </c>
      <c r="IF6506" s="200" t="s">
        <v>1430</v>
      </c>
    </row>
    <row r="6507" spans="237:240" x14ac:dyDescent="0.3">
      <c r="IC6507" s="200" t="s">
        <v>14181</v>
      </c>
      <c r="ID6507" s="200" t="s">
        <v>14182</v>
      </c>
      <c r="IE6507" s="200" t="s">
        <v>14183</v>
      </c>
      <c r="IF6507" s="200" t="s">
        <v>1430</v>
      </c>
    </row>
    <row r="6508" spans="237:240" x14ac:dyDescent="0.3">
      <c r="IC6508" s="200" t="s">
        <v>14181</v>
      </c>
      <c r="ID6508" s="200" t="s">
        <v>14184</v>
      </c>
      <c r="IE6508" s="200" t="s">
        <v>14185</v>
      </c>
      <c r="IF6508" s="200" t="s">
        <v>1430</v>
      </c>
    </row>
    <row r="6509" spans="237:240" x14ac:dyDescent="0.3">
      <c r="IC6509" s="200" t="s">
        <v>14181</v>
      </c>
      <c r="ID6509" s="200" t="s">
        <v>14186</v>
      </c>
      <c r="IE6509" s="200" t="s">
        <v>14187</v>
      </c>
      <c r="IF6509" s="200" t="s">
        <v>1430</v>
      </c>
    </row>
    <row r="6510" spans="237:240" x14ac:dyDescent="0.3">
      <c r="IC6510" s="200" t="s">
        <v>14181</v>
      </c>
      <c r="ID6510" s="200" t="s">
        <v>14188</v>
      </c>
      <c r="IE6510" s="200" t="s">
        <v>14189</v>
      </c>
      <c r="IF6510" s="200" t="s">
        <v>1430</v>
      </c>
    </row>
    <row r="6511" spans="237:240" x14ac:dyDescent="0.3">
      <c r="IC6511" s="200" t="s">
        <v>14181</v>
      </c>
      <c r="ID6511" s="200" t="s">
        <v>14190</v>
      </c>
      <c r="IE6511" s="200" t="s">
        <v>14191</v>
      </c>
      <c r="IF6511" s="200" t="s">
        <v>1430</v>
      </c>
    </row>
    <row r="6512" spans="237:240" x14ac:dyDescent="0.3">
      <c r="IC6512" s="200" t="s">
        <v>14181</v>
      </c>
      <c r="ID6512" s="200" t="s">
        <v>14192</v>
      </c>
      <c r="IE6512" s="200" t="s">
        <v>14193</v>
      </c>
      <c r="IF6512" s="200" t="s">
        <v>1430</v>
      </c>
    </row>
    <row r="6513" spans="237:240" x14ac:dyDescent="0.3">
      <c r="IC6513" s="200" t="s">
        <v>14181</v>
      </c>
      <c r="ID6513" s="200" t="s">
        <v>14194</v>
      </c>
      <c r="IE6513" s="200" t="s">
        <v>14195</v>
      </c>
      <c r="IF6513" s="200" t="s">
        <v>1430</v>
      </c>
    </row>
    <row r="6514" spans="237:240" x14ac:dyDescent="0.3">
      <c r="IC6514" s="200" t="s">
        <v>14181</v>
      </c>
      <c r="ID6514" s="200" t="s">
        <v>14196</v>
      </c>
      <c r="IE6514" s="200" t="s">
        <v>14197</v>
      </c>
      <c r="IF6514" s="200" t="s">
        <v>1430</v>
      </c>
    </row>
    <row r="6515" spans="237:240" x14ac:dyDescent="0.3">
      <c r="IC6515" s="200" t="s">
        <v>14181</v>
      </c>
      <c r="ID6515" s="200" t="s">
        <v>14198</v>
      </c>
      <c r="IE6515" s="200" t="s">
        <v>14199</v>
      </c>
      <c r="IF6515" s="200" t="s">
        <v>1430</v>
      </c>
    </row>
    <row r="6516" spans="237:240" x14ac:dyDescent="0.3">
      <c r="IC6516" s="200" t="s">
        <v>14181</v>
      </c>
      <c r="ID6516" s="200" t="s">
        <v>5742</v>
      </c>
      <c r="IE6516" s="200" t="s">
        <v>14200</v>
      </c>
      <c r="IF6516" s="200" t="s">
        <v>1430</v>
      </c>
    </row>
    <row r="6517" spans="237:240" x14ac:dyDescent="0.3">
      <c r="IC6517" s="200" t="s">
        <v>14181</v>
      </c>
      <c r="ID6517" s="200" t="s">
        <v>14201</v>
      </c>
      <c r="IE6517" s="200" t="s">
        <v>14202</v>
      </c>
      <c r="IF6517" s="200" t="s">
        <v>1430</v>
      </c>
    </row>
    <row r="6518" spans="237:240" x14ac:dyDescent="0.3">
      <c r="IC6518" s="200" t="s">
        <v>14181</v>
      </c>
      <c r="ID6518" s="200" t="s">
        <v>14203</v>
      </c>
      <c r="IE6518" s="200" t="s">
        <v>14204</v>
      </c>
      <c r="IF6518" s="200" t="s">
        <v>1430</v>
      </c>
    </row>
    <row r="6519" spans="237:240" x14ac:dyDescent="0.3">
      <c r="IC6519" s="200" t="s">
        <v>14181</v>
      </c>
      <c r="ID6519" s="200" t="s">
        <v>4992</v>
      </c>
      <c r="IE6519" s="200" t="s">
        <v>14205</v>
      </c>
      <c r="IF6519" s="200" t="s">
        <v>1430</v>
      </c>
    </row>
    <row r="6520" spans="237:240" x14ac:dyDescent="0.3">
      <c r="IC6520" s="200" t="s">
        <v>14181</v>
      </c>
      <c r="ID6520" s="200" t="s">
        <v>14206</v>
      </c>
      <c r="IE6520" s="200" t="s">
        <v>14207</v>
      </c>
      <c r="IF6520" s="200" t="s">
        <v>1430</v>
      </c>
    </row>
    <row r="6521" spans="237:240" x14ac:dyDescent="0.3">
      <c r="IC6521" s="200" t="s">
        <v>14181</v>
      </c>
      <c r="ID6521" s="200" t="s">
        <v>14208</v>
      </c>
      <c r="IE6521" s="200" t="s">
        <v>14209</v>
      </c>
      <c r="IF6521" s="200" t="s">
        <v>1430</v>
      </c>
    </row>
    <row r="6522" spans="237:240" x14ac:dyDescent="0.3">
      <c r="IC6522" s="200" t="s">
        <v>14181</v>
      </c>
      <c r="ID6522" s="200" t="s">
        <v>14210</v>
      </c>
      <c r="IE6522" s="200" t="s">
        <v>14211</v>
      </c>
      <c r="IF6522" s="200" t="s">
        <v>1430</v>
      </c>
    </row>
    <row r="6523" spans="237:240" x14ac:dyDescent="0.3">
      <c r="IC6523" s="200" t="s">
        <v>14181</v>
      </c>
      <c r="ID6523" s="200" t="s">
        <v>14212</v>
      </c>
      <c r="IE6523" s="200" t="s">
        <v>14213</v>
      </c>
      <c r="IF6523" s="200" t="s">
        <v>1430</v>
      </c>
    </row>
    <row r="6524" spans="237:240" x14ac:dyDescent="0.3">
      <c r="IC6524" s="200" t="s">
        <v>14181</v>
      </c>
      <c r="ID6524" s="200" t="s">
        <v>14214</v>
      </c>
      <c r="IE6524" s="200" t="s">
        <v>14215</v>
      </c>
      <c r="IF6524" s="200" t="s">
        <v>1430</v>
      </c>
    </row>
    <row r="6525" spans="237:240" x14ac:dyDescent="0.3">
      <c r="IC6525" s="200" t="s">
        <v>14181</v>
      </c>
      <c r="ID6525" s="200" t="s">
        <v>14216</v>
      </c>
      <c r="IE6525" s="200" t="s">
        <v>14217</v>
      </c>
      <c r="IF6525" s="200" t="s">
        <v>1430</v>
      </c>
    </row>
    <row r="6526" spans="237:240" x14ac:dyDescent="0.3">
      <c r="IC6526" s="200" t="s">
        <v>14181</v>
      </c>
      <c r="ID6526" s="200" t="s">
        <v>14218</v>
      </c>
      <c r="IE6526" s="200" t="s">
        <v>14219</v>
      </c>
      <c r="IF6526" s="200" t="s">
        <v>1430</v>
      </c>
    </row>
    <row r="6527" spans="237:240" x14ac:dyDescent="0.3">
      <c r="IC6527" s="200" t="s">
        <v>14181</v>
      </c>
      <c r="ID6527" s="200" t="s">
        <v>14220</v>
      </c>
      <c r="IE6527" s="200" t="s">
        <v>14221</v>
      </c>
      <c r="IF6527" s="200" t="s">
        <v>1430</v>
      </c>
    </row>
    <row r="6528" spans="237:240" x14ac:dyDescent="0.3">
      <c r="IC6528" s="200" t="s">
        <v>14181</v>
      </c>
      <c r="ID6528" s="200" t="s">
        <v>14222</v>
      </c>
      <c r="IE6528" s="200" t="s">
        <v>14223</v>
      </c>
      <c r="IF6528" s="200" t="s">
        <v>1430</v>
      </c>
    </row>
    <row r="6529" spans="237:240" x14ac:dyDescent="0.3">
      <c r="IC6529" s="200" t="s">
        <v>14181</v>
      </c>
      <c r="ID6529" s="200" t="s">
        <v>14224</v>
      </c>
      <c r="IE6529" s="200" t="s">
        <v>14225</v>
      </c>
      <c r="IF6529" s="200" t="s">
        <v>1430</v>
      </c>
    </row>
    <row r="6530" spans="237:240" x14ac:dyDescent="0.3">
      <c r="IC6530" s="200" t="s">
        <v>14181</v>
      </c>
      <c r="ID6530" s="200" t="s">
        <v>14226</v>
      </c>
      <c r="IE6530" s="200" t="s">
        <v>14227</v>
      </c>
      <c r="IF6530" s="200" t="s">
        <v>1430</v>
      </c>
    </row>
    <row r="6531" spans="237:240" x14ac:dyDescent="0.3">
      <c r="IC6531" s="200" t="s">
        <v>14181</v>
      </c>
      <c r="ID6531" s="200" t="s">
        <v>14228</v>
      </c>
      <c r="IE6531" s="200" t="s">
        <v>14229</v>
      </c>
      <c r="IF6531" s="200" t="s">
        <v>1430</v>
      </c>
    </row>
    <row r="6532" spans="237:240" x14ac:dyDescent="0.3">
      <c r="IC6532" s="200" t="s">
        <v>14181</v>
      </c>
      <c r="ID6532" s="200" t="s">
        <v>14230</v>
      </c>
      <c r="IE6532" s="200" t="s">
        <v>14231</v>
      </c>
      <c r="IF6532" s="200" t="s">
        <v>1430</v>
      </c>
    </row>
    <row r="6533" spans="237:240" x14ac:dyDescent="0.3">
      <c r="IC6533" s="200" t="s">
        <v>14181</v>
      </c>
      <c r="ID6533" s="200" t="s">
        <v>14232</v>
      </c>
      <c r="IE6533" s="200" t="s">
        <v>14233</v>
      </c>
      <c r="IF6533" s="200" t="s">
        <v>1430</v>
      </c>
    </row>
    <row r="6534" spans="237:240" x14ac:dyDescent="0.3">
      <c r="IC6534" s="200" t="s">
        <v>14181</v>
      </c>
      <c r="ID6534" s="200" t="s">
        <v>14234</v>
      </c>
      <c r="IE6534" s="200" t="s">
        <v>14235</v>
      </c>
      <c r="IF6534" s="200" t="s">
        <v>1430</v>
      </c>
    </row>
    <row r="6535" spans="237:240" x14ac:dyDescent="0.3">
      <c r="IC6535" s="200" t="s">
        <v>14181</v>
      </c>
      <c r="ID6535" s="200" t="s">
        <v>14236</v>
      </c>
      <c r="IE6535" s="200" t="s">
        <v>14237</v>
      </c>
      <c r="IF6535" s="200" t="s">
        <v>1430</v>
      </c>
    </row>
    <row r="6536" spans="237:240" x14ac:dyDescent="0.3">
      <c r="IC6536" s="200" t="s">
        <v>14181</v>
      </c>
      <c r="ID6536" s="200" t="s">
        <v>14238</v>
      </c>
      <c r="IE6536" s="200" t="s">
        <v>14239</v>
      </c>
      <c r="IF6536" s="200" t="s">
        <v>1430</v>
      </c>
    </row>
    <row r="6537" spans="237:240" x14ac:dyDescent="0.3">
      <c r="IC6537" s="200" t="s">
        <v>14240</v>
      </c>
      <c r="ID6537" s="200" t="s">
        <v>14241</v>
      </c>
      <c r="IE6537" s="200" t="s">
        <v>14242</v>
      </c>
      <c r="IF6537" s="200" t="s">
        <v>1430</v>
      </c>
    </row>
    <row r="6538" spans="237:240" x14ac:dyDescent="0.3">
      <c r="IC6538" s="200" t="s">
        <v>14240</v>
      </c>
      <c r="ID6538" s="200" t="s">
        <v>14243</v>
      </c>
      <c r="IE6538" s="200" t="s">
        <v>14244</v>
      </c>
      <c r="IF6538" s="200" t="s">
        <v>1430</v>
      </c>
    </row>
    <row r="6539" spans="237:240" x14ac:dyDescent="0.3">
      <c r="IC6539" s="200" t="s">
        <v>14240</v>
      </c>
      <c r="ID6539" s="200" t="s">
        <v>2481</v>
      </c>
      <c r="IE6539" s="200" t="s">
        <v>14245</v>
      </c>
      <c r="IF6539" s="200" t="s">
        <v>1430</v>
      </c>
    </row>
    <row r="6540" spans="237:240" x14ac:dyDescent="0.3">
      <c r="IC6540" s="200" t="s">
        <v>14240</v>
      </c>
      <c r="ID6540" s="200" t="s">
        <v>14246</v>
      </c>
      <c r="IE6540" s="200" t="s">
        <v>14247</v>
      </c>
      <c r="IF6540" s="200" t="s">
        <v>1430</v>
      </c>
    </row>
    <row r="6541" spans="237:240" x14ac:dyDescent="0.3">
      <c r="IC6541" s="200" t="s">
        <v>14248</v>
      </c>
      <c r="ID6541" s="200" t="s">
        <v>14249</v>
      </c>
      <c r="IE6541" s="200" t="s">
        <v>14250</v>
      </c>
      <c r="IF6541" s="200" t="s">
        <v>1430</v>
      </c>
    </row>
    <row r="6542" spans="237:240" x14ac:dyDescent="0.3">
      <c r="IC6542" s="200" t="s">
        <v>14248</v>
      </c>
      <c r="ID6542" s="200" t="s">
        <v>14251</v>
      </c>
      <c r="IE6542" s="200" t="s">
        <v>14252</v>
      </c>
      <c r="IF6542" s="200" t="s">
        <v>1430</v>
      </c>
    </row>
    <row r="6543" spans="237:240" x14ac:dyDescent="0.3">
      <c r="IC6543" s="200" t="s">
        <v>14248</v>
      </c>
      <c r="ID6543" s="200" t="s">
        <v>14253</v>
      </c>
      <c r="IE6543" s="200" t="s">
        <v>14254</v>
      </c>
      <c r="IF6543" s="200" t="s">
        <v>1430</v>
      </c>
    </row>
    <row r="6544" spans="237:240" x14ac:dyDescent="0.3">
      <c r="IC6544" s="200" t="s">
        <v>14248</v>
      </c>
      <c r="ID6544" s="200" t="s">
        <v>14255</v>
      </c>
      <c r="IE6544" s="200" t="s">
        <v>14256</v>
      </c>
      <c r="IF6544" s="200" t="s">
        <v>1430</v>
      </c>
    </row>
    <row r="6545" spans="237:240" x14ac:dyDescent="0.3">
      <c r="IC6545" s="200" t="s">
        <v>14248</v>
      </c>
      <c r="ID6545" s="200" t="s">
        <v>14257</v>
      </c>
      <c r="IE6545" s="200" t="s">
        <v>14258</v>
      </c>
      <c r="IF6545" s="200" t="s">
        <v>1430</v>
      </c>
    </row>
    <row r="6546" spans="237:240" x14ac:dyDescent="0.3">
      <c r="IC6546" s="200" t="s">
        <v>14248</v>
      </c>
      <c r="ID6546" s="200" t="s">
        <v>14259</v>
      </c>
      <c r="IE6546" s="200" t="s">
        <v>14260</v>
      </c>
      <c r="IF6546" s="200" t="s">
        <v>1430</v>
      </c>
    </row>
    <row r="6547" spans="237:240" x14ac:dyDescent="0.3">
      <c r="IC6547" s="200" t="s">
        <v>14248</v>
      </c>
      <c r="ID6547" s="200" t="s">
        <v>14261</v>
      </c>
      <c r="IE6547" s="200" t="s">
        <v>14262</v>
      </c>
      <c r="IF6547" s="200" t="s">
        <v>1430</v>
      </c>
    </row>
    <row r="6548" spans="237:240" x14ac:dyDescent="0.3">
      <c r="IC6548" s="200" t="s">
        <v>14248</v>
      </c>
      <c r="ID6548" s="200" t="s">
        <v>14263</v>
      </c>
      <c r="IE6548" s="200" t="s">
        <v>14264</v>
      </c>
      <c r="IF6548" s="200" t="s">
        <v>1430</v>
      </c>
    </row>
    <row r="6549" spans="237:240" x14ac:dyDescent="0.3">
      <c r="IC6549" s="200" t="s">
        <v>14248</v>
      </c>
      <c r="ID6549" s="200" t="s">
        <v>2439</v>
      </c>
      <c r="IE6549" s="200" t="s">
        <v>14265</v>
      </c>
      <c r="IF6549" s="200" t="s">
        <v>1430</v>
      </c>
    </row>
    <row r="6550" spans="237:240" x14ac:dyDescent="0.3">
      <c r="IC6550" s="200" t="s">
        <v>14248</v>
      </c>
      <c r="ID6550" s="200" t="s">
        <v>14266</v>
      </c>
      <c r="IE6550" s="200" t="s">
        <v>14267</v>
      </c>
      <c r="IF6550" s="200" t="s">
        <v>1430</v>
      </c>
    </row>
    <row r="6551" spans="237:240" x14ac:dyDescent="0.3">
      <c r="IC6551" s="200" t="s">
        <v>14248</v>
      </c>
      <c r="ID6551" s="200" t="s">
        <v>14268</v>
      </c>
      <c r="IE6551" s="200" t="s">
        <v>14269</v>
      </c>
      <c r="IF6551" s="200" t="s">
        <v>1430</v>
      </c>
    </row>
    <row r="6552" spans="237:240" x14ac:dyDescent="0.3">
      <c r="IC6552" s="200" t="s">
        <v>14248</v>
      </c>
      <c r="ID6552" s="200" t="s">
        <v>14270</v>
      </c>
      <c r="IE6552" s="200" t="s">
        <v>14271</v>
      </c>
      <c r="IF6552" s="200" t="s">
        <v>1430</v>
      </c>
    </row>
    <row r="6553" spans="237:240" x14ac:dyDescent="0.3">
      <c r="IC6553" s="200" t="s">
        <v>14248</v>
      </c>
      <c r="ID6553" s="200" t="s">
        <v>14272</v>
      </c>
      <c r="IE6553" s="200" t="s">
        <v>14273</v>
      </c>
      <c r="IF6553" s="200" t="s">
        <v>1430</v>
      </c>
    </row>
    <row r="6554" spans="237:240" x14ac:dyDescent="0.3">
      <c r="IC6554" s="200" t="s">
        <v>14248</v>
      </c>
      <c r="ID6554" s="200" t="s">
        <v>14274</v>
      </c>
      <c r="IE6554" s="200" t="s">
        <v>14275</v>
      </c>
      <c r="IF6554" s="200" t="s">
        <v>1430</v>
      </c>
    </row>
    <row r="6555" spans="237:240" x14ac:dyDescent="0.3">
      <c r="IC6555" s="200" t="s">
        <v>14248</v>
      </c>
      <c r="ID6555" s="200" t="s">
        <v>14276</v>
      </c>
      <c r="IE6555" s="200" t="s">
        <v>14277</v>
      </c>
      <c r="IF6555" s="200" t="s">
        <v>1430</v>
      </c>
    </row>
    <row r="6556" spans="237:240" x14ac:dyDescent="0.3">
      <c r="IC6556" s="200" t="s">
        <v>14278</v>
      </c>
      <c r="ID6556" s="200" t="s">
        <v>14279</v>
      </c>
      <c r="IE6556" s="200" t="s">
        <v>14280</v>
      </c>
      <c r="IF6556" s="200" t="s">
        <v>1430</v>
      </c>
    </row>
    <row r="6557" spans="237:240" x14ac:dyDescent="0.3">
      <c r="IC6557" s="200" t="s">
        <v>14278</v>
      </c>
      <c r="ID6557" s="200" t="s">
        <v>14281</v>
      </c>
      <c r="IE6557" s="200" t="s">
        <v>14282</v>
      </c>
      <c r="IF6557" s="200" t="s">
        <v>1430</v>
      </c>
    </row>
    <row r="6558" spans="237:240" x14ac:dyDescent="0.3">
      <c r="IC6558" s="200" t="s">
        <v>14278</v>
      </c>
      <c r="ID6558" s="200" t="s">
        <v>14283</v>
      </c>
      <c r="IE6558" s="200" t="s">
        <v>14284</v>
      </c>
      <c r="IF6558" s="200" t="s">
        <v>1430</v>
      </c>
    </row>
    <row r="6559" spans="237:240" x14ac:dyDescent="0.3">
      <c r="IC6559" s="200" t="s">
        <v>14278</v>
      </c>
      <c r="ID6559" s="200" t="s">
        <v>14285</v>
      </c>
      <c r="IE6559" s="200" t="s">
        <v>14286</v>
      </c>
      <c r="IF6559" s="200" t="s">
        <v>1430</v>
      </c>
    </row>
    <row r="6560" spans="237:240" x14ac:dyDescent="0.3">
      <c r="IC6560" s="200" t="s">
        <v>14278</v>
      </c>
      <c r="ID6560" s="200" t="s">
        <v>14287</v>
      </c>
      <c r="IE6560" s="200" t="s">
        <v>14288</v>
      </c>
      <c r="IF6560" s="200" t="s">
        <v>1430</v>
      </c>
    </row>
    <row r="6561" spans="237:240" x14ac:dyDescent="0.3">
      <c r="IC6561" s="200" t="s">
        <v>14278</v>
      </c>
      <c r="ID6561" s="200" t="s">
        <v>14289</v>
      </c>
      <c r="IE6561" s="200" t="s">
        <v>14290</v>
      </c>
      <c r="IF6561" s="200" t="s">
        <v>1430</v>
      </c>
    </row>
    <row r="6562" spans="237:240" x14ac:dyDescent="0.3">
      <c r="IC6562" s="200" t="s">
        <v>14278</v>
      </c>
      <c r="ID6562" s="200" t="s">
        <v>14291</v>
      </c>
      <c r="IE6562" s="200" t="s">
        <v>14292</v>
      </c>
      <c r="IF6562" s="200" t="s">
        <v>1430</v>
      </c>
    </row>
    <row r="6563" spans="237:240" x14ac:dyDescent="0.3">
      <c r="IC6563" s="200" t="s">
        <v>14278</v>
      </c>
      <c r="ID6563" s="200" t="s">
        <v>14293</v>
      </c>
      <c r="IE6563" s="200" t="s">
        <v>14294</v>
      </c>
      <c r="IF6563" s="200" t="s">
        <v>1430</v>
      </c>
    </row>
    <row r="6564" spans="237:240" x14ac:dyDescent="0.3">
      <c r="IC6564" s="200" t="s">
        <v>14278</v>
      </c>
      <c r="ID6564" s="200" t="s">
        <v>14295</v>
      </c>
      <c r="IE6564" s="200" t="s">
        <v>14296</v>
      </c>
      <c r="IF6564" s="200" t="s">
        <v>1430</v>
      </c>
    </row>
    <row r="6565" spans="237:240" x14ac:dyDescent="0.3">
      <c r="IC6565" s="200" t="s">
        <v>14278</v>
      </c>
      <c r="ID6565" s="200" t="s">
        <v>14297</v>
      </c>
      <c r="IE6565" s="200" t="s">
        <v>14298</v>
      </c>
      <c r="IF6565" s="200" t="s">
        <v>1430</v>
      </c>
    </row>
    <row r="6566" spans="237:240" x14ac:dyDescent="0.3">
      <c r="IC6566" s="200" t="s">
        <v>14278</v>
      </c>
      <c r="ID6566" s="200" t="s">
        <v>14299</v>
      </c>
      <c r="IE6566" s="200" t="s">
        <v>14300</v>
      </c>
      <c r="IF6566" s="200" t="s">
        <v>1430</v>
      </c>
    </row>
    <row r="6567" spans="237:240" x14ac:dyDescent="0.3">
      <c r="IC6567" s="200" t="s">
        <v>14301</v>
      </c>
      <c r="ID6567" s="200" t="s">
        <v>14302</v>
      </c>
      <c r="IE6567" s="200" t="s">
        <v>14303</v>
      </c>
      <c r="IF6567" s="200" t="s">
        <v>1430</v>
      </c>
    </row>
    <row r="6568" spans="237:240" x14ac:dyDescent="0.3">
      <c r="IC6568" s="200" t="s">
        <v>14301</v>
      </c>
      <c r="ID6568" s="200" t="s">
        <v>14304</v>
      </c>
      <c r="IE6568" s="200" t="s">
        <v>14305</v>
      </c>
      <c r="IF6568" s="200" t="s">
        <v>1430</v>
      </c>
    </row>
    <row r="6569" spans="237:240" x14ac:dyDescent="0.3">
      <c r="IC6569" s="200" t="s">
        <v>14301</v>
      </c>
      <c r="ID6569" s="200" t="s">
        <v>14306</v>
      </c>
      <c r="IE6569" s="200" t="s">
        <v>14307</v>
      </c>
      <c r="IF6569" s="200" t="s">
        <v>1430</v>
      </c>
    </row>
    <row r="6570" spans="237:240" x14ac:dyDescent="0.3">
      <c r="IC6570" s="200" t="s">
        <v>14301</v>
      </c>
      <c r="ID6570" s="200" t="s">
        <v>14308</v>
      </c>
      <c r="IE6570" s="200" t="s">
        <v>14309</v>
      </c>
      <c r="IF6570" s="200" t="s">
        <v>1430</v>
      </c>
    </row>
    <row r="6571" spans="237:240" x14ac:dyDescent="0.3">
      <c r="IC6571" s="200" t="s">
        <v>14301</v>
      </c>
      <c r="ID6571" s="200" t="s">
        <v>14310</v>
      </c>
      <c r="IE6571" s="200" t="s">
        <v>14311</v>
      </c>
      <c r="IF6571" s="200" t="s">
        <v>1430</v>
      </c>
    </row>
    <row r="6572" spans="237:240" x14ac:dyDescent="0.3">
      <c r="IC6572" s="200" t="s">
        <v>14312</v>
      </c>
      <c r="ID6572" s="200" t="s">
        <v>14313</v>
      </c>
      <c r="IE6572" s="200" t="s">
        <v>14314</v>
      </c>
      <c r="IF6572" s="200" t="s">
        <v>1430</v>
      </c>
    </row>
    <row r="6573" spans="237:240" x14ac:dyDescent="0.3">
      <c r="IC6573" s="200" t="s">
        <v>14312</v>
      </c>
      <c r="ID6573" s="200" t="s">
        <v>14315</v>
      </c>
      <c r="IE6573" s="200" t="s">
        <v>14316</v>
      </c>
      <c r="IF6573" s="200" t="s">
        <v>1430</v>
      </c>
    </row>
    <row r="6574" spans="237:240" x14ac:dyDescent="0.3">
      <c r="IC6574" s="200" t="s">
        <v>14312</v>
      </c>
      <c r="ID6574" s="200" t="s">
        <v>14317</v>
      </c>
      <c r="IE6574" s="200" t="s">
        <v>14318</v>
      </c>
      <c r="IF6574" s="200" t="s">
        <v>1430</v>
      </c>
    </row>
    <row r="6575" spans="237:240" x14ac:dyDescent="0.3">
      <c r="IC6575" s="200" t="s">
        <v>14312</v>
      </c>
      <c r="ID6575" s="200" t="s">
        <v>14319</v>
      </c>
      <c r="IE6575" s="200" t="s">
        <v>14320</v>
      </c>
      <c r="IF6575" s="200" t="s">
        <v>1430</v>
      </c>
    </row>
    <row r="6576" spans="237:240" x14ac:dyDescent="0.3">
      <c r="IC6576" s="200" t="s">
        <v>14312</v>
      </c>
      <c r="ID6576" s="200" t="s">
        <v>14321</v>
      </c>
      <c r="IE6576" s="200" t="s">
        <v>14322</v>
      </c>
      <c r="IF6576" s="200" t="s">
        <v>1430</v>
      </c>
    </row>
    <row r="6577" spans="237:240" x14ac:dyDescent="0.3">
      <c r="IC6577" s="200" t="s">
        <v>14312</v>
      </c>
      <c r="ID6577" s="200" t="s">
        <v>14323</v>
      </c>
      <c r="IE6577" s="200" t="s">
        <v>14324</v>
      </c>
      <c r="IF6577" s="200" t="s">
        <v>1430</v>
      </c>
    </row>
    <row r="6578" spans="237:240" x14ac:dyDescent="0.3">
      <c r="IC6578" s="200" t="s">
        <v>14325</v>
      </c>
      <c r="ID6578" s="200" t="s">
        <v>14326</v>
      </c>
      <c r="IE6578" s="200" t="s">
        <v>14327</v>
      </c>
      <c r="IF6578" s="200" t="s">
        <v>1430</v>
      </c>
    </row>
    <row r="6579" spans="237:240" x14ac:dyDescent="0.3">
      <c r="IC6579" s="200" t="s">
        <v>14325</v>
      </c>
      <c r="ID6579" s="200" t="s">
        <v>14328</v>
      </c>
      <c r="IE6579" s="200" t="s">
        <v>14329</v>
      </c>
      <c r="IF6579" s="200" t="s">
        <v>1430</v>
      </c>
    </row>
    <row r="6580" spans="237:240" x14ac:dyDescent="0.3">
      <c r="IC6580" s="200" t="s">
        <v>14325</v>
      </c>
      <c r="ID6580" s="200" t="s">
        <v>14330</v>
      </c>
      <c r="IE6580" s="200" t="s">
        <v>14331</v>
      </c>
      <c r="IF6580" s="200" t="s">
        <v>1430</v>
      </c>
    </row>
    <row r="6581" spans="237:240" x14ac:dyDescent="0.3">
      <c r="IC6581" s="200" t="s">
        <v>14325</v>
      </c>
      <c r="ID6581" s="200" t="s">
        <v>14332</v>
      </c>
      <c r="IE6581" s="200" t="s">
        <v>14333</v>
      </c>
      <c r="IF6581" s="200" t="s">
        <v>1430</v>
      </c>
    </row>
    <row r="6582" spans="237:240" x14ac:dyDescent="0.3">
      <c r="IC6582" s="200" t="s">
        <v>14325</v>
      </c>
      <c r="ID6582" s="200" t="s">
        <v>14334</v>
      </c>
      <c r="IE6582" s="200" t="s">
        <v>14335</v>
      </c>
      <c r="IF6582" s="200" t="s">
        <v>1430</v>
      </c>
    </row>
    <row r="6583" spans="237:240" x14ac:dyDescent="0.3">
      <c r="IC6583" s="200" t="s">
        <v>14336</v>
      </c>
      <c r="ID6583" s="200" t="s">
        <v>14337</v>
      </c>
      <c r="IE6583" s="200" t="s">
        <v>14338</v>
      </c>
      <c r="IF6583" s="200" t="s">
        <v>7798</v>
      </c>
    </row>
    <row r="6584" spans="237:240" x14ac:dyDescent="0.3">
      <c r="IC6584" s="200" t="s">
        <v>14336</v>
      </c>
      <c r="ID6584" s="200" t="s">
        <v>14339</v>
      </c>
      <c r="IE6584" s="200" t="s">
        <v>14340</v>
      </c>
      <c r="IF6584" s="200" t="s">
        <v>7798</v>
      </c>
    </row>
    <row r="6585" spans="237:240" x14ac:dyDescent="0.3">
      <c r="IC6585" s="200" t="s">
        <v>14336</v>
      </c>
      <c r="ID6585" s="200" t="s">
        <v>14341</v>
      </c>
      <c r="IE6585" s="200" t="s">
        <v>14342</v>
      </c>
      <c r="IF6585" s="200" t="s">
        <v>7798</v>
      </c>
    </row>
    <row r="6586" spans="237:240" x14ac:dyDescent="0.3">
      <c r="IC6586" s="200" t="s">
        <v>14343</v>
      </c>
      <c r="ID6586" s="200" t="s">
        <v>14344</v>
      </c>
      <c r="IE6586" s="200" t="s">
        <v>14345</v>
      </c>
      <c r="IF6586" s="200" t="s">
        <v>7798</v>
      </c>
    </row>
    <row r="6587" spans="237:240" x14ac:dyDescent="0.3">
      <c r="IC6587" s="200" t="s">
        <v>14346</v>
      </c>
      <c r="ID6587" s="200" t="s">
        <v>14347</v>
      </c>
      <c r="IE6587" s="200" t="s">
        <v>14348</v>
      </c>
      <c r="IF6587" s="200" t="s">
        <v>7798</v>
      </c>
    </row>
    <row r="6588" spans="237:240" x14ac:dyDescent="0.3">
      <c r="IC6588" s="200" t="s">
        <v>14346</v>
      </c>
      <c r="ID6588" s="200" t="s">
        <v>14349</v>
      </c>
      <c r="IE6588" s="200" t="s">
        <v>14350</v>
      </c>
      <c r="IF6588" s="200" t="s">
        <v>7798</v>
      </c>
    </row>
    <row r="6589" spans="237:240" x14ac:dyDescent="0.3">
      <c r="IC6589" s="200" t="s">
        <v>14346</v>
      </c>
      <c r="ID6589" s="200" t="s">
        <v>14351</v>
      </c>
      <c r="IE6589" s="200" t="s">
        <v>14352</v>
      </c>
      <c r="IF6589" s="200" t="s">
        <v>7798</v>
      </c>
    </row>
    <row r="6590" spans="237:240" x14ac:dyDescent="0.3">
      <c r="IC6590" s="200" t="s">
        <v>14346</v>
      </c>
      <c r="ID6590" s="200" t="s">
        <v>14353</v>
      </c>
      <c r="IE6590" s="200" t="s">
        <v>14354</v>
      </c>
      <c r="IF6590" s="200" t="s">
        <v>7798</v>
      </c>
    </row>
    <row r="6591" spans="237:240" x14ac:dyDescent="0.3">
      <c r="IC6591" s="200" t="s">
        <v>14346</v>
      </c>
      <c r="ID6591" s="200" t="s">
        <v>14355</v>
      </c>
      <c r="IE6591" s="200" t="s">
        <v>14356</v>
      </c>
      <c r="IF6591" s="200" t="s">
        <v>7798</v>
      </c>
    </row>
    <row r="6592" spans="237:240" x14ac:dyDescent="0.3">
      <c r="IC6592" s="200" t="s">
        <v>14346</v>
      </c>
      <c r="ID6592" s="200" t="s">
        <v>14357</v>
      </c>
      <c r="IE6592" s="200" t="s">
        <v>14358</v>
      </c>
      <c r="IF6592" s="200" t="s">
        <v>7798</v>
      </c>
    </row>
    <row r="6593" spans="237:240" x14ac:dyDescent="0.3">
      <c r="IC6593" s="200" t="s">
        <v>14346</v>
      </c>
      <c r="ID6593" s="200" t="s">
        <v>14359</v>
      </c>
      <c r="IE6593" s="200" t="s">
        <v>14360</v>
      </c>
      <c r="IF6593" s="200" t="s">
        <v>7798</v>
      </c>
    </row>
    <row r="6594" spans="237:240" x14ac:dyDescent="0.3">
      <c r="IC6594" s="200" t="s">
        <v>14346</v>
      </c>
      <c r="ID6594" s="200" t="s">
        <v>14361</v>
      </c>
      <c r="IE6594" s="200" t="s">
        <v>14362</v>
      </c>
      <c r="IF6594" s="200" t="s">
        <v>7798</v>
      </c>
    </row>
    <row r="6595" spans="237:240" x14ac:dyDescent="0.3">
      <c r="IC6595" s="200" t="s">
        <v>14346</v>
      </c>
      <c r="ID6595" s="200" t="s">
        <v>14363</v>
      </c>
      <c r="IE6595" s="200" t="s">
        <v>14364</v>
      </c>
      <c r="IF6595" s="200" t="s">
        <v>7798</v>
      </c>
    </row>
    <row r="6596" spans="237:240" x14ac:dyDescent="0.3">
      <c r="IC6596" s="200" t="s">
        <v>14346</v>
      </c>
      <c r="ID6596" s="200" t="s">
        <v>14365</v>
      </c>
      <c r="IE6596" s="200" t="s">
        <v>14366</v>
      </c>
      <c r="IF6596" s="200" t="s">
        <v>7798</v>
      </c>
    </row>
    <row r="6597" spans="237:240" x14ac:dyDescent="0.3">
      <c r="IC6597" s="200" t="s">
        <v>14367</v>
      </c>
      <c r="ID6597" s="200" t="s">
        <v>14368</v>
      </c>
      <c r="IE6597" s="200" t="s">
        <v>14369</v>
      </c>
      <c r="IF6597" s="200" t="s">
        <v>7798</v>
      </c>
    </row>
    <row r="6598" spans="237:240" x14ac:dyDescent="0.3">
      <c r="IC6598" s="200" t="s">
        <v>14370</v>
      </c>
      <c r="ID6598" s="200" t="s">
        <v>14371</v>
      </c>
      <c r="IE6598" s="200" t="s">
        <v>14372</v>
      </c>
      <c r="IF6598" s="200" t="s">
        <v>7798</v>
      </c>
    </row>
    <row r="6599" spans="237:240" x14ac:dyDescent="0.3">
      <c r="IC6599" s="200" t="s">
        <v>14373</v>
      </c>
      <c r="ID6599" s="200" t="s">
        <v>14374</v>
      </c>
      <c r="IE6599" s="200" t="s">
        <v>14375</v>
      </c>
      <c r="IF6599" s="200" t="s">
        <v>7798</v>
      </c>
    </row>
    <row r="6600" spans="237:240" x14ac:dyDescent="0.3">
      <c r="IC6600" s="200" t="s">
        <v>14376</v>
      </c>
      <c r="ID6600" s="200" t="s">
        <v>14377</v>
      </c>
      <c r="IE6600" s="200" t="s">
        <v>14378</v>
      </c>
      <c r="IF6600" s="200" t="s">
        <v>7798</v>
      </c>
    </row>
    <row r="6601" spans="237:240" x14ac:dyDescent="0.3">
      <c r="IC6601" s="200" t="s">
        <v>14379</v>
      </c>
      <c r="ID6601" s="200" t="s">
        <v>14380</v>
      </c>
      <c r="IE6601" s="200" t="s">
        <v>14381</v>
      </c>
      <c r="IF6601" s="200" t="s">
        <v>7798</v>
      </c>
    </row>
    <row r="6602" spans="237:240" x14ac:dyDescent="0.3">
      <c r="IC6602" s="200" t="s">
        <v>14382</v>
      </c>
      <c r="ID6602" s="200" t="s">
        <v>14383</v>
      </c>
      <c r="IE6602" s="200" t="s">
        <v>14384</v>
      </c>
      <c r="IF6602" s="200" t="s">
        <v>7798</v>
      </c>
    </row>
    <row r="6603" spans="237:240" x14ac:dyDescent="0.3">
      <c r="IC6603" s="200" t="s">
        <v>14385</v>
      </c>
      <c r="ID6603" s="200" t="s">
        <v>14386</v>
      </c>
      <c r="IE6603" s="200" t="s">
        <v>14387</v>
      </c>
      <c r="IF6603" s="200" t="s">
        <v>7798</v>
      </c>
    </row>
    <row r="6604" spans="237:240" x14ac:dyDescent="0.3">
      <c r="IC6604" s="200" t="s">
        <v>14385</v>
      </c>
      <c r="ID6604" s="200" t="s">
        <v>14388</v>
      </c>
      <c r="IE6604" s="200" t="s">
        <v>14389</v>
      </c>
      <c r="IF6604" s="200" t="s">
        <v>7798</v>
      </c>
    </row>
    <row r="6605" spans="237:240" x14ac:dyDescent="0.3">
      <c r="IC6605" s="200" t="s">
        <v>14385</v>
      </c>
      <c r="ID6605" s="200" t="s">
        <v>14390</v>
      </c>
      <c r="IE6605" s="200" t="s">
        <v>14391</v>
      </c>
      <c r="IF6605" s="200" t="s">
        <v>7798</v>
      </c>
    </row>
    <row r="6606" spans="237:240" x14ac:dyDescent="0.3">
      <c r="IC6606" s="200" t="s">
        <v>14392</v>
      </c>
      <c r="ID6606" s="200" t="s">
        <v>14393</v>
      </c>
      <c r="IE6606" s="200" t="s">
        <v>14394</v>
      </c>
      <c r="IF6606" s="200" t="s">
        <v>7798</v>
      </c>
    </row>
    <row r="6607" spans="237:240" x14ac:dyDescent="0.3">
      <c r="IC6607" s="200" t="s">
        <v>14392</v>
      </c>
      <c r="ID6607" s="200" t="s">
        <v>14395</v>
      </c>
      <c r="IE6607" s="200" t="s">
        <v>14396</v>
      </c>
      <c r="IF6607" s="200" t="s">
        <v>7798</v>
      </c>
    </row>
    <row r="6608" spans="237:240" x14ac:dyDescent="0.3">
      <c r="IC6608" s="200" t="s">
        <v>14397</v>
      </c>
      <c r="ID6608" s="200" t="s">
        <v>14398</v>
      </c>
      <c r="IE6608" s="200" t="s">
        <v>14399</v>
      </c>
      <c r="IF6608" s="200" t="s">
        <v>7798</v>
      </c>
    </row>
    <row r="6609" spans="237:240" x14ac:dyDescent="0.3">
      <c r="IC6609" s="200" t="s">
        <v>14400</v>
      </c>
      <c r="ID6609" s="200" t="s">
        <v>14401</v>
      </c>
      <c r="IE6609" s="200" t="s">
        <v>14402</v>
      </c>
      <c r="IF6609" s="200" t="s">
        <v>7798</v>
      </c>
    </row>
    <row r="6610" spans="237:240" x14ac:dyDescent="0.3">
      <c r="IC6610" s="200" t="s">
        <v>14403</v>
      </c>
      <c r="ID6610" s="200" t="s">
        <v>14404</v>
      </c>
      <c r="IE6610" s="200" t="s">
        <v>14405</v>
      </c>
      <c r="IF6610" s="200" t="s">
        <v>7798</v>
      </c>
    </row>
    <row r="6611" spans="237:240" x14ac:dyDescent="0.3">
      <c r="IC6611" s="200" t="s">
        <v>14406</v>
      </c>
      <c r="ID6611" s="200" t="s">
        <v>14407</v>
      </c>
      <c r="IE6611" s="200" t="s">
        <v>14408</v>
      </c>
      <c r="IF6611" s="200" t="s">
        <v>7798</v>
      </c>
    </row>
    <row r="6612" spans="237:240" x14ac:dyDescent="0.3">
      <c r="IC6612" s="200" t="s">
        <v>14409</v>
      </c>
      <c r="ID6612" s="200" t="s">
        <v>14410</v>
      </c>
      <c r="IE6612" s="200" t="s">
        <v>14411</v>
      </c>
      <c r="IF6612" s="200" t="s">
        <v>7798</v>
      </c>
    </row>
    <row r="6613" spans="237:240" x14ac:dyDescent="0.3">
      <c r="IC6613" s="200" t="s">
        <v>14412</v>
      </c>
      <c r="ID6613" s="200" t="s">
        <v>14413</v>
      </c>
      <c r="IE6613" s="200" t="s">
        <v>14414</v>
      </c>
      <c r="IF6613" s="200" t="s">
        <v>7798</v>
      </c>
    </row>
    <row r="6614" spans="237:240" x14ac:dyDescent="0.3">
      <c r="IC6614" s="200" t="s">
        <v>14415</v>
      </c>
      <c r="ID6614" s="200" t="s">
        <v>14416</v>
      </c>
      <c r="IE6614" s="200" t="s">
        <v>14417</v>
      </c>
      <c r="IF6614" s="200" t="s">
        <v>7798</v>
      </c>
    </row>
    <row r="6615" spans="237:240" x14ac:dyDescent="0.3">
      <c r="IC6615" s="200" t="s">
        <v>14415</v>
      </c>
      <c r="ID6615" s="200" t="s">
        <v>14418</v>
      </c>
      <c r="IE6615" s="200" t="s">
        <v>14419</v>
      </c>
      <c r="IF6615" s="200" t="s">
        <v>7798</v>
      </c>
    </row>
    <row r="6616" spans="237:240" x14ac:dyDescent="0.3">
      <c r="IC6616" s="200" t="s">
        <v>14415</v>
      </c>
      <c r="ID6616" s="200" t="s">
        <v>14420</v>
      </c>
      <c r="IE6616" s="200" t="s">
        <v>14421</v>
      </c>
      <c r="IF6616" s="200" t="s">
        <v>7798</v>
      </c>
    </row>
    <row r="6617" spans="237:240" x14ac:dyDescent="0.3">
      <c r="IC6617" s="200" t="s">
        <v>14415</v>
      </c>
      <c r="ID6617" s="200" t="s">
        <v>14422</v>
      </c>
      <c r="IE6617" s="200" t="s">
        <v>14423</v>
      </c>
      <c r="IF6617" s="200" t="s">
        <v>7798</v>
      </c>
    </row>
    <row r="6618" spans="237:240" x14ac:dyDescent="0.3">
      <c r="IC6618" s="200" t="s">
        <v>14415</v>
      </c>
      <c r="ID6618" s="200" t="s">
        <v>14424</v>
      </c>
      <c r="IE6618" s="200" t="s">
        <v>14425</v>
      </c>
      <c r="IF6618" s="200" t="s">
        <v>7798</v>
      </c>
    </row>
    <row r="6619" spans="237:240" x14ac:dyDescent="0.3">
      <c r="IC6619" s="200" t="s">
        <v>14426</v>
      </c>
      <c r="ID6619" s="200" t="s">
        <v>1779</v>
      </c>
      <c r="IE6619" s="200" t="s">
        <v>14427</v>
      </c>
      <c r="IF6619" s="200" t="s">
        <v>7798</v>
      </c>
    </row>
    <row r="6620" spans="237:240" x14ac:dyDescent="0.3">
      <c r="IC6620" s="200" t="s">
        <v>14428</v>
      </c>
      <c r="ID6620" s="200" t="s">
        <v>14429</v>
      </c>
      <c r="IE6620" s="200" t="s">
        <v>14430</v>
      </c>
      <c r="IF6620" s="200" t="s">
        <v>7798</v>
      </c>
    </row>
    <row r="6621" spans="237:240" x14ac:dyDescent="0.3">
      <c r="IC6621" s="200" t="s">
        <v>14428</v>
      </c>
      <c r="ID6621" s="200" t="s">
        <v>14431</v>
      </c>
      <c r="IE6621" s="200" t="s">
        <v>14432</v>
      </c>
      <c r="IF6621" s="200" t="s">
        <v>7798</v>
      </c>
    </row>
    <row r="6622" spans="237:240" x14ac:dyDescent="0.3">
      <c r="IC6622" s="200" t="s">
        <v>14428</v>
      </c>
      <c r="ID6622" s="200" t="s">
        <v>14433</v>
      </c>
      <c r="IE6622" s="200" t="s">
        <v>14434</v>
      </c>
      <c r="IF6622" s="200" t="s">
        <v>7798</v>
      </c>
    </row>
    <row r="6623" spans="237:240" x14ac:dyDescent="0.3">
      <c r="IC6623" s="200" t="s">
        <v>14428</v>
      </c>
      <c r="ID6623" s="200" t="s">
        <v>14435</v>
      </c>
      <c r="IE6623" s="200" t="s">
        <v>14436</v>
      </c>
      <c r="IF6623" s="200" t="s">
        <v>7798</v>
      </c>
    </row>
    <row r="6624" spans="237:240" x14ac:dyDescent="0.3">
      <c r="IC6624" s="200" t="s">
        <v>14428</v>
      </c>
      <c r="ID6624" s="200" t="s">
        <v>14437</v>
      </c>
      <c r="IE6624" s="200" t="s">
        <v>14438</v>
      </c>
      <c r="IF6624" s="200" t="s">
        <v>7798</v>
      </c>
    </row>
    <row r="6625" spans="237:240" x14ac:dyDescent="0.3">
      <c r="IC6625" s="200" t="s">
        <v>14428</v>
      </c>
      <c r="ID6625" s="200" t="s">
        <v>14439</v>
      </c>
      <c r="IE6625" s="200" t="s">
        <v>14440</v>
      </c>
      <c r="IF6625" s="200" t="s">
        <v>7798</v>
      </c>
    </row>
    <row r="6626" spans="237:240" x14ac:dyDescent="0.3">
      <c r="IC6626" s="200" t="s">
        <v>14441</v>
      </c>
      <c r="ID6626" s="200" t="s">
        <v>14442</v>
      </c>
      <c r="IE6626" s="200" t="s">
        <v>14443</v>
      </c>
      <c r="IF6626" s="200" t="s">
        <v>7798</v>
      </c>
    </row>
    <row r="6627" spans="237:240" x14ac:dyDescent="0.3">
      <c r="IC6627" s="200" t="s">
        <v>14441</v>
      </c>
      <c r="ID6627" s="200" t="s">
        <v>14444</v>
      </c>
      <c r="IE6627" s="200" t="s">
        <v>14445</v>
      </c>
      <c r="IF6627" s="200" t="s">
        <v>7798</v>
      </c>
    </row>
    <row r="6628" spans="237:240" x14ac:dyDescent="0.3">
      <c r="IC6628" s="200" t="s">
        <v>14441</v>
      </c>
      <c r="ID6628" s="200" t="s">
        <v>14446</v>
      </c>
      <c r="IE6628" s="200" t="s">
        <v>14447</v>
      </c>
      <c r="IF6628" s="200" t="s">
        <v>7798</v>
      </c>
    </row>
    <row r="6629" spans="237:240" x14ac:dyDescent="0.3">
      <c r="IC6629" s="200" t="s">
        <v>14448</v>
      </c>
      <c r="ID6629" s="200" t="s">
        <v>14449</v>
      </c>
      <c r="IE6629" s="200" t="s">
        <v>14450</v>
      </c>
      <c r="IF6629" s="200" t="s">
        <v>7798</v>
      </c>
    </row>
    <row r="6630" spans="237:240" x14ac:dyDescent="0.3">
      <c r="IC6630" s="200" t="s">
        <v>14451</v>
      </c>
      <c r="ID6630" s="200" t="s">
        <v>14452</v>
      </c>
      <c r="IE6630" s="200" t="s">
        <v>14453</v>
      </c>
      <c r="IF6630" s="200" t="s">
        <v>7798</v>
      </c>
    </row>
    <row r="6631" spans="237:240" x14ac:dyDescent="0.3">
      <c r="IC6631" s="200" t="s">
        <v>14454</v>
      </c>
      <c r="ID6631" s="200" t="s">
        <v>10451</v>
      </c>
      <c r="IE6631" s="200" t="s">
        <v>14455</v>
      </c>
      <c r="IF6631" s="200" t="s">
        <v>7798</v>
      </c>
    </row>
    <row r="6632" spans="237:240" x14ac:dyDescent="0.3">
      <c r="IC6632" s="200" t="s">
        <v>14456</v>
      </c>
      <c r="ID6632" s="200" t="s">
        <v>14457</v>
      </c>
      <c r="IE6632" s="200" t="s">
        <v>14458</v>
      </c>
      <c r="IF6632" s="200" t="s">
        <v>7798</v>
      </c>
    </row>
    <row r="6633" spans="237:240" x14ac:dyDescent="0.3">
      <c r="IC6633" s="200" t="s">
        <v>14459</v>
      </c>
      <c r="ID6633" s="200" t="s">
        <v>14460</v>
      </c>
      <c r="IE6633" s="200" t="s">
        <v>14461</v>
      </c>
      <c r="IF6633" s="200" t="s">
        <v>7798</v>
      </c>
    </row>
    <row r="6634" spans="237:240" x14ac:dyDescent="0.3">
      <c r="IC6634" s="200" t="s">
        <v>14462</v>
      </c>
      <c r="ID6634" s="200" t="s">
        <v>14463</v>
      </c>
      <c r="IE6634" s="200" t="s">
        <v>14464</v>
      </c>
      <c r="IF6634" s="200" t="s">
        <v>7798</v>
      </c>
    </row>
    <row r="6635" spans="237:240" x14ac:dyDescent="0.3">
      <c r="IC6635" s="200" t="s">
        <v>14465</v>
      </c>
      <c r="ID6635" s="200" t="s">
        <v>14466</v>
      </c>
      <c r="IE6635" s="200" t="s">
        <v>14467</v>
      </c>
      <c r="IF6635" s="200" t="s">
        <v>7798</v>
      </c>
    </row>
    <row r="6636" spans="237:240" x14ac:dyDescent="0.3">
      <c r="IC6636" s="200" t="s">
        <v>14465</v>
      </c>
      <c r="ID6636" s="200" t="s">
        <v>14468</v>
      </c>
      <c r="IE6636" s="200" t="s">
        <v>14469</v>
      </c>
      <c r="IF6636" s="200" t="s">
        <v>7798</v>
      </c>
    </row>
    <row r="6637" spans="237:240" x14ac:dyDescent="0.3">
      <c r="IC6637" s="200" t="s">
        <v>14465</v>
      </c>
      <c r="ID6637" s="200" t="s">
        <v>14470</v>
      </c>
      <c r="IE6637" s="200" t="s">
        <v>14471</v>
      </c>
      <c r="IF6637" s="200" t="s">
        <v>7798</v>
      </c>
    </row>
    <row r="6638" spans="237:240" x14ac:dyDescent="0.3">
      <c r="IC6638" s="200" t="s">
        <v>14472</v>
      </c>
      <c r="ID6638" s="200" t="s">
        <v>14473</v>
      </c>
      <c r="IE6638" s="200" t="s">
        <v>14474</v>
      </c>
      <c r="IF6638" s="200" t="s">
        <v>7798</v>
      </c>
    </row>
    <row r="6639" spans="237:240" x14ac:dyDescent="0.3">
      <c r="IC6639" s="200" t="s">
        <v>14475</v>
      </c>
      <c r="ID6639" s="200" t="s">
        <v>14476</v>
      </c>
      <c r="IE6639" s="200" t="s">
        <v>14477</v>
      </c>
      <c r="IF6639" s="200" t="s">
        <v>13029</v>
      </c>
    </row>
    <row r="6640" spans="237:240" x14ac:dyDescent="0.3">
      <c r="IC6640" s="200" t="s">
        <v>14478</v>
      </c>
      <c r="ID6640" s="200" t="s">
        <v>14479</v>
      </c>
      <c r="IE6640" s="200" t="s">
        <v>14480</v>
      </c>
      <c r="IF6640" s="200" t="s">
        <v>13029</v>
      </c>
    </row>
    <row r="6641" spans="237:240" x14ac:dyDescent="0.3">
      <c r="IC6641" s="200" t="s">
        <v>14481</v>
      </c>
      <c r="ID6641" s="200" t="s">
        <v>14482</v>
      </c>
      <c r="IE6641" s="200" t="s">
        <v>14483</v>
      </c>
      <c r="IF6641" s="200" t="s">
        <v>7798</v>
      </c>
    </row>
    <row r="6642" spans="237:240" x14ac:dyDescent="0.3">
      <c r="IC6642" s="200" t="s">
        <v>14481</v>
      </c>
      <c r="ID6642" s="200" t="s">
        <v>14484</v>
      </c>
      <c r="IE6642" s="200" t="s">
        <v>14485</v>
      </c>
      <c r="IF6642" s="200" t="s">
        <v>7798</v>
      </c>
    </row>
    <row r="6643" spans="237:240" x14ac:dyDescent="0.3">
      <c r="IC6643" s="200" t="s">
        <v>14486</v>
      </c>
      <c r="ID6643" s="200" t="s">
        <v>14487</v>
      </c>
      <c r="IE6643" s="200" t="s">
        <v>14488</v>
      </c>
      <c r="IF6643" s="200" t="s">
        <v>13029</v>
      </c>
    </row>
    <row r="6644" spans="237:240" x14ac:dyDescent="0.3">
      <c r="IC6644" s="200" t="s">
        <v>14489</v>
      </c>
      <c r="ID6644" s="200" t="s">
        <v>14490</v>
      </c>
      <c r="IE6644" s="200" t="s">
        <v>14491</v>
      </c>
      <c r="IF6644" s="200" t="s">
        <v>7798</v>
      </c>
    </row>
    <row r="6645" spans="237:240" x14ac:dyDescent="0.3">
      <c r="IC6645" s="200" t="s">
        <v>14492</v>
      </c>
      <c r="ID6645" s="200" t="s">
        <v>14493</v>
      </c>
      <c r="IE6645" s="200" t="s">
        <v>14494</v>
      </c>
      <c r="IF6645" s="200" t="s">
        <v>7798</v>
      </c>
    </row>
    <row r="6646" spans="237:240" x14ac:dyDescent="0.3">
      <c r="IC6646" s="200" t="s">
        <v>14495</v>
      </c>
      <c r="ID6646" s="200" t="s">
        <v>14496</v>
      </c>
      <c r="IE6646" s="200" t="s">
        <v>14497</v>
      </c>
      <c r="IF6646" s="200" t="s">
        <v>7798</v>
      </c>
    </row>
    <row r="6647" spans="237:240" x14ac:dyDescent="0.3">
      <c r="IC6647" s="200" t="s">
        <v>14498</v>
      </c>
      <c r="ID6647" s="200" t="s">
        <v>14496</v>
      </c>
      <c r="IE6647" s="200" t="s">
        <v>14497</v>
      </c>
      <c r="IF6647" s="200" t="s">
        <v>7798</v>
      </c>
    </row>
    <row r="6648" spans="237:240" x14ac:dyDescent="0.3">
      <c r="IC6648" s="200" t="s">
        <v>14499</v>
      </c>
      <c r="ID6648" s="200" t="s">
        <v>14496</v>
      </c>
      <c r="IE6648" s="200" t="s">
        <v>14497</v>
      </c>
      <c r="IF6648" s="200" t="s">
        <v>7798</v>
      </c>
    </row>
    <row r="6649" spans="237:240" x14ac:dyDescent="0.3">
      <c r="IC6649" s="200" t="s">
        <v>14500</v>
      </c>
      <c r="ID6649" s="200" t="s">
        <v>14496</v>
      </c>
      <c r="IE6649" s="200" t="s">
        <v>14497</v>
      </c>
      <c r="IF6649" s="200" t="s">
        <v>7798</v>
      </c>
    </row>
    <row r="6650" spans="237:240" x14ac:dyDescent="0.3">
      <c r="IC6650" s="200" t="s">
        <v>14501</v>
      </c>
      <c r="ID6650" s="200" t="s">
        <v>14496</v>
      </c>
      <c r="IE6650" s="200" t="s">
        <v>14497</v>
      </c>
      <c r="IF6650" s="200" t="s">
        <v>7798</v>
      </c>
    </row>
    <row r="6651" spans="237:240" x14ac:dyDescent="0.3">
      <c r="IC6651" s="200" t="s">
        <v>14502</v>
      </c>
      <c r="ID6651" s="200" t="s">
        <v>14496</v>
      </c>
      <c r="IE6651" s="200" t="s">
        <v>14497</v>
      </c>
      <c r="IF6651" s="200" t="s">
        <v>7798</v>
      </c>
    </row>
    <row r="6652" spans="237:240" x14ac:dyDescent="0.3">
      <c r="IC6652" s="200" t="s">
        <v>14503</v>
      </c>
      <c r="ID6652" s="200" t="s">
        <v>14496</v>
      </c>
      <c r="IE6652" s="200" t="s">
        <v>14497</v>
      </c>
      <c r="IF6652" s="200" t="s">
        <v>7798</v>
      </c>
    </row>
    <row r="6653" spans="237:240" x14ac:dyDescent="0.3">
      <c r="IC6653" s="200" t="s">
        <v>14504</v>
      </c>
      <c r="ID6653" s="200" t="s">
        <v>14496</v>
      </c>
      <c r="IE6653" s="200" t="s">
        <v>14497</v>
      </c>
      <c r="IF6653" s="200" t="s">
        <v>7798</v>
      </c>
    </row>
    <row r="6654" spans="237:240" x14ac:dyDescent="0.3">
      <c r="IC6654" s="200" t="s">
        <v>14505</v>
      </c>
      <c r="ID6654" s="200" t="s">
        <v>14496</v>
      </c>
      <c r="IE6654" s="200" t="s">
        <v>14497</v>
      </c>
      <c r="IF6654" s="200" t="s">
        <v>7798</v>
      </c>
    </row>
    <row r="6655" spans="237:240" x14ac:dyDescent="0.3">
      <c r="IC6655" s="200" t="s">
        <v>14506</v>
      </c>
      <c r="ID6655" s="200" t="s">
        <v>14496</v>
      </c>
      <c r="IE6655" s="200" t="s">
        <v>14497</v>
      </c>
      <c r="IF6655" s="200" t="s">
        <v>7798</v>
      </c>
    </row>
    <row r="6656" spans="237:240" x14ac:dyDescent="0.3">
      <c r="IC6656" s="200" t="s">
        <v>14507</v>
      </c>
      <c r="ID6656" s="200" t="s">
        <v>14496</v>
      </c>
      <c r="IE6656" s="200" t="s">
        <v>14497</v>
      </c>
      <c r="IF6656" s="200" t="s">
        <v>7798</v>
      </c>
    </row>
    <row r="6657" spans="237:240" x14ac:dyDescent="0.3">
      <c r="IC6657" s="200" t="s">
        <v>14508</v>
      </c>
      <c r="ID6657" s="200" t="s">
        <v>14496</v>
      </c>
      <c r="IE6657" s="200" t="s">
        <v>14497</v>
      </c>
      <c r="IF6657" s="200" t="s">
        <v>7798</v>
      </c>
    </row>
    <row r="6658" spans="237:240" x14ac:dyDescent="0.3">
      <c r="IC6658" s="200" t="s">
        <v>14509</v>
      </c>
      <c r="ID6658" s="200" t="s">
        <v>14496</v>
      </c>
      <c r="IE6658" s="200" t="s">
        <v>14497</v>
      </c>
      <c r="IF6658" s="200" t="s">
        <v>7798</v>
      </c>
    </row>
    <row r="6659" spans="237:240" x14ac:dyDescent="0.3">
      <c r="IC6659" s="200" t="s">
        <v>14510</v>
      </c>
      <c r="ID6659" s="200" t="s">
        <v>14496</v>
      </c>
      <c r="IE6659" s="200" t="s">
        <v>14497</v>
      </c>
      <c r="IF6659" s="200" t="s">
        <v>7798</v>
      </c>
    </row>
    <row r="6660" spans="237:240" x14ac:dyDescent="0.3">
      <c r="IC6660" s="200" t="s">
        <v>14511</v>
      </c>
      <c r="ID6660" s="200" t="s">
        <v>14512</v>
      </c>
      <c r="IE6660" s="200" t="s">
        <v>14513</v>
      </c>
      <c r="IF6660" s="200" t="s">
        <v>7798</v>
      </c>
    </row>
    <row r="6661" spans="237:240" x14ac:dyDescent="0.3">
      <c r="IC6661" s="200" t="s">
        <v>14514</v>
      </c>
      <c r="ID6661" s="200" t="s">
        <v>14515</v>
      </c>
      <c r="IE6661" s="200" t="s">
        <v>14516</v>
      </c>
      <c r="IF6661" s="200" t="s">
        <v>7798</v>
      </c>
    </row>
    <row r="6662" spans="237:240" x14ac:dyDescent="0.3">
      <c r="IC6662" s="200" t="s">
        <v>14517</v>
      </c>
      <c r="ID6662" s="200" t="s">
        <v>14518</v>
      </c>
      <c r="IE6662" s="200" t="s">
        <v>14519</v>
      </c>
      <c r="IF6662" s="200" t="s">
        <v>7798</v>
      </c>
    </row>
    <row r="6663" spans="237:240" x14ac:dyDescent="0.3">
      <c r="IC6663" s="200" t="s">
        <v>14520</v>
      </c>
      <c r="ID6663" s="200" t="s">
        <v>14521</v>
      </c>
      <c r="IE6663" s="200" t="s">
        <v>14522</v>
      </c>
      <c r="IF6663" s="200" t="s">
        <v>7798</v>
      </c>
    </row>
    <row r="6664" spans="237:240" x14ac:dyDescent="0.3">
      <c r="IC6664" s="200" t="s">
        <v>14523</v>
      </c>
      <c r="ID6664" s="200" t="s">
        <v>14524</v>
      </c>
      <c r="IE6664" s="200" t="s">
        <v>14525</v>
      </c>
      <c r="IF6664" s="200" t="s">
        <v>7798</v>
      </c>
    </row>
    <row r="6665" spans="237:240" x14ac:dyDescent="0.3">
      <c r="IC6665" s="200" t="s">
        <v>14523</v>
      </c>
      <c r="ID6665" s="200" t="s">
        <v>14526</v>
      </c>
      <c r="IE6665" s="200" t="s">
        <v>14527</v>
      </c>
      <c r="IF6665" s="200" t="s">
        <v>7798</v>
      </c>
    </row>
    <row r="6666" spans="237:240" x14ac:dyDescent="0.3">
      <c r="IC6666" s="200" t="s">
        <v>14523</v>
      </c>
      <c r="ID6666" s="200" t="s">
        <v>14528</v>
      </c>
      <c r="IE6666" s="200" t="s">
        <v>14529</v>
      </c>
      <c r="IF6666" s="200" t="s">
        <v>7798</v>
      </c>
    </row>
    <row r="6667" spans="237:240" x14ac:dyDescent="0.3">
      <c r="IC6667" s="200" t="s">
        <v>14523</v>
      </c>
      <c r="ID6667" s="200" t="s">
        <v>14530</v>
      </c>
      <c r="IE6667" s="200" t="s">
        <v>14531</v>
      </c>
      <c r="IF6667" s="200" t="s">
        <v>7798</v>
      </c>
    </row>
    <row r="6668" spans="237:240" x14ac:dyDescent="0.3">
      <c r="IC6668" s="200" t="s">
        <v>14523</v>
      </c>
      <c r="ID6668" s="200" t="s">
        <v>14532</v>
      </c>
      <c r="IE6668" s="200" t="s">
        <v>14533</v>
      </c>
      <c r="IF6668" s="200" t="s">
        <v>7798</v>
      </c>
    </row>
    <row r="6669" spans="237:240" x14ac:dyDescent="0.3">
      <c r="IC6669" s="200" t="s">
        <v>14523</v>
      </c>
      <c r="ID6669" s="200" t="s">
        <v>14534</v>
      </c>
      <c r="IE6669" s="200" t="s">
        <v>14535</v>
      </c>
      <c r="IF6669" s="200" t="s">
        <v>7798</v>
      </c>
    </row>
    <row r="6670" spans="237:240" x14ac:dyDescent="0.3">
      <c r="IC6670" s="200" t="s">
        <v>14536</v>
      </c>
      <c r="ID6670" s="200" t="s">
        <v>14537</v>
      </c>
      <c r="IE6670" s="200" t="s">
        <v>14538</v>
      </c>
      <c r="IF6670" s="200" t="s">
        <v>7798</v>
      </c>
    </row>
    <row r="6671" spans="237:240" x14ac:dyDescent="0.3">
      <c r="IC6671" s="200" t="s">
        <v>14536</v>
      </c>
      <c r="ID6671" s="200" t="s">
        <v>14539</v>
      </c>
      <c r="IE6671" s="200" t="s">
        <v>14540</v>
      </c>
      <c r="IF6671" s="200" t="s">
        <v>7798</v>
      </c>
    </row>
    <row r="6672" spans="237:240" x14ac:dyDescent="0.3">
      <c r="IC6672" s="200" t="s">
        <v>14536</v>
      </c>
      <c r="ID6672" s="200" t="s">
        <v>14541</v>
      </c>
      <c r="IE6672" s="200" t="s">
        <v>14542</v>
      </c>
      <c r="IF6672" s="200" t="s">
        <v>7798</v>
      </c>
    </row>
    <row r="6673" spans="237:240" x14ac:dyDescent="0.3">
      <c r="IC6673" s="200" t="s">
        <v>14536</v>
      </c>
      <c r="ID6673" s="200" t="s">
        <v>14543</v>
      </c>
      <c r="IE6673" s="200" t="s">
        <v>14544</v>
      </c>
      <c r="IF6673" s="200" t="s">
        <v>7798</v>
      </c>
    </row>
    <row r="6674" spans="237:240" x14ac:dyDescent="0.3">
      <c r="IC6674" s="200" t="s">
        <v>14536</v>
      </c>
      <c r="ID6674" s="200" t="s">
        <v>14545</v>
      </c>
      <c r="IE6674" s="200" t="s">
        <v>14546</v>
      </c>
      <c r="IF6674" s="200" t="s">
        <v>7798</v>
      </c>
    </row>
    <row r="6675" spans="237:240" x14ac:dyDescent="0.3">
      <c r="IC6675" s="200" t="s">
        <v>14547</v>
      </c>
      <c r="ID6675" s="200" t="s">
        <v>14548</v>
      </c>
      <c r="IE6675" s="200" t="s">
        <v>14549</v>
      </c>
      <c r="IF6675" s="200" t="s">
        <v>7798</v>
      </c>
    </row>
    <row r="6676" spans="237:240" x14ac:dyDescent="0.3">
      <c r="IC6676" s="200" t="s">
        <v>14550</v>
      </c>
      <c r="ID6676" s="200" t="s">
        <v>14551</v>
      </c>
      <c r="IE6676" s="200" t="s">
        <v>14552</v>
      </c>
      <c r="IF6676" s="200" t="s">
        <v>7798</v>
      </c>
    </row>
    <row r="6677" spans="237:240" x14ac:dyDescent="0.3">
      <c r="IC6677" s="200" t="s">
        <v>14553</v>
      </c>
      <c r="ID6677" s="200" t="s">
        <v>14554</v>
      </c>
      <c r="IE6677" s="200" t="s">
        <v>14555</v>
      </c>
      <c r="IF6677" s="200" t="s">
        <v>7798</v>
      </c>
    </row>
    <row r="6678" spans="237:240" x14ac:dyDescent="0.3">
      <c r="IC6678" s="200" t="s">
        <v>14556</v>
      </c>
      <c r="ID6678" s="200" t="s">
        <v>14554</v>
      </c>
      <c r="IE6678" s="200" t="s">
        <v>14555</v>
      </c>
      <c r="IF6678" s="200" t="s">
        <v>7798</v>
      </c>
    </row>
    <row r="6679" spans="237:240" x14ac:dyDescent="0.3">
      <c r="IC6679" s="200" t="s">
        <v>14557</v>
      </c>
      <c r="ID6679" s="200" t="s">
        <v>14554</v>
      </c>
      <c r="IE6679" s="200" t="s">
        <v>14555</v>
      </c>
      <c r="IF6679" s="200" t="s">
        <v>7798</v>
      </c>
    </row>
    <row r="6680" spans="237:240" x14ac:dyDescent="0.3">
      <c r="IC6680" s="200" t="s">
        <v>14558</v>
      </c>
      <c r="ID6680" s="200" t="s">
        <v>14554</v>
      </c>
      <c r="IE6680" s="200" t="s">
        <v>14555</v>
      </c>
      <c r="IF6680" s="200" t="s">
        <v>7798</v>
      </c>
    </row>
    <row r="6681" spans="237:240" x14ac:dyDescent="0.3">
      <c r="IC6681" s="200" t="s">
        <v>14559</v>
      </c>
      <c r="ID6681" s="200" t="s">
        <v>14554</v>
      </c>
      <c r="IE6681" s="200" t="s">
        <v>14555</v>
      </c>
      <c r="IF6681" s="200" t="s">
        <v>7798</v>
      </c>
    </row>
    <row r="6682" spans="237:240" x14ac:dyDescent="0.3">
      <c r="IC6682" s="200" t="s">
        <v>14560</v>
      </c>
      <c r="ID6682" s="200" t="s">
        <v>14561</v>
      </c>
      <c r="IE6682" s="200" t="s">
        <v>14562</v>
      </c>
      <c r="IF6682" s="200" t="s">
        <v>7798</v>
      </c>
    </row>
    <row r="6683" spans="237:240" x14ac:dyDescent="0.3">
      <c r="IC6683" s="200" t="s">
        <v>14563</v>
      </c>
      <c r="ID6683" s="200" t="s">
        <v>14564</v>
      </c>
      <c r="IE6683" s="200" t="s">
        <v>14565</v>
      </c>
      <c r="IF6683" s="200" t="s">
        <v>7798</v>
      </c>
    </row>
    <row r="6684" spans="237:240" x14ac:dyDescent="0.3">
      <c r="IC6684" s="200" t="s">
        <v>14566</v>
      </c>
      <c r="ID6684" s="200" t="s">
        <v>12802</v>
      </c>
      <c r="IE6684" s="200" t="s">
        <v>14567</v>
      </c>
      <c r="IF6684" s="200" t="s">
        <v>7798</v>
      </c>
    </row>
    <row r="6685" spans="237:240" x14ac:dyDescent="0.3">
      <c r="IC6685" s="200" t="s">
        <v>14568</v>
      </c>
      <c r="ID6685" s="200" t="s">
        <v>14569</v>
      </c>
      <c r="IE6685" s="200" t="s">
        <v>14570</v>
      </c>
      <c r="IF6685" s="200" t="s">
        <v>7798</v>
      </c>
    </row>
    <row r="6686" spans="237:240" x14ac:dyDescent="0.3">
      <c r="IC6686" s="200" t="s">
        <v>14571</v>
      </c>
      <c r="ID6686" s="200" t="s">
        <v>14572</v>
      </c>
      <c r="IE6686" s="200" t="s">
        <v>14573</v>
      </c>
      <c r="IF6686" s="200" t="s">
        <v>7798</v>
      </c>
    </row>
    <row r="6687" spans="237:240" x14ac:dyDescent="0.3">
      <c r="IC6687" s="200" t="s">
        <v>14574</v>
      </c>
      <c r="ID6687" s="200" t="s">
        <v>14575</v>
      </c>
      <c r="IE6687" s="200" t="s">
        <v>14576</v>
      </c>
      <c r="IF6687" s="200" t="s">
        <v>7798</v>
      </c>
    </row>
    <row r="6688" spans="237:240" x14ac:dyDescent="0.3">
      <c r="IC6688" s="200" t="s">
        <v>14577</v>
      </c>
      <c r="ID6688" s="200" t="s">
        <v>14578</v>
      </c>
      <c r="IE6688" s="200" t="s">
        <v>14579</v>
      </c>
      <c r="IF6688" s="200" t="s">
        <v>7798</v>
      </c>
    </row>
    <row r="6689" spans="237:240" x14ac:dyDescent="0.3">
      <c r="IC6689" s="200" t="s">
        <v>14580</v>
      </c>
      <c r="ID6689" s="200" t="s">
        <v>14581</v>
      </c>
      <c r="IE6689" s="200" t="s">
        <v>14582</v>
      </c>
      <c r="IF6689" s="200" t="s">
        <v>7798</v>
      </c>
    </row>
    <row r="6690" spans="237:240" x14ac:dyDescent="0.3">
      <c r="IC6690" s="200" t="s">
        <v>14583</v>
      </c>
      <c r="ID6690" s="200" t="s">
        <v>14581</v>
      </c>
      <c r="IE6690" s="200" t="s">
        <v>14582</v>
      </c>
      <c r="IF6690" s="200" t="s">
        <v>7798</v>
      </c>
    </row>
    <row r="6691" spans="237:240" x14ac:dyDescent="0.3">
      <c r="IC6691" s="200" t="s">
        <v>14584</v>
      </c>
      <c r="ID6691" s="200" t="s">
        <v>14581</v>
      </c>
      <c r="IE6691" s="200" t="s">
        <v>14582</v>
      </c>
      <c r="IF6691" s="200" t="s">
        <v>7798</v>
      </c>
    </row>
    <row r="6692" spans="237:240" x14ac:dyDescent="0.3">
      <c r="IC6692" s="200" t="s">
        <v>14585</v>
      </c>
      <c r="ID6692" s="200" t="s">
        <v>14586</v>
      </c>
      <c r="IE6692" s="200" t="s">
        <v>14587</v>
      </c>
      <c r="IF6692" s="200" t="s">
        <v>7798</v>
      </c>
    </row>
    <row r="6693" spans="237:240" x14ac:dyDescent="0.3">
      <c r="IC6693" s="200" t="s">
        <v>14585</v>
      </c>
      <c r="ID6693" s="200" t="s">
        <v>14588</v>
      </c>
      <c r="IE6693" s="200" t="s">
        <v>14589</v>
      </c>
      <c r="IF6693" s="200" t="s">
        <v>7798</v>
      </c>
    </row>
    <row r="6694" spans="237:240" x14ac:dyDescent="0.3">
      <c r="IC6694" s="200" t="s">
        <v>14585</v>
      </c>
      <c r="ID6694" s="200" t="s">
        <v>14590</v>
      </c>
      <c r="IE6694" s="200" t="s">
        <v>14591</v>
      </c>
      <c r="IF6694" s="200" t="s">
        <v>7798</v>
      </c>
    </row>
    <row r="6695" spans="237:240" x14ac:dyDescent="0.3">
      <c r="IC6695" s="200" t="s">
        <v>14585</v>
      </c>
      <c r="ID6695" s="200" t="s">
        <v>14592</v>
      </c>
      <c r="IE6695" s="200" t="s">
        <v>14593</v>
      </c>
      <c r="IF6695" s="200" t="s">
        <v>7798</v>
      </c>
    </row>
    <row r="6696" spans="237:240" x14ac:dyDescent="0.3">
      <c r="IC6696" s="200" t="s">
        <v>14585</v>
      </c>
      <c r="ID6696" s="200" t="s">
        <v>12161</v>
      </c>
      <c r="IE6696" s="200" t="s">
        <v>14594</v>
      </c>
      <c r="IF6696" s="200" t="s">
        <v>7798</v>
      </c>
    </row>
    <row r="6697" spans="237:240" x14ac:dyDescent="0.3">
      <c r="IC6697" s="200" t="s">
        <v>14585</v>
      </c>
      <c r="ID6697" s="200" t="s">
        <v>14595</v>
      </c>
      <c r="IE6697" s="200" t="s">
        <v>14596</v>
      </c>
      <c r="IF6697" s="200" t="s">
        <v>7798</v>
      </c>
    </row>
    <row r="6698" spans="237:240" x14ac:dyDescent="0.3">
      <c r="IC6698" s="200" t="s">
        <v>14585</v>
      </c>
      <c r="ID6698" s="200" t="s">
        <v>14597</v>
      </c>
      <c r="IE6698" s="200" t="s">
        <v>14598</v>
      </c>
      <c r="IF6698" s="200" t="s">
        <v>7798</v>
      </c>
    </row>
    <row r="6699" spans="237:240" x14ac:dyDescent="0.3">
      <c r="IC6699" s="200" t="s">
        <v>14599</v>
      </c>
      <c r="ID6699" s="200" t="s">
        <v>2045</v>
      </c>
      <c r="IE6699" s="200" t="s">
        <v>14600</v>
      </c>
      <c r="IF6699" s="200" t="s">
        <v>7798</v>
      </c>
    </row>
    <row r="6700" spans="237:240" x14ac:dyDescent="0.3">
      <c r="IC6700" s="200" t="s">
        <v>14599</v>
      </c>
      <c r="ID6700" s="200" t="s">
        <v>14601</v>
      </c>
      <c r="IE6700" s="200" t="s">
        <v>14602</v>
      </c>
      <c r="IF6700" s="200" t="s">
        <v>7798</v>
      </c>
    </row>
    <row r="6701" spans="237:240" x14ac:dyDescent="0.3">
      <c r="IC6701" s="200" t="s">
        <v>14599</v>
      </c>
      <c r="ID6701" s="200" t="s">
        <v>14603</v>
      </c>
      <c r="IE6701" s="200" t="s">
        <v>14604</v>
      </c>
      <c r="IF6701" s="200" t="s">
        <v>7798</v>
      </c>
    </row>
    <row r="6702" spans="237:240" x14ac:dyDescent="0.3">
      <c r="IC6702" s="200" t="s">
        <v>14599</v>
      </c>
      <c r="ID6702" s="200" t="s">
        <v>14605</v>
      </c>
      <c r="IE6702" s="200" t="s">
        <v>14606</v>
      </c>
      <c r="IF6702" s="200" t="s">
        <v>7798</v>
      </c>
    </row>
    <row r="6703" spans="237:240" x14ac:dyDescent="0.3">
      <c r="IC6703" s="200" t="s">
        <v>14607</v>
      </c>
      <c r="ID6703" s="200" t="s">
        <v>14608</v>
      </c>
      <c r="IE6703" s="200" t="s">
        <v>14609</v>
      </c>
      <c r="IF6703" s="200" t="s">
        <v>7798</v>
      </c>
    </row>
    <row r="6704" spans="237:240" x14ac:dyDescent="0.3">
      <c r="IC6704" s="200" t="s">
        <v>14610</v>
      </c>
      <c r="ID6704" s="200" t="s">
        <v>14611</v>
      </c>
      <c r="IE6704" s="200" t="s">
        <v>14612</v>
      </c>
      <c r="IF6704" s="200" t="s">
        <v>7798</v>
      </c>
    </row>
    <row r="6705" spans="237:240" x14ac:dyDescent="0.3">
      <c r="IC6705" s="200" t="s">
        <v>14613</v>
      </c>
      <c r="ID6705" s="200" t="s">
        <v>14614</v>
      </c>
      <c r="IE6705" s="200" t="s">
        <v>14615</v>
      </c>
      <c r="IF6705" s="200" t="s">
        <v>7798</v>
      </c>
    </row>
    <row r="6706" spans="237:240" x14ac:dyDescent="0.3">
      <c r="IC6706" s="200" t="s">
        <v>14616</v>
      </c>
      <c r="ID6706" s="200" t="s">
        <v>14617</v>
      </c>
      <c r="IE6706" s="200" t="s">
        <v>14618</v>
      </c>
      <c r="IF6706" s="200" t="s">
        <v>7798</v>
      </c>
    </row>
    <row r="6707" spans="237:240" x14ac:dyDescent="0.3">
      <c r="IC6707" s="200" t="s">
        <v>14619</v>
      </c>
      <c r="ID6707" s="200" t="s">
        <v>14620</v>
      </c>
      <c r="IE6707" s="200" t="s">
        <v>14621</v>
      </c>
      <c r="IF6707" s="200" t="s">
        <v>7798</v>
      </c>
    </row>
    <row r="6708" spans="237:240" x14ac:dyDescent="0.3">
      <c r="IC6708" s="200" t="s">
        <v>14622</v>
      </c>
      <c r="ID6708" s="200" t="s">
        <v>14623</v>
      </c>
      <c r="IE6708" s="200" t="s">
        <v>14624</v>
      </c>
      <c r="IF6708" s="200" t="s">
        <v>7798</v>
      </c>
    </row>
    <row r="6709" spans="237:240" x14ac:dyDescent="0.3">
      <c r="IC6709" s="200" t="s">
        <v>14625</v>
      </c>
      <c r="ID6709" s="200" t="s">
        <v>14626</v>
      </c>
      <c r="IE6709" s="200" t="s">
        <v>14627</v>
      </c>
      <c r="IF6709" s="200" t="s">
        <v>7798</v>
      </c>
    </row>
    <row r="6710" spans="237:240" x14ac:dyDescent="0.3">
      <c r="IC6710" s="200" t="s">
        <v>14628</v>
      </c>
      <c r="ID6710" s="200" t="s">
        <v>14629</v>
      </c>
      <c r="IE6710" s="200" t="s">
        <v>14630</v>
      </c>
      <c r="IF6710" s="200" t="s">
        <v>7798</v>
      </c>
    </row>
    <row r="6711" spans="237:240" x14ac:dyDescent="0.3">
      <c r="IC6711" s="200" t="s">
        <v>14631</v>
      </c>
      <c r="ID6711" s="200" t="s">
        <v>14632</v>
      </c>
      <c r="IE6711" s="200" t="s">
        <v>14633</v>
      </c>
      <c r="IF6711" s="200" t="s">
        <v>7798</v>
      </c>
    </row>
    <row r="6712" spans="237:240" x14ac:dyDescent="0.3">
      <c r="IC6712" s="200" t="s">
        <v>14634</v>
      </c>
      <c r="ID6712" s="200" t="s">
        <v>14635</v>
      </c>
      <c r="IE6712" s="200" t="s">
        <v>14636</v>
      </c>
      <c r="IF6712" s="200" t="s">
        <v>7798</v>
      </c>
    </row>
    <row r="6713" spans="237:240" x14ac:dyDescent="0.3">
      <c r="IC6713" s="200" t="s">
        <v>14634</v>
      </c>
      <c r="ID6713" s="200" t="s">
        <v>14637</v>
      </c>
      <c r="IE6713" s="200" t="s">
        <v>14638</v>
      </c>
      <c r="IF6713" s="200" t="s">
        <v>7798</v>
      </c>
    </row>
    <row r="6714" spans="237:240" x14ac:dyDescent="0.3">
      <c r="IC6714" s="200" t="s">
        <v>14634</v>
      </c>
      <c r="ID6714" s="200" t="s">
        <v>14639</v>
      </c>
      <c r="IE6714" s="200" t="s">
        <v>14640</v>
      </c>
      <c r="IF6714" s="200" t="s">
        <v>7798</v>
      </c>
    </row>
    <row r="6715" spans="237:240" x14ac:dyDescent="0.3">
      <c r="IC6715" s="200" t="s">
        <v>14634</v>
      </c>
      <c r="ID6715" s="200" t="s">
        <v>14641</v>
      </c>
      <c r="IE6715" s="200" t="s">
        <v>14642</v>
      </c>
      <c r="IF6715" s="200" t="s">
        <v>7798</v>
      </c>
    </row>
    <row r="6716" spans="237:240" x14ac:dyDescent="0.3">
      <c r="IC6716" s="200" t="s">
        <v>14643</v>
      </c>
      <c r="ID6716" s="200" t="s">
        <v>14644</v>
      </c>
      <c r="IE6716" s="200" t="s">
        <v>14645</v>
      </c>
      <c r="IF6716" s="200" t="s">
        <v>7798</v>
      </c>
    </row>
    <row r="6717" spans="237:240" x14ac:dyDescent="0.3">
      <c r="IC6717" s="200" t="s">
        <v>14646</v>
      </c>
      <c r="ID6717" s="200" t="s">
        <v>14647</v>
      </c>
      <c r="IE6717" s="200" t="s">
        <v>14648</v>
      </c>
      <c r="IF6717" s="200" t="s">
        <v>7798</v>
      </c>
    </row>
    <row r="6718" spans="237:240" x14ac:dyDescent="0.3">
      <c r="IC6718" s="200" t="s">
        <v>14646</v>
      </c>
      <c r="ID6718" s="200" t="s">
        <v>14649</v>
      </c>
      <c r="IE6718" s="200" t="s">
        <v>14650</v>
      </c>
      <c r="IF6718" s="200" t="s">
        <v>7798</v>
      </c>
    </row>
    <row r="6719" spans="237:240" x14ac:dyDescent="0.3">
      <c r="IC6719" s="200" t="s">
        <v>14651</v>
      </c>
      <c r="ID6719" s="200" t="s">
        <v>14652</v>
      </c>
      <c r="IE6719" s="200" t="s">
        <v>14653</v>
      </c>
      <c r="IF6719" s="200" t="s">
        <v>7798</v>
      </c>
    </row>
    <row r="6720" spans="237:240" x14ac:dyDescent="0.3">
      <c r="IC6720" s="200" t="s">
        <v>14654</v>
      </c>
      <c r="ID6720" s="200" t="s">
        <v>14655</v>
      </c>
      <c r="IE6720" s="200" t="s">
        <v>14656</v>
      </c>
      <c r="IF6720" s="200" t="s">
        <v>7798</v>
      </c>
    </row>
    <row r="6721" spans="237:240" x14ac:dyDescent="0.3">
      <c r="IC6721" s="200" t="s">
        <v>14657</v>
      </c>
      <c r="ID6721" s="200" t="s">
        <v>14658</v>
      </c>
      <c r="IE6721" s="200" t="s">
        <v>14659</v>
      </c>
      <c r="IF6721" s="200" t="s">
        <v>7798</v>
      </c>
    </row>
    <row r="6722" spans="237:240" x14ac:dyDescent="0.3">
      <c r="IC6722" s="200" t="s">
        <v>14660</v>
      </c>
      <c r="ID6722" s="200" t="s">
        <v>14661</v>
      </c>
      <c r="IE6722" s="200" t="s">
        <v>14662</v>
      </c>
      <c r="IF6722" s="200" t="s">
        <v>7798</v>
      </c>
    </row>
    <row r="6723" spans="237:240" x14ac:dyDescent="0.3">
      <c r="IC6723" s="200" t="s">
        <v>14663</v>
      </c>
      <c r="ID6723" s="200" t="s">
        <v>14664</v>
      </c>
      <c r="IE6723" s="200" t="s">
        <v>14665</v>
      </c>
      <c r="IF6723" s="200" t="s">
        <v>7798</v>
      </c>
    </row>
    <row r="6724" spans="237:240" x14ac:dyDescent="0.3">
      <c r="IC6724" s="200" t="s">
        <v>14666</v>
      </c>
      <c r="ID6724" s="200" t="s">
        <v>14667</v>
      </c>
      <c r="IE6724" s="200" t="s">
        <v>14668</v>
      </c>
      <c r="IF6724" s="200" t="s">
        <v>7798</v>
      </c>
    </row>
    <row r="6725" spans="237:240" x14ac:dyDescent="0.3">
      <c r="IC6725" s="200" t="s">
        <v>14669</v>
      </c>
      <c r="ID6725" s="200" t="s">
        <v>14670</v>
      </c>
      <c r="IE6725" s="200" t="s">
        <v>14671</v>
      </c>
      <c r="IF6725" s="200" t="s">
        <v>7798</v>
      </c>
    </row>
    <row r="6726" spans="237:240" x14ac:dyDescent="0.3">
      <c r="IC6726" s="200" t="s">
        <v>14672</v>
      </c>
      <c r="ID6726" s="200" t="s">
        <v>14673</v>
      </c>
      <c r="IE6726" s="200" t="s">
        <v>14674</v>
      </c>
      <c r="IF6726" s="200" t="s">
        <v>7798</v>
      </c>
    </row>
    <row r="6727" spans="237:240" x14ac:dyDescent="0.3">
      <c r="IC6727" s="200" t="s">
        <v>14675</v>
      </c>
      <c r="ID6727" s="200" t="s">
        <v>14676</v>
      </c>
      <c r="IE6727" s="200" t="s">
        <v>14677</v>
      </c>
      <c r="IF6727" s="200" t="s">
        <v>7798</v>
      </c>
    </row>
    <row r="6728" spans="237:240" x14ac:dyDescent="0.3">
      <c r="IC6728" s="200" t="s">
        <v>14678</v>
      </c>
      <c r="ID6728" s="200" t="s">
        <v>14679</v>
      </c>
      <c r="IE6728" s="200" t="s">
        <v>14680</v>
      </c>
      <c r="IF6728" s="200" t="s">
        <v>7798</v>
      </c>
    </row>
    <row r="6729" spans="237:240" x14ac:dyDescent="0.3">
      <c r="IC6729" s="200" t="s">
        <v>14681</v>
      </c>
      <c r="ID6729" s="200" t="s">
        <v>14682</v>
      </c>
      <c r="IE6729" s="200" t="s">
        <v>14683</v>
      </c>
      <c r="IF6729" s="200" t="s">
        <v>7798</v>
      </c>
    </row>
    <row r="6730" spans="237:240" x14ac:dyDescent="0.3">
      <c r="IC6730" s="200" t="s">
        <v>14684</v>
      </c>
      <c r="ID6730" s="200" t="s">
        <v>14682</v>
      </c>
      <c r="IE6730" s="200" t="s">
        <v>14683</v>
      </c>
      <c r="IF6730" s="200" t="s">
        <v>7798</v>
      </c>
    </row>
    <row r="6731" spans="237:240" x14ac:dyDescent="0.3">
      <c r="IC6731" s="200" t="s">
        <v>14685</v>
      </c>
      <c r="ID6731" s="200" t="s">
        <v>14682</v>
      </c>
      <c r="IE6731" s="200" t="s">
        <v>14683</v>
      </c>
      <c r="IF6731" s="200" t="s">
        <v>7798</v>
      </c>
    </row>
    <row r="6732" spans="237:240" x14ac:dyDescent="0.3">
      <c r="IC6732" s="200" t="s">
        <v>14686</v>
      </c>
      <c r="ID6732" s="200" t="s">
        <v>14682</v>
      </c>
      <c r="IE6732" s="200" t="s">
        <v>14683</v>
      </c>
      <c r="IF6732" s="200" t="s">
        <v>7798</v>
      </c>
    </row>
    <row r="6733" spans="237:240" x14ac:dyDescent="0.3">
      <c r="IC6733" s="200" t="s">
        <v>14687</v>
      </c>
      <c r="ID6733" s="200" t="s">
        <v>14682</v>
      </c>
      <c r="IE6733" s="200" t="s">
        <v>14683</v>
      </c>
      <c r="IF6733" s="200" t="s">
        <v>7798</v>
      </c>
    </row>
    <row r="6734" spans="237:240" x14ac:dyDescent="0.3">
      <c r="IC6734" s="200" t="s">
        <v>14688</v>
      </c>
      <c r="ID6734" s="200" t="s">
        <v>14689</v>
      </c>
      <c r="IE6734" s="200" t="s">
        <v>14690</v>
      </c>
      <c r="IF6734" s="200" t="s">
        <v>7798</v>
      </c>
    </row>
    <row r="6735" spans="237:240" x14ac:dyDescent="0.3">
      <c r="IC6735" s="200" t="s">
        <v>14691</v>
      </c>
      <c r="ID6735" s="200" t="s">
        <v>14692</v>
      </c>
      <c r="IE6735" s="200" t="s">
        <v>14693</v>
      </c>
      <c r="IF6735" s="200" t="s">
        <v>7798</v>
      </c>
    </row>
    <row r="6736" spans="237:240" x14ac:dyDescent="0.3">
      <c r="IC6736" s="200" t="s">
        <v>14694</v>
      </c>
      <c r="ID6736" s="200" t="s">
        <v>14695</v>
      </c>
      <c r="IE6736" s="200" t="s">
        <v>14696</v>
      </c>
      <c r="IF6736" s="200" t="s">
        <v>7798</v>
      </c>
    </row>
    <row r="6737" spans="237:240" x14ac:dyDescent="0.3">
      <c r="IC6737" s="200" t="s">
        <v>14697</v>
      </c>
      <c r="ID6737" s="200" t="s">
        <v>14698</v>
      </c>
      <c r="IE6737" s="200" t="s">
        <v>14699</v>
      </c>
      <c r="IF6737" s="200" t="s">
        <v>7798</v>
      </c>
    </row>
    <row r="6738" spans="237:240" x14ac:dyDescent="0.3">
      <c r="IC6738" s="200" t="s">
        <v>14700</v>
      </c>
      <c r="ID6738" s="200" t="s">
        <v>14701</v>
      </c>
      <c r="IE6738" s="200" t="s">
        <v>14702</v>
      </c>
      <c r="IF6738" s="200" t="s">
        <v>7798</v>
      </c>
    </row>
    <row r="6739" spans="237:240" x14ac:dyDescent="0.3">
      <c r="IC6739" s="200" t="s">
        <v>14703</v>
      </c>
      <c r="ID6739" s="200" t="s">
        <v>14704</v>
      </c>
      <c r="IE6739" s="200" t="s">
        <v>14705</v>
      </c>
      <c r="IF6739" s="200" t="s">
        <v>7798</v>
      </c>
    </row>
    <row r="6740" spans="237:240" x14ac:dyDescent="0.3">
      <c r="IC6740" s="200" t="s">
        <v>14706</v>
      </c>
      <c r="ID6740" s="200" t="s">
        <v>14707</v>
      </c>
      <c r="IE6740" s="200" t="s">
        <v>14708</v>
      </c>
      <c r="IF6740" s="200" t="s">
        <v>7798</v>
      </c>
    </row>
    <row r="6741" spans="237:240" x14ac:dyDescent="0.3">
      <c r="IC6741" s="200" t="s">
        <v>14709</v>
      </c>
      <c r="ID6741" s="200" t="s">
        <v>14710</v>
      </c>
      <c r="IE6741" s="200" t="s">
        <v>14711</v>
      </c>
      <c r="IF6741" s="200" t="s">
        <v>7798</v>
      </c>
    </row>
    <row r="6742" spans="237:240" x14ac:dyDescent="0.3">
      <c r="IC6742" s="200" t="s">
        <v>14712</v>
      </c>
      <c r="ID6742" s="200" t="s">
        <v>14713</v>
      </c>
      <c r="IE6742" s="200" t="s">
        <v>14714</v>
      </c>
      <c r="IF6742" s="200" t="s">
        <v>7798</v>
      </c>
    </row>
    <row r="6743" spans="237:240" x14ac:dyDescent="0.3">
      <c r="IC6743" s="200" t="s">
        <v>14715</v>
      </c>
      <c r="ID6743" s="200" t="s">
        <v>14716</v>
      </c>
      <c r="IE6743" s="200" t="s">
        <v>14717</v>
      </c>
      <c r="IF6743" s="200" t="s">
        <v>7798</v>
      </c>
    </row>
    <row r="6744" spans="237:240" x14ac:dyDescent="0.3">
      <c r="IC6744" s="200" t="s">
        <v>14718</v>
      </c>
      <c r="ID6744" s="200" t="s">
        <v>14719</v>
      </c>
      <c r="IE6744" s="200" t="s">
        <v>14720</v>
      </c>
      <c r="IF6744" s="200" t="s">
        <v>7798</v>
      </c>
    </row>
    <row r="6745" spans="237:240" x14ac:dyDescent="0.3">
      <c r="IC6745" s="200" t="s">
        <v>14721</v>
      </c>
      <c r="ID6745" s="200" t="s">
        <v>14722</v>
      </c>
      <c r="IE6745" s="200" t="s">
        <v>14723</v>
      </c>
      <c r="IF6745" s="200" t="s">
        <v>7798</v>
      </c>
    </row>
    <row r="6746" spans="237:240" x14ac:dyDescent="0.3">
      <c r="IC6746" s="200" t="s">
        <v>14724</v>
      </c>
      <c r="ID6746" s="200" t="s">
        <v>14725</v>
      </c>
      <c r="IE6746" s="200" t="s">
        <v>14726</v>
      </c>
      <c r="IF6746" s="200" t="s">
        <v>7798</v>
      </c>
    </row>
    <row r="6747" spans="237:240" x14ac:dyDescent="0.3">
      <c r="IC6747" s="200" t="s">
        <v>14727</v>
      </c>
      <c r="ID6747" s="200" t="s">
        <v>14728</v>
      </c>
      <c r="IE6747" s="200" t="s">
        <v>14729</v>
      </c>
      <c r="IF6747" s="200" t="s">
        <v>7798</v>
      </c>
    </row>
    <row r="6748" spans="237:240" x14ac:dyDescent="0.3">
      <c r="IC6748" s="200" t="s">
        <v>14730</v>
      </c>
      <c r="ID6748" s="200" t="s">
        <v>14731</v>
      </c>
      <c r="IE6748" s="200" t="s">
        <v>14732</v>
      </c>
      <c r="IF6748" s="200" t="s">
        <v>7798</v>
      </c>
    </row>
    <row r="6749" spans="237:240" x14ac:dyDescent="0.3">
      <c r="IC6749" s="200" t="s">
        <v>14733</v>
      </c>
      <c r="ID6749" s="200" t="s">
        <v>14734</v>
      </c>
      <c r="IE6749" s="200" t="s">
        <v>14735</v>
      </c>
      <c r="IF6749" s="200" t="s">
        <v>1781</v>
      </c>
    </row>
    <row r="6750" spans="237:240" x14ac:dyDescent="0.3">
      <c r="IC6750" s="200" t="s">
        <v>14733</v>
      </c>
      <c r="ID6750" s="200" t="s">
        <v>14736</v>
      </c>
      <c r="IE6750" s="200" t="s">
        <v>14737</v>
      </c>
      <c r="IF6750" s="200" t="s">
        <v>1781</v>
      </c>
    </row>
    <row r="6751" spans="237:240" x14ac:dyDescent="0.3">
      <c r="IC6751" s="200" t="s">
        <v>14733</v>
      </c>
      <c r="ID6751" s="200" t="s">
        <v>14738</v>
      </c>
      <c r="IE6751" s="200" t="s">
        <v>14739</v>
      </c>
      <c r="IF6751" s="200" t="s">
        <v>1781</v>
      </c>
    </row>
    <row r="6752" spans="237:240" x14ac:dyDescent="0.3">
      <c r="IC6752" s="200" t="s">
        <v>14733</v>
      </c>
      <c r="ID6752" s="200" t="s">
        <v>14740</v>
      </c>
      <c r="IE6752" s="200" t="s">
        <v>14741</v>
      </c>
      <c r="IF6752" s="200" t="s">
        <v>1781</v>
      </c>
    </row>
    <row r="6753" spans="237:240" x14ac:dyDescent="0.3">
      <c r="IC6753" s="200" t="s">
        <v>14733</v>
      </c>
      <c r="ID6753" s="200" t="s">
        <v>14742</v>
      </c>
      <c r="IE6753" s="200" t="s">
        <v>14743</v>
      </c>
      <c r="IF6753" s="200" t="s">
        <v>1781</v>
      </c>
    </row>
    <row r="6754" spans="237:240" x14ac:dyDescent="0.3">
      <c r="IC6754" s="200" t="s">
        <v>14733</v>
      </c>
      <c r="ID6754" s="200" t="s">
        <v>14744</v>
      </c>
      <c r="IE6754" s="200" t="s">
        <v>14745</v>
      </c>
      <c r="IF6754" s="200" t="s">
        <v>1781</v>
      </c>
    </row>
    <row r="6755" spans="237:240" x14ac:dyDescent="0.3">
      <c r="IC6755" s="200" t="s">
        <v>14733</v>
      </c>
      <c r="ID6755" s="200" t="s">
        <v>14746</v>
      </c>
      <c r="IE6755" s="200" t="s">
        <v>14747</v>
      </c>
      <c r="IF6755" s="200" t="s">
        <v>1781</v>
      </c>
    </row>
    <row r="6756" spans="237:240" x14ac:dyDescent="0.3">
      <c r="IC6756" s="200" t="s">
        <v>14733</v>
      </c>
      <c r="ID6756" s="200" t="s">
        <v>14748</v>
      </c>
      <c r="IE6756" s="200" t="s">
        <v>14749</v>
      </c>
      <c r="IF6756" s="200" t="s">
        <v>1781</v>
      </c>
    </row>
    <row r="6757" spans="237:240" x14ac:dyDescent="0.3">
      <c r="IC6757" s="200" t="s">
        <v>14733</v>
      </c>
      <c r="ID6757" s="200" t="s">
        <v>14750</v>
      </c>
      <c r="IE6757" s="200" t="s">
        <v>14751</v>
      </c>
      <c r="IF6757" s="200" t="s">
        <v>1781</v>
      </c>
    </row>
    <row r="6758" spans="237:240" x14ac:dyDescent="0.3">
      <c r="IC6758" s="200" t="s">
        <v>14733</v>
      </c>
      <c r="ID6758" s="200" t="s">
        <v>14752</v>
      </c>
      <c r="IE6758" s="200" t="s">
        <v>14753</v>
      </c>
      <c r="IF6758" s="200" t="s">
        <v>1781</v>
      </c>
    </row>
    <row r="6759" spans="237:240" x14ac:dyDescent="0.3">
      <c r="IC6759" s="200" t="s">
        <v>14733</v>
      </c>
      <c r="ID6759" s="200" t="s">
        <v>7136</v>
      </c>
      <c r="IE6759" s="200" t="s">
        <v>14754</v>
      </c>
      <c r="IF6759" s="200" t="s">
        <v>1781</v>
      </c>
    </row>
    <row r="6760" spans="237:240" x14ac:dyDescent="0.3">
      <c r="IC6760" s="200" t="s">
        <v>14733</v>
      </c>
      <c r="ID6760" s="200" t="s">
        <v>14755</v>
      </c>
      <c r="IE6760" s="200" t="s">
        <v>14756</v>
      </c>
      <c r="IF6760" s="200" t="s">
        <v>1781</v>
      </c>
    </row>
    <row r="6761" spans="237:240" x14ac:dyDescent="0.3">
      <c r="IC6761" s="200" t="s">
        <v>14733</v>
      </c>
      <c r="ID6761" s="200" t="s">
        <v>14757</v>
      </c>
      <c r="IE6761" s="200" t="s">
        <v>14758</v>
      </c>
      <c r="IF6761" s="200" t="s">
        <v>1781</v>
      </c>
    </row>
    <row r="6762" spans="237:240" x14ac:dyDescent="0.3">
      <c r="IC6762" s="200" t="s">
        <v>14759</v>
      </c>
      <c r="ID6762" s="200" t="s">
        <v>14760</v>
      </c>
      <c r="IE6762" s="200" t="s">
        <v>14761</v>
      </c>
      <c r="IF6762" s="200" t="s">
        <v>1781</v>
      </c>
    </row>
    <row r="6763" spans="237:240" x14ac:dyDescent="0.3">
      <c r="IC6763" s="200" t="s">
        <v>14759</v>
      </c>
      <c r="ID6763" s="200" t="s">
        <v>14188</v>
      </c>
      <c r="IE6763" s="200" t="s">
        <v>14762</v>
      </c>
      <c r="IF6763" s="200" t="s">
        <v>1781</v>
      </c>
    </row>
    <row r="6764" spans="237:240" x14ac:dyDescent="0.3">
      <c r="IC6764" s="200" t="s">
        <v>14759</v>
      </c>
      <c r="ID6764" s="200" t="s">
        <v>14763</v>
      </c>
      <c r="IE6764" s="200" t="s">
        <v>14764</v>
      </c>
      <c r="IF6764" s="200" t="s">
        <v>1781</v>
      </c>
    </row>
    <row r="6765" spans="237:240" x14ac:dyDescent="0.3">
      <c r="IC6765" s="200" t="s">
        <v>14759</v>
      </c>
      <c r="ID6765" s="200" t="s">
        <v>14765</v>
      </c>
      <c r="IE6765" s="200" t="s">
        <v>14766</v>
      </c>
      <c r="IF6765" s="200" t="s">
        <v>1781</v>
      </c>
    </row>
    <row r="6766" spans="237:240" x14ac:dyDescent="0.3">
      <c r="IC6766" s="200" t="s">
        <v>14759</v>
      </c>
      <c r="ID6766" s="200" t="s">
        <v>14767</v>
      </c>
      <c r="IE6766" s="200" t="s">
        <v>14768</v>
      </c>
      <c r="IF6766" s="200" t="s">
        <v>1781</v>
      </c>
    </row>
    <row r="6767" spans="237:240" x14ac:dyDescent="0.3">
      <c r="IC6767" s="200" t="s">
        <v>14759</v>
      </c>
      <c r="ID6767" s="200" t="s">
        <v>14769</v>
      </c>
      <c r="IE6767" s="200" t="s">
        <v>14770</v>
      </c>
      <c r="IF6767" s="200" t="s">
        <v>1781</v>
      </c>
    </row>
    <row r="6768" spans="237:240" x14ac:dyDescent="0.3">
      <c r="IC6768" s="200" t="s">
        <v>14759</v>
      </c>
      <c r="ID6768" s="200" t="s">
        <v>14771</v>
      </c>
      <c r="IE6768" s="200" t="s">
        <v>14772</v>
      </c>
      <c r="IF6768" s="200" t="s">
        <v>1781</v>
      </c>
    </row>
    <row r="6769" spans="237:240" x14ac:dyDescent="0.3">
      <c r="IC6769" s="200" t="s">
        <v>14759</v>
      </c>
      <c r="ID6769" s="200" t="s">
        <v>14773</v>
      </c>
      <c r="IE6769" s="200" t="s">
        <v>14774</v>
      </c>
      <c r="IF6769" s="200" t="s">
        <v>1781</v>
      </c>
    </row>
    <row r="6770" spans="237:240" x14ac:dyDescent="0.3">
      <c r="IC6770" s="200" t="s">
        <v>14759</v>
      </c>
      <c r="ID6770" s="200" t="s">
        <v>14775</v>
      </c>
      <c r="IE6770" s="200" t="s">
        <v>14776</v>
      </c>
      <c r="IF6770" s="200" t="s">
        <v>1781</v>
      </c>
    </row>
    <row r="6771" spans="237:240" x14ac:dyDescent="0.3">
      <c r="IC6771" s="200" t="s">
        <v>14759</v>
      </c>
      <c r="ID6771" s="200" t="s">
        <v>14777</v>
      </c>
      <c r="IE6771" s="200" t="s">
        <v>14778</v>
      </c>
      <c r="IF6771" s="200" t="s">
        <v>1781</v>
      </c>
    </row>
    <row r="6772" spans="237:240" x14ac:dyDescent="0.3">
      <c r="IC6772" s="200" t="s">
        <v>14759</v>
      </c>
      <c r="ID6772" s="200" t="s">
        <v>14779</v>
      </c>
      <c r="IE6772" s="200" t="s">
        <v>14780</v>
      </c>
      <c r="IF6772" s="200" t="s">
        <v>1781</v>
      </c>
    </row>
    <row r="6773" spans="237:240" x14ac:dyDescent="0.3">
      <c r="IC6773" s="200" t="s">
        <v>14781</v>
      </c>
      <c r="ID6773" s="200" t="s">
        <v>14782</v>
      </c>
      <c r="IE6773" s="200" t="s">
        <v>14783</v>
      </c>
      <c r="IF6773" s="200" t="s">
        <v>7798</v>
      </c>
    </row>
    <row r="6774" spans="237:240" x14ac:dyDescent="0.3">
      <c r="IC6774" s="200" t="s">
        <v>14784</v>
      </c>
      <c r="ID6774" s="200" t="s">
        <v>14785</v>
      </c>
      <c r="IE6774" s="200" t="s">
        <v>14786</v>
      </c>
      <c r="IF6774" s="200" t="s">
        <v>7798</v>
      </c>
    </row>
    <row r="6775" spans="237:240" x14ac:dyDescent="0.3">
      <c r="IC6775" s="200" t="s">
        <v>14787</v>
      </c>
      <c r="ID6775" s="200" t="s">
        <v>14788</v>
      </c>
      <c r="IE6775" s="200" t="s">
        <v>14789</v>
      </c>
      <c r="IF6775" s="200" t="s">
        <v>7798</v>
      </c>
    </row>
    <row r="6776" spans="237:240" x14ac:dyDescent="0.3">
      <c r="IC6776" s="200" t="s">
        <v>14790</v>
      </c>
      <c r="ID6776" s="200" t="s">
        <v>14791</v>
      </c>
      <c r="IE6776" s="200" t="s">
        <v>14792</v>
      </c>
      <c r="IF6776" s="200" t="s">
        <v>7798</v>
      </c>
    </row>
    <row r="6777" spans="237:240" x14ac:dyDescent="0.3">
      <c r="IC6777" s="200" t="s">
        <v>14793</v>
      </c>
      <c r="ID6777" s="200" t="s">
        <v>14794</v>
      </c>
      <c r="IE6777" s="200" t="s">
        <v>14795</v>
      </c>
      <c r="IF6777" s="200" t="s">
        <v>7798</v>
      </c>
    </row>
    <row r="6778" spans="237:240" x14ac:dyDescent="0.3">
      <c r="IC6778" s="200" t="s">
        <v>14796</v>
      </c>
      <c r="ID6778" s="200" t="s">
        <v>14797</v>
      </c>
      <c r="IE6778" s="200" t="s">
        <v>14798</v>
      </c>
      <c r="IF6778" s="200" t="s">
        <v>7798</v>
      </c>
    </row>
    <row r="6779" spans="237:240" x14ac:dyDescent="0.3">
      <c r="IC6779" s="200" t="s">
        <v>14799</v>
      </c>
      <c r="ID6779" s="200" t="s">
        <v>14800</v>
      </c>
      <c r="IE6779" s="200" t="s">
        <v>14801</v>
      </c>
      <c r="IF6779" s="200" t="s">
        <v>7798</v>
      </c>
    </row>
    <row r="6780" spans="237:240" x14ac:dyDescent="0.3">
      <c r="IC6780" s="200" t="s">
        <v>14802</v>
      </c>
      <c r="ID6780" s="200" t="s">
        <v>14803</v>
      </c>
      <c r="IE6780" s="200" t="s">
        <v>14804</v>
      </c>
      <c r="IF6780" s="200" t="s">
        <v>7798</v>
      </c>
    </row>
    <row r="6781" spans="237:240" x14ac:dyDescent="0.3">
      <c r="IC6781" s="200" t="s">
        <v>14805</v>
      </c>
      <c r="ID6781" s="200" t="s">
        <v>14806</v>
      </c>
      <c r="IE6781" s="200" t="s">
        <v>14807</v>
      </c>
      <c r="IF6781" s="200" t="s">
        <v>7798</v>
      </c>
    </row>
    <row r="6782" spans="237:240" x14ac:dyDescent="0.3">
      <c r="IC6782" s="200" t="s">
        <v>14808</v>
      </c>
      <c r="ID6782" s="200" t="s">
        <v>14809</v>
      </c>
      <c r="IE6782" s="200" t="s">
        <v>14810</v>
      </c>
      <c r="IF6782" s="200" t="s">
        <v>7798</v>
      </c>
    </row>
    <row r="6783" spans="237:240" x14ac:dyDescent="0.3">
      <c r="IC6783" s="200" t="s">
        <v>14811</v>
      </c>
      <c r="ID6783" s="200" t="s">
        <v>14812</v>
      </c>
      <c r="IE6783" s="200" t="s">
        <v>14813</v>
      </c>
      <c r="IF6783" s="200" t="s">
        <v>7798</v>
      </c>
    </row>
    <row r="6784" spans="237:240" x14ac:dyDescent="0.3">
      <c r="IC6784" s="200" t="s">
        <v>14814</v>
      </c>
      <c r="ID6784" s="200" t="s">
        <v>14815</v>
      </c>
      <c r="IE6784" s="200" t="s">
        <v>14816</v>
      </c>
      <c r="IF6784" s="200" t="s">
        <v>7798</v>
      </c>
    </row>
    <row r="6785" spans="237:240" x14ac:dyDescent="0.3">
      <c r="IC6785" s="200" t="s">
        <v>14817</v>
      </c>
      <c r="ID6785" s="200" t="s">
        <v>14818</v>
      </c>
      <c r="IE6785" s="200" t="s">
        <v>14819</v>
      </c>
      <c r="IF6785" s="200" t="s">
        <v>7798</v>
      </c>
    </row>
    <row r="6786" spans="237:240" x14ac:dyDescent="0.3">
      <c r="IC6786" s="200" t="s">
        <v>14820</v>
      </c>
      <c r="ID6786" s="200" t="s">
        <v>14821</v>
      </c>
      <c r="IE6786" s="200" t="s">
        <v>14822</v>
      </c>
      <c r="IF6786" s="200" t="s">
        <v>7798</v>
      </c>
    </row>
    <row r="6787" spans="237:240" x14ac:dyDescent="0.3">
      <c r="IC6787" s="200" t="s">
        <v>14823</v>
      </c>
      <c r="ID6787" s="200" t="s">
        <v>14824</v>
      </c>
      <c r="IE6787" s="200" t="s">
        <v>14825</v>
      </c>
      <c r="IF6787" s="200" t="s">
        <v>7798</v>
      </c>
    </row>
    <row r="6788" spans="237:240" x14ac:dyDescent="0.3">
      <c r="IC6788" s="200" t="s">
        <v>14826</v>
      </c>
      <c r="ID6788" s="200" t="s">
        <v>14827</v>
      </c>
      <c r="IE6788" s="200" t="s">
        <v>14828</v>
      </c>
      <c r="IF6788" s="200" t="s">
        <v>7798</v>
      </c>
    </row>
    <row r="6789" spans="237:240" x14ac:dyDescent="0.3">
      <c r="IC6789" s="200" t="s">
        <v>14829</v>
      </c>
      <c r="ID6789" s="200" t="s">
        <v>14830</v>
      </c>
      <c r="IE6789" s="200" t="s">
        <v>14831</v>
      </c>
      <c r="IF6789" s="200" t="s">
        <v>7798</v>
      </c>
    </row>
    <row r="6790" spans="237:240" x14ac:dyDescent="0.3">
      <c r="IC6790" s="200" t="s">
        <v>14832</v>
      </c>
      <c r="ID6790" s="200" t="s">
        <v>14833</v>
      </c>
      <c r="IE6790" s="200" t="s">
        <v>14834</v>
      </c>
      <c r="IF6790" s="200" t="s">
        <v>7798</v>
      </c>
    </row>
    <row r="6791" spans="237:240" x14ac:dyDescent="0.3">
      <c r="IC6791" s="200" t="s">
        <v>14835</v>
      </c>
      <c r="ID6791" s="200" t="s">
        <v>14836</v>
      </c>
      <c r="IE6791" s="200" t="s">
        <v>14837</v>
      </c>
      <c r="IF6791" s="200" t="s">
        <v>7798</v>
      </c>
    </row>
    <row r="6792" spans="237:240" x14ac:dyDescent="0.3">
      <c r="IC6792" s="200" t="s">
        <v>14838</v>
      </c>
      <c r="ID6792" s="200" t="s">
        <v>14839</v>
      </c>
      <c r="IE6792" s="200" t="s">
        <v>14840</v>
      </c>
      <c r="IF6792" s="200" t="s">
        <v>7798</v>
      </c>
    </row>
    <row r="6793" spans="237:240" x14ac:dyDescent="0.3">
      <c r="IC6793" s="200" t="s">
        <v>14841</v>
      </c>
      <c r="ID6793" s="200" t="s">
        <v>14839</v>
      </c>
      <c r="IE6793" s="200" t="s">
        <v>14840</v>
      </c>
      <c r="IF6793" s="200" t="s">
        <v>7798</v>
      </c>
    </row>
    <row r="6794" spans="237:240" x14ac:dyDescent="0.3">
      <c r="IC6794" s="200" t="s">
        <v>14842</v>
      </c>
      <c r="ID6794" s="200" t="s">
        <v>14839</v>
      </c>
      <c r="IE6794" s="200" t="s">
        <v>14840</v>
      </c>
      <c r="IF6794" s="200" t="s">
        <v>7798</v>
      </c>
    </row>
    <row r="6795" spans="237:240" x14ac:dyDescent="0.3">
      <c r="IC6795" s="200" t="s">
        <v>14843</v>
      </c>
      <c r="ID6795" s="200" t="s">
        <v>14844</v>
      </c>
      <c r="IE6795" s="200" t="s">
        <v>14845</v>
      </c>
      <c r="IF6795" s="200" t="s">
        <v>7798</v>
      </c>
    </row>
    <row r="6796" spans="237:240" x14ac:dyDescent="0.3">
      <c r="IC6796" s="200" t="s">
        <v>14846</v>
      </c>
      <c r="ID6796" s="200" t="s">
        <v>14847</v>
      </c>
      <c r="IE6796" s="200" t="s">
        <v>14848</v>
      </c>
      <c r="IF6796" s="200" t="s">
        <v>7798</v>
      </c>
    </row>
    <row r="6797" spans="237:240" x14ac:dyDescent="0.3">
      <c r="IC6797" s="200" t="s">
        <v>14849</v>
      </c>
      <c r="ID6797" s="200" t="s">
        <v>14850</v>
      </c>
      <c r="IE6797" s="200" t="s">
        <v>14851</v>
      </c>
      <c r="IF6797" s="200" t="s">
        <v>7798</v>
      </c>
    </row>
    <row r="6798" spans="237:240" x14ac:dyDescent="0.3">
      <c r="IC6798" s="200" t="s">
        <v>14852</v>
      </c>
      <c r="ID6798" s="200" t="s">
        <v>14853</v>
      </c>
      <c r="IE6798" s="200" t="s">
        <v>14854</v>
      </c>
      <c r="IF6798" s="200" t="s">
        <v>7798</v>
      </c>
    </row>
    <row r="6799" spans="237:240" x14ac:dyDescent="0.3">
      <c r="IC6799" s="200" t="s">
        <v>14855</v>
      </c>
      <c r="ID6799" s="200" t="s">
        <v>14856</v>
      </c>
      <c r="IE6799" s="200" t="s">
        <v>14857</v>
      </c>
      <c r="IF6799" s="200" t="s">
        <v>7798</v>
      </c>
    </row>
    <row r="6800" spans="237:240" x14ac:dyDescent="0.3">
      <c r="IC6800" s="200" t="s">
        <v>14858</v>
      </c>
      <c r="ID6800" s="200" t="s">
        <v>14859</v>
      </c>
      <c r="IE6800" s="200" t="s">
        <v>14860</v>
      </c>
      <c r="IF6800" s="200" t="s">
        <v>7798</v>
      </c>
    </row>
    <row r="6801" spans="237:240" x14ac:dyDescent="0.3">
      <c r="IC6801" s="200" t="s">
        <v>14861</v>
      </c>
      <c r="ID6801" s="200" t="s">
        <v>14862</v>
      </c>
      <c r="IE6801" s="200" t="s">
        <v>14863</v>
      </c>
      <c r="IF6801" s="200" t="s">
        <v>7798</v>
      </c>
    </row>
    <row r="6802" spans="237:240" x14ac:dyDescent="0.3">
      <c r="IC6802" s="200" t="s">
        <v>14861</v>
      </c>
      <c r="ID6802" s="200" t="s">
        <v>14864</v>
      </c>
      <c r="IE6802" s="200" t="s">
        <v>14865</v>
      </c>
      <c r="IF6802" s="200" t="s">
        <v>7798</v>
      </c>
    </row>
    <row r="6803" spans="237:240" x14ac:dyDescent="0.3">
      <c r="IC6803" s="200" t="s">
        <v>14866</v>
      </c>
      <c r="ID6803" s="200" t="s">
        <v>14867</v>
      </c>
      <c r="IE6803" s="200" t="s">
        <v>14868</v>
      </c>
      <c r="IF6803" s="200" t="s">
        <v>7798</v>
      </c>
    </row>
    <row r="6804" spans="237:240" x14ac:dyDescent="0.3">
      <c r="IC6804" s="200" t="s">
        <v>14869</v>
      </c>
      <c r="ID6804" s="200" t="s">
        <v>14870</v>
      </c>
      <c r="IE6804" s="200" t="s">
        <v>14871</v>
      </c>
      <c r="IF6804" s="200" t="s">
        <v>7798</v>
      </c>
    </row>
    <row r="6805" spans="237:240" x14ac:dyDescent="0.3">
      <c r="IC6805" s="200" t="s">
        <v>14872</v>
      </c>
      <c r="ID6805" s="200" t="s">
        <v>14873</v>
      </c>
      <c r="IE6805" s="200" t="s">
        <v>14874</v>
      </c>
      <c r="IF6805" s="200" t="s">
        <v>7798</v>
      </c>
    </row>
    <row r="6806" spans="237:240" x14ac:dyDescent="0.3">
      <c r="IC6806" s="200" t="s">
        <v>14872</v>
      </c>
      <c r="ID6806" s="200" t="s">
        <v>14875</v>
      </c>
      <c r="IE6806" s="200" t="s">
        <v>14876</v>
      </c>
      <c r="IF6806" s="200" t="s">
        <v>7798</v>
      </c>
    </row>
    <row r="6807" spans="237:240" x14ac:dyDescent="0.3">
      <c r="IC6807" s="200" t="s">
        <v>14872</v>
      </c>
      <c r="ID6807" s="200" t="s">
        <v>14877</v>
      </c>
      <c r="IE6807" s="200" t="s">
        <v>14878</v>
      </c>
      <c r="IF6807" s="200" t="s">
        <v>7798</v>
      </c>
    </row>
    <row r="6808" spans="237:240" x14ac:dyDescent="0.3">
      <c r="IC6808" s="200" t="s">
        <v>14879</v>
      </c>
      <c r="ID6808" s="200" t="s">
        <v>14880</v>
      </c>
      <c r="IE6808" s="200" t="s">
        <v>14881</v>
      </c>
      <c r="IF6808" s="200" t="s">
        <v>1781</v>
      </c>
    </row>
    <row r="6809" spans="237:240" x14ac:dyDescent="0.3">
      <c r="IC6809" s="200" t="s">
        <v>14882</v>
      </c>
      <c r="ID6809" s="200" t="s">
        <v>14883</v>
      </c>
      <c r="IE6809" s="200" t="s">
        <v>14884</v>
      </c>
      <c r="IF6809" s="200" t="s">
        <v>1781</v>
      </c>
    </row>
    <row r="6810" spans="237:240" x14ac:dyDescent="0.3">
      <c r="IC6810" s="200" t="s">
        <v>14882</v>
      </c>
      <c r="ID6810" s="200" t="s">
        <v>14885</v>
      </c>
      <c r="IE6810" s="200" t="s">
        <v>14886</v>
      </c>
      <c r="IF6810" s="200" t="s">
        <v>1781</v>
      </c>
    </row>
    <row r="6811" spans="237:240" x14ac:dyDescent="0.3">
      <c r="IC6811" s="200" t="s">
        <v>14882</v>
      </c>
      <c r="ID6811" s="200" t="s">
        <v>14887</v>
      </c>
      <c r="IE6811" s="200" t="s">
        <v>14888</v>
      </c>
      <c r="IF6811" s="200" t="s">
        <v>1781</v>
      </c>
    </row>
    <row r="6812" spans="237:240" x14ac:dyDescent="0.3">
      <c r="IC6812" s="200" t="s">
        <v>14882</v>
      </c>
      <c r="ID6812" s="200" t="s">
        <v>14889</v>
      </c>
      <c r="IE6812" s="200" t="s">
        <v>14890</v>
      </c>
      <c r="IF6812" s="200" t="s">
        <v>1781</v>
      </c>
    </row>
    <row r="6813" spans="237:240" x14ac:dyDescent="0.3">
      <c r="IC6813" s="200" t="s">
        <v>14882</v>
      </c>
      <c r="ID6813" s="200" t="s">
        <v>14891</v>
      </c>
      <c r="IE6813" s="200" t="s">
        <v>14892</v>
      </c>
      <c r="IF6813" s="200" t="s">
        <v>1781</v>
      </c>
    </row>
    <row r="6814" spans="237:240" x14ac:dyDescent="0.3">
      <c r="IC6814" s="200" t="s">
        <v>14893</v>
      </c>
      <c r="ID6814" s="200" t="s">
        <v>14894</v>
      </c>
      <c r="IE6814" s="200" t="s">
        <v>14895</v>
      </c>
      <c r="IF6814" s="200" t="s">
        <v>1781</v>
      </c>
    </row>
    <row r="6815" spans="237:240" x14ac:dyDescent="0.3">
      <c r="IC6815" s="200" t="s">
        <v>14896</v>
      </c>
      <c r="ID6815" s="200" t="s">
        <v>14897</v>
      </c>
      <c r="IE6815" s="200" t="s">
        <v>14898</v>
      </c>
      <c r="IF6815" s="200" t="s">
        <v>1781</v>
      </c>
    </row>
    <row r="6816" spans="237:240" x14ac:dyDescent="0.3">
      <c r="IC6816" s="200" t="s">
        <v>14899</v>
      </c>
      <c r="ID6816" s="200" t="s">
        <v>14541</v>
      </c>
      <c r="IE6816" s="200" t="s">
        <v>14900</v>
      </c>
      <c r="IF6816" s="200" t="s">
        <v>1781</v>
      </c>
    </row>
    <row r="6817" spans="237:240" x14ac:dyDescent="0.3">
      <c r="IC6817" s="200" t="s">
        <v>14899</v>
      </c>
      <c r="ID6817" s="200" t="s">
        <v>14901</v>
      </c>
      <c r="IE6817" s="200" t="s">
        <v>14902</v>
      </c>
      <c r="IF6817" s="200" t="s">
        <v>1781</v>
      </c>
    </row>
    <row r="6818" spans="237:240" x14ac:dyDescent="0.3">
      <c r="IC6818" s="200" t="s">
        <v>14899</v>
      </c>
      <c r="ID6818" s="200" t="s">
        <v>14903</v>
      </c>
      <c r="IE6818" s="200" t="s">
        <v>14904</v>
      </c>
      <c r="IF6818" s="200" t="s">
        <v>1781</v>
      </c>
    </row>
    <row r="6819" spans="237:240" x14ac:dyDescent="0.3">
      <c r="IC6819" s="200" t="s">
        <v>14899</v>
      </c>
      <c r="ID6819" s="200" t="s">
        <v>14905</v>
      </c>
      <c r="IE6819" s="200" t="s">
        <v>14906</v>
      </c>
      <c r="IF6819" s="200" t="s">
        <v>1781</v>
      </c>
    </row>
    <row r="6820" spans="237:240" x14ac:dyDescent="0.3">
      <c r="IC6820" s="200" t="s">
        <v>14899</v>
      </c>
      <c r="ID6820" s="200" t="s">
        <v>14907</v>
      </c>
      <c r="IE6820" s="200" t="s">
        <v>14908</v>
      </c>
      <c r="IF6820" s="200" t="s">
        <v>1781</v>
      </c>
    </row>
    <row r="6821" spans="237:240" x14ac:dyDescent="0.3">
      <c r="IC6821" s="200" t="s">
        <v>14899</v>
      </c>
      <c r="ID6821" s="200" t="s">
        <v>14909</v>
      </c>
      <c r="IE6821" s="200" t="s">
        <v>14910</v>
      </c>
      <c r="IF6821" s="200" t="s">
        <v>1781</v>
      </c>
    </row>
    <row r="6822" spans="237:240" x14ac:dyDescent="0.3">
      <c r="IC6822" s="200" t="s">
        <v>14899</v>
      </c>
      <c r="ID6822" s="200" t="s">
        <v>14911</v>
      </c>
      <c r="IE6822" s="200" t="s">
        <v>14912</v>
      </c>
      <c r="IF6822" s="200" t="s">
        <v>1781</v>
      </c>
    </row>
    <row r="6823" spans="237:240" x14ac:dyDescent="0.3">
      <c r="IC6823" s="200" t="s">
        <v>14899</v>
      </c>
      <c r="ID6823" s="200" t="s">
        <v>14913</v>
      </c>
      <c r="IE6823" s="200" t="s">
        <v>14914</v>
      </c>
      <c r="IF6823" s="200" t="s">
        <v>1781</v>
      </c>
    </row>
    <row r="6824" spans="237:240" x14ac:dyDescent="0.3">
      <c r="IC6824" s="200" t="s">
        <v>14899</v>
      </c>
      <c r="ID6824" s="200" t="s">
        <v>14915</v>
      </c>
      <c r="IE6824" s="200" t="s">
        <v>14916</v>
      </c>
      <c r="IF6824" s="200" t="s">
        <v>1781</v>
      </c>
    </row>
    <row r="6825" spans="237:240" x14ac:dyDescent="0.3">
      <c r="IC6825" s="200" t="s">
        <v>14899</v>
      </c>
      <c r="ID6825" s="200" t="s">
        <v>14917</v>
      </c>
      <c r="IE6825" s="200" t="s">
        <v>14918</v>
      </c>
      <c r="IF6825" s="200" t="s">
        <v>1781</v>
      </c>
    </row>
    <row r="6826" spans="237:240" x14ac:dyDescent="0.3">
      <c r="IC6826" s="200" t="s">
        <v>14899</v>
      </c>
      <c r="ID6826" s="200" t="s">
        <v>14919</v>
      </c>
      <c r="IE6826" s="200" t="s">
        <v>14920</v>
      </c>
      <c r="IF6826" s="200" t="s">
        <v>1781</v>
      </c>
    </row>
    <row r="6827" spans="237:240" x14ac:dyDescent="0.3">
      <c r="IC6827" s="200" t="s">
        <v>14899</v>
      </c>
      <c r="ID6827" s="200" t="s">
        <v>14921</v>
      </c>
      <c r="IE6827" s="200" t="s">
        <v>14922</v>
      </c>
      <c r="IF6827" s="200" t="s">
        <v>1781</v>
      </c>
    </row>
    <row r="6828" spans="237:240" x14ac:dyDescent="0.3">
      <c r="IC6828" s="200" t="s">
        <v>14923</v>
      </c>
      <c r="ID6828" s="200" t="s">
        <v>14924</v>
      </c>
      <c r="IE6828" s="200" t="s">
        <v>14925</v>
      </c>
      <c r="IF6828" s="200" t="s">
        <v>1781</v>
      </c>
    </row>
    <row r="6829" spans="237:240" x14ac:dyDescent="0.3">
      <c r="IC6829" s="200" t="s">
        <v>14923</v>
      </c>
      <c r="ID6829" s="200" t="s">
        <v>14926</v>
      </c>
      <c r="IE6829" s="200" t="s">
        <v>14927</v>
      </c>
      <c r="IF6829" s="200" t="s">
        <v>1781</v>
      </c>
    </row>
    <row r="6830" spans="237:240" x14ac:dyDescent="0.3">
      <c r="IC6830" s="200" t="s">
        <v>14923</v>
      </c>
      <c r="ID6830" s="200" t="s">
        <v>14928</v>
      </c>
      <c r="IE6830" s="200" t="s">
        <v>14929</v>
      </c>
      <c r="IF6830" s="200" t="s">
        <v>1781</v>
      </c>
    </row>
    <row r="6831" spans="237:240" x14ac:dyDescent="0.3">
      <c r="IC6831" s="200" t="s">
        <v>14923</v>
      </c>
      <c r="ID6831" s="200" t="s">
        <v>14930</v>
      </c>
      <c r="IE6831" s="200" t="s">
        <v>14931</v>
      </c>
      <c r="IF6831" s="200" t="s">
        <v>1781</v>
      </c>
    </row>
    <row r="6832" spans="237:240" x14ac:dyDescent="0.3">
      <c r="IC6832" s="200" t="s">
        <v>14923</v>
      </c>
      <c r="ID6832" s="200" t="s">
        <v>14932</v>
      </c>
      <c r="IE6832" s="200" t="s">
        <v>14933</v>
      </c>
      <c r="IF6832" s="200" t="s">
        <v>1781</v>
      </c>
    </row>
    <row r="6833" spans="237:240" x14ac:dyDescent="0.3">
      <c r="IC6833" s="200" t="s">
        <v>14923</v>
      </c>
      <c r="ID6833" s="200" t="s">
        <v>14934</v>
      </c>
      <c r="IE6833" s="200" t="s">
        <v>14935</v>
      </c>
      <c r="IF6833" s="200" t="s">
        <v>1781</v>
      </c>
    </row>
    <row r="6834" spans="237:240" x14ac:dyDescent="0.3">
      <c r="IC6834" s="200" t="s">
        <v>14923</v>
      </c>
      <c r="ID6834" s="200" t="s">
        <v>14936</v>
      </c>
      <c r="IE6834" s="200" t="s">
        <v>14937</v>
      </c>
      <c r="IF6834" s="200" t="s">
        <v>1781</v>
      </c>
    </row>
    <row r="6835" spans="237:240" x14ac:dyDescent="0.3">
      <c r="IC6835" s="200" t="s">
        <v>14923</v>
      </c>
      <c r="ID6835" s="200" t="s">
        <v>14938</v>
      </c>
      <c r="IE6835" s="200" t="s">
        <v>14939</v>
      </c>
      <c r="IF6835" s="200" t="s">
        <v>1781</v>
      </c>
    </row>
    <row r="6836" spans="237:240" x14ac:dyDescent="0.3">
      <c r="IC6836" s="200" t="s">
        <v>14940</v>
      </c>
      <c r="ID6836" s="200" t="s">
        <v>14941</v>
      </c>
      <c r="IE6836" s="200" t="s">
        <v>14942</v>
      </c>
      <c r="IF6836" s="200" t="s">
        <v>1781</v>
      </c>
    </row>
    <row r="6837" spans="237:240" x14ac:dyDescent="0.3">
      <c r="IC6837" s="200" t="s">
        <v>14940</v>
      </c>
      <c r="ID6837" s="200" t="s">
        <v>14943</v>
      </c>
      <c r="IE6837" s="200" t="s">
        <v>14944</v>
      </c>
      <c r="IF6837" s="200" t="s">
        <v>1781</v>
      </c>
    </row>
    <row r="6838" spans="237:240" x14ac:dyDescent="0.3">
      <c r="IC6838" s="200" t="s">
        <v>14940</v>
      </c>
      <c r="ID6838" s="200" t="s">
        <v>14945</v>
      </c>
      <c r="IE6838" s="200" t="s">
        <v>14946</v>
      </c>
      <c r="IF6838" s="200" t="s">
        <v>1781</v>
      </c>
    </row>
    <row r="6839" spans="237:240" x14ac:dyDescent="0.3">
      <c r="IC6839" s="200" t="s">
        <v>14940</v>
      </c>
      <c r="ID6839" s="200" t="s">
        <v>14947</v>
      </c>
      <c r="IE6839" s="200" t="s">
        <v>14948</v>
      </c>
      <c r="IF6839" s="200" t="s">
        <v>1781</v>
      </c>
    </row>
    <row r="6840" spans="237:240" x14ac:dyDescent="0.3">
      <c r="IC6840" s="200" t="s">
        <v>14940</v>
      </c>
      <c r="ID6840" s="200" t="s">
        <v>2283</v>
      </c>
      <c r="IE6840" s="200" t="s">
        <v>14949</v>
      </c>
      <c r="IF6840" s="200" t="s">
        <v>1781</v>
      </c>
    </row>
    <row r="6841" spans="237:240" x14ac:dyDescent="0.3">
      <c r="IC6841" s="200" t="s">
        <v>14950</v>
      </c>
      <c r="ID6841" s="200" t="s">
        <v>14951</v>
      </c>
      <c r="IE6841" s="200" t="s">
        <v>14952</v>
      </c>
      <c r="IF6841" s="200" t="s">
        <v>1781</v>
      </c>
    </row>
    <row r="6842" spans="237:240" x14ac:dyDescent="0.3">
      <c r="IC6842" s="200" t="s">
        <v>14950</v>
      </c>
      <c r="ID6842" s="200" t="s">
        <v>14953</v>
      </c>
      <c r="IE6842" s="200" t="s">
        <v>14954</v>
      </c>
      <c r="IF6842" s="200" t="s">
        <v>1781</v>
      </c>
    </row>
    <row r="6843" spans="237:240" x14ac:dyDescent="0.3">
      <c r="IC6843" s="200" t="s">
        <v>14950</v>
      </c>
      <c r="ID6843" s="200" t="s">
        <v>14955</v>
      </c>
      <c r="IE6843" s="200" t="s">
        <v>14956</v>
      </c>
      <c r="IF6843" s="200" t="s">
        <v>1781</v>
      </c>
    </row>
    <row r="6844" spans="237:240" x14ac:dyDescent="0.3">
      <c r="IC6844" s="200" t="s">
        <v>14950</v>
      </c>
      <c r="ID6844" s="200" t="s">
        <v>14957</v>
      </c>
      <c r="IE6844" s="200" t="s">
        <v>14958</v>
      </c>
      <c r="IF6844" s="200" t="s">
        <v>1781</v>
      </c>
    </row>
    <row r="6845" spans="237:240" x14ac:dyDescent="0.3">
      <c r="IC6845" s="200" t="s">
        <v>14950</v>
      </c>
      <c r="ID6845" s="200" t="s">
        <v>14959</v>
      </c>
      <c r="IE6845" s="200" t="s">
        <v>14960</v>
      </c>
      <c r="IF6845" s="200" t="s">
        <v>1781</v>
      </c>
    </row>
    <row r="6846" spans="237:240" x14ac:dyDescent="0.3">
      <c r="IC6846" s="200" t="s">
        <v>14961</v>
      </c>
      <c r="ID6846" s="200" t="s">
        <v>14962</v>
      </c>
      <c r="IE6846" s="200" t="s">
        <v>14963</v>
      </c>
      <c r="IF6846" s="200" t="s">
        <v>1781</v>
      </c>
    </row>
    <row r="6847" spans="237:240" x14ac:dyDescent="0.3">
      <c r="IC6847" s="200" t="s">
        <v>14961</v>
      </c>
      <c r="ID6847" s="200" t="s">
        <v>14964</v>
      </c>
      <c r="IE6847" s="200" t="s">
        <v>14965</v>
      </c>
      <c r="IF6847" s="200" t="s">
        <v>1781</v>
      </c>
    </row>
    <row r="6848" spans="237:240" x14ac:dyDescent="0.3">
      <c r="IC6848" s="200" t="s">
        <v>14961</v>
      </c>
      <c r="ID6848" s="200" t="s">
        <v>14966</v>
      </c>
      <c r="IE6848" s="200" t="s">
        <v>14967</v>
      </c>
      <c r="IF6848" s="200" t="s">
        <v>1781</v>
      </c>
    </row>
    <row r="6849" spans="237:240" x14ac:dyDescent="0.3">
      <c r="IC6849" s="200" t="s">
        <v>14961</v>
      </c>
      <c r="ID6849" s="200" t="s">
        <v>10545</v>
      </c>
      <c r="IE6849" s="200" t="s">
        <v>14968</v>
      </c>
      <c r="IF6849" s="200" t="s">
        <v>1781</v>
      </c>
    </row>
    <row r="6850" spans="237:240" x14ac:dyDescent="0.3">
      <c r="IC6850" s="200" t="s">
        <v>14961</v>
      </c>
      <c r="ID6850" s="200" t="s">
        <v>14969</v>
      </c>
      <c r="IE6850" s="200" t="s">
        <v>14970</v>
      </c>
      <c r="IF6850" s="200" t="s">
        <v>1781</v>
      </c>
    </row>
    <row r="6851" spans="237:240" x14ac:dyDescent="0.3">
      <c r="IC6851" s="200" t="s">
        <v>14961</v>
      </c>
      <c r="ID6851" s="200" t="s">
        <v>14971</v>
      </c>
      <c r="IE6851" s="200" t="s">
        <v>14972</v>
      </c>
      <c r="IF6851" s="200" t="s">
        <v>1781</v>
      </c>
    </row>
    <row r="6852" spans="237:240" x14ac:dyDescent="0.3">
      <c r="IC6852" s="200" t="s">
        <v>14961</v>
      </c>
      <c r="ID6852" s="200" t="s">
        <v>14973</v>
      </c>
      <c r="IE6852" s="200" t="s">
        <v>14974</v>
      </c>
      <c r="IF6852" s="200" t="s">
        <v>1781</v>
      </c>
    </row>
    <row r="6853" spans="237:240" x14ac:dyDescent="0.3">
      <c r="IC6853" s="200" t="s">
        <v>14961</v>
      </c>
      <c r="ID6853" s="200" t="s">
        <v>14975</v>
      </c>
      <c r="IE6853" s="200" t="s">
        <v>14976</v>
      </c>
      <c r="IF6853" s="200" t="s">
        <v>1781</v>
      </c>
    </row>
    <row r="6854" spans="237:240" x14ac:dyDescent="0.3">
      <c r="IC6854" s="200" t="s">
        <v>14977</v>
      </c>
      <c r="ID6854" s="200" t="s">
        <v>14978</v>
      </c>
      <c r="IE6854" s="200" t="s">
        <v>14979</v>
      </c>
      <c r="IF6854" s="200" t="s">
        <v>1781</v>
      </c>
    </row>
    <row r="6855" spans="237:240" x14ac:dyDescent="0.3">
      <c r="IC6855" s="200" t="s">
        <v>14977</v>
      </c>
      <c r="ID6855" s="200" t="s">
        <v>14980</v>
      </c>
      <c r="IE6855" s="200" t="s">
        <v>14981</v>
      </c>
      <c r="IF6855" s="200" t="s">
        <v>1781</v>
      </c>
    </row>
    <row r="6856" spans="237:240" x14ac:dyDescent="0.3">
      <c r="IC6856" s="200" t="s">
        <v>14977</v>
      </c>
      <c r="ID6856" s="200" t="s">
        <v>14982</v>
      </c>
      <c r="IE6856" s="200" t="s">
        <v>14983</v>
      </c>
      <c r="IF6856" s="200" t="s">
        <v>1781</v>
      </c>
    </row>
    <row r="6857" spans="237:240" x14ac:dyDescent="0.3">
      <c r="IC6857" s="200" t="s">
        <v>14977</v>
      </c>
      <c r="ID6857" s="200" t="s">
        <v>14984</v>
      </c>
      <c r="IE6857" s="200" t="s">
        <v>14985</v>
      </c>
      <c r="IF6857" s="200" t="s">
        <v>1781</v>
      </c>
    </row>
    <row r="6858" spans="237:240" x14ac:dyDescent="0.3">
      <c r="IC6858" s="200" t="s">
        <v>14977</v>
      </c>
      <c r="ID6858" s="200" t="s">
        <v>14337</v>
      </c>
      <c r="IE6858" s="200" t="s">
        <v>14986</v>
      </c>
      <c r="IF6858" s="200" t="s">
        <v>1781</v>
      </c>
    </row>
    <row r="6859" spans="237:240" x14ac:dyDescent="0.3">
      <c r="IC6859" s="200" t="s">
        <v>14987</v>
      </c>
      <c r="ID6859" s="200" t="s">
        <v>14988</v>
      </c>
      <c r="IE6859" s="200" t="s">
        <v>14989</v>
      </c>
      <c r="IF6859" s="200" t="s">
        <v>1781</v>
      </c>
    </row>
    <row r="6860" spans="237:240" x14ac:dyDescent="0.3">
      <c r="IC6860" s="200" t="s">
        <v>14990</v>
      </c>
      <c r="ID6860" s="200" t="s">
        <v>14991</v>
      </c>
      <c r="IE6860" s="200" t="s">
        <v>14992</v>
      </c>
      <c r="IF6860" s="200" t="s">
        <v>1781</v>
      </c>
    </row>
    <row r="6861" spans="237:240" x14ac:dyDescent="0.3">
      <c r="IC6861" s="200" t="s">
        <v>14993</v>
      </c>
      <c r="ID6861" s="200" t="s">
        <v>14994</v>
      </c>
      <c r="IE6861" s="200" t="s">
        <v>14995</v>
      </c>
      <c r="IF6861" s="200" t="s">
        <v>1781</v>
      </c>
    </row>
    <row r="6862" spans="237:240" x14ac:dyDescent="0.3">
      <c r="IC6862" s="200" t="s">
        <v>14993</v>
      </c>
      <c r="ID6862" s="200" t="s">
        <v>14996</v>
      </c>
      <c r="IE6862" s="200" t="s">
        <v>14997</v>
      </c>
      <c r="IF6862" s="200" t="s">
        <v>1781</v>
      </c>
    </row>
    <row r="6863" spans="237:240" x14ac:dyDescent="0.3">
      <c r="IC6863" s="200" t="s">
        <v>14993</v>
      </c>
      <c r="ID6863" s="200" t="s">
        <v>14998</v>
      </c>
      <c r="IE6863" s="200" t="s">
        <v>14999</v>
      </c>
      <c r="IF6863" s="200" t="s">
        <v>1781</v>
      </c>
    </row>
    <row r="6864" spans="237:240" x14ac:dyDescent="0.3">
      <c r="IC6864" s="200" t="s">
        <v>14993</v>
      </c>
      <c r="ID6864" s="200" t="s">
        <v>15000</v>
      </c>
      <c r="IE6864" s="200" t="s">
        <v>15001</v>
      </c>
      <c r="IF6864" s="200" t="s">
        <v>1781</v>
      </c>
    </row>
    <row r="6865" spans="237:240" x14ac:dyDescent="0.3">
      <c r="IC6865" s="200" t="s">
        <v>14993</v>
      </c>
      <c r="ID6865" s="200" t="s">
        <v>15002</v>
      </c>
      <c r="IE6865" s="200" t="s">
        <v>15003</v>
      </c>
      <c r="IF6865" s="200" t="s">
        <v>1781</v>
      </c>
    </row>
    <row r="6866" spans="237:240" x14ac:dyDescent="0.3">
      <c r="IC6866" s="200" t="s">
        <v>14993</v>
      </c>
      <c r="ID6866" s="200" t="s">
        <v>15004</v>
      </c>
      <c r="IE6866" s="200" t="s">
        <v>15005</v>
      </c>
      <c r="IF6866" s="200" t="s">
        <v>1781</v>
      </c>
    </row>
    <row r="6867" spans="237:240" x14ac:dyDescent="0.3">
      <c r="IC6867" s="200" t="s">
        <v>14993</v>
      </c>
      <c r="ID6867" s="200" t="s">
        <v>15006</v>
      </c>
      <c r="IE6867" s="200" t="s">
        <v>15007</v>
      </c>
      <c r="IF6867" s="200" t="s">
        <v>1781</v>
      </c>
    </row>
    <row r="6868" spans="237:240" x14ac:dyDescent="0.3">
      <c r="IC6868" s="200" t="s">
        <v>14993</v>
      </c>
      <c r="ID6868" s="200" t="s">
        <v>15008</v>
      </c>
      <c r="IE6868" s="200" t="s">
        <v>15009</v>
      </c>
      <c r="IF6868" s="200" t="s">
        <v>1781</v>
      </c>
    </row>
    <row r="6869" spans="237:240" x14ac:dyDescent="0.3">
      <c r="IC6869" s="200" t="s">
        <v>15010</v>
      </c>
      <c r="ID6869" s="200" t="s">
        <v>15011</v>
      </c>
      <c r="IE6869" s="200" t="s">
        <v>15012</v>
      </c>
      <c r="IF6869" s="200" t="s">
        <v>1781</v>
      </c>
    </row>
    <row r="6870" spans="237:240" x14ac:dyDescent="0.3">
      <c r="IC6870" s="200" t="s">
        <v>15010</v>
      </c>
      <c r="ID6870" s="200" t="s">
        <v>15013</v>
      </c>
      <c r="IE6870" s="200" t="s">
        <v>15014</v>
      </c>
      <c r="IF6870" s="200" t="s">
        <v>1781</v>
      </c>
    </row>
    <row r="6871" spans="237:240" x14ac:dyDescent="0.3">
      <c r="IC6871" s="200" t="s">
        <v>15015</v>
      </c>
      <c r="ID6871" s="200" t="s">
        <v>15016</v>
      </c>
      <c r="IE6871" s="200" t="s">
        <v>15017</v>
      </c>
      <c r="IF6871" s="200" t="s">
        <v>1781</v>
      </c>
    </row>
    <row r="6872" spans="237:240" x14ac:dyDescent="0.3">
      <c r="IC6872" s="200" t="s">
        <v>15015</v>
      </c>
      <c r="ID6872" s="200" t="s">
        <v>15018</v>
      </c>
      <c r="IE6872" s="200" t="s">
        <v>15019</v>
      </c>
      <c r="IF6872" s="200" t="s">
        <v>1781</v>
      </c>
    </row>
    <row r="6873" spans="237:240" x14ac:dyDescent="0.3">
      <c r="IC6873" s="200" t="s">
        <v>15015</v>
      </c>
      <c r="ID6873" s="200" t="s">
        <v>15020</v>
      </c>
      <c r="IE6873" s="200" t="s">
        <v>15021</v>
      </c>
      <c r="IF6873" s="200" t="s">
        <v>1781</v>
      </c>
    </row>
    <row r="6874" spans="237:240" x14ac:dyDescent="0.3">
      <c r="IC6874" s="200" t="s">
        <v>15022</v>
      </c>
      <c r="ID6874" s="200" t="s">
        <v>15023</v>
      </c>
      <c r="IE6874" s="200" t="s">
        <v>15024</v>
      </c>
      <c r="IF6874" s="200" t="s">
        <v>1781</v>
      </c>
    </row>
    <row r="6875" spans="237:240" x14ac:dyDescent="0.3">
      <c r="IC6875" s="200" t="s">
        <v>15025</v>
      </c>
      <c r="ID6875" s="200" t="s">
        <v>15023</v>
      </c>
      <c r="IE6875" s="200" t="s">
        <v>15024</v>
      </c>
      <c r="IF6875" s="200" t="s">
        <v>1781</v>
      </c>
    </row>
    <row r="6876" spans="237:240" x14ac:dyDescent="0.3">
      <c r="IC6876" s="200" t="s">
        <v>15026</v>
      </c>
      <c r="ID6876" s="200" t="s">
        <v>15023</v>
      </c>
      <c r="IE6876" s="200" t="s">
        <v>15024</v>
      </c>
      <c r="IF6876" s="200" t="s">
        <v>1781</v>
      </c>
    </row>
    <row r="6877" spans="237:240" x14ac:dyDescent="0.3">
      <c r="IC6877" s="200" t="s">
        <v>15027</v>
      </c>
      <c r="ID6877" s="200" t="s">
        <v>15023</v>
      </c>
      <c r="IE6877" s="200" t="s">
        <v>15024</v>
      </c>
      <c r="IF6877" s="200" t="s">
        <v>1781</v>
      </c>
    </row>
    <row r="6878" spans="237:240" x14ac:dyDescent="0.3">
      <c r="IC6878" s="200" t="s">
        <v>15028</v>
      </c>
      <c r="ID6878" s="200" t="s">
        <v>15023</v>
      </c>
      <c r="IE6878" s="200" t="s">
        <v>15024</v>
      </c>
      <c r="IF6878" s="200" t="s">
        <v>1781</v>
      </c>
    </row>
    <row r="6879" spans="237:240" x14ac:dyDescent="0.3">
      <c r="IC6879" s="200" t="s">
        <v>15029</v>
      </c>
      <c r="ID6879" s="200" t="s">
        <v>15023</v>
      </c>
      <c r="IE6879" s="200" t="s">
        <v>15024</v>
      </c>
      <c r="IF6879" s="200" t="s">
        <v>1781</v>
      </c>
    </row>
    <row r="6880" spans="237:240" x14ac:dyDescent="0.3">
      <c r="IC6880" s="200" t="s">
        <v>15030</v>
      </c>
      <c r="ID6880" s="200" t="s">
        <v>15023</v>
      </c>
      <c r="IE6880" s="200" t="s">
        <v>15024</v>
      </c>
      <c r="IF6880" s="200" t="s">
        <v>1781</v>
      </c>
    </row>
    <row r="6881" spans="237:240" x14ac:dyDescent="0.3">
      <c r="IC6881" s="200" t="s">
        <v>15031</v>
      </c>
      <c r="ID6881" s="200" t="s">
        <v>15023</v>
      </c>
      <c r="IE6881" s="200" t="s">
        <v>15024</v>
      </c>
      <c r="IF6881" s="200" t="s">
        <v>1781</v>
      </c>
    </row>
    <row r="6882" spans="237:240" x14ac:dyDescent="0.3">
      <c r="IC6882" s="200" t="s">
        <v>15032</v>
      </c>
      <c r="ID6882" s="200" t="s">
        <v>15023</v>
      </c>
      <c r="IE6882" s="200" t="s">
        <v>15024</v>
      </c>
      <c r="IF6882" s="200" t="s">
        <v>1781</v>
      </c>
    </row>
    <row r="6883" spans="237:240" x14ac:dyDescent="0.3">
      <c r="IC6883" s="200" t="s">
        <v>15033</v>
      </c>
      <c r="ID6883" s="200" t="s">
        <v>15023</v>
      </c>
      <c r="IE6883" s="200" t="s">
        <v>15024</v>
      </c>
      <c r="IF6883" s="200" t="s">
        <v>1781</v>
      </c>
    </row>
    <row r="6884" spans="237:240" x14ac:dyDescent="0.3">
      <c r="IC6884" s="200" t="s">
        <v>15034</v>
      </c>
      <c r="ID6884" s="200" t="s">
        <v>15023</v>
      </c>
      <c r="IE6884" s="200" t="s">
        <v>15024</v>
      </c>
      <c r="IF6884" s="200" t="s">
        <v>1781</v>
      </c>
    </row>
    <row r="6885" spans="237:240" x14ac:dyDescent="0.3">
      <c r="IC6885" s="200" t="s">
        <v>15035</v>
      </c>
      <c r="ID6885" s="200" t="s">
        <v>15023</v>
      </c>
      <c r="IE6885" s="200" t="s">
        <v>15024</v>
      </c>
      <c r="IF6885" s="200" t="s">
        <v>1781</v>
      </c>
    </row>
    <row r="6886" spans="237:240" x14ac:dyDescent="0.3">
      <c r="IC6886" s="200" t="s">
        <v>15036</v>
      </c>
      <c r="ID6886" s="200" t="s">
        <v>15023</v>
      </c>
      <c r="IE6886" s="200" t="s">
        <v>15024</v>
      </c>
      <c r="IF6886" s="200" t="s">
        <v>1781</v>
      </c>
    </row>
    <row r="6887" spans="237:240" x14ac:dyDescent="0.3">
      <c r="IC6887" s="200" t="s">
        <v>15037</v>
      </c>
      <c r="ID6887" s="200" t="s">
        <v>15023</v>
      </c>
      <c r="IE6887" s="200" t="s">
        <v>15024</v>
      </c>
      <c r="IF6887" s="200" t="s">
        <v>1781</v>
      </c>
    </row>
    <row r="6888" spans="237:240" x14ac:dyDescent="0.3">
      <c r="IC6888" s="200" t="s">
        <v>15038</v>
      </c>
      <c r="ID6888" s="200" t="s">
        <v>15039</v>
      </c>
      <c r="IE6888" s="200" t="s">
        <v>15040</v>
      </c>
      <c r="IF6888" s="200" t="s">
        <v>1781</v>
      </c>
    </row>
    <row r="6889" spans="237:240" x14ac:dyDescent="0.3">
      <c r="IC6889" s="200" t="s">
        <v>15038</v>
      </c>
      <c r="ID6889" s="200" t="s">
        <v>15041</v>
      </c>
      <c r="IE6889" s="200" t="s">
        <v>15042</v>
      </c>
      <c r="IF6889" s="200" t="s">
        <v>1781</v>
      </c>
    </row>
    <row r="6890" spans="237:240" x14ac:dyDescent="0.3">
      <c r="IC6890" s="200" t="s">
        <v>15038</v>
      </c>
      <c r="ID6890" s="200" t="s">
        <v>15043</v>
      </c>
      <c r="IE6890" s="200" t="s">
        <v>15044</v>
      </c>
      <c r="IF6890" s="200" t="s">
        <v>1781</v>
      </c>
    </row>
    <row r="6891" spans="237:240" x14ac:dyDescent="0.3">
      <c r="IC6891" s="200" t="s">
        <v>15038</v>
      </c>
      <c r="ID6891" s="200" t="s">
        <v>15045</v>
      </c>
      <c r="IE6891" s="200" t="s">
        <v>15046</v>
      </c>
      <c r="IF6891" s="200" t="s">
        <v>1781</v>
      </c>
    </row>
    <row r="6892" spans="237:240" x14ac:dyDescent="0.3">
      <c r="IC6892" s="200" t="s">
        <v>15047</v>
      </c>
      <c r="ID6892" s="200" t="s">
        <v>15048</v>
      </c>
      <c r="IE6892" s="200" t="s">
        <v>15049</v>
      </c>
      <c r="IF6892" s="200" t="s">
        <v>1781</v>
      </c>
    </row>
    <row r="6893" spans="237:240" x14ac:dyDescent="0.3">
      <c r="IC6893" s="200" t="s">
        <v>15047</v>
      </c>
      <c r="ID6893" s="200" t="s">
        <v>15050</v>
      </c>
      <c r="IE6893" s="200" t="s">
        <v>15051</v>
      </c>
      <c r="IF6893" s="200" t="s">
        <v>1781</v>
      </c>
    </row>
    <row r="6894" spans="237:240" x14ac:dyDescent="0.3">
      <c r="IC6894" s="200" t="s">
        <v>15047</v>
      </c>
      <c r="ID6894" s="200" t="s">
        <v>15052</v>
      </c>
      <c r="IE6894" s="200" t="s">
        <v>15053</v>
      </c>
      <c r="IF6894" s="200" t="s">
        <v>1781</v>
      </c>
    </row>
    <row r="6895" spans="237:240" x14ac:dyDescent="0.3">
      <c r="IC6895" s="200" t="s">
        <v>15047</v>
      </c>
      <c r="ID6895" s="200" t="s">
        <v>15054</v>
      </c>
      <c r="IE6895" s="200" t="s">
        <v>15055</v>
      </c>
      <c r="IF6895" s="200" t="s">
        <v>1781</v>
      </c>
    </row>
    <row r="6896" spans="237:240" x14ac:dyDescent="0.3">
      <c r="IC6896" s="200" t="s">
        <v>15047</v>
      </c>
      <c r="ID6896" s="200" t="s">
        <v>15056</v>
      </c>
      <c r="IE6896" s="200" t="s">
        <v>15057</v>
      </c>
      <c r="IF6896" s="200" t="s">
        <v>1781</v>
      </c>
    </row>
    <row r="6897" spans="237:240" x14ac:dyDescent="0.3">
      <c r="IC6897" s="200" t="s">
        <v>15047</v>
      </c>
      <c r="ID6897" s="200" t="s">
        <v>15058</v>
      </c>
      <c r="IE6897" s="200" t="s">
        <v>15059</v>
      </c>
      <c r="IF6897" s="200" t="s">
        <v>1781</v>
      </c>
    </row>
    <row r="6898" spans="237:240" x14ac:dyDescent="0.3">
      <c r="IC6898" s="200" t="s">
        <v>15047</v>
      </c>
      <c r="ID6898" s="200" t="s">
        <v>15060</v>
      </c>
      <c r="IE6898" s="200" t="s">
        <v>15061</v>
      </c>
      <c r="IF6898" s="200" t="s">
        <v>1781</v>
      </c>
    </row>
    <row r="6899" spans="237:240" x14ac:dyDescent="0.3">
      <c r="IC6899" s="200" t="s">
        <v>15047</v>
      </c>
      <c r="ID6899" s="200" t="s">
        <v>15062</v>
      </c>
      <c r="IE6899" s="200" t="s">
        <v>15063</v>
      </c>
      <c r="IF6899" s="200" t="s">
        <v>1781</v>
      </c>
    </row>
    <row r="6900" spans="237:240" x14ac:dyDescent="0.3">
      <c r="IC6900" s="200" t="s">
        <v>15064</v>
      </c>
      <c r="ID6900" s="200" t="s">
        <v>15065</v>
      </c>
      <c r="IE6900" s="200" t="s">
        <v>15066</v>
      </c>
      <c r="IF6900" s="200" t="s">
        <v>1781</v>
      </c>
    </row>
    <row r="6901" spans="237:240" x14ac:dyDescent="0.3">
      <c r="IC6901" s="200" t="s">
        <v>15067</v>
      </c>
      <c r="ID6901" s="200" t="s">
        <v>15068</v>
      </c>
      <c r="IE6901" s="200" t="s">
        <v>15069</v>
      </c>
      <c r="IF6901" s="200" t="s">
        <v>1781</v>
      </c>
    </row>
    <row r="6902" spans="237:240" x14ac:dyDescent="0.3">
      <c r="IC6902" s="200" t="s">
        <v>15067</v>
      </c>
      <c r="ID6902" s="200" t="s">
        <v>15070</v>
      </c>
      <c r="IE6902" s="200" t="s">
        <v>15071</v>
      </c>
      <c r="IF6902" s="200" t="s">
        <v>1781</v>
      </c>
    </row>
    <row r="6903" spans="237:240" x14ac:dyDescent="0.3">
      <c r="IC6903" s="200" t="s">
        <v>15067</v>
      </c>
      <c r="ID6903" s="200" t="s">
        <v>15072</v>
      </c>
      <c r="IE6903" s="200" t="s">
        <v>15073</v>
      </c>
      <c r="IF6903" s="200" t="s">
        <v>1781</v>
      </c>
    </row>
    <row r="6904" spans="237:240" x14ac:dyDescent="0.3">
      <c r="IC6904" s="200" t="s">
        <v>15067</v>
      </c>
      <c r="ID6904" s="200" t="s">
        <v>15074</v>
      </c>
      <c r="IE6904" s="200" t="s">
        <v>15075</v>
      </c>
      <c r="IF6904" s="200" t="s">
        <v>1781</v>
      </c>
    </row>
    <row r="6905" spans="237:240" x14ac:dyDescent="0.3">
      <c r="IC6905" s="200" t="s">
        <v>15067</v>
      </c>
      <c r="ID6905" s="200" t="s">
        <v>5184</v>
      </c>
      <c r="IE6905" s="200" t="s">
        <v>15076</v>
      </c>
      <c r="IF6905" s="200" t="s">
        <v>1781</v>
      </c>
    </row>
    <row r="6906" spans="237:240" x14ac:dyDescent="0.3">
      <c r="IC6906" s="200" t="s">
        <v>15067</v>
      </c>
      <c r="ID6906" s="200" t="s">
        <v>15077</v>
      </c>
      <c r="IE6906" s="200" t="s">
        <v>15078</v>
      </c>
      <c r="IF6906" s="200" t="s">
        <v>1781</v>
      </c>
    </row>
    <row r="6907" spans="237:240" x14ac:dyDescent="0.3">
      <c r="IC6907" s="200" t="s">
        <v>15067</v>
      </c>
      <c r="ID6907" s="200" t="s">
        <v>15079</v>
      </c>
      <c r="IE6907" s="200" t="s">
        <v>15080</v>
      </c>
      <c r="IF6907" s="200" t="s">
        <v>1781</v>
      </c>
    </row>
    <row r="6908" spans="237:240" x14ac:dyDescent="0.3">
      <c r="IC6908" s="200" t="s">
        <v>15067</v>
      </c>
      <c r="ID6908" s="200" t="s">
        <v>15081</v>
      </c>
      <c r="IE6908" s="200" t="s">
        <v>15082</v>
      </c>
      <c r="IF6908" s="200" t="s">
        <v>1781</v>
      </c>
    </row>
    <row r="6909" spans="237:240" x14ac:dyDescent="0.3">
      <c r="IC6909" s="200" t="s">
        <v>15083</v>
      </c>
      <c r="ID6909" s="200" t="s">
        <v>15084</v>
      </c>
      <c r="IE6909" s="200" t="s">
        <v>15085</v>
      </c>
      <c r="IF6909" s="200" t="s">
        <v>1781</v>
      </c>
    </row>
    <row r="6910" spans="237:240" x14ac:dyDescent="0.3">
      <c r="IC6910" s="200" t="s">
        <v>15083</v>
      </c>
      <c r="ID6910" s="200" t="s">
        <v>15086</v>
      </c>
      <c r="IE6910" s="200" t="s">
        <v>15087</v>
      </c>
      <c r="IF6910" s="200" t="s">
        <v>1781</v>
      </c>
    </row>
    <row r="6911" spans="237:240" x14ac:dyDescent="0.3">
      <c r="IC6911" s="200" t="s">
        <v>15083</v>
      </c>
      <c r="ID6911" s="200" t="s">
        <v>15088</v>
      </c>
      <c r="IE6911" s="200" t="s">
        <v>15089</v>
      </c>
      <c r="IF6911" s="200" t="s">
        <v>1781</v>
      </c>
    </row>
    <row r="6912" spans="237:240" x14ac:dyDescent="0.3">
      <c r="IC6912" s="200" t="s">
        <v>15090</v>
      </c>
      <c r="ID6912" s="200" t="s">
        <v>15091</v>
      </c>
      <c r="IE6912" s="200" t="s">
        <v>15092</v>
      </c>
      <c r="IF6912" s="200" t="s">
        <v>1781</v>
      </c>
    </row>
    <row r="6913" spans="237:240" x14ac:dyDescent="0.3">
      <c r="IC6913" s="200" t="s">
        <v>15093</v>
      </c>
      <c r="ID6913" s="200" t="s">
        <v>15094</v>
      </c>
      <c r="IE6913" s="200" t="s">
        <v>15095</v>
      </c>
      <c r="IF6913" s="200" t="s">
        <v>1781</v>
      </c>
    </row>
    <row r="6914" spans="237:240" x14ac:dyDescent="0.3">
      <c r="IC6914" s="200" t="s">
        <v>15093</v>
      </c>
      <c r="ID6914" s="200" t="s">
        <v>15096</v>
      </c>
      <c r="IE6914" s="200" t="s">
        <v>15097</v>
      </c>
      <c r="IF6914" s="200" t="s">
        <v>1781</v>
      </c>
    </row>
    <row r="6915" spans="237:240" x14ac:dyDescent="0.3">
      <c r="IC6915" s="200" t="s">
        <v>15093</v>
      </c>
      <c r="ID6915" s="200" t="s">
        <v>15098</v>
      </c>
      <c r="IE6915" s="200" t="s">
        <v>15099</v>
      </c>
      <c r="IF6915" s="200" t="s">
        <v>1781</v>
      </c>
    </row>
    <row r="6916" spans="237:240" x14ac:dyDescent="0.3">
      <c r="IC6916" s="200" t="s">
        <v>15093</v>
      </c>
      <c r="ID6916" s="200" t="s">
        <v>15100</v>
      </c>
      <c r="IE6916" s="200" t="s">
        <v>15101</v>
      </c>
      <c r="IF6916" s="200" t="s">
        <v>1781</v>
      </c>
    </row>
    <row r="6917" spans="237:240" x14ac:dyDescent="0.3">
      <c r="IC6917" s="200" t="s">
        <v>15093</v>
      </c>
      <c r="ID6917" s="200" t="s">
        <v>15102</v>
      </c>
      <c r="IE6917" s="200" t="s">
        <v>15103</v>
      </c>
      <c r="IF6917" s="200" t="s">
        <v>1781</v>
      </c>
    </row>
    <row r="6918" spans="237:240" x14ac:dyDescent="0.3">
      <c r="IC6918" s="200" t="s">
        <v>15093</v>
      </c>
      <c r="ID6918" s="200" t="s">
        <v>15104</v>
      </c>
      <c r="IE6918" s="200" t="s">
        <v>15105</v>
      </c>
      <c r="IF6918" s="200" t="s">
        <v>1781</v>
      </c>
    </row>
    <row r="6919" spans="237:240" x14ac:dyDescent="0.3">
      <c r="IC6919" s="200" t="s">
        <v>15093</v>
      </c>
      <c r="ID6919" s="200" t="s">
        <v>15106</v>
      </c>
      <c r="IE6919" s="200" t="s">
        <v>15107</v>
      </c>
      <c r="IF6919" s="200" t="s">
        <v>1781</v>
      </c>
    </row>
    <row r="6920" spans="237:240" x14ac:dyDescent="0.3">
      <c r="IC6920" s="200" t="s">
        <v>15093</v>
      </c>
      <c r="ID6920" s="200" t="s">
        <v>15108</v>
      </c>
      <c r="IE6920" s="200" t="s">
        <v>15109</v>
      </c>
      <c r="IF6920" s="200" t="s">
        <v>1781</v>
      </c>
    </row>
    <row r="6921" spans="237:240" x14ac:dyDescent="0.3">
      <c r="IC6921" s="200" t="s">
        <v>15110</v>
      </c>
      <c r="ID6921" s="200" t="s">
        <v>15111</v>
      </c>
      <c r="IE6921" s="200" t="s">
        <v>15112</v>
      </c>
      <c r="IF6921" s="200" t="s">
        <v>1781</v>
      </c>
    </row>
    <row r="6922" spans="237:240" x14ac:dyDescent="0.3">
      <c r="IC6922" s="200" t="s">
        <v>15110</v>
      </c>
      <c r="ID6922" s="200" t="s">
        <v>15113</v>
      </c>
      <c r="IE6922" s="200" t="s">
        <v>15114</v>
      </c>
      <c r="IF6922" s="200" t="s">
        <v>1781</v>
      </c>
    </row>
    <row r="6923" spans="237:240" x14ac:dyDescent="0.3">
      <c r="IC6923" s="200" t="s">
        <v>15110</v>
      </c>
      <c r="ID6923" s="200" t="s">
        <v>15115</v>
      </c>
      <c r="IE6923" s="200" t="s">
        <v>15116</v>
      </c>
      <c r="IF6923" s="200" t="s">
        <v>1781</v>
      </c>
    </row>
    <row r="6924" spans="237:240" x14ac:dyDescent="0.3">
      <c r="IC6924" s="200" t="s">
        <v>15110</v>
      </c>
      <c r="ID6924" s="200" t="s">
        <v>15117</v>
      </c>
      <c r="IE6924" s="200" t="s">
        <v>15118</v>
      </c>
      <c r="IF6924" s="200" t="s">
        <v>1781</v>
      </c>
    </row>
    <row r="6925" spans="237:240" x14ac:dyDescent="0.3">
      <c r="IC6925" s="200" t="s">
        <v>15110</v>
      </c>
      <c r="ID6925" s="200" t="s">
        <v>15119</v>
      </c>
      <c r="IE6925" s="200" t="s">
        <v>15120</v>
      </c>
      <c r="IF6925" s="200" t="s">
        <v>1781</v>
      </c>
    </row>
    <row r="6926" spans="237:240" x14ac:dyDescent="0.3">
      <c r="IC6926" s="200" t="s">
        <v>15110</v>
      </c>
      <c r="ID6926" s="200" t="s">
        <v>15121</v>
      </c>
      <c r="IE6926" s="200" t="s">
        <v>15122</v>
      </c>
      <c r="IF6926" s="200" t="s">
        <v>1781</v>
      </c>
    </row>
    <row r="6927" spans="237:240" x14ac:dyDescent="0.3">
      <c r="IC6927" s="200" t="s">
        <v>15110</v>
      </c>
      <c r="ID6927" s="200" t="s">
        <v>15123</v>
      </c>
      <c r="IE6927" s="200" t="s">
        <v>15124</v>
      </c>
      <c r="IF6927" s="200" t="s">
        <v>1781</v>
      </c>
    </row>
    <row r="6928" spans="237:240" x14ac:dyDescent="0.3">
      <c r="IC6928" s="200" t="s">
        <v>15110</v>
      </c>
      <c r="ID6928" s="200" t="s">
        <v>15125</v>
      </c>
      <c r="IE6928" s="200" t="s">
        <v>15126</v>
      </c>
      <c r="IF6928" s="200" t="s">
        <v>1781</v>
      </c>
    </row>
    <row r="6929" spans="237:240" x14ac:dyDescent="0.3">
      <c r="IC6929" s="200" t="s">
        <v>15127</v>
      </c>
      <c r="ID6929" s="200" t="s">
        <v>15128</v>
      </c>
      <c r="IE6929" s="200" t="s">
        <v>15129</v>
      </c>
      <c r="IF6929" s="200" t="s">
        <v>1781</v>
      </c>
    </row>
    <row r="6930" spans="237:240" x14ac:dyDescent="0.3">
      <c r="IC6930" s="200" t="s">
        <v>15127</v>
      </c>
      <c r="ID6930" s="200" t="s">
        <v>15130</v>
      </c>
      <c r="IE6930" s="200" t="s">
        <v>15131</v>
      </c>
      <c r="IF6930" s="200" t="s">
        <v>1781</v>
      </c>
    </row>
    <row r="6931" spans="237:240" x14ac:dyDescent="0.3">
      <c r="IC6931" s="200" t="s">
        <v>15127</v>
      </c>
      <c r="ID6931" s="200" t="s">
        <v>15132</v>
      </c>
      <c r="IE6931" s="200" t="s">
        <v>15133</v>
      </c>
      <c r="IF6931" s="200" t="s">
        <v>1781</v>
      </c>
    </row>
    <row r="6932" spans="237:240" x14ac:dyDescent="0.3">
      <c r="IC6932" s="200" t="s">
        <v>15127</v>
      </c>
      <c r="ID6932" s="200" t="s">
        <v>15134</v>
      </c>
      <c r="IE6932" s="200" t="s">
        <v>15135</v>
      </c>
      <c r="IF6932" s="200" t="s">
        <v>1781</v>
      </c>
    </row>
    <row r="6933" spans="237:240" x14ac:dyDescent="0.3">
      <c r="IC6933" s="200" t="s">
        <v>15136</v>
      </c>
      <c r="ID6933" s="200" t="s">
        <v>15137</v>
      </c>
      <c r="IE6933" s="200" t="s">
        <v>15138</v>
      </c>
      <c r="IF6933" s="200" t="s">
        <v>1781</v>
      </c>
    </row>
    <row r="6934" spans="237:240" x14ac:dyDescent="0.3">
      <c r="IC6934" s="200" t="s">
        <v>15136</v>
      </c>
      <c r="ID6934" s="200" t="s">
        <v>15139</v>
      </c>
      <c r="IE6934" s="200" t="s">
        <v>15140</v>
      </c>
      <c r="IF6934" s="200" t="s">
        <v>1781</v>
      </c>
    </row>
    <row r="6935" spans="237:240" x14ac:dyDescent="0.3">
      <c r="IC6935" s="200" t="s">
        <v>15136</v>
      </c>
      <c r="ID6935" s="200" t="s">
        <v>15141</v>
      </c>
      <c r="IE6935" s="200" t="s">
        <v>15142</v>
      </c>
      <c r="IF6935" s="200" t="s">
        <v>1781</v>
      </c>
    </row>
    <row r="6936" spans="237:240" x14ac:dyDescent="0.3">
      <c r="IC6936" s="200" t="s">
        <v>15136</v>
      </c>
      <c r="ID6936" s="200" t="s">
        <v>8448</v>
      </c>
      <c r="IE6936" s="200" t="s">
        <v>15143</v>
      </c>
      <c r="IF6936" s="200" t="s">
        <v>1781</v>
      </c>
    </row>
    <row r="6937" spans="237:240" x14ac:dyDescent="0.3">
      <c r="IC6937" s="200" t="s">
        <v>15136</v>
      </c>
      <c r="ID6937" s="200" t="s">
        <v>15144</v>
      </c>
      <c r="IE6937" s="200" t="s">
        <v>15145</v>
      </c>
      <c r="IF6937" s="200" t="s">
        <v>1781</v>
      </c>
    </row>
    <row r="6938" spans="237:240" x14ac:dyDescent="0.3">
      <c r="IC6938" s="200" t="s">
        <v>15136</v>
      </c>
      <c r="ID6938" s="200" t="s">
        <v>15146</v>
      </c>
      <c r="IE6938" s="200" t="s">
        <v>15147</v>
      </c>
      <c r="IF6938" s="200" t="s">
        <v>1781</v>
      </c>
    </row>
    <row r="6939" spans="237:240" x14ac:dyDescent="0.3">
      <c r="IC6939" s="200" t="s">
        <v>15148</v>
      </c>
      <c r="ID6939" s="200" t="s">
        <v>15149</v>
      </c>
      <c r="IE6939" s="200" t="s">
        <v>15150</v>
      </c>
      <c r="IF6939" s="200" t="s">
        <v>1781</v>
      </c>
    </row>
    <row r="6940" spans="237:240" x14ac:dyDescent="0.3">
      <c r="IC6940" s="200" t="s">
        <v>15151</v>
      </c>
      <c r="ID6940" s="200" t="s">
        <v>15152</v>
      </c>
      <c r="IE6940" s="200" t="s">
        <v>15153</v>
      </c>
      <c r="IF6940" s="200" t="s">
        <v>1781</v>
      </c>
    </row>
    <row r="6941" spans="237:240" x14ac:dyDescent="0.3">
      <c r="IC6941" s="200" t="s">
        <v>15151</v>
      </c>
      <c r="ID6941" s="200" t="s">
        <v>15154</v>
      </c>
      <c r="IE6941" s="200" t="s">
        <v>15155</v>
      </c>
      <c r="IF6941" s="200" t="s">
        <v>1781</v>
      </c>
    </row>
    <row r="6942" spans="237:240" x14ac:dyDescent="0.3">
      <c r="IC6942" s="200" t="s">
        <v>15151</v>
      </c>
      <c r="ID6942" s="200" t="s">
        <v>15156</v>
      </c>
      <c r="IE6942" s="200" t="s">
        <v>15157</v>
      </c>
      <c r="IF6942" s="200" t="s">
        <v>1781</v>
      </c>
    </row>
    <row r="6943" spans="237:240" x14ac:dyDescent="0.3">
      <c r="IC6943" s="200" t="s">
        <v>15151</v>
      </c>
      <c r="ID6943" s="200" t="s">
        <v>2912</v>
      </c>
      <c r="IE6943" s="200" t="s">
        <v>15158</v>
      </c>
      <c r="IF6943" s="200" t="s">
        <v>1781</v>
      </c>
    </row>
    <row r="6944" spans="237:240" x14ac:dyDescent="0.3">
      <c r="IC6944" s="200" t="s">
        <v>15151</v>
      </c>
      <c r="ID6944" s="200" t="s">
        <v>15159</v>
      </c>
      <c r="IE6944" s="200" t="s">
        <v>15160</v>
      </c>
      <c r="IF6944" s="200" t="s">
        <v>1781</v>
      </c>
    </row>
    <row r="6945" spans="237:240" x14ac:dyDescent="0.3">
      <c r="IC6945" s="200" t="s">
        <v>15151</v>
      </c>
      <c r="ID6945" s="200" t="s">
        <v>15161</v>
      </c>
      <c r="IE6945" s="200" t="s">
        <v>15162</v>
      </c>
      <c r="IF6945" s="200" t="s">
        <v>1781</v>
      </c>
    </row>
    <row r="6946" spans="237:240" x14ac:dyDescent="0.3">
      <c r="IC6946" s="200" t="s">
        <v>15151</v>
      </c>
      <c r="ID6946" s="200" t="s">
        <v>15163</v>
      </c>
      <c r="IE6946" s="200" t="s">
        <v>15164</v>
      </c>
      <c r="IF6946" s="200" t="s">
        <v>1781</v>
      </c>
    </row>
    <row r="6947" spans="237:240" x14ac:dyDescent="0.3">
      <c r="IC6947" s="200" t="s">
        <v>15151</v>
      </c>
      <c r="ID6947" s="200" t="s">
        <v>15165</v>
      </c>
      <c r="IE6947" s="200" t="s">
        <v>15166</v>
      </c>
      <c r="IF6947" s="200" t="s">
        <v>1781</v>
      </c>
    </row>
    <row r="6948" spans="237:240" x14ac:dyDescent="0.3">
      <c r="IC6948" s="200" t="s">
        <v>15151</v>
      </c>
      <c r="ID6948" s="200" t="s">
        <v>15167</v>
      </c>
      <c r="IE6948" s="200" t="s">
        <v>15168</v>
      </c>
      <c r="IF6948" s="200" t="s">
        <v>1781</v>
      </c>
    </row>
    <row r="6949" spans="237:240" x14ac:dyDescent="0.3">
      <c r="IC6949" s="200" t="s">
        <v>15151</v>
      </c>
      <c r="ID6949" s="200" t="s">
        <v>12655</v>
      </c>
      <c r="IE6949" s="200" t="s">
        <v>15169</v>
      </c>
      <c r="IF6949" s="200" t="s">
        <v>1781</v>
      </c>
    </row>
    <row r="6950" spans="237:240" x14ac:dyDescent="0.3">
      <c r="IC6950" s="200" t="s">
        <v>15151</v>
      </c>
      <c r="ID6950" s="200" t="s">
        <v>3697</v>
      </c>
      <c r="IE6950" s="200" t="s">
        <v>15170</v>
      </c>
      <c r="IF6950" s="200" t="s">
        <v>1781</v>
      </c>
    </row>
    <row r="6951" spans="237:240" x14ac:dyDescent="0.3">
      <c r="IC6951" s="200" t="s">
        <v>15151</v>
      </c>
      <c r="ID6951" s="200" t="s">
        <v>15171</v>
      </c>
      <c r="IE6951" s="200" t="s">
        <v>15172</v>
      </c>
      <c r="IF6951" s="200" t="s">
        <v>1781</v>
      </c>
    </row>
    <row r="6952" spans="237:240" x14ac:dyDescent="0.3">
      <c r="IC6952" s="200" t="s">
        <v>15151</v>
      </c>
      <c r="ID6952" s="200" t="s">
        <v>4706</v>
      </c>
      <c r="IE6952" s="200" t="s">
        <v>15173</v>
      </c>
      <c r="IF6952" s="200" t="s">
        <v>1781</v>
      </c>
    </row>
    <row r="6953" spans="237:240" x14ac:dyDescent="0.3">
      <c r="IC6953" s="200" t="s">
        <v>15151</v>
      </c>
      <c r="ID6953" s="200" t="s">
        <v>15174</v>
      </c>
      <c r="IE6953" s="200" t="s">
        <v>15175</v>
      </c>
      <c r="IF6953" s="200" t="s">
        <v>1781</v>
      </c>
    </row>
    <row r="6954" spans="237:240" x14ac:dyDescent="0.3">
      <c r="IC6954" s="200" t="s">
        <v>15151</v>
      </c>
      <c r="ID6954" s="200" t="s">
        <v>15176</v>
      </c>
      <c r="IE6954" s="200" t="s">
        <v>15177</v>
      </c>
      <c r="IF6954" s="200" t="s">
        <v>1781</v>
      </c>
    </row>
    <row r="6955" spans="237:240" x14ac:dyDescent="0.3">
      <c r="IC6955" s="200" t="s">
        <v>15151</v>
      </c>
      <c r="ID6955" s="200" t="s">
        <v>15178</v>
      </c>
      <c r="IE6955" s="200" t="s">
        <v>15179</v>
      </c>
      <c r="IF6955" s="200" t="s">
        <v>1781</v>
      </c>
    </row>
    <row r="6956" spans="237:240" x14ac:dyDescent="0.3">
      <c r="IC6956" s="200" t="s">
        <v>15151</v>
      </c>
      <c r="ID6956" s="200" t="s">
        <v>15180</v>
      </c>
      <c r="IE6956" s="200" t="s">
        <v>15181</v>
      </c>
      <c r="IF6956" s="200" t="s">
        <v>1781</v>
      </c>
    </row>
    <row r="6957" spans="237:240" x14ac:dyDescent="0.3">
      <c r="IC6957" s="200" t="s">
        <v>15151</v>
      </c>
      <c r="ID6957" s="200" t="s">
        <v>15182</v>
      </c>
      <c r="IE6957" s="200" t="s">
        <v>15183</v>
      </c>
      <c r="IF6957" s="200" t="s">
        <v>1781</v>
      </c>
    </row>
    <row r="6958" spans="237:240" x14ac:dyDescent="0.3">
      <c r="IC6958" s="200" t="s">
        <v>15151</v>
      </c>
      <c r="ID6958" s="200" t="s">
        <v>15184</v>
      </c>
      <c r="IE6958" s="200" t="s">
        <v>15185</v>
      </c>
      <c r="IF6958" s="200" t="s">
        <v>1781</v>
      </c>
    </row>
    <row r="6959" spans="237:240" x14ac:dyDescent="0.3">
      <c r="IC6959" s="200" t="s">
        <v>15151</v>
      </c>
      <c r="ID6959" s="200" t="s">
        <v>15186</v>
      </c>
      <c r="IE6959" s="200" t="s">
        <v>15187</v>
      </c>
      <c r="IF6959" s="200" t="s">
        <v>1781</v>
      </c>
    </row>
    <row r="6960" spans="237:240" x14ac:dyDescent="0.3">
      <c r="IC6960" s="200" t="s">
        <v>15151</v>
      </c>
      <c r="ID6960" s="200" t="s">
        <v>15188</v>
      </c>
      <c r="IE6960" s="200" t="s">
        <v>15189</v>
      </c>
      <c r="IF6960" s="200" t="s">
        <v>1781</v>
      </c>
    </row>
    <row r="6961" spans="237:240" x14ac:dyDescent="0.3">
      <c r="IC6961" s="200" t="s">
        <v>15151</v>
      </c>
      <c r="ID6961" s="200" t="s">
        <v>15190</v>
      </c>
      <c r="IE6961" s="200" t="s">
        <v>15191</v>
      </c>
      <c r="IF6961" s="200" t="s">
        <v>1781</v>
      </c>
    </row>
    <row r="6962" spans="237:240" x14ac:dyDescent="0.3">
      <c r="IC6962" s="200" t="s">
        <v>15151</v>
      </c>
      <c r="ID6962" s="200" t="s">
        <v>6727</v>
      </c>
      <c r="IE6962" s="200" t="s">
        <v>15192</v>
      </c>
      <c r="IF6962" s="200" t="s">
        <v>1781</v>
      </c>
    </row>
    <row r="6963" spans="237:240" x14ac:dyDescent="0.3">
      <c r="IC6963" s="200" t="s">
        <v>15151</v>
      </c>
      <c r="ID6963" s="200" t="s">
        <v>9457</v>
      </c>
      <c r="IE6963" s="200" t="s">
        <v>15193</v>
      </c>
      <c r="IF6963" s="200" t="s">
        <v>1781</v>
      </c>
    </row>
    <row r="6964" spans="237:240" x14ac:dyDescent="0.3">
      <c r="IC6964" s="200" t="s">
        <v>15151</v>
      </c>
      <c r="ID6964" s="200" t="s">
        <v>15194</v>
      </c>
      <c r="IE6964" s="200" t="s">
        <v>15195</v>
      </c>
      <c r="IF6964" s="200" t="s">
        <v>1781</v>
      </c>
    </row>
    <row r="6965" spans="237:240" x14ac:dyDescent="0.3">
      <c r="IC6965" s="200" t="s">
        <v>15151</v>
      </c>
      <c r="ID6965" s="200" t="s">
        <v>15196</v>
      </c>
      <c r="IE6965" s="200" t="s">
        <v>15197</v>
      </c>
      <c r="IF6965" s="200" t="s">
        <v>1781</v>
      </c>
    </row>
    <row r="6966" spans="237:240" x14ac:dyDescent="0.3">
      <c r="IC6966" s="200" t="s">
        <v>15198</v>
      </c>
      <c r="ID6966" s="200" t="s">
        <v>15199</v>
      </c>
      <c r="IE6966" s="200" t="s">
        <v>15200</v>
      </c>
      <c r="IF6966" s="200" t="s">
        <v>1781</v>
      </c>
    </row>
    <row r="6967" spans="237:240" x14ac:dyDescent="0.3">
      <c r="IC6967" s="200" t="s">
        <v>15198</v>
      </c>
      <c r="ID6967" s="200" t="s">
        <v>15201</v>
      </c>
      <c r="IE6967" s="200" t="s">
        <v>15202</v>
      </c>
      <c r="IF6967" s="200" t="s">
        <v>1781</v>
      </c>
    </row>
    <row r="6968" spans="237:240" x14ac:dyDescent="0.3">
      <c r="IC6968" s="200" t="s">
        <v>15198</v>
      </c>
      <c r="ID6968" s="200" t="s">
        <v>15203</v>
      </c>
      <c r="IE6968" s="200" t="s">
        <v>15204</v>
      </c>
      <c r="IF6968" s="200" t="s">
        <v>1781</v>
      </c>
    </row>
    <row r="6969" spans="237:240" x14ac:dyDescent="0.3">
      <c r="IC6969" s="200" t="s">
        <v>15198</v>
      </c>
      <c r="ID6969" s="200" t="s">
        <v>15205</v>
      </c>
      <c r="IE6969" s="200" t="s">
        <v>15206</v>
      </c>
      <c r="IF6969" s="200" t="s">
        <v>1781</v>
      </c>
    </row>
    <row r="6970" spans="237:240" x14ac:dyDescent="0.3">
      <c r="IC6970" s="200" t="s">
        <v>15198</v>
      </c>
      <c r="ID6970" s="200" t="s">
        <v>15207</v>
      </c>
      <c r="IE6970" s="200" t="s">
        <v>15208</v>
      </c>
      <c r="IF6970" s="200" t="s">
        <v>1781</v>
      </c>
    </row>
    <row r="6971" spans="237:240" x14ac:dyDescent="0.3">
      <c r="IC6971" s="200" t="s">
        <v>15198</v>
      </c>
      <c r="ID6971" s="200" t="s">
        <v>15209</v>
      </c>
      <c r="IE6971" s="200" t="s">
        <v>15210</v>
      </c>
      <c r="IF6971" s="200" t="s">
        <v>1781</v>
      </c>
    </row>
    <row r="6972" spans="237:240" x14ac:dyDescent="0.3">
      <c r="IC6972" s="200" t="s">
        <v>15198</v>
      </c>
      <c r="ID6972" s="200" t="s">
        <v>15211</v>
      </c>
      <c r="IE6972" s="200" t="s">
        <v>15212</v>
      </c>
      <c r="IF6972" s="200" t="s">
        <v>1781</v>
      </c>
    </row>
    <row r="6973" spans="237:240" x14ac:dyDescent="0.3">
      <c r="IC6973" s="200" t="s">
        <v>15213</v>
      </c>
      <c r="ID6973" s="200" t="s">
        <v>15214</v>
      </c>
      <c r="IE6973" s="200" t="s">
        <v>15215</v>
      </c>
      <c r="IF6973" s="200" t="s">
        <v>1781</v>
      </c>
    </row>
    <row r="6974" spans="237:240" x14ac:dyDescent="0.3">
      <c r="IC6974" s="200" t="s">
        <v>15216</v>
      </c>
      <c r="ID6974" s="200" t="s">
        <v>1869</v>
      </c>
      <c r="IE6974" s="200" t="s">
        <v>15217</v>
      </c>
      <c r="IF6974" s="200" t="s">
        <v>1781</v>
      </c>
    </row>
    <row r="6975" spans="237:240" x14ac:dyDescent="0.3">
      <c r="IC6975" s="200" t="s">
        <v>15216</v>
      </c>
      <c r="ID6975" s="200" t="s">
        <v>15218</v>
      </c>
      <c r="IE6975" s="200" t="s">
        <v>15219</v>
      </c>
      <c r="IF6975" s="200" t="s">
        <v>1781</v>
      </c>
    </row>
    <row r="6976" spans="237:240" x14ac:dyDescent="0.3">
      <c r="IC6976" s="200" t="s">
        <v>15216</v>
      </c>
      <c r="ID6976" s="200" t="s">
        <v>15220</v>
      </c>
      <c r="IE6976" s="200" t="s">
        <v>15221</v>
      </c>
      <c r="IF6976" s="200" t="s">
        <v>1781</v>
      </c>
    </row>
    <row r="6977" spans="237:240" x14ac:dyDescent="0.3">
      <c r="IC6977" s="200" t="s">
        <v>15216</v>
      </c>
      <c r="ID6977" s="200" t="s">
        <v>15222</v>
      </c>
      <c r="IE6977" s="200" t="s">
        <v>15223</v>
      </c>
      <c r="IF6977" s="200" t="s">
        <v>1781</v>
      </c>
    </row>
    <row r="6978" spans="237:240" x14ac:dyDescent="0.3">
      <c r="IC6978" s="200" t="s">
        <v>15216</v>
      </c>
      <c r="ID6978" s="200" t="s">
        <v>15224</v>
      </c>
      <c r="IE6978" s="200" t="s">
        <v>15225</v>
      </c>
      <c r="IF6978" s="200" t="s">
        <v>1781</v>
      </c>
    </row>
    <row r="6979" spans="237:240" x14ac:dyDescent="0.3">
      <c r="IC6979" s="200" t="s">
        <v>15216</v>
      </c>
      <c r="ID6979" s="200" t="s">
        <v>15226</v>
      </c>
      <c r="IE6979" s="200" t="s">
        <v>15227</v>
      </c>
      <c r="IF6979" s="200" t="s">
        <v>1781</v>
      </c>
    </row>
    <row r="6980" spans="237:240" x14ac:dyDescent="0.3">
      <c r="IC6980" s="200" t="s">
        <v>15216</v>
      </c>
      <c r="ID6980" s="200" t="s">
        <v>15228</v>
      </c>
      <c r="IE6980" s="200" t="s">
        <v>15229</v>
      </c>
      <c r="IF6980" s="200" t="s">
        <v>1781</v>
      </c>
    </row>
    <row r="6981" spans="237:240" x14ac:dyDescent="0.3">
      <c r="IC6981" s="200" t="s">
        <v>15216</v>
      </c>
      <c r="ID6981" s="200" t="s">
        <v>15230</v>
      </c>
      <c r="IE6981" s="200" t="s">
        <v>15231</v>
      </c>
      <c r="IF6981" s="200" t="s">
        <v>1781</v>
      </c>
    </row>
    <row r="6982" spans="237:240" x14ac:dyDescent="0.3">
      <c r="IC6982" s="200" t="s">
        <v>15216</v>
      </c>
      <c r="ID6982" s="200" t="s">
        <v>15232</v>
      </c>
      <c r="IE6982" s="200" t="s">
        <v>15233</v>
      </c>
      <c r="IF6982" s="200" t="s">
        <v>1781</v>
      </c>
    </row>
    <row r="6983" spans="237:240" x14ac:dyDescent="0.3">
      <c r="IC6983" s="200" t="s">
        <v>15216</v>
      </c>
      <c r="ID6983" s="200" t="s">
        <v>15234</v>
      </c>
      <c r="IE6983" s="200" t="s">
        <v>15235</v>
      </c>
      <c r="IF6983" s="200" t="s">
        <v>1781</v>
      </c>
    </row>
    <row r="6984" spans="237:240" x14ac:dyDescent="0.3">
      <c r="IC6984" s="200" t="s">
        <v>15216</v>
      </c>
      <c r="ID6984" s="200" t="s">
        <v>15236</v>
      </c>
      <c r="IE6984" s="200" t="s">
        <v>15237</v>
      </c>
      <c r="IF6984" s="200" t="s">
        <v>1781</v>
      </c>
    </row>
    <row r="6985" spans="237:240" x14ac:dyDescent="0.3">
      <c r="IC6985" s="200" t="s">
        <v>15216</v>
      </c>
      <c r="ID6985" s="200" t="s">
        <v>15238</v>
      </c>
      <c r="IE6985" s="200" t="s">
        <v>15239</v>
      </c>
      <c r="IF6985" s="200" t="s">
        <v>1781</v>
      </c>
    </row>
    <row r="6986" spans="237:240" x14ac:dyDescent="0.3">
      <c r="IC6986" s="200" t="s">
        <v>15216</v>
      </c>
      <c r="ID6986" s="200" t="s">
        <v>15240</v>
      </c>
      <c r="IE6986" s="200" t="s">
        <v>15241</v>
      </c>
      <c r="IF6986" s="200" t="s">
        <v>1781</v>
      </c>
    </row>
    <row r="6987" spans="237:240" x14ac:dyDescent="0.3">
      <c r="IC6987" s="200" t="s">
        <v>15216</v>
      </c>
      <c r="ID6987" s="200" t="s">
        <v>15242</v>
      </c>
      <c r="IE6987" s="200" t="s">
        <v>15243</v>
      </c>
      <c r="IF6987" s="200" t="s">
        <v>1781</v>
      </c>
    </row>
    <row r="6988" spans="237:240" x14ac:dyDescent="0.3">
      <c r="IC6988" s="200" t="s">
        <v>15216</v>
      </c>
      <c r="ID6988" s="200" t="s">
        <v>15244</v>
      </c>
      <c r="IE6988" s="200" t="s">
        <v>15245</v>
      </c>
      <c r="IF6988" s="200" t="s">
        <v>1781</v>
      </c>
    </row>
    <row r="6989" spans="237:240" x14ac:dyDescent="0.3">
      <c r="IC6989" s="200" t="s">
        <v>15216</v>
      </c>
      <c r="ID6989" s="200" t="s">
        <v>15246</v>
      </c>
      <c r="IE6989" s="200" t="s">
        <v>15247</v>
      </c>
      <c r="IF6989" s="200" t="s">
        <v>1781</v>
      </c>
    </row>
    <row r="6990" spans="237:240" x14ac:dyDescent="0.3">
      <c r="IC6990" s="200" t="s">
        <v>15216</v>
      </c>
      <c r="ID6990" s="200" t="s">
        <v>15248</v>
      </c>
      <c r="IE6990" s="200" t="s">
        <v>15249</v>
      </c>
      <c r="IF6990" s="200" t="s">
        <v>1781</v>
      </c>
    </row>
    <row r="6991" spans="237:240" x14ac:dyDescent="0.3">
      <c r="IC6991" s="200" t="s">
        <v>15216</v>
      </c>
      <c r="ID6991" s="200" t="s">
        <v>15250</v>
      </c>
      <c r="IE6991" s="200" t="s">
        <v>15251</v>
      </c>
      <c r="IF6991" s="200" t="s">
        <v>1781</v>
      </c>
    </row>
    <row r="6992" spans="237:240" x14ac:dyDescent="0.3">
      <c r="IC6992" s="200" t="s">
        <v>15216</v>
      </c>
      <c r="ID6992" s="200" t="s">
        <v>15252</v>
      </c>
      <c r="IE6992" s="200" t="s">
        <v>15253</v>
      </c>
      <c r="IF6992" s="200" t="s">
        <v>1781</v>
      </c>
    </row>
    <row r="6993" spans="237:240" x14ac:dyDescent="0.3">
      <c r="IC6993" s="200" t="s">
        <v>15216</v>
      </c>
      <c r="ID6993" s="200" t="s">
        <v>15254</v>
      </c>
      <c r="IE6993" s="200" t="s">
        <v>15255</v>
      </c>
      <c r="IF6993" s="200" t="s">
        <v>1781</v>
      </c>
    </row>
    <row r="6994" spans="237:240" x14ac:dyDescent="0.3">
      <c r="IC6994" s="200" t="s">
        <v>15216</v>
      </c>
      <c r="ID6994" s="200" t="s">
        <v>15256</v>
      </c>
      <c r="IE6994" s="200" t="s">
        <v>15257</v>
      </c>
      <c r="IF6994" s="200" t="s">
        <v>1781</v>
      </c>
    </row>
    <row r="6995" spans="237:240" x14ac:dyDescent="0.3">
      <c r="IC6995" s="200" t="s">
        <v>15216</v>
      </c>
      <c r="ID6995" s="200" t="s">
        <v>1144</v>
      </c>
      <c r="IE6995" s="200" t="s">
        <v>15258</v>
      </c>
      <c r="IF6995" s="200" t="s">
        <v>1781</v>
      </c>
    </row>
    <row r="6996" spans="237:240" x14ac:dyDescent="0.3">
      <c r="IC6996" s="200" t="s">
        <v>15216</v>
      </c>
      <c r="ID6996" s="200" t="s">
        <v>15259</v>
      </c>
      <c r="IE6996" s="200" t="s">
        <v>15260</v>
      </c>
      <c r="IF6996" s="200" t="s">
        <v>1781</v>
      </c>
    </row>
    <row r="6997" spans="237:240" x14ac:dyDescent="0.3">
      <c r="IC6997" s="200" t="s">
        <v>15216</v>
      </c>
      <c r="ID6997" s="200" t="s">
        <v>15261</v>
      </c>
      <c r="IE6997" s="200" t="s">
        <v>15262</v>
      </c>
      <c r="IF6997" s="200" t="s">
        <v>1781</v>
      </c>
    </row>
    <row r="6998" spans="237:240" x14ac:dyDescent="0.3">
      <c r="IC6998" s="200" t="s">
        <v>15216</v>
      </c>
      <c r="ID6998" s="200" t="s">
        <v>15263</v>
      </c>
      <c r="IE6998" s="200" t="s">
        <v>15264</v>
      </c>
      <c r="IF6998" s="200" t="s">
        <v>1781</v>
      </c>
    </row>
    <row r="6999" spans="237:240" x14ac:dyDescent="0.3">
      <c r="IC6999" s="200" t="s">
        <v>15216</v>
      </c>
      <c r="ID6999" s="200" t="s">
        <v>15265</v>
      </c>
      <c r="IE6999" s="200" t="s">
        <v>15266</v>
      </c>
      <c r="IF6999" s="200" t="s">
        <v>1781</v>
      </c>
    </row>
    <row r="7000" spans="237:240" x14ac:dyDescent="0.3">
      <c r="IC7000" s="200" t="s">
        <v>15216</v>
      </c>
      <c r="ID7000" s="200" t="s">
        <v>15267</v>
      </c>
      <c r="IE7000" s="200" t="s">
        <v>15268</v>
      </c>
      <c r="IF7000" s="200" t="s">
        <v>1781</v>
      </c>
    </row>
    <row r="7001" spans="237:240" x14ac:dyDescent="0.3">
      <c r="IC7001" s="200" t="s">
        <v>15216</v>
      </c>
      <c r="ID7001" s="200" t="s">
        <v>15269</v>
      </c>
      <c r="IE7001" s="200" t="s">
        <v>15270</v>
      </c>
      <c r="IF7001" s="200" t="s">
        <v>1781</v>
      </c>
    </row>
    <row r="7002" spans="237:240" x14ac:dyDescent="0.3">
      <c r="IC7002" s="200" t="s">
        <v>15216</v>
      </c>
      <c r="ID7002" s="200" t="s">
        <v>15186</v>
      </c>
      <c r="IE7002" s="200" t="s">
        <v>15187</v>
      </c>
      <c r="IF7002" s="200" t="s">
        <v>1781</v>
      </c>
    </row>
    <row r="7003" spans="237:240" x14ac:dyDescent="0.3">
      <c r="IC7003" s="200" t="s">
        <v>15216</v>
      </c>
      <c r="ID7003" s="200" t="s">
        <v>15271</v>
      </c>
      <c r="IE7003" s="200" t="s">
        <v>15272</v>
      </c>
      <c r="IF7003" s="200" t="s">
        <v>1781</v>
      </c>
    </row>
    <row r="7004" spans="237:240" x14ac:dyDescent="0.3">
      <c r="IC7004" s="200" t="s">
        <v>15216</v>
      </c>
      <c r="ID7004" s="200" t="s">
        <v>3564</v>
      </c>
      <c r="IE7004" s="200" t="s">
        <v>15273</v>
      </c>
      <c r="IF7004" s="200" t="s">
        <v>1781</v>
      </c>
    </row>
    <row r="7005" spans="237:240" x14ac:dyDescent="0.3">
      <c r="IC7005" s="200" t="s">
        <v>15216</v>
      </c>
      <c r="ID7005" s="200" t="s">
        <v>15274</v>
      </c>
      <c r="IE7005" s="200" t="s">
        <v>15275</v>
      </c>
      <c r="IF7005" s="200" t="s">
        <v>1781</v>
      </c>
    </row>
    <row r="7006" spans="237:240" x14ac:dyDescent="0.3">
      <c r="IC7006" s="200" t="s">
        <v>15216</v>
      </c>
      <c r="ID7006" s="200" t="s">
        <v>15276</v>
      </c>
      <c r="IE7006" s="200" t="s">
        <v>15277</v>
      </c>
      <c r="IF7006" s="200" t="s">
        <v>1781</v>
      </c>
    </row>
    <row r="7007" spans="237:240" x14ac:dyDescent="0.3">
      <c r="IC7007" s="200" t="s">
        <v>15216</v>
      </c>
      <c r="ID7007" s="200" t="s">
        <v>15278</v>
      </c>
      <c r="IE7007" s="200" t="s">
        <v>15279</v>
      </c>
      <c r="IF7007" s="200" t="s">
        <v>1781</v>
      </c>
    </row>
    <row r="7008" spans="237:240" x14ac:dyDescent="0.3">
      <c r="IC7008" s="200" t="s">
        <v>15216</v>
      </c>
      <c r="ID7008" s="200" t="s">
        <v>9545</v>
      </c>
      <c r="IE7008" s="200" t="s">
        <v>15280</v>
      </c>
      <c r="IF7008" s="200" t="s">
        <v>1781</v>
      </c>
    </row>
    <row r="7009" spans="237:240" x14ac:dyDescent="0.3">
      <c r="IC7009" s="200" t="s">
        <v>15216</v>
      </c>
      <c r="ID7009" s="200" t="s">
        <v>15281</v>
      </c>
      <c r="IE7009" s="200" t="s">
        <v>15282</v>
      </c>
      <c r="IF7009" s="200" t="s">
        <v>1781</v>
      </c>
    </row>
    <row r="7010" spans="237:240" x14ac:dyDescent="0.3">
      <c r="IC7010" s="200" t="s">
        <v>15216</v>
      </c>
      <c r="ID7010" s="200" t="s">
        <v>7846</v>
      </c>
      <c r="IE7010" s="200" t="s">
        <v>15283</v>
      </c>
      <c r="IF7010" s="200" t="s">
        <v>1781</v>
      </c>
    </row>
    <row r="7011" spans="237:240" x14ac:dyDescent="0.3">
      <c r="IC7011" s="200" t="s">
        <v>15284</v>
      </c>
      <c r="ID7011" s="200" t="s">
        <v>15285</v>
      </c>
      <c r="IE7011" s="200" t="s">
        <v>15286</v>
      </c>
      <c r="IF7011" s="200" t="s">
        <v>1781</v>
      </c>
    </row>
    <row r="7012" spans="237:240" x14ac:dyDescent="0.3">
      <c r="IC7012" s="200" t="s">
        <v>15284</v>
      </c>
      <c r="ID7012" s="200" t="s">
        <v>15287</v>
      </c>
      <c r="IE7012" s="200" t="s">
        <v>15288</v>
      </c>
      <c r="IF7012" s="200" t="s">
        <v>1781</v>
      </c>
    </row>
    <row r="7013" spans="237:240" x14ac:dyDescent="0.3">
      <c r="IC7013" s="200" t="s">
        <v>15284</v>
      </c>
      <c r="ID7013" s="200" t="s">
        <v>15289</v>
      </c>
      <c r="IE7013" s="200" t="s">
        <v>15290</v>
      </c>
      <c r="IF7013" s="200" t="s">
        <v>1781</v>
      </c>
    </row>
    <row r="7014" spans="237:240" x14ac:dyDescent="0.3">
      <c r="IC7014" s="200" t="s">
        <v>15284</v>
      </c>
      <c r="ID7014" s="200" t="s">
        <v>15291</v>
      </c>
      <c r="IE7014" s="200" t="s">
        <v>15292</v>
      </c>
      <c r="IF7014" s="200" t="s">
        <v>1781</v>
      </c>
    </row>
    <row r="7015" spans="237:240" x14ac:dyDescent="0.3">
      <c r="IC7015" s="200" t="s">
        <v>15284</v>
      </c>
      <c r="ID7015" s="200" t="s">
        <v>8040</v>
      </c>
      <c r="IE7015" s="200" t="s">
        <v>15293</v>
      </c>
      <c r="IF7015" s="200" t="s">
        <v>1781</v>
      </c>
    </row>
    <row r="7016" spans="237:240" x14ac:dyDescent="0.3">
      <c r="IC7016" s="200" t="s">
        <v>15284</v>
      </c>
      <c r="ID7016" s="200" t="s">
        <v>15294</v>
      </c>
      <c r="IE7016" s="200" t="s">
        <v>15295</v>
      </c>
      <c r="IF7016" s="200" t="s">
        <v>1781</v>
      </c>
    </row>
    <row r="7017" spans="237:240" x14ac:dyDescent="0.3">
      <c r="IC7017" s="200" t="s">
        <v>15284</v>
      </c>
      <c r="ID7017" s="200" t="s">
        <v>15296</v>
      </c>
      <c r="IE7017" s="200" t="s">
        <v>15297</v>
      </c>
      <c r="IF7017" s="200" t="s">
        <v>1781</v>
      </c>
    </row>
    <row r="7018" spans="237:240" x14ac:dyDescent="0.3">
      <c r="IC7018" s="200" t="s">
        <v>15284</v>
      </c>
      <c r="ID7018" s="200" t="s">
        <v>15298</v>
      </c>
      <c r="IE7018" s="200" t="s">
        <v>15299</v>
      </c>
      <c r="IF7018" s="200" t="s">
        <v>1781</v>
      </c>
    </row>
    <row r="7019" spans="237:240" x14ac:dyDescent="0.3">
      <c r="IC7019" s="200" t="s">
        <v>15284</v>
      </c>
      <c r="ID7019" s="200" t="s">
        <v>15300</v>
      </c>
      <c r="IE7019" s="200" t="s">
        <v>15301</v>
      </c>
      <c r="IF7019" s="200" t="s">
        <v>1781</v>
      </c>
    </row>
    <row r="7020" spans="237:240" x14ac:dyDescent="0.3">
      <c r="IC7020" s="200" t="s">
        <v>15284</v>
      </c>
      <c r="ID7020" s="200" t="s">
        <v>15302</v>
      </c>
      <c r="IE7020" s="200" t="s">
        <v>15303</v>
      </c>
      <c r="IF7020" s="200" t="s">
        <v>1781</v>
      </c>
    </row>
    <row r="7021" spans="237:240" x14ac:dyDescent="0.3">
      <c r="IC7021" s="200" t="s">
        <v>15284</v>
      </c>
      <c r="ID7021" s="200" t="s">
        <v>15304</v>
      </c>
      <c r="IE7021" s="200" t="s">
        <v>15305</v>
      </c>
      <c r="IF7021" s="200" t="s">
        <v>1781</v>
      </c>
    </row>
    <row r="7022" spans="237:240" x14ac:dyDescent="0.3">
      <c r="IC7022" s="200" t="s">
        <v>15284</v>
      </c>
      <c r="ID7022" s="200" t="s">
        <v>15306</v>
      </c>
      <c r="IE7022" s="200" t="s">
        <v>15307</v>
      </c>
      <c r="IF7022" s="200" t="s">
        <v>1781</v>
      </c>
    </row>
    <row r="7023" spans="237:240" x14ac:dyDescent="0.3">
      <c r="IC7023" s="200" t="s">
        <v>15284</v>
      </c>
      <c r="ID7023" s="200" t="s">
        <v>15308</v>
      </c>
      <c r="IE7023" s="200" t="s">
        <v>15309</v>
      </c>
      <c r="IF7023" s="200" t="s">
        <v>1781</v>
      </c>
    </row>
    <row r="7024" spans="237:240" x14ac:dyDescent="0.3">
      <c r="IC7024" s="200" t="s">
        <v>15284</v>
      </c>
      <c r="ID7024" s="200" t="s">
        <v>15310</v>
      </c>
      <c r="IE7024" s="200" t="s">
        <v>15311</v>
      </c>
      <c r="IF7024" s="200" t="s">
        <v>1781</v>
      </c>
    </row>
    <row r="7025" spans="237:240" x14ac:dyDescent="0.3">
      <c r="IC7025" s="200" t="s">
        <v>15284</v>
      </c>
      <c r="ID7025" s="200" t="s">
        <v>15312</v>
      </c>
      <c r="IE7025" s="200" t="s">
        <v>15313</v>
      </c>
      <c r="IF7025" s="200" t="s">
        <v>1781</v>
      </c>
    </row>
    <row r="7026" spans="237:240" x14ac:dyDescent="0.3">
      <c r="IC7026" s="200" t="s">
        <v>15314</v>
      </c>
      <c r="ID7026" s="200" t="s">
        <v>15300</v>
      </c>
      <c r="IE7026" s="200" t="s">
        <v>15301</v>
      </c>
      <c r="IF7026" s="200" t="s">
        <v>1781</v>
      </c>
    </row>
    <row r="7027" spans="237:240" x14ac:dyDescent="0.3">
      <c r="IC7027" s="200" t="s">
        <v>15315</v>
      </c>
      <c r="ID7027" s="200" t="s">
        <v>15316</v>
      </c>
      <c r="IE7027" s="200" t="s">
        <v>15317</v>
      </c>
      <c r="IF7027" s="200" t="s">
        <v>1781</v>
      </c>
    </row>
    <row r="7028" spans="237:240" x14ac:dyDescent="0.3">
      <c r="IC7028" s="200" t="s">
        <v>15315</v>
      </c>
      <c r="ID7028" s="200" t="s">
        <v>15318</v>
      </c>
      <c r="IE7028" s="200" t="s">
        <v>15319</v>
      </c>
      <c r="IF7028" s="200" t="s">
        <v>1781</v>
      </c>
    </row>
    <row r="7029" spans="237:240" x14ac:dyDescent="0.3">
      <c r="IC7029" s="200" t="s">
        <v>15315</v>
      </c>
      <c r="ID7029" s="200" t="s">
        <v>15320</v>
      </c>
      <c r="IE7029" s="200" t="s">
        <v>15321</v>
      </c>
      <c r="IF7029" s="200" t="s">
        <v>1781</v>
      </c>
    </row>
    <row r="7030" spans="237:240" x14ac:dyDescent="0.3">
      <c r="IC7030" s="200" t="s">
        <v>15315</v>
      </c>
      <c r="ID7030" s="200" t="s">
        <v>15322</v>
      </c>
      <c r="IE7030" s="200" t="s">
        <v>15323</v>
      </c>
      <c r="IF7030" s="200" t="s">
        <v>1781</v>
      </c>
    </row>
    <row r="7031" spans="237:240" x14ac:dyDescent="0.3">
      <c r="IC7031" s="200" t="s">
        <v>15324</v>
      </c>
      <c r="ID7031" s="200" t="s">
        <v>15325</v>
      </c>
      <c r="IE7031" s="200" t="s">
        <v>15326</v>
      </c>
      <c r="IF7031" s="200" t="s">
        <v>1781</v>
      </c>
    </row>
    <row r="7032" spans="237:240" x14ac:dyDescent="0.3">
      <c r="IC7032" s="200" t="s">
        <v>15324</v>
      </c>
      <c r="ID7032" s="200" t="s">
        <v>15327</v>
      </c>
      <c r="IE7032" s="200" t="s">
        <v>15328</v>
      </c>
      <c r="IF7032" s="200" t="s">
        <v>1781</v>
      </c>
    </row>
    <row r="7033" spans="237:240" x14ac:dyDescent="0.3">
      <c r="IC7033" s="200" t="s">
        <v>15324</v>
      </c>
      <c r="ID7033" s="200" t="s">
        <v>15329</v>
      </c>
      <c r="IE7033" s="200" t="s">
        <v>15330</v>
      </c>
      <c r="IF7033" s="200" t="s">
        <v>1781</v>
      </c>
    </row>
    <row r="7034" spans="237:240" x14ac:dyDescent="0.3">
      <c r="IC7034" s="200" t="s">
        <v>15324</v>
      </c>
      <c r="ID7034" s="200" t="s">
        <v>15331</v>
      </c>
      <c r="IE7034" s="200" t="s">
        <v>15332</v>
      </c>
      <c r="IF7034" s="200" t="s">
        <v>1781</v>
      </c>
    </row>
    <row r="7035" spans="237:240" x14ac:dyDescent="0.3">
      <c r="IC7035" s="200" t="s">
        <v>15324</v>
      </c>
      <c r="ID7035" s="200" t="s">
        <v>15333</v>
      </c>
      <c r="IE7035" s="200" t="s">
        <v>15334</v>
      </c>
      <c r="IF7035" s="200" t="s">
        <v>1781</v>
      </c>
    </row>
    <row r="7036" spans="237:240" x14ac:dyDescent="0.3">
      <c r="IC7036" s="200" t="s">
        <v>15324</v>
      </c>
      <c r="ID7036" s="200" t="s">
        <v>718</v>
      </c>
      <c r="IE7036" s="200" t="s">
        <v>15335</v>
      </c>
      <c r="IF7036" s="200" t="s">
        <v>1781</v>
      </c>
    </row>
    <row r="7037" spans="237:240" x14ac:dyDescent="0.3">
      <c r="IC7037" s="200" t="s">
        <v>15324</v>
      </c>
      <c r="ID7037" s="200" t="s">
        <v>15336</v>
      </c>
      <c r="IE7037" s="200" t="s">
        <v>15337</v>
      </c>
      <c r="IF7037" s="200" t="s">
        <v>1781</v>
      </c>
    </row>
    <row r="7038" spans="237:240" x14ac:dyDescent="0.3">
      <c r="IC7038" s="200" t="s">
        <v>15324</v>
      </c>
      <c r="ID7038" s="200" t="s">
        <v>15338</v>
      </c>
      <c r="IE7038" s="200" t="s">
        <v>15339</v>
      </c>
      <c r="IF7038" s="200" t="s">
        <v>1781</v>
      </c>
    </row>
    <row r="7039" spans="237:240" x14ac:dyDescent="0.3">
      <c r="IC7039" s="200" t="s">
        <v>15324</v>
      </c>
      <c r="ID7039" s="200" t="s">
        <v>15340</v>
      </c>
      <c r="IE7039" s="200" t="s">
        <v>15341</v>
      </c>
      <c r="IF7039" s="200" t="s">
        <v>1781</v>
      </c>
    </row>
    <row r="7040" spans="237:240" x14ac:dyDescent="0.3">
      <c r="IC7040" s="200" t="s">
        <v>15324</v>
      </c>
      <c r="ID7040" s="200" t="s">
        <v>15342</v>
      </c>
      <c r="IE7040" s="200" t="s">
        <v>15343</v>
      </c>
      <c r="IF7040" s="200" t="s">
        <v>1781</v>
      </c>
    </row>
    <row r="7041" spans="237:240" x14ac:dyDescent="0.3">
      <c r="IC7041" s="200" t="s">
        <v>15324</v>
      </c>
      <c r="ID7041" s="200" t="s">
        <v>15344</v>
      </c>
      <c r="IE7041" s="200" t="s">
        <v>15345</v>
      </c>
      <c r="IF7041" s="200" t="s">
        <v>1781</v>
      </c>
    </row>
    <row r="7042" spans="237:240" x14ac:dyDescent="0.3">
      <c r="IC7042" s="200" t="s">
        <v>15324</v>
      </c>
      <c r="ID7042" s="200" t="s">
        <v>15346</v>
      </c>
      <c r="IE7042" s="200" t="s">
        <v>15347</v>
      </c>
      <c r="IF7042" s="200" t="s">
        <v>1781</v>
      </c>
    </row>
    <row r="7043" spans="237:240" x14ac:dyDescent="0.3">
      <c r="IC7043" s="200" t="s">
        <v>15324</v>
      </c>
      <c r="ID7043" s="200" t="s">
        <v>15348</v>
      </c>
      <c r="IE7043" s="200" t="s">
        <v>15349</v>
      </c>
      <c r="IF7043" s="200" t="s">
        <v>1781</v>
      </c>
    </row>
    <row r="7044" spans="237:240" x14ac:dyDescent="0.3">
      <c r="IC7044" s="200" t="s">
        <v>15324</v>
      </c>
      <c r="ID7044" s="200" t="s">
        <v>15350</v>
      </c>
      <c r="IE7044" s="200" t="s">
        <v>15351</v>
      </c>
      <c r="IF7044" s="200" t="s">
        <v>1781</v>
      </c>
    </row>
    <row r="7045" spans="237:240" x14ac:dyDescent="0.3">
      <c r="IC7045" s="200" t="s">
        <v>15324</v>
      </c>
      <c r="ID7045" s="200" t="s">
        <v>15352</v>
      </c>
      <c r="IE7045" s="200" t="s">
        <v>15353</v>
      </c>
      <c r="IF7045" s="200" t="s">
        <v>1781</v>
      </c>
    </row>
    <row r="7046" spans="237:240" x14ac:dyDescent="0.3">
      <c r="IC7046" s="200" t="s">
        <v>15324</v>
      </c>
      <c r="ID7046" s="200" t="s">
        <v>15354</v>
      </c>
      <c r="IE7046" s="200" t="s">
        <v>15355</v>
      </c>
      <c r="IF7046" s="200" t="s">
        <v>1781</v>
      </c>
    </row>
    <row r="7047" spans="237:240" x14ac:dyDescent="0.3">
      <c r="IC7047" s="200" t="s">
        <v>15324</v>
      </c>
      <c r="ID7047" s="200" t="s">
        <v>15356</v>
      </c>
      <c r="IE7047" s="200" t="s">
        <v>15357</v>
      </c>
      <c r="IF7047" s="200" t="s">
        <v>1781</v>
      </c>
    </row>
    <row r="7048" spans="237:240" x14ac:dyDescent="0.3">
      <c r="IC7048" s="200" t="s">
        <v>15324</v>
      </c>
      <c r="ID7048" s="200" t="s">
        <v>15358</v>
      </c>
      <c r="IE7048" s="200" t="s">
        <v>15359</v>
      </c>
      <c r="IF7048" s="200" t="s">
        <v>1781</v>
      </c>
    </row>
    <row r="7049" spans="237:240" x14ac:dyDescent="0.3">
      <c r="IC7049" s="200" t="s">
        <v>15324</v>
      </c>
      <c r="ID7049" s="200" t="s">
        <v>15360</v>
      </c>
      <c r="IE7049" s="200" t="s">
        <v>15361</v>
      </c>
      <c r="IF7049" s="200" t="s">
        <v>1781</v>
      </c>
    </row>
    <row r="7050" spans="237:240" x14ac:dyDescent="0.3">
      <c r="IC7050" s="200" t="s">
        <v>15324</v>
      </c>
      <c r="ID7050" s="200" t="s">
        <v>15088</v>
      </c>
      <c r="IE7050" s="200" t="s">
        <v>15362</v>
      </c>
      <c r="IF7050" s="200" t="s">
        <v>1781</v>
      </c>
    </row>
    <row r="7051" spans="237:240" x14ac:dyDescent="0.3">
      <c r="IC7051" s="200" t="s">
        <v>15324</v>
      </c>
      <c r="ID7051" s="200" t="s">
        <v>15086</v>
      </c>
      <c r="IE7051" s="200" t="s">
        <v>15363</v>
      </c>
      <c r="IF7051" s="200" t="s">
        <v>1781</v>
      </c>
    </row>
    <row r="7052" spans="237:240" x14ac:dyDescent="0.3">
      <c r="IC7052" s="200" t="s">
        <v>15364</v>
      </c>
      <c r="ID7052" s="200" t="s">
        <v>15365</v>
      </c>
      <c r="IE7052" s="200" t="s">
        <v>15366</v>
      </c>
      <c r="IF7052" s="200" t="s">
        <v>1781</v>
      </c>
    </row>
    <row r="7053" spans="237:240" x14ac:dyDescent="0.3">
      <c r="IC7053" s="200" t="s">
        <v>15367</v>
      </c>
      <c r="ID7053" s="200" t="s">
        <v>15368</v>
      </c>
      <c r="IE7053" s="200" t="s">
        <v>15369</v>
      </c>
      <c r="IF7053" s="200" t="s">
        <v>1781</v>
      </c>
    </row>
    <row r="7054" spans="237:240" x14ac:dyDescent="0.3">
      <c r="IC7054" s="200" t="s">
        <v>15367</v>
      </c>
      <c r="ID7054" s="200" t="s">
        <v>15370</v>
      </c>
      <c r="IE7054" s="200" t="s">
        <v>15371</v>
      </c>
      <c r="IF7054" s="200" t="s">
        <v>1781</v>
      </c>
    </row>
    <row r="7055" spans="237:240" x14ac:dyDescent="0.3">
      <c r="IC7055" s="200" t="s">
        <v>15367</v>
      </c>
      <c r="ID7055" s="200" t="s">
        <v>15372</v>
      </c>
      <c r="IE7055" s="200" t="s">
        <v>15373</v>
      </c>
      <c r="IF7055" s="200" t="s">
        <v>1781</v>
      </c>
    </row>
    <row r="7056" spans="237:240" x14ac:dyDescent="0.3">
      <c r="IC7056" s="200" t="s">
        <v>15367</v>
      </c>
      <c r="ID7056" s="200" t="s">
        <v>15374</v>
      </c>
      <c r="IE7056" s="200" t="s">
        <v>15375</v>
      </c>
      <c r="IF7056" s="200" t="s">
        <v>1781</v>
      </c>
    </row>
    <row r="7057" spans="237:240" x14ac:dyDescent="0.3">
      <c r="IC7057" s="200" t="s">
        <v>15367</v>
      </c>
      <c r="ID7057" s="200" t="s">
        <v>15376</v>
      </c>
      <c r="IE7057" s="200" t="s">
        <v>15377</v>
      </c>
      <c r="IF7057" s="200" t="s">
        <v>1781</v>
      </c>
    </row>
    <row r="7058" spans="237:240" x14ac:dyDescent="0.3">
      <c r="IC7058" s="200" t="s">
        <v>15367</v>
      </c>
      <c r="ID7058" s="200" t="s">
        <v>15378</v>
      </c>
      <c r="IE7058" s="200" t="s">
        <v>15379</v>
      </c>
      <c r="IF7058" s="200" t="s">
        <v>1781</v>
      </c>
    </row>
    <row r="7059" spans="237:240" x14ac:dyDescent="0.3">
      <c r="IC7059" s="200" t="s">
        <v>15367</v>
      </c>
      <c r="ID7059" s="200" t="s">
        <v>15380</v>
      </c>
      <c r="IE7059" s="200" t="s">
        <v>15381</v>
      </c>
      <c r="IF7059" s="200" t="s">
        <v>1781</v>
      </c>
    </row>
    <row r="7060" spans="237:240" x14ac:dyDescent="0.3">
      <c r="IC7060" s="200" t="s">
        <v>15367</v>
      </c>
      <c r="ID7060" s="200" t="s">
        <v>15382</v>
      </c>
      <c r="IE7060" s="200" t="s">
        <v>15383</v>
      </c>
      <c r="IF7060" s="200" t="s">
        <v>1781</v>
      </c>
    </row>
    <row r="7061" spans="237:240" x14ac:dyDescent="0.3">
      <c r="IC7061" s="200" t="s">
        <v>15367</v>
      </c>
      <c r="ID7061" s="200" t="s">
        <v>15384</v>
      </c>
      <c r="IE7061" s="200" t="s">
        <v>15385</v>
      </c>
      <c r="IF7061" s="200" t="s">
        <v>1781</v>
      </c>
    </row>
    <row r="7062" spans="237:240" x14ac:dyDescent="0.3">
      <c r="IC7062" s="200" t="s">
        <v>15367</v>
      </c>
      <c r="ID7062" s="200" t="s">
        <v>15386</v>
      </c>
      <c r="IE7062" s="200" t="s">
        <v>15387</v>
      </c>
      <c r="IF7062" s="200" t="s">
        <v>1781</v>
      </c>
    </row>
    <row r="7063" spans="237:240" x14ac:dyDescent="0.3">
      <c r="IC7063" s="200" t="s">
        <v>15367</v>
      </c>
      <c r="ID7063" s="200" t="s">
        <v>11585</v>
      </c>
      <c r="IE7063" s="200" t="s">
        <v>15388</v>
      </c>
      <c r="IF7063" s="200" t="s">
        <v>1781</v>
      </c>
    </row>
    <row r="7064" spans="237:240" x14ac:dyDescent="0.3">
      <c r="IC7064" s="200" t="s">
        <v>15367</v>
      </c>
      <c r="ID7064" s="200" t="s">
        <v>15389</v>
      </c>
      <c r="IE7064" s="200" t="s">
        <v>15390</v>
      </c>
      <c r="IF7064" s="200" t="s">
        <v>1781</v>
      </c>
    </row>
    <row r="7065" spans="237:240" x14ac:dyDescent="0.3">
      <c r="IC7065" s="200" t="s">
        <v>15367</v>
      </c>
      <c r="ID7065" s="200" t="s">
        <v>15391</v>
      </c>
      <c r="IE7065" s="200" t="s">
        <v>15392</v>
      </c>
      <c r="IF7065" s="200" t="s">
        <v>1781</v>
      </c>
    </row>
    <row r="7066" spans="237:240" x14ac:dyDescent="0.3">
      <c r="IC7066" s="200" t="s">
        <v>15367</v>
      </c>
      <c r="ID7066" s="200" t="s">
        <v>2055</v>
      </c>
      <c r="IE7066" s="200" t="s">
        <v>15393</v>
      </c>
      <c r="IF7066" s="200" t="s">
        <v>1781</v>
      </c>
    </row>
    <row r="7067" spans="237:240" x14ac:dyDescent="0.3">
      <c r="IC7067" s="200" t="s">
        <v>15367</v>
      </c>
      <c r="ID7067" s="200" t="s">
        <v>15394</v>
      </c>
      <c r="IE7067" s="200" t="s">
        <v>15395</v>
      </c>
      <c r="IF7067" s="200" t="s">
        <v>1781</v>
      </c>
    </row>
    <row r="7068" spans="237:240" x14ac:dyDescent="0.3">
      <c r="IC7068" s="200" t="s">
        <v>15367</v>
      </c>
      <c r="ID7068" s="200" t="s">
        <v>15396</v>
      </c>
      <c r="IE7068" s="200" t="s">
        <v>15397</v>
      </c>
      <c r="IF7068" s="200" t="s">
        <v>1781</v>
      </c>
    </row>
    <row r="7069" spans="237:240" x14ac:dyDescent="0.3">
      <c r="IC7069" s="200" t="s">
        <v>15367</v>
      </c>
      <c r="ID7069" s="200" t="s">
        <v>15398</v>
      </c>
      <c r="IE7069" s="200" t="s">
        <v>15399</v>
      </c>
      <c r="IF7069" s="200" t="s">
        <v>1781</v>
      </c>
    </row>
    <row r="7070" spans="237:240" x14ac:dyDescent="0.3">
      <c r="IC7070" s="200" t="s">
        <v>15367</v>
      </c>
      <c r="ID7070" s="200" t="s">
        <v>15400</v>
      </c>
      <c r="IE7070" s="200" t="s">
        <v>15401</v>
      </c>
      <c r="IF7070" s="200" t="s">
        <v>1781</v>
      </c>
    </row>
    <row r="7071" spans="237:240" x14ac:dyDescent="0.3">
      <c r="IC7071" s="200" t="s">
        <v>15367</v>
      </c>
      <c r="ID7071" s="200" t="s">
        <v>15402</v>
      </c>
      <c r="IE7071" s="200" t="s">
        <v>15403</v>
      </c>
      <c r="IF7071" s="200" t="s">
        <v>1781</v>
      </c>
    </row>
    <row r="7072" spans="237:240" x14ac:dyDescent="0.3">
      <c r="IC7072" s="200" t="s">
        <v>15367</v>
      </c>
      <c r="ID7072" s="200" t="s">
        <v>15404</v>
      </c>
      <c r="IE7072" s="200" t="s">
        <v>15405</v>
      </c>
      <c r="IF7072" s="200" t="s">
        <v>1781</v>
      </c>
    </row>
    <row r="7073" spans="237:240" x14ac:dyDescent="0.3">
      <c r="IC7073" s="200" t="s">
        <v>15367</v>
      </c>
      <c r="ID7073" s="200" t="s">
        <v>15406</v>
      </c>
      <c r="IE7073" s="200" t="s">
        <v>15407</v>
      </c>
      <c r="IF7073" s="200" t="s">
        <v>1781</v>
      </c>
    </row>
    <row r="7074" spans="237:240" x14ac:dyDescent="0.3">
      <c r="IC7074" s="200" t="s">
        <v>15367</v>
      </c>
      <c r="ID7074" s="200" t="s">
        <v>15408</v>
      </c>
      <c r="IE7074" s="200" t="s">
        <v>15409</v>
      </c>
      <c r="IF7074" s="200" t="s">
        <v>1781</v>
      </c>
    </row>
    <row r="7075" spans="237:240" x14ac:dyDescent="0.3">
      <c r="IC7075" s="200" t="s">
        <v>15367</v>
      </c>
      <c r="ID7075" s="200" t="s">
        <v>15410</v>
      </c>
      <c r="IE7075" s="200" t="s">
        <v>15411</v>
      </c>
      <c r="IF7075" s="200" t="s">
        <v>1781</v>
      </c>
    </row>
    <row r="7076" spans="237:240" x14ac:dyDescent="0.3">
      <c r="IC7076" s="200" t="s">
        <v>15412</v>
      </c>
      <c r="ID7076" s="200" t="s">
        <v>15413</v>
      </c>
      <c r="IE7076" s="200" t="s">
        <v>15414</v>
      </c>
      <c r="IF7076" s="200" t="s">
        <v>1781</v>
      </c>
    </row>
    <row r="7077" spans="237:240" x14ac:dyDescent="0.3">
      <c r="IC7077" s="200" t="s">
        <v>15412</v>
      </c>
      <c r="ID7077" s="200" t="s">
        <v>15415</v>
      </c>
      <c r="IE7077" s="200" t="s">
        <v>15416</v>
      </c>
      <c r="IF7077" s="200" t="s">
        <v>1781</v>
      </c>
    </row>
    <row r="7078" spans="237:240" x14ac:dyDescent="0.3">
      <c r="IC7078" s="200" t="s">
        <v>15412</v>
      </c>
      <c r="ID7078" s="200" t="s">
        <v>15417</v>
      </c>
      <c r="IE7078" s="200" t="s">
        <v>15418</v>
      </c>
      <c r="IF7078" s="200" t="s">
        <v>1781</v>
      </c>
    </row>
    <row r="7079" spans="237:240" x14ac:dyDescent="0.3">
      <c r="IC7079" s="200" t="s">
        <v>15412</v>
      </c>
      <c r="ID7079" s="200" t="s">
        <v>15419</v>
      </c>
      <c r="IE7079" s="200" t="s">
        <v>15420</v>
      </c>
      <c r="IF7079" s="200" t="s">
        <v>1781</v>
      </c>
    </row>
    <row r="7080" spans="237:240" x14ac:dyDescent="0.3">
      <c r="IC7080" s="200" t="s">
        <v>15412</v>
      </c>
      <c r="ID7080" s="200" t="s">
        <v>15421</v>
      </c>
      <c r="IE7080" s="200" t="s">
        <v>15422</v>
      </c>
      <c r="IF7080" s="200" t="s">
        <v>1781</v>
      </c>
    </row>
    <row r="7081" spans="237:240" x14ac:dyDescent="0.3">
      <c r="IC7081" s="200" t="s">
        <v>15412</v>
      </c>
      <c r="ID7081" s="200" t="s">
        <v>15423</v>
      </c>
      <c r="IE7081" s="200" t="s">
        <v>15424</v>
      </c>
      <c r="IF7081" s="200" t="s">
        <v>1781</v>
      </c>
    </row>
    <row r="7082" spans="237:240" x14ac:dyDescent="0.3">
      <c r="IC7082" s="200" t="s">
        <v>15425</v>
      </c>
      <c r="ID7082" s="200" t="s">
        <v>2111</v>
      </c>
      <c r="IE7082" s="200" t="s">
        <v>15426</v>
      </c>
      <c r="IF7082" s="200" t="s">
        <v>1781</v>
      </c>
    </row>
    <row r="7083" spans="237:240" x14ac:dyDescent="0.3">
      <c r="IC7083" s="200" t="s">
        <v>15425</v>
      </c>
      <c r="ID7083" s="200" t="s">
        <v>15427</v>
      </c>
      <c r="IE7083" s="200" t="s">
        <v>15428</v>
      </c>
      <c r="IF7083" s="200" t="s">
        <v>1781</v>
      </c>
    </row>
    <row r="7084" spans="237:240" x14ac:dyDescent="0.3">
      <c r="IC7084" s="200" t="s">
        <v>15425</v>
      </c>
      <c r="ID7084" s="200" t="s">
        <v>15429</v>
      </c>
      <c r="IE7084" s="200" t="s">
        <v>15430</v>
      </c>
      <c r="IF7084" s="200" t="s">
        <v>1781</v>
      </c>
    </row>
    <row r="7085" spans="237:240" x14ac:dyDescent="0.3">
      <c r="IC7085" s="200" t="s">
        <v>15425</v>
      </c>
      <c r="ID7085" s="200" t="s">
        <v>15431</v>
      </c>
      <c r="IE7085" s="200" t="s">
        <v>15432</v>
      </c>
      <c r="IF7085" s="200" t="s">
        <v>1781</v>
      </c>
    </row>
    <row r="7086" spans="237:240" x14ac:dyDescent="0.3">
      <c r="IC7086" s="200" t="s">
        <v>15425</v>
      </c>
      <c r="ID7086" s="200" t="s">
        <v>15433</v>
      </c>
      <c r="IE7086" s="200" t="s">
        <v>15434</v>
      </c>
      <c r="IF7086" s="200" t="s">
        <v>1781</v>
      </c>
    </row>
    <row r="7087" spans="237:240" x14ac:dyDescent="0.3">
      <c r="IC7087" s="200" t="s">
        <v>15425</v>
      </c>
      <c r="ID7087" s="200" t="s">
        <v>15435</v>
      </c>
      <c r="IE7087" s="200" t="s">
        <v>15436</v>
      </c>
      <c r="IF7087" s="200" t="s">
        <v>1781</v>
      </c>
    </row>
    <row r="7088" spans="237:240" x14ac:dyDescent="0.3">
      <c r="IC7088" s="200" t="s">
        <v>15425</v>
      </c>
      <c r="ID7088" s="200" t="s">
        <v>15437</v>
      </c>
      <c r="IE7088" s="200" t="s">
        <v>15438</v>
      </c>
      <c r="IF7088" s="200" t="s">
        <v>1781</v>
      </c>
    </row>
    <row r="7089" spans="237:240" x14ac:dyDescent="0.3">
      <c r="IC7089" s="200" t="s">
        <v>15425</v>
      </c>
      <c r="ID7089" s="200" t="s">
        <v>15439</v>
      </c>
      <c r="IE7089" s="200" t="s">
        <v>15440</v>
      </c>
      <c r="IF7089" s="200" t="s">
        <v>1781</v>
      </c>
    </row>
    <row r="7090" spans="237:240" x14ac:dyDescent="0.3">
      <c r="IC7090" s="200" t="s">
        <v>15425</v>
      </c>
      <c r="ID7090" s="200" t="s">
        <v>15441</v>
      </c>
      <c r="IE7090" s="200" t="s">
        <v>15442</v>
      </c>
      <c r="IF7090" s="200" t="s">
        <v>1781</v>
      </c>
    </row>
    <row r="7091" spans="237:240" x14ac:dyDescent="0.3">
      <c r="IC7091" s="200" t="s">
        <v>15425</v>
      </c>
      <c r="ID7091" s="200" t="s">
        <v>15443</v>
      </c>
      <c r="IE7091" s="200" t="s">
        <v>15444</v>
      </c>
      <c r="IF7091" s="200" t="s">
        <v>1781</v>
      </c>
    </row>
    <row r="7092" spans="237:240" x14ac:dyDescent="0.3">
      <c r="IC7092" s="200" t="s">
        <v>15445</v>
      </c>
      <c r="ID7092" s="200" t="s">
        <v>15446</v>
      </c>
      <c r="IE7092" s="200" t="s">
        <v>15447</v>
      </c>
      <c r="IF7092" s="200" t="s">
        <v>1781</v>
      </c>
    </row>
    <row r="7093" spans="237:240" x14ac:dyDescent="0.3">
      <c r="IC7093" s="200" t="s">
        <v>15445</v>
      </c>
      <c r="ID7093" s="200" t="s">
        <v>15448</v>
      </c>
      <c r="IE7093" s="200" t="s">
        <v>15449</v>
      </c>
      <c r="IF7093" s="200" t="s">
        <v>1781</v>
      </c>
    </row>
    <row r="7094" spans="237:240" x14ac:dyDescent="0.3">
      <c r="IC7094" s="200" t="s">
        <v>15445</v>
      </c>
      <c r="ID7094" s="200" t="s">
        <v>15450</v>
      </c>
      <c r="IE7094" s="200" t="s">
        <v>15451</v>
      </c>
      <c r="IF7094" s="200" t="s">
        <v>1781</v>
      </c>
    </row>
    <row r="7095" spans="237:240" x14ac:dyDescent="0.3">
      <c r="IC7095" s="200" t="s">
        <v>15445</v>
      </c>
      <c r="ID7095" s="200" t="s">
        <v>15452</v>
      </c>
      <c r="IE7095" s="200" t="s">
        <v>15453</v>
      </c>
      <c r="IF7095" s="200" t="s">
        <v>1781</v>
      </c>
    </row>
    <row r="7096" spans="237:240" x14ac:dyDescent="0.3">
      <c r="IC7096" s="200" t="s">
        <v>15445</v>
      </c>
      <c r="ID7096" s="200" t="s">
        <v>15454</v>
      </c>
      <c r="IE7096" s="200" t="s">
        <v>15455</v>
      </c>
      <c r="IF7096" s="200" t="s">
        <v>1781</v>
      </c>
    </row>
    <row r="7097" spans="237:240" x14ac:dyDescent="0.3">
      <c r="IC7097" s="200" t="s">
        <v>15445</v>
      </c>
      <c r="ID7097" s="200" t="s">
        <v>15102</v>
      </c>
      <c r="IE7097" s="200" t="s">
        <v>15456</v>
      </c>
      <c r="IF7097" s="200" t="s">
        <v>1781</v>
      </c>
    </row>
    <row r="7098" spans="237:240" x14ac:dyDescent="0.3">
      <c r="IC7098" s="200" t="s">
        <v>15445</v>
      </c>
      <c r="ID7098" s="200" t="s">
        <v>15457</v>
      </c>
      <c r="IE7098" s="200" t="s">
        <v>15458</v>
      </c>
      <c r="IF7098" s="200" t="s">
        <v>1781</v>
      </c>
    </row>
    <row r="7099" spans="237:240" x14ac:dyDescent="0.3">
      <c r="IC7099" s="200" t="s">
        <v>15445</v>
      </c>
      <c r="ID7099" s="200" t="s">
        <v>9617</v>
      </c>
      <c r="IE7099" s="200" t="s">
        <v>15459</v>
      </c>
      <c r="IF7099" s="200" t="s">
        <v>1781</v>
      </c>
    </row>
    <row r="7100" spans="237:240" x14ac:dyDescent="0.3">
      <c r="IC7100" s="200" t="s">
        <v>15445</v>
      </c>
      <c r="ID7100" s="200" t="s">
        <v>15460</v>
      </c>
      <c r="IE7100" s="200" t="s">
        <v>15461</v>
      </c>
      <c r="IF7100" s="200" t="s">
        <v>1781</v>
      </c>
    </row>
    <row r="7101" spans="237:240" x14ac:dyDescent="0.3">
      <c r="IC7101" s="200" t="s">
        <v>15445</v>
      </c>
      <c r="ID7101" s="200" t="s">
        <v>15462</v>
      </c>
      <c r="IE7101" s="200" t="s">
        <v>15463</v>
      </c>
      <c r="IF7101" s="200" t="s">
        <v>1781</v>
      </c>
    </row>
    <row r="7102" spans="237:240" x14ac:dyDescent="0.3">
      <c r="IC7102" s="200" t="s">
        <v>15445</v>
      </c>
      <c r="ID7102" s="200" t="s">
        <v>12511</v>
      </c>
      <c r="IE7102" s="200" t="s">
        <v>15464</v>
      </c>
      <c r="IF7102" s="200" t="s">
        <v>1781</v>
      </c>
    </row>
    <row r="7103" spans="237:240" x14ac:dyDescent="0.3">
      <c r="IC7103" s="200" t="s">
        <v>15445</v>
      </c>
      <c r="ID7103" s="200" t="s">
        <v>15465</v>
      </c>
      <c r="IE7103" s="200" t="s">
        <v>15466</v>
      </c>
      <c r="IF7103" s="200" t="s">
        <v>1781</v>
      </c>
    </row>
    <row r="7104" spans="237:240" x14ac:dyDescent="0.3">
      <c r="IC7104" s="200" t="s">
        <v>15467</v>
      </c>
      <c r="ID7104" s="200" t="s">
        <v>15468</v>
      </c>
      <c r="IE7104" s="200" t="s">
        <v>15469</v>
      </c>
      <c r="IF7104" s="200" t="s">
        <v>1781</v>
      </c>
    </row>
    <row r="7105" spans="237:240" x14ac:dyDescent="0.3">
      <c r="IC7105" s="200" t="s">
        <v>15467</v>
      </c>
      <c r="ID7105" s="200" t="s">
        <v>6144</v>
      </c>
      <c r="IE7105" s="200" t="s">
        <v>15470</v>
      </c>
      <c r="IF7105" s="200" t="s">
        <v>1781</v>
      </c>
    </row>
    <row r="7106" spans="237:240" x14ac:dyDescent="0.3">
      <c r="IC7106" s="200" t="s">
        <v>15467</v>
      </c>
      <c r="ID7106" s="200" t="s">
        <v>15471</v>
      </c>
      <c r="IE7106" s="200" t="s">
        <v>15472</v>
      </c>
      <c r="IF7106" s="200" t="s">
        <v>1781</v>
      </c>
    </row>
    <row r="7107" spans="237:240" x14ac:dyDescent="0.3">
      <c r="IC7107" s="200" t="s">
        <v>15467</v>
      </c>
      <c r="ID7107" s="200" t="s">
        <v>15473</v>
      </c>
      <c r="IE7107" s="200" t="s">
        <v>15474</v>
      </c>
      <c r="IF7107" s="200" t="s">
        <v>1781</v>
      </c>
    </row>
    <row r="7108" spans="237:240" x14ac:dyDescent="0.3">
      <c r="IC7108" s="200" t="s">
        <v>15467</v>
      </c>
      <c r="ID7108" s="200" t="s">
        <v>15475</v>
      </c>
      <c r="IE7108" s="200" t="s">
        <v>15476</v>
      </c>
      <c r="IF7108" s="200" t="s">
        <v>1781</v>
      </c>
    </row>
    <row r="7109" spans="237:240" x14ac:dyDescent="0.3">
      <c r="IC7109" s="200" t="s">
        <v>15467</v>
      </c>
      <c r="ID7109" s="200" t="s">
        <v>15477</v>
      </c>
      <c r="IE7109" s="200" t="s">
        <v>15478</v>
      </c>
      <c r="IF7109" s="200" t="s">
        <v>1781</v>
      </c>
    </row>
    <row r="7110" spans="237:240" x14ac:dyDescent="0.3">
      <c r="IC7110" s="200" t="s">
        <v>15467</v>
      </c>
      <c r="ID7110" s="200" t="s">
        <v>15479</v>
      </c>
      <c r="IE7110" s="200" t="s">
        <v>15480</v>
      </c>
      <c r="IF7110" s="200" t="s">
        <v>1781</v>
      </c>
    </row>
    <row r="7111" spans="237:240" x14ac:dyDescent="0.3">
      <c r="IC7111" s="200" t="s">
        <v>15467</v>
      </c>
      <c r="ID7111" s="200" t="s">
        <v>15481</v>
      </c>
      <c r="IE7111" s="200" t="s">
        <v>15482</v>
      </c>
      <c r="IF7111" s="200" t="s">
        <v>1781</v>
      </c>
    </row>
    <row r="7112" spans="237:240" x14ac:dyDescent="0.3">
      <c r="IC7112" s="200" t="s">
        <v>15467</v>
      </c>
      <c r="ID7112" s="200" t="s">
        <v>15483</v>
      </c>
      <c r="IE7112" s="200" t="s">
        <v>15484</v>
      </c>
      <c r="IF7112" s="200" t="s">
        <v>1781</v>
      </c>
    </row>
    <row r="7113" spans="237:240" x14ac:dyDescent="0.3">
      <c r="IC7113" s="200" t="s">
        <v>15467</v>
      </c>
      <c r="ID7113" s="200" t="s">
        <v>15485</v>
      </c>
      <c r="IE7113" s="200" t="s">
        <v>15486</v>
      </c>
      <c r="IF7113" s="200" t="s">
        <v>1781</v>
      </c>
    </row>
    <row r="7114" spans="237:240" x14ac:dyDescent="0.3">
      <c r="IC7114" s="200" t="s">
        <v>15467</v>
      </c>
      <c r="ID7114" s="200" t="s">
        <v>15487</v>
      </c>
      <c r="IE7114" s="200" t="s">
        <v>15488</v>
      </c>
      <c r="IF7114" s="200" t="s">
        <v>1781</v>
      </c>
    </row>
    <row r="7115" spans="237:240" x14ac:dyDescent="0.3">
      <c r="IC7115" s="200" t="s">
        <v>15467</v>
      </c>
      <c r="ID7115" s="200" t="s">
        <v>15489</v>
      </c>
      <c r="IE7115" s="200" t="s">
        <v>15490</v>
      </c>
      <c r="IF7115" s="200" t="s">
        <v>1781</v>
      </c>
    </row>
    <row r="7116" spans="237:240" x14ac:dyDescent="0.3">
      <c r="IC7116" s="200" t="s">
        <v>15467</v>
      </c>
      <c r="ID7116" s="200" t="s">
        <v>15491</v>
      </c>
      <c r="IE7116" s="200" t="s">
        <v>15492</v>
      </c>
      <c r="IF7116" s="200" t="s">
        <v>1781</v>
      </c>
    </row>
    <row r="7117" spans="237:240" x14ac:dyDescent="0.3">
      <c r="IC7117" s="200" t="s">
        <v>15493</v>
      </c>
      <c r="ID7117" s="200" t="s">
        <v>15494</v>
      </c>
      <c r="IE7117" s="200" t="s">
        <v>15495</v>
      </c>
      <c r="IF7117" s="200" t="s">
        <v>1781</v>
      </c>
    </row>
    <row r="7118" spans="237:240" x14ac:dyDescent="0.3">
      <c r="IC7118" s="200" t="s">
        <v>15493</v>
      </c>
      <c r="ID7118" s="200" t="s">
        <v>15496</v>
      </c>
      <c r="IE7118" s="200" t="s">
        <v>15497</v>
      </c>
      <c r="IF7118" s="200" t="s">
        <v>1781</v>
      </c>
    </row>
    <row r="7119" spans="237:240" x14ac:dyDescent="0.3">
      <c r="IC7119" s="200" t="s">
        <v>15493</v>
      </c>
      <c r="ID7119" s="200" t="s">
        <v>15498</v>
      </c>
      <c r="IE7119" s="200" t="s">
        <v>15499</v>
      </c>
      <c r="IF7119" s="200" t="s">
        <v>1781</v>
      </c>
    </row>
    <row r="7120" spans="237:240" x14ac:dyDescent="0.3">
      <c r="IC7120" s="200" t="s">
        <v>15493</v>
      </c>
      <c r="ID7120" s="200" t="s">
        <v>15500</v>
      </c>
      <c r="IE7120" s="200" t="s">
        <v>15501</v>
      </c>
      <c r="IF7120" s="200" t="s">
        <v>1781</v>
      </c>
    </row>
    <row r="7121" spans="237:240" x14ac:dyDescent="0.3">
      <c r="IC7121" s="200" t="s">
        <v>15493</v>
      </c>
      <c r="ID7121" s="200" t="s">
        <v>15502</v>
      </c>
      <c r="IE7121" s="200" t="s">
        <v>15503</v>
      </c>
      <c r="IF7121" s="200" t="s">
        <v>1781</v>
      </c>
    </row>
    <row r="7122" spans="237:240" x14ac:dyDescent="0.3">
      <c r="IC7122" s="200" t="s">
        <v>15493</v>
      </c>
      <c r="ID7122" s="200" t="s">
        <v>15504</v>
      </c>
      <c r="IE7122" s="200" t="s">
        <v>15505</v>
      </c>
      <c r="IF7122" s="200" t="s">
        <v>1781</v>
      </c>
    </row>
    <row r="7123" spans="237:240" x14ac:dyDescent="0.3">
      <c r="IC7123" s="200" t="s">
        <v>15493</v>
      </c>
      <c r="ID7123" s="200" t="s">
        <v>15506</v>
      </c>
      <c r="IE7123" s="200" t="s">
        <v>15507</v>
      </c>
      <c r="IF7123" s="200" t="s">
        <v>1781</v>
      </c>
    </row>
    <row r="7124" spans="237:240" x14ac:dyDescent="0.3">
      <c r="IC7124" s="200" t="s">
        <v>15493</v>
      </c>
      <c r="ID7124" s="200" t="s">
        <v>15508</v>
      </c>
      <c r="IE7124" s="200" t="s">
        <v>15509</v>
      </c>
      <c r="IF7124" s="200" t="s">
        <v>1781</v>
      </c>
    </row>
    <row r="7125" spans="237:240" x14ac:dyDescent="0.3">
      <c r="IC7125" s="200" t="s">
        <v>15510</v>
      </c>
      <c r="ID7125" s="200" t="s">
        <v>15511</v>
      </c>
      <c r="IE7125" s="200" t="s">
        <v>15512</v>
      </c>
      <c r="IF7125" s="200" t="s">
        <v>1781</v>
      </c>
    </row>
    <row r="7126" spans="237:240" x14ac:dyDescent="0.3">
      <c r="IC7126" s="200" t="s">
        <v>15510</v>
      </c>
      <c r="ID7126" s="200" t="s">
        <v>15513</v>
      </c>
      <c r="IE7126" s="200" t="s">
        <v>15514</v>
      </c>
      <c r="IF7126" s="200" t="s">
        <v>1781</v>
      </c>
    </row>
    <row r="7127" spans="237:240" x14ac:dyDescent="0.3">
      <c r="IC7127" s="200" t="s">
        <v>15510</v>
      </c>
      <c r="ID7127" s="200" t="s">
        <v>15515</v>
      </c>
      <c r="IE7127" s="200" t="s">
        <v>15516</v>
      </c>
      <c r="IF7127" s="200" t="s">
        <v>1781</v>
      </c>
    </row>
    <row r="7128" spans="237:240" x14ac:dyDescent="0.3">
      <c r="IC7128" s="200" t="s">
        <v>15510</v>
      </c>
      <c r="ID7128" s="200" t="s">
        <v>15517</v>
      </c>
      <c r="IE7128" s="200" t="s">
        <v>15518</v>
      </c>
      <c r="IF7128" s="200" t="s">
        <v>1781</v>
      </c>
    </row>
    <row r="7129" spans="237:240" x14ac:dyDescent="0.3">
      <c r="IC7129" s="200" t="s">
        <v>15510</v>
      </c>
      <c r="ID7129" s="200" t="s">
        <v>15519</v>
      </c>
      <c r="IE7129" s="200" t="s">
        <v>15520</v>
      </c>
      <c r="IF7129" s="200" t="s">
        <v>1781</v>
      </c>
    </row>
    <row r="7130" spans="237:240" x14ac:dyDescent="0.3">
      <c r="IC7130" s="200" t="s">
        <v>15510</v>
      </c>
      <c r="ID7130" s="200" t="s">
        <v>15521</v>
      </c>
      <c r="IE7130" s="200" t="s">
        <v>15522</v>
      </c>
      <c r="IF7130" s="200" t="s">
        <v>1781</v>
      </c>
    </row>
    <row r="7131" spans="237:240" x14ac:dyDescent="0.3">
      <c r="IC7131" s="200" t="s">
        <v>15510</v>
      </c>
      <c r="ID7131" s="200" t="s">
        <v>15523</v>
      </c>
      <c r="IE7131" s="200" t="s">
        <v>15524</v>
      </c>
      <c r="IF7131" s="200" t="s">
        <v>1781</v>
      </c>
    </row>
    <row r="7132" spans="237:240" x14ac:dyDescent="0.3">
      <c r="IC7132" s="200" t="s">
        <v>15510</v>
      </c>
      <c r="ID7132" s="200" t="s">
        <v>15525</v>
      </c>
      <c r="IE7132" s="200" t="s">
        <v>15526</v>
      </c>
      <c r="IF7132" s="200" t="s">
        <v>1781</v>
      </c>
    </row>
    <row r="7133" spans="237:240" x14ac:dyDescent="0.3">
      <c r="IC7133" s="200" t="s">
        <v>15510</v>
      </c>
      <c r="ID7133" s="200" t="s">
        <v>15508</v>
      </c>
      <c r="IE7133" s="200" t="s">
        <v>15509</v>
      </c>
      <c r="IF7133" s="200" t="s">
        <v>1781</v>
      </c>
    </row>
    <row r="7134" spans="237:240" x14ac:dyDescent="0.3">
      <c r="IC7134" s="200" t="s">
        <v>15527</v>
      </c>
      <c r="ID7134" s="200" t="s">
        <v>4936</v>
      </c>
      <c r="IE7134" s="200" t="s">
        <v>15528</v>
      </c>
      <c r="IF7134" s="200" t="s">
        <v>1781</v>
      </c>
    </row>
    <row r="7135" spans="237:240" x14ac:dyDescent="0.3">
      <c r="IC7135" s="200" t="s">
        <v>15527</v>
      </c>
      <c r="ID7135" s="200" t="s">
        <v>15529</v>
      </c>
      <c r="IE7135" s="200" t="s">
        <v>15530</v>
      </c>
      <c r="IF7135" s="200" t="s">
        <v>1781</v>
      </c>
    </row>
    <row r="7136" spans="237:240" x14ac:dyDescent="0.3">
      <c r="IC7136" s="200" t="s">
        <v>15527</v>
      </c>
      <c r="ID7136" s="200" t="s">
        <v>15531</v>
      </c>
      <c r="IE7136" s="200" t="s">
        <v>15532</v>
      </c>
      <c r="IF7136" s="200" t="s">
        <v>1781</v>
      </c>
    </row>
    <row r="7137" spans="237:240" x14ac:dyDescent="0.3">
      <c r="IC7137" s="200" t="s">
        <v>15527</v>
      </c>
      <c r="ID7137" s="200" t="s">
        <v>7072</v>
      </c>
      <c r="IE7137" s="200" t="s">
        <v>15533</v>
      </c>
      <c r="IF7137" s="200" t="s">
        <v>1781</v>
      </c>
    </row>
    <row r="7138" spans="237:240" x14ac:dyDescent="0.3">
      <c r="IC7138" s="200" t="s">
        <v>15534</v>
      </c>
      <c r="ID7138" s="200" t="s">
        <v>15535</v>
      </c>
      <c r="IE7138" s="200" t="s">
        <v>15536</v>
      </c>
      <c r="IF7138" s="200" t="s">
        <v>1781</v>
      </c>
    </row>
    <row r="7139" spans="237:240" x14ac:dyDescent="0.3">
      <c r="IC7139" s="200" t="s">
        <v>15534</v>
      </c>
      <c r="ID7139" s="200" t="s">
        <v>15537</v>
      </c>
      <c r="IE7139" s="200" t="s">
        <v>15538</v>
      </c>
      <c r="IF7139" s="200" t="s">
        <v>1781</v>
      </c>
    </row>
    <row r="7140" spans="237:240" x14ac:dyDescent="0.3">
      <c r="IC7140" s="200" t="s">
        <v>15534</v>
      </c>
      <c r="ID7140" s="200" t="s">
        <v>15539</v>
      </c>
      <c r="IE7140" s="200" t="s">
        <v>15540</v>
      </c>
      <c r="IF7140" s="200" t="s">
        <v>1781</v>
      </c>
    </row>
    <row r="7141" spans="237:240" x14ac:dyDescent="0.3">
      <c r="IC7141" s="200" t="s">
        <v>15534</v>
      </c>
      <c r="ID7141" s="200" t="s">
        <v>15541</v>
      </c>
      <c r="IE7141" s="200" t="s">
        <v>15542</v>
      </c>
      <c r="IF7141" s="200" t="s">
        <v>1781</v>
      </c>
    </row>
    <row r="7142" spans="237:240" x14ac:dyDescent="0.3">
      <c r="IC7142" s="200" t="s">
        <v>15534</v>
      </c>
      <c r="ID7142" s="200" t="s">
        <v>15543</v>
      </c>
      <c r="IE7142" s="200" t="s">
        <v>15544</v>
      </c>
      <c r="IF7142" s="200" t="s">
        <v>1781</v>
      </c>
    </row>
    <row r="7143" spans="237:240" x14ac:dyDescent="0.3">
      <c r="IC7143" s="200" t="s">
        <v>15545</v>
      </c>
      <c r="ID7143" s="200" t="s">
        <v>15546</v>
      </c>
      <c r="IE7143" s="200" t="s">
        <v>15547</v>
      </c>
      <c r="IF7143" s="200" t="s">
        <v>1781</v>
      </c>
    </row>
    <row r="7144" spans="237:240" x14ac:dyDescent="0.3">
      <c r="IC7144" s="200" t="s">
        <v>15545</v>
      </c>
      <c r="ID7144" s="200" t="s">
        <v>15548</v>
      </c>
      <c r="IE7144" s="200" t="s">
        <v>15549</v>
      </c>
      <c r="IF7144" s="200" t="s">
        <v>1781</v>
      </c>
    </row>
    <row r="7145" spans="237:240" x14ac:dyDescent="0.3">
      <c r="IC7145" s="200" t="s">
        <v>15550</v>
      </c>
      <c r="ID7145" s="200" t="s">
        <v>15551</v>
      </c>
      <c r="IE7145" s="200" t="s">
        <v>15552</v>
      </c>
      <c r="IF7145" s="200" t="s">
        <v>1781</v>
      </c>
    </row>
    <row r="7146" spans="237:240" x14ac:dyDescent="0.3">
      <c r="IC7146" s="200" t="s">
        <v>15550</v>
      </c>
      <c r="ID7146" s="200" t="s">
        <v>15553</v>
      </c>
      <c r="IE7146" s="200" t="s">
        <v>15554</v>
      </c>
      <c r="IF7146" s="200" t="s">
        <v>1781</v>
      </c>
    </row>
    <row r="7147" spans="237:240" x14ac:dyDescent="0.3">
      <c r="IC7147" s="200" t="s">
        <v>15550</v>
      </c>
      <c r="ID7147" s="200" t="s">
        <v>15555</v>
      </c>
      <c r="IE7147" s="200" t="s">
        <v>15556</v>
      </c>
      <c r="IF7147" s="200" t="s">
        <v>1781</v>
      </c>
    </row>
    <row r="7148" spans="237:240" x14ac:dyDescent="0.3">
      <c r="IC7148" s="200" t="s">
        <v>15550</v>
      </c>
      <c r="ID7148" s="200" t="s">
        <v>15557</v>
      </c>
      <c r="IE7148" s="200" t="s">
        <v>15558</v>
      </c>
      <c r="IF7148" s="200" t="s">
        <v>1781</v>
      </c>
    </row>
    <row r="7149" spans="237:240" x14ac:dyDescent="0.3">
      <c r="IC7149" s="200" t="s">
        <v>15550</v>
      </c>
      <c r="ID7149" s="200" t="s">
        <v>15559</v>
      </c>
      <c r="IE7149" s="200" t="s">
        <v>15560</v>
      </c>
      <c r="IF7149" s="200" t="s">
        <v>1781</v>
      </c>
    </row>
    <row r="7150" spans="237:240" x14ac:dyDescent="0.3">
      <c r="IC7150" s="200" t="s">
        <v>15550</v>
      </c>
      <c r="ID7150" s="200" t="s">
        <v>15561</v>
      </c>
      <c r="IE7150" s="200" t="s">
        <v>15562</v>
      </c>
      <c r="IF7150" s="200" t="s">
        <v>1781</v>
      </c>
    </row>
    <row r="7151" spans="237:240" x14ac:dyDescent="0.3">
      <c r="IC7151" s="200" t="s">
        <v>15550</v>
      </c>
      <c r="ID7151" s="200" t="s">
        <v>15563</v>
      </c>
      <c r="IE7151" s="200" t="s">
        <v>15564</v>
      </c>
      <c r="IF7151" s="200" t="s">
        <v>1781</v>
      </c>
    </row>
    <row r="7152" spans="237:240" x14ac:dyDescent="0.3">
      <c r="IC7152" s="200" t="s">
        <v>15565</v>
      </c>
      <c r="ID7152" s="200" t="s">
        <v>15566</v>
      </c>
      <c r="IE7152" s="200" t="s">
        <v>15567</v>
      </c>
      <c r="IF7152" s="200" t="s">
        <v>1781</v>
      </c>
    </row>
    <row r="7153" spans="237:240" x14ac:dyDescent="0.3">
      <c r="IC7153" s="200" t="s">
        <v>15565</v>
      </c>
      <c r="ID7153" s="200" t="s">
        <v>15568</v>
      </c>
      <c r="IE7153" s="200" t="s">
        <v>15569</v>
      </c>
      <c r="IF7153" s="200" t="s">
        <v>1781</v>
      </c>
    </row>
    <row r="7154" spans="237:240" x14ac:dyDescent="0.3">
      <c r="IC7154" s="200" t="s">
        <v>15565</v>
      </c>
      <c r="ID7154" s="200" t="s">
        <v>585</v>
      </c>
      <c r="IE7154" s="200" t="s">
        <v>15570</v>
      </c>
      <c r="IF7154" s="200" t="s">
        <v>1781</v>
      </c>
    </row>
    <row r="7155" spans="237:240" x14ac:dyDescent="0.3">
      <c r="IC7155" s="200" t="s">
        <v>15571</v>
      </c>
      <c r="ID7155" s="200" t="s">
        <v>15572</v>
      </c>
      <c r="IE7155" s="200" t="s">
        <v>15573</v>
      </c>
      <c r="IF7155" s="200" t="s">
        <v>1781</v>
      </c>
    </row>
    <row r="7156" spans="237:240" x14ac:dyDescent="0.3">
      <c r="IC7156" s="200" t="s">
        <v>15571</v>
      </c>
      <c r="ID7156" s="200" t="s">
        <v>15574</v>
      </c>
      <c r="IE7156" s="200" t="s">
        <v>15575</v>
      </c>
      <c r="IF7156" s="200" t="s">
        <v>1781</v>
      </c>
    </row>
    <row r="7157" spans="237:240" x14ac:dyDescent="0.3">
      <c r="IC7157" s="200" t="s">
        <v>15571</v>
      </c>
      <c r="ID7157" s="200" t="s">
        <v>1374</v>
      </c>
      <c r="IE7157" s="200" t="s">
        <v>15576</v>
      </c>
      <c r="IF7157" s="200" t="s">
        <v>1781</v>
      </c>
    </row>
    <row r="7158" spans="237:240" x14ac:dyDescent="0.3">
      <c r="IC7158" s="200" t="s">
        <v>15571</v>
      </c>
      <c r="ID7158" s="200" t="s">
        <v>15577</v>
      </c>
      <c r="IE7158" s="200" t="s">
        <v>15578</v>
      </c>
      <c r="IF7158" s="200" t="s">
        <v>1781</v>
      </c>
    </row>
    <row r="7159" spans="237:240" x14ac:dyDescent="0.3">
      <c r="IC7159" s="200" t="s">
        <v>15579</v>
      </c>
      <c r="ID7159" s="200" t="s">
        <v>15580</v>
      </c>
      <c r="IE7159" s="200" t="s">
        <v>15581</v>
      </c>
      <c r="IF7159" s="200" t="s">
        <v>1781</v>
      </c>
    </row>
    <row r="7160" spans="237:240" x14ac:dyDescent="0.3">
      <c r="IC7160" s="200" t="s">
        <v>15582</v>
      </c>
      <c r="ID7160" s="200" t="s">
        <v>15583</v>
      </c>
      <c r="IE7160" s="200" t="s">
        <v>15584</v>
      </c>
      <c r="IF7160" s="200" t="s">
        <v>1781</v>
      </c>
    </row>
    <row r="7161" spans="237:240" x14ac:dyDescent="0.3">
      <c r="IC7161" s="200" t="s">
        <v>15585</v>
      </c>
      <c r="ID7161" s="200" t="s">
        <v>15586</v>
      </c>
      <c r="IE7161" s="200" t="s">
        <v>15587</v>
      </c>
      <c r="IF7161" s="200" t="s">
        <v>1781</v>
      </c>
    </row>
    <row r="7162" spans="237:240" x14ac:dyDescent="0.3">
      <c r="IC7162" s="200" t="s">
        <v>15585</v>
      </c>
      <c r="ID7162" s="200" t="s">
        <v>15588</v>
      </c>
      <c r="IE7162" s="200" t="s">
        <v>15589</v>
      </c>
      <c r="IF7162" s="200" t="s">
        <v>1781</v>
      </c>
    </row>
    <row r="7163" spans="237:240" x14ac:dyDescent="0.3">
      <c r="IC7163" s="200" t="s">
        <v>15585</v>
      </c>
      <c r="ID7163" s="200" t="s">
        <v>15590</v>
      </c>
      <c r="IE7163" s="200" t="s">
        <v>15591</v>
      </c>
      <c r="IF7163" s="200" t="s">
        <v>1781</v>
      </c>
    </row>
    <row r="7164" spans="237:240" x14ac:dyDescent="0.3">
      <c r="IC7164" s="200" t="s">
        <v>15592</v>
      </c>
      <c r="ID7164" s="200" t="s">
        <v>15593</v>
      </c>
      <c r="IE7164" s="200" t="s">
        <v>15594</v>
      </c>
      <c r="IF7164" s="200" t="s">
        <v>1781</v>
      </c>
    </row>
    <row r="7165" spans="237:240" x14ac:dyDescent="0.3">
      <c r="IC7165" s="200" t="s">
        <v>15592</v>
      </c>
      <c r="ID7165" s="200" t="s">
        <v>15595</v>
      </c>
      <c r="IE7165" s="200" t="s">
        <v>15596</v>
      </c>
      <c r="IF7165" s="200" t="s">
        <v>1781</v>
      </c>
    </row>
    <row r="7166" spans="237:240" x14ac:dyDescent="0.3">
      <c r="IC7166" s="200" t="s">
        <v>15592</v>
      </c>
      <c r="ID7166" s="200" t="s">
        <v>15597</v>
      </c>
      <c r="IE7166" s="200" t="s">
        <v>15598</v>
      </c>
      <c r="IF7166" s="200" t="s">
        <v>1781</v>
      </c>
    </row>
    <row r="7167" spans="237:240" x14ac:dyDescent="0.3">
      <c r="IC7167" s="200" t="s">
        <v>15592</v>
      </c>
      <c r="ID7167" s="200" t="s">
        <v>15599</v>
      </c>
      <c r="IE7167" s="200" t="s">
        <v>15600</v>
      </c>
      <c r="IF7167" s="200" t="s">
        <v>1781</v>
      </c>
    </row>
    <row r="7168" spans="237:240" x14ac:dyDescent="0.3">
      <c r="IC7168" s="200" t="s">
        <v>15592</v>
      </c>
      <c r="ID7168" s="200" t="s">
        <v>15601</v>
      </c>
      <c r="IE7168" s="200" t="s">
        <v>15602</v>
      </c>
      <c r="IF7168" s="200" t="s">
        <v>1781</v>
      </c>
    </row>
    <row r="7169" spans="237:240" x14ac:dyDescent="0.3">
      <c r="IC7169" s="200" t="s">
        <v>15592</v>
      </c>
      <c r="ID7169" s="200" t="s">
        <v>15603</v>
      </c>
      <c r="IE7169" s="200" t="s">
        <v>15604</v>
      </c>
      <c r="IF7169" s="200" t="s">
        <v>1781</v>
      </c>
    </row>
    <row r="7170" spans="237:240" x14ac:dyDescent="0.3">
      <c r="IC7170" s="200" t="s">
        <v>15592</v>
      </c>
      <c r="ID7170" s="200" t="s">
        <v>15605</v>
      </c>
      <c r="IE7170" s="200" t="s">
        <v>15606</v>
      </c>
      <c r="IF7170" s="200" t="s">
        <v>1781</v>
      </c>
    </row>
    <row r="7171" spans="237:240" x14ac:dyDescent="0.3">
      <c r="IC7171" s="200" t="s">
        <v>15592</v>
      </c>
      <c r="ID7171" s="200" t="s">
        <v>15607</v>
      </c>
      <c r="IE7171" s="200" t="s">
        <v>15608</v>
      </c>
      <c r="IF7171" s="200" t="s">
        <v>1781</v>
      </c>
    </row>
    <row r="7172" spans="237:240" x14ac:dyDescent="0.3">
      <c r="IC7172" s="200" t="s">
        <v>15592</v>
      </c>
      <c r="ID7172" s="200" t="s">
        <v>15609</v>
      </c>
      <c r="IE7172" s="200" t="s">
        <v>15610</v>
      </c>
      <c r="IF7172" s="200" t="s">
        <v>1781</v>
      </c>
    </row>
    <row r="7173" spans="237:240" x14ac:dyDescent="0.3">
      <c r="IC7173" s="200" t="s">
        <v>15592</v>
      </c>
      <c r="ID7173" s="200" t="s">
        <v>4823</v>
      </c>
      <c r="IE7173" s="200" t="s">
        <v>15611</v>
      </c>
      <c r="IF7173" s="200" t="s">
        <v>1781</v>
      </c>
    </row>
    <row r="7174" spans="237:240" x14ac:dyDescent="0.3">
      <c r="IC7174" s="200" t="s">
        <v>15592</v>
      </c>
      <c r="ID7174" s="200" t="s">
        <v>15612</v>
      </c>
      <c r="IE7174" s="200" t="s">
        <v>15613</v>
      </c>
      <c r="IF7174" s="200" t="s">
        <v>1781</v>
      </c>
    </row>
    <row r="7175" spans="237:240" x14ac:dyDescent="0.3">
      <c r="IC7175" s="200" t="s">
        <v>15592</v>
      </c>
      <c r="ID7175" s="200" t="s">
        <v>15614</v>
      </c>
      <c r="IE7175" s="200" t="s">
        <v>15615</v>
      </c>
      <c r="IF7175" s="200" t="s">
        <v>1781</v>
      </c>
    </row>
    <row r="7176" spans="237:240" x14ac:dyDescent="0.3">
      <c r="IC7176" s="200" t="s">
        <v>15592</v>
      </c>
      <c r="ID7176" s="200" t="s">
        <v>9304</v>
      </c>
      <c r="IE7176" s="200" t="s">
        <v>15616</v>
      </c>
      <c r="IF7176" s="200" t="s">
        <v>1781</v>
      </c>
    </row>
    <row r="7177" spans="237:240" x14ac:dyDescent="0.3">
      <c r="IC7177" s="200" t="s">
        <v>15592</v>
      </c>
      <c r="ID7177" s="200" t="s">
        <v>15617</v>
      </c>
      <c r="IE7177" s="200" t="s">
        <v>15618</v>
      </c>
      <c r="IF7177" s="200" t="s">
        <v>1781</v>
      </c>
    </row>
    <row r="7178" spans="237:240" x14ac:dyDescent="0.3">
      <c r="IC7178" s="200" t="s">
        <v>15592</v>
      </c>
      <c r="ID7178" s="200" t="s">
        <v>15619</v>
      </c>
      <c r="IE7178" s="200" t="s">
        <v>15620</v>
      </c>
      <c r="IF7178" s="200" t="s">
        <v>1781</v>
      </c>
    </row>
    <row r="7179" spans="237:240" x14ac:dyDescent="0.3">
      <c r="IC7179" s="200" t="s">
        <v>15592</v>
      </c>
      <c r="ID7179" s="200" t="s">
        <v>15621</v>
      </c>
      <c r="IE7179" s="200" t="s">
        <v>15622</v>
      </c>
      <c r="IF7179" s="200" t="s">
        <v>1781</v>
      </c>
    </row>
    <row r="7180" spans="237:240" x14ac:dyDescent="0.3">
      <c r="IC7180" s="200" t="s">
        <v>15592</v>
      </c>
      <c r="ID7180" s="200" t="s">
        <v>15623</v>
      </c>
      <c r="IE7180" s="200" t="s">
        <v>15624</v>
      </c>
      <c r="IF7180" s="200" t="s">
        <v>1781</v>
      </c>
    </row>
    <row r="7181" spans="237:240" x14ac:dyDescent="0.3">
      <c r="IC7181" s="200" t="s">
        <v>15592</v>
      </c>
      <c r="ID7181" s="200" t="s">
        <v>15625</v>
      </c>
      <c r="IE7181" s="200" t="s">
        <v>15626</v>
      </c>
      <c r="IF7181" s="200" t="s">
        <v>1781</v>
      </c>
    </row>
    <row r="7182" spans="237:240" x14ac:dyDescent="0.3">
      <c r="IC7182" s="200" t="s">
        <v>15592</v>
      </c>
      <c r="ID7182" s="200" t="s">
        <v>15627</v>
      </c>
      <c r="IE7182" s="200" t="s">
        <v>15628</v>
      </c>
      <c r="IF7182" s="200" t="s">
        <v>1781</v>
      </c>
    </row>
    <row r="7183" spans="237:240" x14ac:dyDescent="0.3">
      <c r="IC7183" s="200" t="s">
        <v>15592</v>
      </c>
      <c r="ID7183" s="200" t="s">
        <v>15629</v>
      </c>
      <c r="IE7183" s="200" t="s">
        <v>15630</v>
      </c>
      <c r="IF7183" s="200" t="s">
        <v>1781</v>
      </c>
    </row>
    <row r="7184" spans="237:240" x14ac:dyDescent="0.3">
      <c r="IC7184" s="200" t="s">
        <v>15592</v>
      </c>
      <c r="ID7184" s="200" t="s">
        <v>15631</v>
      </c>
      <c r="IE7184" s="200" t="s">
        <v>15632</v>
      </c>
      <c r="IF7184" s="200" t="s">
        <v>1781</v>
      </c>
    </row>
    <row r="7185" spans="237:240" x14ac:dyDescent="0.3">
      <c r="IC7185" s="200" t="s">
        <v>15592</v>
      </c>
      <c r="ID7185" s="200" t="s">
        <v>15633</v>
      </c>
      <c r="IE7185" s="200" t="s">
        <v>15634</v>
      </c>
      <c r="IF7185" s="200" t="s">
        <v>1781</v>
      </c>
    </row>
    <row r="7186" spans="237:240" x14ac:dyDescent="0.3">
      <c r="IC7186" s="200" t="s">
        <v>15592</v>
      </c>
      <c r="ID7186" s="200" t="s">
        <v>15635</v>
      </c>
      <c r="IE7186" s="200" t="s">
        <v>15636</v>
      </c>
      <c r="IF7186" s="200" t="s">
        <v>1781</v>
      </c>
    </row>
    <row r="7187" spans="237:240" x14ac:dyDescent="0.3">
      <c r="IC7187" s="200" t="s">
        <v>15592</v>
      </c>
      <c r="ID7187" s="200" t="s">
        <v>15637</v>
      </c>
      <c r="IE7187" s="200" t="s">
        <v>15638</v>
      </c>
      <c r="IF7187" s="200" t="s">
        <v>1781</v>
      </c>
    </row>
    <row r="7188" spans="237:240" x14ac:dyDescent="0.3">
      <c r="IC7188" s="200" t="s">
        <v>15639</v>
      </c>
      <c r="ID7188" s="200" t="s">
        <v>9573</v>
      </c>
      <c r="IE7188" s="200" t="s">
        <v>15640</v>
      </c>
      <c r="IF7188" s="200" t="s">
        <v>1781</v>
      </c>
    </row>
    <row r="7189" spans="237:240" x14ac:dyDescent="0.3">
      <c r="IC7189" s="200" t="s">
        <v>15639</v>
      </c>
      <c r="ID7189" s="200" t="s">
        <v>15641</v>
      </c>
      <c r="IE7189" s="200" t="s">
        <v>15642</v>
      </c>
      <c r="IF7189" s="200" t="s">
        <v>1781</v>
      </c>
    </row>
    <row r="7190" spans="237:240" x14ac:dyDescent="0.3">
      <c r="IC7190" s="200" t="s">
        <v>15639</v>
      </c>
      <c r="ID7190" s="200" t="s">
        <v>430</v>
      </c>
      <c r="IE7190" s="200" t="s">
        <v>15643</v>
      </c>
      <c r="IF7190" s="200" t="s">
        <v>1781</v>
      </c>
    </row>
    <row r="7191" spans="237:240" x14ac:dyDescent="0.3">
      <c r="IC7191" s="200" t="s">
        <v>15639</v>
      </c>
      <c r="ID7191" s="200" t="s">
        <v>15644</v>
      </c>
      <c r="IE7191" s="200" t="s">
        <v>15645</v>
      </c>
      <c r="IF7191" s="200" t="s">
        <v>1781</v>
      </c>
    </row>
    <row r="7192" spans="237:240" x14ac:dyDescent="0.3">
      <c r="IC7192" s="200" t="s">
        <v>15639</v>
      </c>
      <c r="ID7192" s="200" t="s">
        <v>15646</v>
      </c>
      <c r="IE7192" s="200" t="s">
        <v>15647</v>
      </c>
      <c r="IF7192" s="200" t="s">
        <v>1781</v>
      </c>
    </row>
    <row r="7193" spans="237:240" x14ac:dyDescent="0.3">
      <c r="IC7193" s="200" t="s">
        <v>15639</v>
      </c>
      <c r="ID7193" s="200" t="s">
        <v>15648</v>
      </c>
      <c r="IE7193" s="200" t="s">
        <v>15649</v>
      </c>
      <c r="IF7193" s="200" t="s">
        <v>1781</v>
      </c>
    </row>
    <row r="7194" spans="237:240" x14ac:dyDescent="0.3">
      <c r="IC7194" s="200" t="s">
        <v>15639</v>
      </c>
      <c r="ID7194" s="200" t="s">
        <v>15650</v>
      </c>
      <c r="IE7194" s="200" t="s">
        <v>15651</v>
      </c>
      <c r="IF7194" s="200" t="s">
        <v>1781</v>
      </c>
    </row>
    <row r="7195" spans="237:240" x14ac:dyDescent="0.3">
      <c r="IC7195" s="200" t="s">
        <v>15639</v>
      </c>
      <c r="ID7195" s="200" t="s">
        <v>15652</v>
      </c>
      <c r="IE7195" s="200" t="s">
        <v>15653</v>
      </c>
      <c r="IF7195" s="200" t="s">
        <v>1781</v>
      </c>
    </row>
    <row r="7196" spans="237:240" x14ac:dyDescent="0.3">
      <c r="IC7196" s="200" t="s">
        <v>15639</v>
      </c>
      <c r="ID7196" s="200" t="s">
        <v>4884</v>
      </c>
      <c r="IE7196" s="200" t="s">
        <v>15654</v>
      </c>
      <c r="IF7196" s="200" t="s">
        <v>1781</v>
      </c>
    </row>
    <row r="7197" spans="237:240" x14ac:dyDescent="0.3">
      <c r="IC7197" s="200" t="s">
        <v>15639</v>
      </c>
      <c r="ID7197" s="200" t="s">
        <v>15655</v>
      </c>
      <c r="IE7197" s="200" t="s">
        <v>15656</v>
      </c>
      <c r="IF7197" s="200" t="s">
        <v>1781</v>
      </c>
    </row>
    <row r="7198" spans="237:240" x14ac:dyDescent="0.3">
      <c r="IC7198" s="200" t="s">
        <v>15639</v>
      </c>
      <c r="ID7198" s="200" t="s">
        <v>6825</v>
      </c>
      <c r="IE7198" s="200" t="s">
        <v>15657</v>
      </c>
      <c r="IF7198" s="200" t="s">
        <v>1781</v>
      </c>
    </row>
    <row r="7199" spans="237:240" x14ac:dyDescent="0.3">
      <c r="IC7199" s="200" t="s">
        <v>15639</v>
      </c>
      <c r="ID7199" s="200" t="s">
        <v>15658</v>
      </c>
      <c r="IE7199" s="200" t="s">
        <v>15659</v>
      </c>
      <c r="IF7199" s="200" t="s">
        <v>1781</v>
      </c>
    </row>
    <row r="7200" spans="237:240" x14ac:dyDescent="0.3">
      <c r="IC7200" s="200" t="s">
        <v>15639</v>
      </c>
      <c r="ID7200" s="200" t="s">
        <v>15660</v>
      </c>
      <c r="IE7200" s="200" t="s">
        <v>15661</v>
      </c>
      <c r="IF7200" s="200" t="s">
        <v>1781</v>
      </c>
    </row>
    <row r="7201" spans="237:240" x14ac:dyDescent="0.3">
      <c r="IC7201" s="200" t="s">
        <v>15639</v>
      </c>
      <c r="ID7201" s="200" t="s">
        <v>15662</v>
      </c>
      <c r="IE7201" s="200" t="s">
        <v>15663</v>
      </c>
      <c r="IF7201" s="200" t="s">
        <v>1781</v>
      </c>
    </row>
    <row r="7202" spans="237:240" x14ac:dyDescent="0.3">
      <c r="IC7202" s="200" t="s">
        <v>15664</v>
      </c>
      <c r="ID7202" s="200" t="s">
        <v>15665</v>
      </c>
      <c r="IE7202" s="200" t="s">
        <v>15666</v>
      </c>
      <c r="IF7202" s="200" t="s">
        <v>1781</v>
      </c>
    </row>
    <row r="7203" spans="237:240" x14ac:dyDescent="0.3">
      <c r="IC7203" s="200" t="s">
        <v>15667</v>
      </c>
      <c r="ID7203" s="200" t="s">
        <v>15668</v>
      </c>
      <c r="IE7203" s="200" t="s">
        <v>15669</v>
      </c>
      <c r="IF7203" s="200" t="s">
        <v>1781</v>
      </c>
    </row>
    <row r="7204" spans="237:240" x14ac:dyDescent="0.3">
      <c r="IC7204" s="200" t="s">
        <v>15670</v>
      </c>
      <c r="ID7204" s="200" t="s">
        <v>15671</v>
      </c>
      <c r="IE7204" s="200" t="s">
        <v>15672</v>
      </c>
      <c r="IF7204" s="200" t="s">
        <v>1781</v>
      </c>
    </row>
    <row r="7205" spans="237:240" x14ac:dyDescent="0.3">
      <c r="IC7205" s="200" t="s">
        <v>15670</v>
      </c>
      <c r="ID7205" s="200" t="s">
        <v>15673</v>
      </c>
      <c r="IE7205" s="200" t="s">
        <v>15674</v>
      </c>
      <c r="IF7205" s="200" t="s">
        <v>1781</v>
      </c>
    </row>
    <row r="7206" spans="237:240" x14ac:dyDescent="0.3">
      <c r="IC7206" s="200" t="s">
        <v>15670</v>
      </c>
      <c r="ID7206" s="200" t="s">
        <v>15675</v>
      </c>
      <c r="IE7206" s="200" t="s">
        <v>15676</v>
      </c>
      <c r="IF7206" s="200" t="s">
        <v>1781</v>
      </c>
    </row>
    <row r="7207" spans="237:240" x14ac:dyDescent="0.3">
      <c r="IC7207" s="200" t="s">
        <v>15670</v>
      </c>
      <c r="ID7207" s="200" t="s">
        <v>15677</v>
      </c>
      <c r="IE7207" s="200" t="s">
        <v>15678</v>
      </c>
      <c r="IF7207" s="200" t="s">
        <v>1781</v>
      </c>
    </row>
    <row r="7208" spans="237:240" x14ac:dyDescent="0.3">
      <c r="IC7208" s="200" t="s">
        <v>15670</v>
      </c>
      <c r="ID7208" s="200" t="s">
        <v>15679</v>
      </c>
      <c r="IE7208" s="200" t="s">
        <v>15680</v>
      </c>
      <c r="IF7208" s="200" t="s">
        <v>1781</v>
      </c>
    </row>
    <row r="7209" spans="237:240" x14ac:dyDescent="0.3">
      <c r="IC7209" s="200" t="s">
        <v>15670</v>
      </c>
      <c r="ID7209" s="200" t="s">
        <v>15681</v>
      </c>
      <c r="IE7209" s="200" t="s">
        <v>15682</v>
      </c>
      <c r="IF7209" s="200" t="s">
        <v>1781</v>
      </c>
    </row>
    <row r="7210" spans="237:240" x14ac:dyDescent="0.3">
      <c r="IC7210" s="200" t="s">
        <v>15670</v>
      </c>
      <c r="ID7210" s="200" t="s">
        <v>15683</v>
      </c>
      <c r="IE7210" s="200" t="s">
        <v>15684</v>
      </c>
      <c r="IF7210" s="200" t="s">
        <v>1781</v>
      </c>
    </row>
    <row r="7211" spans="237:240" x14ac:dyDescent="0.3">
      <c r="IC7211" s="200" t="s">
        <v>15670</v>
      </c>
      <c r="ID7211" s="200" t="s">
        <v>15685</v>
      </c>
      <c r="IE7211" s="200" t="s">
        <v>15686</v>
      </c>
      <c r="IF7211" s="200" t="s">
        <v>1781</v>
      </c>
    </row>
    <row r="7212" spans="237:240" x14ac:dyDescent="0.3">
      <c r="IC7212" s="200" t="s">
        <v>15670</v>
      </c>
      <c r="ID7212" s="200" t="s">
        <v>15687</v>
      </c>
      <c r="IE7212" s="200" t="s">
        <v>15688</v>
      </c>
      <c r="IF7212" s="200" t="s">
        <v>1781</v>
      </c>
    </row>
    <row r="7213" spans="237:240" x14ac:dyDescent="0.3">
      <c r="IC7213" s="200" t="s">
        <v>15670</v>
      </c>
      <c r="ID7213" s="200" t="s">
        <v>15689</v>
      </c>
      <c r="IE7213" s="200" t="s">
        <v>15690</v>
      </c>
      <c r="IF7213" s="200" t="s">
        <v>1781</v>
      </c>
    </row>
    <row r="7214" spans="237:240" x14ac:dyDescent="0.3">
      <c r="IC7214" s="200" t="s">
        <v>15670</v>
      </c>
      <c r="ID7214" s="200" t="s">
        <v>15691</v>
      </c>
      <c r="IE7214" s="200" t="s">
        <v>15692</v>
      </c>
      <c r="IF7214" s="200" t="s">
        <v>1781</v>
      </c>
    </row>
    <row r="7215" spans="237:240" x14ac:dyDescent="0.3">
      <c r="IC7215" s="200" t="s">
        <v>15670</v>
      </c>
      <c r="ID7215" s="200" t="s">
        <v>15693</v>
      </c>
      <c r="IE7215" s="200" t="s">
        <v>15694</v>
      </c>
      <c r="IF7215" s="200" t="s">
        <v>1781</v>
      </c>
    </row>
    <row r="7216" spans="237:240" x14ac:dyDescent="0.3">
      <c r="IC7216" s="200" t="s">
        <v>15670</v>
      </c>
      <c r="ID7216" s="200" t="s">
        <v>15695</v>
      </c>
      <c r="IE7216" s="200" t="s">
        <v>15696</v>
      </c>
      <c r="IF7216" s="200" t="s">
        <v>1781</v>
      </c>
    </row>
    <row r="7217" spans="237:240" x14ac:dyDescent="0.3">
      <c r="IC7217" s="200" t="s">
        <v>15670</v>
      </c>
      <c r="ID7217" s="200" t="s">
        <v>15697</v>
      </c>
      <c r="IE7217" s="200" t="s">
        <v>15698</v>
      </c>
      <c r="IF7217" s="200" t="s">
        <v>1781</v>
      </c>
    </row>
    <row r="7218" spans="237:240" x14ac:dyDescent="0.3">
      <c r="IC7218" s="200" t="s">
        <v>15670</v>
      </c>
      <c r="ID7218" s="200" t="s">
        <v>1613</v>
      </c>
      <c r="IE7218" s="200" t="s">
        <v>15699</v>
      </c>
      <c r="IF7218" s="200" t="s">
        <v>1781</v>
      </c>
    </row>
    <row r="7219" spans="237:240" x14ac:dyDescent="0.3">
      <c r="IC7219" s="200" t="s">
        <v>15670</v>
      </c>
      <c r="ID7219" s="200" t="s">
        <v>5956</v>
      </c>
      <c r="IE7219" s="200" t="s">
        <v>15700</v>
      </c>
      <c r="IF7219" s="200" t="s">
        <v>1781</v>
      </c>
    </row>
    <row r="7220" spans="237:240" x14ac:dyDescent="0.3">
      <c r="IC7220" s="200" t="s">
        <v>15670</v>
      </c>
      <c r="ID7220" s="200" t="s">
        <v>15701</v>
      </c>
      <c r="IE7220" s="200" t="s">
        <v>15702</v>
      </c>
      <c r="IF7220" s="200" t="s">
        <v>1781</v>
      </c>
    </row>
    <row r="7221" spans="237:240" x14ac:dyDescent="0.3">
      <c r="IC7221" s="200" t="s">
        <v>15670</v>
      </c>
      <c r="ID7221" s="200" t="s">
        <v>15703</v>
      </c>
      <c r="IE7221" s="200" t="s">
        <v>15704</v>
      </c>
      <c r="IF7221" s="200" t="s">
        <v>1781</v>
      </c>
    </row>
    <row r="7222" spans="237:240" x14ac:dyDescent="0.3">
      <c r="IC7222" s="200" t="s">
        <v>15670</v>
      </c>
      <c r="ID7222" s="200" t="s">
        <v>5812</v>
      </c>
      <c r="IE7222" s="200" t="s">
        <v>15705</v>
      </c>
      <c r="IF7222" s="200" t="s">
        <v>1781</v>
      </c>
    </row>
    <row r="7223" spans="237:240" x14ac:dyDescent="0.3">
      <c r="IC7223" s="200" t="s">
        <v>15670</v>
      </c>
      <c r="ID7223" s="200" t="s">
        <v>15706</v>
      </c>
      <c r="IE7223" s="200" t="s">
        <v>15707</v>
      </c>
      <c r="IF7223" s="200" t="s">
        <v>1781</v>
      </c>
    </row>
    <row r="7224" spans="237:240" x14ac:dyDescent="0.3">
      <c r="IC7224" s="200" t="s">
        <v>15708</v>
      </c>
      <c r="ID7224" s="200" t="s">
        <v>15709</v>
      </c>
      <c r="IE7224" s="200" t="s">
        <v>15710</v>
      </c>
      <c r="IF7224" s="200" t="s">
        <v>1781</v>
      </c>
    </row>
    <row r="7225" spans="237:240" x14ac:dyDescent="0.3">
      <c r="IC7225" s="200" t="s">
        <v>15708</v>
      </c>
      <c r="ID7225" s="200" t="s">
        <v>15711</v>
      </c>
      <c r="IE7225" s="200" t="s">
        <v>15712</v>
      </c>
      <c r="IF7225" s="200" t="s">
        <v>1781</v>
      </c>
    </row>
    <row r="7226" spans="237:240" x14ac:dyDescent="0.3">
      <c r="IC7226" s="200" t="s">
        <v>15708</v>
      </c>
      <c r="ID7226" s="200" t="s">
        <v>15713</v>
      </c>
      <c r="IE7226" s="200" t="s">
        <v>15714</v>
      </c>
      <c r="IF7226" s="200" t="s">
        <v>1781</v>
      </c>
    </row>
    <row r="7227" spans="237:240" x14ac:dyDescent="0.3">
      <c r="IC7227" s="200" t="s">
        <v>15708</v>
      </c>
      <c r="ID7227" s="200" t="s">
        <v>15715</v>
      </c>
      <c r="IE7227" s="200" t="s">
        <v>15716</v>
      </c>
      <c r="IF7227" s="200" t="s">
        <v>1781</v>
      </c>
    </row>
    <row r="7228" spans="237:240" x14ac:dyDescent="0.3">
      <c r="IC7228" s="200" t="s">
        <v>15708</v>
      </c>
      <c r="ID7228" s="200" t="s">
        <v>15717</v>
      </c>
      <c r="IE7228" s="200" t="s">
        <v>15718</v>
      </c>
      <c r="IF7228" s="200" t="s">
        <v>1781</v>
      </c>
    </row>
    <row r="7229" spans="237:240" x14ac:dyDescent="0.3">
      <c r="IC7229" s="200" t="s">
        <v>15708</v>
      </c>
      <c r="ID7229" s="200" t="s">
        <v>15719</v>
      </c>
      <c r="IE7229" s="200" t="s">
        <v>15720</v>
      </c>
      <c r="IF7229" s="200" t="s">
        <v>1781</v>
      </c>
    </row>
    <row r="7230" spans="237:240" x14ac:dyDescent="0.3">
      <c r="IC7230" s="200" t="s">
        <v>15721</v>
      </c>
      <c r="ID7230" s="200" t="s">
        <v>15722</v>
      </c>
      <c r="IE7230" s="200" t="s">
        <v>15723</v>
      </c>
      <c r="IF7230" s="200" t="s">
        <v>1781</v>
      </c>
    </row>
    <row r="7231" spans="237:240" x14ac:dyDescent="0.3">
      <c r="IC7231" s="200" t="s">
        <v>15721</v>
      </c>
      <c r="ID7231" s="200" t="s">
        <v>15724</v>
      </c>
      <c r="IE7231" s="200" t="s">
        <v>15725</v>
      </c>
      <c r="IF7231" s="200" t="s">
        <v>1781</v>
      </c>
    </row>
    <row r="7232" spans="237:240" x14ac:dyDescent="0.3">
      <c r="IC7232" s="200" t="s">
        <v>15721</v>
      </c>
      <c r="ID7232" s="200" t="s">
        <v>15726</v>
      </c>
      <c r="IE7232" s="200" t="s">
        <v>15727</v>
      </c>
      <c r="IF7232" s="200" t="s">
        <v>1781</v>
      </c>
    </row>
    <row r="7233" spans="237:240" x14ac:dyDescent="0.3">
      <c r="IC7233" s="200" t="s">
        <v>15721</v>
      </c>
      <c r="ID7233" s="200" t="s">
        <v>15728</v>
      </c>
      <c r="IE7233" s="200" t="s">
        <v>15729</v>
      </c>
      <c r="IF7233" s="200" t="s">
        <v>1781</v>
      </c>
    </row>
    <row r="7234" spans="237:240" x14ac:dyDescent="0.3">
      <c r="IC7234" s="200" t="s">
        <v>15721</v>
      </c>
      <c r="ID7234" s="200" t="s">
        <v>15730</v>
      </c>
      <c r="IE7234" s="200" t="s">
        <v>15731</v>
      </c>
      <c r="IF7234" s="200" t="s">
        <v>1781</v>
      </c>
    </row>
    <row r="7235" spans="237:240" x14ac:dyDescent="0.3">
      <c r="IC7235" s="200" t="s">
        <v>15721</v>
      </c>
      <c r="ID7235" s="200" t="s">
        <v>15732</v>
      </c>
      <c r="IE7235" s="200" t="s">
        <v>15733</v>
      </c>
      <c r="IF7235" s="200" t="s">
        <v>1781</v>
      </c>
    </row>
    <row r="7236" spans="237:240" x14ac:dyDescent="0.3">
      <c r="IC7236" s="200" t="s">
        <v>15721</v>
      </c>
      <c r="ID7236" s="200" t="s">
        <v>15734</v>
      </c>
      <c r="IE7236" s="200" t="s">
        <v>15735</v>
      </c>
      <c r="IF7236" s="200" t="s">
        <v>1781</v>
      </c>
    </row>
    <row r="7237" spans="237:240" x14ac:dyDescent="0.3">
      <c r="IC7237" s="200" t="s">
        <v>15721</v>
      </c>
      <c r="ID7237" s="200" t="s">
        <v>15736</v>
      </c>
      <c r="IE7237" s="200" t="s">
        <v>15737</v>
      </c>
      <c r="IF7237" s="200" t="s">
        <v>1781</v>
      </c>
    </row>
    <row r="7238" spans="237:240" x14ac:dyDescent="0.3">
      <c r="IC7238" s="200" t="s">
        <v>15721</v>
      </c>
      <c r="ID7238" s="200" t="s">
        <v>15738</v>
      </c>
      <c r="IE7238" s="200" t="s">
        <v>15739</v>
      </c>
      <c r="IF7238" s="200" t="s">
        <v>1781</v>
      </c>
    </row>
    <row r="7239" spans="237:240" x14ac:dyDescent="0.3">
      <c r="IC7239" s="200" t="s">
        <v>15721</v>
      </c>
      <c r="ID7239" s="200" t="s">
        <v>15740</v>
      </c>
      <c r="IE7239" s="200" t="s">
        <v>15741</v>
      </c>
      <c r="IF7239" s="200" t="s">
        <v>1781</v>
      </c>
    </row>
    <row r="7240" spans="237:240" x14ac:dyDescent="0.3">
      <c r="IC7240" s="200" t="s">
        <v>15721</v>
      </c>
      <c r="ID7240" s="200" t="s">
        <v>15742</v>
      </c>
      <c r="IE7240" s="200" t="s">
        <v>15743</v>
      </c>
      <c r="IF7240" s="200" t="s">
        <v>1781</v>
      </c>
    </row>
    <row r="7241" spans="237:240" x14ac:dyDescent="0.3">
      <c r="IC7241" s="200" t="s">
        <v>15721</v>
      </c>
      <c r="ID7241" s="200" t="s">
        <v>4692</v>
      </c>
      <c r="IE7241" s="200" t="s">
        <v>15744</v>
      </c>
      <c r="IF7241" s="200" t="s">
        <v>1781</v>
      </c>
    </row>
    <row r="7242" spans="237:240" x14ac:dyDescent="0.3">
      <c r="IC7242" s="200" t="s">
        <v>15721</v>
      </c>
      <c r="ID7242" s="200" t="s">
        <v>15745</v>
      </c>
      <c r="IE7242" s="200" t="s">
        <v>15746</v>
      </c>
      <c r="IF7242" s="200" t="s">
        <v>1781</v>
      </c>
    </row>
    <row r="7243" spans="237:240" x14ac:dyDescent="0.3">
      <c r="IC7243" s="200" t="s">
        <v>15721</v>
      </c>
      <c r="ID7243" s="200" t="s">
        <v>15747</v>
      </c>
      <c r="IE7243" s="200" t="s">
        <v>15748</v>
      </c>
      <c r="IF7243" s="200" t="s">
        <v>1781</v>
      </c>
    </row>
    <row r="7244" spans="237:240" x14ac:dyDescent="0.3">
      <c r="IC7244" s="200" t="s">
        <v>15749</v>
      </c>
      <c r="ID7244" s="200" t="s">
        <v>15750</v>
      </c>
      <c r="IE7244" s="200" t="s">
        <v>15751</v>
      </c>
      <c r="IF7244" s="200" t="s">
        <v>1781</v>
      </c>
    </row>
    <row r="7245" spans="237:240" x14ac:dyDescent="0.3">
      <c r="IC7245" s="200" t="s">
        <v>15749</v>
      </c>
      <c r="ID7245" s="200" t="s">
        <v>15752</v>
      </c>
      <c r="IE7245" s="200" t="s">
        <v>15753</v>
      </c>
      <c r="IF7245" s="200" t="s">
        <v>1781</v>
      </c>
    </row>
    <row r="7246" spans="237:240" x14ac:dyDescent="0.3">
      <c r="IC7246" s="200" t="s">
        <v>15749</v>
      </c>
      <c r="ID7246" s="200" t="s">
        <v>15754</v>
      </c>
      <c r="IE7246" s="200" t="s">
        <v>15755</v>
      </c>
      <c r="IF7246" s="200" t="s">
        <v>1781</v>
      </c>
    </row>
    <row r="7247" spans="237:240" x14ac:dyDescent="0.3">
      <c r="IC7247" s="200" t="s">
        <v>15749</v>
      </c>
      <c r="ID7247" s="200" t="s">
        <v>15756</v>
      </c>
      <c r="IE7247" s="200" t="s">
        <v>15757</v>
      </c>
      <c r="IF7247" s="200" t="s">
        <v>1781</v>
      </c>
    </row>
    <row r="7248" spans="237:240" x14ac:dyDescent="0.3">
      <c r="IC7248" s="200" t="s">
        <v>15749</v>
      </c>
      <c r="ID7248" s="200" t="s">
        <v>15758</v>
      </c>
      <c r="IE7248" s="200" t="s">
        <v>15759</v>
      </c>
      <c r="IF7248" s="200" t="s">
        <v>1781</v>
      </c>
    </row>
    <row r="7249" spans="237:240" x14ac:dyDescent="0.3">
      <c r="IC7249" s="200" t="s">
        <v>15749</v>
      </c>
      <c r="ID7249" s="200" t="s">
        <v>15760</v>
      </c>
      <c r="IE7249" s="200" t="s">
        <v>15761</v>
      </c>
      <c r="IF7249" s="200" t="s">
        <v>1781</v>
      </c>
    </row>
    <row r="7250" spans="237:240" x14ac:dyDescent="0.3">
      <c r="IC7250" s="200" t="s">
        <v>15749</v>
      </c>
      <c r="ID7250" s="200" t="s">
        <v>15762</v>
      </c>
      <c r="IE7250" s="200" t="s">
        <v>15763</v>
      </c>
      <c r="IF7250" s="200" t="s">
        <v>1781</v>
      </c>
    </row>
    <row r="7251" spans="237:240" x14ac:dyDescent="0.3">
      <c r="IC7251" s="200" t="s">
        <v>15749</v>
      </c>
      <c r="ID7251" s="200" t="s">
        <v>15764</v>
      </c>
      <c r="IE7251" s="200" t="s">
        <v>15765</v>
      </c>
      <c r="IF7251" s="200" t="s">
        <v>1781</v>
      </c>
    </row>
    <row r="7252" spans="237:240" x14ac:dyDescent="0.3">
      <c r="IC7252" s="200" t="s">
        <v>15749</v>
      </c>
      <c r="ID7252" s="200" t="s">
        <v>15766</v>
      </c>
      <c r="IE7252" s="200" t="s">
        <v>15767</v>
      </c>
      <c r="IF7252" s="200" t="s">
        <v>1781</v>
      </c>
    </row>
    <row r="7253" spans="237:240" x14ac:dyDescent="0.3">
      <c r="IC7253" s="200" t="s">
        <v>15768</v>
      </c>
      <c r="ID7253" s="200" t="s">
        <v>5866</v>
      </c>
      <c r="IE7253" s="200" t="s">
        <v>15769</v>
      </c>
      <c r="IF7253" s="200" t="s">
        <v>1781</v>
      </c>
    </row>
    <row r="7254" spans="237:240" x14ac:dyDescent="0.3">
      <c r="IC7254" s="200" t="s">
        <v>15768</v>
      </c>
      <c r="ID7254" s="200" t="s">
        <v>15770</v>
      </c>
      <c r="IE7254" s="200" t="s">
        <v>15771</v>
      </c>
      <c r="IF7254" s="200" t="s">
        <v>1781</v>
      </c>
    </row>
    <row r="7255" spans="237:240" x14ac:dyDescent="0.3">
      <c r="IC7255" s="200" t="s">
        <v>15768</v>
      </c>
      <c r="ID7255" s="200" t="s">
        <v>15772</v>
      </c>
      <c r="IE7255" s="200" t="s">
        <v>15773</v>
      </c>
      <c r="IF7255" s="200" t="s">
        <v>1781</v>
      </c>
    </row>
    <row r="7256" spans="237:240" x14ac:dyDescent="0.3">
      <c r="IC7256" s="200" t="s">
        <v>15768</v>
      </c>
      <c r="ID7256" s="200" t="s">
        <v>15774</v>
      </c>
      <c r="IE7256" s="200" t="s">
        <v>15775</v>
      </c>
      <c r="IF7256" s="200" t="s">
        <v>1781</v>
      </c>
    </row>
    <row r="7257" spans="237:240" x14ac:dyDescent="0.3">
      <c r="IC7257" s="200" t="s">
        <v>15768</v>
      </c>
      <c r="ID7257" s="200" t="s">
        <v>4418</v>
      </c>
      <c r="IE7257" s="200" t="s">
        <v>15776</v>
      </c>
      <c r="IF7257" s="200" t="s">
        <v>1781</v>
      </c>
    </row>
    <row r="7258" spans="237:240" x14ac:dyDescent="0.3">
      <c r="IC7258" s="200" t="s">
        <v>15768</v>
      </c>
      <c r="ID7258" s="200" t="s">
        <v>15777</v>
      </c>
      <c r="IE7258" s="200" t="s">
        <v>15778</v>
      </c>
      <c r="IF7258" s="200" t="s">
        <v>1781</v>
      </c>
    </row>
    <row r="7259" spans="237:240" x14ac:dyDescent="0.3">
      <c r="IC7259" s="200" t="s">
        <v>15768</v>
      </c>
      <c r="ID7259" s="200" t="s">
        <v>15779</v>
      </c>
      <c r="IE7259" s="200" t="s">
        <v>15780</v>
      </c>
      <c r="IF7259" s="200" t="s">
        <v>1781</v>
      </c>
    </row>
    <row r="7260" spans="237:240" x14ac:dyDescent="0.3">
      <c r="IC7260" s="200" t="s">
        <v>15768</v>
      </c>
      <c r="ID7260" s="200" t="s">
        <v>15781</v>
      </c>
      <c r="IE7260" s="200" t="s">
        <v>15782</v>
      </c>
      <c r="IF7260" s="200" t="s">
        <v>1781</v>
      </c>
    </row>
    <row r="7261" spans="237:240" x14ac:dyDescent="0.3">
      <c r="IC7261" s="200" t="s">
        <v>15768</v>
      </c>
      <c r="ID7261" s="200" t="s">
        <v>15783</v>
      </c>
      <c r="IE7261" s="200" t="s">
        <v>15784</v>
      </c>
      <c r="IF7261" s="200" t="s">
        <v>1781</v>
      </c>
    </row>
    <row r="7262" spans="237:240" x14ac:dyDescent="0.3">
      <c r="IC7262" s="200" t="s">
        <v>15768</v>
      </c>
      <c r="ID7262" s="200" t="s">
        <v>15785</v>
      </c>
      <c r="IE7262" s="200" t="s">
        <v>15786</v>
      </c>
      <c r="IF7262" s="200" t="s">
        <v>1781</v>
      </c>
    </row>
    <row r="7263" spans="237:240" x14ac:dyDescent="0.3">
      <c r="IC7263" s="200" t="s">
        <v>15768</v>
      </c>
      <c r="ID7263" s="200" t="s">
        <v>15787</v>
      </c>
      <c r="IE7263" s="200" t="s">
        <v>15788</v>
      </c>
      <c r="IF7263" s="200" t="s">
        <v>1781</v>
      </c>
    </row>
    <row r="7264" spans="237:240" x14ac:dyDescent="0.3">
      <c r="IC7264" s="200" t="s">
        <v>15768</v>
      </c>
      <c r="ID7264" s="200" t="s">
        <v>15789</v>
      </c>
      <c r="IE7264" s="200" t="s">
        <v>15790</v>
      </c>
      <c r="IF7264" s="200" t="s">
        <v>1781</v>
      </c>
    </row>
    <row r="7265" spans="237:240" x14ac:dyDescent="0.3">
      <c r="IC7265" s="200" t="s">
        <v>15768</v>
      </c>
      <c r="ID7265" s="200" t="s">
        <v>15791</v>
      </c>
      <c r="IE7265" s="200" t="s">
        <v>15792</v>
      </c>
      <c r="IF7265" s="200" t="s">
        <v>1781</v>
      </c>
    </row>
    <row r="7266" spans="237:240" x14ac:dyDescent="0.3">
      <c r="IC7266" s="200" t="s">
        <v>15768</v>
      </c>
      <c r="ID7266" s="200" t="s">
        <v>15793</v>
      </c>
      <c r="IE7266" s="200" t="s">
        <v>15794</v>
      </c>
      <c r="IF7266" s="200" t="s">
        <v>1781</v>
      </c>
    </row>
    <row r="7267" spans="237:240" x14ac:dyDescent="0.3">
      <c r="IC7267" s="200" t="s">
        <v>15768</v>
      </c>
      <c r="ID7267" s="200" t="s">
        <v>15386</v>
      </c>
      <c r="IE7267" s="200" t="s">
        <v>15795</v>
      </c>
      <c r="IF7267" s="200" t="s">
        <v>1781</v>
      </c>
    </row>
    <row r="7268" spans="237:240" x14ac:dyDescent="0.3">
      <c r="IC7268" s="200" t="s">
        <v>15768</v>
      </c>
      <c r="ID7268" s="200" t="s">
        <v>15796</v>
      </c>
      <c r="IE7268" s="200" t="s">
        <v>15797</v>
      </c>
      <c r="IF7268" s="200" t="s">
        <v>1781</v>
      </c>
    </row>
    <row r="7269" spans="237:240" x14ac:dyDescent="0.3">
      <c r="IC7269" s="200" t="s">
        <v>15768</v>
      </c>
      <c r="ID7269" s="200" t="s">
        <v>15798</v>
      </c>
      <c r="IE7269" s="200" t="s">
        <v>15799</v>
      </c>
      <c r="IF7269" s="200" t="s">
        <v>1781</v>
      </c>
    </row>
    <row r="7270" spans="237:240" x14ac:dyDescent="0.3">
      <c r="IC7270" s="200" t="s">
        <v>15768</v>
      </c>
      <c r="ID7270" s="200" t="s">
        <v>15800</v>
      </c>
      <c r="IE7270" s="200" t="s">
        <v>15801</v>
      </c>
      <c r="IF7270" s="200" t="s">
        <v>1781</v>
      </c>
    </row>
    <row r="7271" spans="237:240" x14ac:dyDescent="0.3">
      <c r="IC7271" s="200" t="s">
        <v>15768</v>
      </c>
      <c r="ID7271" s="200" t="s">
        <v>6630</v>
      </c>
      <c r="IE7271" s="200" t="s">
        <v>15802</v>
      </c>
      <c r="IF7271" s="200" t="s">
        <v>1781</v>
      </c>
    </row>
    <row r="7272" spans="237:240" x14ac:dyDescent="0.3">
      <c r="IC7272" s="200" t="s">
        <v>15768</v>
      </c>
      <c r="ID7272" s="200" t="s">
        <v>15803</v>
      </c>
      <c r="IE7272" s="200" t="s">
        <v>15804</v>
      </c>
      <c r="IF7272" s="200" t="s">
        <v>1781</v>
      </c>
    </row>
    <row r="7273" spans="237:240" x14ac:dyDescent="0.3">
      <c r="IC7273" s="200" t="s">
        <v>15768</v>
      </c>
      <c r="ID7273" s="200" t="s">
        <v>15352</v>
      </c>
      <c r="IE7273" s="200" t="s">
        <v>15805</v>
      </c>
      <c r="IF7273" s="200" t="s">
        <v>1781</v>
      </c>
    </row>
    <row r="7274" spans="237:240" x14ac:dyDescent="0.3">
      <c r="IC7274" s="200" t="s">
        <v>15768</v>
      </c>
      <c r="ID7274" s="200" t="s">
        <v>15806</v>
      </c>
      <c r="IE7274" s="200" t="s">
        <v>15807</v>
      </c>
      <c r="IF7274" s="200" t="s">
        <v>1781</v>
      </c>
    </row>
    <row r="7275" spans="237:240" x14ac:dyDescent="0.3">
      <c r="IC7275" s="200" t="s">
        <v>15768</v>
      </c>
      <c r="ID7275" s="200" t="s">
        <v>15808</v>
      </c>
      <c r="IE7275" s="200" t="s">
        <v>15809</v>
      </c>
      <c r="IF7275" s="200" t="s">
        <v>1781</v>
      </c>
    </row>
    <row r="7276" spans="237:240" x14ac:dyDescent="0.3">
      <c r="IC7276" s="200" t="s">
        <v>15768</v>
      </c>
      <c r="ID7276" s="200" t="s">
        <v>11145</v>
      </c>
      <c r="IE7276" s="200" t="s">
        <v>15810</v>
      </c>
      <c r="IF7276" s="200" t="s">
        <v>1781</v>
      </c>
    </row>
    <row r="7277" spans="237:240" x14ac:dyDescent="0.3">
      <c r="IC7277" s="200" t="s">
        <v>15768</v>
      </c>
      <c r="ID7277" s="200" t="s">
        <v>15811</v>
      </c>
      <c r="IE7277" s="200" t="s">
        <v>15812</v>
      </c>
      <c r="IF7277" s="200" t="s">
        <v>1781</v>
      </c>
    </row>
    <row r="7278" spans="237:240" x14ac:dyDescent="0.3">
      <c r="IC7278" s="200" t="s">
        <v>15813</v>
      </c>
      <c r="ID7278" s="200" t="s">
        <v>15814</v>
      </c>
      <c r="IE7278" s="200" t="s">
        <v>15815</v>
      </c>
      <c r="IF7278" s="200" t="s">
        <v>1781</v>
      </c>
    </row>
    <row r="7279" spans="237:240" x14ac:dyDescent="0.3">
      <c r="IC7279" s="200" t="s">
        <v>15813</v>
      </c>
      <c r="ID7279" s="200" t="s">
        <v>15816</v>
      </c>
      <c r="IE7279" s="200" t="s">
        <v>15817</v>
      </c>
      <c r="IF7279" s="200" t="s">
        <v>1781</v>
      </c>
    </row>
    <row r="7280" spans="237:240" x14ac:dyDescent="0.3">
      <c r="IC7280" s="200" t="s">
        <v>15813</v>
      </c>
      <c r="ID7280" s="200" t="s">
        <v>15471</v>
      </c>
      <c r="IE7280" s="200" t="s">
        <v>15818</v>
      </c>
      <c r="IF7280" s="200" t="s">
        <v>1781</v>
      </c>
    </row>
    <row r="7281" spans="237:240" x14ac:dyDescent="0.3">
      <c r="IC7281" s="200" t="s">
        <v>15813</v>
      </c>
      <c r="ID7281" s="200" t="s">
        <v>4014</v>
      </c>
      <c r="IE7281" s="200" t="s">
        <v>15819</v>
      </c>
      <c r="IF7281" s="200" t="s">
        <v>1781</v>
      </c>
    </row>
    <row r="7282" spans="237:240" x14ac:dyDescent="0.3">
      <c r="IC7282" s="200" t="s">
        <v>15813</v>
      </c>
      <c r="ID7282" s="200" t="s">
        <v>15820</v>
      </c>
      <c r="IE7282" s="200" t="s">
        <v>15821</v>
      </c>
      <c r="IF7282" s="200" t="s">
        <v>1781</v>
      </c>
    </row>
    <row r="7283" spans="237:240" x14ac:dyDescent="0.3">
      <c r="IC7283" s="200" t="s">
        <v>15813</v>
      </c>
      <c r="ID7283" s="200" t="s">
        <v>15822</v>
      </c>
      <c r="IE7283" s="200" t="s">
        <v>15823</v>
      </c>
      <c r="IF7283" s="200" t="s">
        <v>1781</v>
      </c>
    </row>
    <row r="7284" spans="237:240" x14ac:dyDescent="0.3">
      <c r="IC7284" s="200" t="s">
        <v>15813</v>
      </c>
      <c r="ID7284" s="200" t="s">
        <v>15824</v>
      </c>
      <c r="IE7284" s="200" t="s">
        <v>15825</v>
      </c>
      <c r="IF7284" s="200" t="s">
        <v>1781</v>
      </c>
    </row>
    <row r="7285" spans="237:240" x14ac:dyDescent="0.3">
      <c r="IC7285" s="200" t="s">
        <v>15813</v>
      </c>
      <c r="ID7285" s="200" t="s">
        <v>15826</v>
      </c>
      <c r="IE7285" s="200" t="s">
        <v>15827</v>
      </c>
      <c r="IF7285" s="200" t="s">
        <v>1781</v>
      </c>
    </row>
    <row r="7286" spans="237:240" x14ac:dyDescent="0.3">
      <c r="IC7286" s="200" t="s">
        <v>15813</v>
      </c>
      <c r="ID7286" s="200" t="s">
        <v>15828</v>
      </c>
      <c r="IE7286" s="200" t="s">
        <v>15829</v>
      </c>
      <c r="IF7286" s="200" t="s">
        <v>1781</v>
      </c>
    </row>
    <row r="7287" spans="237:240" x14ac:dyDescent="0.3">
      <c r="IC7287" s="200" t="s">
        <v>15813</v>
      </c>
      <c r="ID7287" s="200" t="s">
        <v>15830</v>
      </c>
      <c r="IE7287" s="200" t="s">
        <v>15831</v>
      </c>
      <c r="IF7287" s="200" t="s">
        <v>1781</v>
      </c>
    </row>
    <row r="7288" spans="237:240" x14ac:dyDescent="0.3">
      <c r="IC7288" s="200" t="s">
        <v>15813</v>
      </c>
      <c r="ID7288" s="200" t="s">
        <v>5154</v>
      </c>
      <c r="IE7288" s="200" t="s">
        <v>15832</v>
      </c>
      <c r="IF7288" s="200" t="s">
        <v>1781</v>
      </c>
    </row>
    <row r="7289" spans="237:240" x14ac:dyDescent="0.3">
      <c r="IC7289" s="200" t="s">
        <v>15813</v>
      </c>
      <c r="ID7289" s="200" t="s">
        <v>15833</v>
      </c>
      <c r="IE7289" s="200" t="s">
        <v>15834</v>
      </c>
      <c r="IF7289" s="200" t="s">
        <v>1781</v>
      </c>
    </row>
    <row r="7290" spans="237:240" x14ac:dyDescent="0.3">
      <c r="IC7290" s="200" t="s">
        <v>15813</v>
      </c>
      <c r="ID7290" s="200" t="s">
        <v>15835</v>
      </c>
      <c r="IE7290" s="200" t="s">
        <v>15836</v>
      </c>
      <c r="IF7290" s="200" t="s">
        <v>1781</v>
      </c>
    </row>
    <row r="7291" spans="237:240" x14ac:dyDescent="0.3">
      <c r="IC7291" s="200" t="s">
        <v>15813</v>
      </c>
      <c r="ID7291" s="200" t="s">
        <v>15837</v>
      </c>
      <c r="IE7291" s="200" t="s">
        <v>15838</v>
      </c>
      <c r="IF7291" s="200" t="s">
        <v>1781</v>
      </c>
    </row>
    <row r="7292" spans="237:240" x14ac:dyDescent="0.3">
      <c r="IC7292" s="200" t="s">
        <v>15813</v>
      </c>
      <c r="ID7292" s="200" t="s">
        <v>15839</v>
      </c>
      <c r="IE7292" s="200" t="s">
        <v>15840</v>
      </c>
      <c r="IF7292" s="200" t="s">
        <v>1781</v>
      </c>
    </row>
    <row r="7293" spans="237:240" x14ac:dyDescent="0.3">
      <c r="IC7293" s="200" t="s">
        <v>15813</v>
      </c>
      <c r="ID7293" s="200" t="s">
        <v>15841</v>
      </c>
      <c r="IE7293" s="200" t="s">
        <v>15842</v>
      </c>
      <c r="IF7293" s="200" t="s">
        <v>1781</v>
      </c>
    </row>
    <row r="7294" spans="237:240" x14ac:dyDescent="0.3">
      <c r="IC7294" s="200" t="s">
        <v>15813</v>
      </c>
      <c r="ID7294" s="200" t="s">
        <v>15843</v>
      </c>
      <c r="IE7294" s="200" t="s">
        <v>15844</v>
      </c>
      <c r="IF7294" s="200" t="s">
        <v>1781</v>
      </c>
    </row>
    <row r="7295" spans="237:240" x14ac:dyDescent="0.3">
      <c r="IC7295" s="200" t="s">
        <v>15813</v>
      </c>
      <c r="ID7295" s="200" t="s">
        <v>15845</v>
      </c>
      <c r="IE7295" s="200" t="s">
        <v>15846</v>
      </c>
      <c r="IF7295" s="200" t="s">
        <v>1781</v>
      </c>
    </row>
    <row r="7296" spans="237:240" x14ac:dyDescent="0.3">
      <c r="IC7296" s="200" t="s">
        <v>15813</v>
      </c>
      <c r="ID7296" s="200" t="s">
        <v>15847</v>
      </c>
      <c r="IE7296" s="200" t="s">
        <v>15848</v>
      </c>
      <c r="IF7296" s="200" t="s">
        <v>1781</v>
      </c>
    </row>
    <row r="7297" spans="237:240" x14ac:dyDescent="0.3">
      <c r="IC7297" s="200" t="s">
        <v>15813</v>
      </c>
      <c r="ID7297" s="200" t="s">
        <v>15849</v>
      </c>
      <c r="IE7297" s="200" t="s">
        <v>15850</v>
      </c>
      <c r="IF7297" s="200" t="s">
        <v>1781</v>
      </c>
    </row>
    <row r="7298" spans="237:240" x14ac:dyDescent="0.3">
      <c r="IC7298" s="200" t="s">
        <v>15813</v>
      </c>
      <c r="ID7298" s="200" t="s">
        <v>15851</v>
      </c>
      <c r="IE7298" s="200" t="s">
        <v>15852</v>
      </c>
      <c r="IF7298" s="200" t="s">
        <v>1781</v>
      </c>
    </row>
    <row r="7299" spans="237:240" x14ac:dyDescent="0.3">
      <c r="IC7299" s="200" t="s">
        <v>15853</v>
      </c>
      <c r="ID7299" s="200" t="s">
        <v>15854</v>
      </c>
      <c r="IE7299" s="200" t="s">
        <v>15855</v>
      </c>
      <c r="IF7299" s="200" t="s">
        <v>1781</v>
      </c>
    </row>
    <row r="7300" spans="237:240" x14ac:dyDescent="0.3">
      <c r="IC7300" s="200" t="s">
        <v>15853</v>
      </c>
      <c r="ID7300" s="200" t="s">
        <v>15856</v>
      </c>
      <c r="IE7300" s="200" t="s">
        <v>15857</v>
      </c>
      <c r="IF7300" s="200" t="s">
        <v>1781</v>
      </c>
    </row>
    <row r="7301" spans="237:240" x14ac:dyDescent="0.3">
      <c r="IC7301" s="200" t="s">
        <v>15853</v>
      </c>
      <c r="ID7301" s="200" t="s">
        <v>15683</v>
      </c>
      <c r="IE7301" s="200" t="s">
        <v>15858</v>
      </c>
      <c r="IF7301" s="200" t="s">
        <v>1781</v>
      </c>
    </row>
    <row r="7302" spans="237:240" x14ac:dyDescent="0.3">
      <c r="IC7302" s="200" t="s">
        <v>15853</v>
      </c>
      <c r="ID7302" s="200" t="s">
        <v>15859</v>
      </c>
      <c r="IE7302" s="200" t="s">
        <v>15860</v>
      </c>
      <c r="IF7302" s="200" t="s">
        <v>1781</v>
      </c>
    </row>
    <row r="7303" spans="237:240" x14ac:dyDescent="0.3">
      <c r="IC7303" s="200" t="s">
        <v>15853</v>
      </c>
      <c r="ID7303" s="200" t="s">
        <v>15861</v>
      </c>
      <c r="IE7303" s="200" t="s">
        <v>15862</v>
      </c>
      <c r="IF7303" s="200" t="s">
        <v>1781</v>
      </c>
    </row>
    <row r="7304" spans="237:240" x14ac:dyDescent="0.3">
      <c r="IC7304" s="200" t="s">
        <v>15863</v>
      </c>
      <c r="ID7304" s="200" t="s">
        <v>15864</v>
      </c>
      <c r="IE7304" s="200" t="s">
        <v>15865</v>
      </c>
      <c r="IF7304" s="200" t="s">
        <v>1781</v>
      </c>
    </row>
    <row r="7305" spans="237:240" x14ac:dyDescent="0.3">
      <c r="IC7305" s="200" t="s">
        <v>15863</v>
      </c>
      <c r="ID7305" s="200" t="s">
        <v>15866</v>
      </c>
      <c r="IE7305" s="200" t="s">
        <v>15867</v>
      </c>
      <c r="IF7305" s="200" t="s">
        <v>1781</v>
      </c>
    </row>
    <row r="7306" spans="237:240" x14ac:dyDescent="0.3">
      <c r="IC7306" s="200" t="s">
        <v>15863</v>
      </c>
      <c r="ID7306" s="200" t="s">
        <v>15868</v>
      </c>
      <c r="IE7306" s="200" t="s">
        <v>15869</v>
      </c>
      <c r="IF7306" s="200" t="s">
        <v>1781</v>
      </c>
    </row>
    <row r="7307" spans="237:240" x14ac:dyDescent="0.3">
      <c r="IC7307" s="200" t="s">
        <v>15863</v>
      </c>
      <c r="ID7307" s="200" t="s">
        <v>15870</v>
      </c>
      <c r="IE7307" s="200" t="s">
        <v>15871</v>
      </c>
      <c r="IF7307" s="200" t="s">
        <v>1781</v>
      </c>
    </row>
    <row r="7308" spans="237:240" x14ac:dyDescent="0.3">
      <c r="IC7308" s="200" t="s">
        <v>15863</v>
      </c>
      <c r="ID7308" s="200" t="s">
        <v>15872</v>
      </c>
      <c r="IE7308" s="200" t="s">
        <v>15873</v>
      </c>
      <c r="IF7308" s="200" t="s">
        <v>1781</v>
      </c>
    </row>
    <row r="7309" spans="237:240" x14ac:dyDescent="0.3">
      <c r="IC7309" s="200" t="s">
        <v>15863</v>
      </c>
      <c r="ID7309" s="200" t="s">
        <v>15874</v>
      </c>
      <c r="IE7309" s="200" t="s">
        <v>15875</v>
      </c>
      <c r="IF7309" s="200" t="s">
        <v>1781</v>
      </c>
    </row>
    <row r="7310" spans="237:240" x14ac:dyDescent="0.3">
      <c r="IC7310" s="200" t="s">
        <v>15863</v>
      </c>
      <c r="ID7310" s="200" t="s">
        <v>15876</v>
      </c>
      <c r="IE7310" s="200" t="s">
        <v>15877</v>
      </c>
      <c r="IF7310" s="200" t="s">
        <v>1781</v>
      </c>
    </row>
    <row r="7311" spans="237:240" x14ac:dyDescent="0.3">
      <c r="IC7311" s="200" t="s">
        <v>15863</v>
      </c>
      <c r="ID7311" s="200" t="s">
        <v>15878</v>
      </c>
      <c r="IE7311" s="200" t="s">
        <v>15879</v>
      </c>
      <c r="IF7311" s="200" t="s">
        <v>1781</v>
      </c>
    </row>
    <row r="7312" spans="237:240" x14ac:dyDescent="0.3">
      <c r="IC7312" s="200" t="s">
        <v>15863</v>
      </c>
      <c r="ID7312" s="200" t="s">
        <v>15880</v>
      </c>
      <c r="IE7312" s="200" t="s">
        <v>15881</v>
      </c>
      <c r="IF7312" s="200" t="s">
        <v>1781</v>
      </c>
    </row>
    <row r="7313" spans="237:240" x14ac:dyDescent="0.3">
      <c r="IC7313" s="200" t="s">
        <v>15863</v>
      </c>
      <c r="ID7313" s="200" t="s">
        <v>15882</v>
      </c>
      <c r="IE7313" s="200" t="s">
        <v>15883</v>
      </c>
      <c r="IF7313" s="200" t="s">
        <v>1781</v>
      </c>
    </row>
    <row r="7314" spans="237:240" x14ac:dyDescent="0.3">
      <c r="IC7314" s="200" t="s">
        <v>15863</v>
      </c>
      <c r="ID7314" s="200" t="s">
        <v>15884</v>
      </c>
      <c r="IE7314" s="200" t="s">
        <v>15885</v>
      </c>
      <c r="IF7314" s="200" t="s">
        <v>1781</v>
      </c>
    </row>
    <row r="7315" spans="237:240" x14ac:dyDescent="0.3">
      <c r="IC7315" s="200" t="s">
        <v>15863</v>
      </c>
      <c r="ID7315" s="200" t="s">
        <v>15886</v>
      </c>
      <c r="IE7315" s="200" t="s">
        <v>15887</v>
      </c>
      <c r="IF7315" s="200" t="s">
        <v>1781</v>
      </c>
    </row>
    <row r="7316" spans="237:240" x14ac:dyDescent="0.3">
      <c r="IC7316" s="200" t="s">
        <v>15863</v>
      </c>
      <c r="ID7316" s="200" t="s">
        <v>15888</v>
      </c>
      <c r="IE7316" s="200" t="s">
        <v>15889</v>
      </c>
      <c r="IF7316" s="200" t="s">
        <v>1781</v>
      </c>
    </row>
    <row r="7317" spans="237:240" x14ac:dyDescent="0.3">
      <c r="IC7317" s="200" t="s">
        <v>15863</v>
      </c>
      <c r="ID7317" s="200" t="s">
        <v>15890</v>
      </c>
      <c r="IE7317" s="200" t="s">
        <v>15891</v>
      </c>
      <c r="IF7317" s="200" t="s">
        <v>1781</v>
      </c>
    </row>
    <row r="7318" spans="237:240" x14ac:dyDescent="0.3">
      <c r="IC7318" s="200" t="s">
        <v>15863</v>
      </c>
      <c r="ID7318" s="200" t="s">
        <v>15892</v>
      </c>
      <c r="IE7318" s="200" t="s">
        <v>15893</v>
      </c>
      <c r="IF7318" s="200" t="s">
        <v>1781</v>
      </c>
    </row>
    <row r="7319" spans="237:240" x14ac:dyDescent="0.3">
      <c r="IC7319" s="200" t="s">
        <v>15863</v>
      </c>
      <c r="ID7319" s="200" t="s">
        <v>15894</v>
      </c>
      <c r="IE7319" s="200" t="s">
        <v>15895</v>
      </c>
      <c r="IF7319" s="200" t="s">
        <v>1781</v>
      </c>
    </row>
    <row r="7320" spans="237:240" x14ac:dyDescent="0.3">
      <c r="IC7320" s="200" t="s">
        <v>15863</v>
      </c>
      <c r="ID7320" s="200" t="s">
        <v>15896</v>
      </c>
      <c r="IE7320" s="200" t="s">
        <v>15897</v>
      </c>
      <c r="IF7320" s="200" t="s">
        <v>1781</v>
      </c>
    </row>
    <row r="7321" spans="237:240" x14ac:dyDescent="0.3">
      <c r="IC7321" s="200" t="s">
        <v>15863</v>
      </c>
      <c r="ID7321" s="200" t="s">
        <v>15898</v>
      </c>
      <c r="IE7321" s="200" t="s">
        <v>15899</v>
      </c>
      <c r="IF7321" s="200" t="s">
        <v>1781</v>
      </c>
    </row>
    <row r="7322" spans="237:240" x14ac:dyDescent="0.3">
      <c r="IC7322" s="200" t="s">
        <v>15900</v>
      </c>
      <c r="ID7322" s="200" t="s">
        <v>15901</v>
      </c>
      <c r="IE7322" s="200" t="s">
        <v>15902</v>
      </c>
      <c r="IF7322" s="200" t="s">
        <v>1781</v>
      </c>
    </row>
    <row r="7323" spans="237:240" x14ac:dyDescent="0.3">
      <c r="IC7323" s="200" t="s">
        <v>15900</v>
      </c>
      <c r="ID7323" s="200" t="s">
        <v>15903</v>
      </c>
      <c r="IE7323" s="200" t="s">
        <v>15904</v>
      </c>
      <c r="IF7323" s="200" t="s">
        <v>1781</v>
      </c>
    </row>
    <row r="7324" spans="237:240" x14ac:dyDescent="0.3">
      <c r="IC7324" s="200" t="s">
        <v>15900</v>
      </c>
      <c r="ID7324" s="200" t="s">
        <v>15905</v>
      </c>
      <c r="IE7324" s="200" t="s">
        <v>15906</v>
      </c>
      <c r="IF7324" s="200" t="s">
        <v>1781</v>
      </c>
    </row>
    <row r="7325" spans="237:240" x14ac:dyDescent="0.3">
      <c r="IC7325" s="200" t="s">
        <v>15907</v>
      </c>
      <c r="ID7325" s="200" t="s">
        <v>15908</v>
      </c>
      <c r="IE7325" s="200" t="s">
        <v>15909</v>
      </c>
      <c r="IF7325" s="200" t="s">
        <v>1781</v>
      </c>
    </row>
    <row r="7326" spans="237:240" x14ac:dyDescent="0.3">
      <c r="IC7326" s="200" t="s">
        <v>15907</v>
      </c>
      <c r="ID7326" s="200" t="s">
        <v>15910</v>
      </c>
      <c r="IE7326" s="200" t="s">
        <v>15911</v>
      </c>
      <c r="IF7326" s="200" t="s">
        <v>1781</v>
      </c>
    </row>
    <row r="7327" spans="237:240" x14ac:dyDescent="0.3">
      <c r="IC7327" s="200" t="s">
        <v>15907</v>
      </c>
      <c r="ID7327" s="200" t="s">
        <v>15912</v>
      </c>
      <c r="IE7327" s="200" t="s">
        <v>15913</v>
      </c>
      <c r="IF7327" s="200" t="s">
        <v>1781</v>
      </c>
    </row>
    <row r="7328" spans="237:240" x14ac:dyDescent="0.3">
      <c r="IC7328" s="200" t="s">
        <v>15907</v>
      </c>
      <c r="ID7328" s="200" t="s">
        <v>15914</v>
      </c>
      <c r="IE7328" s="200" t="s">
        <v>15915</v>
      </c>
      <c r="IF7328" s="200" t="s">
        <v>1781</v>
      </c>
    </row>
    <row r="7329" spans="237:240" x14ac:dyDescent="0.3">
      <c r="IC7329" s="200" t="s">
        <v>15907</v>
      </c>
      <c r="ID7329" s="200" t="s">
        <v>15916</v>
      </c>
      <c r="IE7329" s="200" t="s">
        <v>15917</v>
      </c>
      <c r="IF7329" s="200" t="s">
        <v>1781</v>
      </c>
    </row>
    <row r="7330" spans="237:240" x14ac:dyDescent="0.3">
      <c r="IC7330" s="200" t="s">
        <v>15907</v>
      </c>
      <c r="ID7330" s="200" t="s">
        <v>15918</v>
      </c>
      <c r="IE7330" s="200" t="s">
        <v>15919</v>
      </c>
      <c r="IF7330" s="200" t="s">
        <v>1781</v>
      </c>
    </row>
    <row r="7331" spans="237:240" x14ac:dyDescent="0.3">
      <c r="IC7331" s="200" t="s">
        <v>15907</v>
      </c>
      <c r="ID7331" s="200" t="s">
        <v>15920</v>
      </c>
      <c r="IE7331" s="200" t="s">
        <v>15921</v>
      </c>
      <c r="IF7331" s="200" t="s">
        <v>1781</v>
      </c>
    </row>
    <row r="7332" spans="237:240" x14ac:dyDescent="0.3">
      <c r="IC7332" s="200" t="s">
        <v>15907</v>
      </c>
      <c r="ID7332" s="200" t="s">
        <v>15922</v>
      </c>
      <c r="IE7332" s="200" t="s">
        <v>15923</v>
      </c>
      <c r="IF7332" s="200" t="s">
        <v>1781</v>
      </c>
    </row>
    <row r="7333" spans="237:240" x14ac:dyDescent="0.3">
      <c r="IC7333" s="200" t="s">
        <v>15907</v>
      </c>
      <c r="ID7333" s="200" t="s">
        <v>15924</v>
      </c>
      <c r="IE7333" s="200" t="s">
        <v>15925</v>
      </c>
      <c r="IF7333" s="200" t="s">
        <v>1781</v>
      </c>
    </row>
    <row r="7334" spans="237:240" x14ac:dyDescent="0.3">
      <c r="IC7334" s="200" t="s">
        <v>15907</v>
      </c>
      <c r="ID7334" s="200" t="s">
        <v>15926</v>
      </c>
      <c r="IE7334" s="200" t="s">
        <v>15927</v>
      </c>
      <c r="IF7334" s="200" t="s">
        <v>1781</v>
      </c>
    </row>
    <row r="7335" spans="237:240" x14ac:dyDescent="0.3">
      <c r="IC7335" s="200" t="s">
        <v>15907</v>
      </c>
      <c r="ID7335" s="200" t="s">
        <v>4823</v>
      </c>
      <c r="IE7335" s="200" t="s">
        <v>15928</v>
      </c>
      <c r="IF7335" s="200" t="s">
        <v>1781</v>
      </c>
    </row>
    <row r="7336" spans="237:240" x14ac:dyDescent="0.3">
      <c r="IC7336" s="200" t="s">
        <v>15907</v>
      </c>
      <c r="ID7336" s="200" t="s">
        <v>15929</v>
      </c>
      <c r="IE7336" s="200" t="s">
        <v>15930</v>
      </c>
      <c r="IF7336" s="200" t="s">
        <v>1781</v>
      </c>
    </row>
    <row r="7337" spans="237:240" x14ac:dyDescent="0.3">
      <c r="IC7337" s="200" t="s">
        <v>15907</v>
      </c>
      <c r="ID7337" s="200" t="s">
        <v>15931</v>
      </c>
      <c r="IE7337" s="200" t="s">
        <v>15932</v>
      </c>
      <c r="IF7337" s="200" t="s">
        <v>1781</v>
      </c>
    </row>
    <row r="7338" spans="237:240" x14ac:dyDescent="0.3">
      <c r="IC7338" s="200" t="s">
        <v>15907</v>
      </c>
      <c r="ID7338" s="200" t="s">
        <v>15933</v>
      </c>
      <c r="IE7338" s="200" t="s">
        <v>15934</v>
      </c>
      <c r="IF7338" s="200" t="s">
        <v>1781</v>
      </c>
    </row>
    <row r="7339" spans="237:240" x14ac:dyDescent="0.3">
      <c r="IC7339" s="200" t="s">
        <v>15907</v>
      </c>
      <c r="ID7339" s="200" t="s">
        <v>15935</v>
      </c>
      <c r="IE7339" s="200" t="s">
        <v>15936</v>
      </c>
      <c r="IF7339" s="200" t="s">
        <v>1781</v>
      </c>
    </row>
    <row r="7340" spans="237:240" x14ac:dyDescent="0.3">
      <c r="IC7340" s="200" t="s">
        <v>15907</v>
      </c>
      <c r="ID7340" s="200" t="s">
        <v>15937</v>
      </c>
      <c r="IE7340" s="200" t="s">
        <v>15938</v>
      </c>
      <c r="IF7340" s="200" t="s">
        <v>1781</v>
      </c>
    </row>
    <row r="7341" spans="237:240" x14ac:dyDescent="0.3">
      <c r="IC7341" s="200" t="s">
        <v>15907</v>
      </c>
      <c r="ID7341" s="200" t="s">
        <v>15939</v>
      </c>
      <c r="IE7341" s="200" t="s">
        <v>15940</v>
      </c>
      <c r="IF7341" s="200" t="s">
        <v>1781</v>
      </c>
    </row>
    <row r="7342" spans="237:240" x14ac:dyDescent="0.3">
      <c r="IC7342" s="200" t="s">
        <v>15907</v>
      </c>
      <c r="ID7342" s="200" t="s">
        <v>15941</v>
      </c>
      <c r="IE7342" s="200" t="s">
        <v>15942</v>
      </c>
      <c r="IF7342" s="200" t="s">
        <v>1781</v>
      </c>
    </row>
    <row r="7343" spans="237:240" x14ac:dyDescent="0.3">
      <c r="IC7343" s="200" t="s">
        <v>15907</v>
      </c>
      <c r="ID7343" s="200" t="s">
        <v>15943</v>
      </c>
      <c r="IE7343" s="200" t="s">
        <v>15944</v>
      </c>
      <c r="IF7343" s="200" t="s">
        <v>1781</v>
      </c>
    </row>
    <row r="7344" spans="237:240" x14ac:dyDescent="0.3">
      <c r="IC7344" s="200" t="s">
        <v>15907</v>
      </c>
      <c r="ID7344" s="200" t="s">
        <v>15945</v>
      </c>
      <c r="IE7344" s="200" t="s">
        <v>15946</v>
      </c>
      <c r="IF7344" s="200" t="s">
        <v>1781</v>
      </c>
    </row>
    <row r="7345" spans="237:240" x14ac:dyDescent="0.3">
      <c r="IC7345" s="200" t="s">
        <v>15907</v>
      </c>
      <c r="ID7345" s="200" t="s">
        <v>15947</v>
      </c>
      <c r="IE7345" s="200" t="s">
        <v>15948</v>
      </c>
      <c r="IF7345" s="200" t="s">
        <v>1781</v>
      </c>
    </row>
    <row r="7346" spans="237:240" x14ac:dyDescent="0.3">
      <c r="IC7346" s="200" t="s">
        <v>15907</v>
      </c>
      <c r="ID7346" s="200" t="s">
        <v>15949</v>
      </c>
      <c r="IE7346" s="200" t="s">
        <v>15950</v>
      </c>
      <c r="IF7346" s="200" t="s">
        <v>1781</v>
      </c>
    </row>
    <row r="7347" spans="237:240" x14ac:dyDescent="0.3">
      <c r="IC7347" s="200" t="s">
        <v>15907</v>
      </c>
      <c r="ID7347" s="200" t="s">
        <v>15951</v>
      </c>
      <c r="IE7347" s="200" t="s">
        <v>15952</v>
      </c>
      <c r="IF7347" s="200" t="s">
        <v>1781</v>
      </c>
    </row>
    <row r="7348" spans="237:240" x14ac:dyDescent="0.3">
      <c r="IC7348" s="200" t="s">
        <v>15907</v>
      </c>
      <c r="ID7348" s="200" t="s">
        <v>15953</v>
      </c>
      <c r="IE7348" s="200" t="s">
        <v>15954</v>
      </c>
      <c r="IF7348" s="200" t="s">
        <v>1781</v>
      </c>
    </row>
    <row r="7349" spans="237:240" x14ac:dyDescent="0.3">
      <c r="IC7349" s="200" t="s">
        <v>15907</v>
      </c>
      <c r="ID7349" s="200" t="s">
        <v>15955</v>
      </c>
      <c r="IE7349" s="200" t="s">
        <v>15956</v>
      </c>
      <c r="IF7349" s="200" t="s">
        <v>1781</v>
      </c>
    </row>
    <row r="7350" spans="237:240" x14ac:dyDescent="0.3">
      <c r="IC7350" s="200" t="s">
        <v>15907</v>
      </c>
      <c r="ID7350" s="200" t="s">
        <v>15957</v>
      </c>
      <c r="IE7350" s="200" t="s">
        <v>15958</v>
      </c>
      <c r="IF7350" s="200" t="s">
        <v>1781</v>
      </c>
    </row>
    <row r="7351" spans="237:240" x14ac:dyDescent="0.3">
      <c r="IC7351" s="200" t="s">
        <v>15907</v>
      </c>
      <c r="ID7351" s="200" t="s">
        <v>4768</v>
      </c>
      <c r="IE7351" s="200" t="s">
        <v>15959</v>
      </c>
      <c r="IF7351" s="200" t="s">
        <v>1781</v>
      </c>
    </row>
    <row r="7352" spans="237:240" x14ac:dyDescent="0.3">
      <c r="IC7352" s="200" t="s">
        <v>15907</v>
      </c>
      <c r="ID7352" s="200" t="s">
        <v>15960</v>
      </c>
      <c r="IE7352" s="200" t="s">
        <v>15961</v>
      </c>
      <c r="IF7352" s="200" t="s">
        <v>1781</v>
      </c>
    </row>
    <row r="7353" spans="237:240" x14ac:dyDescent="0.3">
      <c r="IC7353" s="200" t="s">
        <v>15962</v>
      </c>
      <c r="ID7353" s="200" t="s">
        <v>15963</v>
      </c>
      <c r="IE7353" s="200" t="s">
        <v>15964</v>
      </c>
      <c r="IF7353" s="200" t="s">
        <v>1781</v>
      </c>
    </row>
    <row r="7354" spans="237:240" x14ac:dyDescent="0.3">
      <c r="IC7354" s="200" t="s">
        <v>15965</v>
      </c>
      <c r="ID7354" s="200" t="s">
        <v>15966</v>
      </c>
      <c r="IE7354" s="200" t="s">
        <v>15967</v>
      </c>
      <c r="IF7354" s="200" t="s">
        <v>1781</v>
      </c>
    </row>
    <row r="7355" spans="237:240" x14ac:dyDescent="0.3">
      <c r="IC7355" s="200" t="s">
        <v>15965</v>
      </c>
      <c r="ID7355" s="200" t="s">
        <v>15968</v>
      </c>
      <c r="IE7355" s="200" t="s">
        <v>15969</v>
      </c>
      <c r="IF7355" s="200" t="s">
        <v>1781</v>
      </c>
    </row>
    <row r="7356" spans="237:240" x14ac:dyDescent="0.3">
      <c r="IC7356" s="200" t="s">
        <v>15965</v>
      </c>
      <c r="ID7356" s="200" t="s">
        <v>15970</v>
      </c>
      <c r="IE7356" s="200" t="s">
        <v>15971</v>
      </c>
      <c r="IF7356" s="200" t="s">
        <v>1781</v>
      </c>
    </row>
    <row r="7357" spans="237:240" x14ac:dyDescent="0.3">
      <c r="IC7357" s="200" t="s">
        <v>15965</v>
      </c>
      <c r="ID7357" s="200" t="s">
        <v>15972</v>
      </c>
      <c r="IE7357" s="200" t="s">
        <v>15973</v>
      </c>
      <c r="IF7357" s="200" t="s">
        <v>1781</v>
      </c>
    </row>
    <row r="7358" spans="237:240" x14ac:dyDescent="0.3">
      <c r="IC7358" s="200" t="s">
        <v>15965</v>
      </c>
      <c r="ID7358" s="200" t="s">
        <v>15974</v>
      </c>
      <c r="IE7358" s="200" t="s">
        <v>15975</v>
      </c>
      <c r="IF7358" s="200" t="s">
        <v>1781</v>
      </c>
    </row>
    <row r="7359" spans="237:240" x14ac:dyDescent="0.3">
      <c r="IC7359" s="200" t="s">
        <v>15965</v>
      </c>
      <c r="ID7359" s="200" t="s">
        <v>15976</v>
      </c>
      <c r="IE7359" s="200" t="s">
        <v>15977</v>
      </c>
      <c r="IF7359" s="200" t="s">
        <v>1781</v>
      </c>
    </row>
    <row r="7360" spans="237:240" x14ac:dyDescent="0.3">
      <c r="IC7360" s="200" t="s">
        <v>15965</v>
      </c>
      <c r="ID7360" s="200" t="s">
        <v>15978</v>
      </c>
      <c r="IE7360" s="200" t="s">
        <v>15979</v>
      </c>
      <c r="IF7360" s="200" t="s">
        <v>1781</v>
      </c>
    </row>
    <row r="7361" spans="237:240" x14ac:dyDescent="0.3">
      <c r="IC7361" s="200" t="s">
        <v>15965</v>
      </c>
      <c r="ID7361" s="200" t="s">
        <v>15980</v>
      </c>
      <c r="IE7361" s="200" t="s">
        <v>15981</v>
      </c>
      <c r="IF7361" s="200" t="s">
        <v>1781</v>
      </c>
    </row>
    <row r="7362" spans="237:240" x14ac:dyDescent="0.3">
      <c r="IC7362" s="200" t="s">
        <v>15982</v>
      </c>
      <c r="ID7362" s="200" t="s">
        <v>15983</v>
      </c>
      <c r="IE7362" s="200" t="s">
        <v>15984</v>
      </c>
      <c r="IF7362" s="200" t="s">
        <v>13029</v>
      </c>
    </row>
    <row r="7363" spans="237:240" x14ac:dyDescent="0.3">
      <c r="IC7363" s="200" t="s">
        <v>15985</v>
      </c>
      <c r="ID7363" s="200" t="s">
        <v>15983</v>
      </c>
      <c r="IE7363" s="200" t="s">
        <v>15984</v>
      </c>
      <c r="IF7363" s="200" t="s">
        <v>13029</v>
      </c>
    </row>
    <row r="7364" spans="237:240" x14ac:dyDescent="0.3">
      <c r="IC7364" s="200" t="s">
        <v>15986</v>
      </c>
      <c r="ID7364" s="200" t="s">
        <v>15983</v>
      </c>
      <c r="IE7364" s="200" t="s">
        <v>15984</v>
      </c>
      <c r="IF7364" s="200" t="s">
        <v>13029</v>
      </c>
    </row>
    <row r="7365" spans="237:240" x14ac:dyDescent="0.3">
      <c r="IC7365" s="200" t="s">
        <v>15987</v>
      </c>
      <c r="ID7365" s="200" t="s">
        <v>15983</v>
      </c>
      <c r="IE7365" s="200" t="s">
        <v>15984</v>
      </c>
      <c r="IF7365" s="200" t="s">
        <v>13029</v>
      </c>
    </row>
    <row r="7366" spans="237:240" x14ac:dyDescent="0.3">
      <c r="IC7366" s="200" t="s">
        <v>15988</v>
      </c>
      <c r="ID7366" s="200" t="s">
        <v>15983</v>
      </c>
      <c r="IE7366" s="200" t="s">
        <v>15984</v>
      </c>
      <c r="IF7366" s="200" t="s">
        <v>13029</v>
      </c>
    </row>
    <row r="7367" spans="237:240" x14ac:dyDescent="0.3">
      <c r="IC7367" s="200" t="s">
        <v>15989</v>
      </c>
      <c r="ID7367" s="200" t="s">
        <v>15983</v>
      </c>
      <c r="IE7367" s="200" t="s">
        <v>15984</v>
      </c>
      <c r="IF7367" s="200" t="s">
        <v>13029</v>
      </c>
    </row>
    <row r="7368" spans="237:240" x14ac:dyDescent="0.3">
      <c r="IC7368" s="200" t="s">
        <v>15990</v>
      </c>
      <c r="ID7368" s="200" t="s">
        <v>15983</v>
      </c>
      <c r="IE7368" s="200" t="s">
        <v>15984</v>
      </c>
      <c r="IF7368" s="200" t="s">
        <v>13029</v>
      </c>
    </row>
    <row r="7369" spans="237:240" x14ac:dyDescent="0.3">
      <c r="IC7369" s="200" t="s">
        <v>15991</v>
      </c>
      <c r="ID7369" s="200" t="s">
        <v>15983</v>
      </c>
      <c r="IE7369" s="200" t="s">
        <v>15984</v>
      </c>
      <c r="IF7369" s="200" t="s">
        <v>13029</v>
      </c>
    </row>
    <row r="7370" spans="237:240" x14ac:dyDescent="0.3">
      <c r="IC7370" s="200" t="s">
        <v>15992</v>
      </c>
      <c r="ID7370" s="200" t="s">
        <v>15983</v>
      </c>
      <c r="IE7370" s="200" t="s">
        <v>15984</v>
      </c>
      <c r="IF7370" s="200" t="s">
        <v>13029</v>
      </c>
    </row>
    <row r="7371" spans="237:240" x14ac:dyDescent="0.3">
      <c r="IC7371" s="200" t="s">
        <v>15993</v>
      </c>
      <c r="ID7371" s="200" t="s">
        <v>15983</v>
      </c>
      <c r="IE7371" s="200" t="s">
        <v>15984</v>
      </c>
      <c r="IF7371" s="200" t="s">
        <v>13029</v>
      </c>
    </row>
    <row r="7372" spans="237:240" x14ac:dyDescent="0.3">
      <c r="IC7372" s="200" t="s">
        <v>15994</v>
      </c>
      <c r="ID7372" s="200" t="s">
        <v>15983</v>
      </c>
      <c r="IE7372" s="200" t="s">
        <v>15984</v>
      </c>
      <c r="IF7372" s="200" t="s">
        <v>13029</v>
      </c>
    </row>
    <row r="7373" spans="237:240" x14ac:dyDescent="0.3">
      <c r="IC7373" s="200" t="s">
        <v>15995</v>
      </c>
      <c r="ID7373" s="200" t="s">
        <v>15983</v>
      </c>
      <c r="IE7373" s="200" t="s">
        <v>15984</v>
      </c>
      <c r="IF7373" s="200" t="s">
        <v>13029</v>
      </c>
    </row>
    <row r="7374" spans="237:240" x14ac:dyDescent="0.3">
      <c r="IC7374" s="200" t="s">
        <v>15996</v>
      </c>
      <c r="ID7374" s="200" t="s">
        <v>15983</v>
      </c>
      <c r="IE7374" s="200" t="s">
        <v>15984</v>
      </c>
      <c r="IF7374" s="200" t="s">
        <v>13029</v>
      </c>
    </row>
    <row r="7375" spans="237:240" x14ac:dyDescent="0.3">
      <c r="IC7375" s="200" t="s">
        <v>15997</v>
      </c>
      <c r="ID7375" s="200" t="s">
        <v>15983</v>
      </c>
      <c r="IE7375" s="200" t="s">
        <v>15984</v>
      </c>
      <c r="IF7375" s="200" t="s">
        <v>13029</v>
      </c>
    </row>
    <row r="7376" spans="237:240" x14ac:dyDescent="0.3">
      <c r="IC7376" s="200" t="s">
        <v>15998</v>
      </c>
      <c r="ID7376" s="200" t="s">
        <v>15983</v>
      </c>
      <c r="IE7376" s="200" t="s">
        <v>15984</v>
      </c>
      <c r="IF7376" s="200" t="s">
        <v>13029</v>
      </c>
    </row>
    <row r="7377" spans="237:240" x14ac:dyDescent="0.3">
      <c r="IC7377" s="200" t="s">
        <v>15999</v>
      </c>
      <c r="ID7377" s="200" t="s">
        <v>15983</v>
      </c>
      <c r="IE7377" s="200" t="s">
        <v>15984</v>
      </c>
      <c r="IF7377" s="200" t="s">
        <v>13029</v>
      </c>
    </row>
    <row r="7378" spans="237:240" x14ac:dyDescent="0.3">
      <c r="IC7378" s="200" t="s">
        <v>16000</v>
      </c>
      <c r="ID7378" s="200" t="s">
        <v>15983</v>
      </c>
      <c r="IE7378" s="200" t="s">
        <v>15984</v>
      </c>
      <c r="IF7378" s="200" t="s">
        <v>13029</v>
      </c>
    </row>
    <row r="7379" spans="237:240" x14ac:dyDescent="0.3">
      <c r="IC7379" s="200" t="s">
        <v>16001</v>
      </c>
      <c r="ID7379" s="200" t="s">
        <v>15983</v>
      </c>
      <c r="IE7379" s="200" t="s">
        <v>16002</v>
      </c>
      <c r="IF7379" s="200" t="s">
        <v>13029</v>
      </c>
    </row>
    <row r="7380" spans="237:240" x14ac:dyDescent="0.3">
      <c r="IC7380" s="200" t="s">
        <v>16003</v>
      </c>
      <c r="ID7380" s="200" t="s">
        <v>15983</v>
      </c>
      <c r="IE7380" s="200" t="s">
        <v>16002</v>
      </c>
      <c r="IF7380" s="200" t="s">
        <v>13029</v>
      </c>
    </row>
    <row r="7381" spans="237:240" x14ac:dyDescent="0.3">
      <c r="IC7381" s="200" t="s">
        <v>16004</v>
      </c>
      <c r="ID7381" s="200" t="s">
        <v>15983</v>
      </c>
      <c r="IE7381" s="200" t="s">
        <v>16002</v>
      </c>
      <c r="IF7381" s="200" t="s">
        <v>13029</v>
      </c>
    </row>
    <row r="7382" spans="237:240" x14ac:dyDescent="0.3">
      <c r="IC7382" s="200" t="s">
        <v>16005</v>
      </c>
      <c r="ID7382" s="200" t="s">
        <v>15983</v>
      </c>
      <c r="IE7382" s="200" t="s">
        <v>16002</v>
      </c>
      <c r="IF7382" s="200" t="s">
        <v>13029</v>
      </c>
    </row>
    <row r="7383" spans="237:240" x14ac:dyDescent="0.3">
      <c r="IC7383" s="200" t="s">
        <v>16006</v>
      </c>
      <c r="ID7383" s="200" t="s">
        <v>15983</v>
      </c>
      <c r="IE7383" s="200" t="s">
        <v>16002</v>
      </c>
      <c r="IF7383" s="200" t="s">
        <v>13029</v>
      </c>
    </row>
    <row r="7384" spans="237:240" x14ac:dyDescent="0.3">
      <c r="IC7384" s="200" t="s">
        <v>16007</v>
      </c>
      <c r="ID7384" s="200" t="s">
        <v>15983</v>
      </c>
      <c r="IE7384" s="200" t="s">
        <v>16002</v>
      </c>
      <c r="IF7384" s="200" t="s">
        <v>13029</v>
      </c>
    </row>
    <row r="7385" spans="237:240" x14ac:dyDescent="0.3">
      <c r="IC7385" s="200" t="s">
        <v>16008</v>
      </c>
      <c r="ID7385" s="200" t="s">
        <v>15983</v>
      </c>
      <c r="IE7385" s="200" t="s">
        <v>16002</v>
      </c>
      <c r="IF7385" s="200" t="s">
        <v>13029</v>
      </c>
    </row>
    <row r="7386" spans="237:240" x14ac:dyDescent="0.3">
      <c r="IC7386" s="200" t="s">
        <v>16009</v>
      </c>
      <c r="ID7386" s="200" t="s">
        <v>15983</v>
      </c>
      <c r="IE7386" s="200" t="s">
        <v>16002</v>
      </c>
      <c r="IF7386" s="200" t="s">
        <v>13029</v>
      </c>
    </row>
    <row r="7387" spans="237:240" x14ac:dyDescent="0.3">
      <c r="IC7387" s="200" t="s">
        <v>16010</v>
      </c>
      <c r="ID7387" s="200" t="s">
        <v>15983</v>
      </c>
      <c r="IE7387" s="200" t="s">
        <v>16011</v>
      </c>
      <c r="IF7387" s="200" t="s">
        <v>13029</v>
      </c>
    </row>
    <row r="7388" spans="237:240" x14ac:dyDescent="0.3">
      <c r="IC7388" s="200" t="s">
        <v>16012</v>
      </c>
      <c r="ID7388" s="200" t="s">
        <v>15983</v>
      </c>
      <c r="IE7388" s="200" t="s">
        <v>16011</v>
      </c>
      <c r="IF7388" s="200" t="s">
        <v>13029</v>
      </c>
    </row>
    <row r="7389" spans="237:240" x14ac:dyDescent="0.3">
      <c r="IC7389" s="200" t="s">
        <v>16013</v>
      </c>
      <c r="ID7389" s="200" t="s">
        <v>15983</v>
      </c>
      <c r="IE7389" s="200" t="s">
        <v>16011</v>
      </c>
      <c r="IF7389" s="200" t="s">
        <v>13029</v>
      </c>
    </row>
    <row r="7390" spans="237:240" x14ac:dyDescent="0.3">
      <c r="IC7390" s="200" t="s">
        <v>16014</v>
      </c>
      <c r="ID7390" s="200" t="s">
        <v>15983</v>
      </c>
      <c r="IE7390" s="200" t="s">
        <v>16011</v>
      </c>
      <c r="IF7390" s="200" t="s">
        <v>13029</v>
      </c>
    </row>
    <row r="7391" spans="237:240" x14ac:dyDescent="0.3">
      <c r="IC7391" s="200" t="s">
        <v>16015</v>
      </c>
      <c r="ID7391" s="200" t="s">
        <v>15983</v>
      </c>
      <c r="IE7391" s="200" t="s">
        <v>16011</v>
      </c>
      <c r="IF7391" s="200" t="s">
        <v>13029</v>
      </c>
    </row>
    <row r="7392" spans="237:240" x14ac:dyDescent="0.3">
      <c r="IC7392" s="200" t="s">
        <v>16016</v>
      </c>
      <c r="ID7392" s="200" t="s">
        <v>15983</v>
      </c>
      <c r="IE7392" s="200" t="s">
        <v>16011</v>
      </c>
      <c r="IF7392" s="200" t="s">
        <v>13029</v>
      </c>
    </row>
    <row r="7393" spans="237:240" x14ac:dyDescent="0.3">
      <c r="IC7393" s="200" t="s">
        <v>16017</v>
      </c>
      <c r="ID7393" s="200" t="s">
        <v>15983</v>
      </c>
      <c r="IE7393" s="200" t="s">
        <v>16011</v>
      </c>
      <c r="IF7393" s="200" t="s">
        <v>13029</v>
      </c>
    </row>
    <row r="7394" spans="237:240" x14ac:dyDescent="0.3">
      <c r="IC7394" s="200" t="s">
        <v>16018</v>
      </c>
      <c r="ID7394" s="200" t="s">
        <v>15983</v>
      </c>
      <c r="IE7394" s="200" t="s">
        <v>16011</v>
      </c>
      <c r="IF7394" s="200" t="s">
        <v>13029</v>
      </c>
    </row>
    <row r="7395" spans="237:240" x14ac:dyDescent="0.3">
      <c r="IC7395" s="200" t="s">
        <v>16019</v>
      </c>
      <c r="ID7395" s="200" t="s">
        <v>15983</v>
      </c>
      <c r="IE7395" s="200" t="s">
        <v>16011</v>
      </c>
      <c r="IF7395" s="200" t="s">
        <v>13029</v>
      </c>
    </row>
    <row r="7396" spans="237:240" x14ac:dyDescent="0.3">
      <c r="IC7396" s="200" t="s">
        <v>16020</v>
      </c>
      <c r="ID7396" s="200" t="s">
        <v>15983</v>
      </c>
      <c r="IE7396" s="200" t="s">
        <v>16021</v>
      </c>
      <c r="IF7396" s="200" t="s">
        <v>13029</v>
      </c>
    </row>
    <row r="7397" spans="237:240" x14ac:dyDescent="0.3">
      <c r="IC7397" s="200" t="s">
        <v>16022</v>
      </c>
      <c r="ID7397" s="200" t="s">
        <v>15983</v>
      </c>
      <c r="IE7397" s="200" t="s">
        <v>16021</v>
      </c>
      <c r="IF7397" s="200" t="s">
        <v>13029</v>
      </c>
    </row>
    <row r="7398" spans="237:240" x14ac:dyDescent="0.3">
      <c r="IC7398" s="200" t="s">
        <v>16023</v>
      </c>
      <c r="ID7398" s="200" t="s">
        <v>15983</v>
      </c>
      <c r="IE7398" s="200" t="s">
        <v>16021</v>
      </c>
      <c r="IF7398" s="200" t="s">
        <v>13029</v>
      </c>
    </row>
    <row r="7399" spans="237:240" x14ac:dyDescent="0.3">
      <c r="IC7399" s="200" t="s">
        <v>16024</v>
      </c>
      <c r="ID7399" s="200" t="s">
        <v>16025</v>
      </c>
      <c r="IE7399" s="200" t="s">
        <v>16026</v>
      </c>
      <c r="IF7399" s="200" t="s">
        <v>13029</v>
      </c>
    </row>
    <row r="7400" spans="237:240" x14ac:dyDescent="0.3">
      <c r="IC7400" s="200" t="s">
        <v>16027</v>
      </c>
      <c r="ID7400" s="200" t="s">
        <v>16025</v>
      </c>
      <c r="IE7400" s="200" t="s">
        <v>16026</v>
      </c>
      <c r="IF7400" s="200" t="s">
        <v>13029</v>
      </c>
    </row>
    <row r="7401" spans="237:240" x14ac:dyDescent="0.3">
      <c r="IC7401" s="200" t="s">
        <v>16028</v>
      </c>
      <c r="ID7401" s="200" t="s">
        <v>16025</v>
      </c>
      <c r="IE7401" s="200" t="s">
        <v>16026</v>
      </c>
      <c r="IF7401" s="200" t="s">
        <v>13029</v>
      </c>
    </row>
    <row r="7402" spans="237:240" x14ac:dyDescent="0.3">
      <c r="IC7402" s="200" t="s">
        <v>16029</v>
      </c>
      <c r="ID7402" s="200" t="s">
        <v>16030</v>
      </c>
      <c r="IE7402" s="200" t="s">
        <v>16031</v>
      </c>
      <c r="IF7402" s="200" t="s">
        <v>13029</v>
      </c>
    </row>
    <row r="7403" spans="237:240" x14ac:dyDescent="0.3">
      <c r="IC7403" s="200" t="s">
        <v>16032</v>
      </c>
      <c r="ID7403" s="200" t="s">
        <v>16033</v>
      </c>
      <c r="IE7403" s="200" t="s">
        <v>16034</v>
      </c>
      <c r="IF7403" s="200" t="s">
        <v>13029</v>
      </c>
    </row>
    <row r="7404" spans="237:240" x14ac:dyDescent="0.3">
      <c r="IC7404" s="200" t="s">
        <v>16035</v>
      </c>
      <c r="ID7404" s="200" t="s">
        <v>16033</v>
      </c>
      <c r="IE7404" s="200" t="s">
        <v>16034</v>
      </c>
      <c r="IF7404" s="200" t="s">
        <v>13029</v>
      </c>
    </row>
    <row r="7405" spans="237:240" x14ac:dyDescent="0.3">
      <c r="IC7405" s="200" t="s">
        <v>16036</v>
      </c>
      <c r="ID7405" s="200" t="s">
        <v>16033</v>
      </c>
      <c r="IE7405" s="200" t="s">
        <v>16034</v>
      </c>
      <c r="IF7405" s="200" t="s">
        <v>13029</v>
      </c>
    </row>
    <row r="7406" spans="237:240" x14ac:dyDescent="0.3">
      <c r="IC7406" s="200" t="s">
        <v>16037</v>
      </c>
      <c r="ID7406" s="200" t="s">
        <v>16038</v>
      </c>
      <c r="IE7406" s="200" t="s">
        <v>16039</v>
      </c>
      <c r="IF7406" s="200" t="s">
        <v>13029</v>
      </c>
    </row>
    <row r="7407" spans="237:240" x14ac:dyDescent="0.3">
      <c r="IC7407" s="200" t="s">
        <v>16040</v>
      </c>
      <c r="ID7407" s="200" t="s">
        <v>16041</v>
      </c>
      <c r="IE7407" s="200" t="s">
        <v>16042</v>
      </c>
      <c r="IF7407" s="200" t="s">
        <v>13029</v>
      </c>
    </row>
    <row r="7408" spans="237:240" x14ac:dyDescent="0.3">
      <c r="IC7408" s="200" t="s">
        <v>16043</v>
      </c>
      <c r="ID7408" s="200" t="s">
        <v>16044</v>
      </c>
      <c r="IE7408" s="200" t="s">
        <v>16045</v>
      </c>
      <c r="IF7408" s="200" t="s">
        <v>13029</v>
      </c>
    </row>
    <row r="7409" spans="237:240" x14ac:dyDescent="0.3">
      <c r="IC7409" s="200" t="s">
        <v>16046</v>
      </c>
      <c r="ID7409" s="200" t="s">
        <v>16047</v>
      </c>
      <c r="IE7409" s="200" t="s">
        <v>16048</v>
      </c>
      <c r="IF7409" s="200" t="s">
        <v>13029</v>
      </c>
    </row>
    <row r="7410" spans="237:240" x14ac:dyDescent="0.3">
      <c r="IC7410" s="200" t="s">
        <v>16049</v>
      </c>
      <c r="ID7410" s="200" t="s">
        <v>16047</v>
      </c>
      <c r="IE7410" s="200" t="s">
        <v>16048</v>
      </c>
      <c r="IF7410" s="200" t="s">
        <v>13029</v>
      </c>
    </row>
    <row r="7411" spans="237:240" x14ac:dyDescent="0.3">
      <c r="IC7411" s="200" t="s">
        <v>16050</v>
      </c>
      <c r="ID7411" s="200" t="s">
        <v>16047</v>
      </c>
      <c r="IE7411" s="200" t="s">
        <v>16048</v>
      </c>
      <c r="IF7411" s="200" t="s">
        <v>13029</v>
      </c>
    </row>
    <row r="7412" spans="237:240" x14ac:dyDescent="0.3">
      <c r="IC7412" s="200" t="s">
        <v>16051</v>
      </c>
      <c r="ID7412" s="200" t="s">
        <v>16047</v>
      </c>
      <c r="IE7412" s="200" t="s">
        <v>16048</v>
      </c>
      <c r="IF7412" s="200" t="s">
        <v>13029</v>
      </c>
    </row>
    <row r="7413" spans="237:240" x14ac:dyDescent="0.3">
      <c r="IC7413" s="200" t="s">
        <v>16052</v>
      </c>
      <c r="ID7413" s="200" t="s">
        <v>16047</v>
      </c>
      <c r="IE7413" s="200" t="s">
        <v>16048</v>
      </c>
      <c r="IF7413" s="200" t="s">
        <v>13029</v>
      </c>
    </row>
    <row r="7414" spans="237:240" x14ac:dyDescent="0.3">
      <c r="IC7414" s="200" t="s">
        <v>16053</v>
      </c>
      <c r="ID7414" s="200" t="s">
        <v>16054</v>
      </c>
      <c r="IE7414" s="200" t="s">
        <v>16055</v>
      </c>
      <c r="IF7414" s="200" t="s">
        <v>13029</v>
      </c>
    </row>
    <row r="7415" spans="237:240" x14ac:dyDescent="0.3">
      <c r="IC7415" s="200" t="s">
        <v>16056</v>
      </c>
      <c r="ID7415" s="200" t="s">
        <v>16054</v>
      </c>
      <c r="IE7415" s="200" t="s">
        <v>16055</v>
      </c>
      <c r="IF7415" s="200" t="s">
        <v>13029</v>
      </c>
    </row>
    <row r="7416" spans="237:240" x14ac:dyDescent="0.3">
      <c r="IC7416" s="200" t="s">
        <v>16057</v>
      </c>
      <c r="ID7416" s="200" t="s">
        <v>16054</v>
      </c>
      <c r="IE7416" s="200" t="s">
        <v>16055</v>
      </c>
      <c r="IF7416" s="200" t="s">
        <v>13029</v>
      </c>
    </row>
    <row r="7417" spans="237:240" x14ac:dyDescent="0.3">
      <c r="IC7417" s="200" t="s">
        <v>16058</v>
      </c>
      <c r="ID7417" s="200" t="s">
        <v>16054</v>
      </c>
      <c r="IE7417" s="200" t="s">
        <v>16055</v>
      </c>
      <c r="IF7417" s="200" t="s">
        <v>13029</v>
      </c>
    </row>
    <row r="7418" spans="237:240" x14ac:dyDescent="0.3">
      <c r="IC7418" s="200" t="s">
        <v>16059</v>
      </c>
      <c r="ID7418" s="200" t="s">
        <v>16054</v>
      </c>
      <c r="IE7418" s="200" t="s">
        <v>16055</v>
      </c>
      <c r="IF7418" s="200" t="s">
        <v>13029</v>
      </c>
    </row>
    <row r="7419" spans="237:240" x14ac:dyDescent="0.3">
      <c r="IC7419" s="200" t="s">
        <v>16060</v>
      </c>
      <c r="ID7419" s="200" t="s">
        <v>16054</v>
      </c>
      <c r="IE7419" s="200" t="s">
        <v>16055</v>
      </c>
      <c r="IF7419" s="200" t="s">
        <v>13029</v>
      </c>
    </row>
    <row r="7420" spans="237:240" x14ac:dyDescent="0.3">
      <c r="IC7420" s="200" t="s">
        <v>16061</v>
      </c>
      <c r="ID7420" s="200" t="s">
        <v>16054</v>
      </c>
      <c r="IE7420" s="200" t="s">
        <v>16062</v>
      </c>
      <c r="IF7420" s="200" t="s">
        <v>13029</v>
      </c>
    </row>
    <row r="7421" spans="237:240" x14ac:dyDescent="0.3">
      <c r="IC7421" s="200" t="s">
        <v>16063</v>
      </c>
      <c r="ID7421" s="200" t="s">
        <v>16054</v>
      </c>
      <c r="IE7421" s="200" t="s">
        <v>16062</v>
      </c>
      <c r="IF7421" s="200" t="s">
        <v>13029</v>
      </c>
    </row>
    <row r="7422" spans="237:240" x14ac:dyDescent="0.3">
      <c r="IC7422" s="200" t="s">
        <v>16064</v>
      </c>
      <c r="ID7422" s="200" t="s">
        <v>16054</v>
      </c>
      <c r="IE7422" s="200" t="s">
        <v>16062</v>
      </c>
      <c r="IF7422" s="200" t="s">
        <v>13029</v>
      </c>
    </row>
    <row r="7423" spans="237:240" x14ac:dyDescent="0.3">
      <c r="IC7423" s="200" t="s">
        <v>16065</v>
      </c>
      <c r="ID7423" s="200" t="s">
        <v>16054</v>
      </c>
      <c r="IE7423" s="200" t="s">
        <v>16062</v>
      </c>
      <c r="IF7423" s="200" t="s">
        <v>13029</v>
      </c>
    </row>
    <row r="7424" spans="237:240" x14ac:dyDescent="0.3">
      <c r="IC7424" s="200" t="s">
        <v>16066</v>
      </c>
      <c r="ID7424" s="200" t="s">
        <v>16054</v>
      </c>
      <c r="IE7424" s="200" t="s">
        <v>16067</v>
      </c>
      <c r="IF7424" s="200" t="s">
        <v>13029</v>
      </c>
    </row>
    <row r="7425" spans="237:240" x14ac:dyDescent="0.3">
      <c r="IC7425" s="200" t="s">
        <v>16068</v>
      </c>
      <c r="ID7425" s="200" t="s">
        <v>16054</v>
      </c>
      <c r="IE7425" s="200" t="s">
        <v>16067</v>
      </c>
      <c r="IF7425" s="200" t="s">
        <v>13029</v>
      </c>
    </row>
    <row r="7426" spans="237:240" x14ac:dyDescent="0.3">
      <c r="IC7426" s="200" t="s">
        <v>16069</v>
      </c>
      <c r="ID7426" s="200" t="s">
        <v>16054</v>
      </c>
      <c r="IE7426" s="200" t="s">
        <v>16067</v>
      </c>
      <c r="IF7426" s="200" t="s">
        <v>13029</v>
      </c>
    </row>
    <row r="7427" spans="237:240" x14ac:dyDescent="0.3">
      <c r="IC7427" s="200" t="s">
        <v>16070</v>
      </c>
      <c r="ID7427" s="200" t="s">
        <v>16071</v>
      </c>
      <c r="IE7427" s="200" t="s">
        <v>16072</v>
      </c>
      <c r="IF7427" s="200" t="s">
        <v>13029</v>
      </c>
    </row>
    <row r="7428" spans="237:240" x14ac:dyDescent="0.3">
      <c r="IC7428" s="200" t="s">
        <v>16073</v>
      </c>
      <c r="ID7428" s="200" t="s">
        <v>16074</v>
      </c>
      <c r="IE7428" s="200" t="s">
        <v>16075</v>
      </c>
      <c r="IF7428" s="200" t="s">
        <v>13029</v>
      </c>
    </row>
    <row r="7429" spans="237:240" x14ac:dyDescent="0.3">
      <c r="IC7429" s="200" t="s">
        <v>16076</v>
      </c>
      <c r="ID7429" s="200" t="s">
        <v>16077</v>
      </c>
      <c r="IE7429" s="200" t="s">
        <v>16078</v>
      </c>
      <c r="IF7429" s="200" t="s">
        <v>13029</v>
      </c>
    </row>
    <row r="7430" spans="237:240" x14ac:dyDescent="0.3">
      <c r="IC7430" s="200" t="s">
        <v>16079</v>
      </c>
      <c r="ID7430" s="200" t="s">
        <v>13890</v>
      </c>
      <c r="IE7430" s="200" t="s">
        <v>16080</v>
      </c>
      <c r="IF7430" s="200" t="s">
        <v>13029</v>
      </c>
    </row>
    <row r="7431" spans="237:240" x14ac:dyDescent="0.3">
      <c r="IC7431" s="200" t="s">
        <v>16081</v>
      </c>
      <c r="ID7431" s="200" t="s">
        <v>16082</v>
      </c>
      <c r="IE7431" s="200" t="s">
        <v>16083</v>
      </c>
      <c r="IF7431" s="200" t="s">
        <v>13029</v>
      </c>
    </row>
    <row r="7432" spans="237:240" x14ac:dyDescent="0.3">
      <c r="IC7432" s="200" t="s">
        <v>16084</v>
      </c>
      <c r="ID7432" s="200" t="s">
        <v>12673</v>
      </c>
      <c r="IE7432" s="200" t="s">
        <v>16085</v>
      </c>
      <c r="IF7432" s="200" t="s">
        <v>13029</v>
      </c>
    </row>
    <row r="7433" spans="237:240" x14ac:dyDescent="0.3">
      <c r="IC7433" s="200" t="s">
        <v>16086</v>
      </c>
      <c r="ID7433" s="200" t="s">
        <v>16087</v>
      </c>
      <c r="IE7433" s="200" t="s">
        <v>16088</v>
      </c>
      <c r="IF7433" s="200" t="s">
        <v>13029</v>
      </c>
    </row>
    <row r="7434" spans="237:240" x14ac:dyDescent="0.3">
      <c r="IC7434" s="200" t="s">
        <v>16089</v>
      </c>
      <c r="ID7434" s="200" t="s">
        <v>16087</v>
      </c>
      <c r="IE7434" s="200" t="s">
        <v>16088</v>
      </c>
      <c r="IF7434" s="200" t="s">
        <v>13029</v>
      </c>
    </row>
    <row r="7435" spans="237:240" x14ac:dyDescent="0.3">
      <c r="IC7435" s="200" t="s">
        <v>16090</v>
      </c>
      <c r="ID7435" s="200" t="s">
        <v>16087</v>
      </c>
      <c r="IE7435" s="200" t="s">
        <v>16088</v>
      </c>
      <c r="IF7435" s="200" t="s">
        <v>13029</v>
      </c>
    </row>
    <row r="7436" spans="237:240" x14ac:dyDescent="0.3">
      <c r="IC7436" s="200" t="s">
        <v>16091</v>
      </c>
      <c r="ID7436" s="200" t="s">
        <v>16087</v>
      </c>
      <c r="IE7436" s="200" t="s">
        <v>16088</v>
      </c>
      <c r="IF7436" s="200" t="s">
        <v>13029</v>
      </c>
    </row>
    <row r="7437" spans="237:240" x14ac:dyDescent="0.3">
      <c r="IC7437" s="200" t="s">
        <v>16092</v>
      </c>
      <c r="ID7437" s="200" t="s">
        <v>16087</v>
      </c>
      <c r="IE7437" s="200" t="s">
        <v>16088</v>
      </c>
      <c r="IF7437" s="200" t="s">
        <v>13029</v>
      </c>
    </row>
    <row r="7438" spans="237:240" x14ac:dyDescent="0.3">
      <c r="IC7438" s="200" t="s">
        <v>16093</v>
      </c>
      <c r="ID7438" s="200" t="s">
        <v>16087</v>
      </c>
      <c r="IE7438" s="200" t="s">
        <v>16088</v>
      </c>
      <c r="IF7438" s="200" t="s">
        <v>13029</v>
      </c>
    </row>
    <row r="7439" spans="237:240" x14ac:dyDescent="0.3">
      <c r="IC7439" s="200" t="s">
        <v>16094</v>
      </c>
      <c r="ID7439" s="200" t="s">
        <v>16087</v>
      </c>
      <c r="IE7439" s="200" t="s">
        <v>16088</v>
      </c>
      <c r="IF7439" s="200" t="s">
        <v>13029</v>
      </c>
    </row>
    <row r="7440" spans="237:240" x14ac:dyDescent="0.3">
      <c r="IC7440" s="200" t="s">
        <v>16095</v>
      </c>
      <c r="ID7440" s="200" t="s">
        <v>16087</v>
      </c>
      <c r="IE7440" s="200" t="s">
        <v>16088</v>
      </c>
      <c r="IF7440" s="200" t="s">
        <v>13029</v>
      </c>
    </row>
    <row r="7441" spans="237:240" x14ac:dyDescent="0.3">
      <c r="IC7441" s="200" t="s">
        <v>16096</v>
      </c>
      <c r="ID7441" s="200" t="s">
        <v>16097</v>
      </c>
      <c r="IE7441" s="200" t="s">
        <v>16098</v>
      </c>
      <c r="IF7441" s="200" t="s">
        <v>13029</v>
      </c>
    </row>
    <row r="7442" spans="237:240" x14ac:dyDescent="0.3">
      <c r="IC7442" s="200" t="s">
        <v>16099</v>
      </c>
      <c r="ID7442" s="200" t="s">
        <v>16097</v>
      </c>
      <c r="IE7442" s="200" t="s">
        <v>16098</v>
      </c>
      <c r="IF7442" s="200" t="s">
        <v>13029</v>
      </c>
    </row>
    <row r="7443" spans="237:240" x14ac:dyDescent="0.3">
      <c r="IC7443" s="200" t="s">
        <v>16100</v>
      </c>
      <c r="ID7443" s="200" t="s">
        <v>16097</v>
      </c>
      <c r="IE7443" s="200" t="s">
        <v>16098</v>
      </c>
      <c r="IF7443" s="200" t="s">
        <v>13029</v>
      </c>
    </row>
    <row r="7444" spans="237:240" x14ac:dyDescent="0.3">
      <c r="IC7444" s="200" t="s">
        <v>16101</v>
      </c>
      <c r="ID7444" s="200" t="s">
        <v>16102</v>
      </c>
      <c r="IE7444" s="200" t="s">
        <v>16103</v>
      </c>
      <c r="IF7444" s="200" t="s">
        <v>13029</v>
      </c>
    </row>
    <row r="7445" spans="237:240" x14ac:dyDescent="0.3">
      <c r="IC7445" s="200" t="s">
        <v>16104</v>
      </c>
      <c r="ID7445" s="200" t="s">
        <v>16102</v>
      </c>
      <c r="IE7445" s="200" t="s">
        <v>16103</v>
      </c>
      <c r="IF7445" s="200" t="s">
        <v>13029</v>
      </c>
    </row>
    <row r="7446" spans="237:240" x14ac:dyDescent="0.3">
      <c r="IC7446" s="200" t="s">
        <v>16105</v>
      </c>
      <c r="ID7446" s="200" t="s">
        <v>16102</v>
      </c>
      <c r="IE7446" s="200" t="s">
        <v>16103</v>
      </c>
      <c r="IF7446" s="200" t="s">
        <v>13029</v>
      </c>
    </row>
    <row r="7447" spans="237:240" x14ac:dyDescent="0.3">
      <c r="IC7447" s="200" t="s">
        <v>16106</v>
      </c>
      <c r="ID7447" s="200" t="s">
        <v>16102</v>
      </c>
      <c r="IE7447" s="200" t="s">
        <v>16103</v>
      </c>
      <c r="IF7447" s="200" t="s">
        <v>13029</v>
      </c>
    </row>
    <row r="7448" spans="237:240" x14ac:dyDescent="0.3">
      <c r="IC7448" s="200" t="s">
        <v>16107</v>
      </c>
      <c r="ID7448" s="200" t="s">
        <v>16108</v>
      </c>
      <c r="IE7448" s="200" t="s">
        <v>16109</v>
      </c>
      <c r="IF7448" s="200" t="s">
        <v>13029</v>
      </c>
    </row>
    <row r="7449" spans="237:240" x14ac:dyDescent="0.3">
      <c r="IC7449" s="200" t="s">
        <v>16110</v>
      </c>
      <c r="ID7449" s="200" t="s">
        <v>16111</v>
      </c>
      <c r="IE7449" s="200" t="s">
        <v>16112</v>
      </c>
      <c r="IF7449" s="200" t="s">
        <v>13029</v>
      </c>
    </row>
    <row r="7450" spans="237:240" x14ac:dyDescent="0.3">
      <c r="IC7450" s="200" t="s">
        <v>16113</v>
      </c>
      <c r="ID7450" s="200" t="s">
        <v>16114</v>
      </c>
      <c r="IE7450" s="200" t="s">
        <v>16115</v>
      </c>
      <c r="IF7450" s="200" t="s">
        <v>13029</v>
      </c>
    </row>
    <row r="7451" spans="237:240" x14ac:dyDescent="0.3">
      <c r="IC7451" s="200" t="s">
        <v>16116</v>
      </c>
      <c r="ID7451" s="200" t="s">
        <v>16114</v>
      </c>
      <c r="IE7451" s="200" t="s">
        <v>16115</v>
      </c>
      <c r="IF7451" s="200" t="s">
        <v>13029</v>
      </c>
    </row>
    <row r="7452" spans="237:240" x14ac:dyDescent="0.3">
      <c r="IC7452" s="200" t="s">
        <v>16117</v>
      </c>
      <c r="ID7452" s="200" t="s">
        <v>16114</v>
      </c>
      <c r="IE7452" s="200" t="s">
        <v>16115</v>
      </c>
      <c r="IF7452" s="200" t="s">
        <v>13029</v>
      </c>
    </row>
    <row r="7453" spans="237:240" x14ac:dyDescent="0.3">
      <c r="IC7453" s="200" t="s">
        <v>16118</v>
      </c>
      <c r="ID7453" s="200" t="s">
        <v>16114</v>
      </c>
      <c r="IE7453" s="200" t="s">
        <v>16115</v>
      </c>
      <c r="IF7453" s="200" t="s">
        <v>13029</v>
      </c>
    </row>
    <row r="7454" spans="237:240" x14ac:dyDescent="0.3">
      <c r="IC7454" s="200" t="s">
        <v>16119</v>
      </c>
      <c r="ID7454" s="200" t="s">
        <v>16120</v>
      </c>
      <c r="IE7454" s="200" t="s">
        <v>16121</v>
      </c>
      <c r="IF7454" s="200" t="s">
        <v>13029</v>
      </c>
    </row>
    <row r="7455" spans="237:240" x14ac:dyDescent="0.3">
      <c r="IC7455" s="200" t="s">
        <v>16122</v>
      </c>
      <c r="ID7455" s="200" t="s">
        <v>16123</v>
      </c>
      <c r="IE7455" s="200" t="s">
        <v>16124</v>
      </c>
      <c r="IF7455" s="200" t="s">
        <v>13029</v>
      </c>
    </row>
    <row r="7456" spans="237:240" x14ac:dyDescent="0.3">
      <c r="IC7456" s="200" t="s">
        <v>16125</v>
      </c>
      <c r="ID7456" s="200" t="s">
        <v>16126</v>
      </c>
      <c r="IE7456" s="200" t="s">
        <v>16127</v>
      </c>
      <c r="IF7456" s="200" t="s">
        <v>13029</v>
      </c>
    </row>
    <row r="7457" spans="237:240" x14ac:dyDescent="0.3">
      <c r="IC7457" s="200" t="s">
        <v>16128</v>
      </c>
      <c r="ID7457" s="200" t="s">
        <v>16129</v>
      </c>
      <c r="IE7457" s="200" t="s">
        <v>16130</v>
      </c>
      <c r="IF7457" s="200" t="s">
        <v>13029</v>
      </c>
    </row>
    <row r="7458" spans="237:240" x14ac:dyDescent="0.3">
      <c r="IC7458" s="200" t="s">
        <v>16131</v>
      </c>
      <c r="ID7458" s="200" t="s">
        <v>16132</v>
      </c>
      <c r="IE7458" s="200" t="s">
        <v>16133</v>
      </c>
      <c r="IF7458" s="200" t="s">
        <v>13029</v>
      </c>
    </row>
    <row r="7459" spans="237:240" x14ac:dyDescent="0.3">
      <c r="IC7459" s="200" t="s">
        <v>16134</v>
      </c>
      <c r="ID7459" s="200" t="s">
        <v>16132</v>
      </c>
      <c r="IE7459" s="200" t="s">
        <v>16133</v>
      </c>
      <c r="IF7459" s="200" t="s">
        <v>13029</v>
      </c>
    </row>
    <row r="7460" spans="237:240" x14ac:dyDescent="0.3">
      <c r="IC7460" s="200" t="s">
        <v>16135</v>
      </c>
      <c r="ID7460" s="200" t="s">
        <v>16132</v>
      </c>
      <c r="IE7460" s="200" t="s">
        <v>16133</v>
      </c>
      <c r="IF7460" s="200" t="s">
        <v>13029</v>
      </c>
    </row>
    <row r="7461" spans="237:240" x14ac:dyDescent="0.3">
      <c r="IC7461" s="200" t="s">
        <v>16136</v>
      </c>
      <c r="ID7461" s="200" t="s">
        <v>16132</v>
      </c>
      <c r="IE7461" s="200" t="s">
        <v>16133</v>
      </c>
      <c r="IF7461" s="200" t="s">
        <v>13029</v>
      </c>
    </row>
    <row r="7462" spans="237:240" x14ac:dyDescent="0.3">
      <c r="IC7462" s="200" t="s">
        <v>16137</v>
      </c>
      <c r="ID7462" s="200" t="s">
        <v>16132</v>
      </c>
      <c r="IE7462" s="200" t="s">
        <v>16133</v>
      </c>
      <c r="IF7462" s="200" t="s">
        <v>13029</v>
      </c>
    </row>
    <row r="7463" spans="237:240" x14ac:dyDescent="0.3">
      <c r="IC7463" s="200" t="s">
        <v>16138</v>
      </c>
      <c r="ID7463" s="200" t="s">
        <v>16132</v>
      </c>
      <c r="IE7463" s="200" t="s">
        <v>16133</v>
      </c>
      <c r="IF7463" s="200" t="s">
        <v>13029</v>
      </c>
    </row>
    <row r="7464" spans="237:240" x14ac:dyDescent="0.3">
      <c r="IC7464" s="200" t="s">
        <v>16139</v>
      </c>
      <c r="ID7464" s="200" t="s">
        <v>16132</v>
      </c>
      <c r="IE7464" s="200" t="s">
        <v>16133</v>
      </c>
      <c r="IF7464" s="200" t="s">
        <v>13029</v>
      </c>
    </row>
    <row r="7465" spans="237:240" x14ac:dyDescent="0.3">
      <c r="IC7465" s="200" t="s">
        <v>16140</v>
      </c>
      <c r="ID7465" s="200" t="s">
        <v>16132</v>
      </c>
      <c r="IE7465" s="200" t="s">
        <v>16133</v>
      </c>
      <c r="IF7465" s="200" t="s">
        <v>13029</v>
      </c>
    </row>
    <row r="7466" spans="237:240" x14ac:dyDescent="0.3">
      <c r="IC7466" s="200" t="s">
        <v>16141</v>
      </c>
      <c r="ID7466" s="200" t="s">
        <v>16132</v>
      </c>
      <c r="IE7466" s="200" t="s">
        <v>16133</v>
      </c>
      <c r="IF7466" s="200" t="s">
        <v>13029</v>
      </c>
    </row>
    <row r="7467" spans="237:240" x14ac:dyDescent="0.3">
      <c r="IC7467" s="200" t="s">
        <v>16142</v>
      </c>
      <c r="ID7467" s="200" t="s">
        <v>16132</v>
      </c>
      <c r="IE7467" s="200" t="s">
        <v>16143</v>
      </c>
      <c r="IF7467" s="200" t="s">
        <v>13029</v>
      </c>
    </row>
    <row r="7468" spans="237:240" x14ac:dyDescent="0.3">
      <c r="IC7468" s="200" t="s">
        <v>16144</v>
      </c>
      <c r="ID7468" s="200" t="s">
        <v>16132</v>
      </c>
      <c r="IE7468" s="200" t="s">
        <v>16143</v>
      </c>
      <c r="IF7468" s="200" t="s">
        <v>13029</v>
      </c>
    </row>
    <row r="7469" spans="237:240" x14ac:dyDescent="0.3">
      <c r="IC7469" s="200" t="s">
        <v>16145</v>
      </c>
      <c r="ID7469" s="200" t="s">
        <v>16132</v>
      </c>
      <c r="IE7469" s="200" t="s">
        <v>16143</v>
      </c>
      <c r="IF7469" s="200" t="s">
        <v>13029</v>
      </c>
    </row>
    <row r="7470" spans="237:240" x14ac:dyDescent="0.3">
      <c r="IC7470" s="200" t="s">
        <v>16146</v>
      </c>
      <c r="ID7470" s="200" t="s">
        <v>16132</v>
      </c>
      <c r="IE7470" s="200" t="s">
        <v>16143</v>
      </c>
      <c r="IF7470" s="200" t="s">
        <v>13029</v>
      </c>
    </row>
    <row r="7471" spans="237:240" x14ac:dyDescent="0.3">
      <c r="IC7471" s="200" t="s">
        <v>16147</v>
      </c>
      <c r="ID7471" s="200" t="s">
        <v>16132</v>
      </c>
      <c r="IE7471" s="200" t="s">
        <v>16143</v>
      </c>
      <c r="IF7471" s="200" t="s">
        <v>13029</v>
      </c>
    </row>
    <row r="7472" spans="237:240" x14ac:dyDescent="0.3">
      <c r="IC7472" s="200" t="s">
        <v>16148</v>
      </c>
      <c r="ID7472" s="200" t="s">
        <v>16132</v>
      </c>
      <c r="IE7472" s="200" t="s">
        <v>16143</v>
      </c>
      <c r="IF7472" s="200" t="s">
        <v>13029</v>
      </c>
    </row>
    <row r="7473" spans="237:240" x14ac:dyDescent="0.3">
      <c r="IC7473" s="200" t="s">
        <v>16149</v>
      </c>
      <c r="ID7473" s="200" t="s">
        <v>16132</v>
      </c>
      <c r="IE7473" s="200" t="s">
        <v>16143</v>
      </c>
      <c r="IF7473" s="200" t="s">
        <v>13029</v>
      </c>
    </row>
    <row r="7474" spans="237:240" x14ac:dyDescent="0.3">
      <c r="IC7474" s="200" t="s">
        <v>16150</v>
      </c>
      <c r="ID7474" s="200" t="s">
        <v>16132</v>
      </c>
      <c r="IE7474" s="200" t="s">
        <v>16143</v>
      </c>
      <c r="IF7474" s="200" t="s">
        <v>13029</v>
      </c>
    </row>
    <row r="7475" spans="237:240" x14ac:dyDescent="0.3">
      <c r="IC7475" s="200" t="s">
        <v>16151</v>
      </c>
      <c r="ID7475" s="200" t="s">
        <v>16132</v>
      </c>
      <c r="IE7475" s="200" t="s">
        <v>16152</v>
      </c>
      <c r="IF7475" s="200" t="s">
        <v>13029</v>
      </c>
    </row>
    <row r="7476" spans="237:240" x14ac:dyDescent="0.3">
      <c r="IC7476" s="200" t="s">
        <v>16153</v>
      </c>
      <c r="ID7476" s="200" t="s">
        <v>16132</v>
      </c>
      <c r="IE7476" s="200" t="s">
        <v>16152</v>
      </c>
      <c r="IF7476" s="200" t="s">
        <v>13029</v>
      </c>
    </row>
    <row r="7477" spans="237:240" x14ac:dyDescent="0.3">
      <c r="IC7477" s="200" t="s">
        <v>16154</v>
      </c>
      <c r="ID7477" s="200" t="s">
        <v>16132</v>
      </c>
      <c r="IE7477" s="200" t="s">
        <v>16152</v>
      </c>
      <c r="IF7477" s="200" t="s">
        <v>13029</v>
      </c>
    </row>
    <row r="7478" spans="237:240" x14ac:dyDescent="0.3">
      <c r="IC7478" s="200" t="s">
        <v>16155</v>
      </c>
      <c r="ID7478" s="200" t="s">
        <v>16132</v>
      </c>
      <c r="IE7478" s="200" t="s">
        <v>16152</v>
      </c>
      <c r="IF7478" s="200" t="s">
        <v>13029</v>
      </c>
    </row>
    <row r="7479" spans="237:240" x14ac:dyDescent="0.3">
      <c r="IC7479" s="200" t="s">
        <v>16156</v>
      </c>
      <c r="ID7479" s="200" t="s">
        <v>16132</v>
      </c>
      <c r="IE7479" s="200" t="s">
        <v>16152</v>
      </c>
      <c r="IF7479" s="200" t="s">
        <v>13029</v>
      </c>
    </row>
    <row r="7480" spans="237:240" x14ac:dyDescent="0.3">
      <c r="IC7480" s="200" t="s">
        <v>16157</v>
      </c>
      <c r="ID7480" s="200" t="s">
        <v>16132</v>
      </c>
      <c r="IE7480" s="200" t="s">
        <v>16152</v>
      </c>
      <c r="IF7480" s="200" t="s">
        <v>13029</v>
      </c>
    </row>
    <row r="7481" spans="237:240" x14ac:dyDescent="0.3">
      <c r="IC7481" s="200" t="s">
        <v>16158</v>
      </c>
      <c r="ID7481" s="200" t="s">
        <v>16159</v>
      </c>
      <c r="IE7481" s="200" t="s">
        <v>16160</v>
      </c>
      <c r="IF7481" s="200" t="s">
        <v>13029</v>
      </c>
    </row>
    <row r="7482" spans="237:240" x14ac:dyDescent="0.3">
      <c r="IC7482" s="200" t="s">
        <v>16161</v>
      </c>
      <c r="ID7482" s="200" t="s">
        <v>16162</v>
      </c>
      <c r="IE7482" s="200" t="s">
        <v>16163</v>
      </c>
      <c r="IF7482" s="200" t="s">
        <v>13029</v>
      </c>
    </row>
    <row r="7483" spans="237:240" x14ac:dyDescent="0.3">
      <c r="IC7483" s="200" t="s">
        <v>16164</v>
      </c>
      <c r="ID7483" s="200" t="s">
        <v>16165</v>
      </c>
      <c r="IE7483" s="200" t="s">
        <v>16166</v>
      </c>
      <c r="IF7483" s="200" t="s">
        <v>13029</v>
      </c>
    </row>
    <row r="7484" spans="237:240" x14ac:dyDescent="0.3">
      <c r="IC7484" s="200" t="s">
        <v>16167</v>
      </c>
      <c r="ID7484" s="200" t="s">
        <v>16168</v>
      </c>
      <c r="IE7484" s="200" t="s">
        <v>16169</v>
      </c>
      <c r="IF7484" s="200" t="s">
        <v>13029</v>
      </c>
    </row>
    <row r="7485" spans="237:240" x14ac:dyDescent="0.3">
      <c r="IC7485" s="200" t="s">
        <v>16170</v>
      </c>
      <c r="ID7485" s="200" t="s">
        <v>16168</v>
      </c>
      <c r="IE7485" s="200" t="s">
        <v>16169</v>
      </c>
      <c r="IF7485" s="200" t="s">
        <v>13029</v>
      </c>
    </row>
    <row r="7486" spans="237:240" x14ac:dyDescent="0.3">
      <c r="IC7486" s="200" t="s">
        <v>16171</v>
      </c>
      <c r="ID7486" s="200" t="s">
        <v>16168</v>
      </c>
      <c r="IE7486" s="200" t="s">
        <v>16169</v>
      </c>
      <c r="IF7486" s="200" t="s">
        <v>13029</v>
      </c>
    </row>
    <row r="7487" spans="237:240" x14ac:dyDescent="0.3">
      <c r="IC7487" s="200" t="s">
        <v>16172</v>
      </c>
      <c r="ID7487" s="200" t="s">
        <v>16168</v>
      </c>
      <c r="IE7487" s="200" t="s">
        <v>16169</v>
      </c>
      <c r="IF7487" s="200" t="s">
        <v>13029</v>
      </c>
    </row>
    <row r="7488" spans="237:240" x14ac:dyDescent="0.3">
      <c r="IC7488" s="200" t="s">
        <v>16173</v>
      </c>
      <c r="ID7488" s="200" t="s">
        <v>16174</v>
      </c>
      <c r="IE7488" s="200" t="s">
        <v>16175</v>
      </c>
      <c r="IF7488" s="200" t="s">
        <v>13029</v>
      </c>
    </row>
    <row r="7489" spans="237:240" x14ac:dyDescent="0.3">
      <c r="IC7489" s="200" t="s">
        <v>16176</v>
      </c>
      <c r="ID7489" s="200" t="s">
        <v>16177</v>
      </c>
      <c r="IE7489" s="200" t="s">
        <v>16178</v>
      </c>
      <c r="IF7489" s="200" t="s">
        <v>13029</v>
      </c>
    </row>
    <row r="7490" spans="237:240" x14ac:dyDescent="0.3">
      <c r="IC7490" s="200" t="s">
        <v>16179</v>
      </c>
      <c r="ID7490" s="200" t="s">
        <v>16177</v>
      </c>
      <c r="IE7490" s="200" t="s">
        <v>16178</v>
      </c>
      <c r="IF7490" s="200" t="s">
        <v>13029</v>
      </c>
    </row>
    <row r="7491" spans="237:240" x14ac:dyDescent="0.3">
      <c r="IC7491" s="200" t="s">
        <v>16180</v>
      </c>
      <c r="ID7491" s="200" t="s">
        <v>16177</v>
      </c>
      <c r="IE7491" s="200" t="s">
        <v>16178</v>
      </c>
      <c r="IF7491" s="200" t="s">
        <v>13029</v>
      </c>
    </row>
    <row r="7492" spans="237:240" x14ac:dyDescent="0.3">
      <c r="IC7492" s="200" t="s">
        <v>16181</v>
      </c>
      <c r="ID7492" s="200" t="s">
        <v>16177</v>
      </c>
      <c r="IE7492" s="200" t="s">
        <v>16178</v>
      </c>
      <c r="IF7492" s="200" t="s">
        <v>13029</v>
      </c>
    </row>
    <row r="7493" spans="237:240" x14ac:dyDescent="0.3">
      <c r="IC7493" s="200" t="s">
        <v>16182</v>
      </c>
      <c r="ID7493" s="200" t="s">
        <v>16177</v>
      </c>
      <c r="IE7493" s="200" t="s">
        <v>16178</v>
      </c>
      <c r="IF7493" s="200" t="s">
        <v>13029</v>
      </c>
    </row>
    <row r="7494" spans="237:240" x14ac:dyDescent="0.3">
      <c r="IC7494" s="200" t="s">
        <v>16183</v>
      </c>
      <c r="ID7494" s="200" t="s">
        <v>16177</v>
      </c>
      <c r="IE7494" s="200" t="s">
        <v>16178</v>
      </c>
      <c r="IF7494" s="200" t="s">
        <v>13029</v>
      </c>
    </row>
    <row r="7495" spans="237:240" x14ac:dyDescent="0.3">
      <c r="IC7495" s="200" t="s">
        <v>16184</v>
      </c>
      <c r="ID7495" s="200" t="s">
        <v>16177</v>
      </c>
      <c r="IE7495" s="200" t="s">
        <v>16178</v>
      </c>
      <c r="IF7495" s="200" t="s">
        <v>13029</v>
      </c>
    </row>
    <row r="7496" spans="237:240" x14ac:dyDescent="0.3">
      <c r="IC7496" s="200" t="s">
        <v>16185</v>
      </c>
      <c r="ID7496" s="200" t="s">
        <v>16177</v>
      </c>
      <c r="IE7496" s="200" t="s">
        <v>16186</v>
      </c>
      <c r="IF7496" s="200" t="s">
        <v>13029</v>
      </c>
    </row>
    <row r="7497" spans="237:240" x14ac:dyDescent="0.3">
      <c r="IC7497" s="200" t="s">
        <v>16187</v>
      </c>
      <c r="ID7497" s="200" t="s">
        <v>16188</v>
      </c>
      <c r="IE7497" s="200" t="s">
        <v>16189</v>
      </c>
      <c r="IF7497" s="200" t="s">
        <v>13029</v>
      </c>
    </row>
    <row r="7498" spans="237:240" x14ac:dyDescent="0.3">
      <c r="IC7498" s="200" t="s">
        <v>16190</v>
      </c>
      <c r="ID7498" s="200" t="s">
        <v>16191</v>
      </c>
      <c r="IE7498" s="200" t="s">
        <v>16192</v>
      </c>
      <c r="IF7498" s="200" t="s">
        <v>13029</v>
      </c>
    </row>
    <row r="7499" spans="237:240" x14ac:dyDescent="0.3">
      <c r="IC7499" s="200" t="s">
        <v>16193</v>
      </c>
      <c r="ID7499" s="200" t="s">
        <v>16194</v>
      </c>
      <c r="IE7499" s="200" t="s">
        <v>16195</v>
      </c>
      <c r="IF7499" s="200" t="s">
        <v>13029</v>
      </c>
    </row>
    <row r="7500" spans="237:240" x14ac:dyDescent="0.3">
      <c r="IC7500" s="200" t="s">
        <v>16196</v>
      </c>
      <c r="ID7500" s="200" t="s">
        <v>16194</v>
      </c>
      <c r="IE7500" s="200" t="s">
        <v>16195</v>
      </c>
      <c r="IF7500" s="200" t="s">
        <v>13029</v>
      </c>
    </row>
    <row r="7501" spans="237:240" x14ac:dyDescent="0.3">
      <c r="IC7501" s="200" t="s">
        <v>16197</v>
      </c>
      <c r="ID7501" s="200" t="s">
        <v>16194</v>
      </c>
      <c r="IE7501" s="200" t="s">
        <v>16195</v>
      </c>
      <c r="IF7501" s="200" t="s">
        <v>13029</v>
      </c>
    </row>
    <row r="7502" spans="237:240" x14ac:dyDescent="0.3">
      <c r="IC7502" s="200" t="s">
        <v>16198</v>
      </c>
      <c r="ID7502" s="200" t="s">
        <v>16194</v>
      </c>
      <c r="IE7502" s="200" t="s">
        <v>16195</v>
      </c>
      <c r="IF7502" s="200" t="s">
        <v>13029</v>
      </c>
    </row>
    <row r="7503" spans="237:240" x14ac:dyDescent="0.3">
      <c r="IC7503" s="200" t="s">
        <v>16199</v>
      </c>
      <c r="ID7503" s="200" t="s">
        <v>16194</v>
      </c>
      <c r="IE7503" s="200" t="s">
        <v>16195</v>
      </c>
      <c r="IF7503" s="200" t="s">
        <v>13029</v>
      </c>
    </row>
    <row r="7504" spans="237:240" x14ac:dyDescent="0.3">
      <c r="IC7504" s="200" t="s">
        <v>16200</v>
      </c>
      <c r="ID7504" s="200" t="s">
        <v>16194</v>
      </c>
      <c r="IE7504" s="200" t="s">
        <v>16195</v>
      </c>
      <c r="IF7504" s="200" t="s">
        <v>13029</v>
      </c>
    </row>
    <row r="7505" spans="237:240" x14ac:dyDescent="0.3">
      <c r="IC7505" s="200" t="s">
        <v>16201</v>
      </c>
      <c r="ID7505" s="200" t="s">
        <v>16202</v>
      </c>
      <c r="IE7505" s="200" t="s">
        <v>16203</v>
      </c>
      <c r="IF7505" s="200" t="s">
        <v>13029</v>
      </c>
    </row>
    <row r="7506" spans="237:240" x14ac:dyDescent="0.3">
      <c r="IC7506" s="200" t="s">
        <v>16204</v>
      </c>
      <c r="ID7506" s="200" t="s">
        <v>16205</v>
      </c>
      <c r="IE7506" s="200" t="s">
        <v>16206</v>
      </c>
      <c r="IF7506" s="200" t="s">
        <v>13029</v>
      </c>
    </row>
    <row r="7507" spans="237:240" x14ac:dyDescent="0.3">
      <c r="IC7507" s="200" t="s">
        <v>16207</v>
      </c>
      <c r="ID7507" s="200" t="s">
        <v>16205</v>
      </c>
      <c r="IE7507" s="200" t="s">
        <v>16206</v>
      </c>
      <c r="IF7507" s="200" t="s">
        <v>13029</v>
      </c>
    </row>
    <row r="7508" spans="237:240" x14ac:dyDescent="0.3">
      <c r="IC7508" s="200" t="s">
        <v>16208</v>
      </c>
      <c r="ID7508" s="200" t="s">
        <v>16205</v>
      </c>
      <c r="IE7508" s="200" t="s">
        <v>16206</v>
      </c>
      <c r="IF7508" s="200" t="s">
        <v>13029</v>
      </c>
    </row>
    <row r="7509" spans="237:240" x14ac:dyDescent="0.3">
      <c r="IC7509" s="200" t="s">
        <v>16209</v>
      </c>
      <c r="ID7509" s="200" t="s">
        <v>16205</v>
      </c>
      <c r="IE7509" s="200" t="s">
        <v>16206</v>
      </c>
      <c r="IF7509" s="200" t="s">
        <v>13029</v>
      </c>
    </row>
    <row r="7510" spans="237:240" x14ac:dyDescent="0.3">
      <c r="IC7510" s="200" t="s">
        <v>16210</v>
      </c>
      <c r="ID7510" s="200" t="s">
        <v>16205</v>
      </c>
      <c r="IE7510" s="200" t="s">
        <v>16206</v>
      </c>
      <c r="IF7510" s="200" t="s">
        <v>13029</v>
      </c>
    </row>
    <row r="7511" spans="237:240" x14ac:dyDescent="0.3">
      <c r="IC7511" s="200" t="s">
        <v>16211</v>
      </c>
      <c r="ID7511" s="200" t="s">
        <v>16205</v>
      </c>
      <c r="IE7511" s="200" t="s">
        <v>16206</v>
      </c>
      <c r="IF7511" s="200" t="s">
        <v>13029</v>
      </c>
    </row>
    <row r="7512" spans="237:240" x14ac:dyDescent="0.3">
      <c r="IC7512" s="200" t="s">
        <v>16212</v>
      </c>
      <c r="ID7512" s="200" t="s">
        <v>16205</v>
      </c>
      <c r="IE7512" s="200" t="s">
        <v>16206</v>
      </c>
      <c r="IF7512" s="200" t="s">
        <v>13029</v>
      </c>
    </row>
    <row r="7513" spans="237:240" x14ac:dyDescent="0.3">
      <c r="IC7513" s="200" t="s">
        <v>16213</v>
      </c>
      <c r="ID7513" s="200" t="s">
        <v>16205</v>
      </c>
      <c r="IE7513" s="200" t="s">
        <v>16206</v>
      </c>
      <c r="IF7513" s="200" t="s">
        <v>13029</v>
      </c>
    </row>
    <row r="7514" spans="237:240" x14ac:dyDescent="0.3">
      <c r="IC7514" s="200" t="s">
        <v>16214</v>
      </c>
      <c r="ID7514" s="200" t="s">
        <v>16205</v>
      </c>
      <c r="IE7514" s="200" t="s">
        <v>16215</v>
      </c>
      <c r="IF7514" s="200" t="s">
        <v>13029</v>
      </c>
    </row>
    <row r="7515" spans="237:240" x14ac:dyDescent="0.3">
      <c r="IC7515" s="200" t="s">
        <v>16216</v>
      </c>
      <c r="ID7515" s="200" t="s">
        <v>16205</v>
      </c>
      <c r="IE7515" s="200" t="s">
        <v>16215</v>
      </c>
      <c r="IF7515" s="200" t="s">
        <v>13029</v>
      </c>
    </row>
    <row r="7516" spans="237:240" x14ac:dyDescent="0.3">
      <c r="IC7516" s="200" t="s">
        <v>16217</v>
      </c>
      <c r="ID7516" s="200" t="s">
        <v>16205</v>
      </c>
      <c r="IE7516" s="200" t="s">
        <v>16215</v>
      </c>
      <c r="IF7516" s="200" t="s">
        <v>13029</v>
      </c>
    </row>
    <row r="7517" spans="237:240" x14ac:dyDescent="0.3">
      <c r="IC7517" s="200" t="s">
        <v>16218</v>
      </c>
      <c r="ID7517" s="200" t="s">
        <v>16205</v>
      </c>
      <c r="IE7517" s="200" t="s">
        <v>16215</v>
      </c>
      <c r="IF7517" s="200" t="s">
        <v>13029</v>
      </c>
    </row>
    <row r="7518" spans="237:240" x14ac:dyDescent="0.3">
      <c r="IC7518" s="200" t="s">
        <v>16219</v>
      </c>
      <c r="ID7518" s="200" t="s">
        <v>16205</v>
      </c>
      <c r="IE7518" s="200" t="s">
        <v>16215</v>
      </c>
      <c r="IF7518" s="200" t="s">
        <v>13029</v>
      </c>
    </row>
    <row r="7519" spans="237:240" x14ac:dyDescent="0.3">
      <c r="IC7519" s="200" t="s">
        <v>16220</v>
      </c>
      <c r="ID7519" s="200" t="s">
        <v>16205</v>
      </c>
      <c r="IE7519" s="200" t="s">
        <v>16215</v>
      </c>
      <c r="IF7519" s="200" t="s">
        <v>13029</v>
      </c>
    </row>
    <row r="7520" spans="237:240" x14ac:dyDescent="0.3">
      <c r="IC7520" s="200" t="s">
        <v>16221</v>
      </c>
      <c r="ID7520" s="200" t="s">
        <v>16205</v>
      </c>
      <c r="IE7520" s="200" t="s">
        <v>16215</v>
      </c>
      <c r="IF7520" s="200" t="s">
        <v>13029</v>
      </c>
    </row>
    <row r="7521" spans="237:240" x14ac:dyDescent="0.3">
      <c r="IC7521" s="200" t="s">
        <v>16222</v>
      </c>
      <c r="ID7521" s="200" t="s">
        <v>16205</v>
      </c>
      <c r="IE7521" s="200" t="s">
        <v>16215</v>
      </c>
      <c r="IF7521" s="200" t="s">
        <v>13029</v>
      </c>
    </row>
    <row r="7522" spans="237:240" x14ac:dyDescent="0.3">
      <c r="IC7522" s="200" t="s">
        <v>16223</v>
      </c>
      <c r="ID7522" s="200" t="s">
        <v>16205</v>
      </c>
      <c r="IE7522" s="200" t="s">
        <v>16215</v>
      </c>
      <c r="IF7522" s="200" t="s">
        <v>13029</v>
      </c>
    </row>
    <row r="7523" spans="237:240" x14ac:dyDescent="0.3">
      <c r="IC7523" s="200" t="s">
        <v>16224</v>
      </c>
      <c r="ID7523" s="200" t="s">
        <v>16205</v>
      </c>
      <c r="IE7523" s="200" t="s">
        <v>16225</v>
      </c>
      <c r="IF7523" s="200" t="s">
        <v>13029</v>
      </c>
    </row>
    <row r="7524" spans="237:240" x14ac:dyDescent="0.3">
      <c r="IC7524" s="200" t="s">
        <v>16226</v>
      </c>
      <c r="ID7524" s="200" t="s">
        <v>16205</v>
      </c>
      <c r="IE7524" s="200" t="s">
        <v>16225</v>
      </c>
      <c r="IF7524" s="200" t="s">
        <v>13029</v>
      </c>
    </row>
    <row r="7525" spans="237:240" x14ac:dyDescent="0.3">
      <c r="IC7525" s="200" t="s">
        <v>16227</v>
      </c>
      <c r="ID7525" s="200" t="s">
        <v>16205</v>
      </c>
      <c r="IE7525" s="200" t="s">
        <v>16225</v>
      </c>
      <c r="IF7525" s="200" t="s">
        <v>13029</v>
      </c>
    </row>
    <row r="7526" spans="237:240" x14ac:dyDescent="0.3">
      <c r="IC7526" s="200" t="s">
        <v>16228</v>
      </c>
      <c r="ID7526" s="200" t="s">
        <v>16205</v>
      </c>
      <c r="IE7526" s="200" t="s">
        <v>16225</v>
      </c>
      <c r="IF7526" s="200" t="s">
        <v>13029</v>
      </c>
    </row>
    <row r="7527" spans="237:240" x14ac:dyDescent="0.3">
      <c r="IC7527" s="200" t="s">
        <v>16229</v>
      </c>
      <c r="ID7527" s="200" t="s">
        <v>16205</v>
      </c>
      <c r="IE7527" s="200" t="s">
        <v>16225</v>
      </c>
      <c r="IF7527" s="200" t="s">
        <v>13029</v>
      </c>
    </row>
    <row r="7528" spans="237:240" x14ac:dyDescent="0.3">
      <c r="IC7528" s="200" t="s">
        <v>16230</v>
      </c>
      <c r="ID7528" s="200" t="s">
        <v>16205</v>
      </c>
      <c r="IE7528" s="200" t="s">
        <v>16225</v>
      </c>
      <c r="IF7528" s="200" t="s">
        <v>13029</v>
      </c>
    </row>
    <row r="7529" spans="237:240" x14ac:dyDescent="0.3">
      <c r="IC7529" s="200" t="s">
        <v>16231</v>
      </c>
      <c r="ID7529" s="200" t="s">
        <v>16205</v>
      </c>
      <c r="IE7529" s="200" t="s">
        <v>16225</v>
      </c>
      <c r="IF7529" s="200" t="s">
        <v>13029</v>
      </c>
    </row>
    <row r="7530" spans="237:240" x14ac:dyDescent="0.3">
      <c r="IC7530" s="200" t="s">
        <v>16232</v>
      </c>
      <c r="ID7530" s="200" t="s">
        <v>16205</v>
      </c>
      <c r="IE7530" s="200" t="s">
        <v>16225</v>
      </c>
      <c r="IF7530" s="200" t="s">
        <v>13029</v>
      </c>
    </row>
    <row r="7531" spans="237:240" x14ac:dyDescent="0.3">
      <c r="IC7531" s="200" t="s">
        <v>16233</v>
      </c>
      <c r="ID7531" s="200" t="s">
        <v>16205</v>
      </c>
      <c r="IE7531" s="200" t="s">
        <v>16225</v>
      </c>
      <c r="IF7531" s="200" t="s">
        <v>13029</v>
      </c>
    </row>
    <row r="7532" spans="237:240" x14ac:dyDescent="0.3">
      <c r="IC7532" s="200" t="s">
        <v>16234</v>
      </c>
      <c r="ID7532" s="200" t="s">
        <v>16205</v>
      </c>
      <c r="IE7532" s="200" t="s">
        <v>16225</v>
      </c>
      <c r="IF7532" s="200" t="s">
        <v>13029</v>
      </c>
    </row>
    <row r="7533" spans="237:240" x14ac:dyDescent="0.3">
      <c r="IC7533" s="200" t="s">
        <v>16235</v>
      </c>
      <c r="ID7533" s="200" t="s">
        <v>16236</v>
      </c>
      <c r="IE7533" s="200" t="s">
        <v>16237</v>
      </c>
      <c r="IF7533" s="200" t="s">
        <v>13029</v>
      </c>
    </row>
    <row r="7534" spans="237:240" x14ac:dyDescent="0.3">
      <c r="IC7534" s="200" t="s">
        <v>16238</v>
      </c>
      <c r="ID7534" s="200" t="s">
        <v>16236</v>
      </c>
      <c r="IE7534" s="200" t="s">
        <v>16237</v>
      </c>
      <c r="IF7534" s="200" t="s">
        <v>13029</v>
      </c>
    </row>
    <row r="7535" spans="237:240" x14ac:dyDescent="0.3">
      <c r="IC7535" s="200" t="s">
        <v>16239</v>
      </c>
      <c r="ID7535" s="200" t="s">
        <v>16236</v>
      </c>
      <c r="IE7535" s="200" t="s">
        <v>16237</v>
      </c>
      <c r="IF7535" s="200" t="s">
        <v>13029</v>
      </c>
    </row>
    <row r="7536" spans="237:240" x14ac:dyDescent="0.3">
      <c r="IC7536" s="200" t="s">
        <v>16240</v>
      </c>
      <c r="ID7536" s="200" t="s">
        <v>16241</v>
      </c>
      <c r="IE7536" s="200" t="s">
        <v>16242</v>
      </c>
      <c r="IF7536" s="200" t="s">
        <v>13029</v>
      </c>
    </row>
    <row r="7537" spans="237:240" x14ac:dyDescent="0.3">
      <c r="IC7537" s="200" t="s">
        <v>16243</v>
      </c>
      <c r="ID7537" s="200" t="s">
        <v>16241</v>
      </c>
      <c r="IE7537" s="200" t="s">
        <v>16242</v>
      </c>
      <c r="IF7537" s="200" t="s">
        <v>13029</v>
      </c>
    </row>
    <row r="7538" spans="237:240" x14ac:dyDescent="0.3">
      <c r="IC7538" s="200" t="s">
        <v>16244</v>
      </c>
      <c r="ID7538" s="200" t="s">
        <v>16241</v>
      </c>
      <c r="IE7538" s="200" t="s">
        <v>16242</v>
      </c>
      <c r="IF7538" s="200" t="s">
        <v>13029</v>
      </c>
    </row>
    <row r="7539" spans="237:240" x14ac:dyDescent="0.3">
      <c r="IC7539" s="200" t="s">
        <v>16245</v>
      </c>
      <c r="ID7539" s="200" t="s">
        <v>16241</v>
      </c>
      <c r="IE7539" s="200" t="s">
        <v>16242</v>
      </c>
      <c r="IF7539" s="200" t="s">
        <v>13029</v>
      </c>
    </row>
    <row r="7540" spans="237:240" x14ac:dyDescent="0.3">
      <c r="IC7540" s="200" t="s">
        <v>16246</v>
      </c>
      <c r="ID7540" s="200" t="s">
        <v>16247</v>
      </c>
      <c r="IE7540" s="200" t="s">
        <v>16248</v>
      </c>
      <c r="IF7540" s="200" t="s">
        <v>13029</v>
      </c>
    </row>
    <row r="7541" spans="237:240" x14ac:dyDescent="0.3">
      <c r="IC7541" s="200" t="s">
        <v>16249</v>
      </c>
      <c r="ID7541" s="200" t="s">
        <v>16247</v>
      </c>
      <c r="IE7541" s="200" t="s">
        <v>16248</v>
      </c>
      <c r="IF7541" s="200" t="s">
        <v>13029</v>
      </c>
    </row>
    <row r="7542" spans="237:240" x14ac:dyDescent="0.3">
      <c r="IC7542" s="200" t="s">
        <v>16250</v>
      </c>
      <c r="ID7542" s="200" t="s">
        <v>16247</v>
      </c>
      <c r="IE7542" s="200" t="s">
        <v>16248</v>
      </c>
      <c r="IF7542" s="200" t="s">
        <v>13029</v>
      </c>
    </row>
    <row r="7543" spans="237:240" x14ac:dyDescent="0.3">
      <c r="IC7543" s="200" t="s">
        <v>16251</v>
      </c>
      <c r="ID7543" s="200" t="s">
        <v>16247</v>
      </c>
      <c r="IE7543" s="200" t="s">
        <v>16248</v>
      </c>
      <c r="IF7543" s="200" t="s">
        <v>13029</v>
      </c>
    </row>
    <row r="7544" spans="237:240" x14ac:dyDescent="0.3">
      <c r="IC7544" s="200" t="s">
        <v>16252</v>
      </c>
      <c r="ID7544" s="200" t="s">
        <v>16247</v>
      </c>
      <c r="IE7544" s="200" t="s">
        <v>16248</v>
      </c>
      <c r="IF7544" s="200" t="s">
        <v>13029</v>
      </c>
    </row>
    <row r="7545" spans="237:240" x14ac:dyDescent="0.3">
      <c r="IC7545" s="200" t="s">
        <v>16253</v>
      </c>
      <c r="ID7545" s="200" t="s">
        <v>16247</v>
      </c>
      <c r="IE7545" s="200" t="s">
        <v>16248</v>
      </c>
      <c r="IF7545" s="200" t="s">
        <v>13029</v>
      </c>
    </row>
    <row r="7546" spans="237:240" x14ac:dyDescent="0.3">
      <c r="IC7546" s="200" t="s">
        <v>16254</v>
      </c>
      <c r="ID7546" s="200" t="s">
        <v>16247</v>
      </c>
      <c r="IE7546" s="200" t="s">
        <v>16248</v>
      </c>
      <c r="IF7546" s="200" t="s">
        <v>13029</v>
      </c>
    </row>
    <row r="7547" spans="237:240" x14ac:dyDescent="0.3">
      <c r="IC7547" s="200" t="s">
        <v>16255</v>
      </c>
      <c r="ID7547" s="200" t="s">
        <v>16247</v>
      </c>
      <c r="IE7547" s="200" t="s">
        <v>16248</v>
      </c>
      <c r="IF7547" s="200" t="s">
        <v>13029</v>
      </c>
    </row>
    <row r="7548" spans="237:240" x14ac:dyDescent="0.3">
      <c r="IC7548" s="200" t="s">
        <v>16256</v>
      </c>
      <c r="ID7548" s="200" t="s">
        <v>16247</v>
      </c>
      <c r="IE7548" s="200" t="s">
        <v>16248</v>
      </c>
      <c r="IF7548" s="200" t="s">
        <v>13029</v>
      </c>
    </row>
    <row r="7549" spans="237:240" x14ac:dyDescent="0.3">
      <c r="IC7549" s="200" t="s">
        <v>16257</v>
      </c>
      <c r="ID7549" s="200" t="s">
        <v>16258</v>
      </c>
      <c r="IE7549" s="200" t="s">
        <v>16259</v>
      </c>
      <c r="IF7549" s="200" t="s">
        <v>13029</v>
      </c>
    </row>
    <row r="7550" spans="237:240" x14ac:dyDescent="0.3">
      <c r="IC7550" s="200" t="s">
        <v>16260</v>
      </c>
      <c r="ID7550" s="200" t="s">
        <v>16258</v>
      </c>
      <c r="IE7550" s="200" t="s">
        <v>16259</v>
      </c>
      <c r="IF7550" s="200" t="s">
        <v>13029</v>
      </c>
    </row>
    <row r="7551" spans="237:240" x14ac:dyDescent="0.3">
      <c r="IC7551" s="200" t="s">
        <v>16261</v>
      </c>
      <c r="ID7551" s="200" t="s">
        <v>16258</v>
      </c>
      <c r="IE7551" s="200" t="s">
        <v>16259</v>
      </c>
      <c r="IF7551" s="200" t="s">
        <v>13029</v>
      </c>
    </row>
    <row r="7552" spans="237:240" x14ac:dyDescent="0.3">
      <c r="IC7552" s="200" t="s">
        <v>16262</v>
      </c>
      <c r="ID7552" s="200" t="s">
        <v>16258</v>
      </c>
      <c r="IE7552" s="200" t="s">
        <v>16259</v>
      </c>
      <c r="IF7552" s="200" t="s">
        <v>13029</v>
      </c>
    </row>
    <row r="7553" spans="237:240" x14ac:dyDescent="0.3">
      <c r="IC7553" s="200" t="s">
        <v>16263</v>
      </c>
      <c r="ID7553" s="200" t="s">
        <v>16258</v>
      </c>
      <c r="IE7553" s="200" t="s">
        <v>16259</v>
      </c>
      <c r="IF7553" s="200" t="s">
        <v>13029</v>
      </c>
    </row>
    <row r="7554" spans="237:240" x14ac:dyDescent="0.3">
      <c r="IC7554" s="200" t="s">
        <v>16264</v>
      </c>
      <c r="ID7554" s="200" t="s">
        <v>16258</v>
      </c>
      <c r="IE7554" s="200" t="s">
        <v>16259</v>
      </c>
      <c r="IF7554" s="200" t="s">
        <v>13029</v>
      </c>
    </row>
    <row r="7555" spans="237:240" x14ac:dyDescent="0.3">
      <c r="IC7555" s="200" t="s">
        <v>16265</v>
      </c>
      <c r="ID7555" s="200" t="s">
        <v>16258</v>
      </c>
      <c r="IE7555" s="200" t="s">
        <v>16259</v>
      </c>
      <c r="IF7555" s="200" t="s">
        <v>13029</v>
      </c>
    </row>
    <row r="7556" spans="237:240" x14ac:dyDescent="0.3">
      <c r="IC7556" s="200" t="s">
        <v>16266</v>
      </c>
      <c r="ID7556" s="200" t="s">
        <v>16258</v>
      </c>
      <c r="IE7556" s="200" t="s">
        <v>16267</v>
      </c>
      <c r="IF7556" s="200" t="s">
        <v>13029</v>
      </c>
    </row>
    <row r="7557" spans="237:240" x14ac:dyDescent="0.3">
      <c r="IC7557" s="200" t="s">
        <v>16268</v>
      </c>
      <c r="ID7557" s="200" t="s">
        <v>16258</v>
      </c>
      <c r="IE7557" s="200" t="s">
        <v>16267</v>
      </c>
      <c r="IF7557" s="200" t="s">
        <v>13029</v>
      </c>
    </row>
    <row r="7558" spans="237:240" x14ac:dyDescent="0.3">
      <c r="IC7558" s="200" t="s">
        <v>16269</v>
      </c>
      <c r="ID7558" s="200" t="s">
        <v>16258</v>
      </c>
      <c r="IE7558" s="200" t="s">
        <v>16267</v>
      </c>
      <c r="IF7558" s="200" t="s">
        <v>13029</v>
      </c>
    </row>
    <row r="7559" spans="237:240" x14ac:dyDescent="0.3">
      <c r="IC7559" s="200" t="s">
        <v>16270</v>
      </c>
      <c r="ID7559" s="200" t="s">
        <v>16258</v>
      </c>
      <c r="IE7559" s="200" t="s">
        <v>16267</v>
      </c>
      <c r="IF7559" s="200" t="s">
        <v>13029</v>
      </c>
    </row>
    <row r="7560" spans="237:240" x14ac:dyDescent="0.3">
      <c r="IC7560" s="200" t="s">
        <v>16271</v>
      </c>
      <c r="ID7560" s="200" t="s">
        <v>16258</v>
      </c>
      <c r="IE7560" s="200" t="s">
        <v>16267</v>
      </c>
      <c r="IF7560" s="200" t="s">
        <v>13029</v>
      </c>
    </row>
    <row r="7561" spans="237:240" x14ac:dyDescent="0.3">
      <c r="IC7561" s="200" t="s">
        <v>16272</v>
      </c>
      <c r="ID7561" s="200" t="s">
        <v>16258</v>
      </c>
      <c r="IE7561" s="200" t="s">
        <v>16267</v>
      </c>
      <c r="IF7561" s="200" t="s">
        <v>13029</v>
      </c>
    </row>
    <row r="7562" spans="237:240" x14ac:dyDescent="0.3">
      <c r="IC7562" s="200" t="s">
        <v>16273</v>
      </c>
      <c r="ID7562" s="200" t="s">
        <v>16258</v>
      </c>
      <c r="IE7562" s="200" t="s">
        <v>16267</v>
      </c>
      <c r="IF7562" s="200" t="s">
        <v>13029</v>
      </c>
    </row>
    <row r="7563" spans="237:240" x14ac:dyDescent="0.3">
      <c r="IC7563" s="200" t="s">
        <v>16274</v>
      </c>
      <c r="ID7563" s="200" t="s">
        <v>16258</v>
      </c>
      <c r="IE7563" s="200" t="s">
        <v>16267</v>
      </c>
      <c r="IF7563" s="200" t="s">
        <v>13029</v>
      </c>
    </row>
    <row r="7564" spans="237:240" x14ac:dyDescent="0.3">
      <c r="IC7564" s="200" t="s">
        <v>16275</v>
      </c>
      <c r="ID7564" s="200" t="s">
        <v>16258</v>
      </c>
      <c r="IE7564" s="200" t="s">
        <v>16267</v>
      </c>
      <c r="IF7564" s="200" t="s">
        <v>13029</v>
      </c>
    </row>
    <row r="7565" spans="237:240" x14ac:dyDescent="0.3">
      <c r="IC7565" s="200" t="s">
        <v>16276</v>
      </c>
      <c r="ID7565" s="200" t="s">
        <v>16258</v>
      </c>
      <c r="IE7565" s="200" t="s">
        <v>16267</v>
      </c>
      <c r="IF7565" s="200" t="s">
        <v>13029</v>
      </c>
    </row>
    <row r="7566" spans="237:240" x14ac:dyDescent="0.3">
      <c r="IC7566" s="200" t="s">
        <v>16277</v>
      </c>
      <c r="ID7566" s="200" t="s">
        <v>16258</v>
      </c>
      <c r="IE7566" s="200" t="s">
        <v>16267</v>
      </c>
      <c r="IF7566" s="200" t="s">
        <v>13029</v>
      </c>
    </row>
    <row r="7567" spans="237:240" x14ac:dyDescent="0.3">
      <c r="IC7567" s="200" t="s">
        <v>16278</v>
      </c>
      <c r="ID7567" s="200" t="s">
        <v>16279</v>
      </c>
      <c r="IE7567" s="200" t="s">
        <v>16280</v>
      </c>
      <c r="IF7567" s="200" t="s">
        <v>13029</v>
      </c>
    </row>
    <row r="7568" spans="237:240" x14ac:dyDescent="0.3">
      <c r="IC7568" s="200" t="s">
        <v>16281</v>
      </c>
      <c r="ID7568" s="200" t="s">
        <v>16279</v>
      </c>
      <c r="IE7568" s="200" t="s">
        <v>16280</v>
      </c>
      <c r="IF7568" s="200" t="s">
        <v>13029</v>
      </c>
    </row>
    <row r="7569" spans="237:240" x14ac:dyDescent="0.3">
      <c r="IC7569" s="200" t="s">
        <v>16282</v>
      </c>
      <c r="ID7569" s="200" t="s">
        <v>16279</v>
      </c>
      <c r="IE7569" s="200" t="s">
        <v>16280</v>
      </c>
      <c r="IF7569" s="200" t="s">
        <v>13029</v>
      </c>
    </row>
    <row r="7570" spans="237:240" x14ac:dyDescent="0.3">
      <c r="IC7570" s="200" t="s">
        <v>16283</v>
      </c>
      <c r="ID7570" s="200" t="s">
        <v>16279</v>
      </c>
      <c r="IE7570" s="200" t="s">
        <v>16280</v>
      </c>
      <c r="IF7570" s="200" t="s">
        <v>13029</v>
      </c>
    </row>
    <row r="7571" spans="237:240" x14ac:dyDescent="0.3">
      <c r="IC7571" s="200" t="s">
        <v>16284</v>
      </c>
      <c r="ID7571" s="200" t="s">
        <v>16279</v>
      </c>
      <c r="IE7571" s="200" t="s">
        <v>16280</v>
      </c>
      <c r="IF7571" s="200" t="s">
        <v>13029</v>
      </c>
    </row>
    <row r="7572" spans="237:240" x14ac:dyDescent="0.3">
      <c r="IC7572" s="200" t="s">
        <v>16285</v>
      </c>
      <c r="ID7572" s="200" t="s">
        <v>16279</v>
      </c>
      <c r="IE7572" s="200" t="s">
        <v>16280</v>
      </c>
      <c r="IF7572" s="200" t="s">
        <v>13029</v>
      </c>
    </row>
    <row r="7573" spans="237:240" x14ac:dyDescent="0.3">
      <c r="IC7573" s="200" t="s">
        <v>16286</v>
      </c>
      <c r="ID7573" s="200" t="s">
        <v>16279</v>
      </c>
      <c r="IE7573" s="200" t="s">
        <v>16280</v>
      </c>
      <c r="IF7573" s="200" t="s">
        <v>13029</v>
      </c>
    </row>
    <row r="7574" spans="237:240" x14ac:dyDescent="0.3">
      <c r="IC7574" s="200" t="s">
        <v>16287</v>
      </c>
      <c r="ID7574" s="200" t="s">
        <v>16279</v>
      </c>
      <c r="IE7574" s="200" t="s">
        <v>16280</v>
      </c>
      <c r="IF7574" s="200" t="s">
        <v>13029</v>
      </c>
    </row>
    <row r="7575" spans="237:240" x14ac:dyDescent="0.3">
      <c r="IC7575" s="200" t="s">
        <v>16288</v>
      </c>
      <c r="ID7575" s="200" t="s">
        <v>16279</v>
      </c>
      <c r="IE7575" s="200" t="s">
        <v>16280</v>
      </c>
      <c r="IF7575" s="200" t="s">
        <v>13029</v>
      </c>
    </row>
    <row r="7576" spans="237:240" x14ac:dyDescent="0.3">
      <c r="IC7576" s="200" t="s">
        <v>16289</v>
      </c>
      <c r="ID7576" s="200" t="s">
        <v>16279</v>
      </c>
      <c r="IE7576" s="200" t="s">
        <v>16280</v>
      </c>
      <c r="IF7576" s="200" t="s">
        <v>13029</v>
      </c>
    </row>
    <row r="7577" spans="237:240" x14ac:dyDescent="0.3">
      <c r="IC7577" s="200" t="s">
        <v>16290</v>
      </c>
      <c r="ID7577" s="200" t="s">
        <v>16279</v>
      </c>
      <c r="IE7577" s="200" t="s">
        <v>16280</v>
      </c>
      <c r="IF7577" s="200" t="s">
        <v>13029</v>
      </c>
    </row>
    <row r="7578" spans="237:240" x14ac:dyDescent="0.3">
      <c r="IC7578" s="200" t="s">
        <v>16291</v>
      </c>
      <c r="ID7578" s="200" t="s">
        <v>16279</v>
      </c>
      <c r="IE7578" s="200" t="s">
        <v>16280</v>
      </c>
      <c r="IF7578" s="200" t="s">
        <v>13029</v>
      </c>
    </row>
    <row r="7579" spans="237:240" x14ac:dyDescent="0.3">
      <c r="IC7579" s="200" t="s">
        <v>16292</v>
      </c>
      <c r="ID7579" s="200" t="s">
        <v>16279</v>
      </c>
      <c r="IE7579" s="200" t="s">
        <v>16280</v>
      </c>
      <c r="IF7579" s="200" t="s">
        <v>13029</v>
      </c>
    </row>
    <row r="7580" spans="237:240" x14ac:dyDescent="0.3">
      <c r="IC7580" s="200" t="s">
        <v>16293</v>
      </c>
      <c r="ID7580" s="200" t="s">
        <v>16279</v>
      </c>
      <c r="IE7580" s="200" t="s">
        <v>16280</v>
      </c>
      <c r="IF7580" s="200" t="s">
        <v>13029</v>
      </c>
    </row>
    <row r="7581" spans="237:240" x14ac:dyDescent="0.3">
      <c r="IC7581" s="200" t="s">
        <v>16294</v>
      </c>
      <c r="ID7581" s="200" t="s">
        <v>16279</v>
      </c>
      <c r="IE7581" s="200" t="s">
        <v>16280</v>
      </c>
      <c r="IF7581" s="200" t="s">
        <v>13029</v>
      </c>
    </row>
    <row r="7582" spans="237:240" x14ac:dyDescent="0.3">
      <c r="IC7582" s="200" t="s">
        <v>16295</v>
      </c>
      <c r="ID7582" s="200" t="s">
        <v>16279</v>
      </c>
      <c r="IE7582" s="200" t="s">
        <v>16296</v>
      </c>
      <c r="IF7582" s="200" t="s">
        <v>13029</v>
      </c>
    </row>
    <row r="7583" spans="237:240" x14ac:dyDescent="0.3">
      <c r="IC7583" s="200" t="s">
        <v>16297</v>
      </c>
      <c r="ID7583" s="200" t="s">
        <v>16279</v>
      </c>
      <c r="IE7583" s="200" t="s">
        <v>16296</v>
      </c>
      <c r="IF7583" s="200" t="s">
        <v>13029</v>
      </c>
    </row>
    <row r="7584" spans="237:240" x14ac:dyDescent="0.3">
      <c r="IC7584" s="200" t="s">
        <v>16298</v>
      </c>
      <c r="ID7584" s="200" t="s">
        <v>16279</v>
      </c>
      <c r="IE7584" s="200" t="s">
        <v>16296</v>
      </c>
      <c r="IF7584" s="200" t="s">
        <v>13029</v>
      </c>
    </row>
    <row r="7585" spans="237:240" x14ac:dyDescent="0.3">
      <c r="IC7585" s="200" t="s">
        <v>16299</v>
      </c>
      <c r="ID7585" s="200" t="s">
        <v>16279</v>
      </c>
      <c r="IE7585" s="200" t="s">
        <v>16296</v>
      </c>
      <c r="IF7585" s="200" t="s">
        <v>13029</v>
      </c>
    </row>
    <row r="7586" spans="237:240" x14ac:dyDescent="0.3">
      <c r="IC7586" s="200" t="s">
        <v>16300</v>
      </c>
      <c r="ID7586" s="200" t="s">
        <v>16279</v>
      </c>
      <c r="IE7586" s="200" t="s">
        <v>16296</v>
      </c>
      <c r="IF7586" s="200" t="s">
        <v>13029</v>
      </c>
    </row>
    <row r="7587" spans="237:240" x14ac:dyDescent="0.3">
      <c r="IC7587" s="200" t="s">
        <v>16301</v>
      </c>
      <c r="ID7587" s="200" t="s">
        <v>16279</v>
      </c>
      <c r="IE7587" s="200" t="s">
        <v>16296</v>
      </c>
      <c r="IF7587" s="200" t="s">
        <v>13029</v>
      </c>
    </row>
    <row r="7588" spans="237:240" x14ac:dyDescent="0.3">
      <c r="IC7588" s="200" t="s">
        <v>16302</v>
      </c>
      <c r="ID7588" s="200" t="s">
        <v>16279</v>
      </c>
      <c r="IE7588" s="200" t="s">
        <v>16296</v>
      </c>
      <c r="IF7588" s="200" t="s">
        <v>13029</v>
      </c>
    </row>
    <row r="7589" spans="237:240" x14ac:dyDescent="0.3">
      <c r="IC7589" s="200" t="s">
        <v>16303</v>
      </c>
      <c r="ID7589" s="200" t="s">
        <v>16279</v>
      </c>
      <c r="IE7589" s="200" t="s">
        <v>16296</v>
      </c>
      <c r="IF7589" s="200" t="s">
        <v>13029</v>
      </c>
    </row>
    <row r="7590" spans="237:240" x14ac:dyDescent="0.3">
      <c r="IC7590" s="200" t="s">
        <v>16304</v>
      </c>
      <c r="ID7590" s="200" t="s">
        <v>16279</v>
      </c>
      <c r="IE7590" s="200" t="s">
        <v>16305</v>
      </c>
      <c r="IF7590" s="200" t="s">
        <v>13029</v>
      </c>
    </row>
    <row r="7591" spans="237:240" x14ac:dyDescent="0.3">
      <c r="IC7591" s="200" t="s">
        <v>16306</v>
      </c>
      <c r="ID7591" s="200" t="s">
        <v>16279</v>
      </c>
      <c r="IE7591" s="200" t="s">
        <v>16305</v>
      </c>
      <c r="IF7591" s="200" t="s">
        <v>13029</v>
      </c>
    </row>
    <row r="7592" spans="237:240" x14ac:dyDescent="0.3">
      <c r="IC7592" s="200" t="s">
        <v>16307</v>
      </c>
      <c r="ID7592" s="200" t="s">
        <v>16279</v>
      </c>
      <c r="IE7592" s="200" t="s">
        <v>16305</v>
      </c>
      <c r="IF7592" s="200" t="s">
        <v>13029</v>
      </c>
    </row>
    <row r="7593" spans="237:240" x14ac:dyDescent="0.3">
      <c r="IC7593" s="200" t="s">
        <v>16308</v>
      </c>
      <c r="ID7593" s="200" t="s">
        <v>16279</v>
      </c>
      <c r="IE7593" s="200" t="s">
        <v>16305</v>
      </c>
      <c r="IF7593" s="200" t="s">
        <v>13029</v>
      </c>
    </row>
    <row r="7594" spans="237:240" x14ac:dyDescent="0.3">
      <c r="IC7594" s="200" t="s">
        <v>16309</v>
      </c>
      <c r="ID7594" s="200" t="s">
        <v>16279</v>
      </c>
      <c r="IE7594" s="200" t="s">
        <v>16305</v>
      </c>
      <c r="IF7594" s="200" t="s">
        <v>13029</v>
      </c>
    </row>
    <row r="7595" spans="237:240" x14ac:dyDescent="0.3">
      <c r="IC7595" s="200" t="s">
        <v>16310</v>
      </c>
      <c r="ID7595" s="200" t="s">
        <v>16279</v>
      </c>
      <c r="IE7595" s="200" t="s">
        <v>16305</v>
      </c>
      <c r="IF7595" s="200" t="s">
        <v>13029</v>
      </c>
    </row>
    <row r="7596" spans="237:240" x14ac:dyDescent="0.3">
      <c r="IC7596" s="200" t="s">
        <v>16311</v>
      </c>
      <c r="ID7596" s="200" t="s">
        <v>16279</v>
      </c>
      <c r="IE7596" s="200" t="s">
        <v>16305</v>
      </c>
      <c r="IF7596" s="200" t="s">
        <v>13029</v>
      </c>
    </row>
    <row r="7597" spans="237:240" x14ac:dyDescent="0.3">
      <c r="IC7597" s="200" t="s">
        <v>16312</v>
      </c>
      <c r="ID7597" s="200" t="s">
        <v>16279</v>
      </c>
      <c r="IE7597" s="200" t="s">
        <v>16305</v>
      </c>
      <c r="IF7597" s="200" t="s">
        <v>13029</v>
      </c>
    </row>
    <row r="7598" spans="237:240" x14ac:dyDescent="0.3">
      <c r="IC7598" s="200" t="s">
        <v>16313</v>
      </c>
      <c r="ID7598" s="200" t="s">
        <v>16279</v>
      </c>
      <c r="IE7598" s="200" t="s">
        <v>16305</v>
      </c>
      <c r="IF7598" s="200" t="s">
        <v>13029</v>
      </c>
    </row>
    <row r="7599" spans="237:240" x14ac:dyDescent="0.3">
      <c r="IC7599" s="200" t="s">
        <v>16314</v>
      </c>
      <c r="ID7599" s="200" t="s">
        <v>16315</v>
      </c>
      <c r="IE7599" s="200" t="s">
        <v>16316</v>
      </c>
      <c r="IF7599" s="200" t="s">
        <v>13029</v>
      </c>
    </row>
    <row r="7600" spans="237:240" x14ac:dyDescent="0.3">
      <c r="IC7600" s="200" t="s">
        <v>16317</v>
      </c>
      <c r="ID7600" s="200" t="s">
        <v>16315</v>
      </c>
      <c r="IE7600" s="200" t="s">
        <v>16316</v>
      </c>
      <c r="IF7600" s="200" t="s">
        <v>13029</v>
      </c>
    </row>
    <row r="7601" spans="237:240" x14ac:dyDescent="0.3">
      <c r="IC7601" s="200" t="s">
        <v>16318</v>
      </c>
      <c r="ID7601" s="200" t="s">
        <v>16315</v>
      </c>
      <c r="IE7601" s="200" t="s">
        <v>16316</v>
      </c>
      <c r="IF7601" s="200" t="s">
        <v>13029</v>
      </c>
    </row>
    <row r="7602" spans="237:240" x14ac:dyDescent="0.3">
      <c r="IC7602" s="200" t="s">
        <v>16319</v>
      </c>
      <c r="ID7602" s="200" t="s">
        <v>16315</v>
      </c>
      <c r="IE7602" s="200" t="s">
        <v>16316</v>
      </c>
      <c r="IF7602" s="200" t="s">
        <v>13029</v>
      </c>
    </row>
    <row r="7603" spans="237:240" x14ac:dyDescent="0.3">
      <c r="IC7603" s="200" t="s">
        <v>16320</v>
      </c>
      <c r="ID7603" s="200" t="s">
        <v>16315</v>
      </c>
      <c r="IE7603" s="200" t="s">
        <v>16316</v>
      </c>
      <c r="IF7603" s="200" t="s">
        <v>13029</v>
      </c>
    </row>
    <row r="7604" spans="237:240" x14ac:dyDescent="0.3">
      <c r="IC7604" s="200" t="s">
        <v>16321</v>
      </c>
      <c r="ID7604" s="200" t="s">
        <v>16315</v>
      </c>
      <c r="IE7604" s="200" t="s">
        <v>16316</v>
      </c>
      <c r="IF7604" s="200" t="s">
        <v>13029</v>
      </c>
    </row>
    <row r="7605" spans="237:240" x14ac:dyDescent="0.3">
      <c r="IC7605" s="200" t="s">
        <v>16322</v>
      </c>
      <c r="ID7605" s="200" t="s">
        <v>16315</v>
      </c>
      <c r="IE7605" s="200" t="s">
        <v>16316</v>
      </c>
      <c r="IF7605" s="200" t="s">
        <v>13029</v>
      </c>
    </row>
    <row r="7606" spans="237:240" x14ac:dyDescent="0.3">
      <c r="IC7606" s="200" t="s">
        <v>16323</v>
      </c>
      <c r="ID7606" s="200" t="s">
        <v>16315</v>
      </c>
      <c r="IE7606" s="200" t="s">
        <v>16316</v>
      </c>
      <c r="IF7606" s="200" t="s">
        <v>13029</v>
      </c>
    </row>
    <row r="7607" spans="237:240" x14ac:dyDescent="0.3">
      <c r="IC7607" s="200" t="s">
        <v>16324</v>
      </c>
      <c r="ID7607" s="200" t="s">
        <v>16315</v>
      </c>
      <c r="IE7607" s="200" t="s">
        <v>16316</v>
      </c>
      <c r="IF7607" s="200" t="s">
        <v>13029</v>
      </c>
    </row>
    <row r="7608" spans="237:240" x14ac:dyDescent="0.3">
      <c r="IC7608" s="200" t="s">
        <v>16325</v>
      </c>
      <c r="ID7608" s="200" t="s">
        <v>16326</v>
      </c>
      <c r="IE7608" s="200" t="s">
        <v>16327</v>
      </c>
      <c r="IF7608" s="200" t="s">
        <v>13029</v>
      </c>
    </row>
    <row r="7609" spans="237:240" x14ac:dyDescent="0.3">
      <c r="IC7609" s="200" t="s">
        <v>16328</v>
      </c>
      <c r="ID7609" s="200" t="s">
        <v>16326</v>
      </c>
      <c r="IE7609" s="200" t="s">
        <v>16327</v>
      </c>
      <c r="IF7609" s="200" t="s">
        <v>13029</v>
      </c>
    </row>
    <row r="7610" spans="237:240" x14ac:dyDescent="0.3">
      <c r="IC7610" s="200" t="s">
        <v>16329</v>
      </c>
      <c r="ID7610" s="200" t="s">
        <v>16326</v>
      </c>
      <c r="IE7610" s="200" t="s">
        <v>16327</v>
      </c>
      <c r="IF7610" s="200" t="s">
        <v>13029</v>
      </c>
    </row>
    <row r="7611" spans="237:240" x14ac:dyDescent="0.3">
      <c r="IC7611" s="200" t="s">
        <v>16330</v>
      </c>
      <c r="ID7611" s="200" t="s">
        <v>16331</v>
      </c>
      <c r="IE7611" s="200" t="s">
        <v>16332</v>
      </c>
      <c r="IF7611" s="200" t="s">
        <v>13029</v>
      </c>
    </row>
    <row r="7612" spans="237:240" x14ac:dyDescent="0.3">
      <c r="IC7612" s="200" t="s">
        <v>16333</v>
      </c>
      <c r="ID7612" s="200" t="s">
        <v>16334</v>
      </c>
      <c r="IE7612" s="200" t="s">
        <v>16335</v>
      </c>
      <c r="IF7612" s="200" t="s">
        <v>13029</v>
      </c>
    </row>
    <row r="7613" spans="237:240" x14ac:dyDescent="0.3">
      <c r="IC7613" s="200" t="s">
        <v>16336</v>
      </c>
      <c r="ID7613" s="200" t="s">
        <v>16334</v>
      </c>
      <c r="IE7613" s="200" t="s">
        <v>16335</v>
      </c>
      <c r="IF7613" s="200" t="s">
        <v>13029</v>
      </c>
    </row>
    <row r="7614" spans="237:240" x14ac:dyDescent="0.3">
      <c r="IC7614" s="200" t="s">
        <v>16337</v>
      </c>
      <c r="ID7614" s="200" t="s">
        <v>16334</v>
      </c>
      <c r="IE7614" s="200" t="s">
        <v>16335</v>
      </c>
      <c r="IF7614" s="200" t="s">
        <v>13029</v>
      </c>
    </row>
    <row r="7615" spans="237:240" x14ac:dyDescent="0.3">
      <c r="IC7615" s="200" t="s">
        <v>16338</v>
      </c>
      <c r="ID7615" s="200" t="s">
        <v>16334</v>
      </c>
      <c r="IE7615" s="200" t="s">
        <v>16335</v>
      </c>
      <c r="IF7615" s="200" t="s">
        <v>13029</v>
      </c>
    </row>
    <row r="7616" spans="237:240" x14ac:dyDescent="0.3">
      <c r="IC7616" s="200" t="s">
        <v>16339</v>
      </c>
      <c r="ID7616" s="200" t="s">
        <v>16334</v>
      </c>
      <c r="IE7616" s="200" t="s">
        <v>16335</v>
      </c>
      <c r="IF7616" s="200" t="s">
        <v>13029</v>
      </c>
    </row>
    <row r="7617" spans="237:240" x14ac:dyDescent="0.3">
      <c r="IC7617" s="200" t="s">
        <v>16340</v>
      </c>
      <c r="ID7617" s="200" t="s">
        <v>16341</v>
      </c>
      <c r="IE7617" s="200" t="s">
        <v>16342</v>
      </c>
      <c r="IF7617" s="200" t="s">
        <v>13029</v>
      </c>
    </row>
    <row r="7618" spans="237:240" x14ac:dyDescent="0.3">
      <c r="IC7618" s="200" t="s">
        <v>16343</v>
      </c>
      <c r="ID7618" s="200" t="s">
        <v>16341</v>
      </c>
      <c r="IE7618" s="200" t="s">
        <v>16344</v>
      </c>
      <c r="IF7618" s="200" t="s">
        <v>13029</v>
      </c>
    </row>
    <row r="7619" spans="237:240" x14ac:dyDescent="0.3">
      <c r="IC7619" s="200" t="s">
        <v>16345</v>
      </c>
      <c r="ID7619" s="200" t="s">
        <v>16346</v>
      </c>
      <c r="IE7619" s="200" t="s">
        <v>16347</v>
      </c>
      <c r="IF7619" s="200" t="s">
        <v>13029</v>
      </c>
    </row>
    <row r="7620" spans="237:240" x14ac:dyDescent="0.3">
      <c r="IC7620" s="200" t="s">
        <v>16348</v>
      </c>
      <c r="ID7620" s="200" t="s">
        <v>16349</v>
      </c>
      <c r="IE7620" s="200" t="s">
        <v>16350</v>
      </c>
      <c r="IF7620" s="200" t="s">
        <v>13029</v>
      </c>
    </row>
    <row r="7621" spans="237:240" x14ac:dyDescent="0.3">
      <c r="IC7621" s="200" t="s">
        <v>16351</v>
      </c>
      <c r="ID7621" s="200" t="s">
        <v>16352</v>
      </c>
      <c r="IE7621" s="200" t="s">
        <v>16353</v>
      </c>
      <c r="IF7621" s="200" t="s">
        <v>13029</v>
      </c>
    </row>
    <row r="7622" spans="237:240" x14ac:dyDescent="0.3">
      <c r="IC7622" s="200" t="s">
        <v>16354</v>
      </c>
      <c r="ID7622" s="200" t="s">
        <v>16355</v>
      </c>
      <c r="IE7622" s="200" t="s">
        <v>16356</v>
      </c>
      <c r="IF7622" s="200" t="s">
        <v>13029</v>
      </c>
    </row>
    <row r="7623" spans="237:240" x14ac:dyDescent="0.3">
      <c r="IC7623" s="200" t="s">
        <v>16357</v>
      </c>
      <c r="ID7623" s="200" t="s">
        <v>16358</v>
      </c>
      <c r="IE7623" s="200" t="s">
        <v>16359</v>
      </c>
      <c r="IF7623" s="200" t="s">
        <v>13029</v>
      </c>
    </row>
    <row r="7624" spans="237:240" x14ac:dyDescent="0.3">
      <c r="IC7624" s="200" t="s">
        <v>16360</v>
      </c>
      <c r="ID7624" s="200" t="s">
        <v>16358</v>
      </c>
      <c r="IE7624" s="200" t="s">
        <v>16359</v>
      </c>
      <c r="IF7624" s="200" t="s">
        <v>13029</v>
      </c>
    </row>
    <row r="7625" spans="237:240" x14ac:dyDescent="0.3">
      <c r="IC7625" s="200" t="s">
        <v>16361</v>
      </c>
      <c r="ID7625" s="200" t="s">
        <v>16358</v>
      </c>
      <c r="IE7625" s="200" t="s">
        <v>16359</v>
      </c>
      <c r="IF7625" s="200" t="s">
        <v>13029</v>
      </c>
    </row>
    <row r="7626" spans="237:240" x14ac:dyDescent="0.3">
      <c r="IC7626" s="200" t="s">
        <v>16362</v>
      </c>
      <c r="ID7626" s="200" t="s">
        <v>16363</v>
      </c>
      <c r="IE7626" s="200" t="s">
        <v>16364</v>
      </c>
      <c r="IF7626" s="200" t="s">
        <v>13029</v>
      </c>
    </row>
    <row r="7627" spans="237:240" x14ac:dyDescent="0.3">
      <c r="IC7627" s="200" t="s">
        <v>16365</v>
      </c>
      <c r="ID7627" s="200" t="s">
        <v>16363</v>
      </c>
      <c r="IE7627" s="200" t="s">
        <v>16364</v>
      </c>
      <c r="IF7627" s="200" t="s">
        <v>13029</v>
      </c>
    </row>
    <row r="7628" spans="237:240" x14ac:dyDescent="0.3">
      <c r="IC7628" s="200" t="s">
        <v>16366</v>
      </c>
      <c r="ID7628" s="200" t="s">
        <v>16363</v>
      </c>
      <c r="IE7628" s="200" t="s">
        <v>16364</v>
      </c>
      <c r="IF7628" s="200" t="s">
        <v>13029</v>
      </c>
    </row>
    <row r="7629" spans="237:240" x14ac:dyDescent="0.3">
      <c r="IC7629" s="200" t="s">
        <v>16367</v>
      </c>
      <c r="ID7629" s="200" t="s">
        <v>16363</v>
      </c>
      <c r="IE7629" s="200" t="s">
        <v>16364</v>
      </c>
      <c r="IF7629" s="200" t="s">
        <v>13029</v>
      </c>
    </row>
    <row r="7630" spans="237:240" x14ac:dyDescent="0.3">
      <c r="IC7630" s="200" t="s">
        <v>16368</v>
      </c>
      <c r="ID7630" s="200" t="s">
        <v>16363</v>
      </c>
      <c r="IE7630" s="200" t="s">
        <v>16364</v>
      </c>
      <c r="IF7630" s="200" t="s">
        <v>13029</v>
      </c>
    </row>
    <row r="7631" spans="237:240" x14ac:dyDescent="0.3">
      <c r="IC7631" s="200" t="s">
        <v>16369</v>
      </c>
      <c r="ID7631" s="200" t="s">
        <v>16363</v>
      </c>
      <c r="IE7631" s="200" t="s">
        <v>16364</v>
      </c>
      <c r="IF7631" s="200" t="s">
        <v>13029</v>
      </c>
    </row>
    <row r="7632" spans="237:240" x14ac:dyDescent="0.3">
      <c r="IC7632" s="200" t="s">
        <v>16370</v>
      </c>
      <c r="ID7632" s="200" t="s">
        <v>16363</v>
      </c>
      <c r="IE7632" s="200" t="s">
        <v>16364</v>
      </c>
      <c r="IF7632" s="200" t="s">
        <v>13029</v>
      </c>
    </row>
    <row r="7633" spans="237:240" x14ac:dyDescent="0.3">
      <c r="IC7633" s="200" t="s">
        <v>16371</v>
      </c>
      <c r="ID7633" s="200" t="s">
        <v>16363</v>
      </c>
      <c r="IE7633" s="200" t="s">
        <v>16364</v>
      </c>
      <c r="IF7633" s="200" t="s">
        <v>13029</v>
      </c>
    </row>
    <row r="7634" spans="237:240" x14ac:dyDescent="0.3">
      <c r="IC7634" s="200" t="s">
        <v>16372</v>
      </c>
      <c r="ID7634" s="200" t="s">
        <v>16363</v>
      </c>
      <c r="IE7634" s="200" t="s">
        <v>16364</v>
      </c>
      <c r="IF7634" s="200" t="s">
        <v>13029</v>
      </c>
    </row>
    <row r="7635" spans="237:240" x14ac:dyDescent="0.3">
      <c r="IC7635" s="200" t="s">
        <v>16373</v>
      </c>
      <c r="ID7635" s="200" t="s">
        <v>16363</v>
      </c>
      <c r="IE7635" s="200" t="s">
        <v>16364</v>
      </c>
      <c r="IF7635" s="200" t="s">
        <v>13029</v>
      </c>
    </row>
    <row r="7636" spans="237:240" x14ac:dyDescent="0.3">
      <c r="IC7636" s="200" t="s">
        <v>16374</v>
      </c>
      <c r="ID7636" s="200" t="s">
        <v>16363</v>
      </c>
      <c r="IE7636" s="200" t="s">
        <v>16364</v>
      </c>
      <c r="IF7636" s="200" t="s">
        <v>13029</v>
      </c>
    </row>
    <row r="7637" spans="237:240" x14ac:dyDescent="0.3">
      <c r="IC7637" s="200" t="s">
        <v>16375</v>
      </c>
      <c r="ID7637" s="200" t="s">
        <v>16363</v>
      </c>
      <c r="IE7637" s="200" t="s">
        <v>16364</v>
      </c>
      <c r="IF7637" s="200" t="s">
        <v>13029</v>
      </c>
    </row>
    <row r="7638" spans="237:240" x14ac:dyDescent="0.3">
      <c r="IC7638" s="200" t="s">
        <v>16376</v>
      </c>
      <c r="ID7638" s="200" t="s">
        <v>16363</v>
      </c>
      <c r="IE7638" s="200" t="s">
        <v>16364</v>
      </c>
      <c r="IF7638" s="200" t="s">
        <v>13029</v>
      </c>
    </row>
    <row r="7639" spans="237:240" x14ac:dyDescent="0.3">
      <c r="IC7639" s="200" t="s">
        <v>16377</v>
      </c>
      <c r="ID7639" s="200" t="s">
        <v>16378</v>
      </c>
      <c r="IE7639" s="200" t="s">
        <v>16379</v>
      </c>
      <c r="IF7639" s="200" t="s">
        <v>13029</v>
      </c>
    </row>
    <row r="7640" spans="237:240" x14ac:dyDescent="0.3">
      <c r="IC7640" s="200" t="s">
        <v>16380</v>
      </c>
      <c r="ID7640" s="200" t="s">
        <v>16378</v>
      </c>
      <c r="IE7640" s="200" t="s">
        <v>16379</v>
      </c>
      <c r="IF7640" s="200" t="s">
        <v>13029</v>
      </c>
    </row>
    <row r="7641" spans="237:240" x14ac:dyDescent="0.3">
      <c r="IC7641" s="200" t="s">
        <v>16381</v>
      </c>
      <c r="ID7641" s="200" t="s">
        <v>16378</v>
      </c>
      <c r="IE7641" s="200" t="s">
        <v>16379</v>
      </c>
      <c r="IF7641" s="200" t="s">
        <v>13029</v>
      </c>
    </row>
    <row r="7642" spans="237:240" x14ac:dyDescent="0.3">
      <c r="IC7642" s="200" t="s">
        <v>16382</v>
      </c>
      <c r="ID7642" s="200" t="s">
        <v>16383</v>
      </c>
      <c r="IE7642" s="200" t="s">
        <v>16384</v>
      </c>
      <c r="IF7642" s="200" t="s">
        <v>13029</v>
      </c>
    </row>
    <row r="7643" spans="237:240" x14ac:dyDescent="0.3">
      <c r="IC7643" s="200" t="s">
        <v>16385</v>
      </c>
      <c r="ID7643" s="200" t="s">
        <v>16383</v>
      </c>
      <c r="IE7643" s="200" t="s">
        <v>16384</v>
      </c>
      <c r="IF7643" s="200" t="s">
        <v>13029</v>
      </c>
    </row>
    <row r="7644" spans="237:240" x14ac:dyDescent="0.3">
      <c r="IC7644" s="200" t="s">
        <v>16386</v>
      </c>
      <c r="ID7644" s="200" t="s">
        <v>16383</v>
      </c>
      <c r="IE7644" s="200" t="s">
        <v>16384</v>
      </c>
      <c r="IF7644" s="200" t="s">
        <v>13029</v>
      </c>
    </row>
    <row r="7645" spans="237:240" x14ac:dyDescent="0.3">
      <c r="IC7645" s="200" t="s">
        <v>16387</v>
      </c>
      <c r="ID7645" s="200" t="s">
        <v>16383</v>
      </c>
      <c r="IE7645" s="200" t="s">
        <v>16388</v>
      </c>
      <c r="IF7645" s="200" t="s">
        <v>13029</v>
      </c>
    </row>
    <row r="7646" spans="237:240" x14ac:dyDescent="0.3">
      <c r="IC7646" s="200" t="s">
        <v>16389</v>
      </c>
      <c r="ID7646" s="200" t="s">
        <v>16383</v>
      </c>
      <c r="IE7646" s="200" t="s">
        <v>16388</v>
      </c>
      <c r="IF7646" s="200" t="s">
        <v>13029</v>
      </c>
    </row>
    <row r="7647" spans="237:240" x14ac:dyDescent="0.3">
      <c r="IC7647" s="200" t="s">
        <v>16390</v>
      </c>
      <c r="ID7647" s="200" t="s">
        <v>16383</v>
      </c>
      <c r="IE7647" s="200" t="s">
        <v>16388</v>
      </c>
      <c r="IF7647" s="200" t="s">
        <v>13029</v>
      </c>
    </row>
    <row r="7648" spans="237:240" x14ac:dyDescent="0.3">
      <c r="IC7648" s="200" t="s">
        <v>16391</v>
      </c>
      <c r="ID7648" s="200" t="s">
        <v>16383</v>
      </c>
      <c r="IE7648" s="200" t="s">
        <v>16388</v>
      </c>
      <c r="IF7648" s="200" t="s">
        <v>13029</v>
      </c>
    </row>
    <row r="7649" spans="237:240" x14ac:dyDescent="0.3">
      <c r="IC7649" s="200" t="s">
        <v>16392</v>
      </c>
      <c r="ID7649" s="200" t="s">
        <v>16383</v>
      </c>
      <c r="IE7649" s="200" t="s">
        <v>16388</v>
      </c>
      <c r="IF7649" s="200" t="s">
        <v>13029</v>
      </c>
    </row>
    <row r="7650" spans="237:240" x14ac:dyDescent="0.3">
      <c r="IC7650" s="200" t="s">
        <v>16393</v>
      </c>
      <c r="ID7650" s="200" t="s">
        <v>16394</v>
      </c>
      <c r="IE7650" s="200" t="s">
        <v>16395</v>
      </c>
      <c r="IF7650" s="200" t="s">
        <v>13029</v>
      </c>
    </row>
    <row r="7651" spans="237:240" x14ac:dyDescent="0.3">
      <c r="IC7651" s="200" t="s">
        <v>16396</v>
      </c>
      <c r="ID7651" s="200" t="s">
        <v>16394</v>
      </c>
      <c r="IE7651" s="200" t="s">
        <v>16395</v>
      </c>
      <c r="IF7651" s="200" t="s">
        <v>13029</v>
      </c>
    </row>
    <row r="7652" spans="237:240" x14ac:dyDescent="0.3">
      <c r="IC7652" s="200" t="s">
        <v>16397</v>
      </c>
      <c r="ID7652" s="200" t="s">
        <v>16394</v>
      </c>
      <c r="IE7652" s="200" t="s">
        <v>16395</v>
      </c>
      <c r="IF7652" s="200" t="s">
        <v>13029</v>
      </c>
    </row>
    <row r="7653" spans="237:240" x14ac:dyDescent="0.3">
      <c r="IC7653" s="200" t="s">
        <v>16398</v>
      </c>
      <c r="ID7653" s="200" t="s">
        <v>16394</v>
      </c>
      <c r="IE7653" s="200" t="s">
        <v>16395</v>
      </c>
      <c r="IF7653" s="200" t="s">
        <v>13029</v>
      </c>
    </row>
    <row r="7654" spans="237:240" x14ac:dyDescent="0.3">
      <c r="IC7654" s="200" t="s">
        <v>16399</v>
      </c>
      <c r="ID7654" s="200" t="s">
        <v>16394</v>
      </c>
      <c r="IE7654" s="200" t="s">
        <v>16395</v>
      </c>
      <c r="IF7654" s="200" t="s">
        <v>13029</v>
      </c>
    </row>
    <row r="7655" spans="237:240" x14ac:dyDescent="0.3">
      <c r="IC7655" s="200" t="s">
        <v>16400</v>
      </c>
      <c r="ID7655" s="200" t="s">
        <v>16401</v>
      </c>
      <c r="IE7655" s="200" t="s">
        <v>16402</v>
      </c>
      <c r="IF7655" s="200" t="s">
        <v>13029</v>
      </c>
    </row>
    <row r="7656" spans="237:240" x14ac:dyDescent="0.3">
      <c r="IC7656" s="200" t="s">
        <v>16403</v>
      </c>
      <c r="ID7656" s="200" t="s">
        <v>16401</v>
      </c>
      <c r="IE7656" s="200" t="s">
        <v>16402</v>
      </c>
      <c r="IF7656" s="200" t="s">
        <v>13029</v>
      </c>
    </row>
    <row r="7657" spans="237:240" x14ac:dyDescent="0.3">
      <c r="IC7657" s="200" t="s">
        <v>16404</v>
      </c>
      <c r="ID7657" s="200" t="s">
        <v>16401</v>
      </c>
      <c r="IE7657" s="200" t="s">
        <v>16402</v>
      </c>
      <c r="IF7657" s="200" t="s">
        <v>13029</v>
      </c>
    </row>
    <row r="7658" spans="237:240" x14ac:dyDescent="0.3">
      <c r="IC7658" s="200" t="s">
        <v>16405</v>
      </c>
      <c r="ID7658" s="200" t="s">
        <v>13432</v>
      </c>
      <c r="IE7658" s="200" t="s">
        <v>16406</v>
      </c>
      <c r="IF7658" s="200" t="s">
        <v>13029</v>
      </c>
    </row>
    <row r="7659" spans="237:240" x14ac:dyDescent="0.3">
      <c r="IC7659" s="200" t="s">
        <v>16407</v>
      </c>
      <c r="ID7659" s="200" t="s">
        <v>16408</v>
      </c>
      <c r="IE7659" s="200" t="s">
        <v>16409</v>
      </c>
      <c r="IF7659" s="200" t="s">
        <v>13029</v>
      </c>
    </row>
    <row r="7660" spans="237:240" x14ac:dyDescent="0.3">
      <c r="IC7660" s="200" t="s">
        <v>16410</v>
      </c>
      <c r="ID7660" s="200" t="s">
        <v>16411</v>
      </c>
      <c r="IE7660" s="200" t="s">
        <v>16412</v>
      </c>
      <c r="IF7660" s="200" t="s">
        <v>13029</v>
      </c>
    </row>
    <row r="7661" spans="237:240" x14ac:dyDescent="0.3">
      <c r="IC7661" s="200" t="s">
        <v>16413</v>
      </c>
      <c r="ID7661" s="200" t="s">
        <v>16414</v>
      </c>
      <c r="IE7661" s="200" t="s">
        <v>16415</v>
      </c>
      <c r="IF7661" s="200" t="s">
        <v>13029</v>
      </c>
    </row>
    <row r="7662" spans="237:240" x14ac:dyDescent="0.3">
      <c r="IC7662" s="200" t="s">
        <v>16416</v>
      </c>
      <c r="ID7662" s="200" t="s">
        <v>16417</v>
      </c>
      <c r="IE7662" s="200" t="s">
        <v>16418</v>
      </c>
      <c r="IF7662" s="200" t="s">
        <v>13029</v>
      </c>
    </row>
    <row r="7663" spans="237:240" x14ac:dyDescent="0.3">
      <c r="IC7663" s="200" t="s">
        <v>16419</v>
      </c>
      <c r="ID7663" s="200" t="s">
        <v>16420</v>
      </c>
      <c r="IE7663" s="200" t="s">
        <v>16421</v>
      </c>
      <c r="IF7663" s="200" t="s">
        <v>13029</v>
      </c>
    </row>
    <row r="7664" spans="237:240" x14ac:dyDescent="0.3">
      <c r="IC7664" s="200" t="s">
        <v>16422</v>
      </c>
      <c r="ID7664" s="200" t="s">
        <v>16420</v>
      </c>
      <c r="IE7664" s="200" t="s">
        <v>16421</v>
      </c>
      <c r="IF7664" s="200" t="s">
        <v>13029</v>
      </c>
    </row>
    <row r="7665" spans="237:240" x14ac:dyDescent="0.3">
      <c r="IC7665" s="200" t="s">
        <v>16423</v>
      </c>
      <c r="ID7665" s="200" t="s">
        <v>16420</v>
      </c>
      <c r="IE7665" s="200" t="s">
        <v>16421</v>
      </c>
      <c r="IF7665" s="200" t="s">
        <v>13029</v>
      </c>
    </row>
    <row r="7666" spans="237:240" x14ac:dyDescent="0.3">
      <c r="IC7666" s="200" t="s">
        <v>16424</v>
      </c>
      <c r="ID7666" s="200" t="s">
        <v>11674</v>
      </c>
      <c r="IE7666" s="200" t="s">
        <v>16425</v>
      </c>
      <c r="IF7666" s="200" t="s">
        <v>13029</v>
      </c>
    </row>
    <row r="7667" spans="237:240" x14ac:dyDescent="0.3">
      <c r="IC7667" s="200" t="s">
        <v>16426</v>
      </c>
      <c r="ID7667" s="200" t="s">
        <v>16427</v>
      </c>
      <c r="IE7667" s="200" t="s">
        <v>16428</v>
      </c>
      <c r="IF7667" s="200" t="s">
        <v>13029</v>
      </c>
    </row>
    <row r="7668" spans="237:240" x14ac:dyDescent="0.3">
      <c r="IC7668" s="200" t="s">
        <v>16429</v>
      </c>
      <c r="ID7668" s="200" t="s">
        <v>16430</v>
      </c>
      <c r="IE7668" s="200" t="s">
        <v>16431</v>
      </c>
      <c r="IF7668" s="200" t="s">
        <v>13029</v>
      </c>
    </row>
    <row r="7669" spans="237:240" x14ac:dyDescent="0.3">
      <c r="IC7669" s="200" t="s">
        <v>16432</v>
      </c>
      <c r="ID7669" s="200" t="s">
        <v>16433</v>
      </c>
      <c r="IE7669" s="200" t="s">
        <v>16434</v>
      </c>
      <c r="IF7669" s="200" t="s">
        <v>13029</v>
      </c>
    </row>
    <row r="7670" spans="237:240" x14ac:dyDescent="0.3">
      <c r="IC7670" s="200" t="s">
        <v>16435</v>
      </c>
      <c r="ID7670" s="200" t="s">
        <v>16436</v>
      </c>
      <c r="IE7670" s="200" t="s">
        <v>16437</v>
      </c>
      <c r="IF7670" s="200" t="s">
        <v>13029</v>
      </c>
    </row>
    <row r="7671" spans="237:240" x14ac:dyDescent="0.3">
      <c r="IC7671" s="200" t="s">
        <v>16438</v>
      </c>
      <c r="ID7671" s="200" t="s">
        <v>16436</v>
      </c>
      <c r="IE7671" s="200" t="s">
        <v>16437</v>
      </c>
      <c r="IF7671" s="200" t="s">
        <v>13029</v>
      </c>
    </row>
    <row r="7672" spans="237:240" x14ac:dyDescent="0.3">
      <c r="IC7672" s="200" t="s">
        <v>16439</v>
      </c>
      <c r="ID7672" s="200" t="s">
        <v>16436</v>
      </c>
      <c r="IE7672" s="200" t="s">
        <v>16437</v>
      </c>
      <c r="IF7672" s="200" t="s">
        <v>13029</v>
      </c>
    </row>
    <row r="7673" spans="237:240" x14ac:dyDescent="0.3">
      <c r="IC7673" s="200" t="s">
        <v>16440</v>
      </c>
      <c r="ID7673" s="200" t="s">
        <v>16441</v>
      </c>
      <c r="IE7673" s="200" t="s">
        <v>16442</v>
      </c>
      <c r="IF7673" s="200" t="s">
        <v>13029</v>
      </c>
    </row>
    <row r="7674" spans="237:240" x14ac:dyDescent="0.3">
      <c r="IC7674" s="200" t="s">
        <v>16443</v>
      </c>
      <c r="ID7674" s="200" t="s">
        <v>16444</v>
      </c>
      <c r="IE7674" s="200" t="s">
        <v>16445</v>
      </c>
      <c r="IF7674" s="200" t="s">
        <v>13029</v>
      </c>
    </row>
    <row r="7675" spans="237:240" x14ac:dyDescent="0.3">
      <c r="IC7675" s="200" t="s">
        <v>16446</v>
      </c>
      <c r="ID7675" s="200" t="s">
        <v>16447</v>
      </c>
      <c r="IE7675" s="200" t="s">
        <v>16448</v>
      </c>
      <c r="IF7675" s="200" t="s">
        <v>13029</v>
      </c>
    </row>
    <row r="7676" spans="237:240" x14ac:dyDescent="0.3">
      <c r="IC7676" s="200" t="s">
        <v>16449</v>
      </c>
      <c r="ID7676" s="200" t="s">
        <v>16450</v>
      </c>
      <c r="IE7676" s="200" t="s">
        <v>16451</v>
      </c>
      <c r="IF7676" s="200" t="s">
        <v>13029</v>
      </c>
    </row>
    <row r="7677" spans="237:240" x14ac:dyDescent="0.3">
      <c r="IC7677" s="200" t="s">
        <v>16452</v>
      </c>
      <c r="ID7677" s="200" t="s">
        <v>16453</v>
      </c>
      <c r="IE7677" s="200" t="s">
        <v>16454</v>
      </c>
      <c r="IF7677" s="200" t="s">
        <v>13029</v>
      </c>
    </row>
    <row r="7678" spans="237:240" x14ac:dyDescent="0.3">
      <c r="IC7678" s="200" t="s">
        <v>16455</v>
      </c>
      <c r="ID7678" s="200" t="s">
        <v>16453</v>
      </c>
      <c r="IE7678" s="200" t="s">
        <v>16454</v>
      </c>
      <c r="IF7678" s="200" t="s">
        <v>13029</v>
      </c>
    </row>
    <row r="7679" spans="237:240" x14ac:dyDescent="0.3">
      <c r="IC7679" s="200" t="s">
        <v>16456</v>
      </c>
      <c r="ID7679" s="200" t="s">
        <v>16453</v>
      </c>
      <c r="IE7679" s="200" t="s">
        <v>16454</v>
      </c>
      <c r="IF7679" s="200" t="s">
        <v>13029</v>
      </c>
    </row>
    <row r="7680" spans="237:240" x14ac:dyDescent="0.3">
      <c r="IC7680" s="200" t="s">
        <v>16457</v>
      </c>
      <c r="ID7680" s="200" t="s">
        <v>16458</v>
      </c>
      <c r="IE7680" s="200" t="s">
        <v>16459</v>
      </c>
      <c r="IF7680" s="200" t="s">
        <v>13029</v>
      </c>
    </row>
    <row r="7681" spans="237:240" x14ac:dyDescent="0.3">
      <c r="IC7681" s="200" t="s">
        <v>16460</v>
      </c>
      <c r="ID7681" s="200" t="s">
        <v>16461</v>
      </c>
      <c r="IE7681" s="200" t="s">
        <v>16462</v>
      </c>
      <c r="IF7681" s="200" t="s">
        <v>13029</v>
      </c>
    </row>
    <row r="7682" spans="237:240" x14ac:dyDescent="0.3">
      <c r="IC7682" s="200" t="s">
        <v>16463</v>
      </c>
      <c r="ID7682" s="200" t="s">
        <v>16464</v>
      </c>
      <c r="IE7682" s="200" t="s">
        <v>16465</v>
      </c>
      <c r="IF7682" s="200" t="s">
        <v>13029</v>
      </c>
    </row>
    <row r="7683" spans="237:240" x14ac:dyDescent="0.3">
      <c r="IC7683" s="200" t="s">
        <v>16466</v>
      </c>
      <c r="ID7683" s="200" t="s">
        <v>16464</v>
      </c>
      <c r="IE7683" s="200" t="s">
        <v>16465</v>
      </c>
      <c r="IF7683" s="200" t="s">
        <v>13029</v>
      </c>
    </row>
    <row r="7684" spans="237:240" x14ac:dyDescent="0.3">
      <c r="IC7684" s="200" t="s">
        <v>16467</v>
      </c>
      <c r="ID7684" s="200" t="s">
        <v>16464</v>
      </c>
      <c r="IE7684" s="200" t="s">
        <v>16465</v>
      </c>
      <c r="IF7684" s="200" t="s">
        <v>13029</v>
      </c>
    </row>
    <row r="7685" spans="237:240" x14ac:dyDescent="0.3">
      <c r="IC7685" s="200" t="s">
        <v>16468</v>
      </c>
      <c r="ID7685" s="200" t="s">
        <v>16464</v>
      </c>
      <c r="IE7685" s="200" t="s">
        <v>16465</v>
      </c>
      <c r="IF7685" s="200" t="s">
        <v>13029</v>
      </c>
    </row>
    <row r="7686" spans="237:240" x14ac:dyDescent="0.3">
      <c r="IC7686" s="200" t="s">
        <v>16469</v>
      </c>
      <c r="ID7686" s="200" t="s">
        <v>16464</v>
      </c>
      <c r="IE7686" s="200" t="s">
        <v>16465</v>
      </c>
      <c r="IF7686" s="200" t="s">
        <v>13029</v>
      </c>
    </row>
    <row r="7687" spans="237:240" x14ac:dyDescent="0.3">
      <c r="IC7687" s="200" t="s">
        <v>16470</v>
      </c>
      <c r="ID7687" s="200" t="s">
        <v>16464</v>
      </c>
      <c r="IE7687" s="200" t="s">
        <v>16465</v>
      </c>
      <c r="IF7687" s="200" t="s">
        <v>13029</v>
      </c>
    </row>
    <row r="7688" spans="237:240" x14ac:dyDescent="0.3">
      <c r="IC7688" s="200" t="s">
        <v>16471</v>
      </c>
      <c r="ID7688" s="200" t="s">
        <v>16464</v>
      </c>
      <c r="IE7688" s="200" t="s">
        <v>16472</v>
      </c>
      <c r="IF7688" s="200" t="s">
        <v>13029</v>
      </c>
    </row>
    <row r="7689" spans="237:240" x14ac:dyDescent="0.3">
      <c r="IC7689" s="200" t="s">
        <v>16473</v>
      </c>
      <c r="ID7689" s="200" t="s">
        <v>16464</v>
      </c>
      <c r="IE7689" s="200" t="s">
        <v>16472</v>
      </c>
      <c r="IF7689" s="200" t="s">
        <v>13029</v>
      </c>
    </row>
    <row r="7690" spans="237:240" x14ac:dyDescent="0.3">
      <c r="IC7690" s="200" t="s">
        <v>16474</v>
      </c>
      <c r="ID7690" s="200" t="s">
        <v>16464</v>
      </c>
      <c r="IE7690" s="200" t="s">
        <v>16472</v>
      </c>
      <c r="IF7690" s="200" t="s">
        <v>13029</v>
      </c>
    </row>
    <row r="7691" spans="237:240" x14ac:dyDescent="0.3">
      <c r="IC7691" s="200" t="s">
        <v>16475</v>
      </c>
      <c r="ID7691" s="200" t="s">
        <v>16464</v>
      </c>
      <c r="IE7691" s="200" t="s">
        <v>16472</v>
      </c>
      <c r="IF7691" s="200" t="s">
        <v>13029</v>
      </c>
    </row>
    <row r="7692" spans="237:240" x14ac:dyDescent="0.3">
      <c r="IC7692" s="200" t="s">
        <v>16476</v>
      </c>
      <c r="ID7692" s="200" t="s">
        <v>16464</v>
      </c>
      <c r="IE7692" s="200" t="s">
        <v>16472</v>
      </c>
      <c r="IF7692" s="200" t="s">
        <v>13029</v>
      </c>
    </row>
    <row r="7693" spans="237:240" x14ac:dyDescent="0.3">
      <c r="IC7693" s="200" t="s">
        <v>16477</v>
      </c>
      <c r="ID7693" s="200" t="s">
        <v>16464</v>
      </c>
      <c r="IE7693" s="200" t="s">
        <v>16472</v>
      </c>
      <c r="IF7693" s="200" t="s">
        <v>13029</v>
      </c>
    </row>
    <row r="7694" spans="237:240" x14ac:dyDescent="0.3">
      <c r="IC7694" s="200" t="s">
        <v>16478</v>
      </c>
      <c r="ID7694" s="200" t="s">
        <v>16464</v>
      </c>
      <c r="IE7694" s="200" t="s">
        <v>16472</v>
      </c>
      <c r="IF7694" s="200" t="s">
        <v>13029</v>
      </c>
    </row>
    <row r="7695" spans="237:240" x14ac:dyDescent="0.3">
      <c r="IC7695" s="200" t="s">
        <v>16479</v>
      </c>
      <c r="ID7695" s="200" t="s">
        <v>16464</v>
      </c>
      <c r="IE7695" s="200" t="s">
        <v>16472</v>
      </c>
      <c r="IF7695" s="200" t="s">
        <v>13029</v>
      </c>
    </row>
    <row r="7696" spans="237:240" x14ac:dyDescent="0.3">
      <c r="IC7696" s="200" t="s">
        <v>16480</v>
      </c>
      <c r="ID7696" s="200" t="s">
        <v>16464</v>
      </c>
      <c r="IE7696" s="200" t="s">
        <v>16472</v>
      </c>
      <c r="IF7696" s="200" t="s">
        <v>13029</v>
      </c>
    </row>
    <row r="7697" spans="237:240" x14ac:dyDescent="0.3">
      <c r="IC7697" s="200" t="s">
        <v>16481</v>
      </c>
      <c r="ID7697" s="200" t="s">
        <v>16464</v>
      </c>
      <c r="IE7697" s="200" t="s">
        <v>16472</v>
      </c>
      <c r="IF7697" s="200" t="s">
        <v>13029</v>
      </c>
    </row>
    <row r="7698" spans="237:240" x14ac:dyDescent="0.3">
      <c r="IC7698" s="200" t="s">
        <v>16482</v>
      </c>
      <c r="ID7698" s="200" t="s">
        <v>16464</v>
      </c>
      <c r="IE7698" s="200" t="s">
        <v>16472</v>
      </c>
      <c r="IF7698" s="200" t="s">
        <v>13029</v>
      </c>
    </row>
    <row r="7699" spans="237:240" x14ac:dyDescent="0.3">
      <c r="IC7699" s="200" t="s">
        <v>16483</v>
      </c>
      <c r="ID7699" s="200" t="s">
        <v>16464</v>
      </c>
      <c r="IE7699" s="200" t="s">
        <v>16484</v>
      </c>
      <c r="IF7699" s="200" t="s">
        <v>13029</v>
      </c>
    </row>
    <row r="7700" spans="237:240" x14ac:dyDescent="0.3">
      <c r="IC7700" s="200" t="s">
        <v>16485</v>
      </c>
      <c r="ID7700" s="200" t="s">
        <v>16464</v>
      </c>
      <c r="IE7700" s="200" t="s">
        <v>16484</v>
      </c>
      <c r="IF7700" s="200" t="s">
        <v>13029</v>
      </c>
    </row>
    <row r="7701" spans="237:240" x14ac:dyDescent="0.3">
      <c r="IC7701" s="200" t="s">
        <v>16486</v>
      </c>
      <c r="ID7701" s="200" t="s">
        <v>16464</v>
      </c>
      <c r="IE7701" s="200" t="s">
        <v>16484</v>
      </c>
      <c r="IF7701" s="200" t="s">
        <v>13029</v>
      </c>
    </row>
    <row r="7702" spans="237:240" x14ac:dyDescent="0.3">
      <c r="IC7702" s="200" t="s">
        <v>16487</v>
      </c>
      <c r="ID7702" s="200" t="s">
        <v>16464</v>
      </c>
      <c r="IE7702" s="200" t="s">
        <v>16484</v>
      </c>
      <c r="IF7702" s="200" t="s">
        <v>13029</v>
      </c>
    </row>
    <row r="7703" spans="237:240" x14ac:dyDescent="0.3">
      <c r="IC7703" s="200" t="s">
        <v>16488</v>
      </c>
      <c r="ID7703" s="200" t="s">
        <v>16464</v>
      </c>
      <c r="IE7703" s="200" t="s">
        <v>16484</v>
      </c>
      <c r="IF7703" s="200" t="s">
        <v>13029</v>
      </c>
    </row>
    <row r="7704" spans="237:240" x14ac:dyDescent="0.3">
      <c r="IC7704" s="200" t="s">
        <v>16489</v>
      </c>
      <c r="ID7704" s="200" t="s">
        <v>16464</v>
      </c>
      <c r="IE7704" s="200" t="s">
        <v>16484</v>
      </c>
      <c r="IF7704" s="200" t="s">
        <v>13029</v>
      </c>
    </row>
    <row r="7705" spans="237:240" x14ac:dyDescent="0.3">
      <c r="IC7705" s="200" t="s">
        <v>16490</v>
      </c>
      <c r="ID7705" s="200" t="s">
        <v>16464</v>
      </c>
      <c r="IE7705" s="200" t="s">
        <v>16484</v>
      </c>
      <c r="IF7705" s="200" t="s">
        <v>13029</v>
      </c>
    </row>
    <row r="7706" spans="237:240" x14ac:dyDescent="0.3">
      <c r="IC7706" s="200" t="s">
        <v>16491</v>
      </c>
      <c r="ID7706" s="200" t="s">
        <v>16464</v>
      </c>
      <c r="IE7706" s="200" t="s">
        <v>16484</v>
      </c>
      <c r="IF7706" s="200" t="s">
        <v>13029</v>
      </c>
    </row>
    <row r="7707" spans="237:240" x14ac:dyDescent="0.3">
      <c r="IC7707" s="200" t="s">
        <v>16492</v>
      </c>
      <c r="ID7707" s="200" t="s">
        <v>16493</v>
      </c>
      <c r="IE7707" s="200" t="s">
        <v>16494</v>
      </c>
      <c r="IF7707" s="200" t="s">
        <v>13029</v>
      </c>
    </row>
    <row r="7708" spans="237:240" x14ac:dyDescent="0.3">
      <c r="IC7708" s="200" t="s">
        <v>16495</v>
      </c>
      <c r="ID7708" s="200" t="s">
        <v>16493</v>
      </c>
      <c r="IE7708" s="200" t="s">
        <v>16494</v>
      </c>
      <c r="IF7708" s="200" t="s">
        <v>13029</v>
      </c>
    </row>
    <row r="7709" spans="237:240" x14ac:dyDescent="0.3">
      <c r="IC7709" s="200" t="s">
        <v>16496</v>
      </c>
      <c r="ID7709" s="200" t="s">
        <v>16493</v>
      </c>
      <c r="IE7709" s="200" t="s">
        <v>16494</v>
      </c>
      <c r="IF7709" s="200" t="s">
        <v>13029</v>
      </c>
    </row>
    <row r="7710" spans="237:240" x14ac:dyDescent="0.3">
      <c r="IC7710" s="200" t="s">
        <v>16497</v>
      </c>
      <c r="ID7710" s="200" t="s">
        <v>16493</v>
      </c>
      <c r="IE7710" s="200" t="s">
        <v>16494</v>
      </c>
      <c r="IF7710" s="200" t="s">
        <v>13029</v>
      </c>
    </row>
    <row r="7711" spans="237:240" x14ac:dyDescent="0.3">
      <c r="IC7711" s="200" t="s">
        <v>16498</v>
      </c>
      <c r="ID7711" s="200" t="s">
        <v>16499</v>
      </c>
      <c r="IE7711" s="200" t="s">
        <v>16500</v>
      </c>
      <c r="IF7711" s="200" t="s">
        <v>13029</v>
      </c>
    </row>
    <row r="7712" spans="237:240" x14ac:dyDescent="0.3">
      <c r="IC7712" s="200" t="s">
        <v>16501</v>
      </c>
      <c r="ID7712" s="200" t="s">
        <v>16502</v>
      </c>
      <c r="IE7712" s="200" t="s">
        <v>16503</v>
      </c>
      <c r="IF7712" s="200" t="s">
        <v>13029</v>
      </c>
    </row>
    <row r="7713" spans="237:240" x14ac:dyDescent="0.3">
      <c r="IC7713" s="200" t="s">
        <v>16504</v>
      </c>
      <c r="ID7713" s="200" t="s">
        <v>16505</v>
      </c>
      <c r="IE7713" s="200" t="s">
        <v>16506</v>
      </c>
      <c r="IF7713" s="200" t="s">
        <v>13029</v>
      </c>
    </row>
    <row r="7714" spans="237:240" x14ac:dyDescent="0.3">
      <c r="IC7714" s="200" t="s">
        <v>16507</v>
      </c>
      <c r="ID7714" s="200" t="s">
        <v>16508</v>
      </c>
      <c r="IE7714" s="200" t="s">
        <v>16509</v>
      </c>
      <c r="IF7714" s="200" t="s">
        <v>13029</v>
      </c>
    </row>
    <row r="7715" spans="237:240" x14ac:dyDescent="0.3">
      <c r="IC7715" s="200" t="s">
        <v>16510</v>
      </c>
      <c r="ID7715" s="200" t="s">
        <v>10638</v>
      </c>
      <c r="IE7715" s="200" t="s">
        <v>16511</v>
      </c>
      <c r="IF7715" s="200" t="s">
        <v>13029</v>
      </c>
    </row>
    <row r="7716" spans="237:240" x14ac:dyDescent="0.3">
      <c r="IC7716" s="200" t="s">
        <v>16512</v>
      </c>
      <c r="ID7716" s="200" t="s">
        <v>16513</v>
      </c>
      <c r="IE7716" s="200" t="s">
        <v>16514</v>
      </c>
      <c r="IF7716" s="200" t="s">
        <v>13029</v>
      </c>
    </row>
    <row r="7717" spans="237:240" x14ac:dyDescent="0.3">
      <c r="IC7717" s="200" t="s">
        <v>16515</v>
      </c>
      <c r="ID7717" s="200" t="s">
        <v>16516</v>
      </c>
      <c r="IE7717" s="200" t="s">
        <v>16517</v>
      </c>
      <c r="IF7717" s="200" t="s">
        <v>13029</v>
      </c>
    </row>
    <row r="7718" spans="237:240" x14ac:dyDescent="0.3">
      <c r="IC7718" s="200" t="s">
        <v>16518</v>
      </c>
      <c r="ID7718" s="200" t="s">
        <v>8596</v>
      </c>
      <c r="IE7718" s="200" t="s">
        <v>16519</v>
      </c>
      <c r="IF7718" s="200" t="s">
        <v>13029</v>
      </c>
    </row>
    <row r="7719" spans="237:240" x14ac:dyDescent="0.3">
      <c r="IC7719" s="200" t="s">
        <v>16520</v>
      </c>
      <c r="ID7719" s="200" t="s">
        <v>16521</v>
      </c>
      <c r="IE7719" s="200" t="s">
        <v>16522</v>
      </c>
      <c r="IF7719" s="200" t="s">
        <v>13029</v>
      </c>
    </row>
    <row r="7720" spans="237:240" x14ac:dyDescent="0.3">
      <c r="IC7720" s="200" t="s">
        <v>16523</v>
      </c>
      <c r="ID7720" s="200" t="s">
        <v>16524</v>
      </c>
      <c r="IE7720" s="200" t="s">
        <v>16525</v>
      </c>
      <c r="IF7720" s="200" t="s">
        <v>13029</v>
      </c>
    </row>
    <row r="7721" spans="237:240" x14ac:dyDescent="0.3">
      <c r="IC7721" s="200" t="s">
        <v>16526</v>
      </c>
      <c r="ID7721" s="200" t="s">
        <v>16527</v>
      </c>
      <c r="IE7721" s="200" t="s">
        <v>16528</v>
      </c>
      <c r="IF7721" s="200" t="s">
        <v>13029</v>
      </c>
    </row>
    <row r="7722" spans="237:240" x14ac:dyDescent="0.3">
      <c r="IC7722" s="200" t="s">
        <v>16529</v>
      </c>
      <c r="ID7722" s="200" t="s">
        <v>16530</v>
      </c>
      <c r="IE7722" s="200" t="s">
        <v>16531</v>
      </c>
      <c r="IF7722" s="200" t="s">
        <v>13029</v>
      </c>
    </row>
    <row r="7723" spans="237:240" x14ac:dyDescent="0.3">
      <c r="IC7723" s="200" t="s">
        <v>16532</v>
      </c>
      <c r="ID7723" s="200" t="s">
        <v>16530</v>
      </c>
      <c r="IE7723" s="200" t="s">
        <v>16531</v>
      </c>
      <c r="IF7723" s="200" t="s">
        <v>13029</v>
      </c>
    </row>
    <row r="7724" spans="237:240" x14ac:dyDescent="0.3">
      <c r="IC7724" s="200" t="s">
        <v>16533</v>
      </c>
      <c r="ID7724" s="200" t="s">
        <v>16530</v>
      </c>
      <c r="IE7724" s="200" t="s">
        <v>16531</v>
      </c>
      <c r="IF7724" s="200" t="s">
        <v>13029</v>
      </c>
    </row>
    <row r="7725" spans="237:240" x14ac:dyDescent="0.3">
      <c r="IC7725" s="200" t="s">
        <v>16534</v>
      </c>
      <c r="ID7725" s="200" t="s">
        <v>16530</v>
      </c>
      <c r="IE7725" s="200" t="s">
        <v>16531</v>
      </c>
      <c r="IF7725" s="200" t="s">
        <v>13029</v>
      </c>
    </row>
    <row r="7726" spans="237:240" x14ac:dyDescent="0.3">
      <c r="IC7726" s="200" t="s">
        <v>16535</v>
      </c>
      <c r="ID7726" s="200" t="s">
        <v>16530</v>
      </c>
      <c r="IE7726" s="200" t="s">
        <v>16531</v>
      </c>
      <c r="IF7726" s="200" t="s">
        <v>13029</v>
      </c>
    </row>
    <row r="7727" spans="237:240" x14ac:dyDescent="0.3">
      <c r="IC7727" s="200" t="s">
        <v>16536</v>
      </c>
      <c r="ID7727" s="200" t="s">
        <v>16537</v>
      </c>
      <c r="IE7727" s="200" t="s">
        <v>16538</v>
      </c>
      <c r="IF7727" s="200" t="s">
        <v>13029</v>
      </c>
    </row>
    <row r="7728" spans="237:240" x14ac:dyDescent="0.3">
      <c r="IC7728" s="200" t="s">
        <v>16539</v>
      </c>
      <c r="ID7728" s="200" t="s">
        <v>16540</v>
      </c>
      <c r="IE7728" s="200" t="s">
        <v>16541</v>
      </c>
      <c r="IF7728" s="200" t="s">
        <v>13029</v>
      </c>
    </row>
    <row r="7729" spans="237:240" x14ac:dyDescent="0.3">
      <c r="IC7729" s="200" t="s">
        <v>16542</v>
      </c>
      <c r="ID7729" s="200" t="s">
        <v>16543</v>
      </c>
      <c r="IE7729" s="200" t="s">
        <v>16544</v>
      </c>
      <c r="IF7729" s="200" t="s">
        <v>13029</v>
      </c>
    </row>
    <row r="7730" spans="237:240" x14ac:dyDescent="0.3">
      <c r="IC7730" s="200" t="s">
        <v>16545</v>
      </c>
      <c r="ID7730" s="200" t="s">
        <v>16546</v>
      </c>
      <c r="IE7730" s="200" t="s">
        <v>16547</v>
      </c>
      <c r="IF7730" s="200" t="s">
        <v>13029</v>
      </c>
    </row>
    <row r="7731" spans="237:240" x14ac:dyDescent="0.3">
      <c r="IC7731" s="200" t="s">
        <v>16548</v>
      </c>
      <c r="ID7731" s="200" t="s">
        <v>16549</v>
      </c>
      <c r="IE7731" s="200" t="s">
        <v>16550</v>
      </c>
      <c r="IF7731" s="200" t="s">
        <v>13029</v>
      </c>
    </row>
    <row r="7732" spans="237:240" x14ac:dyDescent="0.3">
      <c r="IC7732" s="200" t="s">
        <v>16551</v>
      </c>
      <c r="ID7732" s="200" t="s">
        <v>16552</v>
      </c>
      <c r="IE7732" s="200" t="s">
        <v>16553</v>
      </c>
      <c r="IF7732" s="200" t="s">
        <v>13029</v>
      </c>
    </row>
    <row r="7733" spans="237:240" x14ac:dyDescent="0.3">
      <c r="IC7733" s="200" t="s">
        <v>16554</v>
      </c>
      <c r="ID7733" s="200" t="s">
        <v>16555</v>
      </c>
      <c r="IE7733" s="200" t="s">
        <v>16556</v>
      </c>
      <c r="IF7733" s="200" t="s">
        <v>13029</v>
      </c>
    </row>
    <row r="7734" spans="237:240" x14ac:dyDescent="0.3">
      <c r="IC7734" s="200" t="s">
        <v>16557</v>
      </c>
      <c r="ID7734" s="200" t="s">
        <v>16555</v>
      </c>
      <c r="IE7734" s="200" t="s">
        <v>16556</v>
      </c>
      <c r="IF7734" s="200" t="s">
        <v>13029</v>
      </c>
    </row>
    <row r="7735" spans="237:240" x14ac:dyDescent="0.3">
      <c r="IC7735" s="200" t="s">
        <v>16558</v>
      </c>
      <c r="ID7735" s="200" t="s">
        <v>16555</v>
      </c>
      <c r="IE7735" s="200" t="s">
        <v>16559</v>
      </c>
      <c r="IF7735" s="200" t="s">
        <v>13029</v>
      </c>
    </row>
    <row r="7736" spans="237:240" x14ac:dyDescent="0.3">
      <c r="IC7736" s="200" t="s">
        <v>16560</v>
      </c>
      <c r="ID7736" s="200" t="s">
        <v>16555</v>
      </c>
      <c r="IE7736" s="200" t="s">
        <v>16559</v>
      </c>
      <c r="IF7736" s="200" t="s">
        <v>13029</v>
      </c>
    </row>
    <row r="7737" spans="237:240" x14ac:dyDescent="0.3">
      <c r="IC7737" s="200" t="s">
        <v>16561</v>
      </c>
      <c r="ID7737" s="200" t="s">
        <v>16555</v>
      </c>
      <c r="IE7737" s="200" t="s">
        <v>16559</v>
      </c>
      <c r="IF7737" s="200" t="s">
        <v>13029</v>
      </c>
    </row>
    <row r="7738" spans="237:240" x14ac:dyDescent="0.3">
      <c r="IC7738" s="200" t="s">
        <v>16562</v>
      </c>
      <c r="ID7738" s="200" t="s">
        <v>16555</v>
      </c>
      <c r="IE7738" s="200" t="s">
        <v>16559</v>
      </c>
      <c r="IF7738" s="200" t="s">
        <v>13029</v>
      </c>
    </row>
    <row r="7739" spans="237:240" x14ac:dyDescent="0.3">
      <c r="IC7739" s="200" t="s">
        <v>16563</v>
      </c>
      <c r="ID7739" s="200" t="s">
        <v>16555</v>
      </c>
      <c r="IE7739" s="200" t="s">
        <v>16559</v>
      </c>
      <c r="IF7739" s="200" t="s">
        <v>13029</v>
      </c>
    </row>
    <row r="7740" spans="237:240" x14ac:dyDescent="0.3">
      <c r="IC7740" s="200" t="s">
        <v>16564</v>
      </c>
      <c r="ID7740" s="200" t="s">
        <v>16555</v>
      </c>
      <c r="IE7740" s="200" t="s">
        <v>16559</v>
      </c>
      <c r="IF7740" s="200" t="s">
        <v>13029</v>
      </c>
    </row>
    <row r="7741" spans="237:240" x14ac:dyDescent="0.3">
      <c r="IC7741" s="200" t="s">
        <v>16565</v>
      </c>
      <c r="ID7741" s="200" t="s">
        <v>16555</v>
      </c>
      <c r="IE7741" s="200" t="s">
        <v>16559</v>
      </c>
      <c r="IF7741" s="200" t="s">
        <v>13029</v>
      </c>
    </row>
    <row r="7742" spans="237:240" x14ac:dyDescent="0.3">
      <c r="IC7742" s="200" t="s">
        <v>16566</v>
      </c>
      <c r="ID7742" s="200" t="s">
        <v>16555</v>
      </c>
      <c r="IE7742" s="200" t="s">
        <v>16559</v>
      </c>
      <c r="IF7742" s="200" t="s">
        <v>13029</v>
      </c>
    </row>
    <row r="7743" spans="237:240" x14ac:dyDescent="0.3">
      <c r="IC7743" s="200" t="s">
        <v>16567</v>
      </c>
      <c r="ID7743" s="200" t="s">
        <v>16555</v>
      </c>
      <c r="IE7743" s="200" t="s">
        <v>16559</v>
      </c>
      <c r="IF7743" s="200" t="s">
        <v>13029</v>
      </c>
    </row>
    <row r="7744" spans="237:240" x14ac:dyDescent="0.3">
      <c r="IC7744" s="200" t="s">
        <v>16568</v>
      </c>
      <c r="ID7744" s="200" t="s">
        <v>16569</v>
      </c>
      <c r="IE7744" s="200" t="s">
        <v>16570</v>
      </c>
      <c r="IF7744" s="200" t="s">
        <v>13029</v>
      </c>
    </row>
    <row r="7745" spans="237:240" x14ac:dyDescent="0.3">
      <c r="IC7745" s="200" t="s">
        <v>16571</v>
      </c>
      <c r="ID7745" s="200" t="s">
        <v>16572</v>
      </c>
      <c r="IE7745" s="200" t="s">
        <v>16573</v>
      </c>
      <c r="IF7745" s="200" t="s">
        <v>13029</v>
      </c>
    </row>
    <row r="7746" spans="237:240" x14ac:dyDescent="0.3">
      <c r="IC7746" s="200" t="s">
        <v>16574</v>
      </c>
      <c r="ID7746" s="200" t="s">
        <v>16575</v>
      </c>
      <c r="IE7746" s="200" t="s">
        <v>16576</v>
      </c>
      <c r="IF7746" s="200" t="s">
        <v>13029</v>
      </c>
    </row>
    <row r="7747" spans="237:240" x14ac:dyDescent="0.3">
      <c r="IC7747" s="200" t="s">
        <v>16577</v>
      </c>
      <c r="ID7747" s="200" t="s">
        <v>16578</v>
      </c>
      <c r="IE7747" s="200" t="s">
        <v>16579</v>
      </c>
      <c r="IF7747" s="200" t="s">
        <v>13029</v>
      </c>
    </row>
    <row r="7748" spans="237:240" x14ac:dyDescent="0.3">
      <c r="IC7748" s="200" t="s">
        <v>16580</v>
      </c>
      <c r="ID7748" s="200" t="s">
        <v>16581</v>
      </c>
      <c r="IE7748" s="200" t="s">
        <v>16582</v>
      </c>
      <c r="IF7748" s="200" t="s">
        <v>13029</v>
      </c>
    </row>
    <row r="7749" spans="237:240" x14ac:dyDescent="0.3">
      <c r="IC7749" s="200" t="s">
        <v>16583</v>
      </c>
      <c r="ID7749" s="200" t="s">
        <v>16581</v>
      </c>
      <c r="IE7749" s="200" t="s">
        <v>16582</v>
      </c>
      <c r="IF7749" s="200" t="s">
        <v>13029</v>
      </c>
    </row>
    <row r="7750" spans="237:240" x14ac:dyDescent="0.3">
      <c r="IC7750" s="200" t="s">
        <v>16584</v>
      </c>
      <c r="ID7750" s="200" t="s">
        <v>16581</v>
      </c>
      <c r="IE7750" s="200" t="s">
        <v>16582</v>
      </c>
      <c r="IF7750" s="200" t="s">
        <v>13029</v>
      </c>
    </row>
    <row r="7751" spans="237:240" x14ac:dyDescent="0.3">
      <c r="IC7751" s="200" t="s">
        <v>16585</v>
      </c>
      <c r="ID7751" s="200" t="s">
        <v>16581</v>
      </c>
      <c r="IE7751" s="200" t="s">
        <v>16582</v>
      </c>
      <c r="IF7751" s="200" t="s">
        <v>13029</v>
      </c>
    </row>
    <row r="7752" spans="237:240" x14ac:dyDescent="0.3">
      <c r="IC7752" s="200" t="s">
        <v>16586</v>
      </c>
      <c r="ID7752" s="200" t="s">
        <v>16581</v>
      </c>
      <c r="IE7752" s="200" t="s">
        <v>16582</v>
      </c>
      <c r="IF7752" s="200" t="s">
        <v>13029</v>
      </c>
    </row>
    <row r="7753" spans="237:240" x14ac:dyDescent="0.3">
      <c r="IC7753" s="200" t="s">
        <v>16587</v>
      </c>
      <c r="ID7753" s="200" t="s">
        <v>16581</v>
      </c>
      <c r="IE7753" s="200" t="s">
        <v>16582</v>
      </c>
      <c r="IF7753" s="200" t="s">
        <v>13029</v>
      </c>
    </row>
    <row r="7754" spans="237:240" x14ac:dyDescent="0.3">
      <c r="IC7754" s="200" t="s">
        <v>16588</v>
      </c>
      <c r="ID7754" s="200" t="s">
        <v>16581</v>
      </c>
      <c r="IE7754" s="200" t="s">
        <v>16582</v>
      </c>
      <c r="IF7754" s="200" t="s">
        <v>13029</v>
      </c>
    </row>
    <row r="7755" spans="237:240" x14ac:dyDescent="0.3">
      <c r="IC7755" s="200" t="s">
        <v>16589</v>
      </c>
      <c r="ID7755" s="200" t="s">
        <v>16581</v>
      </c>
      <c r="IE7755" s="200" t="s">
        <v>16582</v>
      </c>
      <c r="IF7755" s="200" t="s">
        <v>13029</v>
      </c>
    </row>
    <row r="7756" spans="237:240" x14ac:dyDescent="0.3">
      <c r="IC7756" s="200" t="s">
        <v>16590</v>
      </c>
      <c r="ID7756" s="200" t="s">
        <v>16581</v>
      </c>
      <c r="IE7756" s="200" t="s">
        <v>16582</v>
      </c>
      <c r="IF7756" s="200" t="s">
        <v>13029</v>
      </c>
    </row>
    <row r="7757" spans="237:240" x14ac:dyDescent="0.3">
      <c r="IC7757" s="200" t="s">
        <v>16591</v>
      </c>
      <c r="ID7757" s="200" t="s">
        <v>16581</v>
      </c>
      <c r="IE7757" s="200" t="s">
        <v>16582</v>
      </c>
      <c r="IF7757" s="200" t="s">
        <v>13029</v>
      </c>
    </row>
    <row r="7758" spans="237:240" x14ac:dyDescent="0.3">
      <c r="IC7758" s="200" t="s">
        <v>16592</v>
      </c>
      <c r="ID7758" s="200" t="s">
        <v>16581</v>
      </c>
      <c r="IE7758" s="200" t="s">
        <v>16582</v>
      </c>
      <c r="IF7758" s="200" t="s">
        <v>13029</v>
      </c>
    </row>
    <row r="7759" spans="237:240" x14ac:dyDescent="0.3">
      <c r="IC7759" s="200" t="s">
        <v>16593</v>
      </c>
      <c r="ID7759" s="200" t="s">
        <v>16581</v>
      </c>
      <c r="IE7759" s="200" t="s">
        <v>16582</v>
      </c>
      <c r="IF7759" s="200" t="s">
        <v>13029</v>
      </c>
    </row>
    <row r="7760" spans="237:240" x14ac:dyDescent="0.3">
      <c r="IC7760" s="200" t="s">
        <v>16594</v>
      </c>
      <c r="ID7760" s="200" t="s">
        <v>16581</v>
      </c>
      <c r="IE7760" s="200" t="s">
        <v>16582</v>
      </c>
      <c r="IF7760" s="200" t="s">
        <v>13029</v>
      </c>
    </row>
    <row r="7761" spans="237:240" x14ac:dyDescent="0.3">
      <c r="IC7761" s="200" t="s">
        <v>16595</v>
      </c>
      <c r="ID7761" s="200" t="s">
        <v>16596</v>
      </c>
      <c r="IE7761" s="200" t="s">
        <v>16597</v>
      </c>
      <c r="IF7761" s="200" t="s">
        <v>13029</v>
      </c>
    </row>
    <row r="7762" spans="237:240" x14ac:dyDescent="0.3">
      <c r="IC7762" s="200" t="s">
        <v>16598</v>
      </c>
      <c r="ID7762" s="200" t="s">
        <v>16599</v>
      </c>
      <c r="IE7762" s="200" t="s">
        <v>16600</v>
      </c>
      <c r="IF7762" s="200" t="s">
        <v>13029</v>
      </c>
    </row>
    <row r="7763" spans="237:240" x14ac:dyDescent="0.3">
      <c r="IC7763" s="200" t="s">
        <v>16601</v>
      </c>
      <c r="ID7763" s="200" t="s">
        <v>7772</v>
      </c>
      <c r="IE7763" s="200" t="s">
        <v>16602</v>
      </c>
      <c r="IF7763" s="200" t="s">
        <v>13029</v>
      </c>
    </row>
    <row r="7764" spans="237:240" x14ac:dyDescent="0.3">
      <c r="IC7764" s="200" t="s">
        <v>16603</v>
      </c>
      <c r="ID7764" s="200" t="s">
        <v>16604</v>
      </c>
      <c r="IE7764" s="200" t="s">
        <v>16605</v>
      </c>
      <c r="IF7764" s="200" t="s">
        <v>13029</v>
      </c>
    </row>
    <row r="7765" spans="237:240" x14ac:dyDescent="0.3">
      <c r="IC7765" s="200" t="s">
        <v>16606</v>
      </c>
      <c r="ID7765" s="200" t="s">
        <v>16607</v>
      </c>
      <c r="IE7765" s="200" t="s">
        <v>16608</v>
      </c>
      <c r="IF7765" s="200" t="s">
        <v>13029</v>
      </c>
    </row>
    <row r="7766" spans="237:240" x14ac:dyDescent="0.3">
      <c r="IC7766" s="200" t="s">
        <v>16609</v>
      </c>
      <c r="ID7766" s="200" t="s">
        <v>16610</v>
      </c>
      <c r="IE7766" s="200" t="s">
        <v>16611</v>
      </c>
      <c r="IF7766" s="200" t="s">
        <v>13029</v>
      </c>
    </row>
    <row r="7767" spans="237:240" x14ac:dyDescent="0.3">
      <c r="IC7767" s="200" t="s">
        <v>16612</v>
      </c>
      <c r="ID7767" s="200" t="s">
        <v>16613</v>
      </c>
      <c r="IE7767" s="200" t="s">
        <v>16614</v>
      </c>
      <c r="IF7767" s="200" t="s">
        <v>13029</v>
      </c>
    </row>
    <row r="7768" spans="237:240" x14ac:dyDescent="0.3">
      <c r="IC7768" s="200" t="s">
        <v>16615</v>
      </c>
      <c r="ID7768" s="200" t="s">
        <v>16616</v>
      </c>
      <c r="IE7768" s="200" t="s">
        <v>16617</v>
      </c>
      <c r="IF7768" s="200" t="s">
        <v>13029</v>
      </c>
    </row>
    <row r="7769" spans="237:240" x14ac:dyDescent="0.3">
      <c r="IC7769" s="200" t="s">
        <v>16618</v>
      </c>
      <c r="ID7769" s="200" t="s">
        <v>16619</v>
      </c>
      <c r="IE7769" s="200" t="s">
        <v>16620</v>
      </c>
      <c r="IF7769" s="200" t="s">
        <v>13029</v>
      </c>
    </row>
    <row r="7770" spans="237:240" x14ac:dyDescent="0.3">
      <c r="IC7770" s="200" t="s">
        <v>16621</v>
      </c>
      <c r="ID7770" s="200" t="s">
        <v>16622</v>
      </c>
      <c r="IE7770" s="200" t="s">
        <v>16623</v>
      </c>
      <c r="IF7770" s="200" t="s">
        <v>13029</v>
      </c>
    </row>
    <row r="7771" spans="237:240" x14ac:dyDescent="0.3">
      <c r="IC7771" s="200" t="s">
        <v>16624</v>
      </c>
      <c r="ID7771" s="200" t="s">
        <v>16625</v>
      </c>
      <c r="IE7771" s="200" t="s">
        <v>16626</v>
      </c>
      <c r="IF7771" s="200" t="s">
        <v>13029</v>
      </c>
    </row>
    <row r="7772" spans="237:240" x14ac:dyDescent="0.3">
      <c r="IC7772" s="200" t="s">
        <v>16627</v>
      </c>
      <c r="ID7772" s="200" t="s">
        <v>16628</v>
      </c>
      <c r="IE7772" s="200" t="s">
        <v>16629</v>
      </c>
      <c r="IF7772" s="200" t="s">
        <v>13029</v>
      </c>
    </row>
    <row r="7773" spans="237:240" x14ac:dyDescent="0.3">
      <c r="IC7773" s="200" t="s">
        <v>16630</v>
      </c>
      <c r="ID7773" s="200" t="s">
        <v>16631</v>
      </c>
      <c r="IE7773" s="200" t="s">
        <v>16632</v>
      </c>
      <c r="IF7773" s="200" t="s">
        <v>13029</v>
      </c>
    </row>
    <row r="7774" spans="237:240" x14ac:dyDescent="0.3">
      <c r="IC7774" s="200" t="s">
        <v>16633</v>
      </c>
      <c r="ID7774" s="200" t="s">
        <v>16634</v>
      </c>
      <c r="IE7774" s="200" t="s">
        <v>16635</v>
      </c>
      <c r="IF7774" s="200" t="s">
        <v>13029</v>
      </c>
    </row>
    <row r="7775" spans="237:240" x14ac:dyDescent="0.3">
      <c r="IC7775" s="200" t="s">
        <v>16636</v>
      </c>
      <c r="ID7775" s="200" t="s">
        <v>16637</v>
      </c>
      <c r="IE7775" s="200" t="s">
        <v>16638</v>
      </c>
      <c r="IF7775" s="200" t="s">
        <v>13029</v>
      </c>
    </row>
    <row r="7776" spans="237:240" x14ac:dyDescent="0.3">
      <c r="IC7776" s="200" t="s">
        <v>16639</v>
      </c>
      <c r="ID7776" s="200" t="s">
        <v>16640</v>
      </c>
      <c r="IE7776" s="200" t="s">
        <v>16641</v>
      </c>
      <c r="IF7776" s="200" t="s">
        <v>13029</v>
      </c>
    </row>
    <row r="7777" spans="237:240" x14ac:dyDescent="0.3">
      <c r="IC7777" s="200" t="s">
        <v>16642</v>
      </c>
      <c r="ID7777" s="200" t="s">
        <v>16643</v>
      </c>
      <c r="IE7777" s="200" t="s">
        <v>16644</v>
      </c>
      <c r="IF7777" s="200" t="s">
        <v>13029</v>
      </c>
    </row>
    <row r="7778" spans="237:240" x14ac:dyDescent="0.3">
      <c r="IC7778" s="200" t="s">
        <v>16645</v>
      </c>
      <c r="ID7778" s="200" t="s">
        <v>16646</v>
      </c>
      <c r="IE7778" s="200" t="s">
        <v>16647</v>
      </c>
      <c r="IF7778" s="200" t="s">
        <v>13029</v>
      </c>
    </row>
    <row r="7779" spans="237:240" x14ac:dyDescent="0.3">
      <c r="IC7779" s="200" t="s">
        <v>16648</v>
      </c>
      <c r="ID7779" s="200" t="s">
        <v>16649</v>
      </c>
      <c r="IE7779" s="200" t="s">
        <v>16650</v>
      </c>
      <c r="IF7779" s="200" t="s">
        <v>13029</v>
      </c>
    </row>
    <row r="7780" spans="237:240" x14ac:dyDescent="0.3">
      <c r="IC7780" s="200" t="s">
        <v>16651</v>
      </c>
      <c r="ID7780" s="200" t="s">
        <v>16649</v>
      </c>
      <c r="IE7780" s="200" t="s">
        <v>16650</v>
      </c>
      <c r="IF7780" s="200" t="s">
        <v>13029</v>
      </c>
    </row>
    <row r="7781" spans="237:240" x14ac:dyDescent="0.3">
      <c r="IC7781" s="200" t="s">
        <v>16652</v>
      </c>
      <c r="ID7781" s="200" t="s">
        <v>16649</v>
      </c>
      <c r="IE7781" s="200" t="s">
        <v>16650</v>
      </c>
      <c r="IF7781" s="200" t="s">
        <v>13029</v>
      </c>
    </row>
    <row r="7782" spans="237:240" x14ac:dyDescent="0.3">
      <c r="IC7782" s="200" t="s">
        <v>16653</v>
      </c>
      <c r="ID7782" s="200" t="s">
        <v>16654</v>
      </c>
      <c r="IE7782" s="200" t="s">
        <v>16655</v>
      </c>
      <c r="IF7782" s="200" t="s">
        <v>7798</v>
      </c>
    </row>
    <row r="7783" spans="237:240" x14ac:dyDescent="0.3">
      <c r="IC7783" s="200" t="s">
        <v>16656</v>
      </c>
      <c r="ID7783" s="200" t="s">
        <v>16657</v>
      </c>
      <c r="IE7783" s="200" t="s">
        <v>16658</v>
      </c>
      <c r="IF7783" s="200" t="s">
        <v>7798</v>
      </c>
    </row>
    <row r="7784" spans="237:240" x14ac:dyDescent="0.3">
      <c r="IC7784" s="200" t="s">
        <v>16656</v>
      </c>
      <c r="ID7784" s="200" t="s">
        <v>16659</v>
      </c>
      <c r="IE7784" s="200" t="s">
        <v>16660</v>
      </c>
      <c r="IF7784" s="200" t="s">
        <v>7798</v>
      </c>
    </row>
    <row r="7785" spans="237:240" x14ac:dyDescent="0.3">
      <c r="IC7785" s="200" t="s">
        <v>16656</v>
      </c>
      <c r="ID7785" s="200" t="s">
        <v>16661</v>
      </c>
      <c r="IE7785" s="200" t="s">
        <v>16662</v>
      </c>
      <c r="IF7785" s="200" t="s">
        <v>7798</v>
      </c>
    </row>
    <row r="7786" spans="237:240" x14ac:dyDescent="0.3">
      <c r="IC7786" s="200" t="s">
        <v>16656</v>
      </c>
      <c r="ID7786" s="200" t="s">
        <v>16663</v>
      </c>
      <c r="IE7786" s="200" t="s">
        <v>16664</v>
      </c>
      <c r="IF7786" s="200" t="s">
        <v>7798</v>
      </c>
    </row>
    <row r="7787" spans="237:240" x14ac:dyDescent="0.3">
      <c r="IC7787" s="200" t="s">
        <v>16656</v>
      </c>
      <c r="ID7787" s="200" t="s">
        <v>16665</v>
      </c>
      <c r="IE7787" s="200" t="s">
        <v>16666</v>
      </c>
      <c r="IF7787" s="200" t="s">
        <v>7798</v>
      </c>
    </row>
    <row r="7788" spans="237:240" x14ac:dyDescent="0.3">
      <c r="IC7788" s="200" t="s">
        <v>16656</v>
      </c>
      <c r="ID7788" s="200" t="s">
        <v>16667</v>
      </c>
      <c r="IE7788" s="200" t="s">
        <v>16668</v>
      </c>
      <c r="IF7788" s="200" t="s">
        <v>7798</v>
      </c>
    </row>
    <row r="7789" spans="237:240" x14ac:dyDescent="0.3">
      <c r="IC7789" s="200" t="s">
        <v>16656</v>
      </c>
      <c r="ID7789" s="200" t="s">
        <v>16669</v>
      </c>
      <c r="IE7789" s="200" t="s">
        <v>16670</v>
      </c>
      <c r="IF7789" s="200" t="s">
        <v>7798</v>
      </c>
    </row>
    <row r="7790" spans="237:240" x14ac:dyDescent="0.3">
      <c r="IC7790" s="200" t="s">
        <v>16671</v>
      </c>
      <c r="ID7790" s="200" t="s">
        <v>16672</v>
      </c>
      <c r="IE7790" s="200" t="s">
        <v>16673</v>
      </c>
      <c r="IF7790" s="200" t="s">
        <v>13029</v>
      </c>
    </row>
    <row r="7791" spans="237:240" x14ac:dyDescent="0.3">
      <c r="IC7791" s="200" t="s">
        <v>16674</v>
      </c>
      <c r="ID7791" s="200" t="s">
        <v>16675</v>
      </c>
      <c r="IE7791" s="200" t="s">
        <v>16676</v>
      </c>
      <c r="IF7791" s="200" t="s">
        <v>7798</v>
      </c>
    </row>
    <row r="7792" spans="237:240" x14ac:dyDescent="0.3">
      <c r="IC7792" s="200" t="s">
        <v>16674</v>
      </c>
      <c r="ID7792" s="200" t="s">
        <v>16677</v>
      </c>
      <c r="IE7792" s="200" t="s">
        <v>16678</v>
      </c>
      <c r="IF7792" s="200" t="s">
        <v>7798</v>
      </c>
    </row>
    <row r="7793" spans="237:240" x14ac:dyDescent="0.3">
      <c r="IC7793" s="200" t="s">
        <v>16674</v>
      </c>
      <c r="ID7793" s="200" t="s">
        <v>16679</v>
      </c>
      <c r="IE7793" s="200" t="s">
        <v>16680</v>
      </c>
      <c r="IF7793" s="200" t="s">
        <v>7798</v>
      </c>
    </row>
    <row r="7794" spans="237:240" x14ac:dyDescent="0.3">
      <c r="IC7794" s="200" t="s">
        <v>16681</v>
      </c>
      <c r="ID7794" s="200" t="s">
        <v>6013</v>
      </c>
      <c r="IE7794" s="200" t="s">
        <v>16682</v>
      </c>
      <c r="IF7794" s="200" t="s">
        <v>13029</v>
      </c>
    </row>
    <row r="7795" spans="237:240" x14ac:dyDescent="0.3">
      <c r="IC7795" s="200" t="s">
        <v>16683</v>
      </c>
      <c r="ID7795" s="200" t="s">
        <v>16684</v>
      </c>
      <c r="IE7795" s="200" t="s">
        <v>16685</v>
      </c>
      <c r="IF7795" s="200" t="s">
        <v>7798</v>
      </c>
    </row>
    <row r="7796" spans="237:240" x14ac:dyDescent="0.3">
      <c r="IC7796" s="200" t="s">
        <v>16686</v>
      </c>
      <c r="ID7796" s="200" t="s">
        <v>16687</v>
      </c>
      <c r="IE7796" s="200" t="s">
        <v>16688</v>
      </c>
      <c r="IF7796" s="200" t="s">
        <v>13029</v>
      </c>
    </row>
    <row r="7797" spans="237:240" x14ac:dyDescent="0.3">
      <c r="IC7797" s="200" t="s">
        <v>16689</v>
      </c>
      <c r="ID7797" s="200" t="s">
        <v>16690</v>
      </c>
      <c r="IE7797" s="200" t="s">
        <v>16691</v>
      </c>
      <c r="IF7797" s="200" t="s">
        <v>13029</v>
      </c>
    </row>
    <row r="7798" spans="237:240" x14ac:dyDescent="0.3">
      <c r="IC7798" s="200" t="s">
        <v>16692</v>
      </c>
      <c r="ID7798" s="200" t="s">
        <v>16693</v>
      </c>
      <c r="IE7798" s="200" t="s">
        <v>16694</v>
      </c>
      <c r="IF7798" s="200" t="s">
        <v>7798</v>
      </c>
    </row>
    <row r="7799" spans="237:240" x14ac:dyDescent="0.3">
      <c r="IC7799" s="200" t="s">
        <v>16695</v>
      </c>
      <c r="ID7799" s="200" t="s">
        <v>16696</v>
      </c>
      <c r="IE7799" s="200" t="s">
        <v>16697</v>
      </c>
      <c r="IF7799" s="200" t="s">
        <v>7798</v>
      </c>
    </row>
    <row r="7800" spans="237:240" x14ac:dyDescent="0.3">
      <c r="IC7800" s="200" t="s">
        <v>16698</v>
      </c>
      <c r="ID7800" s="200" t="s">
        <v>16696</v>
      </c>
      <c r="IE7800" s="200" t="s">
        <v>16697</v>
      </c>
      <c r="IF7800" s="200" t="s">
        <v>7798</v>
      </c>
    </row>
    <row r="7801" spans="237:240" x14ac:dyDescent="0.3">
      <c r="IC7801" s="200" t="s">
        <v>16699</v>
      </c>
      <c r="ID7801" s="200" t="s">
        <v>16696</v>
      </c>
      <c r="IE7801" s="200" t="s">
        <v>16697</v>
      </c>
      <c r="IF7801" s="200" t="s">
        <v>7798</v>
      </c>
    </row>
    <row r="7802" spans="237:240" x14ac:dyDescent="0.3">
      <c r="IC7802" s="200" t="s">
        <v>16700</v>
      </c>
      <c r="ID7802" s="200" t="s">
        <v>16701</v>
      </c>
      <c r="IE7802" s="200" t="s">
        <v>16702</v>
      </c>
      <c r="IF7802" s="200" t="s">
        <v>13029</v>
      </c>
    </row>
    <row r="7803" spans="237:240" x14ac:dyDescent="0.3">
      <c r="IC7803" s="200" t="s">
        <v>16703</v>
      </c>
      <c r="ID7803" s="200" t="s">
        <v>16704</v>
      </c>
      <c r="IE7803" s="200" t="s">
        <v>16705</v>
      </c>
      <c r="IF7803" s="200" t="s">
        <v>13029</v>
      </c>
    </row>
    <row r="7804" spans="237:240" x14ac:dyDescent="0.3">
      <c r="IC7804" s="200" t="s">
        <v>16706</v>
      </c>
      <c r="ID7804" s="200" t="s">
        <v>16707</v>
      </c>
      <c r="IE7804" s="200" t="s">
        <v>16708</v>
      </c>
      <c r="IF7804" s="200" t="s">
        <v>13029</v>
      </c>
    </row>
    <row r="7805" spans="237:240" x14ac:dyDescent="0.3">
      <c r="IC7805" s="200" t="s">
        <v>16709</v>
      </c>
      <c r="ID7805" s="200" t="s">
        <v>16710</v>
      </c>
      <c r="IE7805" s="200" t="s">
        <v>16711</v>
      </c>
      <c r="IF7805" s="200" t="s">
        <v>13029</v>
      </c>
    </row>
    <row r="7806" spans="237:240" x14ac:dyDescent="0.3">
      <c r="IC7806" s="200" t="s">
        <v>16712</v>
      </c>
      <c r="ID7806" s="200" t="s">
        <v>16713</v>
      </c>
      <c r="IE7806" s="200" t="s">
        <v>16714</v>
      </c>
      <c r="IF7806" s="200" t="s">
        <v>13029</v>
      </c>
    </row>
    <row r="7807" spans="237:240" x14ac:dyDescent="0.3">
      <c r="IC7807" s="200" t="s">
        <v>16715</v>
      </c>
      <c r="ID7807" s="200" t="s">
        <v>16716</v>
      </c>
      <c r="IE7807" s="200" t="s">
        <v>16717</v>
      </c>
      <c r="IF7807" s="200" t="s">
        <v>13029</v>
      </c>
    </row>
    <row r="7808" spans="237:240" x14ac:dyDescent="0.3">
      <c r="IC7808" s="200" t="s">
        <v>16718</v>
      </c>
      <c r="ID7808" s="200" t="s">
        <v>16719</v>
      </c>
      <c r="IE7808" s="200" t="s">
        <v>16720</v>
      </c>
      <c r="IF7808" s="200" t="s">
        <v>13029</v>
      </c>
    </row>
    <row r="7809" spans="237:240" x14ac:dyDescent="0.3">
      <c r="IC7809" s="200" t="s">
        <v>16721</v>
      </c>
      <c r="ID7809" s="200" t="s">
        <v>16722</v>
      </c>
      <c r="IE7809" s="200" t="s">
        <v>16723</v>
      </c>
      <c r="IF7809" s="200" t="s">
        <v>13029</v>
      </c>
    </row>
    <row r="7810" spans="237:240" x14ac:dyDescent="0.3">
      <c r="IC7810" s="200" t="s">
        <v>16724</v>
      </c>
      <c r="ID7810" s="200" t="s">
        <v>16725</v>
      </c>
      <c r="IE7810" s="200" t="s">
        <v>16726</v>
      </c>
      <c r="IF7810" s="200" t="s">
        <v>13029</v>
      </c>
    </row>
    <row r="7811" spans="237:240" x14ac:dyDescent="0.3">
      <c r="IC7811" s="200" t="s">
        <v>16727</v>
      </c>
      <c r="ID7811" s="200" t="s">
        <v>16728</v>
      </c>
      <c r="IE7811" s="200" t="s">
        <v>16729</v>
      </c>
      <c r="IF7811" s="200" t="s">
        <v>13029</v>
      </c>
    </row>
    <row r="7812" spans="237:240" x14ac:dyDescent="0.3">
      <c r="IC7812" s="200" t="s">
        <v>16730</v>
      </c>
      <c r="ID7812" s="200" t="s">
        <v>16731</v>
      </c>
      <c r="IE7812" s="200" t="s">
        <v>16732</v>
      </c>
      <c r="IF7812" s="200" t="s">
        <v>13029</v>
      </c>
    </row>
    <row r="7813" spans="237:240" x14ac:dyDescent="0.3">
      <c r="IC7813" s="200" t="s">
        <v>16733</v>
      </c>
      <c r="ID7813" s="200" t="s">
        <v>16734</v>
      </c>
      <c r="IE7813" s="200" t="s">
        <v>16735</v>
      </c>
      <c r="IF7813" s="200" t="s">
        <v>13029</v>
      </c>
    </row>
    <row r="7814" spans="237:240" x14ac:dyDescent="0.3">
      <c r="IC7814" s="200" t="s">
        <v>16736</v>
      </c>
      <c r="ID7814" s="200" t="s">
        <v>16737</v>
      </c>
      <c r="IE7814" s="200" t="s">
        <v>16738</v>
      </c>
      <c r="IF7814" s="200" t="s">
        <v>13029</v>
      </c>
    </row>
    <row r="7815" spans="237:240" x14ac:dyDescent="0.3">
      <c r="IC7815" s="200" t="s">
        <v>16739</v>
      </c>
      <c r="ID7815" s="200" t="s">
        <v>16740</v>
      </c>
      <c r="IE7815" s="200" t="s">
        <v>16741</v>
      </c>
      <c r="IF7815" s="200" t="s">
        <v>13029</v>
      </c>
    </row>
    <row r="7816" spans="237:240" x14ac:dyDescent="0.3">
      <c r="IC7816" s="200" t="s">
        <v>16742</v>
      </c>
      <c r="ID7816" s="200" t="s">
        <v>16743</v>
      </c>
      <c r="IE7816" s="200" t="s">
        <v>16744</v>
      </c>
      <c r="IF7816" s="200" t="s">
        <v>13029</v>
      </c>
    </row>
    <row r="7817" spans="237:240" x14ac:dyDescent="0.3">
      <c r="IC7817" s="200" t="s">
        <v>16745</v>
      </c>
      <c r="ID7817" s="200" t="s">
        <v>16746</v>
      </c>
      <c r="IE7817" s="200" t="s">
        <v>16747</v>
      </c>
      <c r="IF7817" s="200" t="s">
        <v>13029</v>
      </c>
    </row>
    <row r="7818" spans="237:240" x14ac:dyDescent="0.3">
      <c r="IC7818" s="200" t="s">
        <v>16748</v>
      </c>
      <c r="ID7818" s="200" t="s">
        <v>16749</v>
      </c>
      <c r="IE7818" s="200" t="s">
        <v>16750</v>
      </c>
      <c r="IF7818" s="200" t="s">
        <v>7798</v>
      </c>
    </row>
    <row r="7819" spans="237:240" x14ac:dyDescent="0.3">
      <c r="IC7819" s="200" t="s">
        <v>16751</v>
      </c>
      <c r="ID7819" s="200" t="s">
        <v>16749</v>
      </c>
      <c r="IE7819" s="200" t="s">
        <v>16750</v>
      </c>
      <c r="IF7819" s="200" t="s">
        <v>7798</v>
      </c>
    </row>
    <row r="7820" spans="237:240" x14ac:dyDescent="0.3">
      <c r="IC7820" s="200" t="s">
        <v>16752</v>
      </c>
      <c r="ID7820" s="200" t="s">
        <v>16749</v>
      </c>
      <c r="IE7820" s="200" t="s">
        <v>16750</v>
      </c>
      <c r="IF7820" s="200" t="s">
        <v>7798</v>
      </c>
    </row>
    <row r="7821" spans="237:240" x14ac:dyDescent="0.3">
      <c r="IC7821" s="200" t="s">
        <v>16753</v>
      </c>
      <c r="ID7821" s="200" t="s">
        <v>16749</v>
      </c>
      <c r="IE7821" s="200" t="s">
        <v>16750</v>
      </c>
      <c r="IF7821" s="200" t="s">
        <v>7798</v>
      </c>
    </row>
    <row r="7822" spans="237:240" x14ac:dyDescent="0.3">
      <c r="IC7822" s="200" t="s">
        <v>16754</v>
      </c>
      <c r="ID7822" s="200" t="s">
        <v>16749</v>
      </c>
      <c r="IE7822" s="200" t="s">
        <v>16750</v>
      </c>
      <c r="IF7822" s="200" t="s">
        <v>7798</v>
      </c>
    </row>
    <row r="7823" spans="237:240" x14ac:dyDescent="0.3">
      <c r="IC7823" s="200" t="s">
        <v>16755</v>
      </c>
      <c r="ID7823" s="200" t="s">
        <v>16749</v>
      </c>
      <c r="IE7823" s="200" t="s">
        <v>16750</v>
      </c>
      <c r="IF7823" s="200" t="s">
        <v>7798</v>
      </c>
    </row>
    <row r="7824" spans="237:240" x14ac:dyDescent="0.3">
      <c r="IC7824" s="200" t="s">
        <v>16756</v>
      </c>
      <c r="ID7824" s="200" t="s">
        <v>16749</v>
      </c>
      <c r="IE7824" s="200" t="s">
        <v>16750</v>
      </c>
      <c r="IF7824" s="200" t="s">
        <v>7798</v>
      </c>
    </row>
    <row r="7825" spans="237:240" x14ac:dyDescent="0.3">
      <c r="IC7825" s="200" t="s">
        <v>16757</v>
      </c>
      <c r="ID7825" s="200" t="s">
        <v>16749</v>
      </c>
      <c r="IE7825" s="200" t="s">
        <v>16750</v>
      </c>
      <c r="IF7825" s="200" t="s">
        <v>7798</v>
      </c>
    </row>
    <row r="7826" spans="237:240" x14ac:dyDescent="0.3">
      <c r="IC7826" s="200" t="s">
        <v>16758</v>
      </c>
      <c r="ID7826" s="200" t="s">
        <v>16749</v>
      </c>
      <c r="IE7826" s="200" t="s">
        <v>16750</v>
      </c>
      <c r="IF7826" s="200" t="s">
        <v>7798</v>
      </c>
    </row>
    <row r="7827" spans="237:240" x14ac:dyDescent="0.3">
      <c r="IC7827" s="200" t="s">
        <v>16759</v>
      </c>
      <c r="ID7827" s="200" t="s">
        <v>16760</v>
      </c>
      <c r="IE7827" s="200" t="s">
        <v>16761</v>
      </c>
      <c r="IF7827" s="200" t="s">
        <v>7798</v>
      </c>
    </row>
    <row r="7828" spans="237:240" x14ac:dyDescent="0.3">
      <c r="IC7828" s="200" t="s">
        <v>16762</v>
      </c>
      <c r="ID7828" s="200" t="s">
        <v>16763</v>
      </c>
      <c r="IE7828" s="200" t="s">
        <v>16764</v>
      </c>
      <c r="IF7828" s="200" t="s">
        <v>7798</v>
      </c>
    </row>
    <row r="7829" spans="237:240" x14ac:dyDescent="0.3">
      <c r="IC7829" s="200" t="s">
        <v>16765</v>
      </c>
      <c r="ID7829" s="200" t="s">
        <v>16766</v>
      </c>
      <c r="IE7829" s="200" t="s">
        <v>16767</v>
      </c>
      <c r="IF7829" s="200" t="s">
        <v>7798</v>
      </c>
    </row>
    <row r="7830" spans="237:240" x14ac:dyDescent="0.3">
      <c r="IC7830" s="200" t="s">
        <v>16768</v>
      </c>
      <c r="ID7830" s="200" t="s">
        <v>16769</v>
      </c>
      <c r="IE7830" s="200" t="s">
        <v>16770</v>
      </c>
      <c r="IF7830" s="200" t="s">
        <v>7798</v>
      </c>
    </row>
    <row r="7831" spans="237:240" x14ac:dyDescent="0.3">
      <c r="IC7831" s="200" t="s">
        <v>16771</v>
      </c>
      <c r="ID7831" s="200" t="s">
        <v>16772</v>
      </c>
      <c r="IE7831" s="200" t="s">
        <v>16773</v>
      </c>
      <c r="IF7831" s="200" t="s">
        <v>7798</v>
      </c>
    </row>
    <row r="7832" spans="237:240" x14ac:dyDescent="0.3">
      <c r="IC7832" s="200" t="s">
        <v>16774</v>
      </c>
      <c r="ID7832" s="200" t="s">
        <v>16775</v>
      </c>
      <c r="IE7832" s="200" t="s">
        <v>16776</v>
      </c>
      <c r="IF7832" s="200" t="s">
        <v>7798</v>
      </c>
    </row>
    <row r="7833" spans="237:240" x14ac:dyDescent="0.3">
      <c r="IC7833" s="200" t="s">
        <v>16777</v>
      </c>
      <c r="ID7833" s="200" t="s">
        <v>16778</v>
      </c>
      <c r="IE7833" s="200" t="s">
        <v>16779</v>
      </c>
      <c r="IF7833" s="200" t="s">
        <v>7798</v>
      </c>
    </row>
    <row r="7834" spans="237:240" x14ac:dyDescent="0.3">
      <c r="IC7834" s="200" t="s">
        <v>16780</v>
      </c>
      <c r="ID7834" s="200" t="s">
        <v>16781</v>
      </c>
      <c r="IE7834" s="200" t="s">
        <v>16782</v>
      </c>
      <c r="IF7834" s="200" t="s">
        <v>7798</v>
      </c>
    </row>
    <row r="7835" spans="237:240" x14ac:dyDescent="0.3">
      <c r="IC7835" s="200" t="s">
        <v>16783</v>
      </c>
      <c r="ID7835" s="200" t="s">
        <v>16784</v>
      </c>
      <c r="IE7835" s="200" t="s">
        <v>16785</v>
      </c>
      <c r="IF7835" s="200" t="s">
        <v>7798</v>
      </c>
    </row>
    <row r="7836" spans="237:240" x14ac:dyDescent="0.3">
      <c r="IC7836" s="200" t="s">
        <v>16786</v>
      </c>
      <c r="ID7836" s="200" t="s">
        <v>16787</v>
      </c>
      <c r="IE7836" s="200" t="s">
        <v>16788</v>
      </c>
      <c r="IF7836" s="200" t="s">
        <v>7798</v>
      </c>
    </row>
    <row r="7837" spans="237:240" x14ac:dyDescent="0.3">
      <c r="IC7837" s="200" t="s">
        <v>16789</v>
      </c>
      <c r="ID7837" s="200" t="s">
        <v>16790</v>
      </c>
      <c r="IE7837" s="200" t="s">
        <v>16791</v>
      </c>
      <c r="IF7837" s="200" t="s">
        <v>7798</v>
      </c>
    </row>
    <row r="7838" spans="237:240" x14ac:dyDescent="0.3">
      <c r="IC7838" s="200" t="s">
        <v>16792</v>
      </c>
      <c r="ID7838" s="200" t="s">
        <v>16793</v>
      </c>
      <c r="IE7838" s="200" t="s">
        <v>16794</v>
      </c>
      <c r="IF7838" s="200" t="s">
        <v>7798</v>
      </c>
    </row>
    <row r="7839" spans="237:240" x14ac:dyDescent="0.3">
      <c r="IC7839" s="200" t="s">
        <v>16795</v>
      </c>
      <c r="ID7839" s="200" t="s">
        <v>16796</v>
      </c>
      <c r="IE7839" s="200" t="s">
        <v>16797</v>
      </c>
      <c r="IF7839" s="200" t="s">
        <v>7798</v>
      </c>
    </row>
    <row r="7840" spans="237:240" x14ac:dyDescent="0.3">
      <c r="IC7840" s="200" t="s">
        <v>16798</v>
      </c>
      <c r="ID7840" s="200" t="s">
        <v>16799</v>
      </c>
      <c r="IE7840" s="200" t="s">
        <v>16800</v>
      </c>
      <c r="IF7840" s="200" t="s">
        <v>7798</v>
      </c>
    </row>
    <row r="7841" spans="237:240" x14ac:dyDescent="0.3">
      <c r="IC7841" s="200" t="s">
        <v>16801</v>
      </c>
      <c r="ID7841" s="200" t="s">
        <v>16802</v>
      </c>
      <c r="IE7841" s="200" t="s">
        <v>16803</v>
      </c>
      <c r="IF7841" s="200" t="s">
        <v>7798</v>
      </c>
    </row>
    <row r="7842" spans="237:240" x14ac:dyDescent="0.3">
      <c r="IC7842" s="200" t="s">
        <v>16804</v>
      </c>
      <c r="ID7842" s="200" t="s">
        <v>16805</v>
      </c>
      <c r="IE7842" s="200" t="s">
        <v>16806</v>
      </c>
      <c r="IF7842" s="200" t="s">
        <v>7798</v>
      </c>
    </row>
    <row r="7843" spans="237:240" x14ac:dyDescent="0.3">
      <c r="IC7843" s="200" t="s">
        <v>16807</v>
      </c>
      <c r="ID7843" s="200" t="s">
        <v>16805</v>
      </c>
      <c r="IE7843" s="200" t="s">
        <v>16806</v>
      </c>
      <c r="IF7843" s="200" t="s">
        <v>7798</v>
      </c>
    </row>
    <row r="7844" spans="237:240" x14ac:dyDescent="0.3">
      <c r="IC7844" s="200" t="s">
        <v>16808</v>
      </c>
      <c r="ID7844" s="200" t="s">
        <v>16805</v>
      </c>
      <c r="IE7844" s="200" t="s">
        <v>16806</v>
      </c>
      <c r="IF7844" s="200" t="s">
        <v>7798</v>
      </c>
    </row>
    <row r="7845" spans="237:240" x14ac:dyDescent="0.3">
      <c r="IC7845" s="200" t="s">
        <v>16809</v>
      </c>
      <c r="ID7845" s="200" t="s">
        <v>16810</v>
      </c>
      <c r="IE7845" s="200" t="s">
        <v>16811</v>
      </c>
      <c r="IF7845" s="200" t="s">
        <v>7798</v>
      </c>
    </row>
    <row r="7846" spans="237:240" x14ac:dyDescent="0.3">
      <c r="IC7846" s="200" t="s">
        <v>16812</v>
      </c>
      <c r="ID7846" s="200" t="s">
        <v>16813</v>
      </c>
      <c r="IE7846" s="200" t="s">
        <v>16814</v>
      </c>
      <c r="IF7846" s="200" t="s">
        <v>7798</v>
      </c>
    </row>
    <row r="7847" spans="237:240" x14ac:dyDescent="0.3">
      <c r="IC7847" s="200" t="s">
        <v>16815</v>
      </c>
      <c r="ID7847" s="200" t="s">
        <v>16816</v>
      </c>
      <c r="IE7847" s="200" t="s">
        <v>16817</v>
      </c>
      <c r="IF7847" s="200" t="s">
        <v>7798</v>
      </c>
    </row>
    <row r="7848" spans="237:240" x14ac:dyDescent="0.3">
      <c r="IC7848" s="200" t="s">
        <v>16818</v>
      </c>
      <c r="ID7848" s="200" t="s">
        <v>16819</v>
      </c>
      <c r="IE7848" s="200" t="s">
        <v>16820</v>
      </c>
      <c r="IF7848" s="200" t="s">
        <v>7798</v>
      </c>
    </row>
    <row r="7849" spans="237:240" x14ac:dyDescent="0.3">
      <c r="IC7849" s="200" t="s">
        <v>16821</v>
      </c>
      <c r="ID7849" s="200" t="s">
        <v>16822</v>
      </c>
      <c r="IE7849" s="200" t="s">
        <v>16823</v>
      </c>
      <c r="IF7849" s="200" t="s">
        <v>7798</v>
      </c>
    </row>
    <row r="7850" spans="237:240" x14ac:dyDescent="0.3">
      <c r="IC7850" s="200" t="s">
        <v>16821</v>
      </c>
      <c r="ID7850" s="200" t="s">
        <v>16824</v>
      </c>
      <c r="IE7850" s="200" t="s">
        <v>16825</v>
      </c>
      <c r="IF7850" s="200" t="s">
        <v>7798</v>
      </c>
    </row>
    <row r="7851" spans="237:240" x14ac:dyDescent="0.3">
      <c r="IC7851" s="200" t="s">
        <v>16821</v>
      </c>
      <c r="ID7851" s="200" t="s">
        <v>16826</v>
      </c>
      <c r="IE7851" s="200" t="s">
        <v>16827</v>
      </c>
      <c r="IF7851" s="200" t="s">
        <v>7798</v>
      </c>
    </row>
    <row r="7852" spans="237:240" x14ac:dyDescent="0.3">
      <c r="IC7852" s="200" t="s">
        <v>16828</v>
      </c>
      <c r="ID7852" s="200" t="s">
        <v>16829</v>
      </c>
      <c r="IE7852" s="200" t="s">
        <v>16830</v>
      </c>
      <c r="IF7852" s="200" t="s">
        <v>7798</v>
      </c>
    </row>
    <row r="7853" spans="237:240" x14ac:dyDescent="0.3">
      <c r="IC7853" s="200" t="s">
        <v>16831</v>
      </c>
      <c r="ID7853" s="200" t="s">
        <v>16832</v>
      </c>
      <c r="IE7853" s="200" t="s">
        <v>16833</v>
      </c>
      <c r="IF7853" s="200" t="s">
        <v>7798</v>
      </c>
    </row>
    <row r="7854" spans="237:240" x14ac:dyDescent="0.3">
      <c r="IC7854" s="200" t="s">
        <v>16834</v>
      </c>
      <c r="ID7854" s="200" t="s">
        <v>16835</v>
      </c>
      <c r="IE7854" s="200" t="s">
        <v>16836</v>
      </c>
      <c r="IF7854" s="200" t="s">
        <v>7798</v>
      </c>
    </row>
    <row r="7855" spans="237:240" x14ac:dyDescent="0.3">
      <c r="IC7855" s="200" t="s">
        <v>16837</v>
      </c>
      <c r="ID7855" s="200" t="s">
        <v>16838</v>
      </c>
      <c r="IE7855" s="200" t="s">
        <v>16839</v>
      </c>
      <c r="IF7855" s="200" t="s">
        <v>7798</v>
      </c>
    </row>
    <row r="7856" spans="237:240" x14ac:dyDescent="0.3">
      <c r="IC7856" s="200" t="s">
        <v>16840</v>
      </c>
      <c r="ID7856" s="200" t="s">
        <v>16841</v>
      </c>
      <c r="IE7856" s="200" t="s">
        <v>16842</v>
      </c>
      <c r="IF7856" s="200" t="s">
        <v>7798</v>
      </c>
    </row>
    <row r="7857" spans="237:240" x14ac:dyDescent="0.3">
      <c r="IC7857" s="200" t="s">
        <v>16843</v>
      </c>
      <c r="ID7857" s="200" t="s">
        <v>16844</v>
      </c>
      <c r="IE7857" s="200" t="s">
        <v>16845</v>
      </c>
      <c r="IF7857" s="200" t="s">
        <v>7798</v>
      </c>
    </row>
    <row r="7858" spans="237:240" x14ac:dyDescent="0.3">
      <c r="IC7858" s="200" t="s">
        <v>16846</v>
      </c>
      <c r="ID7858" s="200" t="s">
        <v>16847</v>
      </c>
      <c r="IE7858" s="200" t="s">
        <v>16848</v>
      </c>
      <c r="IF7858" s="200" t="s">
        <v>7798</v>
      </c>
    </row>
    <row r="7859" spans="237:240" x14ac:dyDescent="0.3">
      <c r="IC7859" s="200" t="s">
        <v>16846</v>
      </c>
      <c r="ID7859" s="200" t="s">
        <v>16849</v>
      </c>
      <c r="IE7859" s="200" t="s">
        <v>16850</v>
      </c>
      <c r="IF7859" s="200" t="s">
        <v>7798</v>
      </c>
    </row>
    <row r="7860" spans="237:240" x14ac:dyDescent="0.3">
      <c r="IC7860" s="200" t="s">
        <v>16846</v>
      </c>
      <c r="ID7860" s="200" t="s">
        <v>16358</v>
      </c>
      <c r="IE7860" s="200" t="s">
        <v>16851</v>
      </c>
      <c r="IF7860" s="200" t="s">
        <v>7798</v>
      </c>
    </row>
    <row r="7861" spans="237:240" x14ac:dyDescent="0.3">
      <c r="IC7861" s="200" t="s">
        <v>16846</v>
      </c>
      <c r="ID7861" s="200" t="s">
        <v>16852</v>
      </c>
      <c r="IE7861" s="200" t="s">
        <v>16853</v>
      </c>
      <c r="IF7861" s="200" t="s">
        <v>7798</v>
      </c>
    </row>
    <row r="7862" spans="237:240" x14ac:dyDescent="0.3">
      <c r="IC7862" s="200" t="s">
        <v>16846</v>
      </c>
      <c r="ID7862" s="200" t="s">
        <v>16854</v>
      </c>
      <c r="IE7862" s="200" t="s">
        <v>16855</v>
      </c>
      <c r="IF7862" s="200" t="s">
        <v>7798</v>
      </c>
    </row>
    <row r="7863" spans="237:240" x14ac:dyDescent="0.3">
      <c r="IC7863" s="200" t="s">
        <v>16846</v>
      </c>
      <c r="ID7863" s="200" t="s">
        <v>16856</v>
      </c>
      <c r="IE7863" s="200" t="s">
        <v>16857</v>
      </c>
      <c r="IF7863" s="200" t="s">
        <v>7798</v>
      </c>
    </row>
    <row r="7864" spans="237:240" x14ac:dyDescent="0.3">
      <c r="IC7864" s="200" t="s">
        <v>16858</v>
      </c>
      <c r="ID7864" s="200" t="s">
        <v>7637</v>
      </c>
      <c r="IE7864" s="200" t="s">
        <v>16859</v>
      </c>
      <c r="IF7864" s="200" t="s">
        <v>7798</v>
      </c>
    </row>
    <row r="7865" spans="237:240" x14ac:dyDescent="0.3">
      <c r="IC7865" s="200" t="s">
        <v>16860</v>
      </c>
      <c r="ID7865" s="200" t="s">
        <v>16861</v>
      </c>
      <c r="IE7865" s="200" t="s">
        <v>16862</v>
      </c>
      <c r="IF7865" s="200" t="s">
        <v>7798</v>
      </c>
    </row>
    <row r="7866" spans="237:240" x14ac:dyDescent="0.3">
      <c r="IC7866" s="200" t="s">
        <v>16860</v>
      </c>
      <c r="ID7866" s="200" t="s">
        <v>16863</v>
      </c>
      <c r="IE7866" s="200" t="s">
        <v>16864</v>
      </c>
      <c r="IF7866" s="200" t="s">
        <v>7798</v>
      </c>
    </row>
    <row r="7867" spans="237:240" x14ac:dyDescent="0.3">
      <c r="IC7867" s="200" t="s">
        <v>16860</v>
      </c>
      <c r="ID7867" s="200" t="s">
        <v>16865</v>
      </c>
      <c r="IE7867" s="200" t="s">
        <v>16866</v>
      </c>
      <c r="IF7867" s="200" t="s">
        <v>7798</v>
      </c>
    </row>
    <row r="7868" spans="237:240" x14ac:dyDescent="0.3">
      <c r="IC7868" s="200" t="s">
        <v>16860</v>
      </c>
      <c r="ID7868" s="200" t="s">
        <v>16867</v>
      </c>
      <c r="IE7868" s="200" t="s">
        <v>16868</v>
      </c>
      <c r="IF7868" s="200" t="s">
        <v>7798</v>
      </c>
    </row>
    <row r="7869" spans="237:240" x14ac:dyDescent="0.3">
      <c r="IC7869" s="200" t="s">
        <v>16860</v>
      </c>
      <c r="ID7869" s="200" t="s">
        <v>16869</v>
      </c>
      <c r="IE7869" s="200" t="s">
        <v>16870</v>
      </c>
      <c r="IF7869" s="200" t="s">
        <v>7798</v>
      </c>
    </row>
    <row r="7870" spans="237:240" x14ac:dyDescent="0.3">
      <c r="IC7870" s="200" t="s">
        <v>16871</v>
      </c>
      <c r="ID7870" s="200" t="s">
        <v>16872</v>
      </c>
      <c r="IE7870" s="200" t="s">
        <v>16873</v>
      </c>
      <c r="IF7870" s="200" t="s">
        <v>7798</v>
      </c>
    </row>
    <row r="7871" spans="237:240" x14ac:dyDescent="0.3">
      <c r="IC7871" s="200" t="s">
        <v>16874</v>
      </c>
      <c r="ID7871" s="200" t="s">
        <v>16875</v>
      </c>
      <c r="IE7871" s="200" t="s">
        <v>16876</v>
      </c>
      <c r="IF7871" s="200" t="s">
        <v>7798</v>
      </c>
    </row>
    <row r="7872" spans="237:240" x14ac:dyDescent="0.3">
      <c r="IC7872" s="200" t="s">
        <v>16877</v>
      </c>
      <c r="ID7872" s="200" t="s">
        <v>16878</v>
      </c>
      <c r="IE7872" s="200" t="s">
        <v>16879</v>
      </c>
      <c r="IF7872" s="200" t="s">
        <v>7798</v>
      </c>
    </row>
    <row r="7873" spans="237:240" x14ac:dyDescent="0.3">
      <c r="IC7873" s="200" t="s">
        <v>16880</v>
      </c>
      <c r="ID7873" s="200" t="s">
        <v>16881</v>
      </c>
      <c r="IE7873" s="200" t="s">
        <v>16882</v>
      </c>
      <c r="IF7873" s="200" t="s">
        <v>13029</v>
      </c>
    </row>
    <row r="7874" spans="237:240" x14ac:dyDescent="0.3">
      <c r="IC7874" s="200" t="s">
        <v>16883</v>
      </c>
      <c r="ID7874" s="200" t="s">
        <v>16881</v>
      </c>
      <c r="IE7874" s="200" t="s">
        <v>16882</v>
      </c>
      <c r="IF7874" s="200" t="s">
        <v>13029</v>
      </c>
    </row>
    <row r="7875" spans="237:240" x14ac:dyDescent="0.3">
      <c r="IC7875" s="200" t="s">
        <v>16884</v>
      </c>
      <c r="ID7875" s="200" t="s">
        <v>16885</v>
      </c>
      <c r="IE7875" s="200" t="s">
        <v>16886</v>
      </c>
      <c r="IF7875" s="200" t="s">
        <v>13029</v>
      </c>
    </row>
    <row r="7876" spans="237:240" x14ac:dyDescent="0.3">
      <c r="IC7876" s="200" t="s">
        <v>16887</v>
      </c>
      <c r="ID7876" s="200" t="s">
        <v>16888</v>
      </c>
      <c r="IE7876" s="200" t="s">
        <v>16889</v>
      </c>
      <c r="IF7876" s="200" t="s">
        <v>13029</v>
      </c>
    </row>
    <row r="7877" spans="237:240" x14ac:dyDescent="0.3">
      <c r="IC7877" s="200" t="s">
        <v>16890</v>
      </c>
      <c r="ID7877" s="200" t="s">
        <v>16891</v>
      </c>
      <c r="IE7877" s="200" t="s">
        <v>16892</v>
      </c>
      <c r="IF7877" s="200" t="s">
        <v>13029</v>
      </c>
    </row>
    <row r="7878" spans="237:240" x14ac:dyDescent="0.3">
      <c r="IC7878" s="200" t="s">
        <v>16893</v>
      </c>
      <c r="ID7878" s="200" t="s">
        <v>16894</v>
      </c>
      <c r="IE7878" s="200" t="s">
        <v>16895</v>
      </c>
      <c r="IF7878" s="200" t="s">
        <v>13029</v>
      </c>
    </row>
    <row r="7879" spans="237:240" x14ac:dyDescent="0.3">
      <c r="IC7879" s="200" t="s">
        <v>16896</v>
      </c>
      <c r="ID7879" s="200" t="s">
        <v>16897</v>
      </c>
      <c r="IE7879" s="200" t="s">
        <v>16898</v>
      </c>
      <c r="IF7879" s="200" t="s">
        <v>13029</v>
      </c>
    </row>
    <row r="7880" spans="237:240" x14ac:dyDescent="0.3">
      <c r="IC7880" s="200" t="s">
        <v>16899</v>
      </c>
      <c r="ID7880" s="200" t="s">
        <v>16900</v>
      </c>
      <c r="IE7880" s="200" t="s">
        <v>16901</v>
      </c>
      <c r="IF7880" s="200" t="s">
        <v>13029</v>
      </c>
    </row>
    <row r="7881" spans="237:240" x14ac:dyDescent="0.3">
      <c r="IC7881" s="200" t="s">
        <v>16902</v>
      </c>
      <c r="ID7881" s="200" t="s">
        <v>16903</v>
      </c>
      <c r="IE7881" s="200" t="s">
        <v>16904</v>
      </c>
      <c r="IF7881" s="200" t="s">
        <v>13029</v>
      </c>
    </row>
    <row r="7882" spans="237:240" x14ac:dyDescent="0.3">
      <c r="IC7882" s="200" t="s">
        <v>16905</v>
      </c>
      <c r="ID7882" s="200" t="s">
        <v>16906</v>
      </c>
      <c r="IE7882" s="200" t="s">
        <v>16907</v>
      </c>
      <c r="IF7882" s="200" t="s">
        <v>13029</v>
      </c>
    </row>
    <row r="7883" spans="237:240" x14ac:dyDescent="0.3">
      <c r="IC7883" s="200" t="s">
        <v>16908</v>
      </c>
      <c r="ID7883" s="200" t="s">
        <v>16909</v>
      </c>
      <c r="IE7883" s="200" t="s">
        <v>16910</v>
      </c>
      <c r="IF7883" s="200" t="s">
        <v>7798</v>
      </c>
    </row>
    <row r="7884" spans="237:240" x14ac:dyDescent="0.3">
      <c r="IC7884" s="200" t="s">
        <v>16911</v>
      </c>
      <c r="ID7884" s="200" t="s">
        <v>16912</v>
      </c>
      <c r="IE7884" s="200" t="s">
        <v>16913</v>
      </c>
      <c r="IF7884" s="200" t="s">
        <v>7798</v>
      </c>
    </row>
    <row r="7885" spans="237:240" x14ac:dyDescent="0.3">
      <c r="IC7885" s="200" t="s">
        <v>16911</v>
      </c>
      <c r="ID7885" s="200" t="s">
        <v>16914</v>
      </c>
      <c r="IE7885" s="200" t="s">
        <v>16915</v>
      </c>
      <c r="IF7885" s="200" t="s">
        <v>7798</v>
      </c>
    </row>
    <row r="7886" spans="237:240" x14ac:dyDescent="0.3">
      <c r="IC7886" s="200" t="s">
        <v>16911</v>
      </c>
      <c r="ID7886" s="200" t="s">
        <v>16916</v>
      </c>
      <c r="IE7886" s="200" t="s">
        <v>16917</v>
      </c>
      <c r="IF7886" s="200" t="s">
        <v>7798</v>
      </c>
    </row>
    <row r="7887" spans="237:240" x14ac:dyDescent="0.3">
      <c r="IC7887" s="200" t="s">
        <v>16918</v>
      </c>
      <c r="ID7887" s="200" t="s">
        <v>16919</v>
      </c>
      <c r="IE7887" s="200" t="s">
        <v>16920</v>
      </c>
      <c r="IF7887" s="200" t="s">
        <v>7798</v>
      </c>
    </row>
    <row r="7888" spans="237:240" x14ac:dyDescent="0.3">
      <c r="IC7888" s="200" t="s">
        <v>16921</v>
      </c>
      <c r="ID7888" s="200" t="s">
        <v>6013</v>
      </c>
      <c r="IE7888" s="200" t="s">
        <v>16922</v>
      </c>
      <c r="IF7888" s="200" t="s">
        <v>7798</v>
      </c>
    </row>
    <row r="7889" spans="237:240" x14ac:dyDescent="0.3">
      <c r="IC7889" s="200" t="s">
        <v>16921</v>
      </c>
      <c r="ID7889" s="200" t="s">
        <v>16923</v>
      </c>
      <c r="IE7889" s="200" t="s">
        <v>16924</v>
      </c>
      <c r="IF7889" s="200" t="s">
        <v>7798</v>
      </c>
    </row>
    <row r="7890" spans="237:240" x14ac:dyDescent="0.3">
      <c r="IC7890" s="200" t="s">
        <v>16925</v>
      </c>
      <c r="ID7890" s="200" t="s">
        <v>16926</v>
      </c>
      <c r="IE7890" s="200" t="s">
        <v>16927</v>
      </c>
      <c r="IF7890" s="200" t="s">
        <v>7798</v>
      </c>
    </row>
    <row r="7891" spans="237:240" x14ac:dyDescent="0.3">
      <c r="IC7891" s="200" t="s">
        <v>16928</v>
      </c>
      <c r="ID7891" s="200" t="s">
        <v>16929</v>
      </c>
      <c r="IE7891" s="200" t="s">
        <v>16930</v>
      </c>
      <c r="IF7891" s="200" t="s">
        <v>7798</v>
      </c>
    </row>
    <row r="7892" spans="237:240" x14ac:dyDescent="0.3">
      <c r="IC7892" s="200" t="s">
        <v>16931</v>
      </c>
      <c r="ID7892" s="200" t="s">
        <v>16932</v>
      </c>
      <c r="IE7892" s="200" t="s">
        <v>16933</v>
      </c>
      <c r="IF7892" s="200" t="s">
        <v>7798</v>
      </c>
    </row>
    <row r="7893" spans="237:240" x14ac:dyDescent="0.3">
      <c r="IC7893" s="200" t="s">
        <v>16934</v>
      </c>
      <c r="ID7893" s="200" t="s">
        <v>16935</v>
      </c>
      <c r="IE7893" s="200" t="s">
        <v>16936</v>
      </c>
      <c r="IF7893" s="200" t="s">
        <v>7798</v>
      </c>
    </row>
    <row r="7894" spans="237:240" x14ac:dyDescent="0.3">
      <c r="IC7894" s="200" t="s">
        <v>16937</v>
      </c>
      <c r="ID7894" s="200" t="s">
        <v>16938</v>
      </c>
      <c r="IE7894" s="200" t="s">
        <v>16939</v>
      </c>
      <c r="IF7894" s="200" t="s">
        <v>7798</v>
      </c>
    </row>
    <row r="7895" spans="237:240" x14ac:dyDescent="0.3">
      <c r="IC7895" s="200" t="s">
        <v>16940</v>
      </c>
      <c r="ID7895" s="200" t="s">
        <v>16941</v>
      </c>
      <c r="IE7895" s="200" t="s">
        <v>16942</v>
      </c>
      <c r="IF7895" s="200" t="s">
        <v>7798</v>
      </c>
    </row>
    <row r="7896" spans="237:240" x14ac:dyDescent="0.3">
      <c r="IC7896" s="200" t="s">
        <v>16943</v>
      </c>
      <c r="ID7896" s="200" t="s">
        <v>16944</v>
      </c>
      <c r="IE7896" s="200" t="s">
        <v>16945</v>
      </c>
      <c r="IF7896" s="200" t="s">
        <v>7798</v>
      </c>
    </row>
    <row r="7897" spans="237:240" x14ac:dyDescent="0.3">
      <c r="IC7897" s="200" t="s">
        <v>16946</v>
      </c>
      <c r="ID7897" s="200" t="s">
        <v>4768</v>
      </c>
      <c r="IE7897" s="200" t="s">
        <v>16947</v>
      </c>
      <c r="IF7897" s="200" t="s">
        <v>7798</v>
      </c>
    </row>
    <row r="7898" spans="237:240" x14ac:dyDescent="0.3">
      <c r="IC7898" s="200" t="s">
        <v>16946</v>
      </c>
      <c r="ID7898" s="200" t="s">
        <v>16948</v>
      </c>
      <c r="IE7898" s="200" t="s">
        <v>16949</v>
      </c>
      <c r="IF7898" s="200" t="s">
        <v>7798</v>
      </c>
    </row>
    <row r="7899" spans="237:240" x14ac:dyDescent="0.3">
      <c r="IC7899" s="200" t="s">
        <v>16950</v>
      </c>
      <c r="ID7899" s="200" t="s">
        <v>16951</v>
      </c>
      <c r="IE7899" s="200" t="s">
        <v>16952</v>
      </c>
      <c r="IF7899" s="200" t="s">
        <v>7798</v>
      </c>
    </row>
    <row r="7900" spans="237:240" x14ac:dyDescent="0.3">
      <c r="IC7900" s="200" t="s">
        <v>16953</v>
      </c>
      <c r="ID7900" s="200" t="s">
        <v>16954</v>
      </c>
      <c r="IE7900" s="200" t="s">
        <v>16955</v>
      </c>
      <c r="IF7900" s="200" t="s">
        <v>7798</v>
      </c>
    </row>
    <row r="7901" spans="237:240" x14ac:dyDescent="0.3">
      <c r="IC7901" s="200" t="s">
        <v>16956</v>
      </c>
      <c r="ID7901" s="200" t="s">
        <v>16957</v>
      </c>
      <c r="IE7901" s="200" t="s">
        <v>16958</v>
      </c>
      <c r="IF7901" s="200" t="s">
        <v>7798</v>
      </c>
    </row>
    <row r="7902" spans="237:240" x14ac:dyDescent="0.3">
      <c r="IC7902" s="200" t="s">
        <v>16959</v>
      </c>
      <c r="ID7902" s="200" t="s">
        <v>16960</v>
      </c>
      <c r="IE7902" s="200" t="s">
        <v>16961</v>
      </c>
      <c r="IF7902" s="200" t="s">
        <v>7798</v>
      </c>
    </row>
    <row r="7903" spans="237:240" x14ac:dyDescent="0.3">
      <c r="IC7903" s="200" t="s">
        <v>16962</v>
      </c>
      <c r="ID7903" s="200" t="s">
        <v>16963</v>
      </c>
      <c r="IE7903" s="200" t="s">
        <v>16964</v>
      </c>
      <c r="IF7903" s="200" t="s">
        <v>7798</v>
      </c>
    </row>
    <row r="7904" spans="237:240" x14ac:dyDescent="0.3">
      <c r="IC7904" s="200" t="s">
        <v>16965</v>
      </c>
      <c r="ID7904" s="200" t="s">
        <v>16966</v>
      </c>
      <c r="IE7904" s="200" t="s">
        <v>16967</v>
      </c>
      <c r="IF7904" s="200" t="s">
        <v>7798</v>
      </c>
    </row>
    <row r="7905" spans="237:240" x14ac:dyDescent="0.3">
      <c r="IC7905" s="200" t="s">
        <v>16968</v>
      </c>
      <c r="ID7905" s="200" t="s">
        <v>16969</v>
      </c>
      <c r="IE7905" s="200" t="s">
        <v>16970</v>
      </c>
      <c r="IF7905" s="200" t="s">
        <v>7798</v>
      </c>
    </row>
    <row r="7906" spans="237:240" x14ac:dyDescent="0.3">
      <c r="IC7906" s="200" t="s">
        <v>16971</v>
      </c>
      <c r="ID7906" s="200" t="s">
        <v>16972</v>
      </c>
      <c r="IE7906" s="200" t="s">
        <v>16973</v>
      </c>
      <c r="IF7906" s="200" t="s">
        <v>7798</v>
      </c>
    </row>
    <row r="7907" spans="237:240" x14ac:dyDescent="0.3">
      <c r="IC7907" s="200" t="s">
        <v>16974</v>
      </c>
      <c r="ID7907" s="200" t="s">
        <v>16975</v>
      </c>
      <c r="IE7907" s="200" t="s">
        <v>16976</v>
      </c>
      <c r="IF7907" s="200" t="s">
        <v>7798</v>
      </c>
    </row>
    <row r="7908" spans="237:240" x14ac:dyDescent="0.3">
      <c r="IC7908" s="200" t="s">
        <v>16977</v>
      </c>
      <c r="ID7908" s="200" t="s">
        <v>16978</v>
      </c>
      <c r="IE7908" s="200" t="s">
        <v>16979</v>
      </c>
      <c r="IF7908" s="200" t="s">
        <v>7798</v>
      </c>
    </row>
    <row r="7909" spans="237:240" x14ac:dyDescent="0.3">
      <c r="IC7909" s="200" t="s">
        <v>16980</v>
      </c>
      <c r="ID7909" s="200" t="s">
        <v>16981</v>
      </c>
      <c r="IE7909" s="200" t="s">
        <v>16982</v>
      </c>
      <c r="IF7909" s="200" t="s">
        <v>7798</v>
      </c>
    </row>
    <row r="7910" spans="237:240" x14ac:dyDescent="0.3">
      <c r="IC7910" s="200" t="s">
        <v>16983</v>
      </c>
      <c r="ID7910" s="200" t="s">
        <v>16984</v>
      </c>
      <c r="IE7910" s="200" t="s">
        <v>16985</v>
      </c>
      <c r="IF7910" s="200" t="s">
        <v>7798</v>
      </c>
    </row>
    <row r="7911" spans="237:240" x14ac:dyDescent="0.3">
      <c r="IC7911" s="200" t="s">
        <v>16986</v>
      </c>
      <c r="ID7911" s="200" t="s">
        <v>16987</v>
      </c>
      <c r="IE7911" s="200" t="s">
        <v>16988</v>
      </c>
      <c r="IF7911" s="200" t="s">
        <v>7798</v>
      </c>
    </row>
    <row r="7912" spans="237:240" x14ac:dyDescent="0.3">
      <c r="IC7912" s="200" t="s">
        <v>16989</v>
      </c>
      <c r="ID7912" s="200" t="s">
        <v>16990</v>
      </c>
      <c r="IE7912" s="200" t="s">
        <v>16991</v>
      </c>
      <c r="IF7912" s="200" t="s">
        <v>7798</v>
      </c>
    </row>
    <row r="7913" spans="237:240" x14ac:dyDescent="0.3">
      <c r="IC7913" s="200" t="s">
        <v>16992</v>
      </c>
      <c r="ID7913" s="200" t="s">
        <v>16993</v>
      </c>
      <c r="IE7913" s="200" t="s">
        <v>16994</v>
      </c>
      <c r="IF7913" s="200" t="s">
        <v>7798</v>
      </c>
    </row>
    <row r="7914" spans="237:240" x14ac:dyDescent="0.3">
      <c r="IC7914" s="200" t="s">
        <v>16995</v>
      </c>
      <c r="ID7914" s="200" t="s">
        <v>16996</v>
      </c>
      <c r="IE7914" s="200" t="s">
        <v>16997</v>
      </c>
      <c r="IF7914" s="200" t="s">
        <v>7798</v>
      </c>
    </row>
    <row r="7915" spans="237:240" x14ac:dyDescent="0.3">
      <c r="IC7915" s="200" t="s">
        <v>16995</v>
      </c>
      <c r="ID7915" s="200" t="s">
        <v>16998</v>
      </c>
      <c r="IE7915" s="200" t="s">
        <v>16999</v>
      </c>
      <c r="IF7915" s="200" t="s">
        <v>7798</v>
      </c>
    </row>
    <row r="7916" spans="237:240" x14ac:dyDescent="0.3">
      <c r="IC7916" s="200" t="s">
        <v>16995</v>
      </c>
      <c r="ID7916" s="200" t="s">
        <v>17000</v>
      </c>
      <c r="IE7916" s="200" t="s">
        <v>17001</v>
      </c>
      <c r="IF7916" s="200" t="s">
        <v>7798</v>
      </c>
    </row>
    <row r="7917" spans="237:240" x14ac:dyDescent="0.3">
      <c r="IC7917" s="200" t="s">
        <v>16995</v>
      </c>
      <c r="ID7917" s="200" t="s">
        <v>17002</v>
      </c>
      <c r="IE7917" s="200" t="s">
        <v>17003</v>
      </c>
      <c r="IF7917" s="200" t="s">
        <v>7798</v>
      </c>
    </row>
    <row r="7918" spans="237:240" x14ac:dyDescent="0.3">
      <c r="IC7918" s="200" t="s">
        <v>17004</v>
      </c>
      <c r="ID7918" s="200" t="s">
        <v>17005</v>
      </c>
      <c r="IE7918" s="200" t="s">
        <v>17006</v>
      </c>
      <c r="IF7918" s="200" t="s">
        <v>7798</v>
      </c>
    </row>
    <row r="7919" spans="237:240" x14ac:dyDescent="0.3">
      <c r="IC7919" s="200" t="s">
        <v>17004</v>
      </c>
      <c r="ID7919" s="200" t="s">
        <v>17007</v>
      </c>
      <c r="IE7919" s="200" t="s">
        <v>17008</v>
      </c>
      <c r="IF7919" s="200" t="s">
        <v>7798</v>
      </c>
    </row>
    <row r="7920" spans="237:240" x14ac:dyDescent="0.3">
      <c r="IC7920" s="200" t="s">
        <v>17004</v>
      </c>
      <c r="ID7920" s="200" t="s">
        <v>17009</v>
      </c>
      <c r="IE7920" s="200" t="s">
        <v>17010</v>
      </c>
      <c r="IF7920" s="200" t="s">
        <v>7798</v>
      </c>
    </row>
    <row r="7921" spans="237:240" x14ac:dyDescent="0.3">
      <c r="IC7921" s="200" t="s">
        <v>17011</v>
      </c>
      <c r="ID7921" s="200" t="s">
        <v>17012</v>
      </c>
      <c r="IE7921" s="200" t="s">
        <v>17013</v>
      </c>
      <c r="IF7921" s="200" t="s">
        <v>7798</v>
      </c>
    </row>
    <row r="7922" spans="237:240" x14ac:dyDescent="0.3">
      <c r="IC7922" s="200" t="s">
        <v>17011</v>
      </c>
      <c r="ID7922" s="200" t="s">
        <v>17014</v>
      </c>
      <c r="IE7922" s="200" t="s">
        <v>17015</v>
      </c>
      <c r="IF7922" s="200" t="s">
        <v>7798</v>
      </c>
    </row>
    <row r="7923" spans="237:240" x14ac:dyDescent="0.3">
      <c r="IC7923" s="200" t="s">
        <v>17011</v>
      </c>
      <c r="ID7923" s="200" t="s">
        <v>17016</v>
      </c>
      <c r="IE7923" s="200" t="s">
        <v>17017</v>
      </c>
      <c r="IF7923" s="200" t="s">
        <v>7798</v>
      </c>
    </row>
    <row r="7924" spans="237:240" x14ac:dyDescent="0.3">
      <c r="IC7924" s="200" t="s">
        <v>17011</v>
      </c>
      <c r="ID7924" s="200" t="s">
        <v>17018</v>
      </c>
      <c r="IE7924" s="200" t="s">
        <v>17019</v>
      </c>
      <c r="IF7924" s="200" t="s">
        <v>7798</v>
      </c>
    </row>
    <row r="7925" spans="237:240" x14ac:dyDescent="0.3">
      <c r="IC7925" s="200" t="s">
        <v>17020</v>
      </c>
      <c r="ID7925" s="200" t="s">
        <v>17021</v>
      </c>
      <c r="IE7925" s="200" t="s">
        <v>17022</v>
      </c>
      <c r="IF7925" s="200" t="s">
        <v>7798</v>
      </c>
    </row>
    <row r="7926" spans="237:240" x14ac:dyDescent="0.3">
      <c r="IC7926" s="200" t="s">
        <v>17023</v>
      </c>
      <c r="ID7926" s="200" t="s">
        <v>8191</v>
      </c>
      <c r="IE7926" s="200" t="s">
        <v>17024</v>
      </c>
      <c r="IF7926" s="200" t="s">
        <v>7798</v>
      </c>
    </row>
    <row r="7927" spans="237:240" x14ac:dyDescent="0.3">
      <c r="IC7927" s="200" t="s">
        <v>17023</v>
      </c>
      <c r="ID7927" s="200" t="s">
        <v>17025</v>
      </c>
      <c r="IE7927" s="200" t="s">
        <v>17026</v>
      </c>
      <c r="IF7927" s="200" t="s">
        <v>7798</v>
      </c>
    </row>
    <row r="7928" spans="237:240" x14ac:dyDescent="0.3">
      <c r="IC7928" s="200" t="s">
        <v>17027</v>
      </c>
      <c r="ID7928" s="200" t="s">
        <v>17028</v>
      </c>
      <c r="IE7928" s="200" t="s">
        <v>17029</v>
      </c>
      <c r="IF7928" s="200" t="s">
        <v>7798</v>
      </c>
    </row>
    <row r="7929" spans="237:240" x14ac:dyDescent="0.3">
      <c r="IC7929" s="200" t="s">
        <v>17030</v>
      </c>
      <c r="ID7929" s="200" t="s">
        <v>17031</v>
      </c>
      <c r="IE7929" s="200" t="s">
        <v>17032</v>
      </c>
      <c r="IF7929" s="200" t="s">
        <v>7798</v>
      </c>
    </row>
    <row r="7930" spans="237:240" x14ac:dyDescent="0.3">
      <c r="IC7930" s="200" t="s">
        <v>17030</v>
      </c>
      <c r="ID7930" s="200" t="s">
        <v>17033</v>
      </c>
      <c r="IE7930" s="200" t="s">
        <v>17034</v>
      </c>
      <c r="IF7930" s="200" t="s">
        <v>7798</v>
      </c>
    </row>
    <row r="7931" spans="237:240" x14ac:dyDescent="0.3">
      <c r="IC7931" s="200" t="s">
        <v>17030</v>
      </c>
      <c r="ID7931" s="200" t="s">
        <v>17035</v>
      </c>
      <c r="IE7931" s="200" t="s">
        <v>17036</v>
      </c>
      <c r="IF7931" s="200" t="s">
        <v>7798</v>
      </c>
    </row>
    <row r="7932" spans="237:240" x14ac:dyDescent="0.3">
      <c r="IC7932" s="200" t="s">
        <v>17037</v>
      </c>
      <c r="ID7932" s="200" t="s">
        <v>17038</v>
      </c>
      <c r="IE7932" s="200" t="s">
        <v>17039</v>
      </c>
      <c r="IF7932" s="200" t="s">
        <v>7798</v>
      </c>
    </row>
    <row r="7933" spans="237:240" x14ac:dyDescent="0.3">
      <c r="IC7933" s="200" t="s">
        <v>17037</v>
      </c>
      <c r="ID7933" s="200" t="s">
        <v>17040</v>
      </c>
      <c r="IE7933" s="200" t="s">
        <v>17041</v>
      </c>
      <c r="IF7933" s="200" t="s">
        <v>7798</v>
      </c>
    </row>
    <row r="7934" spans="237:240" x14ac:dyDescent="0.3">
      <c r="IC7934" s="200" t="s">
        <v>17042</v>
      </c>
      <c r="ID7934" s="200" t="s">
        <v>17043</v>
      </c>
      <c r="IE7934" s="200" t="s">
        <v>17044</v>
      </c>
      <c r="IF7934" s="200" t="s">
        <v>7798</v>
      </c>
    </row>
    <row r="7935" spans="237:240" x14ac:dyDescent="0.3">
      <c r="IC7935" s="200" t="s">
        <v>17045</v>
      </c>
      <c r="ID7935" s="200" t="s">
        <v>17043</v>
      </c>
      <c r="IE7935" s="200" t="s">
        <v>17044</v>
      </c>
      <c r="IF7935" s="200" t="s">
        <v>7798</v>
      </c>
    </row>
    <row r="7936" spans="237:240" x14ac:dyDescent="0.3">
      <c r="IC7936" s="200" t="s">
        <v>17046</v>
      </c>
      <c r="ID7936" s="200" t="s">
        <v>17043</v>
      </c>
      <c r="IE7936" s="200" t="s">
        <v>17044</v>
      </c>
      <c r="IF7936" s="200" t="s">
        <v>7798</v>
      </c>
    </row>
    <row r="7937" spans="237:240" x14ac:dyDescent="0.3">
      <c r="IC7937" s="200" t="s">
        <v>17047</v>
      </c>
      <c r="ID7937" s="200" t="s">
        <v>17048</v>
      </c>
      <c r="IE7937" s="200" t="s">
        <v>17049</v>
      </c>
      <c r="IF7937" s="200" t="s">
        <v>7798</v>
      </c>
    </row>
    <row r="7938" spans="237:240" x14ac:dyDescent="0.3">
      <c r="IC7938" s="200" t="s">
        <v>17047</v>
      </c>
      <c r="ID7938" s="200" t="s">
        <v>17050</v>
      </c>
      <c r="IE7938" s="200" t="s">
        <v>17051</v>
      </c>
      <c r="IF7938" s="200" t="s">
        <v>7798</v>
      </c>
    </row>
    <row r="7939" spans="237:240" x14ac:dyDescent="0.3">
      <c r="IC7939" s="200" t="s">
        <v>17047</v>
      </c>
      <c r="ID7939" s="200" t="s">
        <v>17052</v>
      </c>
      <c r="IE7939" s="200" t="s">
        <v>17053</v>
      </c>
      <c r="IF7939" s="200" t="s">
        <v>7798</v>
      </c>
    </row>
    <row r="7940" spans="237:240" x14ac:dyDescent="0.3">
      <c r="IC7940" s="200" t="s">
        <v>17054</v>
      </c>
      <c r="ID7940" s="200" t="s">
        <v>17055</v>
      </c>
      <c r="IE7940" s="200" t="s">
        <v>17056</v>
      </c>
      <c r="IF7940" s="200" t="s">
        <v>7798</v>
      </c>
    </row>
    <row r="7941" spans="237:240" x14ac:dyDescent="0.3">
      <c r="IC7941" s="200" t="s">
        <v>17054</v>
      </c>
      <c r="ID7941" s="200" t="s">
        <v>17057</v>
      </c>
      <c r="IE7941" s="200" t="s">
        <v>17058</v>
      </c>
      <c r="IF7941" s="200" t="s">
        <v>7798</v>
      </c>
    </row>
    <row r="7942" spans="237:240" x14ac:dyDescent="0.3">
      <c r="IC7942" s="200" t="s">
        <v>17054</v>
      </c>
      <c r="ID7942" s="200" t="s">
        <v>17059</v>
      </c>
      <c r="IE7942" s="200" t="s">
        <v>17060</v>
      </c>
      <c r="IF7942" s="200" t="s">
        <v>7798</v>
      </c>
    </row>
    <row r="7943" spans="237:240" x14ac:dyDescent="0.3">
      <c r="IC7943" s="200" t="s">
        <v>17054</v>
      </c>
      <c r="ID7943" s="200" t="s">
        <v>17061</v>
      </c>
      <c r="IE7943" s="200" t="s">
        <v>17062</v>
      </c>
      <c r="IF7943" s="200" t="s">
        <v>7798</v>
      </c>
    </row>
    <row r="7944" spans="237:240" x14ac:dyDescent="0.3">
      <c r="IC7944" s="200" t="s">
        <v>17054</v>
      </c>
      <c r="ID7944" s="200" t="s">
        <v>13123</v>
      </c>
      <c r="IE7944" s="200" t="s">
        <v>17063</v>
      </c>
      <c r="IF7944" s="200" t="s">
        <v>7798</v>
      </c>
    </row>
    <row r="7945" spans="237:240" x14ac:dyDescent="0.3">
      <c r="IC7945" s="200" t="s">
        <v>17064</v>
      </c>
      <c r="ID7945" s="200" t="s">
        <v>17065</v>
      </c>
      <c r="IE7945" s="200" t="s">
        <v>17066</v>
      </c>
      <c r="IF7945" s="200" t="s">
        <v>7798</v>
      </c>
    </row>
    <row r="7946" spans="237:240" x14ac:dyDescent="0.3">
      <c r="IC7946" s="200" t="s">
        <v>17064</v>
      </c>
      <c r="ID7946" s="200" t="s">
        <v>17067</v>
      </c>
      <c r="IE7946" s="200" t="s">
        <v>17068</v>
      </c>
      <c r="IF7946" s="200" t="s">
        <v>7798</v>
      </c>
    </row>
    <row r="7947" spans="237:240" x14ac:dyDescent="0.3">
      <c r="IC7947" s="200" t="s">
        <v>17064</v>
      </c>
      <c r="ID7947" s="200" t="s">
        <v>17069</v>
      </c>
      <c r="IE7947" s="200" t="s">
        <v>17070</v>
      </c>
      <c r="IF7947" s="200" t="s">
        <v>7798</v>
      </c>
    </row>
    <row r="7948" spans="237:240" x14ac:dyDescent="0.3">
      <c r="IC7948" s="200" t="s">
        <v>17064</v>
      </c>
      <c r="ID7948" s="200" t="s">
        <v>17071</v>
      </c>
      <c r="IE7948" s="200" t="s">
        <v>17072</v>
      </c>
      <c r="IF7948" s="200" t="s">
        <v>7798</v>
      </c>
    </row>
    <row r="7949" spans="237:240" x14ac:dyDescent="0.3">
      <c r="IC7949" s="200" t="s">
        <v>17064</v>
      </c>
      <c r="ID7949" s="200" t="s">
        <v>17073</v>
      </c>
      <c r="IE7949" s="200" t="s">
        <v>17074</v>
      </c>
      <c r="IF7949" s="200" t="s">
        <v>7798</v>
      </c>
    </row>
    <row r="7950" spans="237:240" x14ac:dyDescent="0.3">
      <c r="IC7950" s="200" t="s">
        <v>17075</v>
      </c>
      <c r="ID7950" s="200" t="s">
        <v>17076</v>
      </c>
      <c r="IE7950" s="200" t="s">
        <v>17077</v>
      </c>
      <c r="IF7950" s="200" t="s">
        <v>7798</v>
      </c>
    </row>
    <row r="7951" spans="237:240" x14ac:dyDescent="0.3">
      <c r="IC7951" s="200" t="s">
        <v>17078</v>
      </c>
      <c r="ID7951" s="200" t="s">
        <v>16897</v>
      </c>
      <c r="IE7951" s="200" t="s">
        <v>17079</v>
      </c>
      <c r="IF7951" s="200" t="s">
        <v>7798</v>
      </c>
    </row>
    <row r="7952" spans="237:240" x14ac:dyDescent="0.3">
      <c r="IC7952" s="200" t="s">
        <v>17078</v>
      </c>
      <c r="ID7952" s="200" t="s">
        <v>17080</v>
      </c>
      <c r="IE7952" s="200" t="s">
        <v>17081</v>
      </c>
      <c r="IF7952" s="200" t="s">
        <v>7798</v>
      </c>
    </row>
    <row r="7953" spans="237:240" x14ac:dyDescent="0.3">
      <c r="IC7953" s="200" t="s">
        <v>17078</v>
      </c>
      <c r="ID7953" s="200" t="s">
        <v>17082</v>
      </c>
      <c r="IE7953" s="200" t="s">
        <v>17083</v>
      </c>
      <c r="IF7953" s="200" t="s">
        <v>7798</v>
      </c>
    </row>
    <row r="7954" spans="237:240" x14ac:dyDescent="0.3">
      <c r="IC7954" s="200" t="s">
        <v>17078</v>
      </c>
      <c r="ID7954" s="200" t="s">
        <v>11999</v>
      </c>
      <c r="IE7954" s="200" t="s">
        <v>17084</v>
      </c>
      <c r="IF7954" s="200" t="s">
        <v>7798</v>
      </c>
    </row>
    <row r="7955" spans="237:240" x14ac:dyDescent="0.3">
      <c r="IC7955" s="200" t="s">
        <v>17078</v>
      </c>
      <c r="ID7955" s="200" t="s">
        <v>17085</v>
      </c>
      <c r="IE7955" s="200" t="s">
        <v>17086</v>
      </c>
      <c r="IF7955" s="200" t="s">
        <v>7798</v>
      </c>
    </row>
    <row r="7956" spans="237:240" x14ac:dyDescent="0.3">
      <c r="IC7956" s="200" t="s">
        <v>17087</v>
      </c>
      <c r="ID7956" s="200" t="s">
        <v>17088</v>
      </c>
      <c r="IE7956" s="200" t="s">
        <v>17089</v>
      </c>
      <c r="IF7956" s="200" t="s">
        <v>7798</v>
      </c>
    </row>
    <row r="7957" spans="237:240" x14ac:dyDescent="0.3">
      <c r="IC7957" s="200" t="s">
        <v>17087</v>
      </c>
      <c r="ID7957" s="200" t="s">
        <v>1779</v>
      </c>
      <c r="IE7957" s="200" t="s">
        <v>17090</v>
      </c>
      <c r="IF7957" s="200" t="s">
        <v>7798</v>
      </c>
    </row>
    <row r="7958" spans="237:240" x14ac:dyDescent="0.3">
      <c r="IC7958" s="200" t="s">
        <v>17087</v>
      </c>
      <c r="ID7958" s="200" t="s">
        <v>17091</v>
      </c>
      <c r="IE7958" s="200" t="s">
        <v>17092</v>
      </c>
      <c r="IF7958" s="200" t="s">
        <v>7798</v>
      </c>
    </row>
    <row r="7959" spans="237:240" x14ac:dyDescent="0.3">
      <c r="IC7959" s="200" t="s">
        <v>17087</v>
      </c>
      <c r="ID7959" s="200" t="s">
        <v>17093</v>
      </c>
      <c r="IE7959" s="200" t="s">
        <v>17094</v>
      </c>
      <c r="IF7959" s="200" t="s">
        <v>7798</v>
      </c>
    </row>
    <row r="7960" spans="237:240" x14ac:dyDescent="0.3">
      <c r="IC7960" s="200" t="s">
        <v>17087</v>
      </c>
      <c r="ID7960" s="200" t="s">
        <v>17095</v>
      </c>
      <c r="IE7960" s="200" t="s">
        <v>17096</v>
      </c>
      <c r="IF7960" s="200" t="s">
        <v>7798</v>
      </c>
    </row>
    <row r="7961" spans="237:240" x14ac:dyDescent="0.3">
      <c r="IC7961" s="200" t="s">
        <v>17097</v>
      </c>
      <c r="ID7961" s="200" t="s">
        <v>17098</v>
      </c>
      <c r="IE7961" s="200" t="s">
        <v>17099</v>
      </c>
      <c r="IF7961" s="200" t="s">
        <v>7798</v>
      </c>
    </row>
    <row r="7962" spans="237:240" x14ac:dyDescent="0.3">
      <c r="IC7962" s="200" t="s">
        <v>17100</v>
      </c>
      <c r="ID7962" s="200" t="s">
        <v>17101</v>
      </c>
      <c r="IE7962" s="200" t="s">
        <v>17102</v>
      </c>
      <c r="IF7962" s="200" t="s">
        <v>7798</v>
      </c>
    </row>
    <row r="7963" spans="237:240" x14ac:dyDescent="0.3">
      <c r="IC7963" s="200" t="s">
        <v>17103</v>
      </c>
      <c r="ID7963" s="200" t="s">
        <v>17104</v>
      </c>
      <c r="IE7963" s="200" t="s">
        <v>17105</v>
      </c>
      <c r="IF7963" s="200" t="s">
        <v>7798</v>
      </c>
    </row>
    <row r="7964" spans="237:240" x14ac:dyDescent="0.3">
      <c r="IC7964" s="200" t="s">
        <v>17106</v>
      </c>
      <c r="ID7964" s="200" t="s">
        <v>17107</v>
      </c>
      <c r="IE7964" s="200" t="s">
        <v>17108</v>
      </c>
      <c r="IF7964" s="200" t="s">
        <v>7798</v>
      </c>
    </row>
    <row r="7965" spans="237:240" x14ac:dyDescent="0.3">
      <c r="IC7965" s="200" t="s">
        <v>17109</v>
      </c>
      <c r="ID7965" s="200" t="s">
        <v>17110</v>
      </c>
      <c r="IE7965" s="200" t="s">
        <v>17111</v>
      </c>
      <c r="IF7965" s="200" t="s">
        <v>13029</v>
      </c>
    </row>
    <row r="7966" spans="237:240" x14ac:dyDescent="0.3">
      <c r="IC7966" s="200" t="s">
        <v>17112</v>
      </c>
      <c r="ID7966" s="200" t="s">
        <v>17110</v>
      </c>
      <c r="IE7966" s="200" t="s">
        <v>17111</v>
      </c>
      <c r="IF7966" s="200" t="s">
        <v>13029</v>
      </c>
    </row>
    <row r="7967" spans="237:240" x14ac:dyDescent="0.3">
      <c r="IC7967" s="200" t="s">
        <v>17113</v>
      </c>
      <c r="ID7967" s="200" t="s">
        <v>17110</v>
      </c>
      <c r="IE7967" s="200" t="s">
        <v>17111</v>
      </c>
      <c r="IF7967" s="200" t="s">
        <v>13029</v>
      </c>
    </row>
    <row r="7968" spans="237:240" x14ac:dyDescent="0.3">
      <c r="IC7968" s="200" t="s">
        <v>17114</v>
      </c>
      <c r="ID7968" s="200" t="s">
        <v>17115</v>
      </c>
      <c r="IE7968" s="200" t="s">
        <v>17116</v>
      </c>
      <c r="IF7968" s="200" t="s">
        <v>13029</v>
      </c>
    </row>
    <row r="7969" spans="237:240" x14ac:dyDescent="0.3">
      <c r="IC7969" s="200" t="s">
        <v>17117</v>
      </c>
      <c r="ID7969" s="200" t="s">
        <v>17115</v>
      </c>
      <c r="IE7969" s="200" t="s">
        <v>17116</v>
      </c>
      <c r="IF7969" s="200" t="s">
        <v>13029</v>
      </c>
    </row>
    <row r="7970" spans="237:240" x14ac:dyDescent="0.3">
      <c r="IC7970" s="200" t="s">
        <v>17118</v>
      </c>
      <c r="ID7970" s="200" t="s">
        <v>17115</v>
      </c>
      <c r="IE7970" s="200" t="s">
        <v>17116</v>
      </c>
      <c r="IF7970" s="200" t="s">
        <v>13029</v>
      </c>
    </row>
    <row r="7971" spans="237:240" x14ac:dyDescent="0.3">
      <c r="IC7971" s="200" t="s">
        <v>17119</v>
      </c>
      <c r="ID7971" s="200" t="s">
        <v>17120</v>
      </c>
      <c r="IE7971" s="200" t="s">
        <v>17121</v>
      </c>
      <c r="IF7971" s="200" t="s">
        <v>13029</v>
      </c>
    </row>
    <row r="7972" spans="237:240" x14ac:dyDescent="0.3">
      <c r="IC7972" s="200" t="s">
        <v>17122</v>
      </c>
      <c r="ID7972" s="200" t="s">
        <v>11904</v>
      </c>
      <c r="IE7972" s="200" t="s">
        <v>17123</v>
      </c>
      <c r="IF7972" s="200" t="s">
        <v>13029</v>
      </c>
    </row>
    <row r="7973" spans="237:240" x14ac:dyDescent="0.3">
      <c r="IC7973" s="200" t="s">
        <v>17124</v>
      </c>
      <c r="ID7973" s="200" t="s">
        <v>17125</v>
      </c>
      <c r="IE7973" s="200" t="s">
        <v>17126</v>
      </c>
      <c r="IF7973" s="200" t="s">
        <v>13029</v>
      </c>
    </row>
    <row r="7974" spans="237:240" x14ac:dyDescent="0.3">
      <c r="IC7974" s="200" t="s">
        <v>17127</v>
      </c>
      <c r="ID7974" s="200" t="s">
        <v>17128</v>
      </c>
      <c r="IE7974" s="200" t="s">
        <v>17129</v>
      </c>
      <c r="IF7974" s="200" t="s">
        <v>13029</v>
      </c>
    </row>
    <row r="7975" spans="237:240" x14ac:dyDescent="0.3">
      <c r="IC7975" s="200" t="s">
        <v>17130</v>
      </c>
      <c r="ID7975" s="200" t="s">
        <v>17131</v>
      </c>
      <c r="IE7975" s="200" t="s">
        <v>17132</v>
      </c>
      <c r="IF7975" s="200" t="s">
        <v>13029</v>
      </c>
    </row>
    <row r="7976" spans="237:240" x14ac:dyDescent="0.3">
      <c r="IC7976" s="200" t="s">
        <v>17133</v>
      </c>
      <c r="ID7976" s="200" t="s">
        <v>17134</v>
      </c>
      <c r="IE7976" s="200" t="s">
        <v>17135</v>
      </c>
      <c r="IF7976" s="200" t="s">
        <v>13029</v>
      </c>
    </row>
    <row r="7977" spans="237:240" x14ac:dyDescent="0.3">
      <c r="IC7977" s="200" t="s">
        <v>17136</v>
      </c>
      <c r="ID7977" s="200" t="s">
        <v>17137</v>
      </c>
      <c r="IE7977" s="200" t="s">
        <v>17138</v>
      </c>
      <c r="IF7977" s="200" t="s">
        <v>13029</v>
      </c>
    </row>
    <row r="7978" spans="237:240" x14ac:dyDescent="0.3">
      <c r="IC7978" s="200" t="s">
        <v>17139</v>
      </c>
      <c r="ID7978" s="200" t="s">
        <v>17140</v>
      </c>
      <c r="IE7978" s="200" t="s">
        <v>17141</v>
      </c>
      <c r="IF7978" s="200" t="s">
        <v>13029</v>
      </c>
    </row>
    <row r="7979" spans="237:240" x14ac:dyDescent="0.3">
      <c r="IC7979" s="200" t="s">
        <v>17142</v>
      </c>
      <c r="ID7979" s="200" t="s">
        <v>17143</v>
      </c>
      <c r="IE7979" s="200" t="s">
        <v>17144</v>
      </c>
      <c r="IF7979" s="200" t="s">
        <v>13029</v>
      </c>
    </row>
    <row r="7980" spans="237:240" x14ac:dyDescent="0.3">
      <c r="IC7980" s="200" t="s">
        <v>17145</v>
      </c>
      <c r="ID7980" s="200" t="s">
        <v>17143</v>
      </c>
      <c r="IE7980" s="200" t="s">
        <v>17144</v>
      </c>
      <c r="IF7980" s="200" t="s">
        <v>13029</v>
      </c>
    </row>
    <row r="7981" spans="237:240" x14ac:dyDescent="0.3">
      <c r="IC7981" s="200" t="s">
        <v>17146</v>
      </c>
      <c r="ID7981" s="200" t="s">
        <v>17143</v>
      </c>
      <c r="IE7981" s="200" t="s">
        <v>17144</v>
      </c>
      <c r="IF7981" s="200" t="s">
        <v>13029</v>
      </c>
    </row>
    <row r="7982" spans="237:240" x14ac:dyDescent="0.3">
      <c r="IC7982" s="200" t="s">
        <v>17147</v>
      </c>
      <c r="ID7982" s="200" t="s">
        <v>17143</v>
      </c>
      <c r="IE7982" s="200" t="s">
        <v>17144</v>
      </c>
      <c r="IF7982" s="200" t="s">
        <v>13029</v>
      </c>
    </row>
    <row r="7983" spans="237:240" x14ac:dyDescent="0.3">
      <c r="IC7983" s="200" t="s">
        <v>17148</v>
      </c>
      <c r="ID7983" s="200" t="s">
        <v>17143</v>
      </c>
      <c r="IE7983" s="200" t="s">
        <v>17144</v>
      </c>
      <c r="IF7983" s="200" t="s">
        <v>13029</v>
      </c>
    </row>
    <row r="7984" spans="237:240" x14ac:dyDescent="0.3">
      <c r="IC7984" s="200" t="s">
        <v>17149</v>
      </c>
      <c r="ID7984" s="200" t="s">
        <v>17143</v>
      </c>
      <c r="IE7984" s="200" t="s">
        <v>17144</v>
      </c>
      <c r="IF7984" s="200" t="s">
        <v>13029</v>
      </c>
    </row>
    <row r="7985" spans="237:240" x14ac:dyDescent="0.3">
      <c r="IC7985" s="200" t="s">
        <v>17150</v>
      </c>
      <c r="ID7985" s="200" t="s">
        <v>17143</v>
      </c>
      <c r="IE7985" s="200" t="s">
        <v>17144</v>
      </c>
      <c r="IF7985" s="200" t="s">
        <v>13029</v>
      </c>
    </row>
    <row r="7986" spans="237:240" x14ac:dyDescent="0.3">
      <c r="IC7986" s="200" t="s">
        <v>17151</v>
      </c>
      <c r="ID7986" s="200" t="s">
        <v>17143</v>
      </c>
      <c r="IE7986" s="200" t="s">
        <v>17144</v>
      </c>
      <c r="IF7986" s="200" t="s">
        <v>13029</v>
      </c>
    </row>
    <row r="7987" spans="237:240" x14ac:dyDescent="0.3">
      <c r="IC7987" s="200" t="s">
        <v>17152</v>
      </c>
      <c r="ID7987" s="200" t="s">
        <v>17143</v>
      </c>
      <c r="IE7987" s="200" t="s">
        <v>17144</v>
      </c>
      <c r="IF7987" s="200" t="s">
        <v>13029</v>
      </c>
    </row>
    <row r="7988" spans="237:240" x14ac:dyDescent="0.3">
      <c r="IC7988" s="200" t="s">
        <v>17153</v>
      </c>
      <c r="ID7988" s="200" t="s">
        <v>17143</v>
      </c>
      <c r="IE7988" s="200" t="s">
        <v>17154</v>
      </c>
      <c r="IF7988" s="200" t="s">
        <v>13029</v>
      </c>
    </row>
    <row r="7989" spans="237:240" x14ac:dyDescent="0.3">
      <c r="IC7989" s="200" t="s">
        <v>17155</v>
      </c>
      <c r="ID7989" s="200" t="s">
        <v>17143</v>
      </c>
      <c r="IE7989" s="200" t="s">
        <v>17154</v>
      </c>
      <c r="IF7989" s="200" t="s">
        <v>13029</v>
      </c>
    </row>
    <row r="7990" spans="237:240" x14ac:dyDescent="0.3">
      <c r="IC7990" s="200" t="s">
        <v>17156</v>
      </c>
      <c r="ID7990" s="200" t="s">
        <v>17143</v>
      </c>
      <c r="IE7990" s="200" t="s">
        <v>17154</v>
      </c>
      <c r="IF7990" s="200" t="s">
        <v>13029</v>
      </c>
    </row>
    <row r="7991" spans="237:240" x14ac:dyDescent="0.3">
      <c r="IC7991" s="200" t="s">
        <v>17157</v>
      </c>
      <c r="ID7991" s="200" t="s">
        <v>17143</v>
      </c>
      <c r="IE7991" s="200" t="s">
        <v>17154</v>
      </c>
      <c r="IF7991" s="200" t="s">
        <v>13029</v>
      </c>
    </row>
    <row r="7992" spans="237:240" x14ac:dyDescent="0.3">
      <c r="IC7992" s="200" t="s">
        <v>17158</v>
      </c>
      <c r="ID7992" s="200" t="s">
        <v>17143</v>
      </c>
      <c r="IE7992" s="200" t="s">
        <v>17154</v>
      </c>
      <c r="IF7992" s="200" t="s">
        <v>13029</v>
      </c>
    </row>
    <row r="7993" spans="237:240" x14ac:dyDescent="0.3">
      <c r="IC7993" s="200" t="s">
        <v>17159</v>
      </c>
      <c r="ID7993" s="200" t="s">
        <v>17143</v>
      </c>
      <c r="IE7993" s="200" t="s">
        <v>17154</v>
      </c>
      <c r="IF7993" s="200" t="s">
        <v>13029</v>
      </c>
    </row>
    <row r="7994" spans="237:240" x14ac:dyDescent="0.3">
      <c r="IC7994" s="200" t="s">
        <v>17160</v>
      </c>
      <c r="ID7994" s="200" t="s">
        <v>17143</v>
      </c>
      <c r="IE7994" s="200" t="s">
        <v>17154</v>
      </c>
      <c r="IF7994" s="200" t="s">
        <v>13029</v>
      </c>
    </row>
    <row r="7995" spans="237:240" x14ac:dyDescent="0.3">
      <c r="IC7995" s="200" t="s">
        <v>17161</v>
      </c>
      <c r="ID7995" s="200" t="s">
        <v>17143</v>
      </c>
      <c r="IE7995" s="200" t="s">
        <v>17162</v>
      </c>
      <c r="IF7995" s="200" t="s">
        <v>13029</v>
      </c>
    </row>
    <row r="7996" spans="237:240" x14ac:dyDescent="0.3">
      <c r="IC7996" s="200" t="s">
        <v>17163</v>
      </c>
      <c r="ID7996" s="200" t="s">
        <v>17143</v>
      </c>
      <c r="IE7996" s="200" t="s">
        <v>17162</v>
      </c>
      <c r="IF7996" s="200" t="s">
        <v>13029</v>
      </c>
    </row>
    <row r="7997" spans="237:240" x14ac:dyDescent="0.3">
      <c r="IC7997" s="200" t="s">
        <v>17164</v>
      </c>
      <c r="ID7997" s="200" t="s">
        <v>17143</v>
      </c>
      <c r="IE7997" s="200" t="s">
        <v>17162</v>
      </c>
      <c r="IF7997" s="200" t="s">
        <v>13029</v>
      </c>
    </row>
    <row r="7998" spans="237:240" x14ac:dyDescent="0.3">
      <c r="IC7998" s="200" t="s">
        <v>17165</v>
      </c>
      <c r="ID7998" s="200" t="s">
        <v>17143</v>
      </c>
      <c r="IE7998" s="200" t="s">
        <v>17162</v>
      </c>
      <c r="IF7998" s="200" t="s">
        <v>13029</v>
      </c>
    </row>
    <row r="7999" spans="237:240" x14ac:dyDescent="0.3">
      <c r="IC7999" s="200" t="s">
        <v>17166</v>
      </c>
      <c r="ID7999" s="200" t="s">
        <v>17143</v>
      </c>
      <c r="IE7999" s="200" t="s">
        <v>17162</v>
      </c>
      <c r="IF7999" s="200" t="s">
        <v>13029</v>
      </c>
    </row>
    <row r="8000" spans="237:240" x14ac:dyDescent="0.3">
      <c r="IC8000" s="200" t="s">
        <v>17167</v>
      </c>
      <c r="ID8000" s="200" t="s">
        <v>17143</v>
      </c>
      <c r="IE8000" s="200" t="s">
        <v>17162</v>
      </c>
      <c r="IF8000" s="200" t="s">
        <v>13029</v>
      </c>
    </row>
    <row r="8001" spans="237:240" x14ac:dyDescent="0.3">
      <c r="IC8001" s="200" t="s">
        <v>17168</v>
      </c>
      <c r="ID8001" s="200" t="s">
        <v>17143</v>
      </c>
      <c r="IE8001" s="200" t="s">
        <v>17169</v>
      </c>
      <c r="IF8001" s="200" t="s">
        <v>13029</v>
      </c>
    </row>
    <row r="8002" spans="237:240" x14ac:dyDescent="0.3">
      <c r="IC8002" s="200" t="s">
        <v>17170</v>
      </c>
      <c r="ID8002" s="200" t="s">
        <v>17143</v>
      </c>
      <c r="IE8002" s="200" t="s">
        <v>17169</v>
      </c>
      <c r="IF8002" s="200" t="s">
        <v>13029</v>
      </c>
    </row>
    <row r="8003" spans="237:240" x14ac:dyDescent="0.3">
      <c r="IC8003" s="200" t="s">
        <v>17171</v>
      </c>
      <c r="ID8003" s="200" t="s">
        <v>17143</v>
      </c>
      <c r="IE8003" s="200" t="s">
        <v>17169</v>
      </c>
      <c r="IF8003" s="200" t="s">
        <v>13029</v>
      </c>
    </row>
    <row r="8004" spans="237:240" x14ac:dyDescent="0.3">
      <c r="IC8004" s="200" t="s">
        <v>17172</v>
      </c>
      <c r="ID8004" s="200" t="s">
        <v>17143</v>
      </c>
      <c r="IE8004" s="200" t="s">
        <v>17169</v>
      </c>
      <c r="IF8004" s="200" t="s">
        <v>13029</v>
      </c>
    </row>
    <row r="8005" spans="237:240" x14ac:dyDescent="0.3">
      <c r="IC8005" s="200" t="s">
        <v>17173</v>
      </c>
      <c r="ID8005" s="200" t="s">
        <v>17143</v>
      </c>
      <c r="IE8005" s="200" t="s">
        <v>17169</v>
      </c>
      <c r="IF8005" s="200" t="s">
        <v>13029</v>
      </c>
    </row>
    <row r="8006" spans="237:240" x14ac:dyDescent="0.3">
      <c r="IC8006" s="200" t="s">
        <v>17174</v>
      </c>
      <c r="ID8006" s="200" t="s">
        <v>17143</v>
      </c>
      <c r="IE8006" s="200" t="s">
        <v>17169</v>
      </c>
      <c r="IF8006" s="200" t="s">
        <v>13029</v>
      </c>
    </row>
    <row r="8007" spans="237:240" x14ac:dyDescent="0.3">
      <c r="IC8007" s="200" t="s">
        <v>17175</v>
      </c>
      <c r="ID8007" s="200" t="s">
        <v>17143</v>
      </c>
      <c r="IE8007" s="200" t="s">
        <v>17169</v>
      </c>
      <c r="IF8007" s="200" t="s">
        <v>13029</v>
      </c>
    </row>
    <row r="8008" spans="237:240" x14ac:dyDescent="0.3">
      <c r="IC8008" s="200" t="s">
        <v>17176</v>
      </c>
      <c r="ID8008" s="200" t="s">
        <v>17143</v>
      </c>
      <c r="IE8008" s="200" t="s">
        <v>17169</v>
      </c>
      <c r="IF8008" s="200" t="s">
        <v>13029</v>
      </c>
    </row>
    <row r="8009" spans="237:240" x14ac:dyDescent="0.3">
      <c r="IC8009" s="200" t="s">
        <v>17177</v>
      </c>
      <c r="ID8009" s="200" t="s">
        <v>17143</v>
      </c>
      <c r="IE8009" s="200" t="s">
        <v>17169</v>
      </c>
      <c r="IF8009" s="200" t="s">
        <v>13029</v>
      </c>
    </row>
    <row r="8010" spans="237:240" x14ac:dyDescent="0.3">
      <c r="IC8010" s="200" t="s">
        <v>17178</v>
      </c>
      <c r="ID8010" s="200" t="s">
        <v>17143</v>
      </c>
      <c r="IE8010" s="200" t="s">
        <v>17169</v>
      </c>
      <c r="IF8010" s="200" t="s">
        <v>13029</v>
      </c>
    </row>
    <row r="8011" spans="237:240" x14ac:dyDescent="0.3">
      <c r="IC8011" s="200" t="s">
        <v>17179</v>
      </c>
      <c r="ID8011" s="200" t="s">
        <v>17143</v>
      </c>
      <c r="IE8011" s="200" t="s">
        <v>17180</v>
      </c>
      <c r="IF8011" s="200" t="s">
        <v>13029</v>
      </c>
    </row>
    <row r="8012" spans="237:240" x14ac:dyDescent="0.3">
      <c r="IC8012" s="200" t="s">
        <v>17181</v>
      </c>
      <c r="ID8012" s="200" t="s">
        <v>17143</v>
      </c>
      <c r="IE8012" s="200" t="s">
        <v>17180</v>
      </c>
      <c r="IF8012" s="200" t="s">
        <v>13029</v>
      </c>
    </row>
    <row r="8013" spans="237:240" x14ac:dyDescent="0.3">
      <c r="IC8013" s="200" t="s">
        <v>17182</v>
      </c>
      <c r="ID8013" s="200" t="s">
        <v>17143</v>
      </c>
      <c r="IE8013" s="200" t="s">
        <v>17180</v>
      </c>
      <c r="IF8013" s="200" t="s">
        <v>13029</v>
      </c>
    </row>
    <row r="8014" spans="237:240" x14ac:dyDescent="0.3">
      <c r="IC8014" s="200" t="s">
        <v>17183</v>
      </c>
      <c r="ID8014" s="200" t="s">
        <v>17143</v>
      </c>
      <c r="IE8014" s="200" t="s">
        <v>17180</v>
      </c>
      <c r="IF8014" s="200" t="s">
        <v>13029</v>
      </c>
    </row>
    <row r="8015" spans="237:240" x14ac:dyDescent="0.3">
      <c r="IC8015" s="200" t="s">
        <v>17184</v>
      </c>
      <c r="ID8015" s="200" t="s">
        <v>17143</v>
      </c>
      <c r="IE8015" s="200" t="s">
        <v>17180</v>
      </c>
      <c r="IF8015" s="200" t="s">
        <v>13029</v>
      </c>
    </row>
    <row r="8016" spans="237:240" x14ac:dyDescent="0.3">
      <c r="IC8016" s="200" t="s">
        <v>17185</v>
      </c>
      <c r="ID8016" s="200" t="s">
        <v>17143</v>
      </c>
      <c r="IE8016" s="200" t="s">
        <v>17186</v>
      </c>
      <c r="IF8016" s="200" t="s">
        <v>13029</v>
      </c>
    </row>
    <row r="8017" spans="237:240" x14ac:dyDescent="0.3">
      <c r="IC8017" s="200" t="s">
        <v>17187</v>
      </c>
      <c r="ID8017" s="200" t="s">
        <v>17143</v>
      </c>
      <c r="IE8017" s="200" t="s">
        <v>17186</v>
      </c>
      <c r="IF8017" s="200" t="s">
        <v>13029</v>
      </c>
    </row>
    <row r="8018" spans="237:240" x14ac:dyDescent="0.3">
      <c r="IC8018" s="200" t="s">
        <v>17188</v>
      </c>
      <c r="ID8018" s="200" t="s">
        <v>17143</v>
      </c>
      <c r="IE8018" s="200" t="s">
        <v>17186</v>
      </c>
      <c r="IF8018" s="200" t="s">
        <v>13029</v>
      </c>
    </row>
    <row r="8019" spans="237:240" x14ac:dyDescent="0.3">
      <c r="IC8019" s="200" t="s">
        <v>17189</v>
      </c>
      <c r="ID8019" s="200" t="s">
        <v>17143</v>
      </c>
      <c r="IE8019" s="200" t="s">
        <v>17186</v>
      </c>
      <c r="IF8019" s="200" t="s">
        <v>13029</v>
      </c>
    </row>
    <row r="8020" spans="237:240" x14ac:dyDescent="0.3">
      <c r="IC8020" s="200" t="s">
        <v>17190</v>
      </c>
      <c r="ID8020" s="200" t="s">
        <v>17143</v>
      </c>
      <c r="IE8020" s="200" t="s">
        <v>17186</v>
      </c>
      <c r="IF8020" s="200" t="s">
        <v>13029</v>
      </c>
    </row>
    <row r="8021" spans="237:240" x14ac:dyDescent="0.3">
      <c r="IC8021" s="200" t="s">
        <v>17191</v>
      </c>
      <c r="ID8021" s="200" t="s">
        <v>17143</v>
      </c>
      <c r="IE8021" s="200" t="s">
        <v>17186</v>
      </c>
      <c r="IF8021" s="200" t="s">
        <v>13029</v>
      </c>
    </row>
    <row r="8022" spans="237:240" x14ac:dyDescent="0.3">
      <c r="IC8022" s="200" t="s">
        <v>17192</v>
      </c>
      <c r="ID8022" s="200" t="s">
        <v>17143</v>
      </c>
      <c r="IE8022" s="200" t="s">
        <v>17186</v>
      </c>
      <c r="IF8022" s="200" t="s">
        <v>13029</v>
      </c>
    </row>
    <row r="8023" spans="237:240" x14ac:dyDescent="0.3">
      <c r="IC8023" s="200" t="s">
        <v>17193</v>
      </c>
      <c r="ID8023" s="200" t="s">
        <v>17143</v>
      </c>
      <c r="IE8023" s="200" t="s">
        <v>17186</v>
      </c>
      <c r="IF8023" s="200" t="s">
        <v>13029</v>
      </c>
    </row>
    <row r="8024" spans="237:240" x14ac:dyDescent="0.3">
      <c r="IC8024" s="200" t="s">
        <v>17194</v>
      </c>
      <c r="ID8024" s="200" t="s">
        <v>17195</v>
      </c>
      <c r="IE8024" s="200" t="s">
        <v>17196</v>
      </c>
      <c r="IF8024" s="200" t="s">
        <v>13029</v>
      </c>
    </row>
    <row r="8025" spans="237:240" x14ac:dyDescent="0.3">
      <c r="IC8025" s="200" t="s">
        <v>17197</v>
      </c>
      <c r="ID8025" s="200" t="s">
        <v>17195</v>
      </c>
      <c r="IE8025" s="200" t="s">
        <v>17196</v>
      </c>
      <c r="IF8025" s="200" t="s">
        <v>13029</v>
      </c>
    </row>
    <row r="8026" spans="237:240" x14ac:dyDescent="0.3">
      <c r="IC8026" s="200" t="s">
        <v>17198</v>
      </c>
      <c r="ID8026" s="200" t="s">
        <v>17195</v>
      </c>
      <c r="IE8026" s="200" t="s">
        <v>17196</v>
      </c>
      <c r="IF8026" s="200" t="s">
        <v>13029</v>
      </c>
    </row>
    <row r="8027" spans="237:240" x14ac:dyDescent="0.3">
      <c r="IC8027" s="200" t="s">
        <v>17199</v>
      </c>
      <c r="ID8027" s="200" t="s">
        <v>17195</v>
      </c>
      <c r="IE8027" s="200" t="s">
        <v>17196</v>
      </c>
      <c r="IF8027" s="200" t="s">
        <v>13029</v>
      </c>
    </row>
    <row r="8028" spans="237:240" x14ac:dyDescent="0.3">
      <c r="IC8028" s="200" t="s">
        <v>17200</v>
      </c>
      <c r="ID8028" s="200" t="s">
        <v>17195</v>
      </c>
      <c r="IE8028" s="200" t="s">
        <v>17196</v>
      </c>
      <c r="IF8028" s="200" t="s">
        <v>13029</v>
      </c>
    </row>
    <row r="8029" spans="237:240" x14ac:dyDescent="0.3">
      <c r="IC8029" s="200" t="s">
        <v>17201</v>
      </c>
      <c r="ID8029" s="200" t="s">
        <v>17195</v>
      </c>
      <c r="IE8029" s="200" t="s">
        <v>17196</v>
      </c>
      <c r="IF8029" s="200" t="s">
        <v>13029</v>
      </c>
    </row>
    <row r="8030" spans="237:240" x14ac:dyDescent="0.3">
      <c r="IC8030" s="200" t="s">
        <v>17202</v>
      </c>
      <c r="ID8030" s="200" t="s">
        <v>17203</v>
      </c>
      <c r="IE8030" s="200" t="s">
        <v>17204</v>
      </c>
      <c r="IF8030" s="200" t="s">
        <v>13029</v>
      </c>
    </row>
    <row r="8031" spans="237:240" x14ac:dyDescent="0.3">
      <c r="IC8031" s="200" t="s">
        <v>17205</v>
      </c>
      <c r="ID8031" s="200" t="s">
        <v>17206</v>
      </c>
      <c r="IE8031" s="200" t="s">
        <v>17207</v>
      </c>
      <c r="IF8031" s="200" t="s">
        <v>13029</v>
      </c>
    </row>
    <row r="8032" spans="237:240" x14ac:dyDescent="0.3">
      <c r="IC8032" s="200" t="s">
        <v>17208</v>
      </c>
      <c r="ID8032" s="200" t="s">
        <v>17206</v>
      </c>
      <c r="IE8032" s="200" t="s">
        <v>17207</v>
      </c>
      <c r="IF8032" s="200" t="s">
        <v>13029</v>
      </c>
    </row>
    <row r="8033" spans="237:240" x14ac:dyDescent="0.3">
      <c r="IC8033" s="200" t="s">
        <v>17209</v>
      </c>
      <c r="ID8033" s="200" t="s">
        <v>17206</v>
      </c>
      <c r="IE8033" s="200" t="s">
        <v>17207</v>
      </c>
      <c r="IF8033" s="200" t="s">
        <v>13029</v>
      </c>
    </row>
    <row r="8034" spans="237:240" x14ac:dyDescent="0.3">
      <c r="IC8034" s="200" t="s">
        <v>17210</v>
      </c>
      <c r="ID8034" s="200" t="s">
        <v>17206</v>
      </c>
      <c r="IE8034" s="200" t="s">
        <v>17207</v>
      </c>
      <c r="IF8034" s="200" t="s">
        <v>13029</v>
      </c>
    </row>
    <row r="8035" spans="237:240" x14ac:dyDescent="0.3">
      <c r="IC8035" s="200" t="s">
        <v>17211</v>
      </c>
      <c r="ID8035" s="200" t="s">
        <v>17206</v>
      </c>
      <c r="IE8035" s="200" t="s">
        <v>17207</v>
      </c>
      <c r="IF8035" s="200" t="s">
        <v>13029</v>
      </c>
    </row>
    <row r="8036" spans="237:240" x14ac:dyDescent="0.3">
      <c r="IC8036" s="200" t="s">
        <v>17212</v>
      </c>
      <c r="ID8036" s="200" t="s">
        <v>17213</v>
      </c>
      <c r="IE8036" s="200" t="s">
        <v>17214</v>
      </c>
      <c r="IF8036" s="200" t="s">
        <v>13029</v>
      </c>
    </row>
    <row r="8037" spans="237:240" x14ac:dyDescent="0.3">
      <c r="IC8037" s="200" t="s">
        <v>17215</v>
      </c>
      <c r="ID8037" s="200" t="s">
        <v>17216</v>
      </c>
      <c r="IE8037" s="200" t="s">
        <v>17217</v>
      </c>
      <c r="IF8037" s="200" t="s">
        <v>13029</v>
      </c>
    </row>
    <row r="8038" spans="237:240" x14ac:dyDescent="0.3">
      <c r="IC8038" s="200" t="s">
        <v>17218</v>
      </c>
      <c r="ID8038" s="200" t="s">
        <v>17219</v>
      </c>
      <c r="IE8038" s="200" t="s">
        <v>17220</v>
      </c>
      <c r="IF8038" s="200" t="s">
        <v>13029</v>
      </c>
    </row>
    <row r="8039" spans="237:240" x14ac:dyDescent="0.3">
      <c r="IC8039" s="200" t="s">
        <v>17221</v>
      </c>
      <c r="ID8039" s="200" t="s">
        <v>17222</v>
      </c>
      <c r="IE8039" s="200" t="s">
        <v>17223</v>
      </c>
      <c r="IF8039" s="200" t="s">
        <v>13029</v>
      </c>
    </row>
    <row r="8040" spans="237:240" x14ac:dyDescent="0.3">
      <c r="IC8040" s="200" t="s">
        <v>17224</v>
      </c>
      <c r="ID8040" s="200" t="s">
        <v>17225</v>
      </c>
      <c r="IE8040" s="200" t="s">
        <v>17226</v>
      </c>
      <c r="IF8040" s="200" t="s">
        <v>13029</v>
      </c>
    </row>
    <row r="8041" spans="237:240" x14ac:dyDescent="0.3">
      <c r="IC8041" s="200" t="s">
        <v>17227</v>
      </c>
      <c r="ID8041" s="200" t="s">
        <v>17228</v>
      </c>
      <c r="IE8041" s="200" t="s">
        <v>17229</v>
      </c>
      <c r="IF8041" s="200" t="s">
        <v>13029</v>
      </c>
    </row>
    <row r="8042" spans="237:240" x14ac:dyDescent="0.3">
      <c r="IC8042" s="200" t="s">
        <v>17230</v>
      </c>
      <c r="ID8042" s="200" t="s">
        <v>17231</v>
      </c>
      <c r="IE8042" s="200" t="s">
        <v>17232</v>
      </c>
      <c r="IF8042" s="200" t="s">
        <v>13029</v>
      </c>
    </row>
    <row r="8043" spans="237:240" x14ac:dyDescent="0.3">
      <c r="IC8043" s="200" t="s">
        <v>17233</v>
      </c>
      <c r="ID8043" s="200" t="s">
        <v>17234</v>
      </c>
      <c r="IE8043" s="200" t="s">
        <v>17235</v>
      </c>
      <c r="IF8043" s="200" t="s">
        <v>13029</v>
      </c>
    </row>
    <row r="8044" spans="237:240" x14ac:dyDescent="0.3">
      <c r="IC8044" s="200" t="s">
        <v>17236</v>
      </c>
      <c r="ID8044" s="200" t="s">
        <v>17237</v>
      </c>
      <c r="IE8044" s="200" t="s">
        <v>17238</v>
      </c>
      <c r="IF8044" s="200" t="s">
        <v>13029</v>
      </c>
    </row>
    <row r="8045" spans="237:240" x14ac:dyDescent="0.3">
      <c r="IC8045" s="200" t="s">
        <v>17239</v>
      </c>
      <c r="ID8045" s="200" t="s">
        <v>17240</v>
      </c>
      <c r="IE8045" s="200" t="s">
        <v>17241</v>
      </c>
      <c r="IF8045" s="200" t="s">
        <v>17242</v>
      </c>
    </row>
    <row r="8046" spans="237:240" x14ac:dyDescent="0.3">
      <c r="IC8046" s="200" t="s">
        <v>17243</v>
      </c>
      <c r="ID8046" s="200" t="s">
        <v>17244</v>
      </c>
      <c r="IE8046" s="200" t="s">
        <v>17245</v>
      </c>
      <c r="IF8046" s="200" t="s">
        <v>13029</v>
      </c>
    </row>
    <row r="8047" spans="237:240" x14ac:dyDescent="0.3">
      <c r="IC8047" s="200" t="s">
        <v>17246</v>
      </c>
      <c r="ID8047" s="200" t="s">
        <v>17244</v>
      </c>
      <c r="IE8047" s="200" t="s">
        <v>17245</v>
      </c>
      <c r="IF8047" s="200" t="s">
        <v>13029</v>
      </c>
    </row>
    <row r="8048" spans="237:240" x14ac:dyDescent="0.3">
      <c r="IC8048" s="200" t="s">
        <v>17247</v>
      </c>
      <c r="ID8048" s="200" t="s">
        <v>17244</v>
      </c>
      <c r="IE8048" s="200" t="s">
        <v>17245</v>
      </c>
      <c r="IF8048" s="200" t="s">
        <v>13029</v>
      </c>
    </row>
    <row r="8049" spans="237:240" x14ac:dyDescent="0.3">
      <c r="IC8049" s="200" t="s">
        <v>17248</v>
      </c>
      <c r="ID8049" s="200" t="s">
        <v>17249</v>
      </c>
      <c r="IE8049" s="200" t="s">
        <v>17250</v>
      </c>
      <c r="IF8049" s="200" t="s">
        <v>13029</v>
      </c>
    </row>
    <row r="8050" spans="237:240" x14ac:dyDescent="0.3">
      <c r="IC8050" s="200" t="s">
        <v>17251</v>
      </c>
      <c r="ID8050" s="200" t="s">
        <v>17252</v>
      </c>
      <c r="IE8050" s="200" t="s">
        <v>17253</v>
      </c>
      <c r="IF8050" s="200" t="s">
        <v>13029</v>
      </c>
    </row>
    <row r="8051" spans="237:240" x14ac:dyDescent="0.3">
      <c r="IC8051" s="200" t="s">
        <v>17254</v>
      </c>
      <c r="ID8051" s="200" t="s">
        <v>17255</v>
      </c>
      <c r="IE8051" s="200" t="s">
        <v>17256</v>
      </c>
      <c r="IF8051" s="200" t="s">
        <v>13029</v>
      </c>
    </row>
    <row r="8052" spans="237:240" x14ac:dyDescent="0.3">
      <c r="IC8052" s="200" t="s">
        <v>17257</v>
      </c>
      <c r="ID8052" s="200" t="s">
        <v>17258</v>
      </c>
      <c r="IE8052" s="200" t="s">
        <v>17259</v>
      </c>
      <c r="IF8052" s="200" t="s">
        <v>13029</v>
      </c>
    </row>
    <row r="8053" spans="237:240" x14ac:dyDescent="0.3">
      <c r="IC8053" s="200" t="s">
        <v>17260</v>
      </c>
      <c r="ID8053" s="200" t="s">
        <v>17261</v>
      </c>
      <c r="IE8053" s="200" t="s">
        <v>17262</v>
      </c>
      <c r="IF8053" s="200" t="s">
        <v>13029</v>
      </c>
    </row>
    <row r="8054" spans="237:240" x14ac:dyDescent="0.3">
      <c r="IC8054" s="200" t="s">
        <v>17263</v>
      </c>
      <c r="ID8054" s="200" t="s">
        <v>17264</v>
      </c>
      <c r="IE8054" s="200" t="s">
        <v>17265</v>
      </c>
      <c r="IF8054" s="200" t="s">
        <v>13029</v>
      </c>
    </row>
    <row r="8055" spans="237:240" x14ac:dyDescent="0.3">
      <c r="IC8055" s="200" t="s">
        <v>17266</v>
      </c>
      <c r="ID8055" s="200" t="s">
        <v>17267</v>
      </c>
      <c r="IE8055" s="200" t="s">
        <v>17268</v>
      </c>
      <c r="IF8055" s="200" t="s">
        <v>13029</v>
      </c>
    </row>
    <row r="8056" spans="237:240" x14ac:dyDescent="0.3">
      <c r="IC8056" s="200" t="s">
        <v>17269</v>
      </c>
      <c r="ID8056" s="200" t="s">
        <v>17267</v>
      </c>
      <c r="IE8056" s="200" t="s">
        <v>17268</v>
      </c>
      <c r="IF8056" s="200" t="s">
        <v>13029</v>
      </c>
    </row>
    <row r="8057" spans="237:240" x14ac:dyDescent="0.3">
      <c r="IC8057" s="200" t="s">
        <v>17270</v>
      </c>
      <c r="ID8057" s="200" t="s">
        <v>17267</v>
      </c>
      <c r="IE8057" s="200" t="s">
        <v>17268</v>
      </c>
      <c r="IF8057" s="200" t="s">
        <v>13029</v>
      </c>
    </row>
    <row r="8058" spans="237:240" x14ac:dyDescent="0.3">
      <c r="IC8058" s="200" t="s">
        <v>17271</v>
      </c>
      <c r="ID8058" s="200" t="s">
        <v>17267</v>
      </c>
      <c r="IE8058" s="200" t="s">
        <v>17268</v>
      </c>
      <c r="IF8058" s="200" t="s">
        <v>13029</v>
      </c>
    </row>
    <row r="8059" spans="237:240" x14ac:dyDescent="0.3">
      <c r="IC8059" s="200" t="s">
        <v>17272</v>
      </c>
      <c r="ID8059" s="200" t="s">
        <v>17267</v>
      </c>
      <c r="IE8059" s="200" t="s">
        <v>17268</v>
      </c>
      <c r="IF8059" s="200" t="s">
        <v>13029</v>
      </c>
    </row>
    <row r="8060" spans="237:240" x14ac:dyDescent="0.3">
      <c r="IC8060" s="200" t="s">
        <v>17273</v>
      </c>
      <c r="ID8060" s="200" t="s">
        <v>17267</v>
      </c>
      <c r="IE8060" s="200" t="s">
        <v>17268</v>
      </c>
      <c r="IF8060" s="200" t="s">
        <v>13029</v>
      </c>
    </row>
    <row r="8061" spans="237:240" x14ac:dyDescent="0.3">
      <c r="IC8061" s="200" t="s">
        <v>17274</v>
      </c>
      <c r="ID8061" s="200" t="s">
        <v>17267</v>
      </c>
      <c r="IE8061" s="200" t="s">
        <v>17268</v>
      </c>
      <c r="IF8061" s="200" t="s">
        <v>13029</v>
      </c>
    </row>
    <row r="8062" spans="237:240" x14ac:dyDescent="0.3">
      <c r="IC8062" s="200" t="s">
        <v>17275</v>
      </c>
      <c r="ID8062" s="200" t="s">
        <v>17267</v>
      </c>
      <c r="IE8062" s="200" t="s">
        <v>17268</v>
      </c>
      <c r="IF8062" s="200" t="s">
        <v>13029</v>
      </c>
    </row>
    <row r="8063" spans="237:240" x14ac:dyDescent="0.3">
      <c r="IC8063" s="200" t="s">
        <v>17276</v>
      </c>
      <c r="ID8063" s="200" t="s">
        <v>17267</v>
      </c>
      <c r="IE8063" s="200" t="s">
        <v>17268</v>
      </c>
      <c r="IF8063" s="200" t="s">
        <v>13029</v>
      </c>
    </row>
    <row r="8064" spans="237:240" x14ac:dyDescent="0.3">
      <c r="IC8064" s="200" t="s">
        <v>17277</v>
      </c>
      <c r="ID8064" s="200" t="s">
        <v>17267</v>
      </c>
      <c r="IE8064" s="200" t="s">
        <v>17268</v>
      </c>
      <c r="IF8064" s="200" t="s">
        <v>13029</v>
      </c>
    </row>
    <row r="8065" spans="237:240" x14ac:dyDescent="0.3">
      <c r="IC8065" s="200" t="s">
        <v>17278</v>
      </c>
      <c r="ID8065" s="200" t="s">
        <v>17279</v>
      </c>
      <c r="IE8065" s="200" t="s">
        <v>17280</v>
      </c>
      <c r="IF8065" s="200" t="s">
        <v>13029</v>
      </c>
    </row>
    <row r="8066" spans="237:240" x14ac:dyDescent="0.3">
      <c r="IC8066" s="200" t="s">
        <v>17281</v>
      </c>
      <c r="ID8066" s="200" t="s">
        <v>17282</v>
      </c>
      <c r="IE8066" s="200" t="s">
        <v>17283</v>
      </c>
      <c r="IF8066" s="200" t="s">
        <v>13029</v>
      </c>
    </row>
    <row r="8067" spans="237:240" x14ac:dyDescent="0.3">
      <c r="IC8067" s="200" t="s">
        <v>17284</v>
      </c>
      <c r="ID8067" s="200" t="s">
        <v>17285</v>
      </c>
      <c r="IE8067" s="200" t="s">
        <v>17286</v>
      </c>
      <c r="IF8067" s="200" t="s">
        <v>13029</v>
      </c>
    </row>
    <row r="8068" spans="237:240" x14ac:dyDescent="0.3">
      <c r="IC8068" s="200" t="s">
        <v>17287</v>
      </c>
      <c r="ID8068" s="200" t="s">
        <v>17288</v>
      </c>
      <c r="IE8068" s="200" t="s">
        <v>17289</v>
      </c>
      <c r="IF8068" s="200" t="s">
        <v>13029</v>
      </c>
    </row>
    <row r="8069" spans="237:240" x14ac:dyDescent="0.3">
      <c r="IC8069" s="200" t="s">
        <v>17290</v>
      </c>
      <c r="ID8069" s="200" t="s">
        <v>17291</v>
      </c>
      <c r="IE8069" s="200" t="s">
        <v>17292</v>
      </c>
      <c r="IF8069" s="200" t="s">
        <v>13029</v>
      </c>
    </row>
    <row r="8070" spans="237:240" x14ac:dyDescent="0.3">
      <c r="IC8070" s="200" t="s">
        <v>17293</v>
      </c>
      <c r="ID8070" s="200" t="s">
        <v>17294</v>
      </c>
      <c r="IE8070" s="200" t="s">
        <v>17295</v>
      </c>
      <c r="IF8070" s="200" t="s">
        <v>13029</v>
      </c>
    </row>
    <row r="8071" spans="237:240" x14ac:dyDescent="0.3">
      <c r="IC8071" s="200" t="s">
        <v>17296</v>
      </c>
      <c r="ID8071" s="200" t="s">
        <v>17294</v>
      </c>
      <c r="IE8071" s="200" t="s">
        <v>17295</v>
      </c>
      <c r="IF8071" s="200" t="s">
        <v>13029</v>
      </c>
    </row>
    <row r="8072" spans="237:240" x14ac:dyDescent="0.3">
      <c r="IC8072" s="200" t="s">
        <v>17297</v>
      </c>
      <c r="ID8072" s="200" t="s">
        <v>17294</v>
      </c>
      <c r="IE8072" s="200" t="s">
        <v>17295</v>
      </c>
      <c r="IF8072" s="200" t="s">
        <v>13029</v>
      </c>
    </row>
    <row r="8073" spans="237:240" x14ac:dyDescent="0.3">
      <c r="IC8073" s="200" t="s">
        <v>17298</v>
      </c>
      <c r="ID8073" s="200" t="s">
        <v>17299</v>
      </c>
      <c r="IE8073" s="200" t="s">
        <v>17300</v>
      </c>
      <c r="IF8073" s="200" t="s">
        <v>13029</v>
      </c>
    </row>
    <row r="8074" spans="237:240" x14ac:dyDescent="0.3">
      <c r="IC8074" s="200" t="s">
        <v>17301</v>
      </c>
      <c r="ID8074" s="200" t="s">
        <v>17302</v>
      </c>
      <c r="IE8074" s="200" t="s">
        <v>17303</v>
      </c>
      <c r="IF8074" s="200" t="s">
        <v>13029</v>
      </c>
    </row>
    <row r="8075" spans="237:240" x14ac:dyDescent="0.3">
      <c r="IC8075" s="200" t="s">
        <v>17304</v>
      </c>
      <c r="ID8075" s="200" t="s">
        <v>17302</v>
      </c>
      <c r="IE8075" s="200" t="s">
        <v>17303</v>
      </c>
      <c r="IF8075" s="200" t="s">
        <v>13029</v>
      </c>
    </row>
    <row r="8076" spans="237:240" x14ac:dyDescent="0.3">
      <c r="IC8076" s="200" t="s">
        <v>17305</v>
      </c>
      <c r="ID8076" s="200" t="s">
        <v>17302</v>
      </c>
      <c r="IE8076" s="200" t="s">
        <v>17303</v>
      </c>
      <c r="IF8076" s="200" t="s">
        <v>13029</v>
      </c>
    </row>
    <row r="8077" spans="237:240" x14ac:dyDescent="0.3">
      <c r="IC8077" s="200" t="s">
        <v>17306</v>
      </c>
      <c r="ID8077" s="200" t="s">
        <v>17302</v>
      </c>
      <c r="IE8077" s="200" t="s">
        <v>17303</v>
      </c>
      <c r="IF8077" s="200" t="s">
        <v>13029</v>
      </c>
    </row>
    <row r="8078" spans="237:240" x14ac:dyDescent="0.3">
      <c r="IC8078" s="200" t="s">
        <v>17307</v>
      </c>
      <c r="ID8078" s="200" t="s">
        <v>17308</v>
      </c>
      <c r="IE8078" s="200" t="s">
        <v>17309</v>
      </c>
      <c r="IF8078" s="200" t="s">
        <v>13029</v>
      </c>
    </row>
    <row r="8079" spans="237:240" x14ac:dyDescent="0.3">
      <c r="IC8079" s="200" t="s">
        <v>17310</v>
      </c>
      <c r="ID8079" s="200" t="s">
        <v>17311</v>
      </c>
      <c r="IE8079" s="200" t="s">
        <v>17312</v>
      </c>
      <c r="IF8079" s="200" t="s">
        <v>13029</v>
      </c>
    </row>
    <row r="8080" spans="237:240" x14ac:dyDescent="0.3">
      <c r="IC8080" s="200" t="s">
        <v>17313</v>
      </c>
      <c r="ID8080" s="200" t="s">
        <v>17314</v>
      </c>
      <c r="IE8080" s="200" t="s">
        <v>17315</v>
      </c>
      <c r="IF8080" s="200" t="s">
        <v>13029</v>
      </c>
    </row>
    <row r="8081" spans="237:240" x14ac:dyDescent="0.3">
      <c r="IC8081" s="200" t="s">
        <v>17316</v>
      </c>
      <c r="ID8081" s="200" t="s">
        <v>17317</v>
      </c>
      <c r="IE8081" s="200" t="s">
        <v>17318</v>
      </c>
      <c r="IF8081" s="200" t="s">
        <v>13029</v>
      </c>
    </row>
    <row r="8082" spans="237:240" x14ac:dyDescent="0.3">
      <c r="IC8082" s="200" t="s">
        <v>17319</v>
      </c>
      <c r="ID8082" s="200" t="s">
        <v>17320</v>
      </c>
      <c r="IE8082" s="200" t="s">
        <v>17321</v>
      </c>
      <c r="IF8082" s="200" t="s">
        <v>13029</v>
      </c>
    </row>
    <row r="8083" spans="237:240" x14ac:dyDescent="0.3">
      <c r="IC8083" s="200" t="s">
        <v>17322</v>
      </c>
      <c r="ID8083" s="200" t="s">
        <v>17323</v>
      </c>
      <c r="IE8083" s="200" t="s">
        <v>17324</v>
      </c>
      <c r="IF8083" s="200" t="s">
        <v>13029</v>
      </c>
    </row>
    <row r="8084" spans="237:240" x14ac:dyDescent="0.3">
      <c r="IC8084" s="200" t="s">
        <v>17325</v>
      </c>
      <c r="ID8084" s="200" t="s">
        <v>17326</v>
      </c>
      <c r="IE8084" s="200" t="s">
        <v>17327</v>
      </c>
      <c r="IF8084" s="200" t="s">
        <v>13029</v>
      </c>
    </row>
    <row r="8085" spans="237:240" x14ac:dyDescent="0.3">
      <c r="IC8085" s="200" t="s">
        <v>17328</v>
      </c>
      <c r="ID8085" s="200" t="s">
        <v>17329</v>
      </c>
      <c r="IE8085" s="200" t="s">
        <v>17330</v>
      </c>
      <c r="IF8085" s="200" t="s">
        <v>13029</v>
      </c>
    </row>
    <row r="8086" spans="237:240" x14ac:dyDescent="0.3">
      <c r="IC8086" s="200" t="s">
        <v>17331</v>
      </c>
      <c r="ID8086" s="200" t="s">
        <v>17332</v>
      </c>
      <c r="IE8086" s="200" t="s">
        <v>17333</v>
      </c>
      <c r="IF8086" s="200" t="s">
        <v>13029</v>
      </c>
    </row>
    <row r="8087" spans="237:240" x14ac:dyDescent="0.3">
      <c r="IC8087" s="200" t="s">
        <v>17334</v>
      </c>
      <c r="ID8087" s="200" t="s">
        <v>17335</v>
      </c>
      <c r="IE8087" s="200" t="s">
        <v>17336</v>
      </c>
      <c r="IF8087" s="200" t="s">
        <v>13029</v>
      </c>
    </row>
    <row r="8088" spans="237:240" x14ac:dyDescent="0.3">
      <c r="IC8088" s="200" t="s">
        <v>17337</v>
      </c>
      <c r="ID8088" s="200" t="s">
        <v>17338</v>
      </c>
      <c r="IE8088" s="200" t="s">
        <v>17339</v>
      </c>
      <c r="IF8088" s="200" t="s">
        <v>13029</v>
      </c>
    </row>
    <row r="8089" spans="237:240" x14ac:dyDescent="0.3">
      <c r="IC8089" s="200" t="s">
        <v>17340</v>
      </c>
      <c r="ID8089" s="200" t="s">
        <v>17341</v>
      </c>
      <c r="IE8089" s="200" t="s">
        <v>17342</v>
      </c>
      <c r="IF8089" s="200" t="s">
        <v>13029</v>
      </c>
    </row>
    <row r="8090" spans="237:240" x14ac:dyDescent="0.3">
      <c r="IC8090" s="200" t="s">
        <v>17343</v>
      </c>
      <c r="ID8090" s="200" t="s">
        <v>17344</v>
      </c>
      <c r="IE8090" s="200" t="s">
        <v>17345</v>
      </c>
      <c r="IF8090" s="200" t="s">
        <v>13029</v>
      </c>
    </row>
    <row r="8091" spans="237:240" x14ac:dyDescent="0.3">
      <c r="IC8091" s="200" t="s">
        <v>17346</v>
      </c>
      <c r="ID8091" s="200" t="s">
        <v>17347</v>
      </c>
      <c r="IE8091" s="200" t="s">
        <v>17348</v>
      </c>
      <c r="IF8091" s="200" t="s">
        <v>13029</v>
      </c>
    </row>
    <row r="8092" spans="237:240" x14ac:dyDescent="0.3">
      <c r="IC8092" s="200" t="s">
        <v>17349</v>
      </c>
      <c r="ID8092" s="200" t="s">
        <v>17350</v>
      </c>
      <c r="IE8092" s="200" t="s">
        <v>17351</v>
      </c>
      <c r="IF8092" s="200" t="s">
        <v>13029</v>
      </c>
    </row>
    <row r="8093" spans="237:240" x14ac:dyDescent="0.3">
      <c r="IC8093" s="200" t="s">
        <v>17352</v>
      </c>
      <c r="ID8093" s="200" t="s">
        <v>17353</v>
      </c>
      <c r="IE8093" s="200" t="s">
        <v>17354</v>
      </c>
      <c r="IF8093" s="200" t="s">
        <v>13029</v>
      </c>
    </row>
    <row r="8094" spans="237:240" x14ac:dyDescent="0.3">
      <c r="IC8094" s="200" t="s">
        <v>17355</v>
      </c>
      <c r="ID8094" s="200" t="s">
        <v>17356</v>
      </c>
      <c r="IE8094" s="200" t="s">
        <v>17357</v>
      </c>
      <c r="IF8094" s="200" t="s">
        <v>13029</v>
      </c>
    </row>
    <row r="8095" spans="237:240" x14ac:dyDescent="0.3">
      <c r="IC8095" s="200" t="s">
        <v>17358</v>
      </c>
      <c r="ID8095" s="200" t="s">
        <v>17359</v>
      </c>
      <c r="IE8095" s="200" t="s">
        <v>17360</v>
      </c>
      <c r="IF8095" s="200" t="s">
        <v>13029</v>
      </c>
    </row>
    <row r="8096" spans="237:240" x14ac:dyDescent="0.3">
      <c r="IC8096" s="200" t="s">
        <v>17358</v>
      </c>
      <c r="ID8096" s="200" t="s">
        <v>17361</v>
      </c>
      <c r="IE8096" s="200" t="s">
        <v>17362</v>
      </c>
      <c r="IF8096" s="200" t="s">
        <v>13029</v>
      </c>
    </row>
    <row r="8097" spans="237:240" x14ac:dyDescent="0.3">
      <c r="IC8097" s="200" t="s">
        <v>17363</v>
      </c>
      <c r="ID8097" s="200" t="s">
        <v>17364</v>
      </c>
      <c r="IE8097" s="200" t="s">
        <v>17365</v>
      </c>
      <c r="IF8097" s="200" t="s">
        <v>13029</v>
      </c>
    </row>
    <row r="8098" spans="237:240" x14ac:dyDescent="0.3">
      <c r="IC8098" s="200" t="s">
        <v>17366</v>
      </c>
      <c r="ID8098" s="200" t="s">
        <v>17367</v>
      </c>
      <c r="IE8098" s="200" t="s">
        <v>17368</v>
      </c>
      <c r="IF8098" s="200" t="s">
        <v>13029</v>
      </c>
    </row>
    <row r="8099" spans="237:240" x14ac:dyDescent="0.3">
      <c r="IC8099" s="200" t="s">
        <v>17366</v>
      </c>
      <c r="ID8099" s="200" t="s">
        <v>17369</v>
      </c>
      <c r="IE8099" s="200" t="s">
        <v>17370</v>
      </c>
      <c r="IF8099" s="200" t="s">
        <v>13029</v>
      </c>
    </row>
    <row r="8100" spans="237:240" x14ac:dyDescent="0.3">
      <c r="IC8100" s="200" t="s">
        <v>17371</v>
      </c>
      <c r="ID8100" s="200" t="s">
        <v>17372</v>
      </c>
      <c r="IE8100" s="200" t="s">
        <v>17373</v>
      </c>
      <c r="IF8100" s="200" t="s">
        <v>13029</v>
      </c>
    </row>
    <row r="8101" spans="237:240" x14ac:dyDescent="0.3">
      <c r="IC8101" s="200" t="s">
        <v>17374</v>
      </c>
      <c r="ID8101" s="200" t="s">
        <v>17372</v>
      </c>
      <c r="IE8101" s="200" t="s">
        <v>17373</v>
      </c>
      <c r="IF8101" s="200" t="s">
        <v>13029</v>
      </c>
    </row>
    <row r="8102" spans="237:240" x14ac:dyDescent="0.3">
      <c r="IC8102" s="200" t="s">
        <v>17375</v>
      </c>
      <c r="ID8102" s="200" t="s">
        <v>17372</v>
      </c>
      <c r="IE8102" s="200" t="s">
        <v>17373</v>
      </c>
      <c r="IF8102" s="200" t="s">
        <v>13029</v>
      </c>
    </row>
    <row r="8103" spans="237:240" x14ac:dyDescent="0.3">
      <c r="IC8103" s="200" t="s">
        <v>17376</v>
      </c>
      <c r="ID8103" s="200" t="s">
        <v>17372</v>
      </c>
      <c r="IE8103" s="200" t="s">
        <v>17373</v>
      </c>
      <c r="IF8103" s="200" t="s">
        <v>13029</v>
      </c>
    </row>
    <row r="8104" spans="237:240" x14ac:dyDescent="0.3">
      <c r="IC8104" s="200" t="s">
        <v>17377</v>
      </c>
      <c r="ID8104" s="200" t="s">
        <v>17372</v>
      </c>
      <c r="IE8104" s="200" t="s">
        <v>17373</v>
      </c>
      <c r="IF8104" s="200" t="s">
        <v>13029</v>
      </c>
    </row>
    <row r="8105" spans="237:240" x14ac:dyDescent="0.3">
      <c r="IC8105" s="200" t="s">
        <v>17378</v>
      </c>
      <c r="ID8105" s="200" t="s">
        <v>17372</v>
      </c>
      <c r="IE8105" s="200" t="s">
        <v>17373</v>
      </c>
      <c r="IF8105" s="200" t="s">
        <v>13029</v>
      </c>
    </row>
    <row r="8106" spans="237:240" x14ac:dyDescent="0.3">
      <c r="IC8106" s="200" t="s">
        <v>17379</v>
      </c>
      <c r="ID8106" s="200" t="s">
        <v>17372</v>
      </c>
      <c r="IE8106" s="200" t="s">
        <v>17373</v>
      </c>
      <c r="IF8106" s="200" t="s">
        <v>13029</v>
      </c>
    </row>
    <row r="8107" spans="237:240" x14ac:dyDescent="0.3">
      <c r="IC8107" s="200" t="s">
        <v>17380</v>
      </c>
      <c r="ID8107" s="200" t="s">
        <v>17372</v>
      </c>
      <c r="IE8107" s="200" t="s">
        <v>17373</v>
      </c>
      <c r="IF8107" s="200" t="s">
        <v>13029</v>
      </c>
    </row>
    <row r="8108" spans="237:240" x14ac:dyDescent="0.3">
      <c r="IC8108" s="200" t="s">
        <v>17381</v>
      </c>
      <c r="ID8108" s="200" t="s">
        <v>17372</v>
      </c>
      <c r="IE8108" s="200" t="s">
        <v>17373</v>
      </c>
      <c r="IF8108" s="200" t="s">
        <v>13029</v>
      </c>
    </row>
    <row r="8109" spans="237:240" x14ac:dyDescent="0.3">
      <c r="IC8109" s="200" t="s">
        <v>17382</v>
      </c>
      <c r="ID8109" s="200" t="s">
        <v>17372</v>
      </c>
      <c r="IE8109" s="200" t="s">
        <v>17373</v>
      </c>
      <c r="IF8109" s="200" t="s">
        <v>13029</v>
      </c>
    </row>
    <row r="8110" spans="237:240" x14ac:dyDescent="0.3">
      <c r="IC8110" s="200" t="s">
        <v>17383</v>
      </c>
      <c r="ID8110" s="200" t="s">
        <v>17372</v>
      </c>
      <c r="IE8110" s="200" t="s">
        <v>17373</v>
      </c>
      <c r="IF8110" s="200" t="s">
        <v>13029</v>
      </c>
    </row>
    <row r="8111" spans="237:240" x14ac:dyDescent="0.3">
      <c r="IC8111" s="200" t="s">
        <v>17384</v>
      </c>
      <c r="ID8111" s="200" t="s">
        <v>17372</v>
      </c>
      <c r="IE8111" s="200" t="s">
        <v>17373</v>
      </c>
      <c r="IF8111" s="200" t="s">
        <v>13029</v>
      </c>
    </row>
    <row r="8112" spans="237:240" x14ac:dyDescent="0.3">
      <c r="IC8112" s="200" t="s">
        <v>17385</v>
      </c>
      <c r="ID8112" s="200" t="s">
        <v>17372</v>
      </c>
      <c r="IE8112" s="200" t="s">
        <v>17373</v>
      </c>
      <c r="IF8112" s="200" t="s">
        <v>13029</v>
      </c>
    </row>
    <row r="8113" spans="237:240" x14ac:dyDescent="0.3">
      <c r="IC8113" s="200" t="s">
        <v>17386</v>
      </c>
      <c r="ID8113" s="200" t="s">
        <v>17372</v>
      </c>
      <c r="IE8113" s="200" t="s">
        <v>17373</v>
      </c>
      <c r="IF8113" s="200" t="s">
        <v>13029</v>
      </c>
    </row>
    <row r="8114" spans="237:240" x14ac:dyDescent="0.3">
      <c r="IC8114" s="200" t="s">
        <v>17387</v>
      </c>
      <c r="ID8114" s="200" t="s">
        <v>17372</v>
      </c>
      <c r="IE8114" s="200" t="s">
        <v>17388</v>
      </c>
      <c r="IF8114" s="200" t="s">
        <v>13029</v>
      </c>
    </row>
    <row r="8115" spans="237:240" x14ac:dyDescent="0.3">
      <c r="IC8115" s="200" t="s">
        <v>17389</v>
      </c>
      <c r="ID8115" s="200" t="s">
        <v>17372</v>
      </c>
      <c r="IE8115" s="200" t="s">
        <v>17388</v>
      </c>
      <c r="IF8115" s="200" t="s">
        <v>13029</v>
      </c>
    </row>
    <row r="8116" spans="237:240" x14ac:dyDescent="0.3">
      <c r="IC8116" s="200" t="s">
        <v>17390</v>
      </c>
      <c r="ID8116" s="200" t="s">
        <v>17372</v>
      </c>
      <c r="IE8116" s="200" t="s">
        <v>17388</v>
      </c>
      <c r="IF8116" s="200" t="s">
        <v>13029</v>
      </c>
    </row>
    <row r="8117" spans="237:240" x14ac:dyDescent="0.3">
      <c r="IC8117" s="200" t="s">
        <v>17391</v>
      </c>
      <c r="ID8117" s="200" t="s">
        <v>17392</v>
      </c>
      <c r="IE8117" s="200" t="s">
        <v>17393</v>
      </c>
      <c r="IF8117" s="200" t="s">
        <v>13029</v>
      </c>
    </row>
    <row r="8118" spans="237:240" x14ac:dyDescent="0.3">
      <c r="IC8118" s="200" t="s">
        <v>17394</v>
      </c>
      <c r="ID8118" s="200" t="s">
        <v>17395</v>
      </c>
      <c r="IE8118" s="200" t="s">
        <v>17396</v>
      </c>
      <c r="IF8118" s="200" t="s">
        <v>13029</v>
      </c>
    </row>
    <row r="8119" spans="237:240" x14ac:dyDescent="0.3">
      <c r="IC8119" s="200" t="s">
        <v>17397</v>
      </c>
      <c r="ID8119" s="200" t="s">
        <v>17398</v>
      </c>
      <c r="IE8119" s="200" t="s">
        <v>17399</v>
      </c>
      <c r="IF8119" s="200" t="s">
        <v>13029</v>
      </c>
    </row>
    <row r="8120" spans="237:240" x14ac:dyDescent="0.3">
      <c r="IC8120" s="200" t="s">
        <v>17400</v>
      </c>
      <c r="ID8120" s="200" t="s">
        <v>17401</v>
      </c>
      <c r="IE8120" s="200" t="s">
        <v>17402</v>
      </c>
      <c r="IF8120" s="200" t="s">
        <v>13029</v>
      </c>
    </row>
    <row r="8121" spans="237:240" x14ac:dyDescent="0.3">
      <c r="IC8121" s="200" t="s">
        <v>17403</v>
      </c>
      <c r="ID8121" s="200" t="s">
        <v>17404</v>
      </c>
      <c r="IE8121" s="200" t="s">
        <v>17405</v>
      </c>
      <c r="IF8121" s="200" t="s">
        <v>13029</v>
      </c>
    </row>
    <row r="8122" spans="237:240" x14ac:dyDescent="0.3">
      <c r="IC8122" s="200" t="s">
        <v>17406</v>
      </c>
      <c r="ID8122" s="200" t="s">
        <v>17407</v>
      </c>
      <c r="IE8122" s="200" t="s">
        <v>17408</v>
      </c>
      <c r="IF8122" s="200" t="s">
        <v>17242</v>
      </c>
    </row>
    <row r="8123" spans="237:240" x14ac:dyDescent="0.3">
      <c r="IC8123" s="200" t="s">
        <v>17409</v>
      </c>
      <c r="ID8123" s="200" t="s">
        <v>17410</v>
      </c>
      <c r="IE8123" s="200" t="s">
        <v>17411</v>
      </c>
      <c r="IF8123" s="200" t="s">
        <v>17242</v>
      </c>
    </row>
    <row r="8124" spans="237:240" x14ac:dyDescent="0.3">
      <c r="IC8124" s="200" t="s">
        <v>17409</v>
      </c>
      <c r="ID8124" s="200" t="s">
        <v>17412</v>
      </c>
      <c r="IE8124" s="200" t="s">
        <v>17413</v>
      </c>
      <c r="IF8124" s="200" t="s">
        <v>17242</v>
      </c>
    </row>
    <row r="8125" spans="237:240" x14ac:dyDescent="0.3">
      <c r="IC8125" s="200" t="s">
        <v>17409</v>
      </c>
      <c r="ID8125" s="200" t="s">
        <v>4159</v>
      </c>
      <c r="IE8125" s="200" t="s">
        <v>17414</v>
      </c>
      <c r="IF8125" s="200" t="s">
        <v>17242</v>
      </c>
    </row>
    <row r="8126" spans="237:240" x14ac:dyDescent="0.3">
      <c r="IC8126" s="200" t="s">
        <v>17415</v>
      </c>
      <c r="ID8126" s="200" t="s">
        <v>17416</v>
      </c>
      <c r="IE8126" s="200" t="s">
        <v>17417</v>
      </c>
      <c r="IF8126" s="200" t="s">
        <v>17242</v>
      </c>
    </row>
    <row r="8127" spans="237:240" x14ac:dyDescent="0.3">
      <c r="IC8127" s="200" t="s">
        <v>17418</v>
      </c>
      <c r="ID8127" s="200" t="s">
        <v>17419</v>
      </c>
      <c r="IE8127" s="200" t="s">
        <v>17420</v>
      </c>
      <c r="IF8127" s="200" t="s">
        <v>17242</v>
      </c>
    </row>
    <row r="8128" spans="237:240" x14ac:dyDescent="0.3">
      <c r="IC8128" s="200" t="s">
        <v>17421</v>
      </c>
      <c r="ID8128" s="200" t="s">
        <v>17422</v>
      </c>
      <c r="IE8128" s="200" t="s">
        <v>17423</v>
      </c>
      <c r="IF8128" s="200" t="s">
        <v>17242</v>
      </c>
    </row>
    <row r="8129" spans="237:240" x14ac:dyDescent="0.3">
      <c r="IC8129" s="200" t="s">
        <v>17421</v>
      </c>
      <c r="ID8129" s="200" t="s">
        <v>17424</v>
      </c>
      <c r="IE8129" s="200" t="s">
        <v>17425</v>
      </c>
      <c r="IF8129" s="200" t="s">
        <v>17242</v>
      </c>
    </row>
    <row r="8130" spans="237:240" x14ac:dyDescent="0.3">
      <c r="IC8130" s="200" t="s">
        <v>17421</v>
      </c>
      <c r="ID8130" s="200" t="s">
        <v>17426</v>
      </c>
      <c r="IE8130" s="200" t="s">
        <v>17427</v>
      </c>
      <c r="IF8130" s="200" t="s">
        <v>17242</v>
      </c>
    </row>
    <row r="8131" spans="237:240" x14ac:dyDescent="0.3">
      <c r="IC8131" s="200" t="s">
        <v>17428</v>
      </c>
      <c r="ID8131" s="200" t="s">
        <v>17429</v>
      </c>
      <c r="IE8131" s="200" t="s">
        <v>17430</v>
      </c>
      <c r="IF8131" s="200" t="s">
        <v>17242</v>
      </c>
    </row>
    <row r="8132" spans="237:240" x14ac:dyDescent="0.3">
      <c r="IC8132" s="200" t="s">
        <v>17431</v>
      </c>
      <c r="ID8132" s="200" t="s">
        <v>17432</v>
      </c>
      <c r="IE8132" s="200" t="s">
        <v>17433</v>
      </c>
      <c r="IF8132" s="200" t="s">
        <v>17242</v>
      </c>
    </row>
    <row r="8133" spans="237:240" x14ac:dyDescent="0.3">
      <c r="IC8133" s="200" t="s">
        <v>17431</v>
      </c>
      <c r="ID8133" s="200" t="s">
        <v>17434</v>
      </c>
      <c r="IE8133" s="200" t="s">
        <v>17435</v>
      </c>
      <c r="IF8133" s="200" t="s">
        <v>17242</v>
      </c>
    </row>
    <row r="8134" spans="237:240" x14ac:dyDescent="0.3">
      <c r="IC8134" s="200" t="s">
        <v>17431</v>
      </c>
      <c r="ID8134" s="200" t="s">
        <v>17436</v>
      </c>
      <c r="IE8134" s="200" t="s">
        <v>17437</v>
      </c>
      <c r="IF8134" s="200" t="s">
        <v>17242</v>
      </c>
    </row>
    <row r="8135" spans="237:240" x14ac:dyDescent="0.3">
      <c r="IC8135" s="200" t="s">
        <v>17431</v>
      </c>
      <c r="ID8135" s="200" t="s">
        <v>17438</v>
      </c>
      <c r="IE8135" s="200" t="s">
        <v>17439</v>
      </c>
      <c r="IF8135" s="200" t="s">
        <v>17242</v>
      </c>
    </row>
    <row r="8136" spans="237:240" x14ac:dyDescent="0.3">
      <c r="IC8136" s="200" t="s">
        <v>17440</v>
      </c>
      <c r="ID8136" s="200" t="s">
        <v>17441</v>
      </c>
      <c r="IE8136" s="200" t="s">
        <v>17442</v>
      </c>
      <c r="IF8136" s="200" t="s">
        <v>17242</v>
      </c>
    </row>
    <row r="8137" spans="237:240" x14ac:dyDescent="0.3">
      <c r="IC8137" s="200" t="s">
        <v>17440</v>
      </c>
      <c r="ID8137" s="200" t="s">
        <v>17443</v>
      </c>
      <c r="IE8137" s="200" t="s">
        <v>17444</v>
      </c>
      <c r="IF8137" s="200" t="s">
        <v>17242</v>
      </c>
    </row>
    <row r="8138" spans="237:240" x14ac:dyDescent="0.3">
      <c r="IC8138" s="200" t="s">
        <v>17440</v>
      </c>
      <c r="ID8138" s="200" t="s">
        <v>17445</v>
      </c>
      <c r="IE8138" s="200" t="s">
        <v>17446</v>
      </c>
      <c r="IF8138" s="200" t="s">
        <v>17242</v>
      </c>
    </row>
    <row r="8139" spans="237:240" x14ac:dyDescent="0.3">
      <c r="IC8139" s="200" t="s">
        <v>17440</v>
      </c>
      <c r="ID8139" s="200" t="s">
        <v>17447</v>
      </c>
      <c r="IE8139" s="200" t="s">
        <v>17448</v>
      </c>
      <c r="IF8139" s="200" t="s">
        <v>17242</v>
      </c>
    </row>
    <row r="8140" spans="237:240" x14ac:dyDescent="0.3">
      <c r="IC8140" s="200" t="s">
        <v>17440</v>
      </c>
      <c r="ID8140" s="200" t="s">
        <v>17449</v>
      </c>
      <c r="IE8140" s="200" t="s">
        <v>17450</v>
      </c>
      <c r="IF8140" s="200" t="s">
        <v>17242</v>
      </c>
    </row>
    <row r="8141" spans="237:240" x14ac:dyDescent="0.3">
      <c r="IC8141" s="200" t="s">
        <v>17440</v>
      </c>
      <c r="ID8141" s="200" t="s">
        <v>17451</v>
      </c>
      <c r="IE8141" s="200" t="s">
        <v>17452</v>
      </c>
      <c r="IF8141" s="200" t="s">
        <v>17242</v>
      </c>
    </row>
    <row r="8142" spans="237:240" x14ac:dyDescent="0.3">
      <c r="IC8142" s="200" t="s">
        <v>17453</v>
      </c>
      <c r="ID8142" s="200" t="s">
        <v>17454</v>
      </c>
      <c r="IE8142" s="200" t="s">
        <v>17455</v>
      </c>
      <c r="IF8142" s="200" t="s">
        <v>17242</v>
      </c>
    </row>
    <row r="8143" spans="237:240" x14ac:dyDescent="0.3">
      <c r="IC8143" s="200" t="s">
        <v>17456</v>
      </c>
      <c r="ID8143" s="200" t="s">
        <v>17457</v>
      </c>
      <c r="IE8143" s="200" t="s">
        <v>17458</v>
      </c>
      <c r="IF8143" s="200" t="s">
        <v>17242</v>
      </c>
    </row>
    <row r="8144" spans="237:240" x14ac:dyDescent="0.3">
      <c r="IC8144" s="200" t="s">
        <v>17459</v>
      </c>
      <c r="ID8144" s="200" t="s">
        <v>17460</v>
      </c>
      <c r="IE8144" s="200" t="s">
        <v>17461</v>
      </c>
      <c r="IF8144" s="200" t="s">
        <v>17242</v>
      </c>
    </row>
    <row r="8145" spans="237:240" x14ac:dyDescent="0.3">
      <c r="IC8145" s="200" t="s">
        <v>17459</v>
      </c>
      <c r="ID8145" s="200" t="s">
        <v>17462</v>
      </c>
      <c r="IE8145" s="200" t="s">
        <v>17463</v>
      </c>
      <c r="IF8145" s="200" t="s">
        <v>17242</v>
      </c>
    </row>
    <row r="8146" spans="237:240" x14ac:dyDescent="0.3">
      <c r="IC8146" s="200" t="s">
        <v>17459</v>
      </c>
      <c r="ID8146" s="200" t="s">
        <v>2003</v>
      </c>
      <c r="IE8146" s="200" t="s">
        <v>17464</v>
      </c>
      <c r="IF8146" s="200" t="s">
        <v>17242</v>
      </c>
    </row>
    <row r="8147" spans="237:240" x14ac:dyDescent="0.3">
      <c r="IC8147" s="200" t="s">
        <v>17459</v>
      </c>
      <c r="ID8147" s="200" t="s">
        <v>17465</v>
      </c>
      <c r="IE8147" s="200" t="s">
        <v>17466</v>
      </c>
      <c r="IF8147" s="200" t="s">
        <v>17242</v>
      </c>
    </row>
    <row r="8148" spans="237:240" x14ac:dyDescent="0.3">
      <c r="IC8148" s="200" t="s">
        <v>17459</v>
      </c>
      <c r="ID8148" s="200" t="s">
        <v>17467</v>
      </c>
      <c r="IE8148" s="200" t="s">
        <v>17468</v>
      </c>
      <c r="IF8148" s="200" t="s">
        <v>17242</v>
      </c>
    </row>
    <row r="8149" spans="237:240" x14ac:dyDescent="0.3">
      <c r="IC8149" s="200" t="s">
        <v>17459</v>
      </c>
      <c r="ID8149" s="200" t="s">
        <v>17469</v>
      </c>
      <c r="IE8149" s="200" t="s">
        <v>17470</v>
      </c>
      <c r="IF8149" s="200" t="s">
        <v>17242</v>
      </c>
    </row>
    <row r="8150" spans="237:240" x14ac:dyDescent="0.3">
      <c r="IC8150" s="200" t="s">
        <v>17459</v>
      </c>
      <c r="ID8150" s="200" t="s">
        <v>17471</v>
      </c>
      <c r="IE8150" s="200" t="s">
        <v>17472</v>
      </c>
      <c r="IF8150" s="200" t="s">
        <v>17242</v>
      </c>
    </row>
    <row r="8151" spans="237:240" x14ac:dyDescent="0.3">
      <c r="IC8151" s="200" t="s">
        <v>17459</v>
      </c>
      <c r="ID8151" s="200" t="s">
        <v>17473</v>
      </c>
      <c r="IE8151" s="200" t="s">
        <v>17474</v>
      </c>
      <c r="IF8151" s="200" t="s">
        <v>17242</v>
      </c>
    </row>
    <row r="8152" spans="237:240" x14ac:dyDescent="0.3">
      <c r="IC8152" s="200" t="s">
        <v>17475</v>
      </c>
      <c r="ID8152" s="200" t="s">
        <v>17476</v>
      </c>
      <c r="IE8152" s="200" t="s">
        <v>17477</v>
      </c>
      <c r="IF8152" s="200" t="s">
        <v>17242</v>
      </c>
    </row>
    <row r="8153" spans="237:240" x14ac:dyDescent="0.3">
      <c r="IC8153" s="200" t="s">
        <v>17475</v>
      </c>
      <c r="ID8153" s="200" t="s">
        <v>17478</v>
      </c>
      <c r="IE8153" s="200" t="s">
        <v>17479</v>
      </c>
      <c r="IF8153" s="200" t="s">
        <v>17242</v>
      </c>
    </row>
    <row r="8154" spans="237:240" x14ac:dyDescent="0.3">
      <c r="IC8154" s="200" t="s">
        <v>17475</v>
      </c>
      <c r="ID8154" s="200" t="s">
        <v>17480</v>
      </c>
      <c r="IE8154" s="200" t="s">
        <v>17481</v>
      </c>
      <c r="IF8154" s="200" t="s">
        <v>17242</v>
      </c>
    </row>
    <row r="8155" spans="237:240" x14ac:dyDescent="0.3">
      <c r="IC8155" s="200" t="s">
        <v>17475</v>
      </c>
      <c r="ID8155" s="200" t="s">
        <v>17482</v>
      </c>
      <c r="IE8155" s="200" t="s">
        <v>17483</v>
      </c>
      <c r="IF8155" s="200" t="s">
        <v>17242</v>
      </c>
    </row>
    <row r="8156" spans="237:240" x14ac:dyDescent="0.3">
      <c r="IC8156" s="200" t="s">
        <v>17475</v>
      </c>
      <c r="ID8156" s="200" t="s">
        <v>17484</v>
      </c>
      <c r="IE8156" s="200" t="s">
        <v>17485</v>
      </c>
      <c r="IF8156" s="200" t="s">
        <v>17242</v>
      </c>
    </row>
    <row r="8157" spans="237:240" x14ac:dyDescent="0.3">
      <c r="IC8157" s="200" t="s">
        <v>17475</v>
      </c>
      <c r="ID8157" s="200" t="s">
        <v>17486</v>
      </c>
      <c r="IE8157" s="200" t="s">
        <v>17487</v>
      </c>
      <c r="IF8157" s="200" t="s">
        <v>17242</v>
      </c>
    </row>
    <row r="8158" spans="237:240" x14ac:dyDescent="0.3">
      <c r="IC8158" s="200" t="s">
        <v>17475</v>
      </c>
      <c r="ID8158" s="200" t="s">
        <v>17488</v>
      </c>
      <c r="IE8158" s="200" t="s">
        <v>17489</v>
      </c>
      <c r="IF8158" s="200" t="s">
        <v>17242</v>
      </c>
    </row>
    <row r="8159" spans="237:240" x14ac:dyDescent="0.3">
      <c r="IC8159" s="200" t="s">
        <v>17475</v>
      </c>
      <c r="ID8159" s="200" t="s">
        <v>17490</v>
      </c>
      <c r="IE8159" s="200" t="s">
        <v>17491</v>
      </c>
      <c r="IF8159" s="200" t="s">
        <v>17242</v>
      </c>
    </row>
    <row r="8160" spans="237:240" x14ac:dyDescent="0.3">
      <c r="IC8160" s="200" t="s">
        <v>17475</v>
      </c>
      <c r="ID8160" s="200" t="s">
        <v>17492</v>
      </c>
      <c r="IE8160" s="200" t="s">
        <v>17493</v>
      </c>
      <c r="IF8160" s="200" t="s">
        <v>17242</v>
      </c>
    </row>
    <row r="8161" spans="237:240" x14ac:dyDescent="0.3">
      <c r="IC8161" s="200" t="s">
        <v>17475</v>
      </c>
      <c r="ID8161" s="200" t="s">
        <v>17494</v>
      </c>
      <c r="IE8161" s="200" t="s">
        <v>17495</v>
      </c>
      <c r="IF8161" s="200" t="s">
        <v>17242</v>
      </c>
    </row>
    <row r="8162" spans="237:240" x14ac:dyDescent="0.3">
      <c r="IC8162" s="200" t="s">
        <v>17475</v>
      </c>
      <c r="ID8162" s="200" t="s">
        <v>17496</v>
      </c>
      <c r="IE8162" s="200" t="s">
        <v>17497</v>
      </c>
      <c r="IF8162" s="200" t="s">
        <v>17242</v>
      </c>
    </row>
    <row r="8163" spans="237:240" x14ac:dyDescent="0.3">
      <c r="IC8163" s="200" t="s">
        <v>17475</v>
      </c>
      <c r="ID8163" s="200" t="s">
        <v>17498</v>
      </c>
      <c r="IE8163" s="200" t="s">
        <v>17499</v>
      </c>
      <c r="IF8163" s="200" t="s">
        <v>17242</v>
      </c>
    </row>
    <row r="8164" spans="237:240" x14ac:dyDescent="0.3">
      <c r="IC8164" s="200" t="s">
        <v>17475</v>
      </c>
      <c r="ID8164" s="200" t="s">
        <v>17500</v>
      </c>
      <c r="IE8164" s="200" t="s">
        <v>17501</v>
      </c>
      <c r="IF8164" s="200" t="s">
        <v>17242</v>
      </c>
    </row>
    <row r="8165" spans="237:240" x14ac:dyDescent="0.3">
      <c r="IC8165" s="200" t="s">
        <v>17475</v>
      </c>
      <c r="ID8165" s="200" t="s">
        <v>17502</v>
      </c>
      <c r="IE8165" s="200" t="s">
        <v>17503</v>
      </c>
      <c r="IF8165" s="200" t="s">
        <v>17242</v>
      </c>
    </row>
    <row r="8166" spans="237:240" x14ac:dyDescent="0.3">
      <c r="IC8166" s="200" t="s">
        <v>17475</v>
      </c>
      <c r="ID8166" s="200" t="s">
        <v>17504</v>
      </c>
      <c r="IE8166" s="200" t="s">
        <v>17505</v>
      </c>
      <c r="IF8166" s="200" t="s">
        <v>17242</v>
      </c>
    </row>
    <row r="8167" spans="237:240" x14ac:dyDescent="0.3">
      <c r="IC8167" s="200" t="s">
        <v>17475</v>
      </c>
      <c r="ID8167" s="200" t="s">
        <v>17506</v>
      </c>
      <c r="IE8167" s="200" t="s">
        <v>17507</v>
      </c>
      <c r="IF8167" s="200" t="s">
        <v>17242</v>
      </c>
    </row>
    <row r="8168" spans="237:240" x14ac:dyDescent="0.3">
      <c r="IC8168" s="200" t="s">
        <v>17475</v>
      </c>
      <c r="ID8168" s="200" t="s">
        <v>17508</v>
      </c>
      <c r="IE8168" s="200" t="s">
        <v>17509</v>
      </c>
      <c r="IF8168" s="200" t="s">
        <v>17242</v>
      </c>
    </row>
    <row r="8169" spans="237:240" x14ac:dyDescent="0.3">
      <c r="IC8169" s="200" t="s">
        <v>17475</v>
      </c>
      <c r="ID8169" s="200" t="s">
        <v>17510</v>
      </c>
      <c r="IE8169" s="200" t="s">
        <v>17511</v>
      </c>
      <c r="IF8169" s="200" t="s">
        <v>17242</v>
      </c>
    </row>
    <row r="8170" spans="237:240" x14ac:dyDescent="0.3">
      <c r="IC8170" s="200" t="s">
        <v>17475</v>
      </c>
      <c r="ID8170" s="200" t="s">
        <v>17512</v>
      </c>
      <c r="IE8170" s="200" t="s">
        <v>17513</v>
      </c>
      <c r="IF8170" s="200" t="s">
        <v>17242</v>
      </c>
    </row>
    <row r="8171" spans="237:240" x14ac:dyDescent="0.3">
      <c r="IC8171" s="200" t="s">
        <v>17514</v>
      </c>
      <c r="ID8171" s="200" t="s">
        <v>17515</v>
      </c>
      <c r="IE8171" s="200" t="s">
        <v>17516</v>
      </c>
      <c r="IF8171" s="200" t="s">
        <v>17242</v>
      </c>
    </row>
    <row r="8172" spans="237:240" x14ac:dyDescent="0.3">
      <c r="IC8172" s="200" t="s">
        <v>17514</v>
      </c>
      <c r="ID8172" s="200" t="s">
        <v>17517</v>
      </c>
      <c r="IE8172" s="200" t="s">
        <v>17518</v>
      </c>
      <c r="IF8172" s="200" t="s">
        <v>17242</v>
      </c>
    </row>
    <row r="8173" spans="237:240" x14ac:dyDescent="0.3">
      <c r="IC8173" s="200" t="s">
        <v>17514</v>
      </c>
      <c r="ID8173" s="200" t="s">
        <v>17519</v>
      </c>
      <c r="IE8173" s="200" t="s">
        <v>17520</v>
      </c>
      <c r="IF8173" s="200" t="s">
        <v>17242</v>
      </c>
    </row>
    <row r="8174" spans="237:240" x14ac:dyDescent="0.3">
      <c r="IC8174" s="200" t="s">
        <v>17514</v>
      </c>
      <c r="ID8174" s="200" t="s">
        <v>17521</v>
      </c>
      <c r="IE8174" s="200" t="s">
        <v>17522</v>
      </c>
      <c r="IF8174" s="200" t="s">
        <v>17242</v>
      </c>
    </row>
    <row r="8175" spans="237:240" x14ac:dyDescent="0.3">
      <c r="IC8175" s="200" t="s">
        <v>17514</v>
      </c>
      <c r="ID8175" s="200" t="s">
        <v>17523</v>
      </c>
      <c r="IE8175" s="200" t="s">
        <v>17524</v>
      </c>
      <c r="IF8175" s="200" t="s">
        <v>17242</v>
      </c>
    </row>
    <row r="8176" spans="237:240" x14ac:dyDescent="0.3">
      <c r="IC8176" s="200" t="s">
        <v>17514</v>
      </c>
      <c r="ID8176" s="200" t="s">
        <v>17525</v>
      </c>
      <c r="IE8176" s="200" t="s">
        <v>17526</v>
      </c>
      <c r="IF8176" s="200" t="s">
        <v>17242</v>
      </c>
    </row>
    <row r="8177" spans="237:240" x14ac:dyDescent="0.3">
      <c r="IC8177" s="200" t="s">
        <v>17527</v>
      </c>
      <c r="ID8177" s="200" t="s">
        <v>17528</v>
      </c>
      <c r="IE8177" s="200" t="s">
        <v>17529</v>
      </c>
      <c r="IF8177" s="200" t="s">
        <v>17242</v>
      </c>
    </row>
    <row r="8178" spans="237:240" x14ac:dyDescent="0.3">
      <c r="IC8178" s="200" t="s">
        <v>17527</v>
      </c>
      <c r="ID8178" s="200" t="s">
        <v>17530</v>
      </c>
      <c r="IE8178" s="200" t="s">
        <v>17531</v>
      </c>
      <c r="IF8178" s="200" t="s">
        <v>17242</v>
      </c>
    </row>
    <row r="8179" spans="237:240" x14ac:dyDescent="0.3">
      <c r="IC8179" s="200" t="s">
        <v>17527</v>
      </c>
      <c r="ID8179" s="200" t="s">
        <v>17532</v>
      </c>
      <c r="IE8179" s="200" t="s">
        <v>17533</v>
      </c>
      <c r="IF8179" s="200" t="s">
        <v>17242</v>
      </c>
    </row>
    <row r="8180" spans="237:240" x14ac:dyDescent="0.3">
      <c r="IC8180" s="200" t="s">
        <v>17527</v>
      </c>
      <c r="ID8180" s="200" t="s">
        <v>17534</v>
      </c>
      <c r="IE8180" s="200" t="s">
        <v>17535</v>
      </c>
      <c r="IF8180" s="200" t="s">
        <v>17242</v>
      </c>
    </row>
    <row r="8181" spans="237:240" x14ac:dyDescent="0.3">
      <c r="IC8181" s="200" t="s">
        <v>17527</v>
      </c>
      <c r="ID8181" s="200" t="s">
        <v>9855</v>
      </c>
      <c r="IE8181" s="200" t="s">
        <v>17536</v>
      </c>
      <c r="IF8181" s="200" t="s">
        <v>17242</v>
      </c>
    </row>
    <row r="8182" spans="237:240" x14ac:dyDescent="0.3">
      <c r="IC8182" s="200" t="s">
        <v>17527</v>
      </c>
      <c r="ID8182" s="200" t="s">
        <v>17537</v>
      </c>
      <c r="IE8182" s="200" t="s">
        <v>17538</v>
      </c>
      <c r="IF8182" s="200" t="s">
        <v>17242</v>
      </c>
    </row>
    <row r="8183" spans="237:240" x14ac:dyDescent="0.3">
      <c r="IC8183" s="200" t="s">
        <v>17539</v>
      </c>
      <c r="ID8183" s="200" t="s">
        <v>17540</v>
      </c>
      <c r="IE8183" s="200" t="s">
        <v>17541</v>
      </c>
      <c r="IF8183" s="200" t="s">
        <v>17242</v>
      </c>
    </row>
    <row r="8184" spans="237:240" x14ac:dyDescent="0.3">
      <c r="IC8184" s="200" t="s">
        <v>17539</v>
      </c>
      <c r="ID8184" s="200" t="s">
        <v>17542</v>
      </c>
      <c r="IE8184" s="200" t="s">
        <v>17543</v>
      </c>
      <c r="IF8184" s="200" t="s">
        <v>17242</v>
      </c>
    </row>
    <row r="8185" spans="237:240" x14ac:dyDescent="0.3">
      <c r="IC8185" s="200" t="s">
        <v>17539</v>
      </c>
      <c r="ID8185" s="200" t="s">
        <v>17544</v>
      </c>
      <c r="IE8185" s="200" t="s">
        <v>17545</v>
      </c>
      <c r="IF8185" s="200" t="s">
        <v>17242</v>
      </c>
    </row>
    <row r="8186" spans="237:240" x14ac:dyDescent="0.3">
      <c r="IC8186" s="200" t="s">
        <v>17539</v>
      </c>
      <c r="ID8186" s="200" t="s">
        <v>17546</v>
      </c>
      <c r="IE8186" s="200" t="s">
        <v>17547</v>
      </c>
      <c r="IF8186" s="200" t="s">
        <v>17242</v>
      </c>
    </row>
    <row r="8187" spans="237:240" x14ac:dyDescent="0.3">
      <c r="IC8187" s="200" t="s">
        <v>17539</v>
      </c>
      <c r="ID8187" s="200" t="s">
        <v>17548</v>
      </c>
      <c r="IE8187" s="200" t="s">
        <v>17549</v>
      </c>
      <c r="IF8187" s="200" t="s">
        <v>17242</v>
      </c>
    </row>
    <row r="8188" spans="237:240" x14ac:dyDescent="0.3">
      <c r="IC8188" s="200" t="s">
        <v>17539</v>
      </c>
      <c r="ID8188" s="200" t="s">
        <v>17550</v>
      </c>
      <c r="IE8188" s="200" t="s">
        <v>17551</v>
      </c>
      <c r="IF8188" s="200" t="s">
        <v>17242</v>
      </c>
    </row>
    <row r="8189" spans="237:240" x14ac:dyDescent="0.3">
      <c r="IC8189" s="200" t="s">
        <v>17539</v>
      </c>
      <c r="ID8189" s="200" t="s">
        <v>17552</v>
      </c>
      <c r="IE8189" s="200" t="s">
        <v>17553</v>
      </c>
      <c r="IF8189" s="200" t="s">
        <v>17242</v>
      </c>
    </row>
    <row r="8190" spans="237:240" x14ac:dyDescent="0.3">
      <c r="IC8190" s="200" t="s">
        <v>17539</v>
      </c>
      <c r="ID8190" s="200" t="s">
        <v>17554</v>
      </c>
      <c r="IE8190" s="200" t="s">
        <v>17555</v>
      </c>
      <c r="IF8190" s="200" t="s">
        <v>17242</v>
      </c>
    </row>
    <row r="8191" spans="237:240" x14ac:dyDescent="0.3">
      <c r="IC8191" s="200" t="s">
        <v>17556</v>
      </c>
      <c r="ID8191" s="200" t="s">
        <v>17557</v>
      </c>
      <c r="IE8191" s="200" t="s">
        <v>17558</v>
      </c>
      <c r="IF8191" s="200" t="s">
        <v>17242</v>
      </c>
    </row>
    <row r="8192" spans="237:240" x14ac:dyDescent="0.3">
      <c r="IC8192" s="200" t="s">
        <v>17556</v>
      </c>
      <c r="ID8192" s="200" t="s">
        <v>17559</v>
      </c>
      <c r="IE8192" s="200" t="s">
        <v>17560</v>
      </c>
      <c r="IF8192" s="200" t="s">
        <v>17242</v>
      </c>
    </row>
    <row r="8193" spans="237:240" x14ac:dyDescent="0.3">
      <c r="IC8193" s="200" t="s">
        <v>17561</v>
      </c>
      <c r="ID8193" s="200" t="s">
        <v>17562</v>
      </c>
      <c r="IE8193" s="200" t="s">
        <v>17563</v>
      </c>
      <c r="IF8193" s="200" t="s">
        <v>17242</v>
      </c>
    </row>
    <row r="8194" spans="237:240" x14ac:dyDescent="0.3">
      <c r="IC8194" s="200" t="s">
        <v>17561</v>
      </c>
      <c r="ID8194" s="200" t="s">
        <v>17564</v>
      </c>
      <c r="IE8194" s="200" t="s">
        <v>17565</v>
      </c>
      <c r="IF8194" s="200" t="s">
        <v>17242</v>
      </c>
    </row>
    <row r="8195" spans="237:240" x14ac:dyDescent="0.3">
      <c r="IC8195" s="200" t="s">
        <v>17561</v>
      </c>
      <c r="ID8195" s="200" t="s">
        <v>1945</v>
      </c>
      <c r="IE8195" s="200" t="s">
        <v>17566</v>
      </c>
      <c r="IF8195" s="200" t="s">
        <v>17242</v>
      </c>
    </row>
    <row r="8196" spans="237:240" x14ac:dyDescent="0.3">
      <c r="IC8196" s="200" t="s">
        <v>17561</v>
      </c>
      <c r="ID8196" s="200" t="s">
        <v>4345</v>
      </c>
      <c r="IE8196" s="200" t="s">
        <v>17567</v>
      </c>
      <c r="IF8196" s="200" t="s">
        <v>17242</v>
      </c>
    </row>
    <row r="8197" spans="237:240" x14ac:dyDescent="0.3">
      <c r="IC8197" s="200" t="s">
        <v>17561</v>
      </c>
      <c r="ID8197" s="200" t="s">
        <v>17568</v>
      </c>
      <c r="IE8197" s="200" t="s">
        <v>17569</v>
      </c>
      <c r="IF8197" s="200" t="s">
        <v>17242</v>
      </c>
    </row>
    <row r="8198" spans="237:240" x14ac:dyDescent="0.3">
      <c r="IC8198" s="200" t="s">
        <v>17561</v>
      </c>
      <c r="ID8198" s="200" t="s">
        <v>13729</v>
      </c>
      <c r="IE8198" s="200" t="s">
        <v>17570</v>
      </c>
      <c r="IF8198" s="200" t="s">
        <v>17242</v>
      </c>
    </row>
    <row r="8199" spans="237:240" x14ac:dyDescent="0.3">
      <c r="IC8199" s="200" t="s">
        <v>17561</v>
      </c>
      <c r="ID8199" s="200" t="s">
        <v>17571</v>
      </c>
      <c r="IE8199" s="200" t="s">
        <v>17572</v>
      </c>
      <c r="IF8199" s="200" t="s">
        <v>17242</v>
      </c>
    </row>
    <row r="8200" spans="237:240" x14ac:dyDescent="0.3">
      <c r="IC8200" s="200" t="s">
        <v>17573</v>
      </c>
      <c r="ID8200" s="200" t="s">
        <v>17574</v>
      </c>
      <c r="IE8200" s="200" t="s">
        <v>17575</v>
      </c>
      <c r="IF8200" s="200" t="s">
        <v>17242</v>
      </c>
    </row>
    <row r="8201" spans="237:240" x14ac:dyDescent="0.3">
      <c r="IC8201" s="200" t="s">
        <v>17576</v>
      </c>
      <c r="ID8201" s="200" t="s">
        <v>17577</v>
      </c>
      <c r="IE8201" s="200" t="s">
        <v>17578</v>
      </c>
      <c r="IF8201" s="200" t="s">
        <v>17242</v>
      </c>
    </row>
    <row r="8202" spans="237:240" x14ac:dyDescent="0.3">
      <c r="IC8202" s="200" t="s">
        <v>17579</v>
      </c>
      <c r="ID8202" s="200" t="s">
        <v>17580</v>
      </c>
      <c r="IE8202" s="200" t="s">
        <v>17581</v>
      </c>
      <c r="IF8202" s="200" t="s">
        <v>17242</v>
      </c>
    </row>
    <row r="8203" spans="237:240" x14ac:dyDescent="0.3">
      <c r="IC8203" s="200" t="s">
        <v>17582</v>
      </c>
      <c r="ID8203" s="200" t="s">
        <v>17583</v>
      </c>
      <c r="IE8203" s="200" t="s">
        <v>17584</v>
      </c>
      <c r="IF8203" s="200" t="s">
        <v>17242</v>
      </c>
    </row>
    <row r="8204" spans="237:240" x14ac:dyDescent="0.3">
      <c r="IC8204" s="200" t="s">
        <v>17582</v>
      </c>
      <c r="ID8204" s="200" t="s">
        <v>17585</v>
      </c>
      <c r="IE8204" s="200" t="s">
        <v>17586</v>
      </c>
      <c r="IF8204" s="200" t="s">
        <v>17242</v>
      </c>
    </row>
    <row r="8205" spans="237:240" x14ac:dyDescent="0.3">
      <c r="IC8205" s="200" t="s">
        <v>17587</v>
      </c>
      <c r="ID8205" s="200" t="s">
        <v>17588</v>
      </c>
      <c r="IE8205" s="200" t="s">
        <v>17589</v>
      </c>
      <c r="IF8205" s="200" t="s">
        <v>17242</v>
      </c>
    </row>
    <row r="8206" spans="237:240" x14ac:dyDescent="0.3">
      <c r="IC8206" s="200" t="s">
        <v>17587</v>
      </c>
      <c r="ID8206" s="200" t="s">
        <v>17590</v>
      </c>
      <c r="IE8206" s="200" t="s">
        <v>17591</v>
      </c>
      <c r="IF8206" s="200" t="s">
        <v>17242</v>
      </c>
    </row>
    <row r="8207" spans="237:240" x14ac:dyDescent="0.3">
      <c r="IC8207" s="200" t="s">
        <v>17592</v>
      </c>
      <c r="ID8207" s="200" t="s">
        <v>17593</v>
      </c>
      <c r="IE8207" s="200" t="s">
        <v>17594</v>
      </c>
      <c r="IF8207" s="200" t="s">
        <v>17242</v>
      </c>
    </row>
    <row r="8208" spans="237:240" x14ac:dyDescent="0.3">
      <c r="IC8208" s="200" t="s">
        <v>17595</v>
      </c>
      <c r="ID8208" s="200" t="s">
        <v>17596</v>
      </c>
      <c r="IE8208" s="200" t="s">
        <v>17597</v>
      </c>
      <c r="IF8208" s="200" t="s">
        <v>17242</v>
      </c>
    </row>
    <row r="8209" spans="237:240" x14ac:dyDescent="0.3">
      <c r="IC8209" s="200" t="s">
        <v>17598</v>
      </c>
      <c r="ID8209" s="200" t="s">
        <v>17599</v>
      </c>
      <c r="IE8209" s="200" t="s">
        <v>17600</v>
      </c>
      <c r="IF8209" s="200" t="s">
        <v>17242</v>
      </c>
    </row>
    <row r="8210" spans="237:240" x14ac:dyDescent="0.3">
      <c r="IC8210" s="200" t="s">
        <v>17601</v>
      </c>
      <c r="ID8210" s="200" t="s">
        <v>17602</v>
      </c>
      <c r="IE8210" s="200" t="s">
        <v>17603</v>
      </c>
      <c r="IF8210" s="200" t="s">
        <v>13029</v>
      </c>
    </row>
    <row r="8211" spans="237:240" x14ac:dyDescent="0.3">
      <c r="IC8211" s="200" t="s">
        <v>17604</v>
      </c>
      <c r="ID8211" s="200" t="s">
        <v>17605</v>
      </c>
      <c r="IE8211" s="200" t="s">
        <v>17606</v>
      </c>
      <c r="IF8211" s="200" t="s">
        <v>17242</v>
      </c>
    </row>
    <row r="8212" spans="237:240" x14ac:dyDescent="0.3">
      <c r="IC8212" s="200" t="s">
        <v>17607</v>
      </c>
      <c r="ID8212" s="200" t="s">
        <v>17608</v>
      </c>
      <c r="IE8212" s="200" t="s">
        <v>17609</v>
      </c>
      <c r="IF8212" s="200" t="s">
        <v>13029</v>
      </c>
    </row>
    <row r="8213" spans="237:240" x14ac:dyDescent="0.3">
      <c r="IC8213" s="200" t="s">
        <v>17610</v>
      </c>
      <c r="ID8213" s="200" t="s">
        <v>17611</v>
      </c>
      <c r="IE8213" s="200" t="s">
        <v>17612</v>
      </c>
      <c r="IF8213" s="200" t="s">
        <v>13029</v>
      </c>
    </row>
    <row r="8214" spans="237:240" x14ac:dyDescent="0.3">
      <c r="IC8214" s="200" t="s">
        <v>17613</v>
      </c>
      <c r="ID8214" s="200" t="s">
        <v>17614</v>
      </c>
      <c r="IE8214" s="200" t="s">
        <v>17615</v>
      </c>
      <c r="IF8214" s="200" t="s">
        <v>13029</v>
      </c>
    </row>
    <row r="8215" spans="237:240" x14ac:dyDescent="0.3">
      <c r="IC8215" s="200" t="s">
        <v>17616</v>
      </c>
      <c r="ID8215" s="200" t="s">
        <v>17617</v>
      </c>
      <c r="IE8215" s="200" t="s">
        <v>17618</v>
      </c>
      <c r="IF8215" s="200" t="s">
        <v>13029</v>
      </c>
    </row>
    <row r="8216" spans="237:240" x14ac:dyDescent="0.3">
      <c r="IC8216" s="200" t="s">
        <v>17619</v>
      </c>
      <c r="ID8216" s="200" t="s">
        <v>17620</v>
      </c>
      <c r="IE8216" s="200" t="s">
        <v>17621</v>
      </c>
      <c r="IF8216" s="200" t="s">
        <v>13029</v>
      </c>
    </row>
    <row r="8217" spans="237:240" x14ac:dyDescent="0.3">
      <c r="IC8217" s="200" t="s">
        <v>17622</v>
      </c>
      <c r="ID8217" s="200" t="s">
        <v>17623</v>
      </c>
      <c r="IE8217" s="200" t="s">
        <v>17624</v>
      </c>
      <c r="IF8217" s="200" t="s">
        <v>13029</v>
      </c>
    </row>
    <row r="8218" spans="237:240" x14ac:dyDescent="0.3">
      <c r="IC8218" s="200" t="s">
        <v>17625</v>
      </c>
      <c r="ID8218" s="200" t="s">
        <v>17626</v>
      </c>
      <c r="IE8218" s="200" t="s">
        <v>17627</v>
      </c>
      <c r="IF8218" s="200" t="s">
        <v>13029</v>
      </c>
    </row>
    <row r="8219" spans="237:240" x14ac:dyDescent="0.3">
      <c r="IC8219" s="200" t="s">
        <v>17628</v>
      </c>
      <c r="ID8219" s="200" t="s">
        <v>17629</v>
      </c>
      <c r="IE8219" s="200" t="s">
        <v>17630</v>
      </c>
      <c r="IF8219" s="200" t="s">
        <v>13029</v>
      </c>
    </row>
    <row r="8220" spans="237:240" x14ac:dyDescent="0.3">
      <c r="IC8220" s="200" t="s">
        <v>17631</v>
      </c>
      <c r="ID8220" s="200" t="s">
        <v>17632</v>
      </c>
      <c r="IE8220" s="200" t="s">
        <v>17633</v>
      </c>
      <c r="IF8220" s="200" t="s">
        <v>13029</v>
      </c>
    </row>
    <row r="8221" spans="237:240" x14ac:dyDescent="0.3">
      <c r="IC8221" s="200" t="s">
        <v>17634</v>
      </c>
      <c r="ID8221" s="200" t="s">
        <v>17635</v>
      </c>
      <c r="IE8221" s="200" t="s">
        <v>17636</v>
      </c>
      <c r="IF8221" s="200" t="s">
        <v>13029</v>
      </c>
    </row>
    <row r="8222" spans="237:240" x14ac:dyDescent="0.3">
      <c r="IC8222" s="200" t="s">
        <v>17637</v>
      </c>
      <c r="ID8222" s="200" t="s">
        <v>17635</v>
      </c>
      <c r="IE8222" s="200" t="s">
        <v>17636</v>
      </c>
      <c r="IF8222" s="200" t="s">
        <v>13029</v>
      </c>
    </row>
    <row r="8223" spans="237:240" x14ac:dyDescent="0.3">
      <c r="IC8223" s="200" t="s">
        <v>17638</v>
      </c>
      <c r="ID8223" s="200" t="s">
        <v>17635</v>
      </c>
      <c r="IE8223" s="200" t="s">
        <v>17636</v>
      </c>
      <c r="IF8223" s="200" t="s">
        <v>13029</v>
      </c>
    </row>
    <row r="8224" spans="237:240" x14ac:dyDescent="0.3">
      <c r="IC8224" s="200" t="s">
        <v>17639</v>
      </c>
      <c r="ID8224" s="200" t="s">
        <v>17640</v>
      </c>
      <c r="IE8224" s="200" t="s">
        <v>17641</v>
      </c>
      <c r="IF8224" s="200" t="s">
        <v>13029</v>
      </c>
    </row>
    <row r="8225" spans="237:240" x14ac:dyDescent="0.3">
      <c r="IC8225" s="200" t="s">
        <v>17642</v>
      </c>
      <c r="ID8225" s="200" t="s">
        <v>17643</v>
      </c>
      <c r="IE8225" s="200" t="s">
        <v>17644</v>
      </c>
      <c r="IF8225" s="200" t="s">
        <v>13029</v>
      </c>
    </row>
    <row r="8226" spans="237:240" x14ac:dyDescent="0.3">
      <c r="IC8226" s="200" t="s">
        <v>17645</v>
      </c>
      <c r="ID8226" s="200" t="s">
        <v>17643</v>
      </c>
      <c r="IE8226" s="200" t="s">
        <v>17644</v>
      </c>
      <c r="IF8226" s="200" t="s">
        <v>13029</v>
      </c>
    </row>
    <row r="8227" spans="237:240" x14ac:dyDescent="0.3">
      <c r="IC8227" s="200" t="s">
        <v>17646</v>
      </c>
      <c r="ID8227" s="200" t="s">
        <v>17647</v>
      </c>
      <c r="IE8227" s="200" t="s">
        <v>17648</v>
      </c>
      <c r="IF8227" s="200" t="s">
        <v>13029</v>
      </c>
    </row>
    <row r="8228" spans="237:240" x14ac:dyDescent="0.3">
      <c r="IC8228" s="200" t="s">
        <v>17649</v>
      </c>
      <c r="ID8228" s="200" t="s">
        <v>17650</v>
      </c>
      <c r="IE8228" s="200" t="s">
        <v>17651</v>
      </c>
      <c r="IF8228" s="200" t="s">
        <v>13029</v>
      </c>
    </row>
    <row r="8229" spans="237:240" x14ac:dyDescent="0.3">
      <c r="IC8229" s="200" t="s">
        <v>17652</v>
      </c>
      <c r="ID8229" s="200" t="s">
        <v>17653</v>
      </c>
      <c r="IE8229" s="200" t="s">
        <v>17654</v>
      </c>
      <c r="IF8229" s="200" t="s">
        <v>13029</v>
      </c>
    </row>
    <row r="8230" spans="237:240" x14ac:dyDescent="0.3">
      <c r="IC8230" s="200" t="s">
        <v>17655</v>
      </c>
      <c r="ID8230" s="200" t="s">
        <v>17656</v>
      </c>
      <c r="IE8230" s="200" t="s">
        <v>17657</v>
      </c>
      <c r="IF8230" s="200" t="s">
        <v>13029</v>
      </c>
    </row>
    <row r="8231" spans="237:240" x14ac:dyDescent="0.3">
      <c r="IC8231" s="200" t="s">
        <v>17658</v>
      </c>
      <c r="ID8231" s="200" t="s">
        <v>17659</v>
      </c>
      <c r="IE8231" s="200" t="s">
        <v>17660</v>
      </c>
      <c r="IF8231" s="200" t="s">
        <v>13029</v>
      </c>
    </row>
    <row r="8232" spans="237:240" x14ac:dyDescent="0.3">
      <c r="IC8232" s="200" t="s">
        <v>17661</v>
      </c>
      <c r="ID8232" s="200" t="s">
        <v>17662</v>
      </c>
      <c r="IE8232" s="200" t="s">
        <v>17663</v>
      </c>
      <c r="IF8232" s="200" t="s">
        <v>13029</v>
      </c>
    </row>
    <row r="8233" spans="237:240" x14ac:dyDescent="0.3">
      <c r="IC8233" s="200" t="s">
        <v>17664</v>
      </c>
      <c r="ID8233" s="200" t="s">
        <v>17665</v>
      </c>
      <c r="IE8233" s="200" t="s">
        <v>17666</v>
      </c>
      <c r="IF8233" s="200" t="s">
        <v>13029</v>
      </c>
    </row>
    <row r="8234" spans="237:240" x14ac:dyDescent="0.3">
      <c r="IC8234" s="200" t="s">
        <v>17667</v>
      </c>
      <c r="ID8234" s="200" t="s">
        <v>17668</v>
      </c>
      <c r="IE8234" s="200" t="s">
        <v>17669</v>
      </c>
      <c r="IF8234" s="200" t="s">
        <v>13029</v>
      </c>
    </row>
    <row r="8235" spans="237:240" x14ac:dyDescent="0.3">
      <c r="IC8235" s="200" t="s">
        <v>17670</v>
      </c>
      <c r="ID8235" s="200" t="s">
        <v>2483</v>
      </c>
      <c r="IE8235" s="200" t="s">
        <v>17671</v>
      </c>
      <c r="IF8235" s="200" t="s">
        <v>13029</v>
      </c>
    </row>
    <row r="8236" spans="237:240" x14ac:dyDescent="0.3">
      <c r="IC8236" s="200" t="s">
        <v>17672</v>
      </c>
      <c r="ID8236" s="200" t="s">
        <v>17673</v>
      </c>
      <c r="IE8236" s="200" t="s">
        <v>17674</v>
      </c>
      <c r="IF8236" s="200" t="s">
        <v>13029</v>
      </c>
    </row>
    <row r="8237" spans="237:240" x14ac:dyDescent="0.3">
      <c r="IC8237" s="200" t="s">
        <v>17675</v>
      </c>
      <c r="ID8237" s="200" t="s">
        <v>8258</v>
      </c>
      <c r="IE8237" s="200" t="s">
        <v>17676</v>
      </c>
      <c r="IF8237" s="200" t="s">
        <v>13029</v>
      </c>
    </row>
    <row r="8238" spans="237:240" x14ac:dyDescent="0.3">
      <c r="IC8238" s="200" t="s">
        <v>17677</v>
      </c>
      <c r="ID8238" s="200" t="s">
        <v>17678</v>
      </c>
      <c r="IE8238" s="200" t="s">
        <v>17679</v>
      </c>
      <c r="IF8238" s="200" t="s">
        <v>17242</v>
      </c>
    </row>
    <row r="8239" spans="237:240" x14ac:dyDescent="0.3">
      <c r="IC8239" s="200" t="s">
        <v>17680</v>
      </c>
      <c r="ID8239" s="200" t="s">
        <v>17678</v>
      </c>
      <c r="IE8239" s="200" t="s">
        <v>17679</v>
      </c>
      <c r="IF8239" s="200" t="s">
        <v>17242</v>
      </c>
    </row>
    <row r="8240" spans="237:240" x14ac:dyDescent="0.3">
      <c r="IC8240" s="200" t="s">
        <v>17681</v>
      </c>
      <c r="ID8240" s="200" t="s">
        <v>17678</v>
      </c>
      <c r="IE8240" s="200" t="s">
        <v>17679</v>
      </c>
      <c r="IF8240" s="200" t="s">
        <v>17242</v>
      </c>
    </row>
    <row r="8241" spans="237:240" x14ac:dyDescent="0.3">
      <c r="IC8241" s="200" t="s">
        <v>17682</v>
      </c>
      <c r="ID8241" s="200" t="s">
        <v>17678</v>
      </c>
      <c r="IE8241" s="200" t="s">
        <v>17679</v>
      </c>
      <c r="IF8241" s="200" t="s">
        <v>17242</v>
      </c>
    </row>
    <row r="8242" spans="237:240" x14ac:dyDescent="0.3">
      <c r="IC8242" s="200" t="s">
        <v>17683</v>
      </c>
      <c r="ID8242" s="200" t="s">
        <v>17678</v>
      </c>
      <c r="IE8242" s="200" t="s">
        <v>17679</v>
      </c>
      <c r="IF8242" s="200" t="s">
        <v>17242</v>
      </c>
    </row>
    <row r="8243" spans="237:240" x14ac:dyDescent="0.3">
      <c r="IC8243" s="200" t="s">
        <v>17684</v>
      </c>
      <c r="ID8243" s="200" t="s">
        <v>17678</v>
      </c>
      <c r="IE8243" s="200" t="s">
        <v>17679</v>
      </c>
      <c r="IF8243" s="200" t="s">
        <v>17242</v>
      </c>
    </row>
    <row r="8244" spans="237:240" x14ac:dyDescent="0.3">
      <c r="IC8244" s="200" t="s">
        <v>17685</v>
      </c>
      <c r="ID8244" s="200" t="s">
        <v>17686</v>
      </c>
      <c r="IE8244" s="200" t="s">
        <v>17687</v>
      </c>
      <c r="IF8244" s="200" t="s">
        <v>17242</v>
      </c>
    </row>
    <row r="8245" spans="237:240" x14ac:dyDescent="0.3">
      <c r="IC8245" s="200" t="s">
        <v>17685</v>
      </c>
      <c r="ID8245" s="200" t="s">
        <v>17688</v>
      </c>
      <c r="IE8245" s="200" t="s">
        <v>17689</v>
      </c>
      <c r="IF8245" s="200" t="s">
        <v>17242</v>
      </c>
    </row>
    <row r="8246" spans="237:240" x14ac:dyDescent="0.3">
      <c r="IC8246" s="200" t="s">
        <v>17685</v>
      </c>
      <c r="ID8246" s="200" t="s">
        <v>17690</v>
      </c>
      <c r="IE8246" s="200" t="s">
        <v>17691</v>
      </c>
      <c r="IF8246" s="200" t="s">
        <v>17242</v>
      </c>
    </row>
    <row r="8247" spans="237:240" x14ac:dyDescent="0.3">
      <c r="IC8247" s="200" t="s">
        <v>17685</v>
      </c>
      <c r="ID8247" s="200" t="s">
        <v>17692</v>
      </c>
      <c r="IE8247" s="200" t="s">
        <v>17693</v>
      </c>
      <c r="IF8247" s="200" t="s">
        <v>17242</v>
      </c>
    </row>
    <row r="8248" spans="237:240" x14ac:dyDescent="0.3">
      <c r="IC8248" s="200" t="s">
        <v>17685</v>
      </c>
      <c r="ID8248" s="200" t="s">
        <v>17694</v>
      </c>
      <c r="IE8248" s="200" t="s">
        <v>17695</v>
      </c>
      <c r="IF8248" s="200" t="s">
        <v>17242</v>
      </c>
    </row>
    <row r="8249" spans="237:240" x14ac:dyDescent="0.3">
      <c r="IC8249" s="200" t="s">
        <v>17685</v>
      </c>
      <c r="ID8249" s="200" t="s">
        <v>17696</v>
      </c>
      <c r="IE8249" s="200" t="s">
        <v>17697</v>
      </c>
      <c r="IF8249" s="200" t="s">
        <v>17242</v>
      </c>
    </row>
    <row r="8250" spans="237:240" x14ac:dyDescent="0.3">
      <c r="IC8250" s="200" t="s">
        <v>17685</v>
      </c>
      <c r="ID8250" s="200" t="s">
        <v>17698</v>
      </c>
      <c r="IE8250" s="200" t="s">
        <v>17699</v>
      </c>
      <c r="IF8250" s="200" t="s">
        <v>17242</v>
      </c>
    </row>
    <row r="8251" spans="237:240" x14ac:dyDescent="0.3">
      <c r="IC8251" s="200" t="s">
        <v>17700</v>
      </c>
      <c r="ID8251" s="200" t="s">
        <v>17701</v>
      </c>
      <c r="IE8251" s="200" t="s">
        <v>17702</v>
      </c>
      <c r="IF8251" s="200" t="s">
        <v>17242</v>
      </c>
    </row>
    <row r="8252" spans="237:240" x14ac:dyDescent="0.3">
      <c r="IC8252" s="200" t="s">
        <v>17703</v>
      </c>
      <c r="ID8252" s="200" t="s">
        <v>17704</v>
      </c>
      <c r="IE8252" s="200" t="s">
        <v>17705</v>
      </c>
      <c r="IF8252" s="200" t="s">
        <v>17242</v>
      </c>
    </row>
    <row r="8253" spans="237:240" x14ac:dyDescent="0.3">
      <c r="IC8253" s="200" t="s">
        <v>17706</v>
      </c>
      <c r="ID8253" s="200" t="s">
        <v>17707</v>
      </c>
      <c r="IE8253" s="200" t="s">
        <v>17708</v>
      </c>
      <c r="IF8253" s="200" t="s">
        <v>17242</v>
      </c>
    </row>
    <row r="8254" spans="237:240" x14ac:dyDescent="0.3">
      <c r="IC8254" s="200" t="s">
        <v>17709</v>
      </c>
      <c r="ID8254" s="200" t="s">
        <v>17710</v>
      </c>
      <c r="IE8254" s="200" t="s">
        <v>17711</v>
      </c>
      <c r="IF8254" s="200" t="s">
        <v>17242</v>
      </c>
    </row>
    <row r="8255" spans="237:240" x14ac:dyDescent="0.3">
      <c r="IC8255" s="200" t="s">
        <v>17709</v>
      </c>
      <c r="ID8255" s="200" t="s">
        <v>13071</v>
      </c>
      <c r="IE8255" s="200" t="s">
        <v>17712</v>
      </c>
      <c r="IF8255" s="200" t="s">
        <v>17242</v>
      </c>
    </row>
    <row r="8256" spans="237:240" x14ac:dyDescent="0.3">
      <c r="IC8256" s="200" t="s">
        <v>17709</v>
      </c>
      <c r="ID8256" s="200" t="s">
        <v>17713</v>
      </c>
      <c r="IE8256" s="200" t="s">
        <v>17714</v>
      </c>
      <c r="IF8256" s="200" t="s">
        <v>17242</v>
      </c>
    </row>
    <row r="8257" spans="237:240" x14ac:dyDescent="0.3">
      <c r="IC8257" s="200" t="s">
        <v>17715</v>
      </c>
      <c r="ID8257" s="200" t="s">
        <v>17716</v>
      </c>
      <c r="IE8257" s="200" t="s">
        <v>17717</v>
      </c>
      <c r="IF8257" s="200" t="s">
        <v>17242</v>
      </c>
    </row>
    <row r="8258" spans="237:240" x14ac:dyDescent="0.3">
      <c r="IC8258" s="200" t="s">
        <v>17718</v>
      </c>
      <c r="ID8258" s="200" t="s">
        <v>17719</v>
      </c>
      <c r="IE8258" s="200" t="s">
        <v>17720</v>
      </c>
      <c r="IF8258" s="200" t="s">
        <v>17242</v>
      </c>
    </row>
    <row r="8259" spans="237:240" x14ac:dyDescent="0.3">
      <c r="IC8259" s="200" t="s">
        <v>17721</v>
      </c>
      <c r="ID8259" s="200" t="s">
        <v>17722</v>
      </c>
      <c r="IE8259" s="200" t="s">
        <v>17723</v>
      </c>
      <c r="IF8259" s="200" t="s">
        <v>17242</v>
      </c>
    </row>
    <row r="8260" spans="237:240" x14ac:dyDescent="0.3">
      <c r="IC8260" s="200" t="s">
        <v>17721</v>
      </c>
      <c r="ID8260" s="200" t="s">
        <v>17724</v>
      </c>
      <c r="IE8260" s="200" t="s">
        <v>17725</v>
      </c>
      <c r="IF8260" s="200" t="s">
        <v>17242</v>
      </c>
    </row>
    <row r="8261" spans="237:240" x14ac:dyDescent="0.3">
      <c r="IC8261" s="200" t="s">
        <v>17721</v>
      </c>
      <c r="ID8261" s="200" t="s">
        <v>17726</v>
      </c>
      <c r="IE8261" s="200" t="s">
        <v>17727</v>
      </c>
      <c r="IF8261" s="200" t="s">
        <v>17242</v>
      </c>
    </row>
    <row r="8262" spans="237:240" x14ac:dyDescent="0.3">
      <c r="IC8262" s="200" t="s">
        <v>17721</v>
      </c>
      <c r="ID8262" s="200" t="s">
        <v>17728</v>
      </c>
      <c r="IE8262" s="200" t="s">
        <v>17729</v>
      </c>
      <c r="IF8262" s="200" t="s">
        <v>17242</v>
      </c>
    </row>
    <row r="8263" spans="237:240" x14ac:dyDescent="0.3">
      <c r="IC8263" s="200" t="s">
        <v>17721</v>
      </c>
      <c r="ID8263" s="200" t="s">
        <v>17730</v>
      </c>
      <c r="IE8263" s="200" t="s">
        <v>17731</v>
      </c>
      <c r="IF8263" s="200" t="s">
        <v>17242</v>
      </c>
    </row>
    <row r="8264" spans="237:240" x14ac:dyDescent="0.3">
      <c r="IC8264" s="200" t="s">
        <v>17721</v>
      </c>
      <c r="ID8264" s="200" t="s">
        <v>17732</v>
      </c>
      <c r="IE8264" s="200" t="s">
        <v>17733</v>
      </c>
      <c r="IF8264" s="200" t="s">
        <v>17242</v>
      </c>
    </row>
    <row r="8265" spans="237:240" x14ac:dyDescent="0.3">
      <c r="IC8265" s="200" t="s">
        <v>17734</v>
      </c>
      <c r="ID8265" s="200" t="s">
        <v>17735</v>
      </c>
      <c r="IE8265" s="200" t="s">
        <v>17736</v>
      </c>
      <c r="IF8265" s="200" t="s">
        <v>17242</v>
      </c>
    </row>
    <row r="8266" spans="237:240" x14ac:dyDescent="0.3">
      <c r="IC8266" s="200" t="s">
        <v>17734</v>
      </c>
      <c r="ID8266" s="200" t="s">
        <v>17737</v>
      </c>
      <c r="IE8266" s="200" t="s">
        <v>17738</v>
      </c>
      <c r="IF8266" s="200" t="s">
        <v>17242</v>
      </c>
    </row>
    <row r="8267" spans="237:240" x14ac:dyDescent="0.3">
      <c r="IC8267" s="200" t="s">
        <v>17734</v>
      </c>
      <c r="ID8267" s="200" t="s">
        <v>17739</v>
      </c>
      <c r="IE8267" s="200" t="s">
        <v>17740</v>
      </c>
      <c r="IF8267" s="200" t="s">
        <v>17242</v>
      </c>
    </row>
    <row r="8268" spans="237:240" x14ac:dyDescent="0.3">
      <c r="IC8268" s="200" t="s">
        <v>17734</v>
      </c>
      <c r="ID8268" s="200" t="s">
        <v>17741</v>
      </c>
      <c r="IE8268" s="200" t="s">
        <v>17742</v>
      </c>
      <c r="IF8268" s="200" t="s">
        <v>17242</v>
      </c>
    </row>
    <row r="8269" spans="237:240" x14ac:dyDescent="0.3">
      <c r="IC8269" s="200" t="s">
        <v>17734</v>
      </c>
      <c r="ID8269" s="200" t="s">
        <v>17743</v>
      </c>
      <c r="IE8269" s="200" t="s">
        <v>17744</v>
      </c>
      <c r="IF8269" s="200" t="s">
        <v>17242</v>
      </c>
    </row>
    <row r="8270" spans="237:240" x14ac:dyDescent="0.3">
      <c r="IC8270" s="200" t="s">
        <v>17734</v>
      </c>
      <c r="ID8270" s="200" t="s">
        <v>17745</v>
      </c>
      <c r="IE8270" s="200" t="s">
        <v>17746</v>
      </c>
      <c r="IF8270" s="200" t="s">
        <v>17242</v>
      </c>
    </row>
    <row r="8271" spans="237:240" x14ac:dyDescent="0.3">
      <c r="IC8271" s="200" t="s">
        <v>17734</v>
      </c>
      <c r="ID8271" s="200" t="s">
        <v>17747</v>
      </c>
      <c r="IE8271" s="200" t="s">
        <v>17748</v>
      </c>
      <c r="IF8271" s="200" t="s">
        <v>17242</v>
      </c>
    </row>
    <row r="8272" spans="237:240" x14ac:dyDescent="0.3">
      <c r="IC8272" s="200" t="s">
        <v>17734</v>
      </c>
      <c r="ID8272" s="200" t="s">
        <v>17749</v>
      </c>
      <c r="IE8272" s="200" t="s">
        <v>17750</v>
      </c>
      <c r="IF8272" s="200" t="s">
        <v>17242</v>
      </c>
    </row>
    <row r="8273" spans="237:240" x14ac:dyDescent="0.3">
      <c r="IC8273" s="200" t="s">
        <v>17734</v>
      </c>
      <c r="ID8273" s="200" t="s">
        <v>3768</v>
      </c>
      <c r="IE8273" s="200" t="s">
        <v>17751</v>
      </c>
      <c r="IF8273" s="200" t="s">
        <v>17242</v>
      </c>
    </row>
    <row r="8274" spans="237:240" x14ac:dyDescent="0.3">
      <c r="IC8274" s="200" t="s">
        <v>17752</v>
      </c>
      <c r="ID8274" s="200" t="s">
        <v>17753</v>
      </c>
      <c r="IE8274" s="200" t="s">
        <v>17754</v>
      </c>
      <c r="IF8274" s="200" t="s">
        <v>17242</v>
      </c>
    </row>
    <row r="8275" spans="237:240" x14ac:dyDescent="0.3">
      <c r="IC8275" s="200" t="s">
        <v>17752</v>
      </c>
      <c r="ID8275" s="200" t="s">
        <v>17755</v>
      </c>
      <c r="IE8275" s="200" t="s">
        <v>17756</v>
      </c>
      <c r="IF8275" s="200" t="s">
        <v>17242</v>
      </c>
    </row>
    <row r="8276" spans="237:240" x14ac:dyDescent="0.3">
      <c r="IC8276" s="200" t="s">
        <v>17752</v>
      </c>
      <c r="ID8276" s="200" t="s">
        <v>17757</v>
      </c>
      <c r="IE8276" s="200" t="s">
        <v>17758</v>
      </c>
      <c r="IF8276" s="200" t="s">
        <v>17242</v>
      </c>
    </row>
    <row r="8277" spans="237:240" x14ac:dyDescent="0.3">
      <c r="IC8277" s="200" t="s">
        <v>17752</v>
      </c>
      <c r="ID8277" s="200" t="s">
        <v>17759</v>
      </c>
      <c r="IE8277" s="200" t="s">
        <v>17760</v>
      </c>
      <c r="IF8277" s="200" t="s">
        <v>17242</v>
      </c>
    </row>
    <row r="8278" spans="237:240" x14ac:dyDescent="0.3">
      <c r="IC8278" s="200" t="s">
        <v>17752</v>
      </c>
      <c r="ID8278" s="200" t="s">
        <v>17761</v>
      </c>
      <c r="IE8278" s="200" t="s">
        <v>17762</v>
      </c>
      <c r="IF8278" s="200" t="s">
        <v>17242</v>
      </c>
    </row>
    <row r="8279" spans="237:240" x14ac:dyDescent="0.3">
      <c r="IC8279" s="200" t="s">
        <v>17752</v>
      </c>
      <c r="ID8279" s="200" t="s">
        <v>17763</v>
      </c>
      <c r="IE8279" s="200" t="s">
        <v>17764</v>
      </c>
      <c r="IF8279" s="200" t="s">
        <v>17242</v>
      </c>
    </row>
    <row r="8280" spans="237:240" x14ac:dyDescent="0.3">
      <c r="IC8280" s="200" t="s">
        <v>17752</v>
      </c>
      <c r="ID8280" s="200" t="s">
        <v>17765</v>
      </c>
      <c r="IE8280" s="200" t="s">
        <v>17766</v>
      </c>
      <c r="IF8280" s="200" t="s">
        <v>17242</v>
      </c>
    </row>
    <row r="8281" spans="237:240" x14ac:dyDescent="0.3">
      <c r="IC8281" s="200" t="s">
        <v>17752</v>
      </c>
      <c r="ID8281" s="200" t="s">
        <v>17767</v>
      </c>
      <c r="IE8281" s="200" t="s">
        <v>17768</v>
      </c>
      <c r="IF8281" s="200" t="s">
        <v>17242</v>
      </c>
    </row>
    <row r="8282" spans="237:240" x14ac:dyDescent="0.3">
      <c r="IC8282" s="200" t="s">
        <v>17752</v>
      </c>
      <c r="ID8282" s="200" t="s">
        <v>17769</v>
      </c>
      <c r="IE8282" s="200" t="s">
        <v>17770</v>
      </c>
      <c r="IF8282" s="200" t="s">
        <v>17242</v>
      </c>
    </row>
    <row r="8283" spans="237:240" x14ac:dyDescent="0.3">
      <c r="IC8283" s="200" t="s">
        <v>17752</v>
      </c>
      <c r="ID8283" s="200" t="s">
        <v>17771</v>
      </c>
      <c r="IE8283" s="200" t="s">
        <v>17772</v>
      </c>
      <c r="IF8283" s="200" t="s">
        <v>17242</v>
      </c>
    </row>
    <row r="8284" spans="237:240" x14ac:dyDescent="0.3">
      <c r="IC8284" s="200" t="s">
        <v>17752</v>
      </c>
      <c r="ID8284" s="200" t="s">
        <v>17773</v>
      </c>
      <c r="IE8284" s="200" t="s">
        <v>17774</v>
      </c>
      <c r="IF8284" s="200" t="s">
        <v>17242</v>
      </c>
    </row>
    <row r="8285" spans="237:240" x14ac:dyDescent="0.3">
      <c r="IC8285" s="200" t="s">
        <v>17752</v>
      </c>
      <c r="ID8285" s="200" t="s">
        <v>17775</v>
      </c>
      <c r="IE8285" s="200" t="s">
        <v>17776</v>
      </c>
      <c r="IF8285" s="200" t="s">
        <v>17242</v>
      </c>
    </row>
    <row r="8286" spans="237:240" x14ac:dyDescent="0.3">
      <c r="IC8286" s="200" t="s">
        <v>17777</v>
      </c>
      <c r="ID8286" s="200" t="s">
        <v>17778</v>
      </c>
      <c r="IE8286" s="200" t="s">
        <v>17779</v>
      </c>
      <c r="IF8286" s="200" t="s">
        <v>17242</v>
      </c>
    </row>
    <row r="8287" spans="237:240" x14ac:dyDescent="0.3">
      <c r="IC8287" s="200" t="s">
        <v>17780</v>
      </c>
      <c r="ID8287" s="200" t="s">
        <v>17781</v>
      </c>
      <c r="IE8287" s="200" t="s">
        <v>17782</v>
      </c>
      <c r="IF8287" s="200" t="s">
        <v>17242</v>
      </c>
    </row>
    <row r="8288" spans="237:240" x14ac:dyDescent="0.3">
      <c r="IC8288" s="200" t="s">
        <v>17783</v>
      </c>
      <c r="ID8288" s="200" t="s">
        <v>17784</v>
      </c>
      <c r="IE8288" s="200" t="s">
        <v>17785</v>
      </c>
      <c r="IF8288" s="200" t="s">
        <v>17242</v>
      </c>
    </row>
    <row r="8289" spans="237:240" x14ac:dyDescent="0.3">
      <c r="IC8289" s="200" t="s">
        <v>17786</v>
      </c>
      <c r="ID8289" s="200" t="s">
        <v>17787</v>
      </c>
      <c r="IE8289" s="200" t="s">
        <v>17788</v>
      </c>
      <c r="IF8289" s="200" t="s">
        <v>17242</v>
      </c>
    </row>
    <row r="8290" spans="237:240" x14ac:dyDescent="0.3">
      <c r="IC8290" s="200" t="s">
        <v>17786</v>
      </c>
      <c r="ID8290" s="200" t="s">
        <v>17789</v>
      </c>
      <c r="IE8290" s="200" t="s">
        <v>17790</v>
      </c>
      <c r="IF8290" s="200" t="s">
        <v>17242</v>
      </c>
    </row>
    <row r="8291" spans="237:240" x14ac:dyDescent="0.3">
      <c r="IC8291" s="200" t="s">
        <v>17791</v>
      </c>
      <c r="ID8291" s="200" t="s">
        <v>17792</v>
      </c>
      <c r="IE8291" s="200" t="s">
        <v>17793</v>
      </c>
      <c r="IF8291" s="200" t="s">
        <v>17242</v>
      </c>
    </row>
    <row r="8292" spans="237:240" x14ac:dyDescent="0.3">
      <c r="IC8292" s="200" t="s">
        <v>17794</v>
      </c>
      <c r="ID8292" s="200" t="s">
        <v>17795</v>
      </c>
      <c r="IE8292" s="200" t="s">
        <v>17796</v>
      </c>
      <c r="IF8292" s="200" t="s">
        <v>17242</v>
      </c>
    </row>
    <row r="8293" spans="237:240" x14ac:dyDescent="0.3">
      <c r="IC8293" s="200" t="s">
        <v>17794</v>
      </c>
      <c r="ID8293" s="200" t="s">
        <v>17797</v>
      </c>
      <c r="IE8293" s="200" t="s">
        <v>17798</v>
      </c>
      <c r="IF8293" s="200" t="s">
        <v>17242</v>
      </c>
    </row>
    <row r="8294" spans="237:240" x14ac:dyDescent="0.3">
      <c r="IC8294" s="200" t="s">
        <v>17799</v>
      </c>
      <c r="ID8294" s="200" t="s">
        <v>17800</v>
      </c>
      <c r="IE8294" s="200" t="s">
        <v>17801</v>
      </c>
      <c r="IF8294" s="200" t="s">
        <v>17242</v>
      </c>
    </row>
    <row r="8295" spans="237:240" x14ac:dyDescent="0.3">
      <c r="IC8295" s="200" t="s">
        <v>17799</v>
      </c>
      <c r="ID8295" s="200" t="s">
        <v>17802</v>
      </c>
      <c r="IE8295" s="200" t="s">
        <v>17803</v>
      </c>
      <c r="IF8295" s="200" t="s">
        <v>17242</v>
      </c>
    </row>
    <row r="8296" spans="237:240" x14ac:dyDescent="0.3">
      <c r="IC8296" s="200" t="s">
        <v>17799</v>
      </c>
      <c r="ID8296" s="200" t="s">
        <v>17804</v>
      </c>
      <c r="IE8296" s="200" t="s">
        <v>17805</v>
      </c>
      <c r="IF8296" s="200" t="s">
        <v>17242</v>
      </c>
    </row>
    <row r="8297" spans="237:240" x14ac:dyDescent="0.3">
      <c r="IC8297" s="200" t="s">
        <v>17799</v>
      </c>
      <c r="ID8297" s="200" t="s">
        <v>17806</v>
      </c>
      <c r="IE8297" s="200" t="s">
        <v>17807</v>
      </c>
      <c r="IF8297" s="200" t="s">
        <v>17242</v>
      </c>
    </row>
    <row r="8298" spans="237:240" x14ac:dyDescent="0.3">
      <c r="IC8298" s="200" t="s">
        <v>17799</v>
      </c>
      <c r="ID8298" s="200" t="s">
        <v>17808</v>
      </c>
      <c r="IE8298" s="200" t="s">
        <v>17809</v>
      </c>
      <c r="IF8298" s="200" t="s">
        <v>17242</v>
      </c>
    </row>
    <row r="8299" spans="237:240" x14ac:dyDescent="0.3">
      <c r="IC8299" s="200" t="s">
        <v>17799</v>
      </c>
      <c r="ID8299" s="200" t="s">
        <v>17810</v>
      </c>
      <c r="IE8299" s="200" t="s">
        <v>17811</v>
      </c>
      <c r="IF8299" s="200" t="s">
        <v>17242</v>
      </c>
    </row>
    <row r="8300" spans="237:240" x14ac:dyDescent="0.3">
      <c r="IC8300" s="200" t="s">
        <v>17799</v>
      </c>
      <c r="ID8300" s="200" t="s">
        <v>17812</v>
      </c>
      <c r="IE8300" s="200" t="s">
        <v>17813</v>
      </c>
      <c r="IF8300" s="200" t="s">
        <v>17242</v>
      </c>
    </row>
    <row r="8301" spans="237:240" x14ac:dyDescent="0.3">
      <c r="IC8301" s="200" t="s">
        <v>17799</v>
      </c>
      <c r="ID8301" s="200" t="s">
        <v>17814</v>
      </c>
      <c r="IE8301" s="200" t="s">
        <v>17815</v>
      </c>
      <c r="IF8301" s="200" t="s">
        <v>17242</v>
      </c>
    </row>
    <row r="8302" spans="237:240" x14ac:dyDescent="0.3">
      <c r="IC8302" s="200" t="s">
        <v>17799</v>
      </c>
      <c r="ID8302" s="200" t="s">
        <v>17816</v>
      </c>
      <c r="IE8302" s="200" t="s">
        <v>17817</v>
      </c>
      <c r="IF8302" s="200" t="s">
        <v>17242</v>
      </c>
    </row>
    <row r="8303" spans="237:240" x14ac:dyDescent="0.3">
      <c r="IC8303" s="200" t="s">
        <v>17799</v>
      </c>
      <c r="ID8303" s="200" t="s">
        <v>17818</v>
      </c>
      <c r="IE8303" s="200" t="s">
        <v>17819</v>
      </c>
      <c r="IF8303" s="200" t="s">
        <v>17242</v>
      </c>
    </row>
    <row r="8304" spans="237:240" x14ac:dyDescent="0.3">
      <c r="IC8304" s="200" t="s">
        <v>17799</v>
      </c>
      <c r="ID8304" s="200" t="s">
        <v>17820</v>
      </c>
      <c r="IE8304" s="200" t="s">
        <v>17821</v>
      </c>
      <c r="IF8304" s="200" t="s">
        <v>17242</v>
      </c>
    </row>
    <row r="8305" spans="237:240" x14ac:dyDescent="0.3">
      <c r="IC8305" s="200" t="s">
        <v>17799</v>
      </c>
      <c r="ID8305" s="200" t="s">
        <v>17822</v>
      </c>
      <c r="IE8305" s="200" t="s">
        <v>17823</v>
      </c>
      <c r="IF8305" s="200" t="s">
        <v>17242</v>
      </c>
    </row>
    <row r="8306" spans="237:240" x14ac:dyDescent="0.3">
      <c r="IC8306" s="200" t="s">
        <v>17824</v>
      </c>
      <c r="ID8306" s="200" t="s">
        <v>17825</v>
      </c>
      <c r="IE8306" s="200" t="s">
        <v>17826</v>
      </c>
      <c r="IF8306" s="200" t="s">
        <v>17242</v>
      </c>
    </row>
    <row r="8307" spans="237:240" x14ac:dyDescent="0.3">
      <c r="IC8307" s="200" t="s">
        <v>17827</v>
      </c>
      <c r="ID8307" s="200" t="s">
        <v>17828</v>
      </c>
      <c r="IE8307" s="200" t="s">
        <v>17829</v>
      </c>
      <c r="IF8307" s="200" t="s">
        <v>17242</v>
      </c>
    </row>
    <row r="8308" spans="237:240" x14ac:dyDescent="0.3">
      <c r="IC8308" s="200" t="s">
        <v>17830</v>
      </c>
      <c r="ID8308" s="200" t="s">
        <v>17831</v>
      </c>
      <c r="IE8308" s="200" t="s">
        <v>17832</v>
      </c>
      <c r="IF8308" s="200" t="s">
        <v>17242</v>
      </c>
    </row>
    <row r="8309" spans="237:240" x14ac:dyDescent="0.3">
      <c r="IC8309" s="200" t="s">
        <v>17833</v>
      </c>
      <c r="ID8309" s="200" t="s">
        <v>17834</v>
      </c>
      <c r="IE8309" s="200" t="s">
        <v>17835</v>
      </c>
      <c r="IF8309" s="200" t="s">
        <v>17242</v>
      </c>
    </row>
    <row r="8310" spans="237:240" x14ac:dyDescent="0.3">
      <c r="IC8310" s="200" t="s">
        <v>17836</v>
      </c>
      <c r="ID8310" s="200" t="s">
        <v>17837</v>
      </c>
      <c r="IE8310" s="200" t="s">
        <v>17838</v>
      </c>
      <c r="IF8310" s="200" t="s">
        <v>17242</v>
      </c>
    </row>
    <row r="8311" spans="237:240" x14ac:dyDescent="0.3">
      <c r="IC8311" s="200" t="s">
        <v>17839</v>
      </c>
      <c r="ID8311" s="200" t="s">
        <v>17840</v>
      </c>
      <c r="IE8311" s="200" t="s">
        <v>17841</v>
      </c>
      <c r="IF8311" s="200" t="s">
        <v>17242</v>
      </c>
    </row>
    <row r="8312" spans="237:240" x14ac:dyDescent="0.3">
      <c r="IC8312" s="200" t="s">
        <v>17842</v>
      </c>
      <c r="ID8312" s="200" t="s">
        <v>17843</v>
      </c>
      <c r="IE8312" s="200" t="s">
        <v>17844</v>
      </c>
      <c r="IF8312" s="200" t="s">
        <v>17242</v>
      </c>
    </row>
    <row r="8313" spans="237:240" x14ac:dyDescent="0.3">
      <c r="IC8313" s="200" t="s">
        <v>17842</v>
      </c>
      <c r="ID8313" s="200" t="s">
        <v>17845</v>
      </c>
      <c r="IE8313" s="200" t="s">
        <v>17846</v>
      </c>
      <c r="IF8313" s="200" t="s">
        <v>17242</v>
      </c>
    </row>
    <row r="8314" spans="237:240" x14ac:dyDescent="0.3">
      <c r="IC8314" s="200" t="s">
        <v>17842</v>
      </c>
      <c r="ID8314" s="200" t="s">
        <v>17847</v>
      </c>
      <c r="IE8314" s="200" t="s">
        <v>17848</v>
      </c>
      <c r="IF8314" s="200" t="s">
        <v>17242</v>
      </c>
    </row>
    <row r="8315" spans="237:240" x14ac:dyDescent="0.3">
      <c r="IC8315" s="200" t="s">
        <v>17849</v>
      </c>
      <c r="ID8315" s="200" t="s">
        <v>17850</v>
      </c>
      <c r="IE8315" s="200" t="s">
        <v>17851</v>
      </c>
      <c r="IF8315" s="200" t="s">
        <v>17242</v>
      </c>
    </row>
    <row r="8316" spans="237:240" x14ac:dyDescent="0.3">
      <c r="IC8316" s="200" t="s">
        <v>17849</v>
      </c>
      <c r="ID8316" s="200" t="s">
        <v>17852</v>
      </c>
      <c r="IE8316" s="200" t="s">
        <v>17853</v>
      </c>
      <c r="IF8316" s="200" t="s">
        <v>17242</v>
      </c>
    </row>
    <row r="8317" spans="237:240" x14ac:dyDescent="0.3">
      <c r="IC8317" s="200" t="s">
        <v>17849</v>
      </c>
      <c r="ID8317" s="200" t="s">
        <v>17854</v>
      </c>
      <c r="IE8317" s="200" t="s">
        <v>17855</v>
      </c>
      <c r="IF8317" s="200" t="s">
        <v>17242</v>
      </c>
    </row>
    <row r="8318" spans="237:240" x14ac:dyDescent="0.3">
      <c r="IC8318" s="200" t="s">
        <v>17849</v>
      </c>
      <c r="ID8318" s="200" t="s">
        <v>17856</v>
      </c>
      <c r="IE8318" s="200" t="s">
        <v>17857</v>
      </c>
      <c r="IF8318" s="200" t="s">
        <v>17242</v>
      </c>
    </row>
    <row r="8319" spans="237:240" x14ac:dyDescent="0.3">
      <c r="IC8319" s="200" t="s">
        <v>17849</v>
      </c>
      <c r="ID8319" s="200" t="s">
        <v>17858</v>
      </c>
      <c r="IE8319" s="200" t="s">
        <v>17859</v>
      </c>
      <c r="IF8319" s="200" t="s">
        <v>17242</v>
      </c>
    </row>
    <row r="8320" spans="237:240" x14ac:dyDescent="0.3">
      <c r="IC8320" s="200" t="s">
        <v>17849</v>
      </c>
      <c r="ID8320" s="200" t="s">
        <v>17860</v>
      </c>
      <c r="IE8320" s="200" t="s">
        <v>17861</v>
      </c>
      <c r="IF8320" s="200" t="s">
        <v>17242</v>
      </c>
    </row>
    <row r="8321" spans="237:240" x14ac:dyDescent="0.3">
      <c r="IC8321" s="200" t="s">
        <v>17849</v>
      </c>
      <c r="ID8321" s="200" t="s">
        <v>17862</v>
      </c>
      <c r="IE8321" s="200" t="s">
        <v>17863</v>
      </c>
      <c r="IF8321" s="200" t="s">
        <v>17242</v>
      </c>
    </row>
    <row r="8322" spans="237:240" x14ac:dyDescent="0.3">
      <c r="IC8322" s="200" t="s">
        <v>17864</v>
      </c>
      <c r="ID8322" s="200" t="s">
        <v>17865</v>
      </c>
      <c r="IE8322" s="200" t="s">
        <v>17866</v>
      </c>
      <c r="IF8322" s="200" t="s">
        <v>17242</v>
      </c>
    </row>
    <row r="8323" spans="237:240" x14ac:dyDescent="0.3">
      <c r="IC8323" s="200" t="s">
        <v>17864</v>
      </c>
      <c r="ID8323" s="200" t="s">
        <v>17867</v>
      </c>
      <c r="IE8323" s="200" t="s">
        <v>17868</v>
      </c>
      <c r="IF8323" s="200" t="s">
        <v>17242</v>
      </c>
    </row>
    <row r="8324" spans="237:240" x14ac:dyDescent="0.3">
      <c r="IC8324" s="200" t="s">
        <v>17869</v>
      </c>
      <c r="ID8324" s="200" t="s">
        <v>17870</v>
      </c>
      <c r="IE8324" s="200" t="s">
        <v>17871</v>
      </c>
      <c r="IF8324" s="200" t="s">
        <v>17242</v>
      </c>
    </row>
    <row r="8325" spans="237:240" x14ac:dyDescent="0.3">
      <c r="IC8325" s="200" t="s">
        <v>17869</v>
      </c>
      <c r="ID8325" s="200" t="s">
        <v>17872</v>
      </c>
      <c r="IE8325" s="200" t="s">
        <v>17873</v>
      </c>
      <c r="IF8325" s="200" t="s">
        <v>17242</v>
      </c>
    </row>
    <row r="8326" spans="237:240" x14ac:dyDescent="0.3">
      <c r="IC8326" s="200" t="s">
        <v>17869</v>
      </c>
      <c r="ID8326" s="200" t="s">
        <v>17874</v>
      </c>
      <c r="IE8326" s="200" t="s">
        <v>17875</v>
      </c>
      <c r="IF8326" s="200" t="s">
        <v>17242</v>
      </c>
    </row>
    <row r="8327" spans="237:240" x14ac:dyDescent="0.3">
      <c r="IC8327" s="200" t="s">
        <v>17876</v>
      </c>
      <c r="ID8327" s="200" t="s">
        <v>17877</v>
      </c>
      <c r="IE8327" s="200" t="s">
        <v>17878</v>
      </c>
      <c r="IF8327" s="200" t="s">
        <v>17242</v>
      </c>
    </row>
    <row r="8328" spans="237:240" x14ac:dyDescent="0.3">
      <c r="IC8328" s="200" t="s">
        <v>17876</v>
      </c>
      <c r="ID8328" s="200" t="s">
        <v>17879</v>
      </c>
      <c r="IE8328" s="200" t="s">
        <v>17880</v>
      </c>
      <c r="IF8328" s="200" t="s">
        <v>17242</v>
      </c>
    </row>
    <row r="8329" spans="237:240" x14ac:dyDescent="0.3">
      <c r="IC8329" s="200" t="s">
        <v>17876</v>
      </c>
      <c r="ID8329" s="200" t="s">
        <v>17881</v>
      </c>
      <c r="IE8329" s="200" t="s">
        <v>17882</v>
      </c>
      <c r="IF8329" s="200" t="s">
        <v>17242</v>
      </c>
    </row>
    <row r="8330" spans="237:240" x14ac:dyDescent="0.3">
      <c r="IC8330" s="200" t="s">
        <v>17876</v>
      </c>
      <c r="ID8330" s="200" t="s">
        <v>17883</v>
      </c>
      <c r="IE8330" s="200" t="s">
        <v>17884</v>
      </c>
      <c r="IF8330" s="200" t="s">
        <v>17242</v>
      </c>
    </row>
    <row r="8331" spans="237:240" x14ac:dyDescent="0.3">
      <c r="IC8331" s="200" t="s">
        <v>17876</v>
      </c>
      <c r="ID8331" s="200" t="s">
        <v>17885</v>
      </c>
      <c r="IE8331" s="200" t="s">
        <v>17886</v>
      </c>
      <c r="IF8331" s="200" t="s">
        <v>17242</v>
      </c>
    </row>
    <row r="8332" spans="237:240" x14ac:dyDescent="0.3">
      <c r="IC8332" s="200" t="s">
        <v>17887</v>
      </c>
      <c r="ID8332" s="200" t="s">
        <v>17888</v>
      </c>
      <c r="IE8332" s="200" t="s">
        <v>17889</v>
      </c>
      <c r="IF8332" s="200" t="s">
        <v>17242</v>
      </c>
    </row>
    <row r="8333" spans="237:240" x14ac:dyDescent="0.3">
      <c r="IC8333" s="200" t="s">
        <v>17887</v>
      </c>
      <c r="ID8333" s="200" t="s">
        <v>17890</v>
      </c>
      <c r="IE8333" s="200" t="s">
        <v>17891</v>
      </c>
      <c r="IF8333" s="200" t="s">
        <v>17242</v>
      </c>
    </row>
    <row r="8334" spans="237:240" x14ac:dyDescent="0.3">
      <c r="IC8334" s="200" t="s">
        <v>17887</v>
      </c>
      <c r="ID8334" s="200" t="s">
        <v>17892</v>
      </c>
      <c r="IE8334" s="200" t="s">
        <v>17893</v>
      </c>
      <c r="IF8334" s="200" t="s">
        <v>17242</v>
      </c>
    </row>
    <row r="8335" spans="237:240" x14ac:dyDescent="0.3">
      <c r="IC8335" s="200" t="s">
        <v>17887</v>
      </c>
      <c r="ID8335" s="200" t="s">
        <v>17894</v>
      </c>
      <c r="IE8335" s="200" t="s">
        <v>17895</v>
      </c>
      <c r="IF8335" s="200" t="s">
        <v>17242</v>
      </c>
    </row>
    <row r="8336" spans="237:240" x14ac:dyDescent="0.3">
      <c r="IC8336" s="200" t="s">
        <v>17887</v>
      </c>
      <c r="ID8336" s="200" t="s">
        <v>17896</v>
      </c>
      <c r="IE8336" s="200" t="s">
        <v>17897</v>
      </c>
      <c r="IF8336" s="200" t="s">
        <v>17242</v>
      </c>
    </row>
    <row r="8337" spans="237:240" x14ac:dyDescent="0.3">
      <c r="IC8337" s="200" t="s">
        <v>17887</v>
      </c>
      <c r="ID8337" s="200" t="s">
        <v>17898</v>
      </c>
      <c r="IE8337" s="200" t="s">
        <v>17899</v>
      </c>
      <c r="IF8337" s="200" t="s">
        <v>17242</v>
      </c>
    </row>
    <row r="8338" spans="237:240" x14ac:dyDescent="0.3">
      <c r="IC8338" s="200" t="s">
        <v>17887</v>
      </c>
      <c r="ID8338" s="200" t="s">
        <v>17900</v>
      </c>
      <c r="IE8338" s="200" t="s">
        <v>17901</v>
      </c>
      <c r="IF8338" s="200" t="s">
        <v>17242</v>
      </c>
    </row>
    <row r="8339" spans="237:240" x14ac:dyDescent="0.3">
      <c r="IC8339" s="200" t="s">
        <v>17887</v>
      </c>
      <c r="ID8339" s="200" t="s">
        <v>17902</v>
      </c>
      <c r="IE8339" s="200" t="s">
        <v>17903</v>
      </c>
      <c r="IF8339" s="200" t="s">
        <v>17242</v>
      </c>
    </row>
    <row r="8340" spans="237:240" x14ac:dyDescent="0.3">
      <c r="IC8340" s="200" t="s">
        <v>17887</v>
      </c>
      <c r="ID8340" s="200" t="s">
        <v>17904</v>
      </c>
      <c r="IE8340" s="200" t="s">
        <v>17905</v>
      </c>
      <c r="IF8340" s="200" t="s">
        <v>17242</v>
      </c>
    </row>
    <row r="8341" spans="237:240" x14ac:dyDescent="0.3">
      <c r="IC8341" s="200" t="s">
        <v>17887</v>
      </c>
      <c r="ID8341" s="200" t="s">
        <v>17906</v>
      </c>
      <c r="IE8341" s="200" t="s">
        <v>17907</v>
      </c>
      <c r="IF8341" s="200" t="s">
        <v>17242</v>
      </c>
    </row>
    <row r="8342" spans="237:240" x14ac:dyDescent="0.3">
      <c r="IC8342" s="200" t="s">
        <v>17887</v>
      </c>
      <c r="ID8342" s="200" t="s">
        <v>17908</v>
      </c>
      <c r="IE8342" s="200" t="s">
        <v>17909</v>
      </c>
      <c r="IF8342" s="200" t="s">
        <v>17242</v>
      </c>
    </row>
    <row r="8343" spans="237:240" x14ac:dyDescent="0.3">
      <c r="IC8343" s="200" t="s">
        <v>17887</v>
      </c>
      <c r="ID8343" s="200" t="s">
        <v>17910</v>
      </c>
      <c r="IE8343" s="200" t="s">
        <v>17911</v>
      </c>
      <c r="IF8343" s="200" t="s">
        <v>17242</v>
      </c>
    </row>
    <row r="8344" spans="237:240" x14ac:dyDescent="0.3">
      <c r="IC8344" s="200" t="s">
        <v>17887</v>
      </c>
      <c r="ID8344" s="200" t="s">
        <v>17912</v>
      </c>
      <c r="IE8344" s="200" t="s">
        <v>17913</v>
      </c>
      <c r="IF8344" s="200" t="s">
        <v>17242</v>
      </c>
    </row>
    <row r="8345" spans="237:240" x14ac:dyDescent="0.3">
      <c r="IC8345" s="200" t="s">
        <v>17887</v>
      </c>
      <c r="ID8345" s="200" t="s">
        <v>4014</v>
      </c>
      <c r="IE8345" s="200" t="s">
        <v>17914</v>
      </c>
      <c r="IF8345" s="200" t="s">
        <v>17242</v>
      </c>
    </row>
    <row r="8346" spans="237:240" x14ac:dyDescent="0.3">
      <c r="IC8346" s="200" t="s">
        <v>17915</v>
      </c>
      <c r="ID8346" s="200" t="s">
        <v>17916</v>
      </c>
      <c r="IE8346" s="200" t="s">
        <v>17917</v>
      </c>
      <c r="IF8346" s="200" t="s">
        <v>17242</v>
      </c>
    </row>
    <row r="8347" spans="237:240" x14ac:dyDescent="0.3">
      <c r="IC8347" s="200" t="s">
        <v>17918</v>
      </c>
      <c r="ID8347" s="200" t="s">
        <v>17919</v>
      </c>
      <c r="IE8347" s="200" t="s">
        <v>17920</v>
      </c>
      <c r="IF8347" s="200" t="s">
        <v>17242</v>
      </c>
    </row>
    <row r="8348" spans="237:240" x14ac:dyDescent="0.3">
      <c r="IC8348" s="200" t="s">
        <v>17918</v>
      </c>
      <c r="ID8348" s="200" t="s">
        <v>17921</v>
      </c>
      <c r="IE8348" s="200" t="s">
        <v>17922</v>
      </c>
      <c r="IF8348" s="200" t="s">
        <v>17242</v>
      </c>
    </row>
    <row r="8349" spans="237:240" x14ac:dyDescent="0.3">
      <c r="IC8349" s="200" t="s">
        <v>17918</v>
      </c>
      <c r="ID8349" s="200" t="s">
        <v>17923</v>
      </c>
      <c r="IE8349" s="200" t="s">
        <v>17924</v>
      </c>
      <c r="IF8349" s="200" t="s">
        <v>17242</v>
      </c>
    </row>
    <row r="8350" spans="237:240" x14ac:dyDescent="0.3">
      <c r="IC8350" s="200" t="s">
        <v>17918</v>
      </c>
      <c r="ID8350" s="200" t="s">
        <v>17925</v>
      </c>
      <c r="IE8350" s="200" t="s">
        <v>17926</v>
      </c>
      <c r="IF8350" s="200" t="s">
        <v>17242</v>
      </c>
    </row>
    <row r="8351" spans="237:240" x14ac:dyDescent="0.3">
      <c r="IC8351" s="200" t="s">
        <v>17927</v>
      </c>
      <c r="ID8351" s="200" t="s">
        <v>17928</v>
      </c>
      <c r="IE8351" s="200" t="s">
        <v>17929</v>
      </c>
      <c r="IF8351" s="200" t="s">
        <v>17242</v>
      </c>
    </row>
    <row r="8352" spans="237:240" x14ac:dyDescent="0.3">
      <c r="IC8352" s="200" t="s">
        <v>17927</v>
      </c>
      <c r="ID8352" s="200" t="s">
        <v>17930</v>
      </c>
      <c r="IE8352" s="200" t="s">
        <v>17931</v>
      </c>
      <c r="IF8352" s="200" t="s">
        <v>17242</v>
      </c>
    </row>
    <row r="8353" spans="237:240" x14ac:dyDescent="0.3">
      <c r="IC8353" s="200" t="s">
        <v>17927</v>
      </c>
      <c r="ID8353" s="200" t="s">
        <v>17932</v>
      </c>
      <c r="IE8353" s="200" t="s">
        <v>17933</v>
      </c>
      <c r="IF8353" s="200" t="s">
        <v>17242</v>
      </c>
    </row>
    <row r="8354" spans="237:240" x14ac:dyDescent="0.3">
      <c r="IC8354" s="200" t="s">
        <v>17927</v>
      </c>
      <c r="ID8354" s="200" t="s">
        <v>17934</v>
      </c>
      <c r="IE8354" s="200" t="s">
        <v>17935</v>
      </c>
      <c r="IF8354" s="200" t="s">
        <v>17242</v>
      </c>
    </row>
    <row r="8355" spans="237:240" x14ac:dyDescent="0.3">
      <c r="IC8355" s="200" t="s">
        <v>17936</v>
      </c>
      <c r="ID8355" s="200" t="s">
        <v>17937</v>
      </c>
      <c r="IE8355" s="200" t="s">
        <v>17938</v>
      </c>
      <c r="IF8355" s="200" t="s">
        <v>17242</v>
      </c>
    </row>
    <row r="8356" spans="237:240" x14ac:dyDescent="0.3">
      <c r="IC8356" s="200" t="s">
        <v>17936</v>
      </c>
      <c r="ID8356" s="200" t="s">
        <v>17939</v>
      </c>
      <c r="IE8356" s="200" t="s">
        <v>17940</v>
      </c>
      <c r="IF8356" s="200" t="s">
        <v>17242</v>
      </c>
    </row>
    <row r="8357" spans="237:240" x14ac:dyDescent="0.3">
      <c r="IC8357" s="200" t="s">
        <v>17936</v>
      </c>
      <c r="ID8357" s="200" t="s">
        <v>17941</v>
      </c>
      <c r="IE8357" s="200" t="s">
        <v>17942</v>
      </c>
      <c r="IF8357" s="200" t="s">
        <v>17242</v>
      </c>
    </row>
    <row r="8358" spans="237:240" x14ac:dyDescent="0.3">
      <c r="IC8358" s="200" t="s">
        <v>17936</v>
      </c>
      <c r="ID8358" s="200" t="s">
        <v>17943</v>
      </c>
      <c r="IE8358" s="200" t="s">
        <v>17944</v>
      </c>
      <c r="IF8358" s="200" t="s">
        <v>17242</v>
      </c>
    </row>
    <row r="8359" spans="237:240" x14ac:dyDescent="0.3">
      <c r="IC8359" s="200" t="s">
        <v>17936</v>
      </c>
      <c r="ID8359" s="200" t="s">
        <v>17945</v>
      </c>
      <c r="IE8359" s="200" t="s">
        <v>17946</v>
      </c>
      <c r="IF8359" s="200" t="s">
        <v>17242</v>
      </c>
    </row>
    <row r="8360" spans="237:240" x14ac:dyDescent="0.3">
      <c r="IC8360" s="200" t="s">
        <v>17936</v>
      </c>
      <c r="ID8360" s="200" t="s">
        <v>15054</v>
      </c>
      <c r="IE8360" s="200" t="s">
        <v>17947</v>
      </c>
      <c r="IF8360" s="200" t="s">
        <v>17242</v>
      </c>
    </row>
    <row r="8361" spans="237:240" x14ac:dyDescent="0.3">
      <c r="IC8361" s="200" t="s">
        <v>17936</v>
      </c>
      <c r="ID8361" s="200" t="s">
        <v>17948</v>
      </c>
      <c r="IE8361" s="200" t="s">
        <v>17949</v>
      </c>
      <c r="IF8361" s="200" t="s">
        <v>17242</v>
      </c>
    </row>
    <row r="8362" spans="237:240" x14ac:dyDescent="0.3">
      <c r="IC8362" s="200" t="s">
        <v>17936</v>
      </c>
      <c r="ID8362" s="200" t="s">
        <v>17950</v>
      </c>
      <c r="IE8362" s="200" t="s">
        <v>17951</v>
      </c>
      <c r="IF8362" s="200" t="s">
        <v>17242</v>
      </c>
    </row>
    <row r="8363" spans="237:240" x14ac:dyDescent="0.3">
      <c r="IC8363" s="200" t="s">
        <v>17936</v>
      </c>
      <c r="ID8363" s="200" t="s">
        <v>17952</v>
      </c>
      <c r="IE8363" s="200" t="s">
        <v>17953</v>
      </c>
      <c r="IF8363" s="200" t="s">
        <v>17242</v>
      </c>
    </row>
    <row r="8364" spans="237:240" x14ac:dyDescent="0.3">
      <c r="IC8364" s="200" t="s">
        <v>17936</v>
      </c>
      <c r="ID8364" s="200" t="s">
        <v>17954</v>
      </c>
      <c r="IE8364" s="200" t="s">
        <v>17955</v>
      </c>
      <c r="IF8364" s="200" t="s">
        <v>17242</v>
      </c>
    </row>
    <row r="8365" spans="237:240" x14ac:dyDescent="0.3">
      <c r="IC8365" s="200" t="s">
        <v>17936</v>
      </c>
      <c r="ID8365" s="200" t="s">
        <v>17956</v>
      </c>
      <c r="IE8365" s="200" t="s">
        <v>17957</v>
      </c>
      <c r="IF8365" s="200" t="s">
        <v>17242</v>
      </c>
    </row>
    <row r="8366" spans="237:240" x14ac:dyDescent="0.3">
      <c r="IC8366" s="200" t="s">
        <v>17936</v>
      </c>
      <c r="ID8366" s="200" t="s">
        <v>17958</v>
      </c>
      <c r="IE8366" s="200" t="s">
        <v>17959</v>
      </c>
      <c r="IF8366" s="200" t="s">
        <v>17242</v>
      </c>
    </row>
    <row r="8367" spans="237:240" x14ac:dyDescent="0.3">
      <c r="IC8367" s="200" t="s">
        <v>17960</v>
      </c>
      <c r="ID8367" s="200" t="s">
        <v>17961</v>
      </c>
      <c r="IE8367" s="200" t="s">
        <v>17962</v>
      </c>
      <c r="IF8367" s="200" t="s">
        <v>17242</v>
      </c>
    </row>
    <row r="8368" spans="237:240" x14ac:dyDescent="0.3">
      <c r="IC8368" s="200" t="s">
        <v>17963</v>
      </c>
      <c r="ID8368" s="200" t="s">
        <v>17964</v>
      </c>
      <c r="IE8368" s="200" t="s">
        <v>17965</v>
      </c>
      <c r="IF8368" s="200" t="s">
        <v>17242</v>
      </c>
    </row>
    <row r="8369" spans="237:240" x14ac:dyDescent="0.3">
      <c r="IC8369" s="200" t="s">
        <v>17966</v>
      </c>
      <c r="ID8369" s="200" t="s">
        <v>17967</v>
      </c>
      <c r="IE8369" s="200" t="s">
        <v>17968</v>
      </c>
      <c r="IF8369" s="200" t="s">
        <v>17242</v>
      </c>
    </row>
    <row r="8370" spans="237:240" x14ac:dyDescent="0.3">
      <c r="IC8370" s="200" t="s">
        <v>17969</v>
      </c>
      <c r="ID8370" s="200" t="s">
        <v>17970</v>
      </c>
      <c r="IE8370" s="200" t="s">
        <v>17971</v>
      </c>
      <c r="IF8370" s="200" t="s">
        <v>17242</v>
      </c>
    </row>
    <row r="8371" spans="237:240" x14ac:dyDescent="0.3">
      <c r="IC8371" s="200" t="s">
        <v>17972</v>
      </c>
      <c r="ID8371" s="200" t="s">
        <v>17973</v>
      </c>
      <c r="IE8371" s="200" t="s">
        <v>17974</v>
      </c>
      <c r="IF8371" s="200" t="s">
        <v>17242</v>
      </c>
    </row>
    <row r="8372" spans="237:240" x14ac:dyDescent="0.3">
      <c r="IC8372" s="200" t="s">
        <v>17972</v>
      </c>
      <c r="ID8372" s="200" t="s">
        <v>17975</v>
      </c>
      <c r="IE8372" s="200" t="s">
        <v>17976</v>
      </c>
      <c r="IF8372" s="200" t="s">
        <v>17242</v>
      </c>
    </row>
    <row r="8373" spans="237:240" x14ac:dyDescent="0.3">
      <c r="IC8373" s="200" t="s">
        <v>17977</v>
      </c>
      <c r="ID8373" s="200" t="s">
        <v>17978</v>
      </c>
      <c r="IE8373" s="200" t="s">
        <v>17979</v>
      </c>
      <c r="IF8373" s="200" t="s">
        <v>17242</v>
      </c>
    </row>
    <row r="8374" spans="237:240" x14ac:dyDescent="0.3">
      <c r="IC8374" s="200" t="s">
        <v>17980</v>
      </c>
      <c r="ID8374" s="200" t="s">
        <v>17981</v>
      </c>
      <c r="IE8374" s="200" t="s">
        <v>17982</v>
      </c>
      <c r="IF8374" s="200" t="s">
        <v>17242</v>
      </c>
    </row>
    <row r="8375" spans="237:240" x14ac:dyDescent="0.3">
      <c r="IC8375" s="200" t="s">
        <v>17983</v>
      </c>
      <c r="ID8375" s="200" t="s">
        <v>17984</v>
      </c>
      <c r="IE8375" s="200" t="s">
        <v>17985</v>
      </c>
      <c r="IF8375" s="200" t="s">
        <v>17242</v>
      </c>
    </row>
    <row r="8376" spans="237:240" x14ac:dyDescent="0.3">
      <c r="IC8376" s="200" t="s">
        <v>17983</v>
      </c>
      <c r="ID8376" s="200" t="s">
        <v>17986</v>
      </c>
      <c r="IE8376" s="200" t="s">
        <v>17987</v>
      </c>
      <c r="IF8376" s="200" t="s">
        <v>17242</v>
      </c>
    </row>
    <row r="8377" spans="237:240" x14ac:dyDescent="0.3">
      <c r="IC8377" s="200" t="s">
        <v>17983</v>
      </c>
      <c r="ID8377" s="200" t="s">
        <v>17988</v>
      </c>
      <c r="IE8377" s="200" t="s">
        <v>17989</v>
      </c>
      <c r="IF8377" s="200" t="s">
        <v>17242</v>
      </c>
    </row>
    <row r="8378" spans="237:240" x14ac:dyDescent="0.3">
      <c r="IC8378" s="200" t="s">
        <v>17990</v>
      </c>
      <c r="ID8378" s="200" t="s">
        <v>17991</v>
      </c>
      <c r="IE8378" s="200" t="s">
        <v>17992</v>
      </c>
      <c r="IF8378" s="200" t="s">
        <v>17242</v>
      </c>
    </row>
    <row r="8379" spans="237:240" x14ac:dyDescent="0.3">
      <c r="IC8379" s="200" t="s">
        <v>17990</v>
      </c>
      <c r="ID8379" s="200" t="s">
        <v>17993</v>
      </c>
      <c r="IE8379" s="200" t="s">
        <v>17994</v>
      </c>
      <c r="IF8379" s="200" t="s">
        <v>17242</v>
      </c>
    </row>
    <row r="8380" spans="237:240" x14ac:dyDescent="0.3">
      <c r="IC8380" s="200" t="s">
        <v>17990</v>
      </c>
      <c r="ID8380" s="200" t="s">
        <v>17995</v>
      </c>
      <c r="IE8380" s="200" t="s">
        <v>17996</v>
      </c>
      <c r="IF8380" s="200" t="s">
        <v>17242</v>
      </c>
    </row>
    <row r="8381" spans="237:240" x14ac:dyDescent="0.3">
      <c r="IC8381" s="200" t="s">
        <v>17990</v>
      </c>
      <c r="ID8381" s="200" t="s">
        <v>17997</v>
      </c>
      <c r="IE8381" s="200" t="s">
        <v>17998</v>
      </c>
      <c r="IF8381" s="200" t="s">
        <v>17242</v>
      </c>
    </row>
    <row r="8382" spans="237:240" x14ac:dyDescent="0.3">
      <c r="IC8382" s="200" t="s">
        <v>17990</v>
      </c>
      <c r="ID8382" s="200" t="s">
        <v>17999</v>
      </c>
      <c r="IE8382" s="200" t="s">
        <v>18000</v>
      </c>
      <c r="IF8382" s="200" t="s">
        <v>17242</v>
      </c>
    </row>
    <row r="8383" spans="237:240" x14ac:dyDescent="0.3">
      <c r="IC8383" s="200" t="s">
        <v>17990</v>
      </c>
      <c r="ID8383" s="200" t="s">
        <v>18001</v>
      </c>
      <c r="IE8383" s="200" t="s">
        <v>18002</v>
      </c>
      <c r="IF8383" s="200" t="s">
        <v>17242</v>
      </c>
    </row>
    <row r="8384" spans="237:240" x14ac:dyDescent="0.3">
      <c r="IC8384" s="200" t="s">
        <v>17990</v>
      </c>
      <c r="ID8384" s="200" t="s">
        <v>18003</v>
      </c>
      <c r="IE8384" s="200" t="s">
        <v>18004</v>
      </c>
      <c r="IF8384" s="200" t="s">
        <v>17242</v>
      </c>
    </row>
    <row r="8385" spans="237:240" x14ac:dyDescent="0.3">
      <c r="IC8385" s="200" t="s">
        <v>17990</v>
      </c>
      <c r="ID8385" s="200" t="s">
        <v>18005</v>
      </c>
      <c r="IE8385" s="200" t="s">
        <v>18006</v>
      </c>
      <c r="IF8385" s="200" t="s">
        <v>17242</v>
      </c>
    </row>
    <row r="8386" spans="237:240" x14ac:dyDescent="0.3">
      <c r="IC8386" s="200" t="s">
        <v>18007</v>
      </c>
      <c r="ID8386" s="200" t="s">
        <v>18008</v>
      </c>
      <c r="IE8386" s="200" t="s">
        <v>18009</v>
      </c>
      <c r="IF8386" s="200" t="s">
        <v>17242</v>
      </c>
    </row>
    <row r="8387" spans="237:240" x14ac:dyDescent="0.3">
      <c r="IC8387" s="200" t="s">
        <v>18010</v>
      </c>
      <c r="ID8387" s="200" t="s">
        <v>18011</v>
      </c>
      <c r="IE8387" s="200" t="s">
        <v>18012</v>
      </c>
      <c r="IF8387" s="200" t="s">
        <v>17242</v>
      </c>
    </row>
    <row r="8388" spans="237:240" x14ac:dyDescent="0.3">
      <c r="IC8388" s="200" t="s">
        <v>18013</v>
      </c>
      <c r="ID8388" s="200" t="s">
        <v>18014</v>
      </c>
      <c r="IE8388" s="200" t="s">
        <v>18015</v>
      </c>
      <c r="IF8388" s="200" t="s">
        <v>17242</v>
      </c>
    </row>
    <row r="8389" spans="237:240" x14ac:dyDescent="0.3">
      <c r="IC8389" s="200" t="s">
        <v>18016</v>
      </c>
      <c r="ID8389" s="200" t="s">
        <v>18017</v>
      </c>
      <c r="IE8389" s="200" t="s">
        <v>18018</v>
      </c>
      <c r="IF8389" s="200" t="s">
        <v>17242</v>
      </c>
    </row>
    <row r="8390" spans="237:240" x14ac:dyDescent="0.3">
      <c r="IC8390" s="200" t="s">
        <v>18019</v>
      </c>
      <c r="ID8390" s="200" t="s">
        <v>18020</v>
      </c>
      <c r="IE8390" s="200" t="s">
        <v>18021</v>
      </c>
      <c r="IF8390" s="200" t="s">
        <v>17242</v>
      </c>
    </row>
    <row r="8391" spans="237:240" x14ac:dyDescent="0.3">
      <c r="IC8391" s="200" t="s">
        <v>18019</v>
      </c>
      <c r="ID8391" s="200" t="s">
        <v>18022</v>
      </c>
      <c r="IE8391" s="200" t="s">
        <v>18023</v>
      </c>
      <c r="IF8391" s="200" t="s">
        <v>17242</v>
      </c>
    </row>
    <row r="8392" spans="237:240" x14ac:dyDescent="0.3">
      <c r="IC8392" s="200" t="s">
        <v>18019</v>
      </c>
      <c r="ID8392" s="200" t="s">
        <v>18024</v>
      </c>
      <c r="IE8392" s="200" t="s">
        <v>18025</v>
      </c>
      <c r="IF8392" s="200" t="s">
        <v>17242</v>
      </c>
    </row>
    <row r="8393" spans="237:240" x14ac:dyDescent="0.3">
      <c r="IC8393" s="200" t="s">
        <v>18026</v>
      </c>
      <c r="ID8393" s="200" t="s">
        <v>18027</v>
      </c>
      <c r="IE8393" s="200" t="s">
        <v>18028</v>
      </c>
      <c r="IF8393" s="200" t="s">
        <v>17242</v>
      </c>
    </row>
    <row r="8394" spans="237:240" x14ac:dyDescent="0.3">
      <c r="IC8394" s="200" t="s">
        <v>18026</v>
      </c>
      <c r="ID8394" s="200" t="s">
        <v>18029</v>
      </c>
      <c r="IE8394" s="200" t="s">
        <v>18030</v>
      </c>
      <c r="IF8394" s="200" t="s">
        <v>17242</v>
      </c>
    </row>
    <row r="8395" spans="237:240" x14ac:dyDescent="0.3">
      <c r="IC8395" s="200" t="s">
        <v>18031</v>
      </c>
      <c r="ID8395" s="200" t="s">
        <v>18032</v>
      </c>
      <c r="IE8395" s="200" t="s">
        <v>18033</v>
      </c>
      <c r="IF8395" s="200" t="s">
        <v>17242</v>
      </c>
    </row>
    <row r="8396" spans="237:240" x14ac:dyDescent="0.3">
      <c r="IC8396" s="200" t="s">
        <v>18034</v>
      </c>
      <c r="ID8396" s="200" t="s">
        <v>18035</v>
      </c>
      <c r="IE8396" s="200" t="s">
        <v>18036</v>
      </c>
      <c r="IF8396" s="200" t="s">
        <v>17242</v>
      </c>
    </row>
    <row r="8397" spans="237:240" x14ac:dyDescent="0.3">
      <c r="IC8397" s="200" t="s">
        <v>18034</v>
      </c>
      <c r="ID8397" s="200" t="s">
        <v>18037</v>
      </c>
      <c r="IE8397" s="200" t="s">
        <v>18038</v>
      </c>
      <c r="IF8397" s="200" t="s">
        <v>17242</v>
      </c>
    </row>
    <row r="8398" spans="237:240" x14ac:dyDescent="0.3">
      <c r="IC8398" s="200" t="s">
        <v>18039</v>
      </c>
      <c r="ID8398" s="200" t="s">
        <v>18040</v>
      </c>
      <c r="IE8398" s="200" t="s">
        <v>18041</v>
      </c>
      <c r="IF8398" s="200" t="s">
        <v>17242</v>
      </c>
    </row>
    <row r="8399" spans="237:240" x14ac:dyDescent="0.3">
      <c r="IC8399" s="200" t="s">
        <v>18039</v>
      </c>
      <c r="ID8399" s="200" t="s">
        <v>18042</v>
      </c>
      <c r="IE8399" s="200" t="s">
        <v>18043</v>
      </c>
      <c r="IF8399" s="200" t="s">
        <v>17242</v>
      </c>
    </row>
    <row r="8400" spans="237:240" x14ac:dyDescent="0.3">
      <c r="IC8400" s="200" t="s">
        <v>18039</v>
      </c>
      <c r="ID8400" s="200" t="s">
        <v>18044</v>
      </c>
      <c r="IE8400" s="200" t="s">
        <v>18045</v>
      </c>
      <c r="IF8400" s="200" t="s">
        <v>17242</v>
      </c>
    </row>
    <row r="8401" spans="237:240" x14ac:dyDescent="0.3">
      <c r="IC8401" s="200" t="s">
        <v>18039</v>
      </c>
      <c r="ID8401" s="200" t="s">
        <v>18046</v>
      </c>
      <c r="IE8401" s="200" t="s">
        <v>18047</v>
      </c>
      <c r="IF8401" s="200" t="s">
        <v>17242</v>
      </c>
    </row>
    <row r="8402" spans="237:240" x14ac:dyDescent="0.3">
      <c r="IC8402" s="200" t="s">
        <v>18039</v>
      </c>
      <c r="ID8402" s="200" t="s">
        <v>18048</v>
      </c>
      <c r="IE8402" s="200" t="s">
        <v>18049</v>
      </c>
      <c r="IF8402" s="200" t="s">
        <v>17242</v>
      </c>
    </row>
    <row r="8403" spans="237:240" x14ac:dyDescent="0.3">
      <c r="IC8403" s="200" t="s">
        <v>18039</v>
      </c>
      <c r="ID8403" s="200" t="s">
        <v>18050</v>
      </c>
      <c r="IE8403" s="200" t="s">
        <v>18051</v>
      </c>
      <c r="IF8403" s="200" t="s">
        <v>17242</v>
      </c>
    </row>
    <row r="8404" spans="237:240" x14ac:dyDescent="0.3">
      <c r="IC8404" s="200" t="s">
        <v>18039</v>
      </c>
      <c r="ID8404" s="200" t="s">
        <v>18052</v>
      </c>
      <c r="IE8404" s="200" t="s">
        <v>18053</v>
      </c>
      <c r="IF8404" s="200" t="s">
        <v>17242</v>
      </c>
    </row>
    <row r="8405" spans="237:240" x14ac:dyDescent="0.3">
      <c r="IC8405" s="200" t="s">
        <v>18039</v>
      </c>
      <c r="ID8405" s="200" t="s">
        <v>12776</v>
      </c>
      <c r="IE8405" s="200" t="s">
        <v>18054</v>
      </c>
      <c r="IF8405" s="200" t="s">
        <v>17242</v>
      </c>
    </row>
    <row r="8406" spans="237:240" x14ac:dyDescent="0.3">
      <c r="IC8406" s="200" t="s">
        <v>18039</v>
      </c>
      <c r="ID8406" s="200" t="s">
        <v>18055</v>
      </c>
      <c r="IE8406" s="200" t="s">
        <v>18056</v>
      </c>
      <c r="IF8406" s="200" t="s">
        <v>17242</v>
      </c>
    </row>
    <row r="8407" spans="237:240" x14ac:dyDescent="0.3">
      <c r="IC8407" s="200" t="s">
        <v>18039</v>
      </c>
      <c r="ID8407" s="200" t="s">
        <v>18057</v>
      </c>
      <c r="IE8407" s="200" t="s">
        <v>18058</v>
      </c>
      <c r="IF8407" s="200" t="s">
        <v>17242</v>
      </c>
    </row>
    <row r="8408" spans="237:240" x14ac:dyDescent="0.3">
      <c r="IC8408" s="200" t="s">
        <v>18039</v>
      </c>
      <c r="ID8408" s="200" t="s">
        <v>18059</v>
      </c>
      <c r="IE8408" s="200" t="s">
        <v>18060</v>
      </c>
      <c r="IF8408" s="200" t="s">
        <v>17242</v>
      </c>
    </row>
    <row r="8409" spans="237:240" x14ac:dyDescent="0.3">
      <c r="IC8409" s="200" t="s">
        <v>18039</v>
      </c>
      <c r="ID8409" s="200" t="s">
        <v>18061</v>
      </c>
      <c r="IE8409" s="200" t="s">
        <v>18062</v>
      </c>
      <c r="IF8409" s="200" t="s">
        <v>17242</v>
      </c>
    </row>
    <row r="8410" spans="237:240" x14ac:dyDescent="0.3">
      <c r="IC8410" s="200" t="s">
        <v>18039</v>
      </c>
      <c r="ID8410" s="200" t="s">
        <v>18063</v>
      </c>
      <c r="IE8410" s="200" t="s">
        <v>18064</v>
      </c>
      <c r="IF8410" s="200" t="s">
        <v>17242</v>
      </c>
    </row>
    <row r="8411" spans="237:240" x14ac:dyDescent="0.3">
      <c r="IC8411" s="200" t="s">
        <v>18039</v>
      </c>
      <c r="ID8411" s="200" t="s">
        <v>18065</v>
      </c>
      <c r="IE8411" s="200" t="s">
        <v>18066</v>
      </c>
      <c r="IF8411" s="200" t="s">
        <v>17242</v>
      </c>
    </row>
    <row r="8412" spans="237:240" x14ac:dyDescent="0.3">
      <c r="IC8412" s="200" t="s">
        <v>18039</v>
      </c>
      <c r="ID8412" s="200" t="s">
        <v>18067</v>
      </c>
      <c r="IE8412" s="200" t="s">
        <v>18068</v>
      </c>
      <c r="IF8412" s="200" t="s">
        <v>17242</v>
      </c>
    </row>
    <row r="8413" spans="237:240" x14ac:dyDescent="0.3">
      <c r="IC8413" s="200" t="s">
        <v>18039</v>
      </c>
      <c r="ID8413" s="200" t="s">
        <v>18069</v>
      </c>
      <c r="IE8413" s="200" t="s">
        <v>18070</v>
      </c>
      <c r="IF8413" s="200" t="s">
        <v>17242</v>
      </c>
    </row>
    <row r="8414" spans="237:240" x14ac:dyDescent="0.3">
      <c r="IC8414" s="200" t="s">
        <v>18039</v>
      </c>
      <c r="ID8414" s="200" t="s">
        <v>18071</v>
      </c>
      <c r="IE8414" s="200" t="s">
        <v>18072</v>
      </c>
      <c r="IF8414" s="200" t="s">
        <v>17242</v>
      </c>
    </row>
    <row r="8415" spans="237:240" x14ac:dyDescent="0.3">
      <c r="IC8415" s="200" t="s">
        <v>18039</v>
      </c>
      <c r="ID8415" s="200" t="s">
        <v>18073</v>
      </c>
      <c r="IE8415" s="200" t="s">
        <v>18074</v>
      </c>
      <c r="IF8415" s="200" t="s">
        <v>17242</v>
      </c>
    </row>
    <row r="8416" spans="237:240" x14ac:dyDescent="0.3">
      <c r="IC8416" s="200" t="s">
        <v>18039</v>
      </c>
      <c r="ID8416" s="200" t="s">
        <v>18075</v>
      </c>
      <c r="IE8416" s="200" t="s">
        <v>18076</v>
      </c>
      <c r="IF8416" s="200" t="s">
        <v>17242</v>
      </c>
    </row>
    <row r="8417" spans="237:240" x14ac:dyDescent="0.3">
      <c r="IC8417" s="200" t="s">
        <v>18039</v>
      </c>
      <c r="ID8417" s="200" t="s">
        <v>18077</v>
      </c>
      <c r="IE8417" s="200" t="s">
        <v>18078</v>
      </c>
      <c r="IF8417" s="200" t="s">
        <v>17242</v>
      </c>
    </row>
    <row r="8418" spans="237:240" x14ac:dyDescent="0.3">
      <c r="IC8418" s="200" t="s">
        <v>18039</v>
      </c>
      <c r="ID8418" s="200" t="s">
        <v>18079</v>
      </c>
      <c r="IE8418" s="200" t="s">
        <v>18080</v>
      </c>
      <c r="IF8418" s="200" t="s">
        <v>17242</v>
      </c>
    </row>
    <row r="8419" spans="237:240" x14ac:dyDescent="0.3">
      <c r="IC8419" s="200" t="s">
        <v>18081</v>
      </c>
      <c r="ID8419" s="200" t="s">
        <v>18082</v>
      </c>
      <c r="IE8419" s="200" t="s">
        <v>18083</v>
      </c>
      <c r="IF8419" s="200" t="s">
        <v>17242</v>
      </c>
    </row>
    <row r="8420" spans="237:240" x14ac:dyDescent="0.3">
      <c r="IC8420" s="200" t="s">
        <v>18081</v>
      </c>
      <c r="ID8420" s="200" t="s">
        <v>18084</v>
      </c>
      <c r="IE8420" s="200" t="s">
        <v>18085</v>
      </c>
      <c r="IF8420" s="200" t="s">
        <v>17242</v>
      </c>
    </row>
    <row r="8421" spans="237:240" x14ac:dyDescent="0.3">
      <c r="IC8421" s="200" t="s">
        <v>18086</v>
      </c>
      <c r="ID8421" s="200" t="s">
        <v>18087</v>
      </c>
      <c r="IE8421" s="200" t="s">
        <v>18088</v>
      </c>
      <c r="IF8421" s="200" t="s">
        <v>17242</v>
      </c>
    </row>
    <row r="8422" spans="237:240" x14ac:dyDescent="0.3">
      <c r="IC8422" s="200" t="s">
        <v>18089</v>
      </c>
      <c r="ID8422" s="200" t="s">
        <v>18090</v>
      </c>
      <c r="IE8422" s="200" t="s">
        <v>18091</v>
      </c>
      <c r="IF8422" s="200" t="s">
        <v>17242</v>
      </c>
    </row>
    <row r="8423" spans="237:240" x14ac:dyDescent="0.3">
      <c r="IC8423" s="200" t="s">
        <v>18092</v>
      </c>
      <c r="ID8423" s="200" t="s">
        <v>18093</v>
      </c>
      <c r="IE8423" s="200" t="s">
        <v>18094</v>
      </c>
      <c r="IF8423" s="200" t="s">
        <v>17242</v>
      </c>
    </row>
    <row r="8424" spans="237:240" x14ac:dyDescent="0.3">
      <c r="IC8424" s="200" t="s">
        <v>18095</v>
      </c>
      <c r="ID8424" s="200" t="s">
        <v>18096</v>
      </c>
      <c r="IE8424" s="200" t="s">
        <v>18097</v>
      </c>
      <c r="IF8424" s="200" t="s">
        <v>17242</v>
      </c>
    </row>
    <row r="8425" spans="237:240" x14ac:dyDescent="0.3">
      <c r="IC8425" s="200" t="s">
        <v>18098</v>
      </c>
      <c r="ID8425" s="200" t="s">
        <v>18099</v>
      </c>
      <c r="IE8425" s="200" t="s">
        <v>18100</v>
      </c>
      <c r="IF8425" s="200" t="s">
        <v>17242</v>
      </c>
    </row>
    <row r="8426" spans="237:240" x14ac:dyDescent="0.3">
      <c r="IC8426" s="200" t="s">
        <v>18098</v>
      </c>
      <c r="ID8426" s="200" t="s">
        <v>18101</v>
      </c>
      <c r="IE8426" s="200" t="s">
        <v>18102</v>
      </c>
      <c r="IF8426" s="200" t="s">
        <v>17242</v>
      </c>
    </row>
    <row r="8427" spans="237:240" x14ac:dyDescent="0.3">
      <c r="IC8427" s="200" t="s">
        <v>18098</v>
      </c>
      <c r="ID8427" s="200" t="s">
        <v>18103</v>
      </c>
      <c r="IE8427" s="200" t="s">
        <v>18104</v>
      </c>
      <c r="IF8427" s="200" t="s">
        <v>17242</v>
      </c>
    </row>
    <row r="8428" spans="237:240" x14ac:dyDescent="0.3">
      <c r="IC8428" s="200" t="s">
        <v>18098</v>
      </c>
      <c r="ID8428" s="200" t="s">
        <v>18105</v>
      </c>
      <c r="IE8428" s="200" t="s">
        <v>18106</v>
      </c>
      <c r="IF8428" s="200" t="s">
        <v>17242</v>
      </c>
    </row>
    <row r="8429" spans="237:240" x14ac:dyDescent="0.3">
      <c r="IC8429" s="200" t="s">
        <v>18098</v>
      </c>
      <c r="ID8429" s="200" t="s">
        <v>18107</v>
      </c>
      <c r="IE8429" s="200" t="s">
        <v>18108</v>
      </c>
      <c r="IF8429" s="200" t="s">
        <v>17242</v>
      </c>
    </row>
    <row r="8430" spans="237:240" x14ac:dyDescent="0.3">
      <c r="IC8430" s="200" t="s">
        <v>18109</v>
      </c>
      <c r="ID8430" s="200" t="s">
        <v>18110</v>
      </c>
      <c r="IE8430" s="200" t="s">
        <v>18111</v>
      </c>
      <c r="IF8430" s="200" t="s">
        <v>17242</v>
      </c>
    </row>
    <row r="8431" spans="237:240" x14ac:dyDescent="0.3">
      <c r="IC8431" s="200" t="s">
        <v>18109</v>
      </c>
      <c r="ID8431" s="200" t="s">
        <v>18112</v>
      </c>
      <c r="IE8431" s="200" t="s">
        <v>18113</v>
      </c>
      <c r="IF8431" s="200" t="s">
        <v>17242</v>
      </c>
    </row>
    <row r="8432" spans="237:240" x14ac:dyDescent="0.3">
      <c r="IC8432" s="200" t="s">
        <v>18109</v>
      </c>
      <c r="ID8432" s="200" t="s">
        <v>18114</v>
      </c>
      <c r="IE8432" s="200" t="s">
        <v>18115</v>
      </c>
      <c r="IF8432" s="200" t="s">
        <v>17242</v>
      </c>
    </row>
    <row r="8433" spans="237:240" x14ac:dyDescent="0.3">
      <c r="IC8433" s="200" t="s">
        <v>18109</v>
      </c>
      <c r="ID8433" s="200" t="s">
        <v>18116</v>
      </c>
      <c r="IE8433" s="200" t="s">
        <v>18117</v>
      </c>
      <c r="IF8433" s="200" t="s">
        <v>17242</v>
      </c>
    </row>
    <row r="8434" spans="237:240" x14ac:dyDescent="0.3">
      <c r="IC8434" s="200" t="s">
        <v>18109</v>
      </c>
      <c r="ID8434" s="200" t="s">
        <v>13473</v>
      </c>
      <c r="IE8434" s="200" t="s">
        <v>18118</v>
      </c>
      <c r="IF8434" s="200" t="s">
        <v>17242</v>
      </c>
    </row>
    <row r="8435" spans="237:240" x14ac:dyDescent="0.3">
      <c r="IC8435" s="200" t="s">
        <v>18109</v>
      </c>
      <c r="ID8435" s="200" t="s">
        <v>18119</v>
      </c>
      <c r="IE8435" s="200" t="s">
        <v>18120</v>
      </c>
      <c r="IF8435" s="200" t="s">
        <v>17242</v>
      </c>
    </row>
    <row r="8436" spans="237:240" x14ac:dyDescent="0.3">
      <c r="IC8436" s="200" t="s">
        <v>18109</v>
      </c>
      <c r="ID8436" s="200" t="s">
        <v>18121</v>
      </c>
      <c r="IE8436" s="200" t="s">
        <v>18122</v>
      </c>
      <c r="IF8436" s="200" t="s">
        <v>17242</v>
      </c>
    </row>
    <row r="8437" spans="237:240" x14ac:dyDescent="0.3">
      <c r="IC8437" s="200" t="s">
        <v>18109</v>
      </c>
      <c r="ID8437" s="200" t="s">
        <v>18123</v>
      </c>
      <c r="IE8437" s="200" t="s">
        <v>18124</v>
      </c>
      <c r="IF8437" s="200" t="s">
        <v>17242</v>
      </c>
    </row>
    <row r="8438" spans="237:240" x14ac:dyDescent="0.3">
      <c r="IC8438" s="200" t="s">
        <v>18109</v>
      </c>
      <c r="ID8438" s="200" t="s">
        <v>18125</v>
      </c>
      <c r="IE8438" s="200" t="s">
        <v>18126</v>
      </c>
      <c r="IF8438" s="200" t="s">
        <v>17242</v>
      </c>
    </row>
    <row r="8439" spans="237:240" x14ac:dyDescent="0.3">
      <c r="IC8439" s="200" t="s">
        <v>18109</v>
      </c>
      <c r="ID8439" s="200" t="s">
        <v>18127</v>
      </c>
      <c r="IE8439" s="200" t="s">
        <v>18128</v>
      </c>
      <c r="IF8439" s="200" t="s">
        <v>17242</v>
      </c>
    </row>
    <row r="8440" spans="237:240" x14ac:dyDescent="0.3">
      <c r="IC8440" s="200" t="s">
        <v>18109</v>
      </c>
      <c r="ID8440" s="200" t="s">
        <v>18129</v>
      </c>
      <c r="IE8440" s="200" t="s">
        <v>18130</v>
      </c>
      <c r="IF8440" s="200" t="s">
        <v>17242</v>
      </c>
    </row>
    <row r="8441" spans="237:240" x14ac:dyDescent="0.3">
      <c r="IC8441" s="200" t="s">
        <v>18109</v>
      </c>
      <c r="ID8441" s="200" t="s">
        <v>18131</v>
      </c>
      <c r="IE8441" s="200" t="s">
        <v>18132</v>
      </c>
      <c r="IF8441" s="200" t="s">
        <v>17242</v>
      </c>
    </row>
    <row r="8442" spans="237:240" x14ac:dyDescent="0.3">
      <c r="IC8442" s="200" t="s">
        <v>18109</v>
      </c>
      <c r="ID8442" s="200" t="s">
        <v>17690</v>
      </c>
      <c r="IE8442" s="200" t="s">
        <v>18133</v>
      </c>
      <c r="IF8442" s="200" t="s">
        <v>17242</v>
      </c>
    </row>
    <row r="8443" spans="237:240" x14ac:dyDescent="0.3">
      <c r="IC8443" s="200" t="s">
        <v>18109</v>
      </c>
      <c r="ID8443" s="200" t="s">
        <v>18134</v>
      </c>
      <c r="IE8443" s="200" t="s">
        <v>18135</v>
      </c>
      <c r="IF8443" s="200" t="s">
        <v>17242</v>
      </c>
    </row>
    <row r="8444" spans="237:240" x14ac:dyDescent="0.3">
      <c r="IC8444" s="200" t="s">
        <v>18109</v>
      </c>
      <c r="ID8444" s="200" t="s">
        <v>18136</v>
      </c>
      <c r="IE8444" s="200" t="s">
        <v>18137</v>
      </c>
      <c r="IF8444" s="200" t="s">
        <v>17242</v>
      </c>
    </row>
    <row r="8445" spans="237:240" x14ac:dyDescent="0.3">
      <c r="IC8445" s="200" t="s">
        <v>18138</v>
      </c>
      <c r="ID8445" s="200" t="s">
        <v>18139</v>
      </c>
      <c r="IE8445" s="200" t="s">
        <v>18140</v>
      </c>
      <c r="IF8445" s="200" t="s">
        <v>17242</v>
      </c>
    </row>
    <row r="8446" spans="237:240" x14ac:dyDescent="0.3">
      <c r="IC8446" s="200" t="s">
        <v>18138</v>
      </c>
      <c r="ID8446" s="200" t="s">
        <v>18141</v>
      </c>
      <c r="IE8446" s="200" t="s">
        <v>18142</v>
      </c>
      <c r="IF8446" s="200" t="s">
        <v>17242</v>
      </c>
    </row>
    <row r="8447" spans="237:240" x14ac:dyDescent="0.3">
      <c r="IC8447" s="200" t="s">
        <v>18138</v>
      </c>
      <c r="ID8447" s="200" t="s">
        <v>18143</v>
      </c>
      <c r="IE8447" s="200" t="s">
        <v>18144</v>
      </c>
      <c r="IF8447" s="200" t="s">
        <v>17242</v>
      </c>
    </row>
    <row r="8448" spans="237:240" x14ac:dyDescent="0.3">
      <c r="IC8448" s="200" t="s">
        <v>18138</v>
      </c>
      <c r="ID8448" s="200" t="s">
        <v>18145</v>
      </c>
      <c r="IE8448" s="200" t="s">
        <v>18146</v>
      </c>
      <c r="IF8448" s="200" t="s">
        <v>17242</v>
      </c>
    </row>
    <row r="8449" spans="237:240" x14ac:dyDescent="0.3">
      <c r="IC8449" s="200" t="s">
        <v>18147</v>
      </c>
      <c r="ID8449" s="200" t="s">
        <v>18148</v>
      </c>
      <c r="IE8449" s="200" t="s">
        <v>18149</v>
      </c>
      <c r="IF8449" s="200" t="s">
        <v>17242</v>
      </c>
    </row>
    <row r="8450" spans="237:240" x14ac:dyDescent="0.3">
      <c r="IC8450" s="200" t="s">
        <v>18150</v>
      </c>
      <c r="ID8450" s="200" t="s">
        <v>18151</v>
      </c>
      <c r="IE8450" s="200" t="s">
        <v>18152</v>
      </c>
      <c r="IF8450" s="200" t="s">
        <v>17242</v>
      </c>
    </row>
    <row r="8451" spans="237:240" x14ac:dyDescent="0.3">
      <c r="IC8451" s="200" t="s">
        <v>18150</v>
      </c>
      <c r="ID8451" s="200" t="s">
        <v>18153</v>
      </c>
      <c r="IE8451" s="200" t="s">
        <v>18154</v>
      </c>
      <c r="IF8451" s="200" t="s">
        <v>17242</v>
      </c>
    </row>
    <row r="8452" spans="237:240" x14ac:dyDescent="0.3">
      <c r="IC8452" s="200" t="s">
        <v>18150</v>
      </c>
      <c r="ID8452" s="200" t="s">
        <v>18155</v>
      </c>
      <c r="IE8452" s="200" t="s">
        <v>18156</v>
      </c>
      <c r="IF8452" s="200" t="s">
        <v>17242</v>
      </c>
    </row>
    <row r="8453" spans="237:240" x14ac:dyDescent="0.3">
      <c r="IC8453" s="200" t="s">
        <v>18150</v>
      </c>
      <c r="ID8453" s="200" t="s">
        <v>18157</v>
      </c>
      <c r="IE8453" s="200" t="s">
        <v>18158</v>
      </c>
      <c r="IF8453" s="200" t="s">
        <v>17242</v>
      </c>
    </row>
    <row r="8454" spans="237:240" x14ac:dyDescent="0.3">
      <c r="IC8454" s="200" t="s">
        <v>18150</v>
      </c>
      <c r="ID8454" s="200" t="s">
        <v>18159</v>
      </c>
      <c r="IE8454" s="200" t="s">
        <v>18160</v>
      </c>
      <c r="IF8454" s="200" t="s">
        <v>17242</v>
      </c>
    </row>
    <row r="8455" spans="237:240" x14ac:dyDescent="0.3">
      <c r="IC8455" s="200" t="s">
        <v>18150</v>
      </c>
      <c r="ID8455" s="200" t="s">
        <v>18161</v>
      </c>
      <c r="IE8455" s="200" t="s">
        <v>18162</v>
      </c>
      <c r="IF8455" s="200" t="s">
        <v>17242</v>
      </c>
    </row>
    <row r="8456" spans="237:240" x14ac:dyDescent="0.3">
      <c r="IC8456" s="200" t="s">
        <v>18163</v>
      </c>
      <c r="ID8456" s="200" t="s">
        <v>18164</v>
      </c>
      <c r="IE8456" s="200" t="s">
        <v>18165</v>
      </c>
      <c r="IF8456" s="200" t="s">
        <v>17242</v>
      </c>
    </row>
    <row r="8457" spans="237:240" x14ac:dyDescent="0.3">
      <c r="IC8457" s="200" t="s">
        <v>18166</v>
      </c>
      <c r="ID8457" s="200" t="s">
        <v>18167</v>
      </c>
      <c r="IE8457" s="200" t="s">
        <v>18168</v>
      </c>
      <c r="IF8457" s="200" t="s">
        <v>17242</v>
      </c>
    </row>
    <row r="8458" spans="237:240" x14ac:dyDescent="0.3">
      <c r="IC8458" s="200" t="s">
        <v>18169</v>
      </c>
      <c r="ID8458" s="200" t="s">
        <v>18170</v>
      </c>
      <c r="IE8458" s="200" t="s">
        <v>18171</v>
      </c>
      <c r="IF8458" s="200" t="s">
        <v>17242</v>
      </c>
    </row>
    <row r="8459" spans="237:240" x14ac:dyDescent="0.3">
      <c r="IC8459" s="200" t="s">
        <v>18169</v>
      </c>
      <c r="ID8459" s="200" t="s">
        <v>18172</v>
      </c>
      <c r="IE8459" s="200" t="s">
        <v>18173</v>
      </c>
      <c r="IF8459" s="200" t="s">
        <v>17242</v>
      </c>
    </row>
    <row r="8460" spans="237:240" x14ac:dyDescent="0.3">
      <c r="IC8460" s="200" t="s">
        <v>18169</v>
      </c>
      <c r="ID8460" s="200" t="s">
        <v>18174</v>
      </c>
      <c r="IE8460" s="200" t="s">
        <v>18175</v>
      </c>
      <c r="IF8460" s="200" t="s">
        <v>17242</v>
      </c>
    </row>
    <row r="8461" spans="237:240" x14ac:dyDescent="0.3">
      <c r="IC8461" s="200" t="s">
        <v>18169</v>
      </c>
      <c r="ID8461" s="200" t="s">
        <v>18176</v>
      </c>
      <c r="IE8461" s="200" t="s">
        <v>18177</v>
      </c>
      <c r="IF8461" s="200" t="s">
        <v>17242</v>
      </c>
    </row>
    <row r="8462" spans="237:240" x14ac:dyDescent="0.3">
      <c r="IC8462" s="200" t="s">
        <v>18169</v>
      </c>
      <c r="ID8462" s="200" t="s">
        <v>18178</v>
      </c>
      <c r="IE8462" s="200" t="s">
        <v>18179</v>
      </c>
      <c r="IF8462" s="200" t="s">
        <v>17242</v>
      </c>
    </row>
    <row r="8463" spans="237:240" x14ac:dyDescent="0.3">
      <c r="IC8463" s="200" t="s">
        <v>18169</v>
      </c>
      <c r="ID8463" s="200" t="s">
        <v>18180</v>
      </c>
      <c r="IE8463" s="200" t="s">
        <v>18181</v>
      </c>
      <c r="IF8463" s="200" t="s">
        <v>17242</v>
      </c>
    </row>
    <row r="8464" spans="237:240" x14ac:dyDescent="0.3">
      <c r="IC8464" s="200" t="s">
        <v>18169</v>
      </c>
      <c r="ID8464" s="200" t="s">
        <v>18182</v>
      </c>
      <c r="IE8464" s="200" t="s">
        <v>18183</v>
      </c>
      <c r="IF8464" s="200" t="s">
        <v>17242</v>
      </c>
    </row>
    <row r="8465" spans="237:240" x14ac:dyDescent="0.3">
      <c r="IC8465" s="200" t="s">
        <v>18169</v>
      </c>
      <c r="ID8465" s="200" t="s">
        <v>18184</v>
      </c>
      <c r="IE8465" s="200" t="s">
        <v>18185</v>
      </c>
      <c r="IF8465" s="200" t="s">
        <v>17242</v>
      </c>
    </row>
    <row r="8466" spans="237:240" x14ac:dyDescent="0.3">
      <c r="IC8466" s="200" t="s">
        <v>18169</v>
      </c>
      <c r="ID8466" s="200" t="s">
        <v>18186</v>
      </c>
      <c r="IE8466" s="200" t="s">
        <v>18187</v>
      </c>
      <c r="IF8466" s="200" t="s">
        <v>17242</v>
      </c>
    </row>
    <row r="8467" spans="237:240" x14ac:dyDescent="0.3">
      <c r="IC8467" s="200" t="s">
        <v>18169</v>
      </c>
      <c r="ID8467" s="200" t="s">
        <v>18188</v>
      </c>
      <c r="IE8467" s="200" t="s">
        <v>18189</v>
      </c>
      <c r="IF8467" s="200" t="s">
        <v>17242</v>
      </c>
    </row>
    <row r="8468" spans="237:240" x14ac:dyDescent="0.3">
      <c r="IC8468" s="200" t="s">
        <v>18169</v>
      </c>
      <c r="ID8468" s="200" t="s">
        <v>18190</v>
      </c>
      <c r="IE8468" s="200" t="s">
        <v>18191</v>
      </c>
      <c r="IF8468" s="200" t="s">
        <v>17242</v>
      </c>
    </row>
    <row r="8469" spans="237:240" x14ac:dyDescent="0.3">
      <c r="IC8469" s="200" t="s">
        <v>18169</v>
      </c>
      <c r="ID8469" s="200" t="s">
        <v>18192</v>
      </c>
      <c r="IE8469" s="200" t="s">
        <v>18193</v>
      </c>
      <c r="IF8469" s="200" t="s">
        <v>17242</v>
      </c>
    </row>
    <row r="8470" spans="237:240" x14ac:dyDescent="0.3">
      <c r="IC8470" s="200" t="s">
        <v>18169</v>
      </c>
      <c r="ID8470" s="200" t="s">
        <v>18194</v>
      </c>
      <c r="IE8470" s="200" t="s">
        <v>18195</v>
      </c>
      <c r="IF8470" s="200" t="s">
        <v>17242</v>
      </c>
    </row>
    <row r="8471" spans="237:240" x14ac:dyDescent="0.3">
      <c r="IC8471" s="200" t="s">
        <v>18169</v>
      </c>
      <c r="ID8471" s="200" t="s">
        <v>18196</v>
      </c>
      <c r="IE8471" s="200" t="s">
        <v>18197</v>
      </c>
      <c r="IF8471" s="200" t="s">
        <v>17242</v>
      </c>
    </row>
    <row r="8472" spans="237:240" x14ac:dyDescent="0.3">
      <c r="IC8472" s="200" t="s">
        <v>18169</v>
      </c>
      <c r="ID8472" s="200" t="s">
        <v>18198</v>
      </c>
      <c r="IE8472" s="200" t="s">
        <v>18199</v>
      </c>
      <c r="IF8472" s="200" t="s">
        <v>17242</v>
      </c>
    </row>
    <row r="8473" spans="237:240" x14ac:dyDescent="0.3">
      <c r="IC8473" s="200" t="s">
        <v>18169</v>
      </c>
      <c r="ID8473" s="200" t="s">
        <v>18200</v>
      </c>
      <c r="IE8473" s="200" t="s">
        <v>18201</v>
      </c>
      <c r="IF8473" s="200" t="s">
        <v>17242</v>
      </c>
    </row>
    <row r="8474" spans="237:240" x14ac:dyDescent="0.3">
      <c r="IC8474" s="200" t="s">
        <v>18169</v>
      </c>
      <c r="ID8474" s="200" t="s">
        <v>18202</v>
      </c>
      <c r="IE8474" s="200" t="s">
        <v>18203</v>
      </c>
      <c r="IF8474" s="200" t="s">
        <v>17242</v>
      </c>
    </row>
    <row r="8475" spans="237:240" x14ac:dyDescent="0.3">
      <c r="IC8475" s="200" t="s">
        <v>18169</v>
      </c>
      <c r="ID8475" s="200" t="s">
        <v>3781</v>
      </c>
      <c r="IE8475" s="200" t="s">
        <v>18204</v>
      </c>
      <c r="IF8475" s="200" t="s">
        <v>17242</v>
      </c>
    </row>
    <row r="8476" spans="237:240" x14ac:dyDescent="0.3">
      <c r="IC8476" s="200" t="s">
        <v>18169</v>
      </c>
      <c r="ID8476" s="200" t="s">
        <v>18205</v>
      </c>
      <c r="IE8476" s="200" t="s">
        <v>18206</v>
      </c>
      <c r="IF8476" s="200" t="s">
        <v>17242</v>
      </c>
    </row>
    <row r="8477" spans="237:240" x14ac:dyDescent="0.3">
      <c r="IC8477" s="200" t="s">
        <v>18169</v>
      </c>
      <c r="ID8477" s="200" t="s">
        <v>18207</v>
      </c>
      <c r="IE8477" s="200" t="s">
        <v>18208</v>
      </c>
      <c r="IF8477" s="200" t="s">
        <v>17242</v>
      </c>
    </row>
    <row r="8478" spans="237:240" x14ac:dyDescent="0.3">
      <c r="IC8478" s="200" t="s">
        <v>18169</v>
      </c>
      <c r="ID8478" s="200" t="s">
        <v>18209</v>
      </c>
      <c r="IE8478" s="200" t="s">
        <v>18210</v>
      </c>
      <c r="IF8478" s="200" t="s">
        <v>17242</v>
      </c>
    </row>
    <row r="8479" spans="237:240" x14ac:dyDescent="0.3">
      <c r="IC8479" s="200" t="s">
        <v>18169</v>
      </c>
      <c r="ID8479" s="200" t="s">
        <v>812</v>
      </c>
      <c r="IE8479" s="200" t="s">
        <v>18211</v>
      </c>
      <c r="IF8479" s="200" t="s">
        <v>17242</v>
      </c>
    </row>
    <row r="8480" spans="237:240" x14ac:dyDescent="0.3">
      <c r="IC8480" s="200" t="s">
        <v>18169</v>
      </c>
      <c r="ID8480" s="200" t="s">
        <v>18212</v>
      </c>
      <c r="IE8480" s="200" t="s">
        <v>18213</v>
      </c>
      <c r="IF8480" s="200" t="s">
        <v>17242</v>
      </c>
    </row>
    <row r="8481" spans="237:240" x14ac:dyDescent="0.3">
      <c r="IC8481" s="200" t="s">
        <v>18169</v>
      </c>
      <c r="ID8481" s="200" t="s">
        <v>18214</v>
      </c>
      <c r="IE8481" s="200" t="s">
        <v>18215</v>
      </c>
      <c r="IF8481" s="200" t="s">
        <v>17242</v>
      </c>
    </row>
    <row r="8482" spans="237:240" x14ac:dyDescent="0.3">
      <c r="IC8482" s="200" t="s">
        <v>18169</v>
      </c>
      <c r="ID8482" s="200" t="s">
        <v>18216</v>
      </c>
      <c r="IE8482" s="200" t="s">
        <v>18217</v>
      </c>
      <c r="IF8482" s="200" t="s">
        <v>17242</v>
      </c>
    </row>
    <row r="8483" spans="237:240" x14ac:dyDescent="0.3">
      <c r="IC8483" s="200" t="s">
        <v>18169</v>
      </c>
      <c r="ID8483" s="200" t="s">
        <v>18218</v>
      </c>
      <c r="IE8483" s="200" t="s">
        <v>18219</v>
      </c>
      <c r="IF8483" s="200" t="s">
        <v>17242</v>
      </c>
    </row>
    <row r="8484" spans="237:240" x14ac:dyDescent="0.3">
      <c r="IC8484" s="200" t="s">
        <v>18220</v>
      </c>
      <c r="ID8484" s="200" t="s">
        <v>18221</v>
      </c>
      <c r="IE8484" s="200" t="s">
        <v>18222</v>
      </c>
      <c r="IF8484" s="200" t="s">
        <v>17242</v>
      </c>
    </row>
    <row r="8485" spans="237:240" x14ac:dyDescent="0.3">
      <c r="IC8485" s="200" t="s">
        <v>18220</v>
      </c>
      <c r="ID8485" s="200" t="s">
        <v>18223</v>
      </c>
      <c r="IE8485" s="200" t="s">
        <v>18224</v>
      </c>
      <c r="IF8485" s="200" t="s">
        <v>17242</v>
      </c>
    </row>
    <row r="8486" spans="237:240" x14ac:dyDescent="0.3">
      <c r="IC8486" s="200" t="s">
        <v>18220</v>
      </c>
      <c r="ID8486" s="200" t="s">
        <v>2532</v>
      </c>
      <c r="IE8486" s="200" t="s">
        <v>18225</v>
      </c>
      <c r="IF8486" s="200" t="s">
        <v>17242</v>
      </c>
    </row>
    <row r="8487" spans="237:240" x14ac:dyDescent="0.3">
      <c r="IC8487" s="200" t="s">
        <v>18220</v>
      </c>
      <c r="ID8487" s="200" t="s">
        <v>18226</v>
      </c>
      <c r="IE8487" s="200" t="s">
        <v>18227</v>
      </c>
      <c r="IF8487" s="200" t="s">
        <v>17242</v>
      </c>
    </row>
    <row r="8488" spans="237:240" x14ac:dyDescent="0.3">
      <c r="IC8488" s="200" t="s">
        <v>18220</v>
      </c>
      <c r="ID8488" s="200" t="s">
        <v>18228</v>
      </c>
      <c r="IE8488" s="200" t="s">
        <v>18229</v>
      </c>
      <c r="IF8488" s="200" t="s">
        <v>17242</v>
      </c>
    </row>
    <row r="8489" spans="237:240" x14ac:dyDescent="0.3">
      <c r="IC8489" s="200" t="s">
        <v>18230</v>
      </c>
      <c r="ID8489" s="200" t="s">
        <v>18231</v>
      </c>
      <c r="IE8489" s="200" t="s">
        <v>18232</v>
      </c>
      <c r="IF8489" s="200" t="s">
        <v>17242</v>
      </c>
    </row>
    <row r="8490" spans="237:240" x14ac:dyDescent="0.3">
      <c r="IC8490" s="200" t="s">
        <v>18233</v>
      </c>
      <c r="ID8490" s="200" t="s">
        <v>18234</v>
      </c>
      <c r="IE8490" s="200" t="s">
        <v>18235</v>
      </c>
      <c r="IF8490" s="200" t="s">
        <v>17242</v>
      </c>
    </row>
    <row r="8491" spans="237:240" x14ac:dyDescent="0.3">
      <c r="IC8491" s="200" t="s">
        <v>18233</v>
      </c>
      <c r="ID8491" s="200" t="s">
        <v>18236</v>
      </c>
      <c r="IE8491" s="200" t="s">
        <v>18237</v>
      </c>
      <c r="IF8491" s="200" t="s">
        <v>17242</v>
      </c>
    </row>
    <row r="8492" spans="237:240" x14ac:dyDescent="0.3">
      <c r="IC8492" s="200" t="s">
        <v>18233</v>
      </c>
      <c r="ID8492" s="200" t="s">
        <v>18238</v>
      </c>
      <c r="IE8492" s="200" t="s">
        <v>18239</v>
      </c>
      <c r="IF8492" s="200" t="s">
        <v>17242</v>
      </c>
    </row>
    <row r="8493" spans="237:240" x14ac:dyDescent="0.3">
      <c r="IC8493" s="200" t="s">
        <v>18233</v>
      </c>
      <c r="ID8493" s="200" t="s">
        <v>18240</v>
      </c>
      <c r="IE8493" s="200" t="s">
        <v>18241</v>
      </c>
      <c r="IF8493" s="200" t="s">
        <v>17242</v>
      </c>
    </row>
    <row r="8494" spans="237:240" x14ac:dyDescent="0.3">
      <c r="IC8494" s="200" t="s">
        <v>18233</v>
      </c>
      <c r="ID8494" s="200" t="s">
        <v>18242</v>
      </c>
      <c r="IE8494" s="200" t="s">
        <v>18243</v>
      </c>
      <c r="IF8494" s="200" t="s">
        <v>17242</v>
      </c>
    </row>
    <row r="8495" spans="237:240" x14ac:dyDescent="0.3">
      <c r="IC8495" s="200" t="s">
        <v>18233</v>
      </c>
      <c r="ID8495" s="200" t="s">
        <v>18244</v>
      </c>
      <c r="IE8495" s="200" t="s">
        <v>18245</v>
      </c>
      <c r="IF8495" s="200" t="s">
        <v>17242</v>
      </c>
    </row>
    <row r="8496" spans="237:240" x14ac:dyDescent="0.3">
      <c r="IC8496" s="200" t="s">
        <v>18233</v>
      </c>
      <c r="ID8496" s="200" t="s">
        <v>18246</v>
      </c>
      <c r="IE8496" s="200" t="s">
        <v>18247</v>
      </c>
      <c r="IF8496" s="200" t="s">
        <v>17242</v>
      </c>
    </row>
    <row r="8497" spans="237:240" x14ac:dyDescent="0.3">
      <c r="IC8497" s="200" t="s">
        <v>18233</v>
      </c>
      <c r="ID8497" s="200" t="s">
        <v>18248</v>
      </c>
      <c r="IE8497" s="200" t="s">
        <v>18249</v>
      </c>
      <c r="IF8497" s="200" t="s">
        <v>17242</v>
      </c>
    </row>
    <row r="8498" spans="237:240" x14ac:dyDescent="0.3">
      <c r="IC8498" s="200" t="s">
        <v>18233</v>
      </c>
      <c r="ID8498" s="200" t="s">
        <v>18250</v>
      </c>
      <c r="IE8498" s="200" t="s">
        <v>18251</v>
      </c>
      <c r="IF8498" s="200" t="s">
        <v>17242</v>
      </c>
    </row>
    <row r="8499" spans="237:240" x14ac:dyDescent="0.3">
      <c r="IC8499" s="200" t="s">
        <v>18233</v>
      </c>
      <c r="ID8499" s="200" t="s">
        <v>18252</v>
      </c>
      <c r="IE8499" s="200" t="s">
        <v>18253</v>
      </c>
      <c r="IF8499" s="200" t="s">
        <v>17242</v>
      </c>
    </row>
    <row r="8500" spans="237:240" x14ac:dyDescent="0.3">
      <c r="IC8500" s="200" t="s">
        <v>18233</v>
      </c>
      <c r="ID8500" s="200" t="s">
        <v>18254</v>
      </c>
      <c r="IE8500" s="200" t="s">
        <v>18255</v>
      </c>
      <c r="IF8500" s="200" t="s">
        <v>17242</v>
      </c>
    </row>
    <row r="8501" spans="237:240" x14ac:dyDescent="0.3">
      <c r="IC8501" s="200" t="s">
        <v>18233</v>
      </c>
      <c r="ID8501" s="200" t="s">
        <v>18256</v>
      </c>
      <c r="IE8501" s="200" t="s">
        <v>18257</v>
      </c>
      <c r="IF8501" s="200" t="s">
        <v>17242</v>
      </c>
    </row>
    <row r="8502" spans="237:240" x14ac:dyDescent="0.3">
      <c r="IC8502" s="200" t="s">
        <v>18233</v>
      </c>
      <c r="ID8502" s="200" t="s">
        <v>18258</v>
      </c>
      <c r="IE8502" s="200" t="s">
        <v>18259</v>
      </c>
      <c r="IF8502" s="200" t="s">
        <v>17242</v>
      </c>
    </row>
    <row r="8503" spans="237:240" x14ac:dyDescent="0.3">
      <c r="IC8503" s="200" t="s">
        <v>18233</v>
      </c>
      <c r="ID8503" s="200" t="s">
        <v>18260</v>
      </c>
      <c r="IE8503" s="200" t="s">
        <v>18261</v>
      </c>
      <c r="IF8503" s="200" t="s">
        <v>17242</v>
      </c>
    </row>
    <row r="8504" spans="237:240" x14ac:dyDescent="0.3">
      <c r="IC8504" s="200" t="s">
        <v>18233</v>
      </c>
      <c r="ID8504" s="200" t="s">
        <v>18262</v>
      </c>
      <c r="IE8504" s="200" t="s">
        <v>18263</v>
      </c>
      <c r="IF8504" s="200" t="s">
        <v>17242</v>
      </c>
    </row>
    <row r="8505" spans="237:240" x14ac:dyDescent="0.3">
      <c r="IC8505" s="200" t="s">
        <v>18233</v>
      </c>
      <c r="ID8505" s="200" t="s">
        <v>18264</v>
      </c>
      <c r="IE8505" s="200" t="s">
        <v>18265</v>
      </c>
      <c r="IF8505" s="200" t="s">
        <v>17242</v>
      </c>
    </row>
    <row r="8506" spans="237:240" x14ac:dyDescent="0.3">
      <c r="IC8506" s="200" t="s">
        <v>18233</v>
      </c>
      <c r="ID8506" s="200" t="s">
        <v>18266</v>
      </c>
      <c r="IE8506" s="200" t="s">
        <v>18267</v>
      </c>
      <c r="IF8506" s="200" t="s">
        <v>17242</v>
      </c>
    </row>
    <row r="8507" spans="237:240" x14ac:dyDescent="0.3">
      <c r="IC8507" s="200" t="s">
        <v>18233</v>
      </c>
      <c r="ID8507" s="200" t="s">
        <v>18268</v>
      </c>
      <c r="IE8507" s="200" t="s">
        <v>18269</v>
      </c>
      <c r="IF8507" s="200" t="s">
        <v>17242</v>
      </c>
    </row>
    <row r="8508" spans="237:240" x14ac:dyDescent="0.3">
      <c r="IC8508" s="200" t="s">
        <v>18233</v>
      </c>
      <c r="ID8508" s="200" t="s">
        <v>18270</v>
      </c>
      <c r="IE8508" s="200" t="s">
        <v>18271</v>
      </c>
      <c r="IF8508" s="200" t="s">
        <v>17242</v>
      </c>
    </row>
    <row r="8509" spans="237:240" x14ac:dyDescent="0.3">
      <c r="IC8509" s="200" t="s">
        <v>18233</v>
      </c>
      <c r="ID8509" s="200" t="s">
        <v>18272</v>
      </c>
      <c r="IE8509" s="200" t="s">
        <v>18273</v>
      </c>
      <c r="IF8509" s="200" t="s">
        <v>17242</v>
      </c>
    </row>
    <row r="8510" spans="237:240" x14ac:dyDescent="0.3">
      <c r="IC8510" s="200" t="s">
        <v>18274</v>
      </c>
      <c r="ID8510" s="200" t="s">
        <v>18275</v>
      </c>
      <c r="IE8510" s="200" t="s">
        <v>18276</v>
      </c>
      <c r="IF8510" s="200" t="s">
        <v>17242</v>
      </c>
    </row>
    <row r="8511" spans="237:240" x14ac:dyDescent="0.3">
      <c r="IC8511" s="200" t="s">
        <v>18274</v>
      </c>
      <c r="ID8511" s="200" t="s">
        <v>18277</v>
      </c>
      <c r="IE8511" s="200" t="s">
        <v>18278</v>
      </c>
      <c r="IF8511" s="200" t="s">
        <v>17242</v>
      </c>
    </row>
    <row r="8512" spans="237:240" x14ac:dyDescent="0.3">
      <c r="IC8512" s="200" t="s">
        <v>18279</v>
      </c>
      <c r="ID8512" s="200" t="s">
        <v>18280</v>
      </c>
      <c r="IE8512" s="200" t="s">
        <v>18281</v>
      </c>
      <c r="IF8512" s="200" t="s">
        <v>17242</v>
      </c>
    </row>
    <row r="8513" spans="237:240" x14ac:dyDescent="0.3">
      <c r="IC8513" s="200" t="s">
        <v>18279</v>
      </c>
      <c r="ID8513" s="200" t="s">
        <v>18282</v>
      </c>
      <c r="IE8513" s="200" t="s">
        <v>18283</v>
      </c>
      <c r="IF8513" s="200" t="s">
        <v>17242</v>
      </c>
    </row>
    <row r="8514" spans="237:240" x14ac:dyDescent="0.3">
      <c r="IC8514" s="200" t="s">
        <v>18284</v>
      </c>
      <c r="ID8514" s="200" t="s">
        <v>18285</v>
      </c>
      <c r="IE8514" s="200" t="s">
        <v>18286</v>
      </c>
      <c r="IF8514" s="200" t="s">
        <v>17242</v>
      </c>
    </row>
    <row r="8515" spans="237:240" x14ac:dyDescent="0.3">
      <c r="IC8515" s="200" t="s">
        <v>18284</v>
      </c>
      <c r="ID8515" s="200" t="s">
        <v>18287</v>
      </c>
      <c r="IE8515" s="200" t="s">
        <v>18288</v>
      </c>
      <c r="IF8515" s="200" t="s">
        <v>17242</v>
      </c>
    </row>
    <row r="8516" spans="237:240" x14ac:dyDescent="0.3">
      <c r="IC8516" s="200" t="s">
        <v>18284</v>
      </c>
      <c r="ID8516" s="200" t="s">
        <v>18289</v>
      </c>
      <c r="IE8516" s="200" t="s">
        <v>18290</v>
      </c>
      <c r="IF8516" s="200" t="s">
        <v>17242</v>
      </c>
    </row>
    <row r="8517" spans="237:240" x14ac:dyDescent="0.3">
      <c r="IC8517" s="200" t="s">
        <v>18284</v>
      </c>
      <c r="ID8517" s="200" t="s">
        <v>18291</v>
      </c>
      <c r="IE8517" s="200" t="s">
        <v>18292</v>
      </c>
      <c r="IF8517" s="200" t="s">
        <v>17242</v>
      </c>
    </row>
    <row r="8518" spans="237:240" x14ac:dyDescent="0.3">
      <c r="IC8518" s="200" t="s">
        <v>18284</v>
      </c>
      <c r="ID8518" s="200" t="s">
        <v>18293</v>
      </c>
      <c r="IE8518" s="200" t="s">
        <v>18294</v>
      </c>
      <c r="IF8518" s="200" t="s">
        <v>17242</v>
      </c>
    </row>
    <row r="8519" spans="237:240" x14ac:dyDescent="0.3">
      <c r="IC8519" s="200" t="s">
        <v>18284</v>
      </c>
      <c r="ID8519" s="200" t="s">
        <v>18295</v>
      </c>
      <c r="IE8519" s="200" t="s">
        <v>18296</v>
      </c>
      <c r="IF8519" s="200" t="s">
        <v>17242</v>
      </c>
    </row>
    <row r="8520" spans="237:240" x14ac:dyDescent="0.3">
      <c r="IC8520" s="200" t="s">
        <v>18284</v>
      </c>
      <c r="ID8520" s="200" t="s">
        <v>17115</v>
      </c>
      <c r="IE8520" s="200" t="s">
        <v>18297</v>
      </c>
      <c r="IF8520" s="200" t="s">
        <v>17242</v>
      </c>
    </row>
    <row r="8521" spans="237:240" x14ac:dyDescent="0.3">
      <c r="IC8521" s="200" t="s">
        <v>18284</v>
      </c>
      <c r="ID8521" s="200" t="s">
        <v>18298</v>
      </c>
      <c r="IE8521" s="200" t="s">
        <v>18299</v>
      </c>
      <c r="IF8521" s="200" t="s">
        <v>17242</v>
      </c>
    </row>
    <row r="8522" spans="237:240" x14ac:dyDescent="0.3">
      <c r="IC8522" s="200" t="s">
        <v>18300</v>
      </c>
      <c r="ID8522" s="200" t="s">
        <v>18301</v>
      </c>
      <c r="IE8522" s="200" t="s">
        <v>18302</v>
      </c>
      <c r="IF8522" s="200" t="s">
        <v>17242</v>
      </c>
    </row>
    <row r="8523" spans="237:240" x14ac:dyDescent="0.3">
      <c r="IC8523" s="200" t="s">
        <v>18303</v>
      </c>
      <c r="ID8523" s="200" t="s">
        <v>18304</v>
      </c>
      <c r="IE8523" s="200" t="s">
        <v>18305</v>
      </c>
      <c r="IF8523" s="200" t="s">
        <v>17242</v>
      </c>
    </row>
    <row r="8524" spans="237:240" x14ac:dyDescent="0.3">
      <c r="IC8524" s="200" t="s">
        <v>18303</v>
      </c>
      <c r="ID8524" s="200" t="s">
        <v>18306</v>
      </c>
      <c r="IE8524" s="200" t="s">
        <v>18307</v>
      </c>
      <c r="IF8524" s="200" t="s">
        <v>17242</v>
      </c>
    </row>
    <row r="8525" spans="237:240" x14ac:dyDescent="0.3">
      <c r="IC8525" s="200" t="s">
        <v>18303</v>
      </c>
      <c r="ID8525" s="200" t="s">
        <v>17426</v>
      </c>
      <c r="IE8525" s="200" t="s">
        <v>18308</v>
      </c>
      <c r="IF8525" s="200" t="s">
        <v>17242</v>
      </c>
    </row>
    <row r="8526" spans="237:240" x14ac:dyDescent="0.3">
      <c r="IC8526" s="200" t="s">
        <v>18309</v>
      </c>
      <c r="ID8526" s="200" t="s">
        <v>18052</v>
      </c>
      <c r="IE8526" s="200" t="s">
        <v>18053</v>
      </c>
      <c r="IF8526" s="200" t="s">
        <v>17242</v>
      </c>
    </row>
    <row r="8527" spans="237:240" x14ac:dyDescent="0.3">
      <c r="IC8527" s="200" t="s">
        <v>18310</v>
      </c>
      <c r="ID8527" s="200" t="s">
        <v>18311</v>
      </c>
      <c r="IE8527" s="200" t="s">
        <v>18312</v>
      </c>
      <c r="IF8527" s="200" t="s">
        <v>17242</v>
      </c>
    </row>
    <row r="8528" spans="237:240" x14ac:dyDescent="0.3">
      <c r="IC8528" s="200" t="s">
        <v>18313</v>
      </c>
      <c r="ID8528" s="200" t="s">
        <v>18314</v>
      </c>
      <c r="IE8528" s="200" t="s">
        <v>18315</v>
      </c>
      <c r="IF8528" s="200" t="s">
        <v>17242</v>
      </c>
    </row>
    <row r="8529" spans="237:240" x14ac:dyDescent="0.3">
      <c r="IC8529" s="200" t="s">
        <v>18313</v>
      </c>
      <c r="ID8529" s="200" t="s">
        <v>18316</v>
      </c>
      <c r="IE8529" s="200" t="s">
        <v>18317</v>
      </c>
      <c r="IF8529" s="200" t="s">
        <v>17242</v>
      </c>
    </row>
    <row r="8530" spans="237:240" x14ac:dyDescent="0.3">
      <c r="IC8530" s="200" t="s">
        <v>18318</v>
      </c>
      <c r="ID8530" s="200" t="s">
        <v>18319</v>
      </c>
      <c r="IE8530" s="200" t="s">
        <v>18320</v>
      </c>
      <c r="IF8530" s="200" t="s">
        <v>17242</v>
      </c>
    </row>
    <row r="8531" spans="237:240" x14ac:dyDescent="0.3">
      <c r="IC8531" s="200" t="s">
        <v>18318</v>
      </c>
      <c r="ID8531" s="200" t="s">
        <v>18321</v>
      </c>
      <c r="IE8531" s="200" t="s">
        <v>18322</v>
      </c>
      <c r="IF8531" s="200" t="s">
        <v>17242</v>
      </c>
    </row>
    <row r="8532" spans="237:240" x14ac:dyDescent="0.3">
      <c r="IC8532" s="200" t="s">
        <v>18323</v>
      </c>
      <c r="ID8532" s="200" t="s">
        <v>18324</v>
      </c>
      <c r="IE8532" s="200" t="s">
        <v>18325</v>
      </c>
      <c r="IF8532" s="200" t="s">
        <v>17242</v>
      </c>
    </row>
    <row r="8533" spans="237:240" x14ac:dyDescent="0.3">
      <c r="IC8533" s="200" t="s">
        <v>18323</v>
      </c>
      <c r="ID8533" s="200" t="s">
        <v>18326</v>
      </c>
      <c r="IE8533" s="200" t="s">
        <v>18327</v>
      </c>
      <c r="IF8533" s="200" t="s">
        <v>17242</v>
      </c>
    </row>
    <row r="8534" spans="237:240" x14ac:dyDescent="0.3">
      <c r="IC8534" s="200" t="s">
        <v>18323</v>
      </c>
      <c r="ID8534" s="200" t="s">
        <v>18328</v>
      </c>
      <c r="IE8534" s="200" t="s">
        <v>18329</v>
      </c>
      <c r="IF8534" s="200" t="s">
        <v>17242</v>
      </c>
    </row>
    <row r="8535" spans="237:240" x14ac:dyDescent="0.3">
      <c r="IC8535" s="200" t="s">
        <v>18323</v>
      </c>
      <c r="ID8535" s="200" t="s">
        <v>18330</v>
      </c>
      <c r="IE8535" s="200" t="s">
        <v>18331</v>
      </c>
      <c r="IF8535" s="200" t="s">
        <v>17242</v>
      </c>
    </row>
    <row r="8536" spans="237:240" x14ac:dyDescent="0.3">
      <c r="IC8536" s="200" t="s">
        <v>18323</v>
      </c>
      <c r="ID8536" s="200" t="s">
        <v>18332</v>
      </c>
      <c r="IE8536" s="200" t="s">
        <v>18333</v>
      </c>
      <c r="IF8536" s="200" t="s">
        <v>17242</v>
      </c>
    </row>
    <row r="8537" spans="237:240" x14ac:dyDescent="0.3">
      <c r="IC8537" s="200" t="s">
        <v>18323</v>
      </c>
      <c r="ID8537" s="200" t="s">
        <v>18334</v>
      </c>
      <c r="IE8537" s="200" t="s">
        <v>18335</v>
      </c>
      <c r="IF8537" s="200" t="s">
        <v>17242</v>
      </c>
    </row>
    <row r="8538" spans="237:240" x14ac:dyDescent="0.3">
      <c r="IC8538" s="200" t="s">
        <v>18336</v>
      </c>
      <c r="ID8538" s="200" t="s">
        <v>18337</v>
      </c>
      <c r="IE8538" s="200" t="s">
        <v>18338</v>
      </c>
      <c r="IF8538" s="200" t="s">
        <v>17242</v>
      </c>
    </row>
    <row r="8539" spans="237:240" x14ac:dyDescent="0.3">
      <c r="IC8539" s="200" t="s">
        <v>18336</v>
      </c>
      <c r="ID8539" s="200" t="s">
        <v>18339</v>
      </c>
      <c r="IE8539" s="200" t="s">
        <v>18340</v>
      </c>
      <c r="IF8539" s="200" t="s">
        <v>17242</v>
      </c>
    </row>
    <row r="8540" spans="237:240" x14ac:dyDescent="0.3">
      <c r="IC8540" s="200" t="s">
        <v>18336</v>
      </c>
      <c r="ID8540" s="200" t="s">
        <v>18341</v>
      </c>
      <c r="IE8540" s="200" t="s">
        <v>18342</v>
      </c>
      <c r="IF8540" s="200" t="s">
        <v>17242</v>
      </c>
    </row>
    <row r="8541" spans="237:240" x14ac:dyDescent="0.3">
      <c r="IC8541" s="200" t="s">
        <v>18336</v>
      </c>
      <c r="ID8541" s="200" t="s">
        <v>18343</v>
      </c>
      <c r="IE8541" s="200" t="s">
        <v>18344</v>
      </c>
      <c r="IF8541" s="200" t="s">
        <v>17242</v>
      </c>
    </row>
    <row r="8542" spans="237:240" x14ac:dyDescent="0.3">
      <c r="IC8542" s="200" t="s">
        <v>18336</v>
      </c>
      <c r="ID8542" s="200" t="s">
        <v>18345</v>
      </c>
      <c r="IE8542" s="200" t="s">
        <v>18346</v>
      </c>
      <c r="IF8542" s="200" t="s">
        <v>17242</v>
      </c>
    </row>
    <row r="8543" spans="237:240" x14ac:dyDescent="0.3">
      <c r="IC8543" s="200" t="s">
        <v>18336</v>
      </c>
      <c r="ID8543" s="200" t="s">
        <v>18347</v>
      </c>
      <c r="IE8543" s="200" t="s">
        <v>18348</v>
      </c>
      <c r="IF8543" s="200" t="s">
        <v>17242</v>
      </c>
    </row>
    <row r="8544" spans="237:240" x14ac:dyDescent="0.3">
      <c r="IC8544" s="200" t="s">
        <v>18336</v>
      </c>
      <c r="ID8544" s="200" t="s">
        <v>18349</v>
      </c>
      <c r="IE8544" s="200" t="s">
        <v>18350</v>
      </c>
      <c r="IF8544" s="200" t="s">
        <v>17242</v>
      </c>
    </row>
    <row r="8545" spans="237:240" x14ac:dyDescent="0.3">
      <c r="IC8545" s="200" t="s">
        <v>18336</v>
      </c>
      <c r="ID8545" s="200" t="s">
        <v>18351</v>
      </c>
      <c r="IE8545" s="200" t="s">
        <v>18352</v>
      </c>
      <c r="IF8545" s="200" t="s">
        <v>17242</v>
      </c>
    </row>
    <row r="8546" spans="237:240" x14ac:dyDescent="0.3">
      <c r="IC8546" s="200" t="s">
        <v>18336</v>
      </c>
      <c r="ID8546" s="200" t="s">
        <v>18353</v>
      </c>
      <c r="IE8546" s="200" t="s">
        <v>18354</v>
      </c>
      <c r="IF8546" s="200" t="s">
        <v>17242</v>
      </c>
    </row>
    <row r="8547" spans="237:240" x14ac:dyDescent="0.3">
      <c r="IC8547" s="200" t="s">
        <v>18336</v>
      </c>
      <c r="ID8547" s="200" t="s">
        <v>18355</v>
      </c>
      <c r="IE8547" s="200" t="s">
        <v>18356</v>
      </c>
      <c r="IF8547" s="200" t="s">
        <v>17242</v>
      </c>
    </row>
    <row r="8548" spans="237:240" x14ac:dyDescent="0.3">
      <c r="IC8548" s="200" t="s">
        <v>18336</v>
      </c>
      <c r="ID8548" s="200" t="s">
        <v>18357</v>
      </c>
      <c r="IE8548" s="200" t="s">
        <v>18358</v>
      </c>
      <c r="IF8548" s="200" t="s">
        <v>17242</v>
      </c>
    </row>
    <row r="8549" spans="237:240" x14ac:dyDescent="0.3">
      <c r="IC8549" s="200" t="s">
        <v>18336</v>
      </c>
      <c r="ID8549" s="200" t="s">
        <v>18359</v>
      </c>
      <c r="IE8549" s="200" t="s">
        <v>18360</v>
      </c>
      <c r="IF8549" s="200" t="s">
        <v>17242</v>
      </c>
    </row>
    <row r="8550" spans="237:240" x14ac:dyDescent="0.3">
      <c r="IC8550" s="200" t="s">
        <v>18336</v>
      </c>
      <c r="ID8550" s="200" t="s">
        <v>18361</v>
      </c>
      <c r="IE8550" s="200" t="s">
        <v>18362</v>
      </c>
      <c r="IF8550" s="200" t="s">
        <v>17242</v>
      </c>
    </row>
    <row r="8551" spans="237:240" x14ac:dyDescent="0.3">
      <c r="IC8551" s="200" t="s">
        <v>18336</v>
      </c>
      <c r="ID8551" s="200" t="s">
        <v>4066</v>
      </c>
      <c r="IE8551" s="200" t="s">
        <v>18363</v>
      </c>
      <c r="IF8551" s="200" t="s">
        <v>17242</v>
      </c>
    </row>
    <row r="8552" spans="237:240" x14ac:dyDescent="0.3">
      <c r="IC8552" s="200" t="s">
        <v>18336</v>
      </c>
      <c r="ID8552" s="200" t="s">
        <v>18364</v>
      </c>
      <c r="IE8552" s="200" t="s">
        <v>18365</v>
      </c>
      <c r="IF8552" s="200" t="s">
        <v>17242</v>
      </c>
    </row>
    <row r="8553" spans="237:240" x14ac:dyDescent="0.3">
      <c r="IC8553" s="200" t="s">
        <v>18336</v>
      </c>
      <c r="ID8553" s="200" t="s">
        <v>18366</v>
      </c>
      <c r="IE8553" s="200" t="s">
        <v>18367</v>
      </c>
      <c r="IF8553" s="200" t="s">
        <v>17242</v>
      </c>
    </row>
    <row r="8554" spans="237:240" x14ac:dyDescent="0.3">
      <c r="IC8554" s="200" t="s">
        <v>18336</v>
      </c>
      <c r="ID8554" s="200" t="s">
        <v>18368</v>
      </c>
      <c r="IE8554" s="200" t="s">
        <v>18369</v>
      </c>
      <c r="IF8554" s="200" t="s">
        <v>17242</v>
      </c>
    </row>
    <row r="8555" spans="237:240" x14ac:dyDescent="0.3">
      <c r="IC8555" s="200" t="s">
        <v>18336</v>
      </c>
      <c r="ID8555" s="200" t="s">
        <v>18370</v>
      </c>
      <c r="IE8555" s="200" t="s">
        <v>18371</v>
      </c>
      <c r="IF8555" s="200" t="s">
        <v>17242</v>
      </c>
    </row>
    <row r="8556" spans="237:240" x14ac:dyDescent="0.3">
      <c r="IC8556" s="200" t="s">
        <v>18336</v>
      </c>
      <c r="ID8556" s="200" t="s">
        <v>18372</v>
      </c>
      <c r="IE8556" s="200" t="s">
        <v>18373</v>
      </c>
      <c r="IF8556" s="200" t="s">
        <v>17242</v>
      </c>
    </row>
    <row r="8557" spans="237:240" x14ac:dyDescent="0.3">
      <c r="IC8557" s="200" t="s">
        <v>18336</v>
      </c>
      <c r="ID8557" s="200" t="s">
        <v>7136</v>
      </c>
      <c r="IE8557" s="200" t="s">
        <v>18374</v>
      </c>
      <c r="IF8557" s="200" t="s">
        <v>17242</v>
      </c>
    </row>
    <row r="8558" spans="237:240" x14ac:dyDescent="0.3">
      <c r="IC8558" s="200" t="s">
        <v>18336</v>
      </c>
      <c r="ID8558" s="200" t="s">
        <v>18375</v>
      </c>
      <c r="IE8558" s="200" t="s">
        <v>18376</v>
      </c>
      <c r="IF8558" s="200" t="s">
        <v>17242</v>
      </c>
    </row>
    <row r="8559" spans="237:240" x14ac:dyDescent="0.3">
      <c r="IC8559" s="200" t="s">
        <v>18336</v>
      </c>
      <c r="ID8559" s="200" t="s">
        <v>18377</v>
      </c>
      <c r="IE8559" s="200" t="s">
        <v>18378</v>
      </c>
      <c r="IF8559" s="200" t="s">
        <v>17242</v>
      </c>
    </row>
    <row r="8560" spans="237:240" x14ac:dyDescent="0.3">
      <c r="IC8560" s="200" t="s">
        <v>18336</v>
      </c>
      <c r="ID8560" s="200" t="s">
        <v>18379</v>
      </c>
      <c r="IE8560" s="200" t="s">
        <v>18380</v>
      </c>
      <c r="IF8560" s="200" t="s">
        <v>17242</v>
      </c>
    </row>
    <row r="8561" spans="237:240" x14ac:dyDescent="0.3">
      <c r="IC8561" s="200" t="s">
        <v>18336</v>
      </c>
      <c r="ID8561" s="200" t="s">
        <v>18381</v>
      </c>
      <c r="IE8561" s="200" t="s">
        <v>18382</v>
      </c>
      <c r="IF8561" s="200" t="s">
        <v>17242</v>
      </c>
    </row>
    <row r="8562" spans="237:240" x14ac:dyDescent="0.3">
      <c r="IC8562" s="200" t="s">
        <v>18336</v>
      </c>
      <c r="ID8562" s="200" t="s">
        <v>18383</v>
      </c>
      <c r="IE8562" s="200" t="s">
        <v>18384</v>
      </c>
      <c r="IF8562" s="200" t="s">
        <v>17242</v>
      </c>
    </row>
    <row r="8563" spans="237:240" x14ac:dyDescent="0.3">
      <c r="IC8563" s="200" t="s">
        <v>18336</v>
      </c>
      <c r="ID8563" s="200" t="s">
        <v>18385</v>
      </c>
      <c r="IE8563" s="200" t="s">
        <v>18386</v>
      </c>
      <c r="IF8563" s="200" t="s">
        <v>17242</v>
      </c>
    </row>
    <row r="8564" spans="237:240" x14ac:dyDescent="0.3">
      <c r="IC8564" s="200" t="s">
        <v>18336</v>
      </c>
      <c r="ID8564" s="200" t="s">
        <v>18387</v>
      </c>
      <c r="IE8564" s="200" t="s">
        <v>18388</v>
      </c>
      <c r="IF8564" s="200" t="s">
        <v>17242</v>
      </c>
    </row>
    <row r="8565" spans="237:240" x14ac:dyDescent="0.3">
      <c r="IC8565" s="200" t="s">
        <v>18336</v>
      </c>
      <c r="ID8565" s="200" t="s">
        <v>18389</v>
      </c>
      <c r="IE8565" s="200" t="s">
        <v>18390</v>
      </c>
      <c r="IF8565" s="200" t="s">
        <v>17242</v>
      </c>
    </row>
    <row r="8566" spans="237:240" x14ac:dyDescent="0.3">
      <c r="IC8566" s="200" t="s">
        <v>18336</v>
      </c>
      <c r="ID8566" s="200" t="s">
        <v>18391</v>
      </c>
      <c r="IE8566" s="200" t="s">
        <v>18392</v>
      </c>
      <c r="IF8566" s="200" t="s">
        <v>17242</v>
      </c>
    </row>
    <row r="8567" spans="237:240" x14ac:dyDescent="0.3">
      <c r="IC8567" s="200" t="s">
        <v>18336</v>
      </c>
      <c r="ID8567" s="200" t="s">
        <v>18393</v>
      </c>
      <c r="IE8567" s="200" t="s">
        <v>18394</v>
      </c>
      <c r="IF8567" s="200" t="s">
        <v>17242</v>
      </c>
    </row>
    <row r="8568" spans="237:240" x14ac:dyDescent="0.3">
      <c r="IC8568" s="200" t="s">
        <v>18336</v>
      </c>
      <c r="ID8568" s="200" t="s">
        <v>18395</v>
      </c>
      <c r="IE8568" s="200" t="s">
        <v>18396</v>
      </c>
      <c r="IF8568" s="200" t="s">
        <v>17242</v>
      </c>
    </row>
    <row r="8569" spans="237:240" x14ac:dyDescent="0.3">
      <c r="IC8569" s="200" t="s">
        <v>18397</v>
      </c>
      <c r="ID8569" s="200" t="s">
        <v>18398</v>
      </c>
      <c r="IE8569" s="200" t="s">
        <v>18399</v>
      </c>
      <c r="IF8569" s="200" t="s">
        <v>17242</v>
      </c>
    </row>
    <row r="8570" spans="237:240" x14ac:dyDescent="0.3">
      <c r="IC8570" s="200" t="s">
        <v>18397</v>
      </c>
      <c r="ID8570" s="200" t="s">
        <v>18400</v>
      </c>
      <c r="IE8570" s="200" t="s">
        <v>18401</v>
      </c>
      <c r="IF8570" s="200" t="s">
        <v>17242</v>
      </c>
    </row>
    <row r="8571" spans="237:240" x14ac:dyDescent="0.3">
      <c r="IC8571" s="200" t="s">
        <v>18397</v>
      </c>
      <c r="ID8571" s="200" t="s">
        <v>18402</v>
      </c>
      <c r="IE8571" s="200" t="s">
        <v>18403</v>
      </c>
      <c r="IF8571" s="200" t="s">
        <v>17242</v>
      </c>
    </row>
    <row r="8572" spans="237:240" x14ac:dyDescent="0.3">
      <c r="IC8572" s="200" t="s">
        <v>18397</v>
      </c>
      <c r="ID8572" s="200" t="s">
        <v>18404</v>
      </c>
      <c r="IE8572" s="200" t="s">
        <v>18405</v>
      </c>
      <c r="IF8572" s="200" t="s">
        <v>17242</v>
      </c>
    </row>
    <row r="8573" spans="237:240" x14ac:dyDescent="0.3">
      <c r="IC8573" s="200" t="s">
        <v>18397</v>
      </c>
      <c r="ID8573" s="200" t="s">
        <v>18406</v>
      </c>
      <c r="IE8573" s="200" t="s">
        <v>18407</v>
      </c>
      <c r="IF8573" s="200" t="s">
        <v>17242</v>
      </c>
    </row>
    <row r="8574" spans="237:240" x14ac:dyDescent="0.3">
      <c r="IC8574" s="200" t="s">
        <v>18397</v>
      </c>
      <c r="ID8574" s="200" t="s">
        <v>18408</v>
      </c>
      <c r="IE8574" s="200" t="s">
        <v>18409</v>
      </c>
      <c r="IF8574" s="200" t="s">
        <v>17242</v>
      </c>
    </row>
    <row r="8575" spans="237:240" x14ac:dyDescent="0.3">
      <c r="IC8575" s="200" t="s">
        <v>18397</v>
      </c>
      <c r="ID8575" s="200" t="s">
        <v>18410</v>
      </c>
      <c r="IE8575" s="200" t="s">
        <v>18411</v>
      </c>
      <c r="IF8575" s="200" t="s">
        <v>17242</v>
      </c>
    </row>
    <row r="8576" spans="237:240" x14ac:dyDescent="0.3">
      <c r="IC8576" s="200" t="s">
        <v>18397</v>
      </c>
      <c r="ID8576" s="200" t="s">
        <v>18412</v>
      </c>
      <c r="IE8576" s="200" t="s">
        <v>18413</v>
      </c>
      <c r="IF8576" s="200" t="s">
        <v>17242</v>
      </c>
    </row>
    <row r="8577" spans="237:240" x14ac:dyDescent="0.3">
      <c r="IC8577" s="200" t="s">
        <v>18414</v>
      </c>
      <c r="ID8577" s="200" t="s">
        <v>18415</v>
      </c>
      <c r="IE8577" s="200" t="s">
        <v>18416</v>
      </c>
      <c r="IF8577" s="200" t="s">
        <v>17242</v>
      </c>
    </row>
    <row r="8578" spans="237:240" x14ac:dyDescent="0.3">
      <c r="IC8578" s="200" t="s">
        <v>18417</v>
      </c>
      <c r="ID8578" s="200" t="s">
        <v>18418</v>
      </c>
      <c r="IE8578" s="200" t="s">
        <v>18419</v>
      </c>
      <c r="IF8578" s="200" t="s">
        <v>17242</v>
      </c>
    </row>
    <row r="8579" spans="237:240" x14ac:dyDescent="0.3">
      <c r="IC8579" s="200" t="s">
        <v>18417</v>
      </c>
      <c r="ID8579" s="200" t="s">
        <v>18420</v>
      </c>
      <c r="IE8579" s="200" t="s">
        <v>18421</v>
      </c>
      <c r="IF8579" s="200" t="s">
        <v>17242</v>
      </c>
    </row>
    <row r="8580" spans="237:240" x14ac:dyDescent="0.3">
      <c r="IC8580" s="200" t="s">
        <v>18422</v>
      </c>
      <c r="ID8580" s="200" t="s">
        <v>17943</v>
      </c>
      <c r="IE8580" s="200" t="s">
        <v>18423</v>
      </c>
      <c r="IF8580" s="200" t="s">
        <v>17242</v>
      </c>
    </row>
    <row r="8581" spans="237:240" x14ac:dyDescent="0.3">
      <c r="IC8581" s="200" t="s">
        <v>18422</v>
      </c>
      <c r="ID8581" s="200" t="s">
        <v>18424</v>
      </c>
      <c r="IE8581" s="200" t="s">
        <v>18425</v>
      </c>
      <c r="IF8581" s="200" t="s">
        <v>17242</v>
      </c>
    </row>
    <row r="8582" spans="237:240" x14ac:dyDescent="0.3">
      <c r="IC8582" s="200" t="s">
        <v>18422</v>
      </c>
      <c r="ID8582" s="200" t="s">
        <v>18426</v>
      </c>
      <c r="IE8582" s="200" t="s">
        <v>18427</v>
      </c>
      <c r="IF8582" s="200" t="s">
        <v>17242</v>
      </c>
    </row>
    <row r="8583" spans="237:240" x14ac:dyDescent="0.3">
      <c r="IC8583" s="200" t="s">
        <v>18428</v>
      </c>
      <c r="ID8583" s="200" t="s">
        <v>18429</v>
      </c>
      <c r="IE8583" s="200" t="s">
        <v>18430</v>
      </c>
      <c r="IF8583" s="200" t="s">
        <v>17242</v>
      </c>
    </row>
    <row r="8584" spans="237:240" x14ac:dyDescent="0.3">
      <c r="IC8584" s="200" t="s">
        <v>18428</v>
      </c>
      <c r="ID8584" s="200" t="s">
        <v>18431</v>
      </c>
      <c r="IE8584" s="200" t="s">
        <v>18432</v>
      </c>
      <c r="IF8584" s="200" t="s">
        <v>17242</v>
      </c>
    </row>
    <row r="8585" spans="237:240" x14ac:dyDescent="0.3">
      <c r="IC8585" s="200" t="s">
        <v>18428</v>
      </c>
      <c r="ID8585" s="200" t="s">
        <v>18433</v>
      </c>
      <c r="IE8585" s="200" t="s">
        <v>18434</v>
      </c>
      <c r="IF8585" s="200" t="s">
        <v>17242</v>
      </c>
    </row>
    <row r="8586" spans="237:240" x14ac:dyDescent="0.3">
      <c r="IC8586" s="200" t="s">
        <v>18428</v>
      </c>
      <c r="ID8586" s="200" t="s">
        <v>18435</v>
      </c>
      <c r="IE8586" s="200" t="s">
        <v>18436</v>
      </c>
      <c r="IF8586" s="200" t="s">
        <v>17242</v>
      </c>
    </row>
    <row r="8587" spans="237:240" x14ac:dyDescent="0.3">
      <c r="IC8587" s="200" t="s">
        <v>18428</v>
      </c>
      <c r="ID8587" s="200" t="s">
        <v>18437</v>
      </c>
      <c r="IE8587" s="200" t="s">
        <v>18438</v>
      </c>
      <c r="IF8587" s="200" t="s">
        <v>17242</v>
      </c>
    </row>
    <row r="8588" spans="237:240" x14ac:dyDescent="0.3">
      <c r="IC8588" s="200" t="s">
        <v>18428</v>
      </c>
      <c r="ID8588" s="200" t="s">
        <v>18439</v>
      </c>
      <c r="IE8588" s="200" t="s">
        <v>18440</v>
      </c>
      <c r="IF8588" s="200" t="s">
        <v>17242</v>
      </c>
    </row>
    <row r="8589" spans="237:240" x14ac:dyDescent="0.3">
      <c r="IC8589" s="200" t="s">
        <v>18428</v>
      </c>
      <c r="ID8589" s="200" t="s">
        <v>18441</v>
      </c>
      <c r="IE8589" s="200" t="s">
        <v>18442</v>
      </c>
      <c r="IF8589" s="200" t="s">
        <v>17242</v>
      </c>
    </row>
    <row r="8590" spans="237:240" x14ac:dyDescent="0.3">
      <c r="IC8590" s="200" t="s">
        <v>18428</v>
      </c>
      <c r="ID8590" s="200" t="s">
        <v>18443</v>
      </c>
      <c r="IE8590" s="200" t="s">
        <v>18444</v>
      </c>
      <c r="IF8590" s="200" t="s">
        <v>17242</v>
      </c>
    </row>
    <row r="8591" spans="237:240" x14ac:dyDescent="0.3">
      <c r="IC8591" s="200" t="s">
        <v>18445</v>
      </c>
      <c r="ID8591" s="200" t="s">
        <v>18446</v>
      </c>
      <c r="IE8591" s="200" t="s">
        <v>18447</v>
      </c>
      <c r="IF8591" s="200" t="s">
        <v>17242</v>
      </c>
    </row>
    <row r="8592" spans="237:240" x14ac:dyDescent="0.3">
      <c r="IC8592" s="200" t="s">
        <v>18448</v>
      </c>
      <c r="ID8592" s="200" t="s">
        <v>18449</v>
      </c>
      <c r="IE8592" s="200" t="s">
        <v>18450</v>
      </c>
      <c r="IF8592" s="200" t="s">
        <v>17242</v>
      </c>
    </row>
    <row r="8593" spans="237:240" x14ac:dyDescent="0.3">
      <c r="IC8593" s="200" t="s">
        <v>18448</v>
      </c>
      <c r="ID8593" s="200" t="s">
        <v>18451</v>
      </c>
      <c r="IE8593" s="200" t="s">
        <v>18452</v>
      </c>
      <c r="IF8593" s="200" t="s">
        <v>17242</v>
      </c>
    </row>
    <row r="8594" spans="237:240" x14ac:dyDescent="0.3">
      <c r="IC8594" s="200" t="s">
        <v>18448</v>
      </c>
      <c r="ID8594" s="200" t="s">
        <v>18453</v>
      </c>
      <c r="IE8594" s="200" t="s">
        <v>18454</v>
      </c>
      <c r="IF8594" s="200" t="s">
        <v>17242</v>
      </c>
    </row>
    <row r="8595" spans="237:240" x14ac:dyDescent="0.3">
      <c r="IC8595" s="200" t="s">
        <v>18455</v>
      </c>
      <c r="ID8595" s="200" t="s">
        <v>18456</v>
      </c>
      <c r="IE8595" s="200" t="s">
        <v>18457</v>
      </c>
      <c r="IF8595" s="200" t="s">
        <v>17242</v>
      </c>
    </row>
    <row r="8596" spans="237:240" x14ac:dyDescent="0.3">
      <c r="IC8596" s="200" t="s">
        <v>18455</v>
      </c>
      <c r="ID8596" s="200" t="s">
        <v>7982</v>
      </c>
      <c r="IE8596" s="200" t="s">
        <v>18458</v>
      </c>
      <c r="IF8596" s="200" t="s">
        <v>17242</v>
      </c>
    </row>
    <row r="8597" spans="237:240" x14ac:dyDescent="0.3">
      <c r="IC8597" s="200" t="s">
        <v>18455</v>
      </c>
      <c r="ID8597" s="200" t="s">
        <v>18459</v>
      </c>
      <c r="IE8597" s="200" t="s">
        <v>18460</v>
      </c>
      <c r="IF8597" s="200" t="s">
        <v>17242</v>
      </c>
    </row>
    <row r="8598" spans="237:240" x14ac:dyDescent="0.3">
      <c r="IC8598" s="200" t="s">
        <v>18455</v>
      </c>
      <c r="ID8598" s="200" t="s">
        <v>18461</v>
      </c>
      <c r="IE8598" s="200" t="s">
        <v>18462</v>
      </c>
      <c r="IF8598" s="200" t="s">
        <v>17242</v>
      </c>
    </row>
    <row r="8599" spans="237:240" x14ac:dyDescent="0.3">
      <c r="IC8599" s="200" t="s">
        <v>18455</v>
      </c>
      <c r="ID8599" s="200" t="s">
        <v>18463</v>
      </c>
      <c r="IE8599" s="200" t="s">
        <v>18464</v>
      </c>
      <c r="IF8599" s="200" t="s">
        <v>17242</v>
      </c>
    </row>
    <row r="8600" spans="237:240" x14ac:dyDescent="0.3">
      <c r="IC8600" s="200" t="s">
        <v>18455</v>
      </c>
      <c r="ID8600" s="200" t="s">
        <v>18465</v>
      </c>
      <c r="IE8600" s="200" t="s">
        <v>18466</v>
      </c>
      <c r="IF8600" s="200" t="s">
        <v>17242</v>
      </c>
    </row>
    <row r="8601" spans="237:240" x14ac:dyDescent="0.3">
      <c r="IC8601" s="200" t="s">
        <v>18455</v>
      </c>
      <c r="ID8601" s="200" t="s">
        <v>18467</v>
      </c>
      <c r="IE8601" s="200" t="s">
        <v>18468</v>
      </c>
      <c r="IF8601" s="200" t="s">
        <v>17242</v>
      </c>
    </row>
    <row r="8602" spans="237:240" x14ac:dyDescent="0.3">
      <c r="IC8602" s="200" t="s">
        <v>18455</v>
      </c>
      <c r="ID8602" s="200" t="s">
        <v>18469</v>
      </c>
      <c r="IE8602" s="200" t="s">
        <v>18470</v>
      </c>
      <c r="IF8602" s="200" t="s">
        <v>17242</v>
      </c>
    </row>
    <row r="8603" spans="237:240" x14ac:dyDescent="0.3">
      <c r="IC8603" s="200" t="s">
        <v>18455</v>
      </c>
      <c r="ID8603" s="200" t="s">
        <v>18471</v>
      </c>
      <c r="IE8603" s="200" t="s">
        <v>18472</v>
      </c>
      <c r="IF8603" s="200" t="s">
        <v>17242</v>
      </c>
    </row>
    <row r="8604" spans="237:240" x14ac:dyDescent="0.3">
      <c r="IC8604" s="200" t="s">
        <v>18455</v>
      </c>
      <c r="ID8604" s="200" t="s">
        <v>18473</v>
      </c>
      <c r="IE8604" s="200" t="s">
        <v>18474</v>
      </c>
      <c r="IF8604" s="200" t="s">
        <v>17242</v>
      </c>
    </row>
    <row r="8605" spans="237:240" x14ac:dyDescent="0.3">
      <c r="IC8605" s="200" t="s">
        <v>18455</v>
      </c>
      <c r="ID8605" s="200" t="s">
        <v>18475</v>
      </c>
      <c r="IE8605" s="200" t="s">
        <v>18476</v>
      </c>
      <c r="IF8605" s="200" t="s">
        <v>17242</v>
      </c>
    </row>
    <row r="8606" spans="237:240" x14ac:dyDescent="0.3">
      <c r="IC8606" s="200" t="s">
        <v>18477</v>
      </c>
      <c r="ID8606" s="200" t="s">
        <v>18478</v>
      </c>
      <c r="IE8606" s="200" t="s">
        <v>18479</v>
      </c>
      <c r="IF8606" s="200" t="s">
        <v>17242</v>
      </c>
    </row>
    <row r="8607" spans="237:240" x14ac:dyDescent="0.3">
      <c r="IC8607" s="200" t="s">
        <v>18477</v>
      </c>
      <c r="ID8607" s="200" t="s">
        <v>18480</v>
      </c>
      <c r="IE8607" s="200" t="s">
        <v>18481</v>
      </c>
      <c r="IF8607" s="200" t="s">
        <v>17242</v>
      </c>
    </row>
    <row r="8608" spans="237:240" x14ac:dyDescent="0.3">
      <c r="IC8608" s="200" t="s">
        <v>18477</v>
      </c>
      <c r="ID8608" s="200" t="s">
        <v>18482</v>
      </c>
      <c r="IE8608" s="200" t="s">
        <v>18483</v>
      </c>
      <c r="IF8608" s="200" t="s">
        <v>17242</v>
      </c>
    </row>
    <row r="8609" spans="237:240" x14ac:dyDescent="0.3">
      <c r="IC8609" s="200" t="s">
        <v>18477</v>
      </c>
      <c r="ID8609" s="200" t="s">
        <v>18484</v>
      </c>
      <c r="IE8609" s="200" t="s">
        <v>18485</v>
      </c>
      <c r="IF8609" s="200" t="s">
        <v>17242</v>
      </c>
    </row>
    <row r="8610" spans="237:240" x14ac:dyDescent="0.3">
      <c r="IC8610" s="200" t="s">
        <v>18477</v>
      </c>
      <c r="ID8610" s="200" t="s">
        <v>18486</v>
      </c>
      <c r="IE8610" s="200" t="s">
        <v>18487</v>
      </c>
      <c r="IF8610" s="200" t="s">
        <v>17242</v>
      </c>
    </row>
    <row r="8611" spans="237:240" x14ac:dyDescent="0.3">
      <c r="IC8611" s="200" t="s">
        <v>18488</v>
      </c>
      <c r="ID8611" s="200" t="s">
        <v>13956</v>
      </c>
      <c r="IE8611" s="200" t="s">
        <v>18489</v>
      </c>
      <c r="IF8611" s="200" t="s">
        <v>17242</v>
      </c>
    </row>
    <row r="8612" spans="237:240" x14ac:dyDescent="0.3">
      <c r="IC8612" s="200" t="s">
        <v>18488</v>
      </c>
      <c r="ID8612" s="200" t="s">
        <v>18490</v>
      </c>
      <c r="IE8612" s="200" t="s">
        <v>18491</v>
      </c>
      <c r="IF8612" s="200" t="s">
        <v>17242</v>
      </c>
    </row>
    <row r="8613" spans="237:240" x14ac:dyDescent="0.3">
      <c r="IC8613" s="200" t="s">
        <v>18488</v>
      </c>
      <c r="ID8613" s="200" t="s">
        <v>18492</v>
      </c>
      <c r="IE8613" s="200" t="s">
        <v>18493</v>
      </c>
      <c r="IF8613" s="200" t="s">
        <v>17242</v>
      </c>
    </row>
    <row r="8614" spans="237:240" x14ac:dyDescent="0.3">
      <c r="IC8614" s="200" t="s">
        <v>18488</v>
      </c>
      <c r="ID8614" s="200" t="s">
        <v>18494</v>
      </c>
      <c r="IE8614" s="200" t="s">
        <v>18495</v>
      </c>
      <c r="IF8614" s="200" t="s">
        <v>17242</v>
      </c>
    </row>
    <row r="8615" spans="237:240" x14ac:dyDescent="0.3">
      <c r="IC8615" s="200" t="s">
        <v>18488</v>
      </c>
      <c r="ID8615" s="200" t="s">
        <v>18496</v>
      </c>
      <c r="IE8615" s="200" t="s">
        <v>18497</v>
      </c>
      <c r="IF8615" s="200" t="s">
        <v>17242</v>
      </c>
    </row>
    <row r="8616" spans="237:240" x14ac:dyDescent="0.3">
      <c r="IC8616" s="200" t="s">
        <v>18488</v>
      </c>
      <c r="ID8616" s="200" t="s">
        <v>18498</v>
      </c>
      <c r="IE8616" s="200" t="s">
        <v>18499</v>
      </c>
      <c r="IF8616" s="200" t="s">
        <v>17242</v>
      </c>
    </row>
    <row r="8617" spans="237:240" x14ac:dyDescent="0.3">
      <c r="IC8617" s="200" t="s">
        <v>18488</v>
      </c>
      <c r="ID8617" s="200" t="s">
        <v>18500</v>
      </c>
      <c r="IE8617" s="200" t="s">
        <v>18501</v>
      </c>
      <c r="IF8617" s="200" t="s">
        <v>17242</v>
      </c>
    </row>
    <row r="8618" spans="237:240" x14ac:dyDescent="0.3">
      <c r="IC8618" s="200" t="s">
        <v>18488</v>
      </c>
      <c r="ID8618" s="200" t="s">
        <v>18502</v>
      </c>
      <c r="IE8618" s="200" t="s">
        <v>18503</v>
      </c>
      <c r="IF8618" s="200" t="s">
        <v>17242</v>
      </c>
    </row>
    <row r="8619" spans="237:240" x14ac:dyDescent="0.3">
      <c r="IC8619" s="200" t="s">
        <v>18488</v>
      </c>
      <c r="ID8619" s="200" t="s">
        <v>18504</v>
      </c>
      <c r="IE8619" s="200" t="s">
        <v>18505</v>
      </c>
      <c r="IF8619" s="200" t="s">
        <v>17242</v>
      </c>
    </row>
    <row r="8620" spans="237:240" x14ac:dyDescent="0.3">
      <c r="IC8620" s="200" t="s">
        <v>18488</v>
      </c>
      <c r="ID8620" s="200" t="s">
        <v>18506</v>
      </c>
      <c r="IE8620" s="200" t="s">
        <v>18507</v>
      </c>
      <c r="IF8620" s="200" t="s">
        <v>17242</v>
      </c>
    </row>
    <row r="8621" spans="237:240" x14ac:dyDescent="0.3">
      <c r="IC8621" s="200" t="s">
        <v>18488</v>
      </c>
      <c r="ID8621" s="200" t="s">
        <v>18508</v>
      </c>
      <c r="IE8621" s="200" t="s">
        <v>18509</v>
      </c>
      <c r="IF8621" s="200" t="s">
        <v>17242</v>
      </c>
    </row>
    <row r="8622" spans="237:240" x14ac:dyDescent="0.3">
      <c r="IC8622" s="200" t="s">
        <v>18488</v>
      </c>
      <c r="ID8622" s="200" t="s">
        <v>18510</v>
      </c>
      <c r="IE8622" s="200" t="s">
        <v>18511</v>
      </c>
      <c r="IF8622" s="200" t="s">
        <v>17242</v>
      </c>
    </row>
    <row r="8623" spans="237:240" x14ac:dyDescent="0.3">
      <c r="IC8623" s="200" t="s">
        <v>18488</v>
      </c>
      <c r="ID8623" s="200" t="s">
        <v>18512</v>
      </c>
      <c r="IE8623" s="200" t="s">
        <v>18513</v>
      </c>
      <c r="IF8623" s="200" t="s">
        <v>17242</v>
      </c>
    </row>
    <row r="8624" spans="237:240" x14ac:dyDescent="0.3">
      <c r="IC8624" s="200" t="s">
        <v>18488</v>
      </c>
      <c r="ID8624" s="200" t="s">
        <v>18514</v>
      </c>
      <c r="IE8624" s="200" t="s">
        <v>18515</v>
      </c>
      <c r="IF8624" s="200" t="s">
        <v>17242</v>
      </c>
    </row>
    <row r="8625" spans="237:240" x14ac:dyDescent="0.3">
      <c r="IC8625" s="200" t="s">
        <v>18488</v>
      </c>
      <c r="ID8625" s="200" t="s">
        <v>18516</v>
      </c>
      <c r="IE8625" s="200" t="s">
        <v>18517</v>
      </c>
      <c r="IF8625" s="200" t="s">
        <v>17242</v>
      </c>
    </row>
    <row r="8626" spans="237:240" x14ac:dyDescent="0.3">
      <c r="IC8626" s="200" t="s">
        <v>18488</v>
      </c>
      <c r="ID8626" s="200" t="s">
        <v>18518</v>
      </c>
      <c r="IE8626" s="200" t="s">
        <v>18519</v>
      </c>
      <c r="IF8626" s="200" t="s">
        <v>17242</v>
      </c>
    </row>
    <row r="8627" spans="237:240" x14ac:dyDescent="0.3">
      <c r="IC8627" s="200" t="s">
        <v>18488</v>
      </c>
      <c r="ID8627" s="200" t="s">
        <v>8258</v>
      </c>
      <c r="IE8627" s="200" t="s">
        <v>18520</v>
      </c>
      <c r="IF8627" s="200" t="s">
        <v>17242</v>
      </c>
    </row>
    <row r="8628" spans="237:240" x14ac:dyDescent="0.3">
      <c r="IC8628" s="200" t="s">
        <v>18488</v>
      </c>
      <c r="ID8628" s="200" t="s">
        <v>18521</v>
      </c>
      <c r="IE8628" s="200" t="s">
        <v>18522</v>
      </c>
      <c r="IF8628" s="200" t="s">
        <v>17242</v>
      </c>
    </row>
    <row r="8629" spans="237:240" x14ac:dyDescent="0.3">
      <c r="IC8629" s="200" t="s">
        <v>18488</v>
      </c>
      <c r="ID8629" s="200" t="s">
        <v>18523</v>
      </c>
      <c r="IE8629" s="200" t="s">
        <v>18524</v>
      </c>
      <c r="IF8629" s="200" t="s">
        <v>17242</v>
      </c>
    </row>
    <row r="8630" spans="237:240" x14ac:dyDescent="0.3">
      <c r="IC8630" s="200" t="s">
        <v>18488</v>
      </c>
      <c r="ID8630" s="200" t="s">
        <v>18525</v>
      </c>
      <c r="IE8630" s="200" t="s">
        <v>18526</v>
      </c>
      <c r="IF8630" s="200" t="s">
        <v>17242</v>
      </c>
    </row>
    <row r="8631" spans="237:240" x14ac:dyDescent="0.3">
      <c r="IC8631" s="200" t="s">
        <v>18488</v>
      </c>
      <c r="ID8631" s="200" t="s">
        <v>18527</v>
      </c>
      <c r="IE8631" s="200" t="s">
        <v>18528</v>
      </c>
      <c r="IF8631" s="200" t="s">
        <v>17242</v>
      </c>
    </row>
    <row r="8632" spans="237:240" x14ac:dyDescent="0.3">
      <c r="IC8632" s="200" t="s">
        <v>18488</v>
      </c>
      <c r="ID8632" s="200" t="s">
        <v>18529</v>
      </c>
      <c r="IE8632" s="200" t="s">
        <v>18530</v>
      </c>
      <c r="IF8632" s="200" t="s">
        <v>17242</v>
      </c>
    </row>
    <row r="8633" spans="237:240" x14ac:dyDescent="0.3">
      <c r="IC8633" s="200" t="s">
        <v>18488</v>
      </c>
      <c r="ID8633" s="200" t="s">
        <v>18531</v>
      </c>
      <c r="IE8633" s="200" t="s">
        <v>18532</v>
      </c>
      <c r="IF8633" s="200" t="s">
        <v>17242</v>
      </c>
    </row>
    <row r="8634" spans="237:240" x14ac:dyDescent="0.3">
      <c r="IC8634" s="200" t="s">
        <v>18488</v>
      </c>
      <c r="ID8634" s="200" t="s">
        <v>18533</v>
      </c>
      <c r="IE8634" s="200" t="s">
        <v>18534</v>
      </c>
      <c r="IF8634" s="200" t="s">
        <v>17242</v>
      </c>
    </row>
    <row r="8635" spans="237:240" x14ac:dyDescent="0.3">
      <c r="IC8635" s="200" t="s">
        <v>18488</v>
      </c>
      <c r="ID8635" s="200" t="s">
        <v>18535</v>
      </c>
      <c r="IE8635" s="200" t="s">
        <v>18536</v>
      </c>
      <c r="IF8635" s="200" t="s">
        <v>17242</v>
      </c>
    </row>
    <row r="8636" spans="237:240" x14ac:dyDescent="0.3">
      <c r="IC8636" s="200" t="s">
        <v>18488</v>
      </c>
      <c r="ID8636" s="200" t="s">
        <v>18537</v>
      </c>
      <c r="IE8636" s="200" t="s">
        <v>18538</v>
      </c>
      <c r="IF8636" s="200" t="s">
        <v>17242</v>
      </c>
    </row>
    <row r="8637" spans="237:240" x14ac:dyDescent="0.3">
      <c r="IC8637" s="200" t="s">
        <v>18488</v>
      </c>
      <c r="ID8637" s="200" t="s">
        <v>18539</v>
      </c>
      <c r="IE8637" s="200" t="s">
        <v>18540</v>
      </c>
      <c r="IF8637" s="200" t="s">
        <v>17242</v>
      </c>
    </row>
    <row r="8638" spans="237:240" x14ac:dyDescent="0.3">
      <c r="IC8638" s="200" t="s">
        <v>18488</v>
      </c>
      <c r="ID8638" s="200" t="s">
        <v>18541</v>
      </c>
      <c r="IE8638" s="200" t="s">
        <v>18542</v>
      </c>
      <c r="IF8638" s="200" t="s">
        <v>17242</v>
      </c>
    </row>
    <row r="8639" spans="237:240" x14ac:dyDescent="0.3">
      <c r="IC8639" s="200" t="s">
        <v>18488</v>
      </c>
      <c r="ID8639" s="200" t="s">
        <v>18543</v>
      </c>
      <c r="IE8639" s="200" t="s">
        <v>18544</v>
      </c>
      <c r="IF8639" s="200" t="s">
        <v>17242</v>
      </c>
    </row>
    <row r="8640" spans="237:240" x14ac:dyDescent="0.3">
      <c r="IC8640" s="200" t="s">
        <v>18488</v>
      </c>
      <c r="ID8640" s="200" t="s">
        <v>18545</v>
      </c>
      <c r="IE8640" s="200" t="s">
        <v>18546</v>
      </c>
      <c r="IF8640" s="200" t="s">
        <v>17242</v>
      </c>
    </row>
    <row r="8641" spans="237:240" x14ac:dyDescent="0.3">
      <c r="IC8641" s="200" t="s">
        <v>18488</v>
      </c>
      <c r="ID8641" s="200" t="s">
        <v>18547</v>
      </c>
      <c r="IE8641" s="200" t="s">
        <v>18548</v>
      </c>
      <c r="IF8641" s="200" t="s">
        <v>17242</v>
      </c>
    </row>
    <row r="8642" spans="237:240" x14ac:dyDescent="0.3">
      <c r="IC8642" s="200" t="s">
        <v>18488</v>
      </c>
      <c r="ID8642" s="200" t="s">
        <v>18549</v>
      </c>
      <c r="IE8642" s="200" t="s">
        <v>18550</v>
      </c>
      <c r="IF8642" s="200" t="s">
        <v>17242</v>
      </c>
    </row>
    <row r="8643" spans="237:240" x14ac:dyDescent="0.3">
      <c r="IC8643" s="200" t="s">
        <v>18488</v>
      </c>
      <c r="ID8643" s="200" t="s">
        <v>18551</v>
      </c>
      <c r="IE8643" s="200" t="s">
        <v>18552</v>
      </c>
      <c r="IF8643" s="200" t="s">
        <v>17242</v>
      </c>
    </row>
    <row r="8644" spans="237:240" x14ac:dyDescent="0.3">
      <c r="IC8644" s="200" t="s">
        <v>18488</v>
      </c>
      <c r="ID8644" s="200" t="s">
        <v>18553</v>
      </c>
      <c r="IE8644" s="200" t="s">
        <v>18554</v>
      </c>
      <c r="IF8644" s="200" t="s">
        <v>17242</v>
      </c>
    </row>
    <row r="8645" spans="237:240" x14ac:dyDescent="0.3">
      <c r="IC8645" s="200" t="s">
        <v>18488</v>
      </c>
      <c r="ID8645" s="200" t="s">
        <v>18555</v>
      </c>
      <c r="IE8645" s="200" t="s">
        <v>18556</v>
      </c>
      <c r="IF8645" s="200" t="s">
        <v>17242</v>
      </c>
    </row>
    <row r="8646" spans="237:240" x14ac:dyDescent="0.3">
      <c r="IC8646" s="200" t="s">
        <v>18488</v>
      </c>
      <c r="ID8646" s="200" t="s">
        <v>18557</v>
      </c>
      <c r="IE8646" s="200" t="s">
        <v>18558</v>
      </c>
      <c r="IF8646" s="200" t="s">
        <v>17242</v>
      </c>
    </row>
    <row r="8647" spans="237:240" x14ac:dyDescent="0.3">
      <c r="IC8647" s="200" t="s">
        <v>18488</v>
      </c>
      <c r="ID8647" s="200" t="s">
        <v>18559</v>
      </c>
      <c r="IE8647" s="200" t="s">
        <v>18560</v>
      </c>
      <c r="IF8647" s="200" t="s">
        <v>17242</v>
      </c>
    </row>
    <row r="8648" spans="237:240" x14ac:dyDescent="0.3">
      <c r="IC8648" s="200" t="s">
        <v>18488</v>
      </c>
      <c r="ID8648" s="200" t="s">
        <v>18561</v>
      </c>
      <c r="IE8648" s="200" t="s">
        <v>18562</v>
      </c>
      <c r="IF8648" s="200" t="s">
        <v>17242</v>
      </c>
    </row>
    <row r="8649" spans="237:240" x14ac:dyDescent="0.3">
      <c r="IC8649" s="200" t="s">
        <v>18488</v>
      </c>
      <c r="ID8649" s="200" t="s">
        <v>18563</v>
      </c>
      <c r="IE8649" s="200" t="s">
        <v>18564</v>
      </c>
      <c r="IF8649" s="200" t="s">
        <v>17242</v>
      </c>
    </row>
    <row r="8650" spans="237:240" x14ac:dyDescent="0.3">
      <c r="IC8650" s="200" t="s">
        <v>18565</v>
      </c>
      <c r="ID8650" s="200" t="s">
        <v>18566</v>
      </c>
      <c r="IE8650" s="200" t="s">
        <v>18567</v>
      </c>
      <c r="IF8650" s="200" t="s">
        <v>17242</v>
      </c>
    </row>
    <row r="8651" spans="237:240" x14ac:dyDescent="0.3">
      <c r="IC8651" s="200" t="s">
        <v>18565</v>
      </c>
      <c r="ID8651" s="200" t="s">
        <v>18568</v>
      </c>
      <c r="IE8651" s="200" t="s">
        <v>18569</v>
      </c>
      <c r="IF8651" s="200" t="s">
        <v>17242</v>
      </c>
    </row>
    <row r="8652" spans="237:240" x14ac:dyDescent="0.3">
      <c r="IC8652" s="200" t="s">
        <v>18565</v>
      </c>
      <c r="ID8652" s="200" t="s">
        <v>18570</v>
      </c>
      <c r="IE8652" s="200" t="s">
        <v>18571</v>
      </c>
      <c r="IF8652" s="200" t="s">
        <v>17242</v>
      </c>
    </row>
    <row r="8653" spans="237:240" x14ac:dyDescent="0.3">
      <c r="IC8653" s="200" t="s">
        <v>18565</v>
      </c>
      <c r="ID8653" s="200" t="s">
        <v>15214</v>
      </c>
      <c r="IE8653" s="200" t="s">
        <v>18572</v>
      </c>
      <c r="IF8653" s="200" t="s">
        <v>17242</v>
      </c>
    </row>
    <row r="8654" spans="237:240" x14ac:dyDescent="0.3">
      <c r="IC8654" s="200" t="s">
        <v>18565</v>
      </c>
      <c r="ID8654" s="200" t="s">
        <v>18573</v>
      </c>
      <c r="IE8654" s="200" t="s">
        <v>18574</v>
      </c>
      <c r="IF8654" s="200" t="s">
        <v>17242</v>
      </c>
    </row>
    <row r="8655" spans="237:240" x14ac:dyDescent="0.3">
      <c r="IC8655" s="200" t="s">
        <v>18565</v>
      </c>
      <c r="ID8655" s="200" t="s">
        <v>18575</v>
      </c>
      <c r="IE8655" s="200" t="s">
        <v>18576</v>
      </c>
      <c r="IF8655" s="200" t="s">
        <v>17242</v>
      </c>
    </row>
    <row r="8656" spans="237:240" x14ac:dyDescent="0.3">
      <c r="IC8656" s="200" t="s">
        <v>18565</v>
      </c>
      <c r="ID8656" s="200" t="s">
        <v>18577</v>
      </c>
      <c r="IE8656" s="200" t="s">
        <v>18578</v>
      </c>
      <c r="IF8656" s="200" t="s">
        <v>17242</v>
      </c>
    </row>
    <row r="8657" spans="237:240" x14ac:dyDescent="0.3">
      <c r="IC8657" s="200" t="s">
        <v>18565</v>
      </c>
      <c r="ID8657" s="200" t="s">
        <v>18579</v>
      </c>
      <c r="IE8657" s="200" t="s">
        <v>18580</v>
      </c>
      <c r="IF8657" s="200" t="s">
        <v>17242</v>
      </c>
    </row>
    <row r="8658" spans="237:240" x14ac:dyDescent="0.3">
      <c r="IC8658" s="200" t="s">
        <v>18565</v>
      </c>
      <c r="ID8658" s="200" t="s">
        <v>18581</v>
      </c>
      <c r="IE8658" s="200" t="s">
        <v>18582</v>
      </c>
      <c r="IF8658" s="200" t="s">
        <v>17242</v>
      </c>
    </row>
    <row r="8659" spans="237:240" x14ac:dyDescent="0.3">
      <c r="IC8659" s="200" t="s">
        <v>18565</v>
      </c>
      <c r="ID8659" s="200" t="s">
        <v>18583</v>
      </c>
      <c r="IE8659" s="200" t="s">
        <v>18584</v>
      </c>
      <c r="IF8659" s="200" t="s">
        <v>17242</v>
      </c>
    </row>
    <row r="8660" spans="237:240" x14ac:dyDescent="0.3">
      <c r="IC8660" s="200" t="s">
        <v>18585</v>
      </c>
      <c r="ID8660" s="200" t="s">
        <v>18586</v>
      </c>
      <c r="IE8660" s="200" t="s">
        <v>18587</v>
      </c>
      <c r="IF8660" s="200" t="s">
        <v>17242</v>
      </c>
    </row>
    <row r="8661" spans="237:240" x14ac:dyDescent="0.3">
      <c r="IC8661" s="200" t="s">
        <v>18585</v>
      </c>
      <c r="ID8661" s="200" t="s">
        <v>18588</v>
      </c>
      <c r="IE8661" s="200" t="s">
        <v>18589</v>
      </c>
      <c r="IF8661" s="200" t="s">
        <v>17242</v>
      </c>
    </row>
    <row r="8662" spans="237:240" x14ac:dyDescent="0.3">
      <c r="IC8662" s="200" t="s">
        <v>18585</v>
      </c>
      <c r="ID8662" s="200" t="s">
        <v>18590</v>
      </c>
      <c r="IE8662" s="200" t="s">
        <v>18591</v>
      </c>
      <c r="IF8662" s="200" t="s">
        <v>17242</v>
      </c>
    </row>
    <row r="8663" spans="237:240" x14ac:dyDescent="0.3">
      <c r="IC8663" s="200" t="s">
        <v>18592</v>
      </c>
      <c r="ID8663" s="200" t="s">
        <v>18593</v>
      </c>
      <c r="IE8663" s="200" t="s">
        <v>18594</v>
      </c>
      <c r="IF8663" s="200" t="s">
        <v>17242</v>
      </c>
    </row>
    <row r="8664" spans="237:240" x14ac:dyDescent="0.3">
      <c r="IC8664" s="200" t="s">
        <v>18592</v>
      </c>
      <c r="ID8664" s="200" t="s">
        <v>18595</v>
      </c>
      <c r="IE8664" s="200" t="s">
        <v>18596</v>
      </c>
      <c r="IF8664" s="200" t="s">
        <v>17242</v>
      </c>
    </row>
    <row r="8665" spans="237:240" x14ac:dyDescent="0.3">
      <c r="IC8665" s="200" t="s">
        <v>18592</v>
      </c>
      <c r="ID8665" s="200" t="s">
        <v>18597</v>
      </c>
      <c r="IE8665" s="200" t="s">
        <v>18598</v>
      </c>
      <c r="IF8665" s="200" t="s">
        <v>17242</v>
      </c>
    </row>
    <row r="8666" spans="237:240" x14ac:dyDescent="0.3">
      <c r="IC8666" s="200" t="s">
        <v>18592</v>
      </c>
      <c r="ID8666" s="200" t="s">
        <v>18599</v>
      </c>
      <c r="IE8666" s="200" t="s">
        <v>18600</v>
      </c>
      <c r="IF8666" s="200" t="s">
        <v>17242</v>
      </c>
    </row>
    <row r="8667" spans="237:240" x14ac:dyDescent="0.3">
      <c r="IC8667" s="200" t="s">
        <v>18592</v>
      </c>
      <c r="ID8667" s="200" t="s">
        <v>18105</v>
      </c>
      <c r="IE8667" s="200" t="s">
        <v>18601</v>
      </c>
      <c r="IF8667" s="200" t="s">
        <v>17242</v>
      </c>
    </row>
    <row r="8668" spans="237:240" x14ac:dyDescent="0.3">
      <c r="IC8668" s="200" t="s">
        <v>18592</v>
      </c>
      <c r="ID8668" s="200" t="s">
        <v>18602</v>
      </c>
      <c r="IE8668" s="200" t="s">
        <v>18603</v>
      </c>
      <c r="IF8668" s="200" t="s">
        <v>17242</v>
      </c>
    </row>
    <row r="8669" spans="237:240" x14ac:dyDescent="0.3">
      <c r="IC8669" s="200" t="s">
        <v>18592</v>
      </c>
      <c r="ID8669" s="200" t="s">
        <v>18604</v>
      </c>
      <c r="IE8669" s="200" t="s">
        <v>18605</v>
      </c>
      <c r="IF8669" s="200" t="s">
        <v>17242</v>
      </c>
    </row>
    <row r="8670" spans="237:240" x14ac:dyDescent="0.3">
      <c r="IC8670" s="200" t="s">
        <v>18592</v>
      </c>
      <c r="ID8670" s="200" t="s">
        <v>18606</v>
      </c>
      <c r="IE8670" s="200" t="s">
        <v>18607</v>
      </c>
      <c r="IF8670" s="200" t="s">
        <v>17242</v>
      </c>
    </row>
    <row r="8671" spans="237:240" x14ac:dyDescent="0.3">
      <c r="IC8671" s="200" t="s">
        <v>18592</v>
      </c>
      <c r="ID8671" s="200" t="s">
        <v>18608</v>
      </c>
      <c r="IE8671" s="200" t="s">
        <v>18609</v>
      </c>
      <c r="IF8671" s="200" t="s">
        <v>17242</v>
      </c>
    </row>
    <row r="8672" spans="237:240" x14ac:dyDescent="0.3">
      <c r="IC8672" s="200" t="s">
        <v>18592</v>
      </c>
      <c r="ID8672" s="200" t="s">
        <v>18610</v>
      </c>
      <c r="IE8672" s="200" t="s">
        <v>18611</v>
      </c>
      <c r="IF8672" s="200" t="s">
        <v>17242</v>
      </c>
    </row>
    <row r="8673" spans="237:240" x14ac:dyDescent="0.3">
      <c r="IC8673" s="200" t="s">
        <v>18592</v>
      </c>
      <c r="ID8673" s="200" t="s">
        <v>18612</v>
      </c>
      <c r="IE8673" s="200" t="s">
        <v>18613</v>
      </c>
      <c r="IF8673" s="200" t="s">
        <v>17242</v>
      </c>
    </row>
    <row r="8674" spans="237:240" x14ac:dyDescent="0.3">
      <c r="IC8674" s="200" t="s">
        <v>18614</v>
      </c>
      <c r="ID8674" s="200" t="s">
        <v>18615</v>
      </c>
      <c r="IE8674" s="200" t="s">
        <v>18616</v>
      </c>
      <c r="IF8674" s="200" t="s">
        <v>17242</v>
      </c>
    </row>
    <row r="8675" spans="237:240" x14ac:dyDescent="0.3">
      <c r="IC8675" s="200" t="s">
        <v>18614</v>
      </c>
      <c r="ID8675" s="200" t="s">
        <v>18617</v>
      </c>
      <c r="IE8675" s="200" t="s">
        <v>18618</v>
      </c>
      <c r="IF8675" s="200" t="s">
        <v>17242</v>
      </c>
    </row>
    <row r="8676" spans="237:240" x14ac:dyDescent="0.3">
      <c r="IC8676" s="200" t="s">
        <v>18614</v>
      </c>
      <c r="ID8676" s="200" t="s">
        <v>18619</v>
      </c>
      <c r="IE8676" s="200" t="s">
        <v>18620</v>
      </c>
      <c r="IF8676" s="200" t="s">
        <v>17242</v>
      </c>
    </row>
    <row r="8677" spans="237:240" x14ac:dyDescent="0.3">
      <c r="IC8677" s="200" t="s">
        <v>18614</v>
      </c>
      <c r="ID8677" s="200" t="s">
        <v>18621</v>
      </c>
      <c r="IE8677" s="200" t="s">
        <v>18622</v>
      </c>
      <c r="IF8677" s="200" t="s">
        <v>17242</v>
      </c>
    </row>
    <row r="8678" spans="237:240" x14ac:dyDescent="0.3">
      <c r="IC8678" s="200" t="s">
        <v>18614</v>
      </c>
      <c r="ID8678" s="200" t="s">
        <v>18623</v>
      </c>
      <c r="IE8678" s="200" t="s">
        <v>18624</v>
      </c>
      <c r="IF8678" s="200" t="s">
        <v>17242</v>
      </c>
    </row>
    <row r="8679" spans="237:240" x14ac:dyDescent="0.3">
      <c r="IC8679" s="200" t="s">
        <v>18614</v>
      </c>
      <c r="ID8679" s="200" t="s">
        <v>18625</v>
      </c>
      <c r="IE8679" s="200" t="s">
        <v>18626</v>
      </c>
      <c r="IF8679" s="200" t="s">
        <v>17242</v>
      </c>
    </row>
    <row r="8680" spans="237:240" x14ac:dyDescent="0.3">
      <c r="IC8680" s="200" t="s">
        <v>18614</v>
      </c>
      <c r="ID8680" s="200" t="s">
        <v>18627</v>
      </c>
      <c r="IE8680" s="200" t="s">
        <v>18628</v>
      </c>
      <c r="IF8680" s="200" t="s">
        <v>17242</v>
      </c>
    </row>
    <row r="8681" spans="237:240" x14ac:dyDescent="0.3">
      <c r="IC8681" s="200" t="s">
        <v>18614</v>
      </c>
      <c r="ID8681" s="200" t="s">
        <v>18629</v>
      </c>
      <c r="IE8681" s="200" t="s">
        <v>18630</v>
      </c>
      <c r="IF8681" s="200" t="s">
        <v>17242</v>
      </c>
    </row>
    <row r="8682" spans="237:240" x14ac:dyDescent="0.3">
      <c r="IC8682" s="200" t="s">
        <v>18614</v>
      </c>
      <c r="ID8682" s="200" t="s">
        <v>18631</v>
      </c>
      <c r="IE8682" s="200" t="s">
        <v>18632</v>
      </c>
      <c r="IF8682" s="200" t="s">
        <v>17242</v>
      </c>
    </row>
    <row r="8683" spans="237:240" x14ac:dyDescent="0.3">
      <c r="IC8683" s="200" t="s">
        <v>18614</v>
      </c>
      <c r="ID8683" s="200" t="s">
        <v>18633</v>
      </c>
      <c r="IE8683" s="200" t="s">
        <v>18634</v>
      </c>
      <c r="IF8683" s="200" t="s">
        <v>17242</v>
      </c>
    </row>
    <row r="8684" spans="237:240" x14ac:dyDescent="0.3">
      <c r="IC8684" s="200" t="s">
        <v>18614</v>
      </c>
      <c r="ID8684" s="200" t="s">
        <v>18635</v>
      </c>
      <c r="IE8684" s="200" t="s">
        <v>18636</v>
      </c>
      <c r="IF8684" s="200" t="s">
        <v>17242</v>
      </c>
    </row>
    <row r="8685" spans="237:240" x14ac:dyDescent="0.3">
      <c r="IC8685" s="200" t="s">
        <v>18614</v>
      </c>
      <c r="ID8685" s="200" t="s">
        <v>18637</v>
      </c>
      <c r="IE8685" s="200" t="s">
        <v>18638</v>
      </c>
      <c r="IF8685" s="200" t="s">
        <v>17242</v>
      </c>
    </row>
    <row r="8686" spans="237:240" x14ac:dyDescent="0.3">
      <c r="IC8686" s="200" t="s">
        <v>18639</v>
      </c>
      <c r="ID8686" s="200" t="s">
        <v>18640</v>
      </c>
      <c r="IE8686" s="200" t="s">
        <v>18641</v>
      </c>
      <c r="IF8686" s="200" t="s">
        <v>17242</v>
      </c>
    </row>
    <row r="8687" spans="237:240" x14ac:dyDescent="0.3">
      <c r="IC8687" s="200" t="s">
        <v>18639</v>
      </c>
      <c r="ID8687" s="200" t="s">
        <v>18642</v>
      </c>
      <c r="IE8687" s="200" t="s">
        <v>18643</v>
      </c>
      <c r="IF8687" s="200" t="s">
        <v>17242</v>
      </c>
    </row>
    <row r="8688" spans="237:240" x14ac:dyDescent="0.3">
      <c r="IC8688" s="200" t="s">
        <v>18639</v>
      </c>
      <c r="ID8688" s="200" t="s">
        <v>18644</v>
      </c>
      <c r="IE8688" s="200" t="s">
        <v>18645</v>
      </c>
      <c r="IF8688" s="200" t="s">
        <v>17242</v>
      </c>
    </row>
    <row r="8689" spans="237:240" x14ac:dyDescent="0.3">
      <c r="IC8689" s="200" t="s">
        <v>18646</v>
      </c>
      <c r="ID8689" s="200" t="s">
        <v>18647</v>
      </c>
      <c r="IE8689" s="200" t="s">
        <v>18648</v>
      </c>
      <c r="IF8689" s="200" t="s">
        <v>17242</v>
      </c>
    </row>
    <row r="8690" spans="237:240" x14ac:dyDescent="0.3">
      <c r="IC8690" s="200" t="s">
        <v>18646</v>
      </c>
      <c r="ID8690" s="200" t="s">
        <v>18649</v>
      </c>
      <c r="IE8690" s="200" t="s">
        <v>18650</v>
      </c>
      <c r="IF8690" s="200" t="s">
        <v>17242</v>
      </c>
    </row>
    <row r="8691" spans="237:240" x14ac:dyDescent="0.3">
      <c r="IC8691" s="200" t="s">
        <v>18646</v>
      </c>
      <c r="ID8691" s="200" t="s">
        <v>18651</v>
      </c>
      <c r="IE8691" s="200" t="s">
        <v>18652</v>
      </c>
      <c r="IF8691" s="200" t="s">
        <v>17242</v>
      </c>
    </row>
    <row r="8692" spans="237:240" x14ac:dyDescent="0.3">
      <c r="IC8692" s="200" t="s">
        <v>18646</v>
      </c>
      <c r="ID8692" s="200" t="s">
        <v>18653</v>
      </c>
      <c r="IE8692" s="200" t="s">
        <v>18654</v>
      </c>
      <c r="IF8692" s="200" t="s">
        <v>17242</v>
      </c>
    </row>
    <row r="8693" spans="237:240" x14ac:dyDescent="0.3">
      <c r="IC8693" s="200" t="s">
        <v>18655</v>
      </c>
      <c r="ID8693" s="200" t="s">
        <v>18656</v>
      </c>
      <c r="IE8693" s="200" t="s">
        <v>18657</v>
      </c>
      <c r="IF8693" s="200" t="s">
        <v>17242</v>
      </c>
    </row>
    <row r="8694" spans="237:240" x14ac:dyDescent="0.3">
      <c r="IC8694" s="200" t="s">
        <v>18655</v>
      </c>
      <c r="ID8694" s="200" t="s">
        <v>18658</v>
      </c>
      <c r="IE8694" s="200" t="s">
        <v>18659</v>
      </c>
      <c r="IF8694" s="200" t="s">
        <v>17242</v>
      </c>
    </row>
    <row r="8695" spans="237:240" x14ac:dyDescent="0.3">
      <c r="IC8695" s="200" t="s">
        <v>18655</v>
      </c>
      <c r="ID8695" s="200" t="s">
        <v>18660</v>
      </c>
      <c r="IE8695" s="200" t="s">
        <v>18661</v>
      </c>
      <c r="IF8695" s="200" t="s">
        <v>17242</v>
      </c>
    </row>
    <row r="8696" spans="237:240" x14ac:dyDescent="0.3">
      <c r="IC8696" s="200" t="s">
        <v>18662</v>
      </c>
      <c r="ID8696" s="200" t="s">
        <v>18663</v>
      </c>
      <c r="IE8696" s="200" t="s">
        <v>18664</v>
      </c>
      <c r="IF8696" s="200" t="s">
        <v>17242</v>
      </c>
    </row>
    <row r="8697" spans="237:240" x14ac:dyDescent="0.3">
      <c r="IC8697" s="200" t="s">
        <v>18665</v>
      </c>
      <c r="ID8697" s="200" t="s">
        <v>17350</v>
      </c>
      <c r="IE8697" s="200" t="s">
        <v>18666</v>
      </c>
      <c r="IF8697" s="200" t="s">
        <v>17242</v>
      </c>
    </row>
    <row r="8698" spans="237:240" x14ac:dyDescent="0.3">
      <c r="IC8698" s="200" t="s">
        <v>18665</v>
      </c>
      <c r="ID8698" s="200" t="s">
        <v>18667</v>
      </c>
      <c r="IE8698" s="200" t="s">
        <v>18668</v>
      </c>
      <c r="IF8698" s="200" t="s">
        <v>17242</v>
      </c>
    </row>
    <row r="8699" spans="237:240" x14ac:dyDescent="0.3">
      <c r="IC8699" s="200" t="s">
        <v>18665</v>
      </c>
      <c r="ID8699" s="200" t="s">
        <v>18669</v>
      </c>
      <c r="IE8699" s="200" t="s">
        <v>18670</v>
      </c>
      <c r="IF8699" s="200" t="s">
        <v>17242</v>
      </c>
    </row>
    <row r="8700" spans="237:240" x14ac:dyDescent="0.3">
      <c r="IC8700" s="200" t="s">
        <v>18665</v>
      </c>
      <c r="ID8700" s="200" t="s">
        <v>18671</v>
      </c>
      <c r="IE8700" s="200" t="s">
        <v>18672</v>
      </c>
      <c r="IF8700" s="200" t="s">
        <v>17242</v>
      </c>
    </row>
    <row r="8701" spans="237:240" x14ac:dyDescent="0.3">
      <c r="IC8701" s="200" t="s">
        <v>18665</v>
      </c>
      <c r="ID8701" s="200" t="s">
        <v>18673</v>
      </c>
      <c r="IE8701" s="200" t="s">
        <v>18674</v>
      </c>
      <c r="IF8701" s="200" t="s">
        <v>17242</v>
      </c>
    </row>
    <row r="8702" spans="237:240" x14ac:dyDescent="0.3">
      <c r="IC8702" s="200" t="s">
        <v>18665</v>
      </c>
      <c r="ID8702" s="200" t="s">
        <v>18675</v>
      </c>
      <c r="IE8702" s="200" t="s">
        <v>18676</v>
      </c>
      <c r="IF8702" s="200" t="s">
        <v>17242</v>
      </c>
    </row>
    <row r="8703" spans="237:240" x14ac:dyDescent="0.3">
      <c r="IC8703" s="200" t="s">
        <v>18665</v>
      </c>
      <c r="ID8703" s="200" t="s">
        <v>18677</v>
      </c>
      <c r="IE8703" s="200" t="s">
        <v>18678</v>
      </c>
      <c r="IF8703" s="200" t="s">
        <v>17242</v>
      </c>
    </row>
    <row r="8704" spans="237:240" x14ac:dyDescent="0.3">
      <c r="IC8704" s="200" t="s">
        <v>18665</v>
      </c>
      <c r="ID8704" s="200" t="s">
        <v>18679</v>
      </c>
      <c r="IE8704" s="200" t="s">
        <v>18680</v>
      </c>
      <c r="IF8704" s="200" t="s">
        <v>17242</v>
      </c>
    </row>
    <row r="8705" spans="237:240" x14ac:dyDescent="0.3">
      <c r="IC8705" s="200" t="s">
        <v>18665</v>
      </c>
      <c r="ID8705" s="200" t="s">
        <v>18681</v>
      </c>
      <c r="IE8705" s="200" t="s">
        <v>18682</v>
      </c>
      <c r="IF8705" s="200" t="s">
        <v>17242</v>
      </c>
    </row>
    <row r="8706" spans="237:240" x14ac:dyDescent="0.3">
      <c r="IC8706" s="200" t="s">
        <v>18665</v>
      </c>
      <c r="ID8706" s="200" t="s">
        <v>18683</v>
      </c>
      <c r="IE8706" s="200" t="s">
        <v>18684</v>
      </c>
      <c r="IF8706" s="200" t="s">
        <v>17242</v>
      </c>
    </row>
    <row r="8707" spans="237:240" x14ac:dyDescent="0.3">
      <c r="IC8707" s="200" t="s">
        <v>18685</v>
      </c>
      <c r="ID8707" s="200" t="s">
        <v>18686</v>
      </c>
      <c r="IE8707" s="200" t="s">
        <v>18687</v>
      </c>
      <c r="IF8707" s="200" t="s">
        <v>17242</v>
      </c>
    </row>
    <row r="8708" spans="237:240" x14ac:dyDescent="0.3">
      <c r="IC8708" s="200" t="s">
        <v>18688</v>
      </c>
      <c r="ID8708" s="200" t="s">
        <v>18689</v>
      </c>
      <c r="IE8708" s="200" t="s">
        <v>18690</v>
      </c>
      <c r="IF8708" s="200" t="s">
        <v>17242</v>
      </c>
    </row>
    <row r="8709" spans="237:240" x14ac:dyDescent="0.3">
      <c r="IC8709" s="200" t="s">
        <v>18688</v>
      </c>
      <c r="ID8709" s="200" t="s">
        <v>18691</v>
      </c>
      <c r="IE8709" s="200" t="s">
        <v>18692</v>
      </c>
      <c r="IF8709" s="200" t="s">
        <v>17242</v>
      </c>
    </row>
    <row r="8710" spans="237:240" x14ac:dyDescent="0.3">
      <c r="IC8710" s="200" t="s">
        <v>18688</v>
      </c>
      <c r="ID8710" s="200" t="s">
        <v>18693</v>
      </c>
      <c r="IE8710" s="200" t="s">
        <v>18694</v>
      </c>
      <c r="IF8710" s="200" t="s">
        <v>17242</v>
      </c>
    </row>
    <row r="8711" spans="237:240" x14ac:dyDescent="0.3">
      <c r="IC8711" s="200" t="s">
        <v>18688</v>
      </c>
      <c r="ID8711" s="200" t="s">
        <v>18695</v>
      </c>
      <c r="IE8711" s="200" t="s">
        <v>18696</v>
      </c>
      <c r="IF8711" s="200" t="s">
        <v>17242</v>
      </c>
    </row>
    <row r="8712" spans="237:240" x14ac:dyDescent="0.3">
      <c r="IC8712" s="200" t="s">
        <v>18688</v>
      </c>
      <c r="ID8712" s="200" t="s">
        <v>18697</v>
      </c>
      <c r="IE8712" s="200" t="s">
        <v>18698</v>
      </c>
      <c r="IF8712" s="200" t="s">
        <v>17242</v>
      </c>
    </row>
    <row r="8713" spans="237:240" x14ac:dyDescent="0.3">
      <c r="IC8713" s="200" t="s">
        <v>18688</v>
      </c>
      <c r="ID8713" s="200" t="s">
        <v>18699</v>
      </c>
      <c r="IE8713" s="200" t="s">
        <v>18700</v>
      </c>
      <c r="IF8713" s="200" t="s">
        <v>17242</v>
      </c>
    </row>
    <row r="8714" spans="237:240" x14ac:dyDescent="0.3">
      <c r="IC8714" s="200" t="s">
        <v>18688</v>
      </c>
      <c r="ID8714" s="200" t="s">
        <v>17530</v>
      </c>
      <c r="IE8714" s="200" t="s">
        <v>18701</v>
      </c>
      <c r="IF8714" s="200" t="s">
        <v>17242</v>
      </c>
    </row>
    <row r="8715" spans="237:240" x14ac:dyDescent="0.3">
      <c r="IC8715" s="200" t="s">
        <v>18688</v>
      </c>
      <c r="ID8715" s="200" t="s">
        <v>18702</v>
      </c>
      <c r="IE8715" s="200" t="s">
        <v>18703</v>
      </c>
      <c r="IF8715" s="200" t="s">
        <v>17242</v>
      </c>
    </row>
    <row r="8716" spans="237:240" x14ac:dyDescent="0.3">
      <c r="IC8716" s="200" t="s">
        <v>18688</v>
      </c>
      <c r="ID8716" s="200" t="s">
        <v>18704</v>
      </c>
      <c r="IE8716" s="200" t="s">
        <v>18705</v>
      </c>
      <c r="IF8716" s="200" t="s">
        <v>17242</v>
      </c>
    </row>
    <row r="8717" spans="237:240" x14ac:dyDescent="0.3">
      <c r="IC8717" s="200" t="s">
        <v>18688</v>
      </c>
      <c r="ID8717" s="200" t="s">
        <v>18706</v>
      </c>
      <c r="IE8717" s="200" t="s">
        <v>18707</v>
      </c>
      <c r="IF8717" s="200" t="s">
        <v>17242</v>
      </c>
    </row>
    <row r="8718" spans="237:240" x14ac:dyDescent="0.3">
      <c r="IC8718" s="200" t="s">
        <v>18688</v>
      </c>
      <c r="ID8718" s="200" t="s">
        <v>18708</v>
      </c>
      <c r="IE8718" s="200" t="s">
        <v>18709</v>
      </c>
      <c r="IF8718" s="200" t="s">
        <v>17242</v>
      </c>
    </row>
    <row r="8719" spans="237:240" x14ac:dyDescent="0.3">
      <c r="IC8719" s="200" t="s">
        <v>18688</v>
      </c>
      <c r="ID8719" s="200" t="s">
        <v>18710</v>
      </c>
      <c r="IE8719" s="200" t="s">
        <v>18711</v>
      </c>
      <c r="IF8719" s="200" t="s">
        <v>17242</v>
      </c>
    </row>
    <row r="8720" spans="237:240" x14ac:dyDescent="0.3">
      <c r="IC8720" s="200" t="s">
        <v>18688</v>
      </c>
      <c r="ID8720" s="200" t="s">
        <v>18712</v>
      </c>
      <c r="IE8720" s="200" t="s">
        <v>18713</v>
      </c>
      <c r="IF8720" s="200" t="s">
        <v>17242</v>
      </c>
    </row>
    <row r="8721" spans="237:240" x14ac:dyDescent="0.3">
      <c r="IC8721" s="200" t="s">
        <v>18688</v>
      </c>
      <c r="ID8721" s="200" t="s">
        <v>9695</v>
      </c>
      <c r="IE8721" s="200" t="s">
        <v>18714</v>
      </c>
      <c r="IF8721" s="200" t="s">
        <v>17242</v>
      </c>
    </row>
    <row r="8722" spans="237:240" x14ac:dyDescent="0.3">
      <c r="IC8722" s="200" t="s">
        <v>18688</v>
      </c>
      <c r="ID8722" s="200" t="s">
        <v>18715</v>
      </c>
      <c r="IE8722" s="200" t="s">
        <v>18716</v>
      </c>
      <c r="IF8722" s="200" t="s">
        <v>17242</v>
      </c>
    </row>
    <row r="8723" spans="237:240" x14ac:dyDescent="0.3">
      <c r="IC8723" s="200" t="s">
        <v>18688</v>
      </c>
      <c r="ID8723" s="200" t="s">
        <v>18717</v>
      </c>
      <c r="IE8723" s="200" t="s">
        <v>18718</v>
      </c>
      <c r="IF8723" s="200" t="s">
        <v>17242</v>
      </c>
    </row>
    <row r="8724" spans="237:240" x14ac:dyDescent="0.3">
      <c r="IC8724" s="200" t="s">
        <v>18688</v>
      </c>
      <c r="ID8724" s="200" t="s">
        <v>18719</v>
      </c>
      <c r="IE8724" s="200" t="s">
        <v>18720</v>
      </c>
      <c r="IF8724" s="200" t="s">
        <v>17242</v>
      </c>
    </row>
    <row r="8725" spans="237:240" x14ac:dyDescent="0.3">
      <c r="IC8725" s="200" t="s">
        <v>18688</v>
      </c>
      <c r="ID8725" s="200" t="s">
        <v>2003</v>
      </c>
      <c r="IE8725" s="200" t="s">
        <v>18721</v>
      </c>
      <c r="IF8725" s="200" t="s">
        <v>17242</v>
      </c>
    </row>
    <row r="8726" spans="237:240" x14ac:dyDescent="0.3">
      <c r="IC8726" s="200" t="s">
        <v>18688</v>
      </c>
      <c r="ID8726" s="200" t="s">
        <v>18722</v>
      </c>
      <c r="IE8726" s="200" t="s">
        <v>18723</v>
      </c>
      <c r="IF8726" s="200" t="s">
        <v>17242</v>
      </c>
    </row>
    <row r="8727" spans="237:240" x14ac:dyDescent="0.3">
      <c r="IC8727" s="200" t="s">
        <v>18688</v>
      </c>
      <c r="ID8727" s="200" t="s">
        <v>18724</v>
      </c>
      <c r="IE8727" s="200" t="s">
        <v>18725</v>
      </c>
      <c r="IF8727" s="200" t="s">
        <v>17242</v>
      </c>
    </row>
    <row r="8728" spans="237:240" x14ac:dyDescent="0.3">
      <c r="IC8728" s="200" t="s">
        <v>18688</v>
      </c>
      <c r="ID8728" s="200" t="s">
        <v>18726</v>
      </c>
      <c r="IE8728" s="200" t="s">
        <v>18727</v>
      </c>
      <c r="IF8728" s="200" t="s">
        <v>17242</v>
      </c>
    </row>
    <row r="8729" spans="237:240" x14ac:dyDescent="0.3">
      <c r="IC8729" s="200" t="s">
        <v>18688</v>
      </c>
      <c r="ID8729" s="200" t="s">
        <v>18728</v>
      </c>
      <c r="IE8729" s="200" t="s">
        <v>18729</v>
      </c>
      <c r="IF8729" s="200" t="s">
        <v>17242</v>
      </c>
    </row>
    <row r="8730" spans="237:240" x14ac:dyDescent="0.3">
      <c r="IC8730" s="200" t="s">
        <v>18688</v>
      </c>
      <c r="ID8730" s="200" t="s">
        <v>18730</v>
      </c>
      <c r="IE8730" s="200" t="s">
        <v>18731</v>
      </c>
      <c r="IF8730" s="200" t="s">
        <v>17242</v>
      </c>
    </row>
    <row r="8731" spans="237:240" x14ac:dyDescent="0.3">
      <c r="IC8731" s="200" t="s">
        <v>18688</v>
      </c>
      <c r="ID8731" s="200" t="s">
        <v>18732</v>
      </c>
      <c r="IE8731" s="200" t="s">
        <v>18733</v>
      </c>
      <c r="IF8731" s="200" t="s">
        <v>17242</v>
      </c>
    </row>
    <row r="8732" spans="237:240" x14ac:dyDescent="0.3">
      <c r="IC8732" s="200" t="s">
        <v>18688</v>
      </c>
      <c r="ID8732" s="200" t="s">
        <v>17203</v>
      </c>
      <c r="IE8732" s="200" t="s">
        <v>18734</v>
      </c>
      <c r="IF8732" s="200" t="s">
        <v>17242</v>
      </c>
    </row>
    <row r="8733" spans="237:240" x14ac:dyDescent="0.3">
      <c r="IC8733" s="200" t="s">
        <v>18688</v>
      </c>
      <c r="ID8733" s="200" t="s">
        <v>18735</v>
      </c>
      <c r="IE8733" s="200" t="s">
        <v>18736</v>
      </c>
      <c r="IF8733" s="200" t="s">
        <v>17242</v>
      </c>
    </row>
    <row r="8734" spans="237:240" x14ac:dyDescent="0.3">
      <c r="IC8734" s="200" t="s">
        <v>18688</v>
      </c>
      <c r="ID8734" s="200" t="s">
        <v>18737</v>
      </c>
      <c r="IE8734" s="200" t="s">
        <v>18738</v>
      </c>
      <c r="IF8734" s="200" t="s">
        <v>17242</v>
      </c>
    </row>
    <row r="8735" spans="237:240" x14ac:dyDescent="0.3">
      <c r="IC8735" s="200" t="s">
        <v>18739</v>
      </c>
      <c r="ID8735" s="200" t="s">
        <v>18740</v>
      </c>
      <c r="IE8735" s="200" t="s">
        <v>18741</v>
      </c>
      <c r="IF8735" s="200" t="s">
        <v>17242</v>
      </c>
    </row>
    <row r="8736" spans="237:240" x14ac:dyDescent="0.3">
      <c r="IC8736" s="200" t="s">
        <v>18739</v>
      </c>
      <c r="ID8736" s="200" t="s">
        <v>18742</v>
      </c>
      <c r="IE8736" s="200" t="s">
        <v>18743</v>
      </c>
      <c r="IF8736" s="200" t="s">
        <v>17242</v>
      </c>
    </row>
    <row r="8737" spans="237:240" x14ac:dyDescent="0.3">
      <c r="IC8737" s="200" t="s">
        <v>18739</v>
      </c>
      <c r="ID8737" s="200" t="s">
        <v>18744</v>
      </c>
      <c r="IE8737" s="200" t="s">
        <v>18745</v>
      </c>
      <c r="IF8737" s="200" t="s">
        <v>17242</v>
      </c>
    </row>
    <row r="8738" spans="237:240" x14ac:dyDescent="0.3">
      <c r="IC8738" s="200" t="s">
        <v>18739</v>
      </c>
      <c r="ID8738" s="200" t="s">
        <v>18746</v>
      </c>
      <c r="IE8738" s="200" t="s">
        <v>18747</v>
      </c>
      <c r="IF8738" s="200" t="s">
        <v>17242</v>
      </c>
    </row>
    <row r="8739" spans="237:240" x14ac:dyDescent="0.3">
      <c r="IC8739" s="200" t="s">
        <v>18739</v>
      </c>
      <c r="ID8739" s="200" t="s">
        <v>18748</v>
      </c>
      <c r="IE8739" s="200" t="s">
        <v>18749</v>
      </c>
      <c r="IF8739" s="200" t="s">
        <v>17242</v>
      </c>
    </row>
    <row r="8740" spans="237:240" x14ac:dyDescent="0.3">
      <c r="IC8740" s="200" t="s">
        <v>18739</v>
      </c>
      <c r="ID8740" s="200" t="s">
        <v>18750</v>
      </c>
      <c r="IE8740" s="200" t="s">
        <v>18751</v>
      </c>
      <c r="IF8740" s="200" t="s">
        <v>17242</v>
      </c>
    </row>
    <row r="8741" spans="237:240" x14ac:dyDescent="0.3">
      <c r="IC8741" s="200" t="s">
        <v>18739</v>
      </c>
      <c r="ID8741" s="200" t="s">
        <v>18752</v>
      </c>
      <c r="IE8741" s="200" t="s">
        <v>18753</v>
      </c>
      <c r="IF8741" s="200" t="s">
        <v>17242</v>
      </c>
    </row>
    <row r="8742" spans="237:240" x14ac:dyDescent="0.3">
      <c r="IC8742" s="200" t="s">
        <v>18739</v>
      </c>
      <c r="ID8742" s="200" t="s">
        <v>1968</v>
      </c>
      <c r="IE8742" s="200" t="s">
        <v>18754</v>
      </c>
      <c r="IF8742" s="200" t="s">
        <v>17242</v>
      </c>
    </row>
    <row r="8743" spans="237:240" x14ac:dyDescent="0.3">
      <c r="IC8743" s="200" t="s">
        <v>18739</v>
      </c>
      <c r="ID8743" s="200" t="s">
        <v>18755</v>
      </c>
      <c r="IE8743" s="200" t="s">
        <v>18756</v>
      </c>
      <c r="IF8743" s="200" t="s">
        <v>17242</v>
      </c>
    </row>
    <row r="8744" spans="237:240" x14ac:dyDescent="0.3">
      <c r="IC8744" s="200" t="s">
        <v>18739</v>
      </c>
      <c r="ID8744" s="200" t="s">
        <v>18757</v>
      </c>
      <c r="IE8744" s="200" t="s">
        <v>18758</v>
      </c>
      <c r="IF8744" s="200" t="s">
        <v>17242</v>
      </c>
    </row>
    <row r="8745" spans="237:240" x14ac:dyDescent="0.3">
      <c r="IC8745" s="200" t="s">
        <v>18739</v>
      </c>
      <c r="ID8745" s="200" t="s">
        <v>18759</v>
      </c>
      <c r="IE8745" s="200" t="s">
        <v>18760</v>
      </c>
      <c r="IF8745" s="200" t="s">
        <v>17242</v>
      </c>
    </row>
    <row r="8746" spans="237:240" x14ac:dyDescent="0.3">
      <c r="IC8746" s="200" t="s">
        <v>18739</v>
      </c>
      <c r="ID8746" s="200" t="s">
        <v>18761</v>
      </c>
      <c r="IE8746" s="200" t="s">
        <v>18762</v>
      </c>
      <c r="IF8746" s="200" t="s">
        <v>17242</v>
      </c>
    </row>
    <row r="8747" spans="237:240" x14ac:dyDescent="0.3">
      <c r="IC8747" s="200" t="s">
        <v>18739</v>
      </c>
      <c r="ID8747" s="200" t="s">
        <v>18763</v>
      </c>
      <c r="IE8747" s="200" t="s">
        <v>18764</v>
      </c>
      <c r="IF8747" s="200" t="s">
        <v>17242</v>
      </c>
    </row>
    <row r="8748" spans="237:240" x14ac:dyDescent="0.3">
      <c r="IC8748" s="200" t="s">
        <v>18739</v>
      </c>
      <c r="ID8748" s="200" t="s">
        <v>18765</v>
      </c>
      <c r="IE8748" s="200" t="s">
        <v>18766</v>
      </c>
      <c r="IF8748" s="200" t="s">
        <v>17242</v>
      </c>
    </row>
    <row r="8749" spans="237:240" x14ac:dyDescent="0.3">
      <c r="IC8749" s="200" t="s">
        <v>18739</v>
      </c>
      <c r="ID8749" s="200" t="s">
        <v>18767</v>
      </c>
      <c r="IE8749" s="200" t="s">
        <v>18768</v>
      </c>
      <c r="IF8749" s="200" t="s">
        <v>17242</v>
      </c>
    </row>
    <row r="8750" spans="237:240" x14ac:dyDescent="0.3">
      <c r="IC8750" s="200" t="s">
        <v>18739</v>
      </c>
      <c r="ID8750" s="200" t="s">
        <v>18769</v>
      </c>
      <c r="IE8750" s="200" t="s">
        <v>18770</v>
      </c>
      <c r="IF8750" s="200" t="s">
        <v>17242</v>
      </c>
    </row>
    <row r="8751" spans="237:240" x14ac:dyDescent="0.3">
      <c r="IC8751" s="200" t="s">
        <v>18739</v>
      </c>
      <c r="ID8751" s="200" t="s">
        <v>18771</v>
      </c>
      <c r="IE8751" s="200" t="s">
        <v>18772</v>
      </c>
      <c r="IF8751" s="200" t="s">
        <v>17242</v>
      </c>
    </row>
    <row r="8752" spans="237:240" x14ac:dyDescent="0.3">
      <c r="IC8752" s="200" t="s">
        <v>18739</v>
      </c>
      <c r="ID8752" s="200" t="s">
        <v>18773</v>
      </c>
      <c r="IE8752" s="200" t="s">
        <v>18774</v>
      </c>
      <c r="IF8752" s="200" t="s">
        <v>17242</v>
      </c>
    </row>
    <row r="8753" spans="237:240" x14ac:dyDescent="0.3">
      <c r="IC8753" s="200" t="s">
        <v>18739</v>
      </c>
      <c r="ID8753" s="200" t="s">
        <v>18775</v>
      </c>
      <c r="IE8753" s="200" t="s">
        <v>18776</v>
      </c>
      <c r="IF8753" s="200" t="s">
        <v>17242</v>
      </c>
    </row>
    <row r="8754" spans="237:240" x14ac:dyDescent="0.3">
      <c r="IC8754" s="200" t="s">
        <v>18777</v>
      </c>
      <c r="ID8754" s="200" t="s">
        <v>18778</v>
      </c>
      <c r="IE8754" s="200" t="s">
        <v>18779</v>
      </c>
      <c r="IF8754" s="200" t="s">
        <v>17242</v>
      </c>
    </row>
    <row r="8755" spans="237:240" x14ac:dyDescent="0.3">
      <c r="IC8755" s="200" t="s">
        <v>18780</v>
      </c>
      <c r="ID8755" s="200" t="s">
        <v>18781</v>
      </c>
      <c r="IE8755" s="200" t="s">
        <v>18782</v>
      </c>
      <c r="IF8755" s="200" t="s">
        <v>17242</v>
      </c>
    </row>
    <row r="8756" spans="237:240" x14ac:dyDescent="0.3">
      <c r="IC8756" s="200" t="s">
        <v>18780</v>
      </c>
      <c r="ID8756" s="200" t="s">
        <v>18783</v>
      </c>
      <c r="IE8756" s="200" t="s">
        <v>18784</v>
      </c>
      <c r="IF8756" s="200" t="s">
        <v>17242</v>
      </c>
    </row>
    <row r="8757" spans="237:240" x14ac:dyDescent="0.3">
      <c r="IC8757" s="200" t="s">
        <v>18780</v>
      </c>
      <c r="ID8757" s="200" t="s">
        <v>18785</v>
      </c>
      <c r="IE8757" s="200" t="s">
        <v>18786</v>
      </c>
      <c r="IF8757" s="200" t="s">
        <v>17242</v>
      </c>
    </row>
    <row r="8758" spans="237:240" x14ac:dyDescent="0.3">
      <c r="IC8758" s="200" t="s">
        <v>18780</v>
      </c>
      <c r="ID8758" s="200" t="s">
        <v>18787</v>
      </c>
      <c r="IE8758" s="200" t="s">
        <v>18788</v>
      </c>
      <c r="IF8758" s="200" t="s">
        <v>17242</v>
      </c>
    </row>
    <row r="8759" spans="237:240" x14ac:dyDescent="0.3">
      <c r="IC8759" s="200" t="s">
        <v>18780</v>
      </c>
      <c r="ID8759" s="200" t="s">
        <v>18789</v>
      </c>
      <c r="IE8759" s="200" t="s">
        <v>18790</v>
      </c>
      <c r="IF8759" s="200" t="s">
        <v>17242</v>
      </c>
    </row>
    <row r="8760" spans="237:240" x14ac:dyDescent="0.3">
      <c r="IC8760" s="200" t="s">
        <v>18780</v>
      </c>
      <c r="ID8760" s="200" t="s">
        <v>18791</v>
      </c>
      <c r="IE8760" s="200" t="s">
        <v>18792</v>
      </c>
      <c r="IF8760" s="200" t="s">
        <v>17242</v>
      </c>
    </row>
    <row r="8761" spans="237:240" x14ac:dyDescent="0.3">
      <c r="IC8761" s="200" t="s">
        <v>18780</v>
      </c>
      <c r="ID8761" s="200" t="s">
        <v>18793</v>
      </c>
      <c r="IE8761" s="200" t="s">
        <v>18794</v>
      </c>
      <c r="IF8761" s="200" t="s">
        <v>17242</v>
      </c>
    </row>
    <row r="8762" spans="237:240" x14ac:dyDescent="0.3">
      <c r="IC8762" s="200" t="s">
        <v>18780</v>
      </c>
      <c r="ID8762" s="200" t="s">
        <v>18795</v>
      </c>
      <c r="IE8762" s="200" t="s">
        <v>18796</v>
      </c>
      <c r="IF8762" s="200" t="s">
        <v>17242</v>
      </c>
    </row>
    <row r="8763" spans="237:240" x14ac:dyDescent="0.3">
      <c r="IC8763" s="200" t="s">
        <v>18780</v>
      </c>
      <c r="ID8763" s="200" t="s">
        <v>18797</v>
      </c>
      <c r="IE8763" s="200" t="s">
        <v>18798</v>
      </c>
      <c r="IF8763" s="200" t="s">
        <v>17242</v>
      </c>
    </row>
    <row r="8764" spans="237:240" x14ac:dyDescent="0.3">
      <c r="IC8764" s="200" t="s">
        <v>18780</v>
      </c>
      <c r="ID8764" s="200" t="s">
        <v>18799</v>
      </c>
      <c r="IE8764" s="200" t="s">
        <v>18800</v>
      </c>
      <c r="IF8764" s="200" t="s">
        <v>17242</v>
      </c>
    </row>
    <row r="8765" spans="237:240" x14ac:dyDescent="0.3">
      <c r="IC8765" s="200" t="s">
        <v>18780</v>
      </c>
      <c r="ID8765" s="200" t="s">
        <v>18801</v>
      </c>
      <c r="IE8765" s="200" t="s">
        <v>18802</v>
      </c>
      <c r="IF8765" s="200" t="s">
        <v>17242</v>
      </c>
    </row>
    <row r="8766" spans="237:240" x14ac:dyDescent="0.3">
      <c r="IC8766" s="200" t="s">
        <v>18803</v>
      </c>
      <c r="ID8766" s="200" t="s">
        <v>18804</v>
      </c>
      <c r="IE8766" s="200" t="s">
        <v>18805</v>
      </c>
      <c r="IF8766" s="200" t="s">
        <v>17242</v>
      </c>
    </row>
    <row r="8767" spans="237:240" x14ac:dyDescent="0.3">
      <c r="IC8767" s="200" t="s">
        <v>18806</v>
      </c>
      <c r="ID8767" s="200" t="s">
        <v>18804</v>
      </c>
      <c r="IE8767" s="200" t="s">
        <v>18805</v>
      </c>
      <c r="IF8767" s="200" t="s">
        <v>17242</v>
      </c>
    </row>
    <row r="8768" spans="237:240" x14ac:dyDescent="0.3">
      <c r="IC8768" s="200" t="s">
        <v>18807</v>
      </c>
      <c r="ID8768" s="200" t="s">
        <v>18804</v>
      </c>
      <c r="IE8768" s="200" t="s">
        <v>18805</v>
      </c>
      <c r="IF8768" s="200" t="s">
        <v>17242</v>
      </c>
    </row>
    <row r="8769" spans="237:240" x14ac:dyDescent="0.3">
      <c r="IC8769" s="200" t="s">
        <v>18808</v>
      </c>
      <c r="ID8769" s="200" t="s">
        <v>18804</v>
      </c>
      <c r="IE8769" s="200" t="s">
        <v>18805</v>
      </c>
      <c r="IF8769" s="200" t="s">
        <v>17242</v>
      </c>
    </row>
    <row r="8770" spans="237:240" x14ac:dyDescent="0.3">
      <c r="IC8770" s="200" t="s">
        <v>18809</v>
      </c>
      <c r="ID8770" s="200" t="s">
        <v>18804</v>
      </c>
      <c r="IE8770" s="200" t="s">
        <v>18805</v>
      </c>
      <c r="IF8770" s="200" t="s">
        <v>17242</v>
      </c>
    </row>
    <row r="8771" spans="237:240" x14ac:dyDescent="0.3">
      <c r="IC8771" s="200" t="s">
        <v>18810</v>
      </c>
      <c r="ID8771" s="200" t="s">
        <v>18804</v>
      </c>
      <c r="IE8771" s="200" t="s">
        <v>18805</v>
      </c>
      <c r="IF8771" s="200" t="s">
        <v>17242</v>
      </c>
    </row>
    <row r="8772" spans="237:240" x14ac:dyDescent="0.3">
      <c r="IC8772" s="200" t="s">
        <v>18811</v>
      </c>
      <c r="ID8772" s="200" t="s">
        <v>18804</v>
      </c>
      <c r="IE8772" s="200" t="s">
        <v>18805</v>
      </c>
      <c r="IF8772" s="200" t="s">
        <v>17242</v>
      </c>
    </row>
    <row r="8773" spans="237:240" x14ac:dyDescent="0.3">
      <c r="IC8773" s="200" t="s">
        <v>18812</v>
      </c>
      <c r="ID8773" s="200" t="s">
        <v>18804</v>
      </c>
      <c r="IE8773" s="200" t="s">
        <v>18805</v>
      </c>
      <c r="IF8773" s="200" t="s">
        <v>17242</v>
      </c>
    </row>
    <row r="8774" spans="237:240" x14ac:dyDescent="0.3">
      <c r="IC8774" s="200" t="s">
        <v>18813</v>
      </c>
      <c r="ID8774" s="200" t="s">
        <v>18804</v>
      </c>
      <c r="IE8774" s="200" t="s">
        <v>18805</v>
      </c>
      <c r="IF8774" s="200" t="s">
        <v>17242</v>
      </c>
    </row>
    <row r="8775" spans="237:240" x14ac:dyDescent="0.3">
      <c r="IC8775" s="200" t="s">
        <v>18814</v>
      </c>
      <c r="ID8775" s="200" t="s">
        <v>18804</v>
      </c>
      <c r="IE8775" s="200" t="s">
        <v>18805</v>
      </c>
      <c r="IF8775" s="200" t="s">
        <v>17242</v>
      </c>
    </row>
    <row r="8776" spans="237:240" x14ac:dyDescent="0.3">
      <c r="IC8776" s="200" t="s">
        <v>18815</v>
      </c>
      <c r="ID8776" s="200" t="s">
        <v>18804</v>
      </c>
      <c r="IE8776" s="200" t="s">
        <v>18805</v>
      </c>
      <c r="IF8776" s="200" t="s">
        <v>17242</v>
      </c>
    </row>
    <row r="8777" spans="237:240" x14ac:dyDescent="0.3">
      <c r="IC8777" s="200" t="s">
        <v>18816</v>
      </c>
      <c r="ID8777" s="200" t="s">
        <v>18817</v>
      </c>
      <c r="IE8777" s="200" t="s">
        <v>18818</v>
      </c>
      <c r="IF8777" s="200" t="s">
        <v>17242</v>
      </c>
    </row>
    <row r="8778" spans="237:240" x14ac:dyDescent="0.3">
      <c r="IC8778" s="200" t="s">
        <v>18819</v>
      </c>
      <c r="ID8778" s="200" t="s">
        <v>18820</v>
      </c>
      <c r="IE8778" s="200" t="s">
        <v>18821</v>
      </c>
      <c r="IF8778" s="200" t="s">
        <v>17242</v>
      </c>
    </row>
    <row r="8779" spans="237:240" x14ac:dyDescent="0.3">
      <c r="IC8779" s="200" t="s">
        <v>18819</v>
      </c>
      <c r="ID8779" s="200" t="s">
        <v>18822</v>
      </c>
      <c r="IE8779" s="200" t="s">
        <v>18823</v>
      </c>
      <c r="IF8779" s="200" t="s">
        <v>17242</v>
      </c>
    </row>
    <row r="8780" spans="237:240" x14ac:dyDescent="0.3">
      <c r="IC8780" s="200" t="s">
        <v>18824</v>
      </c>
      <c r="ID8780" s="200" t="s">
        <v>18825</v>
      </c>
      <c r="IE8780" s="200" t="s">
        <v>18826</v>
      </c>
      <c r="IF8780" s="200" t="s">
        <v>17242</v>
      </c>
    </row>
    <row r="8781" spans="237:240" x14ac:dyDescent="0.3">
      <c r="IC8781" s="200" t="s">
        <v>18824</v>
      </c>
      <c r="ID8781" s="200" t="s">
        <v>18827</v>
      </c>
      <c r="IE8781" s="200" t="s">
        <v>18828</v>
      </c>
      <c r="IF8781" s="200" t="s">
        <v>17242</v>
      </c>
    </row>
    <row r="8782" spans="237:240" x14ac:dyDescent="0.3">
      <c r="IC8782" s="200" t="s">
        <v>18824</v>
      </c>
      <c r="ID8782" s="200" t="s">
        <v>18829</v>
      </c>
      <c r="IE8782" s="200" t="s">
        <v>18830</v>
      </c>
      <c r="IF8782" s="200" t="s">
        <v>17242</v>
      </c>
    </row>
    <row r="8783" spans="237:240" x14ac:dyDescent="0.3">
      <c r="IC8783" s="200" t="s">
        <v>18824</v>
      </c>
      <c r="ID8783" s="200" t="s">
        <v>18831</v>
      </c>
      <c r="IE8783" s="200" t="s">
        <v>18832</v>
      </c>
      <c r="IF8783" s="200" t="s">
        <v>17242</v>
      </c>
    </row>
    <row r="8784" spans="237:240" x14ac:dyDescent="0.3">
      <c r="IC8784" s="200" t="s">
        <v>18824</v>
      </c>
      <c r="ID8784" s="200" t="s">
        <v>18833</v>
      </c>
      <c r="IE8784" s="200" t="s">
        <v>18834</v>
      </c>
      <c r="IF8784" s="200" t="s">
        <v>17242</v>
      </c>
    </row>
    <row r="8785" spans="237:240" x14ac:dyDescent="0.3">
      <c r="IC8785" s="200" t="s">
        <v>18824</v>
      </c>
      <c r="ID8785" s="200" t="s">
        <v>18835</v>
      </c>
      <c r="IE8785" s="200" t="s">
        <v>18836</v>
      </c>
      <c r="IF8785" s="200" t="s">
        <v>17242</v>
      </c>
    </row>
    <row r="8786" spans="237:240" x14ac:dyDescent="0.3">
      <c r="IC8786" s="200" t="s">
        <v>18824</v>
      </c>
      <c r="ID8786" s="200" t="s">
        <v>18837</v>
      </c>
      <c r="IE8786" s="200" t="s">
        <v>18838</v>
      </c>
      <c r="IF8786" s="200" t="s">
        <v>17242</v>
      </c>
    </row>
    <row r="8787" spans="237:240" x14ac:dyDescent="0.3">
      <c r="IC8787" s="200" t="s">
        <v>18824</v>
      </c>
      <c r="ID8787" s="200" t="s">
        <v>18839</v>
      </c>
      <c r="IE8787" s="200" t="s">
        <v>18840</v>
      </c>
      <c r="IF8787" s="200" t="s">
        <v>17242</v>
      </c>
    </row>
    <row r="8788" spans="237:240" x14ac:dyDescent="0.3">
      <c r="IC8788" s="200" t="s">
        <v>18824</v>
      </c>
      <c r="ID8788" s="200" t="s">
        <v>18841</v>
      </c>
      <c r="IE8788" s="200" t="s">
        <v>18842</v>
      </c>
      <c r="IF8788" s="200" t="s">
        <v>17242</v>
      </c>
    </row>
    <row r="8789" spans="237:240" x14ac:dyDescent="0.3">
      <c r="IC8789" s="200" t="s">
        <v>18824</v>
      </c>
      <c r="ID8789" s="200" t="s">
        <v>18843</v>
      </c>
      <c r="IE8789" s="200" t="s">
        <v>18844</v>
      </c>
      <c r="IF8789" s="200" t="s">
        <v>17242</v>
      </c>
    </row>
    <row r="8790" spans="237:240" x14ac:dyDescent="0.3">
      <c r="IC8790" s="200" t="s">
        <v>18824</v>
      </c>
      <c r="ID8790" s="200" t="s">
        <v>18845</v>
      </c>
      <c r="IE8790" s="200" t="s">
        <v>18846</v>
      </c>
      <c r="IF8790" s="200" t="s">
        <v>17242</v>
      </c>
    </row>
    <row r="8791" spans="237:240" x14ac:dyDescent="0.3">
      <c r="IC8791" s="200" t="s">
        <v>18824</v>
      </c>
      <c r="ID8791" s="200" t="s">
        <v>18847</v>
      </c>
      <c r="IE8791" s="200" t="s">
        <v>18848</v>
      </c>
      <c r="IF8791" s="200" t="s">
        <v>17242</v>
      </c>
    </row>
    <row r="8792" spans="237:240" x14ac:dyDescent="0.3">
      <c r="IC8792" s="200" t="s">
        <v>18824</v>
      </c>
      <c r="ID8792" s="200" t="s">
        <v>18849</v>
      </c>
      <c r="IE8792" s="200" t="s">
        <v>18850</v>
      </c>
      <c r="IF8792" s="200" t="s">
        <v>17242</v>
      </c>
    </row>
    <row r="8793" spans="237:240" x14ac:dyDescent="0.3">
      <c r="IC8793" s="200" t="s">
        <v>18824</v>
      </c>
      <c r="ID8793" s="200" t="s">
        <v>18851</v>
      </c>
      <c r="IE8793" s="200" t="s">
        <v>18852</v>
      </c>
      <c r="IF8793" s="200" t="s">
        <v>17242</v>
      </c>
    </row>
    <row r="8794" spans="237:240" x14ac:dyDescent="0.3">
      <c r="IC8794" s="200" t="s">
        <v>18824</v>
      </c>
      <c r="ID8794" s="200" t="s">
        <v>18853</v>
      </c>
      <c r="IE8794" s="200" t="s">
        <v>18854</v>
      </c>
      <c r="IF8794" s="200" t="s">
        <v>17242</v>
      </c>
    </row>
    <row r="8795" spans="237:240" x14ac:dyDescent="0.3">
      <c r="IC8795" s="200" t="s">
        <v>18824</v>
      </c>
      <c r="ID8795" s="200" t="s">
        <v>18855</v>
      </c>
      <c r="IE8795" s="200" t="s">
        <v>18856</v>
      </c>
      <c r="IF8795" s="200" t="s">
        <v>17242</v>
      </c>
    </row>
    <row r="8796" spans="237:240" x14ac:dyDescent="0.3">
      <c r="IC8796" s="200" t="s">
        <v>18824</v>
      </c>
      <c r="ID8796" s="200" t="s">
        <v>18857</v>
      </c>
      <c r="IE8796" s="200" t="s">
        <v>18858</v>
      </c>
      <c r="IF8796" s="200" t="s">
        <v>17242</v>
      </c>
    </row>
    <row r="8797" spans="237:240" x14ac:dyDescent="0.3">
      <c r="IC8797" s="200" t="s">
        <v>18824</v>
      </c>
      <c r="ID8797" s="200" t="s">
        <v>18859</v>
      </c>
      <c r="IE8797" s="200" t="s">
        <v>18860</v>
      </c>
      <c r="IF8797" s="200" t="s">
        <v>17242</v>
      </c>
    </row>
    <row r="8798" spans="237:240" x14ac:dyDescent="0.3">
      <c r="IC8798" s="200" t="s">
        <v>18824</v>
      </c>
      <c r="ID8798" s="200" t="s">
        <v>18861</v>
      </c>
      <c r="IE8798" s="200" t="s">
        <v>18862</v>
      </c>
      <c r="IF8798" s="200" t="s">
        <v>17242</v>
      </c>
    </row>
    <row r="8799" spans="237:240" x14ac:dyDescent="0.3">
      <c r="IC8799" s="200" t="s">
        <v>18824</v>
      </c>
      <c r="ID8799" s="200" t="s">
        <v>18863</v>
      </c>
      <c r="IE8799" s="200" t="s">
        <v>18864</v>
      </c>
      <c r="IF8799" s="200" t="s">
        <v>17242</v>
      </c>
    </row>
    <row r="8800" spans="237:240" x14ac:dyDescent="0.3">
      <c r="IC8800" s="200" t="s">
        <v>18824</v>
      </c>
      <c r="ID8800" s="200" t="s">
        <v>18865</v>
      </c>
      <c r="IE8800" s="200" t="s">
        <v>18866</v>
      </c>
      <c r="IF8800" s="200" t="s">
        <v>17242</v>
      </c>
    </row>
    <row r="8801" spans="237:240" x14ac:dyDescent="0.3">
      <c r="IC8801" s="200" t="s">
        <v>18824</v>
      </c>
      <c r="ID8801" s="200" t="s">
        <v>18867</v>
      </c>
      <c r="IE8801" s="200" t="s">
        <v>18868</v>
      </c>
      <c r="IF8801" s="200" t="s">
        <v>17242</v>
      </c>
    </row>
    <row r="8802" spans="237:240" x14ac:dyDescent="0.3">
      <c r="IC8802" s="200" t="s">
        <v>18824</v>
      </c>
      <c r="ID8802" s="200" t="s">
        <v>18869</v>
      </c>
      <c r="IE8802" s="200" t="s">
        <v>18870</v>
      </c>
      <c r="IF8802" s="200" t="s">
        <v>17242</v>
      </c>
    </row>
    <row r="8803" spans="237:240" x14ac:dyDescent="0.3">
      <c r="IC8803" s="200" t="s">
        <v>18871</v>
      </c>
      <c r="ID8803" s="200" t="s">
        <v>18872</v>
      </c>
      <c r="IE8803" s="200" t="s">
        <v>18873</v>
      </c>
      <c r="IF8803" s="200" t="s">
        <v>17242</v>
      </c>
    </row>
    <row r="8804" spans="237:240" x14ac:dyDescent="0.3">
      <c r="IC8804" s="200" t="s">
        <v>18871</v>
      </c>
      <c r="ID8804" s="200" t="s">
        <v>17392</v>
      </c>
      <c r="IE8804" s="200" t="s">
        <v>18874</v>
      </c>
      <c r="IF8804" s="200" t="s">
        <v>17242</v>
      </c>
    </row>
    <row r="8805" spans="237:240" x14ac:dyDescent="0.3">
      <c r="IC8805" s="200" t="s">
        <v>18871</v>
      </c>
      <c r="ID8805" s="200" t="s">
        <v>18875</v>
      </c>
      <c r="IE8805" s="200" t="s">
        <v>18876</v>
      </c>
      <c r="IF8805" s="200" t="s">
        <v>17242</v>
      </c>
    </row>
    <row r="8806" spans="237:240" x14ac:dyDescent="0.3">
      <c r="IC8806" s="200" t="s">
        <v>18877</v>
      </c>
      <c r="ID8806" s="200" t="s">
        <v>18878</v>
      </c>
      <c r="IE8806" s="200" t="s">
        <v>18879</v>
      </c>
      <c r="IF8806" s="200" t="s">
        <v>17242</v>
      </c>
    </row>
    <row r="8807" spans="237:240" x14ac:dyDescent="0.3">
      <c r="IC8807" s="200" t="s">
        <v>18880</v>
      </c>
      <c r="ID8807" s="200" t="s">
        <v>18881</v>
      </c>
      <c r="IE8807" s="200" t="s">
        <v>18882</v>
      </c>
      <c r="IF8807" s="200" t="s">
        <v>17242</v>
      </c>
    </row>
    <row r="8808" spans="237:240" x14ac:dyDescent="0.3">
      <c r="IC8808" s="200" t="s">
        <v>18883</v>
      </c>
      <c r="ID8808" s="200" t="s">
        <v>18884</v>
      </c>
      <c r="IE8808" s="200" t="s">
        <v>18885</v>
      </c>
      <c r="IF8808" s="200" t="s">
        <v>17242</v>
      </c>
    </row>
    <row r="8809" spans="237:240" x14ac:dyDescent="0.3">
      <c r="IC8809" s="200" t="s">
        <v>18886</v>
      </c>
      <c r="ID8809" s="200" t="s">
        <v>18887</v>
      </c>
      <c r="IE8809" s="200" t="s">
        <v>18888</v>
      </c>
      <c r="IF8809" s="200" t="s">
        <v>17242</v>
      </c>
    </row>
    <row r="8810" spans="237:240" x14ac:dyDescent="0.3">
      <c r="IC8810" s="200" t="s">
        <v>18889</v>
      </c>
      <c r="ID8810" s="200" t="s">
        <v>18890</v>
      </c>
      <c r="IE8810" s="200" t="s">
        <v>18891</v>
      </c>
      <c r="IF8810" s="200" t="s">
        <v>17242</v>
      </c>
    </row>
    <row r="8811" spans="237:240" x14ac:dyDescent="0.3">
      <c r="IC8811" s="200" t="s">
        <v>18892</v>
      </c>
      <c r="ID8811" s="200" t="s">
        <v>18893</v>
      </c>
      <c r="IE8811" s="200" t="s">
        <v>18894</v>
      </c>
      <c r="IF8811" s="200" t="s">
        <v>17242</v>
      </c>
    </row>
    <row r="8812" spans="237:240" x14ac:dyDescent="0.3">
      <c r="IC8812" s="200" t="s">
        <v>18892</v>
      </c>
      <c r="ID8812" s="200" t="s">
        <v>18895</v>
      </c>
      <c r="IE8812" s="200" t="s">
        <v>18896</v>
      </c>
      <c r="IF8812" s="200" t="s">
        <v>17242</v>
      </c>
    </row>
    <row r="8813" spans="237:240" x14ac:dyDescent="0.3">
      <c r="IC8813" s="200" t="s">
        <v>18892</v>
      </c>
      <c r="ID8813" s="200" t="s">
        <v>18897</v>
      </c>
      <c r="IE8813" s="200" t="s">
        <v>18898</v>
      </c>
      <c r="IF8813" s="200" t="s">
        <v>17242</v>
      </c>
    </row>
    <row r="8814" spans="237:240" x14ac:dyDescent="0.3">
      <c r="IC8814" s="200" t="s">
        <v>18892</v>
      </c>
      <c r="ID8814" s="200" t="s">
        <v>18899</v>
      </c>
      <c r="IE8814" s="200" t="s">
        <v>18900</v>
      </c>
      <c r="IF8814" s="200" t="s">
        <v>17242</v>
      </c>
    </row>
    <row r="8815" spans="237:240" x14ac:dyDescent="0.3">
      <c r="IC8815" s="200" t="s">
        <v>18892</v>
      </c>
      <c r="ID8815" s="200" t="s">
        <v>18901</v>
      </c>
      <c r="IE8815" s="200" t="s">
        <v>18902</v>
      </c>
      <c r="IF8815" s="200" t="s">
        <v>17242</v>
      </c>
    </row>
    <row r="8816" spans="237:240" x14ac:dyDescent="0.3">
      <c r="IC8816" s="200" t="s">
        <v>18892</v>
      </c>
      <c r="ID8816" s="200" t="s">
        <v>18903</v>
      </c>
      <c r="IE8816" s="200" t="s">
        <v>18904</v>
      </c>
      <c r="IF8816" s="200" t="s">
        <v>17242</v>
      </c>
    </row>
    <row r="8817" spans="237:240" x14ac:dyDescent="0.3">
      <c r="IC8817" s="200" t="s">
        <v>18892</v>
      </c>
      <c r="ID8817" s="200" t="s">
        <v>18905</v>
      </c>
      <c r="IE8817" s="200" t="s">
        <v>18906</v>
      </c>
      <c r="IF8817" s="200" t="s">
        <v>17242</v>
      </c>
    </row>
    <row r="8818" spans="237:240" x14ac:dyDescent="0.3">
      <c r="IC8818" s="200" t="s">
        <v>18892</v>
      </c>
      <c r="ID8818" s="200" t="s">
        <v>18907</v>
      </c>
      <c r="IE8818" s="200" t="s">
        <v>18908</v>
      </c>
      <c r="IF8818" s="200" t="s">
        <v>17242</v>
      </c>
    </row>
    <row r="8819" spans="237:240" x14ac:dyDescent="0.3">
      <c r="IC8819" s="200" t="s">
        <v>18892</v>
      </c>
      <c r="ID8819" s="200" t="s">
        <v>18909</v>
      </c>
      <c r="IE8819" s="200" t="s">
        <v>18910</v>
      </c>
      <c r="IF8819" s="200" t="s">
        <v>17242</v>
      </c>
    </row>
    <row r="8820" spans="237:240" x14ac:dyDescent="0.3">
      <c r="IC8820" s="200" t="s">
        <v>18911</v>
      </c>
      <c r="ID8820" s="200" t="s">
        <v>18912</v>
      </c>
      <c r="IE8820" s="200" t="s">
        <v>18913</v>
      </c>
      <c r="IF8820" s="200" t="s">
        <v>17242</v>
      </c>
    </row>
    <row r="8821" spans="237:240" x14ac:dyDescent="0.3">
      <c r="IC8821" s="200" t="s">
        <v>18914</v>
      </c>
      <c r="ID8821" s="200" t="s">
        <v>18915</v>
      </c>
      <c r="IE8821" s="200" t="s">
        <v>18916</v>
      </c>
      <c r="IF8821" s="200" t="s">
        <v>17242</v>
      </c>
    </row>
    <row r="8822" spans="237:240" x14ac:dyDescent="0.3">
      <c r="IC8822" s="200" t="s">
        <v>18914</v>
      </c>
      <c r="ID8822" s="200" t="s">
        <v>18917</v>
      </c>
      <c r="IE8822" s="200" t="s">
        <v>18918</v>
      </c>
      <c r="IF8822" s="200" t="s">
        <v>17242</v>
      </c>
    </row>
    <row r="8823" spans="237:240" x14ac:dyDescent="0.3">
      <c r="IC8823" s="200" t="s">
        <v>18919</v>
      </c>
      <c r="ID8823" s="200" t="s">
        <v>18920</v>
      </c>
      <c r="IE8823" s="200" t="s">
        <v>18921</v>
      </c>
      <c r="IF8823" s="200" t="s">
        <v>17242</v>
      </c>
    </row>
    <row r="8824" spans="237:240" x14ac:dyDescent="0.3">
      <c r="IC8824" s="200" t="s">
        <v>18919</v>
      </c>
      <c r="ID8824" s="200" t="s">
        <v>18922</v>
      </c>
      <c r="IE8824" s="200" t="s">
        <v>18923</v>
      </c>
      <c r="IF8824" s="200" t="s">
        <v>17242</v>
      </c>
    </row>
    <row r="8825" spans="237:240" x14ac:dyDescent="0.3">
      <c r="IC8825" s="200" t="s">
        <v>18919</v>
      </c>
      <c r="ID8825" s="200" t="s">
        <v>18924</v>
      </c>
      <c r="IE8825" s="200" t="s">
        <v>18925</v>
      </c>
      <c r="IF8825" s="200" t="s">
        <v>17242</v>
      </c>
    </row>
    <row r="8826" spans="237:240" x14ac:dyDescent="0.3">
      <c r="IC8826" s="200" t="s">
        <v>18919</v>
      </c>
      <c r="ID8826" s="200" t="s">
        <v>18926</v>
      </c>
      <c r="IE8826" s="200" t="s">
        <v>18927</v>
      </c>
      <c r="IF8826" s="200" t="s">
        <v>17242</v>
      </c>
    </row>
    <row r="8827" spans="237:240" x14ac:dyDescent="0.3">
      <c r="IC8827" s="200" t="s">
        <v>18919</v>
      </c>
      <c r="ID8827" s="200" t="s">
        <v>18928</v>
      </c>
      <c r="IE8827" s="200" t="s">
        <v>18929</v>
      </c>
      <c r="IF8827" s="200" t="s">
        <v>17242</v>
      </c>
    </row>
    <row r="8828" spans="237:240" x14ac:dyDescent="0.3">
      <c r="IC8828" s="200" t="s">
        <v>18919</v>
      </c>
      <c r="ID8828" s="200" t="s">
        <v>18930</v>
      </c>
      <c r="IE8828" s="200" t="s">
        <v>18931</v>
      </c>
      <c r="IF8828" s="200" t="s">
        <v>17242</v>
      </c>
    </row>
    <row r="8829" spans="237:240" x14ac:dyDescent="0.3">
      <c r="IC8829" s="200" t="s">
        <v>18919</v>
      </c>
      <c r="ID8829" s="200" t="s">
        <v>18932</v>
      </c>
      <c r="IE8829" s="200" t="s">
        <v>18933</v>
      </c>
      <c r="IF8829" s="200" t="s">
        <v>17242</v>
      </c>
    </row>
    <row r="8830" spans="237:240" x14ac:dyDescent="0.3">
      <c r="IC8830" s="200" t="s">
        <v>18919</v>
      </c>
      <c r="ID8830" s="200" t="s">
        <v>18934</v>
      </c>
      <c r="IE8830" s="200" t="s">
        <v>18935</v>
      </c>
      <c r="IF8830" s="200" t="s">
        <v>17242</v>
      </c>
    </row>
    <row r="8831" spans="237:240" x14ac:dyDescent="0.3">
      <c r="IC8831" s="200" t="s">
        <v>18919</v>
      </c>
      <c r="ID8831" s="200" t="s">
        <v>18936</v>
      </c>
      <c r="IE8831" s="200" t="s">
        <v>18937</v>
      </c>
      <c r="IF8831" s="200" t="s">
        <v>17242</v>
      </c>
    </row>
    <row r="8832" spans="237:240" x14ac:dyDescent="0.3">
      <c r="IC8832" s="200" t="s">
        <v>18919</v>
      </c>
      <c r="ID8832" s="200" t="s">
        <v>18938</v>
      </c>
      <c r="IE8832" s="200" t="s">
        <v>18939</v>
      </c>
      <c r="IF8832" s="200" t="s">
        <v>17242</v>
      </c>
    </row>
    <row r="8833" spans="237:240" x14ac:dyDescent="0.3">
      <c r="IC8833" s="200" t="s">
        <v>18919</v>
      </c>
      <c r="ID8833" s="200" t="s">
        <v>18940</v>
      </c>
      <c r="IE8833" s="200" t="s">
        <v>18941</v>
      </c>
      <c r="IF8833" s="200" t="s">
        <v>17242</v>
      </c>
    </row>
    <row r="8834" spans="237:240" x14ac:dyDescent="0.3">
      <c r="IC8834" s="200" t="s">
        <v>18919</v>
      </c>
      <c r="ID8834" s="200" t="s">
        <v>18942</v>
      </c>
      <c r="IE8834" s="200" t="s">
        <v>18943</v>
      </c>
      <c r="IF8834" s="200" t="s">
        <v>17242</v>
      </c>
    </row>
    <row r="8835" spans="237:240" x14ac:dyDescent="0.3">
      <c r="IC8835" s="200" t="s">
        <v>18919</v>
      </c>
      <c r="ID8835" s="200" t="s">
        <v>18944</v>
      </c>
      <c r="IE8835" s="200" t="s">
        <v>18945</v>
      </c>
      <c r="IF8835" s="200" t="s">
        <v>17242</v>
      </c>
    </row>
    <row r="8836" spans="237:240" x14ac:dyDescent="0.3">
      <c r="IC8836" s="200" t="s">
        <v>18946</v>
      </c>
      <c r="ID8836" s="200" t="s">
        <v>18947</v>
      </c>
      <c r="IE8836" s="200" t="s">
        <v>18948</v>
      </c>
      <c r="IF8836" s="200" t="s">
        <v>17242</v>
      </c>
    </row>
    <row r="8837" spans="237:240" x14ac:dyDescent="0.3">
      <c r="IC8837" s="200" t="s">
        <v>18949</v>
      </c>
      <c r="ID8837" s="200" t="s">
        <v>18950</v>
      </c>
      <c r="IE8837" s="200" t="s">
        <v>18951</v>
      </c>
      <c r="IF8837" s="200" t="s">
        <v>17242</v>
      </c>
    </row>
    <row r="8838" spans="237:240" x14ac:dyDescent="0.3">
      <c r="IC8838" s="200" t="s">
        <v>18949</v>
      </c>
      <c r="ID8838" s="200" t="s">
        <v>18952</v>
      </c>
      <c r="IE8838" s="200" t="s">
        <v>18953</v>
      </c>
      <c r="IF8838" s="200" t="s">
        <v>17242</v>
      </c>
    </row>
    <row r="8839" spans="237:240" x14ac:dyDescent="0.3">
      <c r="IC8839" s="200" t="s">
        <v>18954</v>
      </c>
      <c r="ID8839" s="200" t="s">
        <v>18955</v>
      </c>
      <c r="IE8839" s="200" t="s">
        <v>18956</v>
      </c>
      <c r="IF8839" s="200" t="s">
        <v>17242</v>
      </c>
    </row>
    <row r="8840" spans="237:240" x14ac:dyDescent="0.3">
      <c r="IC8840" s="200" t="s">
        <v>18954</v>
      </c>
      <c r="ID8840" s="200" t="s">
        <v>18957</v>
      </c>
      <c r="IE8840" s="200" t="s">
        <v>18958</v>
      </c>
      <c r="IF8840" s="200" t="s">
        <v>17242</v>
      </c>
    </row>
    <row r="8841" spans="237:240" x14ac:dyDescent="0.3">
      <c r="IC8841" s="200" t="s">
        <v>18954</v>
      </c>
      <c r="ID8841" s="200" t="s">
        <v>18959</v>
      </c>
      <c r="IE8841" s="200" t="s">
        <v>18960</v>
      </c>
      <c r="IF8841" s="200" t="s">
        <v>17242</v>
      </c>
    </row>
    <row r="8842" spans="237:240" x14ac:dyDescent="0.3">
      <c r="IC8842" s="200" t="s">
        <v>18954</v>
      </c>
      <c r="ID8842" s="200" t="s">
        <v>18961</v>
      </c>
      <c r="IE8842" s="200" t="s">
        <v>18962</v>
      </c>
      <c r="IF8842" s="200" t="s">
        <v>17242</v>
      </c>
    </row>
    <row r="8843" spans="237:240" x14ac:dyDescent="0.3">
      <c r="IC8843" s="200" t="s">
        <v>18954</v>
      </c>
      <c r="ID8843" s="200" t="s">
        <v>18963</v>
      </c>
      <c r="IE8843" s="200" t="s">
        <v>18964</v>
      </c>
      <c r="IF8843" s="200" t="s">
        <v>17242</v>
      </c>
    </row>
    <row r="8844" spans="237:240" x14ac:dyDescent="0.3">
      <c r="IC8844" s="200" t="s">
        <v>18954</v>
      </c>
      <c r="ID8844" s="200" t="s">
        <v>18965</v>
      </c>
      <c r="IE8844" s="200" t="s">
        <v>18966</v>
      </c>
      <c r="IF8844" s="200" t="s">
        <v>17242</v>
      </c>
    </row>
    <row r="8845" spans="237:240" x14ac:dyDescent="0.3">
      <c r="IC8845" s="200" t="s">
        <v>18967</v>
      </c>
      <c r="ID8845" s="200" t="s">
        <v>18968</v>
      </c>
      <c r="IE8845" s="200" t="s">
        <v>18969</v>
      </c>
      <c r="IF8845" s="200" t="s">
        <v>17242</v>
      </c>
    </row>
    <row r="8846" spans="237:240" x14ac:dyDescent="0.3">
      <c r="IC8846" s="200" t="s">
        <v>18970</v>
      </c>
      <c r="ID8846" s="200" t="s">
        <v>18971</v>
      </c>
      <c r="IE8846" s="200" t="s">
        <v>18972</v>
      </c>
      <c r="IF8846" s="200" t="s">
        <v>17242</v>
      </c>
    </row>
    <row r="8847" spans="237:240" x14ac:dyDescent="0.3">
      <c r="IC8847" s="200" t="s">
        <v>18973</v>
      </c>
      <c r="ID8847" s="200" t="s">
        <v>18974</v>
      </c>
      <c r="IE8847" s="200" t="s">
        <v>18975</v>
      </c>
      <c r="IF8847" s="200" t="s">
        <v>17242</v>
      </c>
    </row>
    <row r="8848" spans="237:240" x14ac:dyDescent="0.3">
      <c r="IC8848" s="200" t="s">
        <v>18973</v>
      </c>
      <c r="ID8848" s="200" t="s">
        <v>18976</v>
      </c>
      <c r="IE8848" s="200" t="s">
        <v>18977</v>
      </c>
      <c r="IF8848" s="200" t="s">
        <v>17242</v>
      </c>
    </row>
    <row r="8849" spans="237:240" x14ac:dyDescent="0.3">
      <c r="IC8849" s="200" t="s">
        <v>18973</v>
      </c>
      <c r="ID8849" s="200" t="s">
        <v>18978</v>
      </c>
      <c r="IE8849" s="200" t="s">
        <v>18979</v>
      </c>
      <c r="IF8849" s="200" t="s">
        <v>17242</v>
      </c>
    </row>
    <row r="8850" spans="237:240" x14ac:dyDescent="0.3">
      <c r="IC8850" s="200" t="s">
        <v>18980</v>
      </c>
      <c r="ID8850" s="200" t="s">
        <v>18981</v>
      </c>
      <c r="IE8850" s="200" t="s">
        <v>18982</v>
      </c>
      <c r="IF8850" s="200" t="s">
        <v>17242</v>
      </c>
    </row>
    <row r="8851" spans="237:240" x14ac:dyDescent="0.3">
      <c r="IC8851" s="200" t="s">
        <v>18983</v>
      </c>
      <c r="ID8851" s="200" t="s">
        <v>18984</v>
      </c>
      <c r="IE8851" s="200" t="s">
        <v>18985</v>
      </c>
      <c r="IF8851" s="200" t="s">
        <v>17242</v>
      </c>
    </row>
    <row r="8852" spans="237:240" x14ac:dyDescent="0.3">
      <c r="IC8852" s="200" t="s">
        <v>18986</v>
      </c>
      <c r="ID8852" s="200" t="s">
        <v>18987</v>
      </c>
      <c r="IE8852" s="200" t="s">
        <v>18988</v>
      </c>
      <c r="IF8852" s="200" t="s">
        <v>17242</v>
      </c>
    </row>
    <row r="8853" spans="237:240" x14ac:dyDescent="0.3">
      <c r="IC8853" s="200" t="s">
        <v>18986</v>
      </c>
      <c r="ID8853" s="200" t="s">
        <v>18989</v>
      </c>
      <c r="IE8853" s="200" t="s">
        <v>18990</v>
      </c>
      <c r="IF8853" s="200" t="s">
        <v>17242</v>
      </c>
    </row>
    <row r="8854" spans="237:240" x14ac:dyDescent="0.3">
      <c r="IC8854" s="200" t="s">
        <v>18986</v>
      </c>
      <c r="ID8854" s="200" t="s">
        <v>18991</v>
      </c>
      <c r="IE8854" s="200" t="s">
        <v>18992</v>
      </c>
      <c r="IF8854" s="200" t="s">
        <v>17242</v>
      </c>
    </row>
    <row r="8855" spans="237:240" x14ac:dyDescent="0.3">
      <c r="IC8855" s="200" t="s">
        <v>18986</v>
      </c>
      <c r="ID8855" s="200" t="s">
        <v>18993</v>
      </c>
      <c r="IE8855" s="200" t="s">
        <v>18994</v>
      </c>
      <c r="IF8855" s="200" t="s">
        <v>17242</v>
      </c>
    </row>
    <row r="8856" spans="237:240" x14ac:dyDescent="0.3">
      <c r="IC8856" s="200" t="s">
        <v>18986</v>
      </c>
      <c r="ID8856" s="200" t="s">
        <v>18995</v>
      </c>
      <c r="IE8856" s="200" t="s">
        <v>18996</v>
      </c>
      <c r="IF8856" s="200" t="s">
        <v>17242</v>
      </c>
    </row>
    <row r="8857" spans="237:240" x14ac:dyDescent="0.3">
      <c r="IC8857" s="200" t="s">
        <v>18986</v>
      </c>
      <c r="ID8857" s="200" t="s">
        <v>18997</v>
      </c>
      <c r="IE8857" s="200" t="s">
        <v>18998</v>
      </c>
      <c r="IF8857" s="200" t="s">
        <v>17242</v>
      </c>
    </row>
    <row r="8858" spans="237:240" x14ac:dyDescent="0.3">
      <c r="IC8858" s="200" t="s">
        <v>18999</v>
      </c>
      <c r="ID8858" s="200" t="s">
        <v>13729</v>
      </c>
      <c r="IE8858" s="200" t="s">
        <v>19000</v>
      </c>
      <c r="IF8858" s="200" t="s">
        <v>17242</v>
      </c>
    </row>
    <row r="8859" spans="237:240" x14ac:dyDescent="0.3">
      <c r="IC8859" s="200" t="s">
        <v>18999</v>
      </c>
      <c r="ID8859" s="200" t="s">
        <v>19001</v>
      </c>
      <c r="IE8859" s="200" t="s">
        <v>19002</v>
      </c>
      <c r="IF8859" s="200" t="s">
        <v>17242</v>
      </c>
    </row>
    <row r="8860" spans="237:240" x14ac:dyDescent="0.3">
      <c r="IC8860" s="200" t="s">
        <v>19003</v>
      </c>
      <c r="ID8860" s="200" t="s">
        <v>19004</v>
      </c>
      <c r="IE8860" s="200" t="s">
        <v>19005</v>
      </c>
      <c r="IF8860" s="200" t="s">
        <v>17242</v>
      </c>
    </row>
    <row r="8861" spans="237:240" x14ac:dyDescent="0.3">
      <c r="IC8861" s="200" t="s">
        <v>19006</v>
      </c>
      <c r="ID8861" s="200" t="s">
        <v>19007</v>
      </c>
      <c r="IE8861" s="200" t="s">
        <v>19008</v>
      </c>
      <c r="IF8861" s="200" t="s">
        <v>17242</v>
      </c>
    </row>
    <row r="8862" spans="237:240" x14ac:dyDescent="0.3">
      <c r="IC8862" s="200" t="s">
        <v>19009</v>
      </c>
      <c r="ID8862" s="200" t="s">
        <v>19010</v>
      </c>
      <c r="IE8862" s="200" t="s">
        <v>19011</v>
      </c>
      <c r="IF8862" s="200" t="s">
        <v>17242</v>
      </c>
    </row>
    <row r="8863" spans="237:240" x14ac:dyDescent="0.3">
      <c r="IC8863" s="200" t="s">
        <v>19009</v>
      </c>
      <c r="ID8863" s="200" t="s">
        <v>19012</v>
      </c>
      <c r="IE8863" s="200" t="s">
        <v>19013</v>
      </c>
      <c r="IF8863" s="200" t="s">
        <v>17242</v>
      </c>
    </row>
    <row r="8864" spans="237:240" x14ac:dyDescent="0.3">
      <c r="IC8864" s="200" t="s">
        <v>19009</v>
      </c>
      <c r="ID8864" s="200" t="s">
        <v>19014</v>
      </c>
      <c r="IE8864" s="200" t="s">
        <v>19015</v>
      </c>
      <c r="IF8864" s="200" t="s">
        <v>17242</v>
      </c>
    </row>
    <row r="8865" spans="237:240" x14ac:dyDescent="0.3">
      <c r="IC8865" s="200" t="s">
        <v>19016</v>
      </c>
      <c r="ID8865" s="200" t="s">
        <v>19017</v>
      </c>
      <c r="IE8865" s="200" t="s">
        <v>19018</v>
      </c>
      <c r="IF8865" s="200" t="s">
        <v>17242</v>
      </c>
    </row>
    <row r="8866" spans="237:240" x14ac:dyDescent="0.3">
      <c r="IC8866" s="200" t="s">
        <v>19016</v>
      </c>
      <c r="ID8866" s="200" t="s">
        <v>19019</v>
      </c>
      <c r="IE8866" s="200" t="s">
        <v>19020</v>
      </c>
      <c r="IF8866" s="200" t="s">
        <v>17242</v>
      </c>
    </row>
    <row r="8867" spans="237:240" x14ac:dyDescent="0.3">
      <c r="IC8867" s="200" t="s">
        <v>19021</v>
      </c>
      <c r="ID8867" s="200" t="s">
        <v>19022</v>
      </c>
      <c r="IE8867" s="200" t="s">
        <v>19023</v>
      </c>
      <c r="IF8867" s="200" t="s">
        <v>17242</v>
      </c>
    </row>
    <row r="8868" spans="237:240" x14ac:dyDescent="0.3">
      <c r="IC8868" s="200" t="s">
        <v>19024</v>
      </c>
      <c r="ID8868" s="200" t="s">
        <v>19025</v>
      </c>
      <c r="IE8868" s="200" t="s">
        <v>19026</v>
      </c>
      <c r="IF8868" s="200" t="s">
        <v>17242</v>
      </c>
    </row>
    <row r="8869" spans="237:240" x14ac:dyDescent="0.3">
      <c r="IC8869" s="200" t="s">
        <v>19024</v>
      </c>
      <c r="ID8869" s="200" t="s">
        <v>19027</v>
      </c>
      <c r="IE8869" s="200" t="s">
        <v>19028</v>
      </c>
      <c r="IF8869" s="200" t="s">
        <v>17242</v>
      </c>
    </row>
    <row r="8870" spans="237:240" x14ac:dyDescent="0.3">
      <c r="IC8870" s="200" t="s">
        <v>19024</v>
      </c>
      <c r="ID8870" s="200" t="s">
        <v>19029</v>
      </c>
      <c r="IE8870" s="200" t="s">
        <v>19030</v>
      </c>
      <c r="IF8870" s="200" t="s">
        <v>17242</v>
      </c>
    </row>
    <row r="8871" spans="237:240" x14ac:dyDescent="0.3">
      <c r="IC8871" s="200" t="s">
        <v>19024</v>
      </c>
      <c r="ID8871" s="200" t="s">
        <v>19031</v>
      </c>
      <c r="IE8871" s="200" t="s">
        <v>19032</v>
      </c>
      <c r="IF8871" s="200" t="s">
        <v>17242</v>
      </c>
    </row>
    <row r="8872" spans="237:240" x14ac:dyDescent="0.3">
      <c r="IC8872" s="200" t="s">
        <v>19033</v>
      </c>
      <c r="ID8872" s="200" t="s">
        <v>19034</v>
      </c>
      <c r="IE8872" s="200" t="s">
        <v>19035</v>
      </c>
      <c r="IF8872" s="200" t="s">
        <v>17242</v>
      </c>
    </row>
    <row r="8873" spans="237:240" x14ac:dyDescent="0.3">
      <c r="IC8873" s="200" t="s">
        <v>19033</v>
      </c>
      <c r="ID8873" s="200" t="s">
        <v>18377</v>
      </c>
      <c r="IE8873" s="200" t="s">
        <v>19036</v>
      </c>
      <c r="IF8873" s="200" t="s">
        <v>17242</v>
      </c>
    </row>
    <row r="8874" spans="237:240" x14ac:dyDescent="0.3">
      <c r="IC8874" s="200" t="s">
        <v>19033</v>
      </c>
      <c r="ID8874" s="200" t="s">
        <v>19037</v>
      </c>
      <c r="IE8874" s="200" t="s">
        <v>19038</v>
      </c>
      <c r="IF8874" s="200" t="s">
        <v>17242</v>
      </c>
    </row>
    <row r="8875" spans="237:240" x14ac:dyDescent="0.3">
      <c r="IC8875" s="200" t="s">
        <v>19033</v>
      </c>
      <c r="ID8875" s="200" t="s">
        <v>19039</v>
      </c>
      <c r="IE8875" s="200" t="s">
        <v>19040</v>
      </c>
      <c r="IF8875" s="200" t="s">
        <v>17242</v>
      </c>
    </row>
    <row r="8876" spans="237:240" x14ac:dyDescent="0.3">
      <c r="IC8876" s="200" t="s">
        <v>19041</v>
      </c>
      <c r="ID8876" s="200" t="s">
        <v>5582</v>
      </c>
      <c r="IE8876" s="200" t="s">
        <v>19042</v>
      </c>
      <c r="IF8876" s="200" t="s">
        <v>17242</v>
      </c>
    </row>
    <row r="8877" spans="237:240" x14ac:dyDescent="0.3">
      <c r="IC8877" s="200" t="s">
        <v>19041</v>
      </c>
      <c r="ID8877" s="200" t="s">
        <v>19043</v>
      </c>
      <c r="IE8877" s="200" t="s">
        <v>19044</v>
      </c>
      <c r="IF8877" s="200" t="s">
        <v>17242</v>
      </c>
    </row>
    <row r="8878" spans="237:240" x14ac:dyDescent="0.3">
      <c r="IC8878" s="200" t="s">
        <v>19041</v>
      </c>
      <c r="ID8878" s="200" t="s">
        <v>19045</v>
      </c>
      <c r="IE8878" s="200" t="s">
        <v>19046</v>
      </c>
      <c r="IF8878" s="200" t="s">
        <v>17242</v>
      </c>
    </row>
    <row r="8879" spans="237:240" x14ac:dyDescent="0.3">
      <c r="IC8879" s="200" t="s">
        <v>19041</v>
      </c>
      <c r="ID8879" s="200" t="s">
        <v>19047</v>
      </c>
      <c r="IE8879" s="200" t="s">
        <v>19048</v>
      </c>
      <c r="IF8879" s="200" t="s">
        <v>17242</v>
      </c>
    </row>
    <row r="8880" spans="237:240" x14ac:dyDescent="0.3">
      <c r="IC8880" s="200" t="s">
        <v>19041</v>
      </c>
      <c r="ID8880" s="200" t="s">
        <v>19049</v>
      </c>
      <c r="IE8880" s="200" t="s">
        <v>19050</v>
      </c>
      <c r="IF8880" s="200" t="s">
        <v>17242</v>
      </c>
    </row>
    <row r="8881" spans="237:240" x14ac:dyDescent="0.3">
      <c r="IC8881" s="200" t="s">
        <v>19041</v>
      </c>
      <c r="ID8881" s="200" t="s">
        <v>19051</v>
      </c>
      <c r="IE8881" s="200" t="s">
        <v>19052</v>
      </c>
      <c r="IF8881" s="200" t="s">
        <v>17242</v>
      </c>
    </row>
    <row r="8882" spans="237:240" x14ac:dyDescent="0.3">
      <c r="IC8882" s="200" t="s">
        <v>19053</v>
      </c>
      <c r="ID8882" s="200" t="s">
        <v>19054</v>
      </c>
      <c r="IE8882" s="200" t="s">
        <v>19055</v>
      </c>
      <c r="IF8882" s="200" t="s">
        <v>17242</v>
      </c>
    </row>
    <row r="8883" spans="237:240" x14ac:dyDescent="0.3">
      <c r="IC8883" s="200" t="s">
        <v>19056</v>
      </c>
      <c r="ID8883" s="200" t="s">
        <v>19057</v>
      </c>
      <c r="IE8883" s="200" t="s">
        <v>19058</v>
      </c>
      <c r="IF8883" s="200" t="s">
        <v>17242</v>
      </c>
    </row>
    <row r="8884" spans="237:240" x14ac:dyDescent="0.3">
      <c r="IC8884" s="200" t="s">
        <v>19056</v>
      </c>
      <c r="ID8884" s="200" t="s">
        <v>19059</v>
      </c>
      <c r="IE8884" s="200" t="s">
        <v>19060</v>
      </c>
      <c r="IF8884" s="200" t="s">
        <v>17242</v>
      </c>
    </row>
    <row r="8885" spans="237:240" x14ac:dyDescent="0.3">
      <c r="IC8885" s="200" t="s">
        <v>19056</v>
      </c>
      <c r="ID8885" s="200" t="s">
        <v>19061</v>
      </c>
      <c r="IE8885" s="200" t="s">
        <v>19062</v>
      </c>
      <c r="IF8885" s="200" t="s">
        <v>17242</v>
      </c>
    </row>
    <row r="8886" spans="237:240" x14ac:dyDescent="0.3">
      <c r="IC8886" s="200" t="s">
        <v>19056</v>
      </c>
      <c r="ID8886" s="200" t="s">
        <v>19063</v>
      </c>
      <c r="IE8886" s="200" t="s">
        <v>19064</v>
      </c>
      <c r="IF8886" s="200" t="s">
        <v>17242</v>
      </c>
    </row>
    <row r="8887" spans="237:240" x14ac:dyDescent="0.3">
      <c r="IC8887" s="200" t="s">
        <v>19056</v>
      </c>
      <c r="ID8887" s="200" t="s">
        <v>19065</v>
      </c>
      <c r="IE8887" s="200" t="s">
        <v>19066</v>
      </c>
      <c r="IF8887" s="200" t="s">
        <v>17242</v>
      </c>
    </row>
    <row r="8888" spans="237:240" x14ac:dyDescent="0.3">
      <c r="IC8888" s="200" t="s">
        <v>19056</v>
      </c>
      <c r="ID8888" s="200" t="s">
        <v>19067</v>
      </c>
      <c r="IE8888" s="200" t="s">
        <v>19068</v>
      </c>
      <c r="IF8888" s="200" t="s">
        <v>17242</v>
      </c>
    </row>
    <row r="8889" spans="237:240" x14ac:dyDescent="0.3">
      <c r="IC8889" s="200" t="s">
        <v>19069</v>
      </c>
      <c r="ID8889" s="200" t="s">
        <v>19070</v>
      </c>
      <c r="IE8889" s="200" t="s">
        <v>19071</v>
      </c>
      <c r="IF8889" s="200" t="s">
        <v>17242</v>
      </c>
    </row>
    <row r="8890" spans="237:240" x14ac:dyDescent="0.3">
      <c r="IC8890" s="200" t="s">
        <v>19069</v>
      </c>
      <c r="ID8890" s="200" t="s">
        <v>19072</v>
      </c>
      <c r="IE8890" s="200" t="s">
        <v>19073</v>
      </c>
      <c r="IF8890" s="200" t="s">
        <v>17242</v>
      </c>
    </row>
    <row r="8891" spans="237:240" x14ac:dyDescent="0.3">
      <c r="IC8891" s="200" t="s">
        <v>19074</v>
      </c>
      <c r="ID8891" s="200" t="s">
        <v>19075</v>
      </c>
      <c r="IE8891" s="200" t="s">
        <v>19076</v>
      </c>
      <c r="IF8891" s="200" t="s">
        <v>17242</v>
      </c>
    </row>
    <row r="8892" spans="237:240" x14ac:dyDescent="0.3">
      <c r="IC8892" s="200" t="s">
        <v>19074</v>
      </c>
      <c r="ID8892" s="200" t="s">
        <v>19077</v>
      </c>
      <c r="IE8892" s="200" t="s">
        <v>19078</v>
      </c>
      <c r="IF8892" s="200" t="s">
        <v>17242</v>
      </c>
    </row>
    <row r="8893" spans="237:240" x14ac:dyDescent="0.3">
      <c r="IC8893" s="200" t="s">
        <v>19079</v>
      </c>
      <c r="ID8893" s="200" t="s">
        <v>19080</v>
      </c>
      <c r="IE8893" s="200" t="s">
        <v>19081</v>
      </c>
      <c r="IF8893" s="200" t="s">
        <v>17242</v>
      </c>
    </row>
    <row r="8894" spans="237:240" x14ac:dyDescent="0.3">
      <c r="IC8894" s="200" t="s">
        <v>19079</v>
      </c>
      <c r="ID8894" s="200" t="s">
        <v>19082</v>
      </c>
      <c r="IE8894" s="200" t="s">
        <v>19083</v>
      </c>
      <c r="IF8894" s="200" t="s">
        <v>17242</v>
      </c>
    </row>
    <row r="8895" spans="237:240" x14ac:dyDescent="0.3">
      <c r="IC8895" s="200" t="s">
        <v>19079</v>
      </c>
      <c r="ID8895" s="200" t="s">
        <v>1284</v>
      </c>
      <c r="IE8895" s="200" t="s">
        <v>19084</v>
      </c>
      <c r="IF8895" s="200" t="s">
        <v>17242</v>
      </c>
    </row>
    <row r="8896" spans="237:240" x14ac:dyDescent="0.3">
      <c r="IC8896" s="200" t="s">
        <v>19079</v>
      </c>
      <c r="ID8896" s="200" t="s">
        <v>19085</v>
      </c>
      <c r="IE8896" s="200" t="s">
        <v>19086</v>
      </c>
      <c r="IF8896" s="200" t="s">
        <v>17242</v>
      </c>
    </row>
    <row r="8897" spans="237:240" x14ac:dyDescent="0.3">
      <c r="IC8897" s="200" t="s">
        <v>19079</v>
      </c>
      <c r="ID8897" s="200" t="s">
        <v>19087</v>
      </c>
      <c r="IE8897" s="200" t="s">
        <v>19088</v>
      </c>
      <c r="IF8897" s="200" t="s">
        <v>17242</v>
      </c>
    </row>
    <row r="8898" spans="237:240" x14ac:dyDescent="0.3">
      <c r="IC8898" s="200" t="s">
        <v>19079</v>
      </c>
      <c r="ID8898" s="200" t="s">
        <v>19089</v>
      </c>
      <c r="IE8898" s="200" t="s">
        <v>19090</v>
      </c>
      <c r="IF8898" s="200" t="s">
        <v>17242</v>
      </c>
    </row>
    <row r="8899" spans="237:240" x14ac:dyDescent="0.3">
      <c r="IC8899" s="200" t="s">
        <v>19079</v>
      </c>
      <c r="ID8899" s="200" t="s">
        <v>19091</v>
      </c>
      <c r="IE8899" s="200" t="s">
        <v>19092</v>
      </c>
      <c r="IF8899" s="200" t="s">
        <v>17242</v>
      </c>
    </row>
    <row r="8900" spans="237:240" x14ac:dyDescent="0.3">
      <c r="IC8900" s="200" t="s">
        <v>19079</v>
      </c>
      <c r="ID8900" s="200" t="s">
        <v>19093</v>
      </c>
      <c r="IE8900" s="200" t="s">
        <v>19094</v>
      </c>
      <c r="IF8900" s="200" t="s">
        <v>17242</v>
      </c>
    </row>
    <row r="8901" spans="237:240" x14ac:dyDescent="0.3">
      <c r="IC8901" s="200" t="s">
        <v>19079</v>
      </c>
      <c r="ID8901" s="200" t="s">
        <v>19095</v>
      </c>
      <c r="IE8901" s="200" t="s">
        <v>19096</v>
      </c>
      <c r="IF8901" s="200" t="s">
        <v>17242</v>
      </c>
    </row>
    <row r="8902" spans="237:240" x14ac:dyDescent="0.3">
      <c r="IC8902" s="200" t="s">
        <v>19079</v>
      </c>
      <c r="ID8902" s="200" t="s">
        <v>19097</v>
      </c>
      <c r="IE8902" s="200" t="s">
        <v>19098</v>
      </c>
      <c r="IF8902" s="200" t="s">
        <v>17242</v>
      </c>
    </row>
    <row r="8903" spans="237:240" x14ac:dyDescent="0.3">
      <c r="IC8903" s="200" t="s">
        <v>19079</v>
      </c>
      <c r="ID8903" s="200" t="s">
        <v>19099</v>
      </c>
      <c r="IE8903" s="200" t="s">
        <v>19100</v>
      </c>
      <c r="IF8903" s="200" t="s">
        <v>17242</v>
      </c>
    </row>
    <row r="8904" spans="237:240" x14ac:dyDescent="0.3">
      <c r="IC8904" s="200" t="s">
        <v>19079</v>
      </c>
      <c r="ID8904" s="200" t="s">
        <v>19101</v>
      </c>
      <c r="IE8904" s="200" t="s">
        <v>19102</v>
      </c>
      <c r="IF8904" s="200" t="s">
        <v>17242</v>
      </c>
    </row>
    <row r="8905" spans="237:240" x14ac:dyDescent="0.3">
      <c r="IC8905" s="200" t="s">
        <v>19079</v>
      </c>
      <c r="ID8905" s="200" t="s">
        <v>19103</v>
      </c>
      <c r="IE8905" s="200" t="s">
        <v>19104</v>
      </c>
      <c r="IF8905" s="200" t="s">
        <v>17242</v>
      </c>
    </row>
    <row r="8906" spans="237:240" x14ac:dyDescent="0.3">
      <c r="IC8906" s="200" t="s">
        <v>19079</v>
      </c>
      <c r="ID8906" s="200" t="s">
        <v>19105</v>
      </c>
      <c r="IE8906" s="200" t="s">
        <v>19106</v>
      </c>
      <c r="IF8906" s="200" t="s">
        <v>17242</v>
      </c>
    </row>
    <row r="8907" spans="237:240" x14ac:dyDescent="0.3">
      <c r="IC8907" s="200" t="s">
        <v>19079</v>
      </c>
      <c r="ID8907" s="200" t="s">
        <v>19107</v>
      </c>
      <c r="IE8907" s="200" t="s">
        <v>19108</v>
      </c>
      <c r="IF8907" s="200" t="s">
        <v>17242</v>
      </c>
    </row>
    <row r="8908" spans="237:240" x14ac:dyDescent="0.3">
      <c r="IC8908" s="200" t="s">
        <v>19079</v>
      </c>
      <c r="ID8908" s="200" t="s">
        <v>19109</v>
      </c>
      <c r="IE8908" s="200" t="s">
        <v>19110</v>
      </c>
      <c r="IF8908" s="200" t="s">
        <v>17242</v>
      </c>
    </row>
    <row r="8909" spans="237:240" x14ac:dyDescent="0.3">
      <c r="IC8909" s="200" t="s">
        <v>19079</v>
      </c>
      <c r="ID8909" s="200" t="s">
        <v>19111</v>
      </c>
      <c r="IE8909" s="200" t="s">
        <v>19112</v>
      </c>
      <c r="IF8909" s="200" t="s">
        <v>17242</v>
      </c>
    </row>
    <row r="8910" spans="237:240" x14ac:dyDescent="0.3">
      <c r="IC8910" s="200" t="s">
        <v>19113</v>
      </c>
      <c r="ID8910" s="200" t="s">
        <v>19114</v>
      </c>
      <c r="IE8910" s="200" t="s">
        <v>19115</v>
      </c>
      <c r="IF8910" s="200" t="s">
        <v>17242</v>
      </c>
    </row>
    <row r="8911" spans="237:240" x14ac:dyDescent="0.3">
      <c r="IC8911" s="200" t="s">
        <v>19113</v>
      </c>
      <c r="ID8911" s="200" t="s">
        <v>19116</v>
      </c>
      <c r="IE8911" s="200" t="s">
        <v>19117</v>
      </c>
      <c r="IF8911" s="200" t="s">
        <v>17242</v>
      </c>
    </row>
    <row r="8912" spans="237:240" x14ac:dyDescent="0.3">
      <c r="IC8912" s="200" t="s">
        <v>19113</v>
      </c>
      <c r="ID8912" s="200" t="s">
        <v>19118</v>
      </c>
      <c r="IE8912" s="200" t="s">
        <v>19119</v>
      </c>
      <c r="IF8912" s="200" t="s">
        <v>17242</v>
      </c>
    </row>
    <row r="8913" spans="237:240" x14ac:dyDescent="0.3">
      <c r="IC8913" s="200" t="s">
        <v>19113</v>
      </c>
      <c r="ID8913" s="200" t="s">
        <v>19120</v>
      </c>
      <c r="IE8913" s="200" t="s">
        <v>19121</v>
      </c>
      <c r="IF8913" s="200" t="s">
        <v>17242</v>
      </c>
    </row>
    <row r="8914" spans="237:240" x14ac:dyDescent="0.3">
      <c r="IC8914" s="200" t="s">
        <v>19113</v>
      </c>
      <c r="ID8914" s="200" t="s">
        <v>19122</v>
      </c>
      <c r="IE8914" s="200" t="s">
        <v>19123</v>
      </c>
      <c r="IF8914" s="200" t="s">
        <v>17242</v>
      </c>
    </row>
    <row r="8915" spans="237:240" x14ac:dyDescent="0.3">
      <c r="IC8915" s="200" t="s">
        <v>19113</v>
      </c>
      <c r="ID8915" s="200" t="s">
        <v>19124</v>
      </c>
      <c r="IE8915" s="200" t="s">
        <v>19125</v>
      </c>
      <c r="IF8915" s="200" t="s">
        <v>17242</v>
      </c>
    </row>
    <row r="8916" spans="237:240" x14ac:dyDescent="0.3">
      <c r="IC8916" s="200" t="s">
        <v>19113</v>
      </c>
      <c r="ID8916" s="200" t="s">
        <v>19126</v>
      </c>
      <c r="IE8916" s="200" t="s">
        <v>19127</v>
      </c>
      <c r="IF8916" s="200" t="s">
        <v>17242</v>
      </c>
    </row>
    <row r="8917" spans="237:240" x14ac:dyDescent="0.3">
      <c r="IC8917" s="200" t="s">
        <v>19113</v>
      </c>
      <c r="ID8917" s="200" t="s">
        <v>19128</v>
      </c>
      <c r="IE8917" s="200" t="s">
        <v>19129</v>
      </c>
      <c r="IF8917" s="200" t="s">
        <v>17242</v>
      </c>
    </row>
    <row r="8918" spans="237:240" x14ac:dyDescent="0.3">
      <c r="IC8918" s="200" t="s">
        <v>19113</v>
      </c>
      <c r="ID8918" s="200" t="s">
        <v>19130</v>
      </c>
      <c r="IE8918" s="200" t="s">
        <v>19131</v>
      </c>
      <c r="IF8918" s="200" t="s">
        <v>17242</v>
      </c>
    </row>
    <row r="8919" spans="237:240" x14ac:dyDescent="0.3">
      <c r="IC8919" s="200" t="s">
        <v>19113</v>
      </c>
      <c r="ID8919" s="200" t="s">
        <v>4414</v>
      </c>
      <c r="IE8919" s="200" t="s">
        <v>19132</v>
      </c>
      <c r="IF8919" s="200" t="s">
        <v>17242</v>
      </c>
    </row>
    <row r="8920" spans="237:240" x14ac:dyDescent="0.3">
      <c r="IC8920" s="200" t="s">
        <v>19113</v>
      </c>
      <c r="ID8920" s="200" t="s">
        <v>19133</v>
      </c>
      <c r="IE8920" s="200" t="s">
        <v>19134</v>
      </c>
      <c r="IF8920" s="200" t="s">
        <v>17242</v>
      </c>
    </row>
    <row r="8921" spans="237:240" x14ac:dyDescent="0.3">
      <c r="IC8921" s="200" t="s">
        <v>19135</v>
      </c>
      <c r="ID8921" s="200" t="s">
        <v>3862</v>
      </c>
      <c r="IE8921" s="200" t="s">
        <v>19136</v>
      </c>
      <c r="IF8921" s="200" t="s">
        <v>17242</v>
      </c>
    </row>
    <row r="8922" spans="237:240" x14ac:dyDescent="0.3">
      <c r="IC8922" s="200" t="s">
        <v>19135</v>
      </c>
      <c r="ID8922" s="200" t="s">
        <v>19137</v>
      </c>
      <c r="IE8922" s="200" t="s">
        <v>19138</v>
      </c>
      <c r="IF8922" s="200" t="s">
        <v>17242</v>
      </c>
    </row>
    <row r="8923" spans="237:240" x14ac:dyDescent="0.3">
      <c r="IC8923" s="200" t="s">
        <v>19135</v>
      </c>
      <c r="ID8923" s="200" t="s">
        <v>19139</v>
      </c>
      <c r="IE8923" s="200" t="s">
        <v>19140</v>
      </c>
      <c r="IF8923" s="200" t="s">
        <v>17242</v>
      </c>
    </row>
    <row r="8924" spans="237:240" x14ac:dyDescent="0.3">
      <c r="IC8924" s="200" t="s">
        <v>19135</v>
      </c>
      <c r="ID8924" s="200" t="s">
        <v>19141</v>
      </c>
      <c r="IE8924" s="200" t="s">
        <v>19142</v>
      </c>
      <c r="IF8924" s="200" t="s">
        <v>17242</v>
      </c>
    </row>
    <row r="8925" spans="237:240" x14ac:dyDescent="0.3">
      <c r="IC8925" s="200" t="s">
        <v>19135</v>
      </c>
      <c r="ID8925" s="200" t="s">
        <v>19143</v>
      </c>
      <c r="IE8925" s="200" t="s">
        <v>19144</v>
      </c>
      <c r="IF8925" s="200" t="s">
        <v>17242</v>
      </c>
    </row>
    <row r="8926" spans="237:240" x14ac:dyDescent="0.3">
      <c r="IC8926" s="200" t="s">
        <v>19135</v>
      </c>
      <c r="ID8926" s="200" t="s">
        <v>19145</v>
      </c>
      <c r="IE8926" s="200" t="s">
        <v>19146</v>
      </c>
      <c r="IF8926" s="200" t="s">
        <v>17242</v>
      </c>
    </row>
    <row r="8927" spans="237:240" x14ac:dyDescent="0.3">
      <c r="IC8927" s="200" t="s">
        <v>19135</v>
      </c>
      <c r="ID8927" s="200" t="s">
        <v>19147</v>
      </c>
      <c r="IE8927" s="200" t="s">
        <v>19148</v>
      </c>
      <c r="IF8927" s="200" t="s">
        <v>17242</v>
      </c>
    </row>
    <row r="8928" spans="237:240" x14ac:dyDescent="0.3">
      <c r="IC8928" s="200" t="s">
        <v>19135</v>
      </c>
      <c r="ID8928" s="200" t="s">
        <v>19149</v>
      </c>
      <c r="IE8928" s="200" t="s">
        <v>19150</v>
      </c>
      <c r="IF8928" s="200" t="s">
        <v>17242</v>
      </c>
    </row>
    <row r="8929" spans="237:240" x14ac:dyDescent="0.3">
      <c r="IC8929" s="200" t="s">
        <v>19135</v>
      </c>
      <c r="ID8929" s="200" t="s">
        <v>19151</v>
      </c>
      <c r="IE8929" s="200" t="s">
        <v>19152</v>
      </c>
      <c r="IF8929" s="200" t="s">
        <v>17242</v>
      </c>
    </row>
    <row r="8930" spans="237:240" x14ac:dyDescent="0.3">
      <c r="IC8930" s="200" t="s">
        <v>19135</v>
      </c>
      <c r="ID8930" s="200" t="s">
        <v>19153</v>
      </c>
      <c r="IE8930" s="200" t="s">
        <v>19154</v>
      </c>
      <c r="IF8930" s="200" t="s">
        <v>17242</v>
      </c>
    </row>
    <row r="8931" spans="237:240" x14ac:dyDescent="0.3">
      <c r="IC8931" s="200" t="s">
        <v>19135</v>
      </c>
      <c r="ID8931" s="200" t="s">
        <v>19155</v>
      </c>
      <c r="IE8931" s="200" t="s">
        <v>19156</v>
      </c>
      <c r="IF8931" s="200" t="s">
        <v>17242</v>
      </c>
    </row>
    <row r="8932" spans="237:240" x14ac:dyDescent="0.3">
      <c r="IC8932" s="200" t="s">
        <v>19135</v>
      </c>
      <c r="ID8932" s="200" t="s">
        <v>19157</v>
      </c>
      <c r="IE8932" s="200" t="s">
        <v>19158</v>
      </c>
      <c r="IF8932" s="200" t="s">
        <v>17242</v>
      </c>
    </row>
    <row r="8933" spans="237:240" x14ac:dyDescent="0.3">
      <c r="IC8933" s="200" t="s">
        <v>19135</v>
      </c>
      <c r="ID8933" s="200" t="s">
        <v>19159</v>
      </c>
      <c r="IE8933" s="200" t="s">
        <v>19160</v>
      </c>
      <c r="IF8933" s="200" t="s">
        <v>17242</v>
      </c>
    </row>
    <row r="8934" spans="237:240" x14ac:dyDescent="0.3">
      <c r="IC8934" s="200" t="s">
        <v>19135</v>
      </c>
      <c r="ID8934" s="200" t="s">
        <v>19161</v>
      </c>
      <c r="IE8934" s="200" t="s">
        <v>19162</v>
      </c>
      <c r="IF8934" s="200" t="s">
        <v>17242</v>
      </c>
    </row>
    <row r="8935" spans="237:240" x14ac:dyDescent="0.3">
      <c r="IC8935" s="200" t="s">
        <v>19163</v>
      </c>
      <c r="ID8935" s="200" t="s">
        <v>19164</v>
      </c>
      <c r="IE8935" s="200" t="s">
        <v>19165</v>
      </c>
      <c r="IF8935" s="200" t="s">
        <v>17242</v>
      </c>
    </row>
    <row r="8936" spans="237:240" x14ac:dyDescent="0.3">
      <c r="IC8936" s="200" t="s">
        <v>19163</v>
      </c>
      <c r="ID8936" s="200" t="s">
        <v>19166</v>
      </c>
      <c r="IE8936" s="200" t="s">
        <v>19167</v>
      </c>
      <c r="IF8936" s="200" t="s">
        <v>17242</v>
      </c>
    </row>
    <row r="8937" spans="237:240" x14ac:dyDescent="0.3">
      <c r="IC8937" s="200" t="s">
        <v>19163</v>
      </c>
      <c r="ID8937" s="200" t="s">
        <v>19168</v>
      </c>
      <c r="IE8937" s="200" t="s">
        <v>19169</v>
      </c>
      <c r="IF8937" s="200" t="s">
        <v>17242</v>
      </c>
    </row>
    <row r="8938" spans="237:240" x14ac:dyDescent="0.3">
      <c r="IC8938" s="200" t="s">
        <v>19163</v>
      </c>
      <c r="ID8938" s="200" t="s">
        <v>19170</v>
      </c>
      <c r="IE8938" s="200" t="s">
        <v>19171</v>
      </c>
      <c r="IF8938" s="200" t="s">
        <v>17242</v>
      </c>
    </row>
    <row r="8939" spans="237:240" x14ac:dyDescent="0.3">
      <c r="IC8939" s="200" t="s">
        <v>19163</v>
      </c>
      <c r="ID8939" s="200" t="s">
        <v>19172</v>
      </c>
      <c r="IE8939" s="200" t="s">
        <v>19173</v>
      </c>
      <c r="IF8939" s="200" t="s">
        <v>17242</v>
      </c>
    </row>
    <row r="8940" spans="237:240" x14ac:dyDescent="0.3">
      <c r="IC8940" s="200" t="s">
        <v>19163</v>
      </c>
      <c r="ID8940" s="200" t="s">
        <v>19174</v>
      </c>
      <c r="IE8940" s="200" t="s">
        <v>19175</v>
      </c>
      <c r="IF8940" s="200" t="s">
        <v>17242</v>
      </c>
    </row>
    <row r="8941" spans="237:240" x14ac:dyDescent="0.3">
      <c r="IC8941" s="200" t="s">
        <v>19163</v>
      </c>
      <c r="ID8941" s="200" t="s">
        <v>19176</v>
      </c>
      <c r="IE8941" s="200" t="s">
        <v>19177</v>
      </c>
      <c r="IF8941" s="200" t="s">
        <v>17242</v>
      </c>
    </row>
    <row r="8942" spans="237:240" x14ac:dyDescent="0.3">
      <c r="IC8942" s="200" t="s">
        <v>19163</v>
      </c>
      <c r="ID8942" s="200" t="s">
        <v>1734</v>
      </c>
      <c r="IE8942" s="200" t="s">
        <v>19178</v>
      </c>
      <c r="IF8942" s="200" t="s">
        <v>17242</v>
      </c>
    </row>
    <row r="8943" spans="237:240" x14ac:dyDescent="0.3">
      <c r="IC8943" s="200" t="s">
        <v>19163</v>
      </c>
      <c r="ID8943" s="200" t="s">
        <v>19179</v>
      </c>
      <c r="IE8943" s="200" t="s">
        <v>19180</v>
      </c>
      <c r="IF8943" s="200" t="s">
        <v>17242</v>
      </c>
    </row>
    <row r="8944" spans="237:240" x14ac:dyDescent="0.3">
      <c r="IC8944" s="200" t="s">
        <v>19163</v>
      </c>
      <c r="ID8944" s="200" t="s">
        <v>19181</v>
      </c>
      <c r="IE8944" s="200" t="s">
        <v>19182</v>
      </c>
      <c r="IF8944" s="200" t="s">
        <v>17242</v>
      </c>
    </row>
    <row r="8945" spans="237:240" x14ac:dyDescent="0.3">
      <c r="IC8945" s="200" t="s">
        <v>19183</v>
      </c>
      <c r="ID8945" s="200" t="s">
        <v>19184</v>
      </c>
      <c r="IE8945" s="200" t="s">
        <v>19185</v>
      </c>
      <c r="IF8945" s="200" t="s">
        <v>17242</v>
      </c>
    </row>
    <row r="8946" spans="237:240" x14ac:dyDescent="0.3">
      <c r="IC8946" s="200" t="s">
        <v>19183</v>
      </c>
      <c r="ID8946" s="200" t="s">
        <v>19186</v>
      </c>
      <c r="IE8946" s="200" t="s">
        <v>19187</v>
      </c>
      <c r="IF8946" s="200" t="s">
        <v>17242</v>
      </c>
    </row>
    <row r="8947" spans="237:240" x14ac:dyDescent="0.3">
      <c r="IC8947" s="200" t="s">
        <v>19183</v>
      </c>
      <c r="ID8947" s="200" t="s">
        <v>19188</v>
      </c>
      <c r="IE8947" s="200" t="s">
        <v>19189</v>
      </c>
      <c r="IF8947" s="200" t="s">
        <v>17242</v>
      </c>
    </row>
    <row r="8948" spans="237:240" x14ac:dyDescent="0.3">
      <c r="IC8948" s="200" t="s">
        <v>19183</v>
      </c>
      <c r="ID8948" s="200" t="s">
        <v>19190</v>
      </c>
      <c r="IE8948" s="200" t="s">
        <v>19191</v>
      </c>
      <c r="IF8948" s="200" t="s">
        <v>17242</v>
      </c>
    </row>
    <row r="8949" spans="237:240" x14ac:dyDescent="0.3">
      <c r="IC8949" s="200" t="s">
        <v>19183</v>
      </c>
      <c r="ID8949" s="200" t="s">
        <v>19192</v>
      </c>
      <c r="IE8949" s="200" t="s">
        <v>19193</v>
      </c>
      <c r="IF8949" s="200" t="s">
        <v>17242</v>
      </c>
    </row>
    <row r="8950" spans="237:240" x14ac:dyDescent="0.3">
      <c r="IC8950" s="200" t="s">
        <v>19194</v>
      </c>
      <c r="ID8950" s="200" t="s">
        <v>19195</v>
      </c>
      <c r="IE8950" s="200" t="s">
        <v>19196</v>
      </c>
      <c r="IF8950" s="200" t="s">
        <v>17242</v>
      </c>
    </row>
    <row r="8951" spans="237:240" x14ac:dyDescent="0.3">
      <c r="IC8951" s="200" t="s">
        <v>19194</v>
      </c>
      <c r="ID8951" s="200" t="s">
        <v>19197</v>
      </c>
      <c r="IE8951" s="200" t="s">
        <v>19198</v>
      </c>
      <c r="IF8951" s="200" t="s">
        <v>17242</v>
      </c>
    </row>
    <row r="8952" spans="237:240" x14ac:dyDescent="0.3">
      <c r="IC8952" s="200" t="s">
        <v>19194</v>
      </c>
      <c r="ID8952" s="200" t="s">
        <v>3418</v>
      </c>
      <c r="IE8952" s="200" t="s">
        <v>19199</v>
      </c>
      <c r="IF8952" s="200" t="s">
        <v>17242</v>
      </c>
    </row>
    <row r="8953" spans="237:240" x14ac:dyDescent="0.3">
      <c r="IC8953" s="200" t="s">
        <v>19194</v>
      </c>
      <c r="ID8953" s="200" t="s">
        <v>19200</v>
      </c>
      <c r="IE8953" s="200" t="s">
        <v>19201</v>
      </c>
      <c r="IF8953" s="200" t="s">
        <v>17242</v>
      </c>
    </row>
    <row r="8954" spans="237:240" x14ac:dyDescent="0.3">
      <c r="IC8954" s="200" t="s">
        <v>19194</v>
      </c>
      <c r="ID8954" s="200" t="s">
        <v>19202</v>
      </c>
      <c r="IE8954" s="200" t="s">
        <v>19203</v>
      </c>
      <c r="IF8954" s="200" t="s">
        <v>17242</v>
      </c>
    </row>
    <row r="8955" spans="237:240" x14ac:dyDescent="0.3">
      <c r="IC8955" s="200" t="s">
        <v>19194</v>
      </c>
      <c r="ID8955" s="200" t="s">
        <v>19204</v>
      </c>
      <c r="IE8955" s="200" t="s">
        <v>19205</v>
      </c>
      <c r="IF8955" s="200" t="s">
        <v>17242</v>
      </c>
    </row>
    <row r="8956" spans="237:240" x14ac:dyDescent="0.3">
      <c r="IC8956" s="200" t="s">
        <v>19206</v>
      </c>
      <c r="ID8956" s="200" t="s">
        <v>18539</v>
      </c>
      <c r="IE8956" s="200" t="s">
        <v>19207</v>
      </c>
      <c r="IF8956" s="200" t="s">
        <v>17242</v>
      </c>
    </row>
    <row r="8957" spans="237:240" x14ac:dyDescent="0.3">
      <c r="IC8957" s="200" t="s">
        <v>19206</v>
      </c>
      <c r="ID8957" s="200" t="s">
        <v>19208</v>
      </c>
      <c r="IE8957" s="200" t="s">
        <v>19209</v>
      </c>
      <c r="IF8957" s="200" t="s">
        <v>17242</v>
      </c>
    </row>
    <row r="8958" spans="237:240" x14ac:dyDescent="0.3">
      <c r="IC8958" s="200" t="s">
        <v>19206</v>
      </c>
      <c r="ID8958" s="200" t="s">
        <v>19210</v>
      </c>
      <c r="IE8958" s="200" t="s">
        <v>19211</v>
      </c>
      <c r="IF8958" s="200" t="s">
        <v>17242</v>
      </c>
    </row>
    <row r="8959" spans="237:240" x14ac:dyDescent="0.3">
      <c r="IC8959" s="200" t="s">
        <v>19212</v>
      </c>
      <c r="ID8959" s="200" t="s">
        <v>19213</v>
      </c>
      <c r="IE8959" s="200" t="s">
        <v>19214</v>
      </c>
      <c r="IF8959" s="200" t="s">
        <v>17242</v>
      </c>
    </row>
    <row r="8960" spans="237:240" x14ac:dyDescent="0.3">
      <c r="IC8960" s="200" t="s">
        <v>19212</v>
      </c>
      <c r="ID8960" s="200" t="s">
        <v>19215</v>
      </c>
      <c r="IE8960" s="200" t="s">
        <v>19216</v>
      </c>
      <c r="IF8960" s="200" t="s">
        <v>17242</v>
      </c>
    </row>
    <row r="8961" spans="237:240" x14ac:dyDescent="0.3">
      <c r="IC8961" s="200" t="s">
        <v>19212</v>
      </c>
      <c r="ID8961" s="200" t="s">
        <v>19217</v>
      </c>
      <c r="IE8961" s="200" t="s">
        <v>19218</v>
      </c>
      <c r="IF8961" s="200" t="s">
        <v>17242</v>
      </c>
    </row>
    <row r="8962" spans="237:240" x14ac:dyDescent="0.3">
      <c r="IC8962" s="200" t="s">
        <v>19212</v>
      </c>
      <c r="ID8962" s="200" t="s">
        <v>19219</v>
      </c>
      <c r="IE8962" s="200" t="s">
        <v>19220</v>
      </c>
      <c r="IF8962" s="200" t="s">
        <v>17242</v>
      </c>
    </row>
    <row r="8963" spans="237:240" x14ac:dyDescent="0.3">
      <c r="IC8963" s="200" t="s">
        <v>19212</v>
      </c>
      <c r="ID8963" s="200" t="s">
        <v>19221</v>
      </c>
      <c r="IE8963" s="200" t="s">
        <v>19222</v>
      </c>
      <c r="IF8963" s="200" t="s">
        <v>17242</v>
      </c>
    </row>
    <row r="8964" spans="237:240" x14ac:dyDescent="0.3">
      <c r="IC8964" s="200" t="s">
        <v>19212</v>
      </c>
      <c r="ID8964" s="200" t="s">
        <v>19223</v>
      </c>
      <c r="IE8964" s="200" t="s">
        <v>19224</v>
      </c>
      <c r="IF8964" s="200" t="s">
        <v>17242</v>
      </c>
    </row>
    <row r="8965" spans="237:240" x14ac:dyDescent="0.3">
      <c r="IC8965" s="200" t="s">
        <v>19212</v>
      </c>
      <c r="ID8965" s="200" t="s">
        <v>19225</v>
      </c>
      <c r="IE8965" s="200" t="s">
        <v>19226</v>
      </c>
      <c r="IF8965" s="200" t="s">
        <v>17242</v>
      </c>
    </row>
    <row r="8966" spans="237:240" x14ac:dyDescent="0.3">
      <c r="IC8966" s="200" t="s">
        <v>19227</v>
      </c>
      <c r="ID8966" s="200" t="s">
        <v>19228</v>
      </c>
      <c r="IE8966" s="200" t="s">
        <v>19229</v>
      </c>
      <c r="IF8966" s="200" t="s">
        <v>17242</v>
      </c>
    </row>
    <row r="8967" spans="237:240" x14ac:dyDescent="0.3">
      <c r="IC8967" s="200" t="s">
        <v>19230</v>
      </c>
      <c r="ID8967" s="200" t="s">
        <v>19231</v>
      </c>
      <c r="IE8967" s="200" t="s">
        <v>19232</v>
      </c>
      <c r="IF8967" s="200" t="s">
        <v>17242</v>
      </c>
    </row>
    <row r="8968" spans="237:240" x14ac:dyDescent="0.3">
      <c r="IC8968" s="200" t="s">
        <v>19230</v>
      </c>
      <c r="ID8968" s="200" t="s">
        <v>19233</v>
      </c>
      <c r="IE8968" s="200" t="s">
        <v>19234</v>
      </c>
      <c r="IF8968" s="200" t="s">
        <v>17242</v>
      </c>
    </row>
    <row r="8969" spans="237:240" x14ac:dyDescent="0.3">
      <c r="IC8969" s="200" t="s">
        <v>19235</v>
      </c>
      <c r="ID8969" s="200" t="s">
        <v>19236</v>
      </c>
      <c r="IE8969" s="200" t="s">
        <v>19237</v>
      </c>
      <c r="IF8969" s="200" t="s">
        <v>17242</v>
      </c>
    </row>
    <row r="8970" spans="237:240" x14ac:dyDescent="0.3">
      <c r="IC8970" s="200" t="s">
        <v>19238</v>
      </c>
      <c r="ID8970" s="200" t="s">
        <v>19239</v>
      </c>
      <c r="IE8970" s="200" t="s">
        <v>19240</v>
      </c>
      <c r="IF8970" s="200" t="s">
        <v>17242</v>
      </c>
    </row>
    <row r="8971" spans="237:240" x14ac:dyDescent="0.3">
      <c r="IC8971" s="200" t="s">
        <v>19241</v>
      </c>
      <c r="ID8971" s="200" t="s">
        <v>19239</v>
      </c>
      <c r="IE8971" s="200" t="s">
        <v>19240</v>
      </c>
      <c r="IF8971" s="200" t="s">
        <v>17242</v>
      </c>
    </row>
    <row r="8972" spans="237:240" x14ac:dyDescent="0.3">
      <c r="IC8972" s="200" t="s">
        <v>19242</v>
      </c>
      <c r="ID8972" s="200" t="s">
        <v>19243</v>
      </c>
      <c r="IE8972" s="200" t="s">
        <v>19244</v>
      </c>
      <c r="IF8972" s="200" t="s">
        <v>17242</v>
      </c>
    </row>
    <row r="8973" spans="237:240" x14ac:dyDescent="0.3">
      <c r="IC8973" s="200" t="s">
        <v>19242</v>
      </c>
      <c r="ID8973" s="200" t="s">
        <v>19245</v>
      </c>
      <c r="IE8973" s="200" t="s">
        <v>19246</v>
      </c>
      <c r="IF8973" s="200" t="s">
        <v>17242</v>
      </c>
    </row>
    <row r="8974" spans="237:240" x14ac:dyDescent="0.3">
      <c r="IC8974" s="200" t="s">
        <v>19242</v>
      </c>
      <c r="ID8974" s="200" t="s">
        <v>19247</v>
      </c>
      <c r="IE8974" s="200" t="s">
        <v>19248</v>
      </c>
      <c r="IF8974" s="200" t="s">
        <v>17242</v>
      </c>
    </row>
    <row r="8975" spans="237:240" x14ac:dyDescent="0.3">
      <c r="IC8975" s="200" t="s">
        <v>19242</v>
      </c>
      <c r="ID8975" s="200" t="s">
        <v>19249</v>
      </c>
      <c r="IE8975" s="200" t="s">
        <v>19250</v>
      </c>
      <c r="IF8975" s="200" t="s">
        <v>17242</v>
      </c>
    </row>
    <row r="8976" spans="237:240" x14ac:dyDescent="0.3">
      <c r="IC8976" s="200" t="s">
        <v>19242</v>
      </c>
      <c r="ID8976" s="200" t="s">
        <v>19251</v>
      </c>
      <c r="IE8976" s="200" t="s">
        <v>19252</v>
      </c>
      <c r="IF8976" s="200" t="s">
        <v>17242</v>
      </c>
    </row>
    <row r="8977" spans="237:240" x14ac:dyDescent="0.3">
      <c r="IC8977" s="200" t="s">
        <v>19242</v>
      </c>
      <c r="ID8977" s="200" t="s">
        <v>19253</v>
      </c>
      <c r="IE8977" s="200" t="s">
        <v>19254</v>
      </c>
      <c r="IF8977" s="200" t="s">
        <v>17242</v>
      </c>
    </row>
    <row r="8978" spans="237:240" x14ac:dyDescent="0.3">
      <c r="IC8978" s="200" t="s">
        <v>19242</v>
      </c>
      <c r="ID8978" s="200" t="s">
        <v>19255</v>
      </c>
      <c r="IE8978" s="200" t="s">
        <v>19256</v>
      </c>
      <c r="IF8978" s="200" t="s">
        <v>17242</v>
      </c>
    </row>
    <row r="8979" spans="237:240" x14ac:dyDescent="0.3">
      <c r="IC8979" s="200" t="s">
        <v>19242</v>
      </c>
      <c r="ID8979" s="200" t="s">
        <v>19257</v>
      </c>
      <c r="IE8979" s="200" t="s">
        <v>19258</v>
      </c>
      <c r="IF8979" s="200" t="s">
        <v>17242</v>
      </c>
    </row>
    <row r="8980" spans="237:240" x14ac:dyDescent="0.3">
      <c r="IC8980" s="200" t="s">
        <v>19259</v>
      </c>
      <c r="ID8980" s="200" t="s">
        <v>19260</v>
      </c>
      <c r="IE8980" s="200" t="s">
        <v>19261</v>
      </c>
      <c r="IF8980" s="200" t="s">
        <v>17242</v>
      </c>
    </row>
    <row r="8981" spans="237:240" x14ac:dyDescent="0.3">
      <c r="IC8981" s="200" t="s">
        <v>19262</v>
      </c>
      <c r="ID8981" s="200" t="s">
        <v>19263</v>
      </c>
      <c r="IE8981" s="200" t="s">
        <v>19264</v>
      </c>
      <c r="IF8981" s="200" t="s">
        <v>17242</v>
      </c>
    </row>
    <row r="8982" spans="237:240" x14ac:dyDescent="0.3">
      <c r="IC8982" s="200" t="s">
        <v>19262</v>
      </c>
      <c r="ID8982" s="200" t="s">
        <v>19265</v>
      </c>
      <c r="IE8982" s="200" t="s">
        <v>19266</v>
      </c>
      <c r="IF8982" s="200" t="s">
        <v>17242</v>
      </c>
    </row>
    <row r="8983" spans="237:240" x14ac:dyDescent="0.3">
      <c r="IC8983" s="200" t="s">
        <v>19262</v>
      </c>
      <c r="ID8983" s="200" t="s">
        <v>19267</v>
      </c>
      <c r="IE8983" s="200" t="s">
        <v>19268</v>
      </c>
      <c r="IF8983" s="200" t="s">
        <v>17242</v>
      </c>
    </row>
    <row r="8984" spans="237:240" x14ac:dyDescent="0.3">
      <c r="IC8984" s="200" t="s">
        <v>19262</v>
      </c>
      <c r="ID8984" s="200" t="s">
        <v>19269</v>
      </c>
      <c r="IE8984" s="200" t="s">
        <v>19270</v>
      </c>
      <c r="IF8984" s="200" t="s">
        <v>17242</v>
      </c>
    </row>
    <row r="8985" spans="237:240" x14ac:dyDescent="0.3">
      <c r="IC8985" s="200" t="s">
        <v>19262</v>
      </c>
      <c r="ID8985" s="200" t="s">
        <v>19271</v>
      </c>
      <c r="IE8985" s="200" t="s">
        <v>19272</v>
      </c>
      <c r="IF8985" s="200" t="s">
        <v>17242</v>
      </c>
    </row>
    <row r="8986" spans="237:240" x14ac:dyDescent="0.3">
      <c r="IC8986" s="200" t="s">
        <v>19262</v>
      </c>
      <c r="ID8986" s="200" t="s">
        <v>19273</v>
      </c>
      <c r="IE8986" s="200" t="s">
        <v>19274</v>
      </c>
      <c r="IF8986" s="200" t="s">
        <v>17242</v>
      </c>
    </row>
    <row r="8987" spans="237:240" x14ac:dyDescent="0.3">
      <c r="IC8987" s="200" t="s">
        <v>19275</v>
      </c>
      <c r="ID8987" s="200" t="s">
        <v>19276</v>
      </c>
      <c r="IE8987" s="200" t="s">
        <v>19277</v>
      </c>
      <c r="IF8987" s="200" t="s">
        <v>17242</v>
      </c>
    </row>
    <row r="8988" spans="237:240" x14ac:dyDescent="0.3">
      <c r="IC8988" s="200" t="s">
        <v>19275</v>
      </c>
      <c r="ID8988" s="200" t="s">
        <v>19278</v>
      </c>
      <c r="IE8988" s="200" t="s">
        <v>19279</v>
      </c>
      <c r="IF8988" s="200" t="s">
        <v>17242</v>
      </c>
    </row>
    <row r="8989" spans="237:240" x14ac:dyDescent="0.3">
      <c r="IC8989" s="200" t="s">
        <v>19275</v>
      </c>
      <c r="ID8989" s="200" t="s">
        <v>19280</v>
      </c>
      <c r="IE8989" s="200" t="s">
        <v>19281</v>
      </c>
      <c r="IF8989" s="200" t="s">
        <v>17242</v>
      </c>
    </row>
    <row r="8990" spans="237:240" x14ac:dyDescent="0.3">
      <c r="IC8990" s="200" t="s">
        <v>19282</v>
      </c>
      <c r="ID8990" s="200" t="s">
        <v>19283</v>
      </c>
      <c r="IE8990" s="200" t="s">
        <v>19284</v>
      </c>
      <c r="IF8990" s="200" t="s">
        <v>17242</v>
      </c>
    </row>
    <row r="8991" spans="237:240" x14ac:dyDescent="0.3">
      <c r="IC8991" s="200" t="s">
        <v>19282</v>
      </c>
      <c r="ID8991" s="200" t="s">
        <v>19285</v>
      </c>
      <c r="IE8991" s="200" t="s">
        <v>19286</v>
      </c>
      <c r="IF8991" s="200" t="s">
        <v>17242</v>
      </c>
    </row>
    <row r="8992" spans="237:240" x14ac:dyDescent="0.3">
      <c r="IC8992" s="200" t="s">
        <v>19282</v>
      </c>
      <c r="ID8992" s="200" t="s">
        <v>19287</v>
      </c>
      <c r="IE8992" s="200" t="s">
        <v>19288</v>
      </c>
      <c r="IF8992" s="200" t="s">
        <v>17242</v>
      </c>
    </row>
    <row r="8993" spans="237:240" x14ac:dyDescent="0.3">
      <c r="IC8993" s="200" t="s">
        <v>19282</v>
      </c>
      <c r="ID8993" s="200" t="s">
        <v>19289</v>
      </c>
      <c r="IE8993" s="200" t="s">
        <v>19290</v>
      </c>
      <c r="IF8993" s="200" t="s">
        <v>17242</v>
      </c>
    </row>
    <row r="8994" spans="237:240" x14ac:dyDescent="0.3">
      <c r="IC8994" s="200" t="s">
        <v>19291</v>
      </c>
      <c r="ID8994" s="200" t="s">
        <v>19292</v>
      </c>
      <c r="IE8994" s="200" t="s">
        <v>19293</v>
      </c>
      <c r="IF8994" s="200" t="s">
        <v>17242</v>
      </c>
    </row>
    <row r="8995" spans="237:240" x14ac:dyDescent="0.3">
      <c r="IC8995" s="200" t="s">
        <v>19294</v>
      </c>
      <c r="ID8995" s="200" t="s">
        <v>19295</v>
      </c>
      <c r="IE8995" s="200" t="s">
        <v>19296</v>
      </c>
      <c r="IF8995" s="200" t="s">
        <v>17242</v>
      </c>
    </row>
    <row r="8996" spans="237:240" x14ac:dyDescent="0.3">
      <c r="IC8996" s="200" t="s">
        <v>19294</v>
      </c>
      <c r="ID8996" s="200" t="s">
        <v>19297</v>
      </c>
      <c r="IE8996" s="200" t="s">
        <v>19298</v>
      </c>
      <c r="IF8996" s="200" t="s">
        <v>17242</v>
      </c>
    </row>
    <row r="8997" spans="237:240" x14ac:dyDescent="0.3">
      <c r="IC8997" s="200" t="s">
        <v>19294</v>
      </c>
      <c r="ID8997" s="200" t="s">
        <v>19299</v>
      </c>
      <c r="IE8997" s="200" t="s">
        <v>19300</v>
      </c>
      <c r="IF8997" s="200" t="s">
        <v>17242</v>
      </c>
    </row>
    <row r="8998" spans="237:240" x14ac:dyDescent="0.3">
      <c r="IC8998" s="200" t="s">
        <v>19294</v>
      </c>
      <c r="ID8998" s="200" t="s">
        <v>19301</v>
      </c>
      <c r="IE8998" s="200" t="s">
        <v>19302</v>
      </c>
      <c r="IF8998" s="200" t="s">
        <v>17242</v>
      </c>
    </row>
    <row r="8999" spans="237:240" x14ac:dyDescent="0.3">
      <c r="IC8999" s="200" t="s">
        <v>19294</v>
      </c>
      <c r="ID8999" s="200" t="s">
        <v>19303</v>
      </c>
      <c r="IE8999" s="200" t="s">
        <v>19304</v>
      </c>
      <c r="IF8999" s="200" t="s">
        <v>17242</v>
      </c>
    </row>
    <row r="9000" spans="237:240" x14ac:dyDescent="0.3">
      <c r="IC9000" s="200" t="s">
        <v>19305</v>
      </c>
      <c r="ID9000" s="200" t="s">
        <v>19306</v>
      </c>
      <c r="IE9000" s="200" t="s">
        <v>19307</v>
      </c>
      <c r="IF9000" s="200" t="s">
        <v>17242</v>
      </c>
    </row>
    <row r="9001" spans="237:240" x14ac:dyDescent="0.3">
      <c r="IC9001" s="200" t="s">
        <v>19305</v>
      </c>
      <c r="ID9001" s="200" t="s">
        <v>19308</v>
      </c>
      <c r="IE9001" s="200" t="s">
        <v>19309</v>
      </c>
      <c r="IF9001" s="200" t="s">
        <v>17242</v>
      </c>
    </row>
    <row r="9002" spans="237:240" x14ac:dyDescent="0.3">
      <c r="IC9002" s="200" t="s">
        <v>19305</v>
      </c>
      <c r="ID9002" s="200" t="s">
        <v>19310</v>
      </c>
      <c r="IE9002" s="200" t="s">
        <v>19311</v>
      </c>
      <c r="IF9002" s="200" t="s">
        <v>17242</v>
      </c>
    </row>
    <row r="9003" spans="237:240" x14ac:dyDescent="0.3">
      <c r="IC9003" s="200" t="s">
        <v>19305</v>
      </c>
      <c r="ID9003" s="200" t="s">
        <v>19312</v>
      </c>
      <c r="IE9003" s="200" t="s">
        <v>19313</v>
      </c>
      <c r="IF9003" s="200" t="s">
        <v>17242</v>
      </c>
    </row>
    <row r="9004" spans="237:240" x14ac:dyDescent="0.3">
      <c r="IC9004" s="200" t="s">
        <v>19305</v>
      </c>
      <c r="ID9004" s="200" t="s">
        <v>19314</v>
      </c>
      <c r="IE9004" s="200" t="s">
        <v>19315</v>
      </c>
      <c r="IF9004" s="200" t="s">
        <v>17242</v>
      </c>
    </row>
    <row r="9005" spans="237:240" x14ac:dyDescent="0.3">
      <c r="IC9005" s="200" t="s">
        <v>19316</v>
      </c>
      <c r="ID9005" s="200" t="s">
        <v>19317</v>
      </c>
      <c r="IE9005" s="200" t="s">
        <v>19318</v>
      </c>
      <c r="IF9005" s="200" t="s">
        <v>17242</v>
      </c>
    </row>
    <row r="9006" spans="237:240" x14ac:dyDescent="0.3">
      <c r="IC9006" s="200" t="s">
        <v>19319</v>
      </c>
      <c r="ID9006" s="200" t="s">
        <v>19320</v>
      </c>
      <c r="IE9006" s="200" t="s">
        <v>19321</v>
      </c>
      <c r="IF9006" s="200" t="s">
        <v>17242</v>
      </c>
    </row>
    <row r="9007" spans="237:240" x14ac:dyDescent="0.3">
      <c r="IC9007" s="200" t="s">
        <v>19319</v>
      </c>
      <c r="ID9007" s="200" t="s">
        <v>19322</v>
      </c>
      <c r="IE9007" s="200" t="s">
        <v>19323</v>
      </c>
      <c r="IF9007" s="200" t="s">
        <v>17242</v>
      </c>
    </row>
    <row r="9008" spans="237:240" x14ac:dyDescent="0.3">
      <c r="IC9008" s="200" t="s">
        <v>19319</v>
      </c>
      <c r="ID9008" s="200" t="s">
        <v>19324</v>
      </c>
      <c r="IE9008" s="200" t="s">
        <v>19325</v>
      </c>
      <c r="IF9008" s="200" t="s">
        <v>17242</v>
      </c>
    </row>
    <row r="9009" spans="237:240" x14ac:dyDescent="0.3">
      <c r="IC9009" s="200" t="s">
        <v>19319</v>
      </c>
      <c r="ID9009" s="200" t="s">
        <v>19326</v>
      </c>
      <c r="IE9009" s="200" t="s">
        <v>19327</v>
      </c>
      <c r="IF9009" s="200" t="s">
        <v>17242</v>
      </c>
    </row>
    <row r="9010" spans="237:240" x14ac:dyDescent="0.3">
      <c r="IC9010" s="200" t="s">
        <v>19319</v>
      </c>
      <c r="ID9010" s="200" t="s">
        <v>19328</v>
      </c>
      <c r="IE9010" s="200" t="s">
        <v>19329</v>
      </c>
      <c r="IF9010" s="200" t="s">
        <v>17242</v>
      </c>
    </row>
    <row r="9011" spans="237:240" x14ac:dyDescent="0.3">
      <c r="IC9011" s="200" t="s">
        <v>19319</v>
      </c>
      <c r="ID9011" s="200" t="s">
        <v>19330</v>
      </c>
      <c r="IE9011" s="200" t="s">
        <v>19331</v>
      </c>
      <c r="IF9011" s="200" t="s">
        <v>17242</v>
      </c>
    </row>
    <row r="9012" spans="237:240" x14ac:dyDescent="0.3">
      <c r="IC9012" s="200" t="s">
        <v>19332</v>
      </c>
      <c r="ID9012" s="200" t="s">
        <v>19333</v>
      </c>
      <c r="IE9012" s="200" t="s">
        <v>19334</v>
      </c>
      <c r="IF9012" s="200" t="s">
        <v>17242</v>
      </c>
    </row>
    <row r="9013" spans="237:240" x14ac:dyDescent="0.3">
      <c r="IC9013" s="200" t="s">
        <v>19335</v>
      </c>
      <c r="ID9013" s="200" t="s">
        <v>19336</v>
      </c>
      <c r="IE9013" s="200" t="s">
        <v>19337</v>
      </c>
      <c r="IF9013" s="200" t="s">
        <v>17242</v>
      </c>
    </row>
    <row r="9014" spans="237:240" x14ac:dyDescent="0.3">
      <c r="IC9014" s="200" t="s">
        <v>19335</v>
      </c>
      <c r="ID9014" s="200" t="s">
        <v>19338</v>
      </c>
      <c r="IE9014" s="200" t="s">
        <v>19339</v>
      </c>
      <c r="IF9014" s="200" t="s">
        <v>17242</v>
      </c>
    </row>
    <row r="9015" spans="237:240" x14ac:dyDescent="0.3">
      <c r="IC9015" s="200" t="s">
        <v>19335</v>
      </c>
      <c r="ID9015" s="200" t="s">
        <v>19340</v>
      </c>
      <c r="IE9015" s="200" t="s">
        <v>19341</v>
      </c>
      <c r="IF9015" s="200" t="s">
        <v>17242</v>
      </c>
    </row>
    <row r="9016" spans="237:240" x14ac:dyDescent="0.3">
      <c r="IC9016" s="200" t="s">
        <v>19335</v>
      </c>
      <c r="ID9016" s="200" t="s">
        <v>19342</v>
      </c>
      <c r="IE9016" s="200" t="s">
        <v>19343</v>
      </c>
      <c r="IF9016" s="200" t="s">
        <v>17242</v>
      </c>
    </row>
    <row r="9017" spans="237:240" x14ac:dyDescent="0.3">
      <c r="IC9017" s="200" t="s">
        <v>19335</v>
      </c>
      <c r="ID9017" s="200" t="s">
        <v>19344</v>
      </c>
      <c r="IE9017" s="200" t="s">
        <v>19345</v>
      </c>
      <c r="IF9017" s="200" t="s">
        <v>17242</v>
      </c>
    </row>
    <row r="9018" spans="237:240" x14ac:dyDescent="0.3">
      <c r="IC9018" s="200" t="s">
        <v>19346</v>
      </c>
      <c r="ID9018" s="200" t="s">
        <v>19347</v>
      </c>
      <c r="IE9018" s="200" t="s">
        <v>19348</v>
      </c>
      <c r="IF9018" s="200" t="s">
        <v>17242</v>
      </c>
    </row>
    <row r="9019" spans="237:240" x14ac:dyDescent="0.3">
      <c r="IC9019" s="200" t="s">
        <v>19349</v>
      </c>
      <c r="ID9019" s="200" t="s">
        <v>19350</v>
      </c>
      <c r="IE9019" s="200" t="s">
        <v>19351</v>
      </c>
      <c r="IF9019" s="200" t="s">
        <v>17242</v>
      </c>
    </row>
    <row r="9020" spans="237:240" x14ac:dyDescent="0.3">
      <c r="IC9020" s="200" t="s">
        <v>19349</v>
      </c>
      <c r="ID9020" s="200" t="s">
        <v>19352</v>
      </c>
      <c r="IE9020" s="200" t="s">
        <v>19353</v>
      </c>
      <c r="IF9020" s="200" t="s">
        <v>17242</v>
      </c>
    </row>
    <row r="9021" spans="237:240" x14ac:dyDescent="0.3">
      <c r="IC9021" s="200" t="s">
        <v>19349</v>
      </c>
      <c r="ID9021" s="200" t="s">
        <v>19354</v>
      </c>
      <c r="IE9021" s="200" t="s">
        <v>19355</v>
      </c>
      <c r="IF9021" s="200" t="s">
        <v>17242</v>
      </c>
    </row>
    <row r="9022" spans="237:240" x14ac:dyDescent="0.3">
      <c r="IC9022" s="200" t="s">
        <v>19349</v>
      </c>
      <c r="ID9022" s="200" t="s">
        <v>19356</v>
      </c>
      <c r="IE9022" s="200" t="s">
        <v>19357</v>
      </c>
      <c r="IF9022" s="200" t="s">
        <v>17242</v>
      </c>
    </row>
    <row r="9023" spans="237:240" x14ac:dyDescent="0.3">
      <c r="IC9023" s="200" t="s">
        <v>19349</v>
      </c>
      <c r="ID9023" s="200" t="s">
        <v>17580</v>
      </c>
      <c r="IE9023" s="200" t="s">
        <v>19358</v>
      </c>
      <c r="IF9023" s="200" t="s">
        <v>17242</v>
      </c>
    </row>
    <row r="9024" spans="237:240" x14ac:dyDescent="0.3">
      <c r="IC9024" s="200" t="s">
        <v>19349</v>
      </c>
      <c r="ID9024" s="200" t="s">
        <v>19359</v>
      </c>
      <c r="IE9024" s="200" t="s">
        <v>19360</v>
      </c>
      <c r="IF9024" s="200" t="s">
        <v>17242</v>
      </c>
    </row>
    <row r="9025" spans="237:240" x14ac:dyDescent="0.3">
      <c r="IC9025" s="200" t="s">
        <v>19349</v>
      </c>
      <c r="ID9025" s="200" t="s">
        <v>2447</v>
      </c>
      <c r="IE9025" s="200" t="s">
        <v>19361</v>
      </c>
      <c r="IF9025" s="200" t="s">
        <v>17242</v>
      </c>
    </row>
    <row r="9026" spans="237:240" x14ac:dyDescent="0.3">
      <c r="IC9026" s="200" t="s">
        <v>19349</v>
      </c>
      <c r="ID9026" s="200" t="s">
        <v>19362</v>
      </c>
      <c r="IE9026" s="200" t="s">
        <v>19363</v>
      </c>
      <c r="IF9026" s="200" t="s">
        <v>17242</v>
      </c>
    </row>
    <row r="9027" spans="237:240" x14ac:dyDescent="0.3">
      <c r="IC9027" s="200" t="s">
        <v>19349</v>
      </c>
      <c r="ID9027" s="200" t="s">
        <v>1879</v>
      </c>
      <c r="IE9027" s="200" t="s">
        <v>19364</v>
      </c>
      <c r="IF9027" s="200" t="s">
        <v>17242</v>
      </c>
    </row>
    <row r="9028" spans="237:240" x14ac:dyDescent="0.3">
      <c r="IC9028" s="200" t="s">
        <v>19349</v>
      </c>
      <c r="ID9028" s="200" t="s">
        <v>19365</v>
      </c>
      <c r="IE9028" s="200" t="s">
        <v>19366</v>
      </c>
      <c r="IF9028" s="200" t="s">
        <v>17242</v>
      </c>
    </row>
    <row r="9029" spans="237:240" x14ac:dyDescent="0.3">
      <c r="IC9029" s="200" t="s">
        <v>19349</v>
      </c>
      <c r="ID9029" s="200" t="s">
        <v>19367</v>
      </c>
      <c r="IE9029" s="200" t="s">
        <v>19368</v>
      </c>
      <c r="IF9029" s="200" t="s">
        <v>17242</v>
      </c>
    </row>
    <row r="9030" spans="237:240" x14ac:dyDescent="0.3">
      <c r="IC9030" s="200" t="s">
        <v>19349</v>
      </c>
      <c r="ID9030" s="200" t="s">
        <v>18328</v>
      </c>
      <c r="IE9030" s="200" t="s">
        <v>19369</v>
      </c>
      <c r="IF9030" s="200" t="s">
        <v>17242</v>
      </c>
    </row>
    <row r="9031" spans="237:240" x14ac:dyDescent="0.3">
      <c r="IC9031" s="200" t="s">
        <v>19349</v>
      </c>
      <c r="ID9031" s="200" t="s">
        <v>19370</v>
      </c>
      <c r="IE9031" s="200" t="s">
        <v>19371</v>
      </c>
      <c r="IF9031" s="200" t="s">
        <v>17242</v>
      </c>
    </row>
    <row r="9032" spans="237:240" x14ac:dyDescent="0.3">
      <c r="IC9032" s="200" t="s">
        <v>19349</v>
      </c>
      <c r="ID9032" s="200" t="s">
        <v>19372</v>
      </c>
      <c r="IE9032" s="200" t="s">
        <v>19373</v>
      </c>
      <c r="IF9032" s="200" t="s">
        <v>17242</v>
      </c>
    </row>
    <row r="9033" spans="237:240" x14ac:dyDescent="0.3">
      <c r="IC9033" s="200" t="s">
        <v>19349</v>
      </c>
      <c r="ID9033" s="200" t="s">
        <v>19374</v>
      </c>
      <c r="IE9033" s="200" t="s">
        <v>19375</v>
      </c>
      <c r="IF9033" s="200" t="s">
        <v>17242</v>
      </c>
    </row>
    <row r="9034" spans="237:240" x14ac:dyDescent="0.3">
      <c r="IC9034" s="200" t="s">
        <v>19349</v>
      </c>
      <c r="ID9034" s="200" t="s">
        <v>19376</v>
      </c>
      <c r="IE9034" s="200" t="s">
        <v>19377</v>
      </c>
      <c r="IF9034" s="200" t="s">
        <v>17242</v>
      </c>
    </row>
    <row r="9035" spans="237:240" x14ac:dyDescent="0.3">
      <c r="IC9035" s="200" t="s">
        <v>19349</v>
      </c>
      <c r="ID9035" s="200" t="s">
        <v>19378</v>
      </c>
      <c r="IE9035" s="200" t="s">
        <v>19379</v>
      </c>
      <c r="IF9035" s="200" t="s">
        <v>17242</v>
      </c>
    </row>
    <row r="9036" spans="237:240" x14ac:dyDescent="0.3">
      <c r="IC9036" s="200" t="s">
        <v>19349</v>
      </c>
      <c r="ID9036" s="200" t="s">
        <v>19380</v>
      </c>
      <c r="IE9036" s="200" t="s">
        <v>19381</v>
      </c>
      <c r="IF9036" s="200" t="s">
        <v>17242</v>
      </c>
    </row>
    <row r="9037" spans="237:240" x14ac:dyDescent="0.3">
      <c r="IC9037" s="200" t="s">
        <v>19349</v>
      </c>
      <c r="ID9037" s="200" t="s">
        <v>19382</v>
      </c>
      <c r="IE9037" s="200" t="s">
        <v>19383</v>
      </c>
      <c r="IF9037" s="200" t="s">
        <v>17242</v>
      </c>
    </row>
    <row r="9038" spans="237:240" x14ac:dyDescent="0.3">
      <c r="IC9038" s="200" t="s">
        <v>19349</v>
      </c>
      <c r="ID9038" s="200" t="s">
        <v>19384</v>
      </c>
      <c r="IE9038" s="200" t="s">
        <v>19385</v>
      </c>
      <c r="IF9038" s="200" t="s">
        <v>17242</v>
      </c>
    </row>
    <row r="9039" spans="237:240" x14ac:dyDescent="0.3">
      <c r="IC9039" s="200" t="s">
        <v>19349</v>
      </c>
      <c r="ID9039" s="200" t="s">
        <v>19386</v>
      </c>
      <c r="IE9039" s="200" t="s">
        <v>19387</v>
      </c>
      <c r="IF9039" s="200" t="s">
        <v>17242</v>
      </c>
    </row>
    <row r="9040" spans="237:240" x14ac:dyDescent="0.3">
      <c r="IC9040" s="200" t="s">
        <v>19349</v>
      </c>
      <c r="ID9040" s="200" t="s">
        <v>19388</v>
      </c>
      <c r="IE9040" s="200" t="s">
        <v>19389</v>
      </c>
      <c r="IF9040" s="200" t="s">
        <v>17242</v>
      </c>
    </row>
    <row r="9041" spans="237:240" x14ac:dyDescent="0.3">
      <c r="IC9041" s="200" t="s">
        <v>19349</v>
      </c>
      <c r="ID9041" s="200" t="s">
        <v>19390</v>
      </c>
      <c r="IE9041" s="200" t="s">
        <v>19391</v>
      </c>
      <c r="IF9041" s="200" t="s">
        <v>17242</v>
      </c>
    </row>
    <row r="9042" spans="237:240" x14ac:dyDescent="0.3">
      <c r="IC9042" s="200" t="s">
        <v>19349</v>
      </c>
      <c r="ID9042" s="200" t="s">
        <v>19392</v>
      </c>
      <c r="IE9042" s="200" t="s">
        <v>19393</v>
      </c>
      <c r="IF9042" s="200" t="s">
        <v>17242</v>
      </c>
    </row>
    <row r="9043" spans="237:240" x14ac:dyDescent="0.3">
      <c r="IC9043" s="200" t="s">
        <v>19394</v>
      </c>
      <c r="ID9043" s="200" t="s">
        <v>19395</v>
      </c>
      <c r="IE9043" s="200" t="s">
        <v>19396</v>
      </c>
      <c r="IF9043" s="200" t="s">
        <v>17242</v>
      </c>
    </row>
    <row r="9044" spans="237:240" x14ac:dyDescent="0.3">
      <c r="IC9044" s="200" t="s">
        <v>19394</v>
      </c>
      <c r="ID9044" s="200" t="s">
        <v>19397</v>
      </c>
      <c r="IE9044" s="200" t="s">
        <v>19398</v>
      </c>
      <c r="IF9044" s="200" t="s">
        <v>17242</v>
      </c>
    </row>
    <row r="9045" spans="237:240" x14ac:dyDescent="0.3">
      <c r="IC9045" s="200" t="s">
        <v>19394</v>
      </c>
      <c r="ID9045" s="200" t="s">
        <v>19399</v>
      </c>
      <c r="IE9045" s="200" t="s">
        <v>19400</v>
      </c>
      <c r="IF9045" s="200" t="s">
        <v>17242</v>
      </c>
    </row>
    <row r="9046" spans="237:240" x14ac:dyDescent="0.3">
      <c r="IC9046" s="200" t="s">
        <v>19401</v>
      </c>
      <c r="ID9046" s="200" t="s">
        <v>19402</v>
      </c>
      <c r="IE9046" s="200" t="s">
        <v>19403</v>
      </c>
      <c r="IF9046" s="200" t="s">
        <v>17242</v>
      </c>
    </row>
    <row r="9047" spans="237:240" x14ac:dyDescent="0.3">
      <c r="IC9047" s="200" t="s">
        <v>19401</v>
      </c>
      <c r="ID9047" s="200" t="s">
        <v>19404</v>
      </c>
      <c r="IE9047" s="200" t="s">
        <v>19405</v>
      </c>
      <c r="IF9047" s="200" t="s">
        <v>17242</v>
      </c>
    </row>
    <row r="9048" spans="237:240" x14ac:dyDescent="0.3">
      <c r="IC9048" s="200" t="s">
        <v>19406</v>
      </c>
      <c r="ID9048" s="200" t="s">
        <v>19407</v>
      </c>
      <c r="IE9048" s="200" t="s">
        <v>19408</v>
      </c>
      <c r="IF9048" s="200" t="s">
        <v>17242</v>
      </c>
    </row>
    <row r="9049" spans="237:240" x14ac:dyDescent="0.3">
      <c r="IC9049" s="200" t="s">
        <v>19406</v>
      </c>
      <c r="ID9049" s="200" t="s">
        <v>19409</v>
      </c>
      <c r="IE9049" s="200" t="s">
        <v>19410</v>
      </c>
      <c r="IF9049" s="200" t="s">
        <v>17242</v>
      </c>
    </row>
    <row r="9050" spans="237:240" x14ac:dyDescent="0.3">
      <c r="IC9050" s="200" t="s">
        <v>19406</v>
      </c>
      <c r="ID9050" s="200" t="s">
        <v>19411</v>
      </c>
      <c r="IE9050" s="200" t="s">
        <v>19412</v>
      </c>
      <c r="IF9050" s="200" t="s">
        <v>17242</v>
      </c>
    </row>
    <row r="9051" spans="237:240" x14ac:dyDescent="0.3">
      <c r="IC9051" s="200" t="s">
        <v>19406</v>
      </c>
      <c r="ID9051" s="200" t="s">
        <v>19413</v>
      </c>
      <c r="IE9051" s="200" t="s">
        <v>19414</v>
      </c>
      <c r="IF9051" s="200" t="s">
        <v>17242</v>
      </c>
    </row>
    <row r="9052" spans="237:240" x14ac:dyDescent="0.3">
      <c r="IC9052" s="200" t="s">
        <v>19406</v>
      </c>
      <c r="ID9052" s="200" t="s">
        <v>19415</v>
      </c>
      <c r="IE9052" s="200" t="s">
        <v>19416</v>
      </c>
      <c r="IF9052" s="200" t="s">
        <v>17242</v>
      </c>
    </row>
    <row r="9053" spans="237:240" x14ac:dyDescent="0.3">
      <c r="IC9053" s="200" t="s">
        <v>19417</v>
      </c>
      <c r="ID9053" s="200" t="s">
        <v>19418</v>
      </c>
      <c r="IE9053" s="200" t="s">
        <v>19419</v>
      </c>
      <c r="IF9053" s="200" t="s">
        <v>17242</v>
      </c>
    </row>
    <row r="9054" spans="237:240" x14ac:dyDescent="0.3">
      <c r="IC9054" s="200" t="s">
        <v>19417</v>
      </c>
      <c r="ID9054" s="200" t="s">
        <v>19420</v>
      </c>
      <c r="IE9054" s="200" t="s">
        <v>19421</v>
      </c>
      <c r="IF9054" s="200" t="s">
        <v>17242</v>
      </c>
    </row>
    <row r="9055" spans="237:240" x14ac:dyDescent="0.3">
      <c r="IC9055" s="200" t="s">
        <v>19417</v>
      </c>
      <c r="ID9055" s="200" t="s">
        <v>19422</v>
      </c>
      <c r="IE9055" s="200" t="s">
        <v>19423</v>
      </c>
      <c r="IF9055" s="200" t="s">
        <v>17242</v>
      </c>
    </row>
    <row r="9056" spans="237:240" x14ac:dyDescent="0.3">
      <c r="IC9056" s="200" t="s">
        <v>19417</v>
      </c>
      <c r="ID9056" s="200" t="s">
        <v>19424</v>
      </c>
      <c r="IE9056" s="200" t="s">
        <v>19425</v>
      </c>
      <c r="IF9056" s="200" t="s">
        <v>17242</v>
      </c>
    </row>
    <row r="9057" spans="237:240" x14ac:dyDescent="0.3">
      <c r="IC9057" s="200" t="s">
        <v>19417</v>
      </c>
      <c r="ID9057" s="200" t="s">
        <v>19426</v>
      </c>
      <c r="IE9057" s="200" t="s">
        <v>19427</v>
      </c>
      <c r="IF9057" s="200" t="s">
        <v>17242</v>
      </c>
    </row>
    <row r="9058" spans="237:240" x14ac:dyDescent="0.3">
      <c r="IC9058" s="200" t="s">
        <v>19417</v>
      </c>
      <c r="ID9058" s="200" t="s">
        <v>19428</v>
      </c>
      <c r="IE9058" s="200" t="s">
        <v>19429</v>
      </c>
      <c r="IF9058" s="200" t="s">
        <v>17242</v>
      </c>
    </row>
    <row r="9059" spans="237:240" x14ac:dyDescent="0.3">
      <c r="IC9059" s="200" t="s">
        <v>19417</v>
      </c>
      <c r="ID9059" s="200" t="s">
        <v>4051</v>
      </c>
      <c r="IE9059" s="200" t="s">
        <v>19430</v>
      </c>
      <c r="IF9059" s="200" t="s">
        <v>17242</v>
      </c>
    </row>
    <row r="9060" spans="237:240" x14ac:dyDescent="0.3">
      <c r="IC9060" s="200" t="s">
        <v>19417</v>
      </c>
      <c r="ID9060" s="200" t="s">
        <v>19431</v>
      </c>
      <c r="IE9060" s="200" t="s">
        <v>19432</v>
      </c>
      <c r="IF9060" s="200" t="s">
        <v>17242</v>
      </c>
    </row>
    <row r="9061" spans="237:240" x14ac:dyDescent="0.3">
      <c r="IC9061" s="200" t="s">
        <v>19417</v>
      </c>
      <c r="ID9061" s="200" t="s">
        <v>19433</v>
      </c>
      <c r="IE9061" s="200" t="s">
        <v>19434</v>
      </c>
      <c r="IF9061" s="200" t="s">
        <v>17242</v>
      </c>
    </row>
    <row r="9062" spans="237:240" x14ac:dyDescent="0.3">
      <c r="IC9062" s="200" t="s">
        <v>19417</v>
      </c>
      <c r="ID9062" s="200" t="s">
        <v>19435</v>
      </c>
      <c r="IE9062" s="200" t="s">
        <v>19436</v>
      </c>
      <c r="IF9062" s="200" t="s">
        <v>17242</v>
      </c>
    </row>
    <row r="9063" spans="237:240" x14ac:dyDescent="0.3">
      <c r="IC9063" s="200" t="s">
        <v>19417</v>
      </c>
      <c r="ID9063" s="200" t="s">
        <v>19437</v>
      </c>
      <c r="IE9063" s="200" t="s">
        <v>19438</v>
      </c>
      <c r="IF9063" s="200" t="s">
        <v>17242</v>
      </c>
    </row>
    <row r="9064" spans="237:240" x14ac:dyDescent="0.3">
      <c r="IC9064" s="200" t="s">
        <v>19417</v>
      </c>
      <c r="ID9064" s="200" t="s">
        <v>19439</v>
      </c>
      <c r="IE9064" s="200" t="s">
        <v>19440</v>
      </c>
      <c r="IF9064" s="200" t="s">
        <v>17242</v>
      </c>
    </row>
    <row r="9065" spans="237:240" x14ac:dyDescent="0.3">
      <c r="IC9065" s="200" t="s">
        <v>19417</v>
      </c>
      <c r="ID9065" s="200" t="s">
        <v>19441</v>
      </c>
      <c r="IE9065" s="200" t="s">
        <v>19442</v>
      </c>
      <c r="IF9065" s="200" t="s">
        <v>17242</v>
      </c>
    </row>
    <row r="9066" spans="237:240" x14ac:dyDescent="0.3">
      <c r="IC9066" s="200" t="s">
        <v>19417</v>
      </c>
      <c r="ID9066" s="200" t="s">
        <v>16383</v>
      </c>
      <c r="IE9066" s="200" t="s">
        <v>19443</v>
      </c>
      <c r="IF9066" s="200" t="s">
        <v>17242</v>
      </c>
    </row>
    <row r="9067" spans="237:240" x14ac:dyDescent="0.3">
      <c r="IC9067" s="200" t="s">
        <v>19417</v>
      </c>
      <c r="ID9067" s="200" t="s">
        <v>19444</v>
      </c>
      <c r="IE9067" s="200" t="s">
        <v>19445</v>
      </c>
      <c r="IF9067" s="200" t="s">
        <v>17242</v>
      </c>
    </row>
    <row r="9068" spans="237:240" x14ac:dyDescent="0.3">
      <c r="IC9068" s="200" t="s">
        <v>19446</v>
      </c>
      <c r="ID9068" s="200" t="s">
        <v>19447</v>
      </c>
      <c r="IE9068" s="200" t="s">
        <v>19448</v>
      </c>
      <c r="IF9068" s="200" t="s">
        <v>17242</v>
      </c>
    </row>
    <row r="9069" spans="237:240" x14ac:dyDescent="0.3">
      <c r="IC9069" s="200" t="s">
        <v>19446</v>
      </c>
      <c r="ID9069" s="200" t="s">
        <v>19449</v>
      </c>
      <c r="IE9069" s="200" t="s">
        <v>19450</v>
      </c>
      <c r="IF9069" s="200" t="s">
        <v>17242</v>
      </c>
    </row>
    <row r="9070" spans="237:240" x14ac:dyDescent="0.3">
      <c r="IC9070" s="200" t="s">
        <v>19446</v>
      </c>
      <c r="ID9070" s="200" t="s">
        <v>3915</v>
      </c>
      <c r="IE9070" s="200" t="s">
        <v>19451</v>
      </c>
      <c r="IF9070" s="200" t="s">
        <v>17242</v>
      </c>
    </row>
    <row r="9071" spans="237:240" x14ac:dyDescent="0.3">
      <c r="IC9071" s="200" t="s">
        <v>19446</v>
      </c>
      <c r="ID9071" s="200" t="s">
        <v>19452</v>
      </c>
      <c r="IE9071" s="200" t="s">
        <v>19453</v>
      </c>
      <c r="IF9071" s="200" t="s">
        <v>17242</v>
      </c>
    </row>
    <row r="9072" spans="237:240" x14ac:dyDescent="0.3">
      <c r="IC9072" s="200" t="s">
        <v>19446</v>
      </c>
      <c r="ID9072" s="200" t="s">
        <v>19454</v>
      </c>
      <c r="IE9072" s="200" t="s">
        <v>19455</v>
      </c>
      <c r="IF9072" s="200" t="s">
        <v>17242</v>
      </c>
    </row>
    <row r="9073" spans="237:240" x14ac:dyDescent="0.3">
      <c r="IC9073" s="200" t="s">
        <v>19446</v>
      </c>
      <c r="ID9073" s="200" t="s">
        <v>14246</v>
      </c>
      <c r="IE9073" s="200" t="s">
        <v>19456</v>
      </c>
      <c r="IF9073" s="200" t="s">
        <v>17242</v>
      </c>
    </row>
    <row r="9074" spans="237:240" x14ac:dyDescent="0.3">
      <c r="IC9074" s="200" t="s">
        <v>19457</v>
      </c>
      <c r="ID9074" s="200" t="s">
        <v>19458</v>
      </c>
      <c r="IE9074" s="200" t="s">
        <v>19459</v>
      </c>
      <c r="IF9074" s="200" t="s">
        <v>17242</v>
      </c>
    </row>
    <row r="9075" spans="237:240" x14ac:dyDescent="0.3">
      <c r="IC9075" s="200" t="s">
        <v>19460</v>
      </c>
      <c r="ID9075" s="200" t="s">
        <v>19461</v>
      </c>
      <c r="IE9075" s="200" t="s">
        <v>19462</v>
      </c>
      <c r="IF9075" s="200" t="s">
        <v>17242</v>
      </c>
    </row>
    <row r="9076" spans="237:240" x14ac:dyDescent="0.3">
      <c r="IC9076" s="200" t="s">
        <v>19463</v>
      </c>
      <c r="ID9076" s="200" t="s">
        <v>19464</v>
      </c>
      <c r="IE9076" s="200" t="s">
        <v>19465</v>
      </c>
      <c r="IF9076" s="200" t="s">
        <v>17242</v>
      </c>
    </row>
    <row r="9077" spans="237:240" x14ac:dyDescent="0.3">
      <c r="IC9077" s="200" t="s">
        <v>19466</v>
      </c>
      <c r="ID9077" s="200" t="s">
        <v>19467</v>
      </c>
      <c r="IE9077" s="200" t="s">
        <v>19468</v>
      </c>
      <c r="IF9077" s="200" t="s">
        <v>17242</v>
      </c>
    </row>
    <row r="9078" spans="237:240" x14ac:dyDescent="0.3">
      <c r="IC9078" s="200" t="s">
        <v>19466</v>
      </c>
      <c r="ID9078" s="200" t="s">
        <v>19469</v>
      </c>
      <c r="IE9078" s="200" t="s">
        <v>19470</v>
      </c>
      <c r="IF9078" s="200" t="s">
        <v>17242</v>
      </c>
    </row>
    <row r="9079" spans="237:240" x14ac:dyDescent="0.3">
      <c r="IC9079" s="200" t="s">
        <v>19466</v>
      </c>
      <c r="ID9079" s="200" t="s">
        <v>19471</v>
      </c>
      <c r="IE9079" s="200" t="s">
        <v>19472</v>
      </c>
      <c r="IF9079" s="200" t="s">
        <v>17242</v>
      </c>
    </row>
    <row r="9080" spans="237:240" x14ac:dyDescent="0.3">
      <c r="IC9080" s="200" t="s">
        <v>19466</v>
      </c>
      <c r="ID9080" s="200" t="s">
        <v>19473</v>
      </c>
      <c r="IE9080" s="200" t="s">
        <v>19474</v>
      </c>
      <c r="IF9080" s="200" t="s">
        <v>17242</v>
      </c>
    </row>
    <row r="9081" spans="237:240" x14ac:dyDescent="0.3">
      <c r="IC9081" s="200" t="s">
        <v>19466</v>
      </c>
      <c r="ID9081" s="200" t="s">
        <v>19475</v>
      </c>
      <c r="IE9081" s="200" t="s">
        <v>19476</v>
      </c>
      <c r="IF9081" s="200" t="s">
        <v>17242</v>
      </c>
    </row>
    <row r="9082" spans="237:240" x14ac:dyDescent="0.3">
      <c r="IC9082" s="200" t="s">
        <v>19466</v>
      </c>
      <c r="ID9082" s="200" t="s">
        <v>19477</v>
      </c>
      <c r="IE9082" s="200" t="s">
        <v>19478</v>
      </c>
      <c r="IF9082" s="200" t="s">
        <v>17242</v>
      </c>
    </row>
    <row r="9083" spans="237:240" x14ac:dyDescent="0.3">
      <c r="IC9083" s="200" t="s">
        <v>19479</v>
      </c>
      <c r="ID9083" s="200" t="s">
        <v>19480</v>
      </c>
      <c r="IE9083" s="200" t="s">
        <v>19481</v>
      </c>
      <c r="IF9083" s="200" t="s">
        <v>17242</v>
      </c>
    </row>
    <row r="9084" spans="237:240" x14ac:dyDescent="0.3">
      <c r="IC9084" s="200" t="s">
        <v>19482</v>
      </c>
      <c r="ID9084" s="200" t="s">
        <v>19483</v>
      </c>
      <c r="IE9084" s="200" t="s">
        <v>19484</v>
      </c>
      <c r="IF9084" s="200" t="s">
        <v>17242</v>
      </c>
    </row>
    <row r="9085" spans="237:240" x14ac:dyDescent="0.3">
      <c r="IC9085" s="200" t="s">
        <v>19482</v>
      </c>
      <c r="ID9085" s="200" t="s">
        <v>19485</v>
      </c>
      <c r="IE9085" s="200" t="s">
        <v>19486</v>
      </c>
      <c r="IF9085" s="200" t="s">
        <v>17242</v>
      </c>
    </row>
    <row r="9086" spans="237:240" x14ac:dyDescent="0.3">
      <c r="IC9086" s="200" t="s">
        <v>19482</v>
      </c>
      <c r="ID9086" s="200" t="s">
        <v>19487</v>
      </c>
      <c r="IE9086" s="200" t="s">
        <v>19488</v>
      </c>
      <c r="IF9086" s="200" t="s">
        <v>17242</v>
      </c>
    </row>
    <row r="9087" spans="237:240" x14ac:dyDescent="0.3">
      <c r="IC9087" s="200" t="s">
        <v>19489</v>
      </c>
      <c r="ID9087" s="200" t="s">
        <v>19490</v>
      </c>
      <c r="IE9087" s="200" t="s">
        <v>19491</v>
      </c>
      <c r="IF9087" s="200" t="s">
        <v>17242</v>
      </c>
    </row>
    <row r="9088" spans="237:240" x14ac:dyDescent="0.3">
      <c r="IC9088" s="200" t="s">
        <v>19489</v>
      </c>
      <c r="ID9088" s="200" t="s">
        <v>19492</v>
      </c>
      <c r="IE9088" s="200" t="s">
        <v>19493</v>
      </c>
      <c r="IF9088" s="200" t="s">
        <v>17242</v>
      </c>
    </row>
    <row r="9089" spans="237:240" x14ac:dyDescent="0.3">
      <c r="IC9089" s="200" t="s">
        <v>19489</v>
      </c>
      <c r="ID9089" s="200" t="s">
        <v>19494</v>
      </c>
      <c r="IE9089" s="200" t="s">
        <v>19495</v>
      </c>
      <c r="IF9089" s="200" t="s">
        <v>17242</v>
      </c>
    </row>
    <row r="9090" spans="237:240" x14ac:dyDescent="0.3">
      <c r="IC9090" s="200" t="s">
        <v>19496</v>
      </c>
      <c r="ID9090" s="200" t="s">
        <v>19497</v>
      </c>
      <c r="IE9090" s="200" t="s">
        <v>19498</v>
      </c>
      <c r="IF9090" s="200" t="s">
        <v>17242</v>
      </c>
    </row>
    <row r="9091" spans="237:240" x14ac:dyDescent="0.3">
      <c r="IC9091" s="200" t="s">
        <v>19496</v>
      </c>
      <c r="ID9091" s="200" t="s">
        <v>19499</v>
      </c>
      <c r="IE9091" s="200" t="s">
        <v>19500</v>
      </c>
      <c r="IF9091" s="200" t="s">
        <v>17242</v>
      </c>
    </row>
    <row r="9092" spans="237:240" x14ac:dyDescent="0.3">
      <c r="IC9092" s="200" t="s">
        <v>19496</v>
      </c>
      <c r="ID9092" s="200" t="s">
        <v>19501</v>
      </c>
      <c r="IE9092" s="200" t="s">
        <v>19502</v>
      </c>
      <c r="IF9092" s="200" t="s">
        <v>17242</v>
      </c>
    </row>
    <row r="9093" spans="237:240" x14ac:dyDescent="0.3">
      <c r="IC9093" s="200" t="s">
        <v>19496</v>
      </c>
      <c r="ID9093" s="200" t="s">
        <v>19503</v>
      </c>
      <c r="IE9093" s="200" t="s">
        <v>19504</v>
      </c>
      <c r="IF9093" s="200" t="s">
        <v>17242</v>
      </c>
    </row>
    <row r="9094" spans="237:240" x14ac:dyDescent="0.3">
      <c r="IC9094" s="200" t="s">
        <v>19496</v>
      </c>
      <c r="ID9094" s="200" t="s">
        <v>19505</v>
      </c>
      <c r="IE9094" s="200" t="s">
        <v>19506</v>
      </c>
      <c r="IF9094" s="200" t="s">
        <v>17242</v>
      </c>
    </row>
    <row r="9095" spans="237:240" x14ac:dyDescent="0.3">
      <c r="IC9095" s="200" t="s">
        <v>19507</v>
      </c>
      <c r="ID9095" s="200" t="s">
        <v>19508</v>
      </c>
      <c r="IE9095" s="200" t="s">
        <v>19509</v>
      </c>
      <c r="IF9095" s="200" t="s">
        <v>17242</v>
      </c>
    </row>
    <row r="9096" spans="237:240" x14ac:dyDescent="0.3">
      <c r="IC9096" s="200" t="s">
        <v>19510</v>
      </c>
      <c r="ID9096" s="200" t="s">
        <v>19511</v>
      </c>
      <c r="IE9096" s="200" t="s">
        <v>19512</v>
      </c>
      <c r="IF9096" s="200" t="s">
        <v>17242</v>
      </c>
    </row>
    <row r="9097" spans="237:240" x14ac:dyDescent="0.3">
      <c r="IC9097" s="200" t="s">
        <v>19510</v>
      </c>
      <c r="ID9097" s="200" t="s">
        <v>19513</v>
      </c>
      <c r="IE9097" s="200" t="s">
        <v>19514</v>
      </c>
      <c r="IF9097" s="200" t="s">
        <v>17242</v>
      </c>
    </row>
    <row r="9098" spans="237:240" x14ac:dyDescent="0.3">
      <c r="IC9098" s="200" t="s">
        <v>19510</v>
      </c>
      <c r="ID9098" s="200" t="s">
        <v>19515</v>
      </c>
      <c r="IE9098" s="200" t="s">
        <v>19516</v>
      </c>
      <c r="IF9098" s="200" t="s">
        <v>17242</v>
      </c>
    </row>
    <row r="9099" spans="237:240" x14ac:dyDescent="0.3">
      <c r="IC9099" s="200" t="s">
        <v>19510</v>
      </c>
      <c r="ID9099" s="200" t="s">
        <v>19517</v>
      </c>
      <c r="IE9099" s="200" t="s">
        <v>19518</v>
      </c>
      <c r="IF9099" s="200" t="s">
        <v>17242</v>
      </c>
    </row>
    <row r="9100" spans="237:240" x14ac:dyDescent="0.3">
      <c r="IC9100" s="200" t="s">
        <v>19510</v>
      </c>
      <c r="ID9100" s="200" t="s">
        <v>19519</v>
      </c>
      <c r="IE9100" s="200" t="s">
        <v>19520</v>
      </c>
      <c r="IF9100" s="200" t="s">
        <v>17242</v>
      </c>
    </row>
    <row r="9101" spans="237:240" x14ac:dyDescent="0.3">
      <c r="IC9101" s="200" t="s">
        <v>19510</v>
      </c>
      <c r="ID9101" s="200" t="s">
        <v>19521</v>
      </c>
      <c r="IE9101" s="200" t="s">
        <v>19522</v>
      </c>
      <c r="IF9101" s="200" t="s">
        <v>17242</v>
      </c>
    </row>
    <row r="9102" spans="237:240" x14ac:dyDescent="0.3">
      <c r="IC9102" s="200" t="s">
        <v>19510</v>
      </c>
      <c r="ID9102" s="200" t="s">
        <v>19523</v>
      </c>
      <c r="IE9102" s="200" t="s">
        <v>19524</v>
      </c>
      <c r="IF9102" s="200" t="s">
        <v>17242</v>
      </c>
    </row>
    <row r="9103" spans="237:240" x14ac:dyDescent="0.3">
      <c r="IC9103" s="200" t="s">
        <v>19510</v>
      </c>
      <c r="ID9103" s="200" t="s">
        <v>19525</v>
      </c>
      <c r="IE9103" s="200" t="s">
        <v>19526</v>
      </c>
      <c r="IF9103" s="200" t="s">
        <v>17242</v>
      </c>
    </row>
    <row r="9104" spans="237:240" x14ac:dyDescent="0.3">
      <c r="IC9104" s="200" t="s">
        <v>19510</v>
      </c>
      <c r="ID9104" s="200" t="s">
        <v>19164</v>
      </c>
      <c r="IE9104" s="200" t="s">
        <v>19527</v>
      </c>
      <c r="IF9104" s="200" t="s">
        <v>17242</v>
      </c>
    </row>
    <row r="9105" spans="237:240" x14ac:dyDescent="0.3">
      <c r="IC9105" s="200" t="s">
        <v>19510</v>
      </c>
      <c r="ID9105" s="200" t="s">
        <v>19528</v>
      </c>
      <c r="IE9105" s="200" t="s">
        <v>19529</v>
      </c>
      <c r="IF9105" s="200" t="s">
        <v>17242</v>
      </c>
    </row>
    <row r="9106" spans="237:240" x14ac:dyDescent="0.3">
      <c r="IC9106" s="200" t="s">
        <v>19510</v>
      </c>
      <c r="ID9106" s="200" t="s">
        <v>19530</v>
      </c>
      <c r="IE9106" s="200" t="s">
        <v>19531</v>
      </c>
      <c r="IF9106" s="200" t="s">
        <v>17242</v>
      </c>
    </row>
    <row r="9107" spans="237:240" x14ac:dyDescent="0.3">
      <c r="IC9107" s="200" t="s">
        <v>19510</v>
      </c>
      <c r="ID9107" s="200" t="s">
        <v>19532</v>
      </c>
      <c r="IE9107" s="200" t="s">
        <v>19533</v>
      </c>
      <c r="IF9107" s="200" t="s">
        <v>17242</v>
      </c>
    </row>
    <row r="9108" spans="237:240" x14ac:dyDescent="0.3">
      <c r="IC9108" s="200" t="s">
        <v>19510</v>
      </c>
      <c r="ID9108" s="200" t="s">
        <v>19534</v>
      </c>
      <c r="IE9108" s="200" t="s">
        <v>19535</v>
      </c>
      <c r="IF9108" s="200" t="s">
        <v>17242</v>
      </c>
    </row>
    <row r="9109" spans="237:240" x14ac:dyDescent="0.3">
      <c r="IC9109" s="200" t="s">
        <v>19510</v>
      </c>
      <c r="ID9109" s="200" t="s">
        <v>19536</v>
      </c>
      <c r="IE9109" s="200" t="s">
        <v>19537</v>
      </c>
      <c r="IF9109" s="200" t="s">
        <v>17242</v>
      </c>
    </row>
    <row r="9110" spans="237:240" x14ac:dyDescent="0.3">
      <c r="IC9110" s="200" t="s">
        <v>19510</v>
      </c>
      <c r="ID9110" s="200" t="s">
        <v>19538</v>
      </c>
      <c r="IE9110" s="200" t="s">
        <v>19539</v>
      </c>
      <c r="IF9110" s="200" t="s">
        <v>17242</v>
      </c>
    </row>
    <row r="9111" spans="237:240" x14ac:dyDescent="0.3">
      <c r="IC9111" s="200" t="s">
        <v>19510</v>
      </c>
      <c r="ID9111" s="200" t="s">
        <v>19540</v>
      </c>
      <c r="IE9111" s="200" t="s">
        <v>19541</v>
      </c>
      <c r="IF9111" s="200" t="s">
        <v>17242</v>
      </c>
    </row>
    <row r="9112" spans="237:240" x14ac:dyDescent="0.3">
      <c r="IC9112" s="200" t="s">
        <v>19510</v>
      </c>
      <c r="ID9112" s="200" t="s">
        <v>19542</v>
      </c>
      <c r="IE9112" s="200" t="s">
        <v>19543</v>
      </c>
      <c r="IF9112" s="200" t="s">
        <v>17242</v>
      </c>
    </row>
    <row r="9113" spans="237:240" x14ac:dyDescent="0.3">
      <c r="IC9113" s="200" t="s">
        <v>19510</v>
      </c>
      <c r="ID9113" s="200" t="s">
        <v>19544</v>
      </c>
      <c r="IE9113" s="200" t="s">
        <v>19545</v>
      </c>
      <c r="IF9113" s="200" t="s">
        <v>17242</v>
      </c>
    </row>
    <row r="9114" spans="237:240" x14ac:dyDescent="0.3">
      <c r="IC9114" s="200" t="s">
        <v>19510</v>
      </c>
      <c r="ID9114" s="200" t="s">
        <v>19546</v>
      </c>
      <c r="IE9114" s="200" t="s">
        <v>19547</v>
      </c>
      <c r="IF9114" s="200" t="s">
        <v>17242</v>
      </c>
    </row>
    <row r="9115" spans="237:240" x14ac:dyDescent="0.3">
      <c r="IC9115" s="200" t="s">
        <v>19510</v>
      </c>
      <c r="ID9115" s="200" t="s">
        <v>19548</v>
      </c>
      <c r="IE9115" s="200" t="s">
        <v>19549</v>
      </c>
      <c r="IF9115" s="200" t="s">
        <v>17242</v>
      </c>
    </row>
    <row r="9116" spans="237:240" x14ac:dyDescent="0.3">
      <c r="IC9116" s="200" t="s">
        <v>19510</v>
      </c>
      <c r="ID9116" s="200" t="s">
        <v>19550</v>
      </c>
      <c r="IE9116" s="200" t="s">
        <v>19551</v>
      </c>
      <c r="IF9116" s="200" t="s">
        <v>17242</v>
      </c>
    </row>
    <row r="9117" spans="237:240" x14ac:dyDescent="0.3">
      <c r="IC9117" s="200" t="s">
        <v>19510</v>
      </c>
      <c r="ID9117" s="200" t="s">
        <v>19552</v>
      </c>
      <c r="IE9117" s="200" t="s">
        <v>19553</v>
      </c>
      <c r="IF9117" s="200" t="s">
        <v>17242</v>
      </c>
    </row>
    <row r="9118" spans="237:240" x14ac:dyDescent="0.3">
      <c r="IC9118" s="200" t="s">
        <v>19510</v>
      </c>
      <c r="ID9118" s="200" t="s">
        <v>13714</v>
      </c>
      <c r="IE9118" s="200" t="s">
        <v>19554</v>
      </c>
      <c r="IF9118" s="200" t="s">
        <v>17242</v>
      </c>
    </row>
    <row r="9119" spans="237:240" x14ac:dyDescent="0.3">
      <c r="IC9119" s="200" t="s">
        <v>19510</v>
      </c>
      <c r="ID9119" s="200" t="s">
        <v>19555</v>
      </c>
      <c r="IE9119" s="200" t="s">
        <v>19556</v>
      </c>
      <c r="IF9119" s="200" t="s">
        <v>17242</v>
      </c>
    </row>
    <row r="9120" spans="237:240" x14ac:dyDescent="0.3">
      <c r="IC9120" s="200" t="s">
        <v>19510</v>
      </c>
      <c r="ID9120" s="200" t="s">
        <v>19557</v>
      </c>
      <c r="IE9120" s="200" t="s">
        <v>19558</v>
      </c>
      <c r="IF9120" s="200" t="s">
        <v>17242</v>
      </c>
    </row>
    <row r="9121" spans="237:240" x14ac:dyDescent="0.3">
      <c r="IC9121" s="200" t="s">
        <v>19510</v>
      </c>
      <c r="ID9121" s="200" t="s">
        <v>17585</v>
      </c>
      <c r="IE9121" s="200" t="s">
        <v>19559</v>
      </c>
      <c r="IF9121" s="200" t="s">
        <v>17242</v>
      </c>
    </row>
    <row r="9122" spans="237:240" x14ac:dyDescent="0.3">
      <c r="IC9122" s="200" t="s">
        <v>19510</v>
      </c>
      <c r="ID9122" s="200" t="s">
        <v>19560</v>
      </c>
      <c r="IE9122" s="200" t="s">
        <v>19561</v>
      </c>
      <c r="IF9122" s="200" t="s">
        <v>17242</v>
      </c>
    </row>
    <row r="9123" spans="237:240" x14ac:dyDescent="0.3">
      <c r="IC9123" s="200" t="s">
        <v>19510</v>
      </c>
      <c r="ID9123" s="200" t="s">
        <v>19562</v>
      </c>
      <c r="IE9123" s="200" t="s">
        <v>19563</v>
      </c>
      <c r="IF9123" s="200" t="s">
        <v>17242</v>
      </c>
    </row>
    <row r="9124" spans="237:240" x14ac:dyDescent="0.3">
      <c r="IC9124" s="200" t="s">
        <v>19510</v>
      </c>
      <c r="ID9124" s="200" t="s">
        <v>19564</v>
      </c>
      <c r="IE9124" s="200" t="s">
        <v>19565</v>
      </c>
      <c r="IF9124" s="200" t="s">
        <v>17242</v>
      </c>
    </row>
    <row r="9125" spans="237:240" x14ac:dyDescent="0.3">
      <c r="IC9125" s="200" t="s">
        <v>19510</v>
      </c>
      <c r="ID9125" s="200" t="s">
        <v>19566</v>
      </c>
      <c r="IE9125" s="200" t="s">
        <v>19567</v>
      </c>
      <c r="IF9125" s="200" t="s">
        <v>17242</v>
      </c>
    </row>
    <row r="9126" spans="237:240" x14ac:dyDescent="0.3">
      <c r="IC9126" s="200" t="s">
        <v>19510</v>
      </c>
      <c r="ID9126" s="200" t="s">
        <v>19568</v>
      </c>
      <c r="IE9126" s="200" t="s">
        <v>19569</v>
      </c>
      <c r="IF9126" s="200" t="s">
        <v>17242</v>
      </c>
    </row>
    <row r="9127" spans="237:240" x14ac:dyDescent="0.3">
      <c r="IC9127" s="200" t="s">
        <v>19510</v>
      </c>
      <c r="ID9127" s="200" t="s">
        <v>19570</v>
      </c>
      <c r="IE9127" s="200" t="s">
        <v>19571</v>
      </c>
      <c r="IF9127" s="200" t="s">
        <v>17242</v>
      </c>
    </row>
    <row r="9128" spans="237:240" x14ac:dyDescent="0.3">
      <c r="IC9128" s="200" t="s">
        <v>19510</v>
      </c>
      <c r="ID9128" s="200" t="s">
        <v>19572</v>
      </c>
      <c r="IE9128" s="200" t="s">
        <v>19573</v>
      </c>
      <c r="IF9128" s="200" t="s">
        <v>17242</v>
      </c>
    </row>
    <row r="9129" spans="237:240" x14ac:dyDescent="0.3">
      <c r="IC9129" s="200" t="s">
        <v>19574</v>
      </c>
      <c r="ID9129" s="200" t="s">
        <v>12308</v>
      </c>
      <c r="IE9129" s="200" t="s">
        <v>19575</v>
      </c>
      <c r="IF9129" s="200" t="s">
        <v>17242</v>
      </c>
    </row>
    <row r="9130" spans="237:240" x14ac:dyDescent="0.3">
      <c r="IC9130" s="200" t="s">
        <v>19574</v>
      </c>
      <c r="ID9130" s="200" t="s">
        <v>19576</v>
      </c>
      <c r="IE9130" s="200" t="s">
        <v>19577</v>
      </c>
      <c r="IF9130" s="200" t="s">
        <v>17242</v>
      </c>
    </row>
    <row r="9131" spans="237:240" x14ac:dyDescent="0.3">
      <c r="IC9131" s="200" t="s">
        <v>19574</v>
      </c>
      <c r="ID9131" s="200" t="s">
        <v>19578</v>
      </c>
      <c r="IE9131" s="200" t="s">
        <v>19579</v>
      </c>
      <c r="IF9131" s="200" t="s">
        <v>17242</v>
      </c>
    </row>
    <row r="9132" spans="237:240" x14ac:dyDescent="0.3">
      <c r="IC9132" s="200" t="s">
        <v>19574</v>
      </c>
      <c r="ID9132" s="200" t="s">
        <v>19580</v>
      </c>
      <c r="IE9132" s="200" t="s">
        <v>19581</v>
      </c>
      <c r="IF9132" s="200" t="s">
        <v>17242</v>
      </c>
    </row>
    <row r="9133" spans="237:240" x14ac:dyDescent="0.3">
      <c r="IC9133" s="200" t="s">
        <v>19574</v>
      </c>
      <c r="ID9133" s="200" t="s">
        <v>19582</v>
      </c>
      <c r="IE9133" s="200" t="s">
        <v>19583</v>
      </c>
      <c r="IF9133" s="200" t="s">
        <v>17242</v>
      </c>
    </row>
    <row r="9134" spans="237:240" x14ac:dyDescent="0.3">
      <c r="IC9134" s="200" t="s">
        <v>19574</v>
      </c>
      <c r="ID9134" s="200" t="s">
        <v>19584</v>
      </c>
      <c r="IE9134" s="200" t="s">
        <v>19585</v>
      </c>
      <c r="IF9134" s="200" t="s">
        <v>17242</v>
      </c>
    </row>
    <row r="9135" spans="237:240" x14ac:dyDescent="0.3">
      <c r="IC9135" s="200" t="s">
        <v>19574</v>
      </c>
      <c r="ID9135" s="200" t="s">
        <v>19586</v>
      </c>
      <c r="IE9135" s="200" t="s">
        <v>19587</v>
      </c>
      <c r="IF9135" s="200" t="s">
        <v>17242</v>
      </c>
    </row>
    <row r="9136" spans="237:240" x14ac:dyDescent="0.3">
      <c r="IC9136" s="200" t="s">
        <v>19574</v>
      </c>
      <c r="ID9136" s="200" t="s">
        <v>19588</v>
      </c>
      <c r="IE9136" s="200" t="s">
        <v>19589</v>
      </c>
      <c r="IF9136" s="200" t="s">
        <v>17242</v>
      </c>
    </row>
    <row r="9137" spans="237:240" x14ac:dyDescent="0.3">
      <c r="IC9137" s="200" t="s">
        <v>19574</v>
      </c>
      <c r="ID9137" s="200" t="s">
        <v>19590</v>
      </c>
      <c r="IE9137" s="200" t="s">
        <v>19591</v>
      </c>
      <c r="IF9137" s="200" t="s">
        <v>17242</v>
      </c>
    </row>
    <row r="9138" spans="237:240" x14ac:dyDescent="0.3">
      <c r="IC9138" s="200" t="s">
        <v>19592</v>
      </c>
      <c r="ID9138" s="200" t="s">
        <v>19593</v>
      </c>
      <c r="IE9138" s="200" t="s">
        <v>19594</v>
      </c>
      <c r="IF9138" s="200" t="s">
        <v>17242</v>
      </c>
    </row>
    <row r="9139" spans="237:240" x14ac:dyDescent="0.3">
      <c r="IC9139" s="200" t="s">
        <v>19592</v>
      </c>
      <c r="ID9139" s="200" t="s">
        <v>19595</v>
      </c>
      <c r="IE9139" s="200" t="s">
        <v>19596</v>
      </c>
      <c r="IF9139" s="200" t="s">
        <v>17242</v>
      </c>
    </row>
    <row r="9140" spans="237:240" x14ac:dyDescent="0.3">
      <c r="IC9140" s="200" t="s">
        <v>19592</v>
      </c>
      <c r="ID9140" s="200" t="s">
        <v>19424</v>
      </c>
      <c r="IE9140" s="200" t="s">
        <v>19597</v>
      </c>
      <c r="IF9140" s="200" t="s">
        <v>17242</v>
      </c>
    </row>
    <row r="9141" spans="237:240" x14ac:dyDescent="0.3">
      <c r="IC9141" s="200" t="s">
        <v>19592</v>
      </c>
      <c r="ID9141" s="200" t="s">
        <v>19598</v>
      </c>
      <c r="IE9141" s="200" t="s">
        <v>19599</v>
      </c>
      <c r="IF9141" s="200" t="s">
        <v>17242</v>
      </c>
    </row>
    <row r="9142" spans="237:240" x14ac:dyDescent="0.3">
      <c r="IC9142" s="200" t="s">
        <v>19592</v>
      </c>
      <c r="ID9142" s="200" t="s">
        <v>19600</v>
      </c>
      <c r="IE9142" s="200" t="s">
        <v>19601</v>
      </c>
      <c r="IF9142" s="200" t="s">
        <v>17242</v>
      </c>
    </row>
    <row r="9143" spans="237:240" x14ac:dyDescent="0.3">
      <c r="IC9143" s="200" t="s">
        <v>19592</v>
      </c>
      <c r="ID9143" s="200" t="s">
        <v>19602</v>
      </c>
      <c r="IE9143" s="200" t="s">
        <v>19603</v>
      </c>
      <c r="IF9143" s="200" t="s">
        <v>17242</v>
      </c>
    </row>
    <row r="9144" spans="237:240" x14ac:dyDescent="0.3">
      <c r="IC9144" s="200" t="s">
        <v>19592</v>
      </c>
      <c r="ID9144" s="200" t="s">
        <v>19604</v>
      </c>
      <c r="IE9144" s="200" t="s">
        <v>19605</v>
      </c>
      <c r="IF9144" s="200" t="s">
        <v>17242</v>
      </c>
    </row>
    <row r="9145" spans="237:240" x14ac:dyDescent="0.3">
      <c r="IC9145" s="200" t="s">
        <v>19592</v>
      </c>
      <c r="ID9145" s="200" t="s">
        <v>19606</v>
      </c>
      <c r="IE9145" s="200" t="s">
        <v>19607</v>
      </c>
      <c r="IF9145" s="200" t="s">
        <v>17242</v>
      </c>
    </row>
    <row r="9146" spans="237:240" x14ac:dyDescent="0.3">
      <c r="IC9146" s="200" t="s">
        <v>19592</v>
      </c>
      <c r="ID9146" s="200" t="s">
        <v>4867</v>
      </c>
      <c r="IE9146" s="200" t="s">
        <v>19608</v>
      </c>
      <c r="IF9146" s="200" t="s">
        <v>17242</v>
      </c>
    </row>
    <row r="9147" spans="237:240" x14ac:dyDescent="0.3">
      <c r="IC9147" s="200" t="s">
        <v>19592</v>
      </c>
      <c r="ID9147" s="200" t="s">
        <v>19609</v>
      </c>
      <c r="IE9147" s="200" t="s">
        <v>19610</v>
      </c>
      <c r="IF9147" s="200" t="s">
        <v>17242</v>
      </c>
    </row>
    <row r="9148" spans="237:240" x14ac:dyDescent="0.3">
      <c r="IC9148" s="200" t="s">
        <v>19592</v>
      </c>
      <c r="ID9148" s="200" t="s">
        <v>19611</v>
      </c>
      <c r="IE9148" s="200" t="s">
        <v>19612</v>
      </c>
      <c r="IF9148" s="200" t="s">
        <v>17242</v>
      </c>
    </row>
    <row r="9149" spans="237:240" x14ac:dyDescent="0.3">
      <c r="IC9149" s="200" t="s">
        <v>19592</v>
      </c>
      <c r="ID9149" s="200" t="s">
        <v>19613</v>
      </c>
      <c r="IE9149" s="200" t="s">
        <v>19614</v>
      </c>
      <c r="IF9149" s="200" t="s">
        <v>17242</v>
      </c>
    </row>
    <row r="9150" spans="237:240" x14ac:dyDescent="0.3">
      <c r="IC9150" s="200" t="s">
        <v>19592</v>
      </c>
      <c r="ID9150" s="200" t="s">
        <v>19615</v>
      </c>
      <c r="IE9150" s="200" t="s">
        <v>19616</v>
      </c>
      <c r="IF9150" s="200" t="s">
        <v>17242</v>
      </c>
    </row>
    <row r="9151" spans="237:240" x14ac:dyDescent="0.3">
      <c r="IC9151" s="200" t="s">
        <v>19592</v>
      </c>
      <c r="ID9151" s="200" t="s">
        <v>19617</v>
      </c>
      <c r="IE9151" s="200" t="s">
        <v>19618</v>
      </c>
      <c r="IF9151" s="200" t="s">
        <v>17242</v>
      </c>
    </row>
    <row r="9152" spans="237:240" x14ac:dyDescent="0.3">
      <c r="IC9152" s="200" t="s">
        <v>19592</v>
      </c>
      <c r="ID9152" s="200" t="s">
        <v>19619</v>
      </c>
      <c r="IE9152" s="200" t="s">
        <v>19620</v>
      </c>
      <c r="IF9152" s="200" t="s">
        <v>17242</v>
      </c>
    </row>
    <row r="9153" spans="237:240" x14ac:dyDescent="0.3">
      <c r="IC9153" s="200" t="s">
        <v>19592</v>
      </c>
      <c r="ID9153" s="200" t="s">
        <v>2479</v>
      </c>
      <c r="IE9153" s="200" t="s">
        <v>19621</v>
      </c>
      <c r="IF9153" s="200" t="s">
        <v>17242</v>
      </c>
    </row>
    <row r="9154" spans="237:240" x14ac:dyDescent="0.3">
      <c r="IC9154" s="200" t="s">
        <v>19592</v>
      </c>
      <c r="ID9154" s="200" t="s">
        <v>19622</v>
      </c>
      <c r="IE9154" s="200" t="s">
        <v>19623</v>
      </c>
      <c r="IF9154" s="200" t="s">
        <v>17242</v>
      </c>
    </row>
    <row r="9155" spans="237:240" x14ac:dyDescent="0.3">
      <c r="IC9155" s="200" t="s">
        <v>19592</v>
      </c>
      <c r="ID9155" s="200" t="s">
        <v>19624</v>
      </c>
      <c r="IE9155" s="200" t="s">
        <v>19625</v>
      </c>
      <c r="IF9155" s="200" t="s">
        <v>17242</v>
      </c>
    </row>
    <row r="9156" spans="237:240" x14ac:dyDescent="0.3">
      <c r="IC9156" s="200" t="s">
        <v>19592</v>
      </c>
      <c r="ID9156" s="200" t="s">
        <v>19626</v>
      </c>
      <c r="IE9156" s="200" t="s">
        <v>19627</v>
      </c>
      <c r="IF9156" s="200" t="s">
        <v>17242</v>
      </c>
    </row>
    <row r="9157" spans="237:240" x14ac:dyDescent="0.3">
      <c r="IC9157" s="200" t="s">
        <v>19592</v>
      </c>
      <c r="ID9157" s="200" t="s">
        <v>19628</v>
      </c>
      <c r="IE9157" s="200" t="s">
        <v>19629</v>
      </c>
      <c r="IF9157" s="200" t="s">
        <v>17242</v>
      </c>
    </row>
    <row r="9158" spans="237:240" x14ac:dyDescent="0.3">
      <c r="IC9158" s="200" t="s">
        <v>19630</v>
      </c>
      <c r="ID9158" s="200" t="s">
        <v>19631</v>
      </c>
      <c r="IE9158" s="200" t="s">
        <v>19632</v>
      </c>
      <c r="IF9158" s="200" t="s">
        <v>17242</v>
      </c>
    </row>
    <row r="9159" spans="237:240" x14ac:dyDescent="0.3">
      <c r="IC9159" s="200" t="s">
        <v>19633</v>
      </c>
      <c r="ID9159" s="200" t="s">
        <v>19634</v>
      </c>
      <c r="IE9159" s="200" t="s">
        <v>19635</v>
      </c>
      <c r="IF9159" s="200" t="s">
        <v>17242</v>
      </c>
    </row>
    <row r="9160" spans="237:240" x14ac:dyDescent="0.3">
      <c r="IC9160" s="200" t="s">
        <v>19636</v>
      </c>
      <c r="ID9160" s="200" t="s">
        <v>19637</v>
      </c>
      <c r="IE9160" s="200" t="s">
        <v>19638</v>
      </c>
      <c r="IF9160" s="200" t="s">
        <v>17242</v>
      </c>
    </row>
    <row r="9161" spans="237:240" x14ac:dyDescent="0.3">
      <c r="IC9161" s="200" t="s">
        <v>19636</v>
      </c>
      <c r="ID9161" s="200" t="s">
        <v>19639</v>
      </c>
      <c r="IE9161" s="200" t="s">
        <v>19640</v>
      </c>
      <c r="IF9161" s="200" t="s">
        <v>17242</v>
      </c>
    </row>
    <row r="9162" spans="237:240" x14ac:dyDescent="0.3">
      <c r="IC9162" s="200" t="s">
        <v>19636</v>
      </c>
      <c r="ID9162" s="200" t="s">
        <v>3546</v>
      </c>
      <c r="IE9162" s="200" t="s">
        <v>19641</v>
      </c>
      <c r="IF9162" s="200" t="s">
        <v>17242</v>
      </c>
    </row>
    <row r="9163" spans="237:240" x14ac:dyDescent="0.3">
      <c r="IC9163" s="200" t="s">
        <v>19636</v>
      </c>
      <c r="ID9163" s="200" t="s">
        <v>19642</v>
      </c>
      <c r="IE9163" s="200" t="s">
        <v>19643</v>
      </c>
      <c r="IF9163" s="200" t="s">
        <v>17242</v>
      </c>
    </row>
    <row r="9164" spans="237:240" x14ac:dyDescent="0.3">
      <c r="IC9164" s="200" t="s">
        <v>19636</v>
      </c>
      <c r="ID9164" s="200" t="s">
        <v>19644</v>
      </c>
      <c r="IE9164" s="200" t="s">
        <v>19645</v>
      </c>
      <c r="IF9164" s="200" t="s">
        <v>17242</v>
      </c>
    </row>
    <row r="9165" spans="237:240" x14ac:dyDescent="0.3">
      <c r="IC9165" s="200" t="s">
        <v>19636</v>
      </c>
      <c r="ID9165" s="200" t="s">
        <v>19646</v>
      </c>
      <c r="IE9165" s="200" t="s">
        <v>19647</v>
      </c>
      <c r="IF9165" s="200" t="s">
        <v>17242</v>
      </c>
    </row>
    <row r="9166" spans="237:240" x14ac:dyDescent="0.3">
      <c r="IC9166" s="200" t="s">
        <v>19636</v>
      </c>
      <c r="ID9166" s="200" t="s">
        <v>3418</v>
      </c>
      <c r="IE9166" s="200" t="s">
        <v>19648</v>
      </c>
      <c r="IF9166" s="200" t="s">
        <v>17242</v>
      </c>
    </row>
    <row r="9167" spans="237:240" x14ac:dyDescent="0.3">
      <c r="IC9167" s="200" t="s">
        <v>19649</v>
      </c>
      <c r="ID9167" s="200" t="s">
        <v>19650</v>
      </c>
      <c r="IE9167" s="200" t="s">
        <v>19651</v>
      </c>
      <c r="IF9167" s="200" t="s">
        <v>17242</v>
      </c>
    </row>
    <row r="9168" spans="237:240" x14ac:dyDescent="0.3">
      <c r="IC9168" s="200" t="s">
        <v>19649</v>
      </c>
      <c r="ID9168" s="200" t="s">
        <v>19452</v>
      </c>
      <c r="IE9168" s="200" t="s">
        <v>19652</v>
      </c>
      <c r="IF9168" s="200" t="s">
        <v>17242</v>
      </c>
    </row>
    <row r="9169" spans="237:240" x14ac:dyDescent="0.3">
      <c r="IC9169" s="200" t="s">
        <v>19649</v>
      </c>
      <c r="ID9169" s="200" t="s">
        <v>19653</v>
      </c>
      <c r="IE9169" s="200" t="s">
        <v>19654</v>
      </c>
      <c r="IF9169" s="200" t="s">
        <v>17242</v>
      </c>
    </row>
    <row r="9170" spans="237:240" x14ac:dyDescent="0.3">
      <c r="IC9170" s="200" t="s">
        <v>19649</v>
      </c>
      <c r="ID9170" s="200" t="s">
        <v>19655</v>
      </c>
      <c r="IE9170" s="200" t="s">
        <v>19656</v>
      </c>
      <c r="IF9170" s="200" t="s">
        <v>17242</v>
      </c>
    </row>
    <row r="9171" spans="237:240" x14ac:dyDescent="0.3">
      <c r="IC9171" s="200" t="s">
        <v>19657</v>
      </c>
      <c r="ID9171" s="200" t="s">
        <v>17329</v>
      </c>
      <c r="IE9171" s="200" t="s">
        <v>19658</v>
      </c>
      <c r="IF9171" s="200" t="s">
        <v>17242</v>
      </c>
    </row>
    <row r="9172" spans="237:240" x14ac:dyDescent="0.3">
      <c r="IC9172" s="200" t="s">
        <v>19657</v>
      </c>
      <c r="ID9172" s="200" t="s">
        <v>19659</v>
      </c>
      <c r="IE9172" s="200" t="s">
        <v>19660</v>
      </c>
      <c r="IF9172" s="200" t="s">
        <v>17242</v>
      </c>
    </row>
    <row r="9173" spans="237:240" x14ac:dyDescent="0.3">
      <c r="IC9173" s="200" t="s">
        <v>19661</v>
      </c>
      <c r="ID9173" s="200" t="s">
        <v>19662</v>
      </c>
      <c r="IE9173" s="200" t="s">
        <v>19663</v>
      </c>
      <c r="IF9173" s="200" t="s">
        <v>17242</v>
      </c>
    </row>
    <row r="9174" spans="237:240" x14ac:dyDescent="0.3">
      <c r="IC9174" s="200" t="s">
        <v>19664</v>
      </c>
      <c r="ID9174" s="200" t="s">
        <v>19662</v>
      </c>
      <c r="IE9174" s="200" t="s">
        <v>19663</v>
      </c>
      <c r="IF9174" s="200" t="s">
        <v>17242</v>
      </c>
    </row>
    <row r="9175" spans="237:240" x14ac:dyDescent="0.3">
      <c r="IC9175" s="200" t="s">
        <v>19665</v>
      </c>
      <c r="ID9175" s="200" t="s">
        <v>19662</v>
      </c>
      <c r="IE9175" s="200" t="s">
        <v>19663</v>
      </c>
      <c r="IF9175" s="200" t="s">
        <v>17242</v>
      </c>
    </row>
    <row r="9176" spans="237:240" x14ac:dyDescent="0.3">
      <c r="IC9176" s="200" t="s">
        <v>19666</v>
      </c>
      <c r="ID9176" s="200" t="s">
        <v>19662</v>
      </c>
      <c r="IE9176" s="200" t="s">
        <v>19663</v>
      </c>
      <c r="IF9176" s="200" t="s">
        <v>17242</v>
      </c>
    </row>
    <row r="9177" spans="237:240" x14ac:dyDescent="0.3">
      <c r="IC9177" s="200" t="s">
        <v>19667</v>
      </c>
      <c r="ID9177" s="200" t="s">
        <v>19662</v>
      </c>
      <c r="IE9177" s="200" t="s">
        <v>19663</v>
      </c>
      <c r="IF9177" s="200" t="s">
        <v>17242</v>
      </c>
    </row>
    <row r="9178" spans="237:240" x14ac:dyDescent="0.3">
      <c r="IC9178" s="200" t="s">
        <v>19668</v>
      </c>
      <c r="ID9178" s="200" t="s">
        <v>19662</v>
      </c>
      <c r="IE9178" s="200" t="s">
        <v>19663</v>
      </c>
      <c r="IF9178" s="200" t="s">
        <v>17242</v>
      </c>
    </row>
    <row r="9179" spans="237:240" x14ac:dyDescent="0.3">
      <c r="IC9179" s="200" t="s">
        <v>19669</v>
      </c>
      <c r="ID9179" s="200" t="s">
        <v>19662</v>
      </c>
      <c r="IE9179" s="200" t="s">
        <v>19663</v>
      </c>
      <c r="IF9179" s="200" t="s">
        <v>17242</v>
      </c>
    </row>
    <row r="9180" spans="237:240" x14ac:dyDescent="0.3">
      <c r="IC9180" s="200" t="s">
        <v>19670</v>
      </c>
      <c r="ID9180" s="200" t="s">
        <v>19671</v>
      </c>
      <c r="IE9180" s="200" t="s">
        <v>19672</v>
      </c>
      <c r="IF9180" s="200" t="s">
        <v>17242</v>
      </c>
    </row>
    <row r="9181" spans="237:240" x14ac:dyDescent="0.3">
      <c r="IC9181" s="200" t="s">
        <v>19673</v>
      </c>
      <c r="ID9181" s="200" t="s">
        <v>19674</v>
      </c>
      <c r="IE9181" s="200" t="s">
        <v>19675</v>
      </c>
      <c r="IF9181" s="200" t="s">
        <v>17242</v>
      </c>
    </row>
    <row r="9182" spans="237:240" x14ac:dyDescent="0.3">
      <c r="IC9182" s="200" t="s">
        <v>19676</v>
      </c>
      <c r="ID9182" s="200" t="s">
        <v>19677</v>
      </c>
      <c r="IE9182" s="200" t="s">
        <v>19678</v>
      </c>
      <c r="IF9182" s="200" t="s">
        <v>17242</v>
      </c>
    </row>
    <row r="9183" spans="237:240" x14ac:dyDescent="0.3">
      <c r="IC9183" s="200" t="s">
        <v>19676</v>
      </c>
      <c r="ID9183" s="200" t="s">
        <v>19679</v>
      </c>
      <c r="IE9183" s="200" t="s">
        <v>19680</v>
      </c>
      <c r="IF9183" s="200" t="s">
        <v>17242</v>
      </c>
    </row>
    <row r="9184" spans="237:240" x14ac:dyDescent="0.3">
      <c r="IC9184" s="200" t="s">
        <v>19676</v>
      </c>
      <c r="ID9184" s="200" t="s">
        <v>19681</v>
      </c>
      <c r="IE9184" s="200" t="s">
        <v>19682</v>
      </c>
      <c r="IF9184" s="200" t="s">
        <v>17242</v>
      </c>
    </row>
    <row r="9185" spans="237:240" x14ac:dyDescent="0.3">
      <c r="IC9185" s="200" t="s">
        <v>19676</v>
      </c>
      <c r="ID9185" s="200" t="s">
        <v>19683</v>
      </c>
      <c r="IE9185" s="200" t="s">
        <v>19684</v>
      </c>
      <c r="IF9185" s="200" t="s">
        <v>17242</v>
      </c>
    </row>
    <row r="9186" spans="237:240" x14ac:dyDescent="0.3">
      <c r="IC9186" s="200" t="s">
        <v>19676</v>
      </c>
      <c r="ID9186" s="200" t="s">
        <v>19685</v>
      </c>
      <c r="IE9186" s="200" t="s">
        <v>19686</v>
      </c>
      <c r="IF9186" s="200" t="s">
        <v>17242</v>
      </c>
    </row>
    <row r="9187" spans="237:240" x14ac:dyDescent="0.3">
      <c r="IC9187" s="200" t="s">
        <v>19676</v>
      </c>
      <c r="ID9187" s="200" t="s">
        <v>19687</v>
      </c>
      <c r="IE9187" s="200" t="s">
        <v>19688</v>
      </c>
      <c r="IF9187" s="200" t="s">
        <v>17242</v>
      </c>
    </row>
    <row r="9188" spans="237:240" x14ac:dyDescent="0.3">
      <c r="IC9188" s="200" t="s">
        <v>19689</v>
      </c>
      <c r="ID9188" s="200" t="s">
        <v>19690</v>
      </c>
      <c r="IE9188" s="200" t="s">
        <v>19691</v>
      </c>
      <c r="IF9188" s="200" t="s">
        <v>17242</v>
      </c>
    </row>
    <row r="9189" spans="237:240" x14ac:dyDescent="0.3">
      <c r="IC9189" s="200" t="s">
        <v>19692</v>
      </c>
      <c r="ID9189" s="200" t="s">
        <v>19693</v>
      </c>
      <c r="IE9189" s="200" t="s">
        <v>19694</v>
      </c>
      <c r="IF9189" s="200" t="s">
        <v>17242</v>
      </c>
    </row>
    <row r="9190" spans="237:240" x14ac:dyDescent="0.3">
      <c r="IC9190" s="200" t="s">
        <v>19695</v>
      </c>
      <c r="ID9190" s="200" t="s">
        <v>10661</v>
      </c>
      <c r="IE9190" s="200" t="s">
        <v>19696</v>
      </c>
      <c r="IF9190" s="200" t="s">
        <v>17242</v>
      </c>
    </row>
    <row r="9191" spans="237:240" x14ac:dyDescent="0.3">
      <c r="IC9191" s="200" t="s">
        <v>19697</v>
      </c>
      <c r="ID9191" s="200" t="s">
        <v>19698</v>
      </c>
      <c r="IE9191" s="200" t="s">
        <v>19699</v>
      </c>
      <c r="IF9191" s="200" t="s">
        <v>17242</v>
      </c>
    </row>
    <row r="9192" spans="237:240" x14ac:dyDescent="0.3">
      <c r="IC9192" s="200" t="s">
        <v>19697</v>
      </c>
      <c r="ID9192" s="200" t="s">
        <v>19700</v>
      </c>
      <c r="IE9192" s="200" t="s">
        <v>19701</v>
      </c>
      <c r="IF9192" s="200" t="s">
        <v>17242</v>
      </c>
    </row>
    <row r="9193" spans="237:240" x14ac:dyDescent="0.3">
      <c r="IC9193" s="200" t="s">
        <v>19702</v>
      </c>
      <c r="ID9193" s="200" t="s">
        <v>19014</v>
      </c>
      <c r="IE9193" s="200" t="s">
        <v>19703</v>
      </c>
      <c r="IF9193" s="200" t="s">
        <v>17242</v>
      </c>
    </row>
    <row r="9194" spans="237:240" x14ac:dyDescent="0.3">
      <c r="IC9194" s="200" t="s">
        <v>19704</v>
      </c>
      <c r="ID9194" s="200" t="s">
        <v>19705</v>
      </c>
      <c r="IE9194" s="200" t="s">
        <v>19706</v>
      </c>
      <c r="IF9194" s="200" t="s">
        <v>17242</v>
      </c>
    </row>
    <row r="9195" spans="237:240" x14ac:dyDescent="0.3">
      <c r="IC9195" s="200" t="s">
        <v>19707</v>
      </c>
      <c r="ID9195" s="200" t="s">
        <v>19708</v>
      </c>
      <c r="IE9195" s="200" t="s">
        <v>19709</v>
      </c>
      <c r="IF9195" s="200" t="s">
        <v>17242</v>
      </c>
    </row>
    <row r="9196" spans="237:240" x14ac:dyDescent="0.3">
      <c r="IC9196" s="200" t="s">
        <v>19710</v>
      </c>
      <c r="ID9196" s="200" t="s">
        <v>19711</v>
      </c>
      <c r="IE9196" s="200" t="s">
        <v>19712</v>
      </c>
      <c r="IF9196" s="200" t="s">
        <v>17242</v>
      </c>
    </row>
    <row r="9197" spans="237:240" x14ac:dyDescent="0.3">
      <c r="IC9197" s="200" t="s">
        <v>19713</v>
      </c>
      <c r="ID9197" s="200" t="s">
        <v>19714</v>
      </c>
      <c r="IE9197" s="200" t="s">
        <v>19715</v>
      </c>
      <c r="IF9197" s="200" t="s">
        <v>17242</v>
      </c>
    </row>
    <row r="9198" spans="237:240" x14ac:dyDescent="0.3">
      <c r="IC9198" s="200" t="s">
        <v>19713</v>
      </c>
      <c r="ID9198" s="200" t="s">
        <v>19716</v>
      </c>
      <c r="IE9198" s="200" t="s">
        <v>19717</v>
      </c>
      <c r="IF9198" s="200" t="s">
        <v>17242</v>
      </c>
    </row>
    <row r="9199" spans="237:240" x14ac:dyDescent="0.3">
      <c r="IC9199" s="200" t="s">
        <v>19718</v>
      </c>
      <c r="ID9199" s="200" t="s">
        <v>19719</v>
      </c>
      <c r="IE9199" s="200" t="s">
        <v>19720</v>
      </c>
      <c r="IF9199" s="200" t="s">
        <v>17242</v>
      </c>
    </row>
    <row r="9200" spans="237:240" x14ac:dyDescent="0.3">
      <c r="IC9200" s="200" t="s">
        <v>19721</v>
      </c>
      <c r="ID9200" s="200" t="s">
        <v>19722</v>
      </c>
      <c r="IE9200" s="200" t="s">
        <v>19723</v>
      </c>
      <c r="IF9200" s="200" t="s">
        <v>17242</v>
      </c>
    </row>
    <row r="9201" spans="237:240" x14ac:dyDescent="0.3">
      <c r="IC9201" s="200" t="s">
        <v>19721</v>
      </c>
      <c r="ID9201" s="200" t="s">
        <v>19724</v>
      </c>
      <c r="IE9201" s="200" t="s">
        <v>19725</v>
      </c>
      <c r="IF9201" s="200" t="s">
        <v>17242</v>
      </c>
    </row>
    <row r="9202" spans="237:240" x14ac:dyDescent="0.3">
      <c r="IC9202" s="200" t="s">
        <v>19721</v>
      </c>
      <c r="ID9202" s="200" t="s">
        <v>19726</v>
      </c>
      <c r="IE9202" s="200" t="s">
        <v>19727</v>
      </c>
      <c r="IF9202" s="200" t="s">
        <v>17242</v>
      </c>
    </row>
    <row r="9203" spans="237:240" x14ac:dyDescent="0.3">
      <c r="IC9203" s="200" t="s">
        <v>19721</v>
      </c>
      <c r="ID9203" s="200" t="s">
        <v>19728</v>
      </c>
      <c r="IE9203" s="200" t="s">
        <v>19729</v>
      </c>
      <c r="IF9203" s="200" t="s">
        <v>17242</v>
      </c>
    </row>
    <row r="9204" spans="237:240" x14ac:dyDescent="0.3">
      <c r="IC9204" s="200" t="s">
        <v>19721</v>
      </c>
      <c r="ID9204" s="200" t="s">
        <v>19730</v>
      </c>
      <c r="IE9204" s="200" t="s">
        <v>19731</v>
      </c>
      <c r="IF9204" s="200" t="s">
        <v>17242</v>
      </c>
    </row>
    <row r="9205" spans="237:240" x14ac:dyDescent="0.3">
      <c r="IC9205" s="200" t="s">
        <v>19732</v>
      </c>
      <c r="ID9205" s="200" t="s">
        <v>19733</v>
      </c>
      <c r="IE9205" s="200" t="s">
        <v>19734</v>
      </c>
      <c r="IF9205" s="200" t="s">
        <v>17242</v>
      </c>
    </row>
    <row r="9206" spans="237:240" x14ac:dyDescent="0.3">
      <c r="IC9206" s="200" t="s">
        <v>19732</v>
      </c>
      <c r="ID9206" s="200" t="s">
        <v>19735</v>
      </c>
      <c r="IE9206" s="200" t="s">
        <v>19736</v>
      </c>
      <c r="IF9206" s="200" t="s">
        <v>17242</v>
      </c>
    </row>
    <row r="9207" spans="237:240" x14ac:dyDescent="0.3">
      <c r="IC9207" s="200" t="s">
        <v>19737</v>
      </c>
      <c r="ID9207" s="200" t="s">
        <v>19738</v>
      </c>
      <c r="IE9207" s="200" t="s">
        <v>19739</v>
      </c>
      <c r="IF9207" s="200" t="s">
        <v>17242</v>
      </c>
    </row>
    <row r="9208" spans="237:240" x14ac:dyDescent="0.3">
      <c r="IC9208" s="200" t="s">
        <v>19737</v>
      </c>
      <c r="ID9208" s="200" t="s">
        <v>19740</v>
      </c>
      <c r="IE9208" s="200" t="s">
        <v>19741</v>
      </c>
      <c r="IF9208" s="200" t="s">
        <v>17242</v>
      </c>
    </row>
    <row r="9209" spans="237:240" x14ac:dyDescent="0.3">
      <c r="IC9209" s="200" t="s">
        <v>19737</v>
      </c>
      <c r="ID9209" s="200" t="s">
        <v>1261</v>
      </c>
      <c r="IE9209" s="200" t="s">
        <v>19742</v>
      </c>
      <c r="IF9209" s="200" t="s">
        <v>17242</v>
      </c>
    </row>
    <row r="9210" spans="237:240" x14ac:dyDescent="0.3">
      <c r="IC9210" s="200" t="s">
        <v>19737</v>
      </c>
      <c r="ID9210" s="200" t="s">
        <v>19743</v>
      </c>
      <c r="IE9210" s="200" t="s">
        <v>19744</v>
      </c>
      <c r="IF9210" s="200" t="s">
        <v>17242</v>
      </c>
    </row>
    <row r="9211" spans="237:240" x14ac:dyDescent="0.3">
      <c r="IC9211" s="200" t="s">
        <v>19737</v>
      </c>
      <c r="ID9211" s="200" t="s">
        <v>19745</v>
      </c>
      <c r="IE9211" s="200" t="s">
        <v>19746</v>
      </c>
      <c r="IF9211" s="200" t="s">
        <v>17242</v>
      </c>
    </row>
    <row r="9212" spans="237:240" x14ac:dyDescent="0.3">
      <c r="IC9212" s="200" t="s">
        <v>19737</v>
      </c>
      <c r="ID9212" s="200" t="s">
        <v>19747</v>
      </c>
      <c r="IE9212" s="200" t="s">
        <v>19748</v>
      </c>
      <c r="IF9212" s="200" t="s">
        <v>17242</v>
      </c>
    </row>
    <row r="9213" spans="237:240" x14ac:dyDescent="0.3">
      <c r="IC9213" s="200" t="s">
        <v>19737</v>
      </c>
      <c r="ID9213" s="200" t="s">
        <v>19749</v>
      </c>
      <c r="IE9213" s="200" t="s">
        <v>19750</v>
      </c>
      <c r="IF9213" s="200" t="s">
        <v>17242</v>
      </c>
    </row>
    <row r="9214" spans="237:240" x14ac:dyDescent="0.3">
      <c r="IC9214" s="200" t="s">
        <v>19737</v>
      </c>
      <c r="ID9214" s="200" t="s">
        <v>19751</v>
      </c>
      <c r="IE9214" s="200" t="s">
        <v>19752</v>
      </c>
      <c r="IF9214" s="200" t="s">
        <v>17242</v>
      </c>
    </row>
    <row r="9215" spans="237:240" x14ac:dyDescent="0.3">
      <c r="IC9215" s="200" t="s">
        <v>19737</v>
      </c>
      <c r="ID9215" s="200" t="s">
        <v>19753</v>
      </c>
      <c r="IE9215" s="200" t="s">
        <v>19754</v>
      </c>
      <c r="IF9215" s="200" t="s">
        <v>17242</v>
      </c>
    </row>
    <row r="9216" spans="237:240" x14ac:dyDescent="0.3">
      <c r="IC9216" s="200" t="s">
        <v>19755</v>
      </c>
      <c r="ID9216" s="200" t="s">
        <v>19756</v>
      </c>
      <c r="IE9216" s="200" t="s">
        <v>19757</v>
      </c>
      <c r="IF9216" s="200" t="s">
        <v>17242</v>
      </c>
    </row>
    <row r="9217" spans="237:240" x14ac:dyDescent="0.3">
      <c r="IC9217" s="200" t="s">
        <v>19755</v>
      </c>
      <c r="ID9217" s="200" t="s">
        <v>19758</v>
      </c>
      <c r="IE9217" s="200" t="s">
        <v>19759</v>
      </c>
      <c r="IF9217" s="200" t="s">
        <v>17242</v>
      </c>
    </row>
    <row r="9218" spans="237:240" x14ac:dyDescent="0.3">
      <c r="IC9218" s="200" t="s">
        <v>19755</v>
      </c>
      <c r="ID9218" s="200" t="s">
        <v>19760</v>
      </c>
      <c r="IE9218" s="200" t="s">
        <v>19761</v>
      </c>
      <c r="IF9218" s="200" t="s">
        <v>17242</v>
      </c>
    </row>
    <row r="9219" spans="237:240" x14ac:dyDescent="0.3">
      <c r="IC9219" s="200" t="s">
        <v>19755</v>
      </c>
      <c r="ID9219" s="200" t="s">
        <v>19762</v>
      </c>
      <c r="IE9219" s="200" t="s">
        <v>19763</v>
      </c>
      <c r="IF9219" s="200" t="s">
        <v>17242</v>
      </c>
    </row>
    <row r="9220" spans="237:240" x14ac:dyDescent="0.3">
      <c r="IC9220" s="200" t="s">
        <v>19755</v>
      </c>
      <c r="ID9220" s="200" t="s">
        <v>19764</v>
      </c>
      <c r="IE9220" s="200" t="s">
        <v>19765</v>
      </c>
      <c r="IF9220" s="200" t="s">
        <v>17242</v>
      </c>
    </row>
    <row r="9221" spans="237:240" x14ac:dyDescent="0.3">
      <c r="IC9221" s="200" t="s">
        <v>19766</v>
      </c>
      <c r="ID9221" s="200" t="s">
        <v>19767</v>
      </c>
      <c r="IE9221" s="200" t="s">
        <v>19768</v>
      </c>
      <c r="IF9221" s="200" t="s">
        <v>17242</v>
      </c>
    </row>
    <row r="9222" spans="237:240" x14ac:dyDescent="0.3">
      <c r="IC9222" s="200" t="s">
        <v>19766</v>
      </c>
      <c r="ID9222" s="200" t="s">
        <v>19769</v>
      </c>
      <c r="IE9222" s="200" t="s">
        <v>19770</v>
      </c>
      <c r="IF9222" s="200" t="s">
        <v>17242</v>
      </c>
    </row>
    <row r="9223" spans="237:240" x14ac:dyDescent="0.3">
      <c r="IC9223" s="200" t="s">
        <v>19766</v>
      </c>
      <c r="ID9223" s="200" t="s">
        <v>19771</v>
      </c>
      <c r="IE9223" s="200" t="s">
        <v>19772</v>
      </c>
      <c r="IF9223" s="200" t="s">
        <v>17242</v>
      </c>
    </row>
    <row r="9224" spans="237:240" x14ac:dyDescent="0.3">
      <c r="IC9224" s="200" t="s">
        <v>19766</v>
      </c>
      <c r="ID9224" s="200" t="s">
        <v>19773</v>
      </c>
      <c r="IE9224" s="200" t="s">
        <v>19774</v>
      </c>
      <c r="IF9224" s="200" t="s">
        <v>17242</v>
      </c>
    </row>
    <row r="9225" spans="237:240" x14ac:dyDescent="0.3">
      <c r="IC9225" s="200" t="s">
        <v>19766</v>
      </c>
      <c r="ID9225" s="200" t="s">
        <v>19775</v>
      </c>
      <c r="IE9225" s="200" t="s">
        <v>19776</v>
      </c>
      <c r="IF9225" s="200" t="s">
        <v>17242</v>
      </c>
    </row>
    <row r="9226" spans="237:240" x14ac:dyDescent="0.3">
      <c r="IC9226" s="200" t="s">
        <v>19766</v>
      </c>
      <c r="ID9226" s="200" t="s">
        <v>19777</v>
      </c>
      <c r="IE9226" s="200" t="s">
        <v>19778</v>
      </c>
      <c r="IF9226" s="200" t="s">
        <v>17242</v>
      </c>
    </row>
    <row r="9227" spans="237:240" x14ac:dyDescent="0.3">
      <c r="IC9227" s="200" t="s">
        <v>19766</v>
      </c>
      <c r="ID9227" s="200" t="s">
        <v>19779</v>
      </c>
      <c r="IE9227" s="200" t="s">
        <v>19780</v>
      </c>
      <c r="IF9227" s="200" t="s">
        <v>17242</v>
      </c>
    </row>
    <row r="9228" spans="237:240" x14ac:dyDescent="0.3">
      <c r="IC9228" s="200" t="s">
        <v>19766</v>
      </c>
      <c r="ID9228" s="200" t="s">
        <v>19781</v>
      </c>
      <c r="IE9228" s="200" t="s">
        <v>19782</v>
      </c>
      <c r="IF9228" s="200" t="s">
        <v>17242</v>
      </c>
    </row>
    <row r="9229" spans="237:240" x14ac:dyDescent="0.3">
      <c r="IC9229" s="200" t="s">
        <v>19766</v>
      </c>
      <c r="ID9229" s="200" t="s">
        <v>19783</v>
      </c>
      <c r="IE9229" s="200" t="s">
        <v>19784</v>
      </c>
      <c r="IF9229" s="200" t="s">
        <v>17242</v>
      </c>
    </row>
    <row r="9230" spans="237:240" x14ac:dyDescent="0.3">
      <c r="IC9230" s="200" t="s">
        <v>19766</v>
      </c>
      <c r="ID9230" s="200" t="s">
        <v>19785</v>
      </c>
      <c r="IE9230" s="200" t="s">
        <v>19786</v>
      </c>
      <c r="IF9230" s="200" t="s">
        <v>17242</v>
      </c>
    </row>
    <row r="9231" spans="237:240" x14ac:dyDescent="0.3">
      <c r="IC9231" s="200" t="s">
        <v>19766</v>
      </c>
      <c r="ID9231" s="200" t="s">
        <v>19787</v>
      </c>
      <c r="IE9231" s="200" t="s">
        <v>19788</v>
      </c>
      <c r="IF9231" s="200" t="s">
        <v>17242</v>
      </c>
    </row>
    <row r="9232" spans="237:240" x14ac:dyDescent="0.3">
      <c r="IC9232" s="200" t="s">
        <v>19766</v>
      </c>
      <c r="ID9232" s="200" t="s">
        <v>19789</v>
      </c>
      <c r="IE9232" s="200" t="s">
        <v>19790</v>
      </c>
      <c r="IF9232" s="200" t="s">
        <v>17242</v>
      </c>
    </row>
    <row r="9233" spans="237:240" x14ac:dyDescent="0.3">
      <c r="IC9233" s="200" t="s">
        <v>19766</v>
      </c>
      <c r="ID9233" s="200" t="s">
        <v>19791</v>
      </c>
      <c r="IE9233" s="200" t="s">
        <v>19792</v>
      </c>
      <c r="IF9233" s="200" t="s">
        <v>17242</v>
      </c>
    </row>
    <row r="9234" spans="237:240" x14ac:dyDescent="0.3">
      <c r="IC9234" s="200" t="s">
        <v>19766</v>
      </c>
      <c r="ID9234" s="200" t="s">
        <v>19793</v>
      </c>
      <c r="IE9234" s="200" t="s">
        <v>19794</v>
      </c>
      <c r="IF9234" s="200" t="s">
        <v>17242</v>
      </c>
    </row>
    <row r="9235" spans="237:240" x14ac:dyDescent="0.3">
      <c r="IC9235" s="200" t="s">
        <v>19766</v>
      </c>
      <c r="ID9235" s="200" t="s">
        <v>19795</v>
      </c>
      <c r="IE9235" s="200" t="s">
        <v>19796</v>
      </c>
      <c r="IF9235" s="200" t="s">
        <v>17242</v>
      </c>
    </row>
    <row r="9236" spans="237:240" x14ac:dyDescent="0.3">
      <c r="IC9236" s="200" t="s">
        <v>19766</v>
      </c>
      <c r="ID9236" s="200" t="s">
        <v>19797</v>
      </c>
      <c r="IE9236" s="200" t="s">
        <v>19798</v>
      </c>
      <c r="IF9236" s="200" t="s">
        <v>17242</v>
      </c>
    </row>
    <row r="9237" spans="237:240" x14ac:dyDescent="0.3">
      <c r="IC9237" s="200" t="s">
        <v>19766</v>
      </c>
      <c r="ID9237" s="200" t="s">
        <v>19799</v>
      </c>
      <c r="IE9237" s="200" t="s">
        <v>19800</v>
      </c>
      <c r="IF9237" s="200" t="s">
        <v>17242</v>
      </c>
    </row>
    <row r="9238" spans="237:240" x14ac:dyDescent="0.3">
      <c r="IC9238" s="200" t="s">
        <v>19766</v>
      </c>
      <c r="ID9238" s="200" t="s">
        <v>19801</v>
      </c>
      <c r="IE9238" s="200" t="s">
        <v>19802</v>
      </c>
      <c r="IF9238" s="200" t="s">
        <v>17242</v>
      </c>
    </row>
    <row r="9239" spans="237:240" x14ac:dyDescent="0.3">
      <c r="IC9239" s="200" t="s">
        <v>19766</v>
      </c>
      <c r="ID9239" s="200" t="s">
        <v>19803</v>
      </c>
      <c r="IE9239" s="200" t="s">
        <v>19804</v>
      </c>
      <c r="IF9239" s="200" t="s">
        <v>17242</v>
      </c>
    </row>
    <row r="9240" spans="237:240" x14ac:dyDescent="0.3">
      <c r="IC9240" s="200" t="s">
        <v>19766</v>
      </c>
      <c r="ID9240" s="200" t="s">
        <v>19805</v>
      </c>
      <c r="IE9240" s="200" t="s">
        <v>19806</v>
      </c>
      <c r="IF9240" s="200" t="s">
        <v>17242</v>
      </c>
    </row>
    <row r="9241" spans="237:240" x14ac:dyDescent="0.3">
      <c r="IC9241" s="200" t="s">
        <v>19766</v>
      </c>
      <c r="ID9241" s="200" t="s">
        <v>19807</v>
      </c>
      <c r="IE9241" s="200" t="s">
        <v>19808</v>
      </c>
      <c r="IF9241" s="200" t="s">
        <v>17242</v>
      </c>
    </row>
    <row r="9242" spans="237:240" x14ac:dyDescent="0.3">
      <c r="IC9242" s="200" t="s">
        <v>19766</v>
      </c>
      <c r="ID9242" s="200" t="s">
        <v>19809</v>
      </c>
      <c r="IE9242" s="200" t="s">
        <v>19810</v>
      </c>
      <c r="IF9242" s="200" t="s">
        <v>17242</v>
      </c>
    </row>
    <row r="9243" spans="237:240" x14ac:dyDescent="0.3">
      <c r="IC9243" s="200" t="s">
        <v>19811</v>
      </c>
      <c r="ID9243" s="200" t="s">
        <v>19812</v>
      </c>
      <c r="IE9243" s="200" t="s">
        <v>19813</v>
      </c>
      <c r="IF9243" s="200" t="s">
        <v>17242</v>
      </c>
    </row>
    <row r="9244" spans="237:240" x14ac:dyDescent="0.3">
      <c r="IC9244" s="200" t="s">
        <v>19814</v>
      </c>
      <c r="ID9244" s="200" t="s">
        <v>19815</v>
      </c>
      <c r="IE9244" s="200" t="s">
        <v>19816</v>
      </c>
      <c r="IF9244" s="200" t="s">
        <v>17242</v>
      </c>
    </row>
    <row r="9245" spans="237:240" x14ac:dyDescent="0.3">
      <c r="IC9245" s="200" t="s">
        <v>19817</v>
      </c>
      <c r="ID9245" s="200" t="s">
        <v>19818</v>
      </c>
      <c r="IE9245" s="200" t="s">
        <v>19819</v>
      </c>
      <c r="IF9245" s="200" t="s">
        <v>17242</v>
      </c>
    </row>
    <row r="9246" spans="237:240" x14ac:dyDescent="0.3">
      <c r="IC9246" s="200" t="s">
        <v>19817</v>
      </c>
      <c r="ID9246" s="200" t="s">
        <v>19820</v>
      </c>
      <c r="IE9246" s="200" t="s">
        <v>19821</v>
      </c>
      <c r="IF9246" s="200" t="s">
        <v>17242</v>
      </c>
    </row>
    <row r="9247" spans="237:240" x14ac:dyDescent="0.3">
      <c r="IC9247" s="200" t="s">
        <v>19822</v>
      </c>
      <c r="ID9247" s="200" t="s">
        <v>19823</v>
      </c>
      <c r="IE9247" s="200" t="s">
        <v>19824</v>
      </c>
      <c r="IF9247" s="200" t="s">
        <v>17242</v>
      </c>
    </row>
    <row r="9248" spans="237:240" x14ac:dyDescent="0.3">
      <c r="IC9248" s="200" t="s">
        <v>19822</v>
      </c>
      <c r="ID9248" s="200" t="s">
        <v>19825</v>
      </c>
      <c r="IE9248" s="200" t="s">
        <v>19826</v>
      </c>
      <c r="IF9248" s="200" t="s">
        <v>17242</v>
      </c>
    </row>
    <row r="9249" spans="237:240" x14ac:dyDescent="0.3">
      <c r="IC9249" s="200" t="s">
        <v>19827</v>
      </c>
      <c r="ID9249" s="200" t="s">
        <v>19828</v>
      </c>
      <c r="IE9249" s="200" t="s">
        <v>19829</v>
      </c>
      <c r="IF9249" s="200" t="s">
        <v>17242</v>
      </c>
    </row>
    <row r="9250" spans="237:240" x14ac:dyDescent="0.3">
      <c r="IC9250" s="200" t="s">
        <v>19827</v>
      </c>
      <c r="ID9250" s="200" t="s">
        <v>19830</v>
      </c>
      <c r="IE9250" s="200" t="s">
        <v>19831</v>
      </c>
      <c r="IF9250" s="200" t="s">
        <v>17242</v>
      </c>
    </row>
    <row r="9251" spans="237:240" x14ac:dyDescent="0.3">
      <c r="IC9251" s="200" t="s">
        <v>19827</v>
      </c>
      <c r="ID9251" s="200" t="s">
        <v>19832</v>
      </c>
      <c r="IE9251" s="200" t="s">
        <v>19833</v>
      </c>
      <c r="IF9251" s="200" t="s">
        <v>17242</v>
      </c>
    </row>
    <row r="9252" spans="237:240" x14ac:dyDescent="0.3">
      <c r="IC9252" s="200" t="s">
        <v>19827</v>
      </c>
      <c r="ID9252" s="200" t="s">
        <v>1945</v>
      </c>
      <c r="IE9252" s="200" t="s">
        <v>19834</v>
      </c>
      <c r="IF9252" s="200" t="s">
        <v>17242</v>
      </c>
    </row>
    <row r="9253" spans="237:240" x14ac:dyDescent="0.3">
      <c r="IC9253" s="200" t="s">
        <v>19827</v>
      </c>
      <c r="ID9253" s="200" t="s">
        <v>19835</v>
      </c>
      <c r="IE9253" s="200" t="s">
        <v>19836</v>
      </c>
      <c r="IF9253" s="200" t="s">
        <v>17242</v>
      </c>
    </row>
    <row r="9254" spans="237:240" x14ac:dyDescent="0.3">
      <c r="IC9254" s="200" t="s">
        <v>19837</v>
      </c>
      <c r="ID9254" s="200" t="s">
        <v>19838</v>
      </c>
      <c r="IE9254" s="200" t="s">
        <v>19839</v>
      </c>
      <c r="IF9254" s="200" t="s">
        <v>17242</v>
      </c>
    </row>
    <row r="9255" spans="237:240" x14ac:dyDescent="0.3">
      <c r="IC9255" s="200" t="s">
        <v>19837</v>
      </c>
      <c r="ID9255" s="200" t="s">
        <v>19840</v>
      </c>
      <c r="IE9255" s="200" t="s">
        <v>19841</v>
      </c>
      <c r="IF9255" s="200" t="s">
        <v>17242</v>
      </c>
    </row>
    <row r="9256" spans="237:240" x14ac:dyDescent="0.3">
      <c r="IC9256" s="200" t="s">
        <v>19842</v>
      </c>
      <c r="ID9256" s="200" t="s">
        <v>19843</v>
      </c>
      <c r="IE9256" s="200" t="s">
        <v>19844</v>
      </c>
      <c r="IF9256" s="200" t="s">
        <v>17242</v>
      </c>
    </row>
    <row r="9257" spans="237:240" x14ac:dyDescent="0.3">
      <c r="IC9257" s="200" t="s">
        <v>19842</v>
      </c>
      <c r="ID9257" s="200" t="s">
        <v>19845</v>
      </c>
      <c r="IE9257" s="200" t="s">
        <v>19846</v>
      </c>
      <c r="IF9257" s="200" t="s">
        <v>17242</v>
      </c>
    </row>
    <row r="9258" spans="237:240" x14ac:dyDescent="0.3">
      <c r="IC9258" s="200" t="s">
        <v>19842</v>
      </c>
      <c r="ID9258" s="200" t="s">
        <v>19847</v>
      </c>
      <c r="IE9258" s="200" t="s">
        <v>19848</v>
      </c>
      <c r="IF9258" s="200" t="s">
        <v>17242</v>
      </c>
    </row>
    <row r="9259" spans="237:240" x14ac:dyDescent="0.3">
      <c r="IC9259" s="200" t="s">
        <v>19842</v>
      </c>
      <c r="ID9259" s="200" t="s">
        <v>19849</v>
      </c>
      <c r="IE9259" s="200" t="s">
        <v>19850</v>
      </c>
      <c r="IF9259" s="200" t="s">
        <v>17242</v>
      </c>
    </row>
    <row r="9260" spans="237:240" x14ac:dyDescent="0.3">
      <c r="IC9260" s="200" t="s">
        <v>19842</v>
      </c>
      <c r="ID9260" s="200" t="s">
        <v>19851</v>
      </c>
      <c r="IE9260" s="200" t="s">
        <v>19852</v>
      </c>
      <c r="IF9260" s="200" t="s">
        <v>17242</v>
      </c>
    </row>
    <row r="9261" spans="237:240" x14ac:dyDescent="0.3">
      <c r="IC9261" s="200" t="s">
        <v>19853</v>
      </c>
      <c r="ID9261" s="200" t="s">
        <v>19854</v>
      </c>
      <c r="IE9261" s="200" t="s">
        <v>19855</v>
      </c>
      <c r="IF9261" s="200" t="s">
        <v>17242</v>
      </c>
    </row>
    <row r="9262" spans="237:240" x14ac:dyDescent="0.3">
      <c r="IC9262" s="200" t="s">
        <v>19853</v>
      </c>
      <c r="ID9262" s="200" t="s">
        <v>19856</v>
      </c>
      <c r="IE9262" s="200" t="s">
        <v>19857</v>
      </c>
      <c r="IF9262" s="200" t="s">
        <v>17242</v>
      </c>
    </row>
    <row r="9263" spans="237:240" x14ac:dyDescent="0.3">
      <c r="IC9263" s="200" t="s">
        <v>19853</v>
      </c>
      <c r="ID9263" s="200" t="s">
        <v>19858</v>
      </c>
      <c r="IE9263" s="200" t="s">
        <v>19859</v>
      </c>
      <c r="IF9263" s="200" t="s">
        <v>17242</v>
      </c>
    </row>
    <row r="9264" spans="237:240" x14ac:dyDescent="0.3">
      <c r="IC9264" s="200" t="s">
        <v>19853</v>
      </c>
      <c r="ID9264" s="200" t="s">
        <v>19860</v>
      </c>
      <c r="IE9264" s="200" t="s">
        <v>19861</v>
      </c>
      <c r="IF9264" s="200" t="s">
        <v>17242</v>
      </c>
    </row>
    <row r="9265" spans="237:240" x14ac:dyDescent="0.3">
      <c r="IC9265" s="200" t="s">
        <v>19853</v>
      </c>
      <c r="ID9265" s="200" t="s">
        <v>19862</v>
      </c>
      <c r="IE9265" s="200" t="s">
        <v>19863</v>
      </c>
      <c r="IF9265" s="200" t="s">
        <v>17242</v>
      </c>
    </row>
    <row r="9266" spans="237:240" x14ac:dyDescent="0.3">
      <c r="IC9266" s="200" t="s">
        <v>19853</v>
      </c>
      <c r="ID9266" s="200" t="s">
        <v>19864</v>
      </c>
      <c r="IE9266" s="200" t="s">
        <v>19865</v>
      </c>
      <c r="IF9266" s="200" t="s">
        <v>17242</v>
      </c>
    </row>
    <row r="9267" spans="237:240" x14ac:dyDescent="0.3">
      <c r="IC9267" s="200" t="s">
        <v>19853</v>
      </c>
      <c r="ID9267" s="200" t="s">
        <v>19866</v>
      </c>
      <c r="IE9267" s="200" t="s">
        <v>19867</v>
      </c>
      <c r="IF9267" s="200" t="s">
        <v>17242</v>
      </c>
    </row>
    <row r="9268" spans="237:240" x14ac:dyDescent="0.3">
      <c r="IC9268" s="200" t="s">
        <v>19853</v>
      </c>
      <c r="ID9268" s="200" t="s">
        <v>19868</v>
      </c>
      <c r="IE9268" s="200" t="s">
        <v>19869</v>
      </c>
      <c r="IF9268" s="200" t="s">
        <v>17242</v>
      </c>
    </row>
    <row r="9269" spans="237:240" x14ac:dyDescent="0.3">
      <c r="IC9269" s="200" t="s">
        <v>19870</v>
      </c>
      <c r="ID9269" s="200" t="s">
        <v>19871</v>
      </c>
      <c r="IE9269" s="200" t="s">
        <v>19872</v>
      </c>
      <c r="IF9269" s="200" t="s">
        <v>17242</v>
      </c>
    </row>
    <row r="9270" spans="237:240" x14ac:dyDescent="0.3">
      <c r="IC9270" s="200" t="s">
        <v>19870</v>
      </c>
      <c r="ID9270" s="200" t="s">
        <v>19873</v>
      </c>
      <c r="IE9270" s="200" t="s">
        <v>19874</v>
      </c>
      <c r="IF9270" s="200" t="s">
        <v>17242</v>
      </c>
    </row>
    <row r="9271" spans="237:240" x14ac:dyDescent="0.3">
      <c r="IC9271" s="200" t="s">
        <v>19870</v>
      </c>
      <c r="ID9271" s="200" t="s">
        <v>19875</v>
      </c>
      <c r="IE9271" s="200" t="s">
        <v>19876</v>
      </c>
      <c r="IF9271" s="200" t="s">
        <v>17242</v>
      </c>
    </row>
    <row r="9272" spans="237:240" x14ac:dyDescent="0.3">
      <c r="IC9272" s="200" t="s">
        <v>19870</v>
      </c>
      <c r="ID9272" s="200" t="s">
        <v>18377</v>
      </c>
      <c r="IE9272" s="200" t="s">
        <v>19877</v>
      </c>
      <c r="IF9272" s="200" t="s">
        <v>17242</v>
      </c>
    </row>
    <row r="9273" spans="237:240" x14ac:dyDescent="0.3">
      <c r="IC9273" s="200" t="s">
        <v>19870</v>
      </c>
      <c r="ID9273" s="200" t="s">
        <v>19878</v>
      </c>
      <c r="IE9273" s="200" t="s">
        <v>19879</v>
      </c>
      <c r="IF9273" s="200" t="s">
        <v>17242</v>
      </c>
    </row>
    <row r="9274" spans="237:240" x14ac:dyDescent="0.3">
      <c r="IC9274" s="200" t="s">
        <v>19870</v>
      </c>
      <c r="ID9274" s="200" t="s">
        <v>13577</v>
      </c>
      <c r="IE9274" s="200" t="s">
        <v>19880</v>
      </c>
      <c r="IF9274" s="200" t="s">
        <v>17242</v>
      </c>
    </row>
    <row r="9275" spans="237:240" x14ac:dyDescent="0.3">
      <c r="IC9275" s="200" t="s">
        <v>19870</v>
      </c>
      <c r="ID9275" s="200" t="s">
        <v>19881</v>
      </c>
      <c r="IE9275" s="200" t="s">
        <v>19882</v>
      </c>
      <c r="IF9275" s="200" t="s">
        <v>17242</v>
      </c>
    </row>
    <row r="9276" spans="237:240" x14ac:dyDescent="0.3">
      <c r="IC9276" s="200" t="s">
        <v>19870</v>
      </c>
      <c r="ID9276" s="200" t="s">
        <v>19883</v>
      </c>
      <c r="IE9276" s="200" t="s">
        <v>19884</v>
      </c>
      <c r="IF9276" s="200" t="s">
        <v>17242</v>
      </c>
    </row>
    <row r="9277" spans="237:240" x14ac:dyDescent="0.3">
      <c r="IC9277" s="200" t="s">
        <v>19870</v>
      </c>
      <c r="ID9277" s="200" t="s">
        <v>19885</v>
      </c>
      <c r="IE9277" s="200" t="s">
        <v>19886</v>
      </c>
      <c r="IF9277" s="200" t="s">
        <v>17242</v>
      </c>
    </row>
    <row r="9278" spans="237:240" x14ac:dyDescent="0.3">
      <c r="IC9278" s="200" t="s">
        <v>19870</v>
      </c>
      <c r="ID9278" s="200" t="s">
        <v>19887</v>
      </c>
      <c r="IE9278" s="200" t="s">
        <v>19888</v>
      </c>
      <c r="IF9278" s="200" t="s">
        <v>17242</v>
      </c>
    </row>
    <row r="9279" spans="237:240" x14ac:dyDescent="0.3">
      <c r="IC9279" s="200" t="s">
        <v>19870</v>
      </c>
      <c r="ID9279" s="200" t="s">
        <v>19889</v>
      </c>
      <c r="IE9279" s="200" t="s">
        <v>19890</v>
      </c>
      <c r="IF9279" s="200" t="s">
        <v>17242</v>
      </c>
    </row>
    <row r="9280" spans="237:240" x14ac:dyDescent="0.3">
      <c r="IC9280" s="200" t="s">
        <v>19870</v>
      </c>
      <c r="ID9280" s="200" t="s">
        <v>18767</v>
      </c>
      <c r="IE9280" s="200" t="s">
        <v>19891</v>
      </c>
      <c r="IF9280" s="200" t="s">
        <v>17242</v>
      </c>
    </row>
    <row r="9281" spans="237:240" x14ac:dyDescent="0.3">
      <c r="IC9281" s="200" t="s">
        <v>19870</v>
      </c>
      <c r="ID9281" s="200" t="s">
        <v>19892</v>
      </c>
      <c r="IE9281" s="200" t="s">
        <v>19893</v>
      </c>
      <c r="IF9281" s="200" t="s">
        <v>17242</v>
      </c>
    </row>
    <row r="9282" spans="237:240" x14ac:dyDescent="0.3">
      <c r="IC9282" s="200" t="s">
        <v>19870</v>
      </c>
      <c r="ID9282" s="200" t="s">
        <v>19894</v>
      </c>
      <c r="IE9282" s="200" t="s">
        <v>19895</v>
      </c>
      <c r="IF9282" s="200" t="s">
        <v>17242</v>
      </c>
    </row>
    <row r="9283" spans="237:240" x14ac:dyDescent="0.3">
      <c r="IC9283" s="200" t="s">
        <v>19896</v>
      </c>
      <c r="ID9283" s="200" t="s">
        <v>19897</v>
      </c>
      <c r="IE9283" s="200" t="s">
        <v>19898</v>
      </c>
      <c r="IF9283" s="200" t="s">
        <v>17242</v>
      </c>
    </row>
    <row r="9284" spans="237:240" x14ac:dyDescent="0.3">
      <c r="IC9284" s="200" t="s">
        <v>19896</v>
      </c>
      <c r="ID9284" s="200" t="s">
        <v>19899</v>
      </c>
      <c r="IE9284" s="200" t="s">
        <v>19900</v>
      </c>
      <c r="IF9284" s="200" t="s">
        <v>17242</v>
      </c>
    </row>
    <row r="9285" spans="237:240" x14ac:dyDescent="0.3">
      <c r="IC9285" s="200" t="s">
        <v>19896</v>
      </c>
      <c r="ID9285" s="200" t="s">
        <v>19901</v>
      </c>
      <c r="IE9285" s="200" t="s">
        <v>19902</v>
      </c>
      <c r="IF9285" s="200" t="s">
        <v>17242</v>
      </c>
    </row>
    <row r="9286" spans="237:240" x14ac:dyDescent="0.3">
      <c r="IC9286" s="200" t="s">
        <v>19896</v>
      </c>
      <c r="ID9286" s="200" t="s">
        <v>15625</v>
      </c>
      <c r="IE9286" s="200" t="s">
        <v>19903</v>
      </c>
      <c r="IF9286" s="200" t="s">
        <v>17242</v>
      </c>
    </row>
    <row r="9287" spans="237:240" x14ac:dyDescent="0.3">
      <c r="IC9287" s="200" t="s">
        <v>19896</v>
      </c>
      <c r="ID9287" s="200" t="s">
        <v>3621</v>
      </c>
      <c r="IE9287" s="200" t="s">
        <v>19904</v>
      </c>
      <c r="IF9287" s="200" t="s">
        <v>17242</v>
      </c>
    </row>
    <row r="9288" spans="237:240" x14ac:dyDescent="0.3">
      <c r="IC9288" s="200" t="s">
        <v>19896</v>
      </c>
      <c r="ID9288" s="200" t="s">
        <v>19905</v>
      </c>
      <c r="IE9288" s="200" t="s">
        <v>19906</v>
      </c>
      <c r="IF9288" s="200" t="s">
        <v>17242</v>
      </c>
    </row>
    <row r="9289" spans="237:240" x14ac:dyDescent="0.3">
      <c r="IC9289" s="200" t="s">
        <v>19896</v>
      </c>
      <c r="ID9289" s="200" t="s">
        <v>19907</v>
      </c>
      <c r="IE9289" s="200" t="s">
        <v>19908</v>
      </c>
      <c r="IF9289" s="200" t="s">
        <v>17242</v>
      </c>
    </row>
    <row r="9290" spans="237:240" x14ac:dyDescent="0.3">
      <c r="IC9290" s="200" t="s">
        <v>19896</v>
      </c>
      <c r="ID9290" s="200" t="s">
        <v>19909</v>
      </c>
      <c r="IE9290" s="200" t="s">
        <v>19910</v>
      </c>
      <c r="IF9290" s="200" t="s">
        <v>17242</v>
      </c>
    </row>
    <row r="9291" spans="237:240" x14ac:dyDescent="0.3">
      <c r="IC9291" s="200" t="s">
        <v>19896</v>
      </c>
      <c r="ID9291" s="200" t="s">
        <v>19911</v>
      </c>
      <c r="IE9291" s="200" t="s">
        <v>19912</v>
      </c>
      <c r="IF9291" s="200" t="s">
        <v>17242</v>
      </c>
    </row>
    <row r="9292" spans="237:240" x14ac:dyDescent="0.3">
      <c r="IC9292" s="200" t="s">
        <v>19913</v>
      </c>
      <c r="ID9292" s="200" t="s">
        <v>19914</v>
      </c>
      <c r="IE9292" s="200" t="s">
        <v>19915</v>
      </c>
      <c r="IF9292" s="200" t="s">
        <v>17242</v>
      </c>
    </row>
    <row r="9293" spans="237:240" x14ac:dyDescent="0.3">
      <c r="IC9293" s="200" t="s">
        <v>19913</v>
      </c>
      <c r="ID9293" s="200" t="s">
        <v>19916</v>
      </c>
      <c r="IE9293" s="200" t="s">
        <v>19917</v>
      </c>
      <c r="IF9293" s="200" t="s">
        <v>17242</v>
      </c>
    </row>
    <row r="9294" spans="237:240" x14ac:dyDescent="0.3">
      <c r="IC9294" s="200" t="s">
        <v>19913</v>
      </c>
      <c r="ID9294" s="200" t="s">
        <v>19918</v>
      </c>
      <c r="IE9294" s="200" t="s">
        <v>19919</v>
      </c>
      <c r="IF9294" s="200" t="s">
        <v>17242</v>
      </c>
    </row>
    <row r="9295" spans="237:240" x14ac:dyDescent="0.3">
      <c r="IC9295" s="200" t="s">
        <v>19913</v>
      </c>
      <c r="ID9295" s="200" t="s">
        <v>13971</v>
      </c>
      <c r="IE9295" s="200" t="s">
        <v>19920</v>
      </c>
      <c r="IF9295" s="200" t="s">
        <v>17242</v>
      </c>
    </row>
    <row r="9296" spans="237:240" x14ac:dyDescent="0.3">
      <c r="IC9296" s="200" t="s">
        <v>19913</v>
      </c>
      <c r="ID9296" s="200" t="s">
        <v>19921</v>
      </c>
      <c r="IE9296" s="200" t="s">
        <v>19922</v>
      </c>
      <c r="IF9296" s="200" t="s">
        <v>17242</v>
      </c>
    </row>
    <row r="9297" spans="237:240" x14ac:dyDescent="0.3">
      <c r="IC9297" s="200" t="s">
        <v>19913</v>
      </c>
      <c r="ID9297" s="200" t="s">
        <v>19923</v>
      </c>
      <c r="IE9297" s="200" t="s">
        <v>19924</v>
      </c>
      <c r="IF9297" s="200" t="s">
        <v>17242</v>
      </c>
    </row>
    <row r="9298" spans="237:240" x14ac:dyDescent="0.3">
      <c r="IC9298" s="200" t="s">
        <v>19913</v>
      </c>
      <c r="ID9298" s="200" t="s">
        <v>19925</v>
      </c>
      <c r="IE9298" s="200" t="s">
        <v>19926</v>
      </c>
      <c r="IF9298" s="200" t="s">
        <v>17242</v>
      </c>
    </row>
    <row r="9299" spans="237:240" x14ac:dyDescent="0.3">
      <c r="IC9299" s="200" t="s">
        <v>19913</v>
      </c>
      <c r="ID9299" s="200" t="s">
        <v>19927</v>
      </c>
      <c r="IE9299" s="200" t="s">
        <v>19928</v>
      </c>
      <c r="IF9299" s="200" t="s">
        <v>17242</v>
      </c>
    </row>
    <row r="9300" spans="237:240" x14ac:dyDescent="0.3">
      <c r="IC9300" s="200" t="s">
        <v>19913</v>
      </c>
      <c r="ID9300" s="200" t="s">
        <v>19929</v>
      </c>
      <c r="IE9300" s="200" t="s">
        <v>19930</v>
      </c>
      <c r="IF9300" s="200" t="s">
        <v>17242</v>
      </c>
    </row>
    <row r="9301" spans="237:240" x14ac:dyDescent="0.3">
      <c r="IC9301" s="200" t="s">
        <v>19913</v>
      </c>
      <c r="ID9301" s="200" t="s">
        <v>19931</v>
      </c>
      <c r="IE9301" s="200" t="s">
        <v>19932</v>
      </c>
      <c r="IF9301" s="200" t="s">
        <v>17242</v>
      </c>
    </row>
    <row r="9302" spans="237:240" x14ac:dyDescent="0.3">
      <c r="IC9302" s="200" t="s">
        <v>19913</v>
      </c>
      <c r="ID9302" s="200" t="s">
        <v>19933</v>
      </c>
      <c r="IE9302" s="200" t="s">
        <v>19934</v>
      </c>
      <c r="IF9302" s="200" t="s">
        <v>17242</v>
      </c>
    </row>
    <row r="9303" spans="237:240" x14ac:dyDescent="0.3">
      <c r="IC9303" s="200" t="s">
        <v>19913</v>
      </c>
      <c r="ID9303" s="200" t="s">
        <v>19935</v>
      </c>
      <c r="IE9303" s="200" t="s">
        <v>19936</v>
      </c>
      <c r="IF9303" s="200" t="s">
        <v>17242</v>
      </c>
    </row>
    <row r="9304" spans="237:240" x14ac:dyDescent="0.3">
      <c r="IC9304" s="200" t="s">
        <v>19913</v>
      </c>
      <c r="ID9304" s="200" t="s">
        <v>19937</v>
      </c>
      <c r="IE9304" s="200" t="s">
        <v>19938</v>
      </c>
      <c r="IF9304" s="200" t="s">
        <v>17242</v>
      </c>
    </row>
    <row r="9305" spans="237:240" x14ac:dyDescent="0.3">
      <c r="IC9305" s="200" t="s">
        <v>19913</v>
      </c>
      <c r="ID9305" s="200" t="s">
        <v>19939</v>
      </c>
      <c r="IE9305" s="200" t="s">
        <v>19940</v>
      </c>
      <c r="IF9305" s="200" t="s">
        <v>17242</v>
      </c>
    </row>
    <row r="9306" spans="237:240" x14ac:dyDescent="0.3">
      <c r="IC9306" s="200" t="s">
        <v>19913</v>
      </c>
      <c r="ID9306" s="200" t="s">
        <v>19941</v>
      </c>
      <c r="IE9306" s="200" t="s">
        <v>19942</v>
      </c>
      <c r="IF9306" s="200" t="s">
        <v>17242</v>
      </c>
    </row>
    <row r="9307" spans="237:240" x14ac:dyDescent="0.3">
      <c r="IC9307" s="200" t="s">
        <v>19913</v>
      </c>
      <c r="ID9307" s="200" t="s">
        <v>19943</v>
      </c>
      <c r="IE9307" s="200" t="s">
        <v>19944</v>
      </c>
      <c r="IF9307" s="200" t="s">
        <v>17242</v>
      </c>
    </row>
    <row r="9308" spans="237:240" x14ac:dyDescent="0.3">
      <c r="IC9308" s="200" t="s">
        <v>19913</v>
      </c>
      <c r="ID9308" s="200" t="s">
        <v>19945</v>
      </c>
      <c r="IE9308" s="200" t="s">
        <v>19946</v>
      </c>
      <c r="IF9308" s="200" t="s">
        <v>17242</v>
      </c>
    </row>
    <row r="9309" spans="237:240" x14ac:dyDescent="0.3">
      <c r="IC9309" s="200" t="s">
        <v>19947</v>
      </c>
      <c r="ID9309" s="200" t="s">
        <v>19948</v>
      </c>
      <c r="IE9309" s="200" t="s">
        <v>19949</v>
      </c>
      <c r="IF9309" s="200" t="s">
        <v>17242</v>
      </c>
    </row>
    <row r="9310" spans="237:240" x14ac:dyDescent="0.3">
      <c r="IC9310" s="200" t="s">
        <v>19947</v>
      </c>
      <c r="ID9310" s="200" t="s">
        <v>19950</v>
      </c>
      <c r="IE9310" s="200" t="s">
        <v>19951</v>
      </c>
      <c r="IF9310" s="200" t="s">
        <v>17242</v>
      </c>
    </row>
    <row r="9311" spans="237:240" x14ac:dyDescent="0.3">
      <c r="IC9311" s="200" t="s">
        <v>19947</v>
      </c>
      <c r="ID9311" s="200" t="s">
        <v>19952</v>
      </c>
      <c r="IE9311" s="200" t="s">
        <v>19953</v>
      </c>
      <c r="IF9311" s="200" t="s">
        <v>17242</v>
      </c>
    </row>
    <row r="9312" spans="237:240" x14ac:dyDescent="0.3">
      <c r="IC9312" s="200" t="s">
        <v>19947</v>
      </c>
      <c r="ID9312" s="200" t="s">
        <v>19954</v>
      </c>
      <c r="IE9312" s="200" t="s">
        <v>19955</v>
      </c>
      <c r="IF9312" s="200" t="s">
        <v>17242</v>
      </c>
    </row>
    <row r="9313" spans="237:240" x14ac:dyDescent="0.3">
      <c r="IC9313" s="200" t="s">
        <v>19947</v>
      </c>
      <c r="ID9313" s="200" t="s">
        <v>19956</v>
      </c>
      <c r="IE9313" s="200" t="s">
        <v>19957</v>
      </c>
      <c r="IF9313" s="200" t="s">
        <v>17242</v>
      </c>
    </row>
    <row r="9314" spans="237:240" x14ac:dyDescent="0.3">
      <c r="IC9314" s="200" t="s">
        <v>19958</v>
      </c>
      <c r="ID9314" s="200" t="s">
        <v>19959</v>
      </c>
      <c r="IE9314" s="200" t="s">
        <v>19960</v>
      </c>
      <c r="IF9314" s="200" t="s">
        <v>17242</v>
      </c>
    </row>
    <row r="9315" spans="237:240" x14ac:dyDescent="0.3">
      <c r="IC9315" s="200" t="s">
        <v>19958</v>
      </c>
      <c r="ID9315" s="200" t="s">
        <v>19961</v>
      </c>
      <c r="IE9315" s="200" t="s">
        <v>19962</v>
      </c>
      <c r="IF9315" s="200" t="s">
        <v>17242</v>
      </c>
    </row>
    <row r="9316" spans="237:240" x14ac:dyDescent="0.3">
      <c r="IC9316" s="200" t="s">
        <v>19958</v>
      </c>
      <c r="ID9316" s="200" t="s">
        <v>19963</v>
      </c>
      <c r="IE9316" s="200" t="s">
        <v>19964</v>
      </c>
      <c r="IF9316" s="200" t="s">
        <v>17242</v>
      </c>
    </row>
    <row r="9317" spans="237:240" x14ac:dyDescent="0.3">
      <c r="IC9317" s="200" t="s">
        <v>19965</v>
      </c>
      <c r="ID9317" s="200" t="s">
        <v>19966</v>
      </c>
      <c r="IE9317" s="200" t="s">
        <v>19967</v>
      </c>
      <c r="IF9317" s="200" t="s">
        <v>17242</v>
      </c>
    </row>
    <row r="9318" spans="237:240" x14ac:dyDescent="0.3">
      <c r="IC9318" s="200" t="s">
        <v>19968</v>
      </c>
      <c r="ID9318" s="200" t="s">
        <v>19969</v>
      </c>
      <c r="IE9318" s="200" t="s">
        <v>19970</v>
      </c>
      <c r="IF9318" s="200" t="s">
        <v>17242</v>
      </c>
    </row>
    <row r="9319" spans="237:240" x14ac:dyDescent="0.3">
      <c r="IC9319" s="200" t="s">
        <v>19968</v>
      </c>
      <c r="ID9319" s="200" t="s">
        <v>19971</v>
      </c>
      <c r="IE9319" s="200" t="s">
        <v>19972</v>
      </c>
      <c r="IF9319" s="200" t="s">
        <v>17242</v>
      </c>
    </row>
    <row r="9320" spans="237:240" x14ac:dyDescent="0.3">
      <c r="IC9320" s="200" t="s">
        <v>19973</v>
      </c>
      <c r="ID9320" s="200" t="s">
        <v>19974</v>
      </c>
      <c r="IE9320" s="200" t="s">
        <v>19975</v>
      </c>
      <c r="IF9320" s="200" t="s">
        <v>17242</v>
      </c>
    </row>
    <row r="9321" spans="237:240" x14ac:dyDescent="0.3">
      <c r="IC9321" s="200" t="s">
        <v>19973</v>
      </c>
      <c r="ID9321" s="200" t="s">
        <v>19976</v>
      </c>
      <c r="IE9321" s="200" t="s">
        <v>19977</v>
      </c>
      <c r="IF9321" s="200" t="s">
        <v>17242</v>
      </c>
    </row>
    <row r="9322" spans="237:240" x14ac:dyDescent="0.3">
      <c r="IC9322" s="200" t="s">
        <v>19973</v>
      </c>
      <c r="ID9322" s="200" t="s">
        <v>19978</v>
      </c>
      <c r="IE9322" s="200" t="s">
        <v>19979</v>
      </c>
      <c r="IF9322" s="200" t="s">
        <v>17242</v>
      </c>
    </row>
    <row r="9323" spans="237:240" x14ac:dyDescent="0.3">
      <c r="IC9323" s="200" t="s">
        <v>19980</v>
      </c>
      <c r="ID9323" s="200" t="s">
        <v>19981</v>
      </c>
      <c r="IE9323" s="200" t="s">
        <v>19982</v>
      </c>
      <c r="IF9323" s="200" t="s">
        <v>17242</v>
      </c>
    </row>
    <row r="9324" spans="237:240" x14ac:dyDescent="0.3">
      <c r="IC9324" s="200" t="s">
        <v>19980</v>
      </c>
      <c r="ID9324" s="200" t="s">
        <v>19983</v>
      </c>
      <c r="IE9324" s="200" t="s">
        <v>19984</v>
      </c>
      <c r="IF9324" s="200" t="s">
        <v>17242</v>
      </c>
    </row>
    <row r="9325" spans="237:240" x14ac:dyDescent="0.3">
      <c r="IC9325" s="200" t="s">
        <v>19980</v>
      </c>
      <c r="ID9325" s="200" t="s">
        <v>19985</v>
      </c>
      <c r="IE9325" s="200" t="s">
        <v>19986</v>
      </c>
      <c r="IF9325" s="200" t="s">
        <v>17242</v>
      </c>
    </row>
    <row r="9326" spans="237:240" x14ac:dyDescent="0.3">
      <c r="IC9326" s="200" t="s">
        <v>19987</v>
      </c>
      <c r="ID9326" s="200" t="s">
        <v>19988</v>
      </c>
      <c r="IE9326" s="200" t="s">
        <v>19989</v>
      </c>
      <c r="IF9326" s="200" t="s">
        <v>17242</v>
      </c>
    </row>
    <row r="9327" spans="237:240" x14ac:dyDescent="0.3">
      <c r="IC9327" s="200" t="s">
        <v>19987</v>
      </c>
      <c r="ID9327" s="200" t="s">
        <v>19990</v>
      </c>
      <c r="IE9327" s="200" t="s">
        <v>19991</v>
      </c>
      <c r="IF9327" s="200" t="s">
        <v>17242</v>
      </c>
    </row>
    <row r="9328" spans="237:240" x14ac:dyDescent="0.3">
      <c r="IC9328" s="200" t="s">
        <v>19992</v>
      </c>
      <c r="ID9328" s="200" t="s">
        <v>19993</v>
      </c>
      <c r="IE9328" s="200" t="s">
        <v>19994</v>
      </c>
      <c r="IF9328" s="200" t="s">
        <v>17242</v>
      </c>
    </row>
    <row r="9329" spans="237:240" x14ac:dyDescent="0.3">
      <c r="IC9329" s="200" t="s">
        <v>19992</v>
      </c>
      <c r="ID9329" s="200" t="s">
        <v>19995</v>
      </c>
      <c r="IE9329" s="200" t="s">
        <v>19996</v>
      </c>
      <c r="IF9329" s="200" t="s">
        <v>17242</v>
      </c>
    </row>
    <row r="9330" spans="237:240" x14ac:dyDescent="0.3">
      <c r="IC9330" s="200" t="s">
        <v>19997</v>
      </c>
      <c r="ID9330" s="200" t="s">
        <v>19998</v>
      </c>
      <c r="IE9330" s="200" t="s">
        <v>19999</v>
      </c>
      <c r="IF9330" s="200" t="s">
        <v>17242</v>
      </c>
    </row>
    <row r="9331" spans="237:240" x14ac:dyDescent="0.3">
      <c r="IC9331" s="200" t="s">
        <v>20000</v>
      </c>
      <c r="ID9331" s="200" t="s">
        <v>20001</v>
      </c>
      <c r="IE9331" s="200" t="s">
        <v>20002</v>
      </c>
      <c r="IF9331" s="200" t="s">
        <v>17242</v>
      </c>
    </row>
    <row r="9332" spans="237:240" x14ac:dyDescent="0.3">
      <c r="IC9332" s="200" t="s">
        <v>20003</v>
      </c>
      <c r="ID9332" s="200" t="s">
        <v>20004</v>
      </c>
      <c r="IE9332" s="200" t="s">
        <v>20005</v>
      </c>
      <c r="IF9332" s="200" t="s">
        <v>17242</v>
      </c>
    </row>
    <row r="9333" spans="237:240" x14ac:dyDescent="0.3">
      <c r="IC9333" s="200" t="s">
        <v>20006</v>
      </c>
      <c r="ID9333" s="200" t="s">
        <v>20007</v>
      </c>
      <c r="IE9333" s="200" t="s">
        <v>20008</v>
      </c>
      <c r="IF9333" s="200" t="s">
        <v>17242</v>
      </c>
    </row>
    <row r="9334" spans="237:240" x14ac:dyDescent="0.3">
      <c r="IC9334" s="200" t="s">
        <v>20009</v>
      </c>
      <c r="ID9334" s="200" t="s">
        <v>20010</v>
      </c>
      <c r="IE9334" s="200" t="s">
        <v>20011</v>
      </c>
      <c r="IF9334" s="200" t="s">
        <v>17242</v>
      </c>
    </row>
    <row r="9335" spans="237:240" x14ac:dyDescent="0.3">
      <c r="IC9335" s="200" t="s">
        <v>20009</v>
      </c>
      <c r="ID9335" s="200" t="s">
        <v>20012</v>
      </c>
      <c r="IE9335" s="200" t="s">
        <v>20013</v>
      </c>
      <c r="IF9335" s="200" t="s">
        <v>17242</v>
      </c>
    </row>
    <row r="9336" spans="237:240" x14ac:dyDescent="0.3">
      <c r="IC9336" s="200" t="s">
        <v>20009</v>
      </c>
      <c r="ID9336" s="200" t="s">
        <v>20014</v>
      </c>
      <c r="IE9336" s="200" t="s">
        <v>20015</v>
      </c>
      <c r="IF9336" s="200" t="s">
        <v>17242</v>
      </c>
    </row>
    <row r="9337" spans="237:240" x14ac:dyDescent="0.3">
      <c r="IC9337" s="200" t="s">
        <v>20009</v>
      </c>
      <c r="ID9337" s="200" t="s">
        <v>20016</v>
      </c>
      <c r="IE9337" s="200" t="s">
        <v>20017</v>
      </c>
      <c r="IF9337" s="200" t="s">
        <v>17242</v>
      </c>
    </row>
    <row r="9338" spans="237:240" x14ac:dyDescent="0.3">
      <c r="IC9338" s="200" t="s">
        <v>20009</v>
      </c>
      <c r="ID9338" s="200" t="s">
        <v>20018</v>
      </c>
      <c r="IE9338" s="200" t="s">
        <v>20019</v>
      </c>
      <c r="IF9338" s="200" t="s">
        <v>17242</v>
      </c>
    </row>
    <row r="9339" spans="237:240" x14ac:dyDescent="0.3">
      <c r="IC9339" s="200" t="s">
        <v>20009</v>
      </c>
      <c r="ID9339" s="200" t="s">
        <v>20020</v>
      </c>
      <c r="IE9339" s="200" t="s">
        <v>20021</v>
      </c>
      <c r="IF9339" s="200" t="s">
        <v>17242</v>
      </c>
    </row>
    <row r="9340" spans="237:240" x14ac:dyDescent="0.3">
      <c r="IC9340" s="200" t="s">
        <v>20009</v>
      </c>
      <c r="ID9340" s="200" t="s">
        <v>20022</v>
      </c>
      <c r="IE9340" s="200" t="s">
        <v>20023</v>
      </c>
      <c r="IF9340" s="200" t="s">
        <v>17242</v>
      </c>
    </row>
    <row r="9341" spans="237:240" x14ac:dyDescent="0.3">
      <c r="IC9341" s="200" t="s">
        <v>20009</v>
      </c>
      <c r="ID9341" s="200" t="s">
        <v>18001</v>
      </c>
      <c r="IE9341" s="200" t="s">
        <v>20024</v>
      </c>
      <c r="IF9341" s="200" t="s">
        <v>17242</v>
      </c>
    </row>
    <row r="9342" spans="237:240" x14ac:dyDescent="0.3">
      <c r="IC9342" s="200" t="s">
        <v>20009</v>
      </c>
      <c r="ID9342" s="200" t="s">
        <v>20025</v>
      </c>
      <c r="IE9342" s="200" t="s">
        <v>20026</v>
      </c>
      <c r="IF9342" s="200" t="s">
        <v>17242</v>
      </c>
    </row>
    <row r="9343" spans="237:240" x14ac:dyDescent="0.3">
      <c r="IC9343" s="200" t="s">
        <v>20009</v>
      </c>
      <c r="ID9343" s="200" t="s">
        <v>20027</v>
      </c>
      <c r="IE9343" s="200" t="s">
        <v>20028</v>
      </c>
      <c r="IF9343" s="200" t="s">
        <v>17242</v>
      </c>
    </row>
    <row r="9344" spans="237:240" x14ac:dyDescent="0.3">
      <c r="IC9344" s="200" t="s">
        <v>20009</v>
      </c>
      <c r="ID9344" s="200" t="s">
        <v>20029</v>
      </c>
      <c r="IE9344" s="200" t="s">
        <v>20030</v>
      </c>
      <c r="IF9344" s="200" t="s">
        <v>17242</v>
      </c>
    </row>
    <row r="9345" spans="237:240" x14ac:dyDescent="0.3">
      <c r="IC9345" s="200" t="s">
        <v>20031</v>
      </c>
      <c r="ID9345" s="200" t="s">
        <v>2339</v>
      </c>
      <c r="IE9345" s="200" t="s">
        <v>20032</v>
      </c>
      <c r="IF9345" s="200" t="s">
        <v>17242</v>
      </c>
    </row>
    <row r="9346" spans="237:240" x14ac:dyDescent="0.3">
      <c r="IC9346" s="200" t="s">
        <v>20033</v>
      </c>
      <c r="ID9346" s="200" t="s">
        <v>20034</v>
      </c>
      <c r="IE9346" s="200" t="s">
        <v>20035</v>
      </c>
      <c r="IF9346" s="200" t="s">
        <v>17242</v>
      </c>
    </row>
    <row r="9347" spans="237:240" x14ac:dyDescent="0.3">
      <c r="IC9347" s="200" t="s">
        <v>20036</v>
      </c>
      <c r="ID9347" s="200" t="s">
        <v>19101</v>
      </c>
      <c r="IE9347" s="200" t="s">
        <v>20037</v>
      </c>
      <c r="IF9347" s="200" t="s">
        <v>17242</v>
      </c>
    </row>
    <row r="9348" spans="237:240" x14ac:dyDescent="0.3">
      <c r="IC9348" s="200" t="s">
        <v>20036</v>
      </c>
      <c r="ID9348" s="200" t="s">
        <v>20038</v>
      </c>
      <c r="IE9348" s="200" t="s">
        <v>20039</v>
      </c>
      <c r="IF9348" s="200" t="s">
        <v>17242</v>
      </c>
    </row>
    <row r="9349" spans="237:240" x14ac:dyDescent="0.3">
      <c r="IC9349" s="200" t="s">
        <v>20036</v>
      </c>
      <c r="ID9349" s="200" t="s">
        <v>20040</v>
      </c>
      <c r="IE9349" s="200" t="s">
        <v>20041</v>
      </c>
      <c r="IF9349" s="200" t="s">
        <v>17242</v>
      </c>
    </row>
    <row r="9350" spans="237:240" x14ac:dyDescent="0.3">
      <c r="IC9350" s="200" t="s">
        <v>20036</v>
      </c>
      <c r="ID9350" s="200" t="s">
        <v>20042</v>
      </c>
      <c r="IE9350" s="200" t="s">
        <v>20043</v>
      </c>
      <c r="IF9350" s="200" t="s">
        <v>17242</v>
      </c>
    </row>
    <row r="9351" spans="237:240" x14ac:dyDescent="0.3">
      <c r="IC9351" s="200" t="s">
        <v>20044</v>
      </c>
      <c r="ID9351" s="200" t="s">
        <v>20045</v>
      </c>
      <c r="IE9351" s="200" t="s">
        <v>20046</v>
      </c>
      <c r="IF9351" s="200" t="s">
        <v>17242</v>
      </c>
    </row>
    <row r="9352" spans="237:240" x14ac:dyDescent="0.3">
      <c r="IC9352" s="200" t="s">
        <v>20047</v>
      </c>
      <c r="ID9352" s="200" t="s">
        <v>20048</v>
      </c>
      <c r="IE9352" s="200" t="s">
        <v>20049</v>
      </c>
      <c r="IF9352" s="200" t="s">
        <v>17242</v>
      </c>
    </row>
    <row r="9353" spans="237:240" x14ac:dyDescent="0.3">
      <c r="IC9353" s="200" t="s">
        <v>20047</v>
      </c>
      <c r="ID9353" s="200" t="s">
        <v>20050</v>
      </c>
      <c r="IE9353" s="200" t="s">
        <v>20051</v>
      </c>
      <c r="IF9353" s="200" t="s">
        <v>17242</v>
      </c>
    </row>
    <row r="9354" spans="237:240" x14ac:dyDescent="0.3">
      <c r="IC9354" s="200" t="s">
        <v>20052</v>
      </c>
      <c r="ID9354" s="200" t="s">
        <v>20053</v>
      </c>
      <c r="IE9354" s="200" t="s">
        <v>20054</v>
      </c>
      <c r="IF9354" s="200" t="s">
        <v>17242</v>
      </c>
    </row>
    <row r="9355" spans="237:240" x14ac:dyDescent="0.3">
      <c r="IC9355" s="200" t="s">
        <v>20052</v>
      </c>
      <c r="ID9355" s="200" t="s">
        <v>20055</v>
      </c>
      <c r="IE9355" s="200" t="s">
        <v>20056</v>
      </c>
      <c r="IF9355" s="200" t="s">
        <v>17242</v>
      </c>
    </row>
    <row r="9356" spans="237:240" x14ac:dyDescent="0.3">
      <c r="IC9356" s="200" t="s">
        <v>20057</v>
      </c>
      <c r="ID9356" s="200" t="s">
        <v>20058</v>
      </c>
      <c r="IE9356" s="200" t="s">
        <v>20059</v>
      </c>
      <c r="IF9356" s="200" t="s">
        <v>17242</v>
      </c>
    </row>
    <row r="9357" spans="237:240" x14ac:dyDescent="0.3">
      <c r="IC9357" s="200" t="s">
        <v>20057</v>
      </c>
      <c r="ID9357" s="200" t="s">
        <v>20060</v>
      </c>
      <c r="IE9357" s="200" t="s">
        <v>20061</v>
      </c>
      <c r="IF9357" s="200" t="s">
        <v>17242</v>
      </c>
    </row>
    <row r="9358" spans="237:240" x14ac:dyDescent="0.3">
      <c r="IC9358" s="200" t="s">
        <v>20057</v>
      </c>
      <c r="ID9358" s="200" t="s">
        <v>20062</v>
      </c>
      <c r="IE9358" s="200" t="s">
        <v>20063</v>
      </c>
      <c r="IF9358" s="200" t="s">
        <v>17242</v>
      </c>
    </row>
    <row r="9359" spans="237:240" x14ac:dyDescent="0.3">
      <c r="IC9359" s="200" t="s">
        <v>20064</v>
      </c>
      <c r="ID9359" s="200" t="s">
        <v>20065</v>
      </c>
      <c r="IE9359" s="200" t="s">
        <v>20066</v>
      </c>
      <c r="IF9359" s="200" t="s">
        <v>17242</v>
      </c>
    </row>
    <row r="9360" spans="237:240" x14ac:dyDescent="0.3">
      <c r="IC9360" s="200" t="s">
        <v>20064</v>
      </c>
      <c r="ID9360" s="200" t="s">
        <v>20067</v>
      </c>
      <c r="IE9360" s="200" t="s">
        <v>20068</v>
      </c>
      <c r="IF9360" s="200" t="s">
        <v>17242</v>
      </c>
    </row>
    <row r="9361" spans="237:240" x14ac:dyDescent="0.3">
      <c r="IC9361" s="200" t="s">
        <v>20064</v>
      </c>
      <c r="ID9361" s="200" t="s">
        <v>20069</v>
      </c>
      <c r="IE9361" s="200" t="s">
        <v>20070</v>
      </c>
      <c r="IF9361" s="200" t="s">
        <v>17242</v>
      </c>
    </row>
    <row r="9362" spans="237:240" x14ac:dyDescent="0.3">
      <c r="IC9362" s="200" t="s">
        <v>20064</v>
      </c>
      <c r="ID9362" s="200" t="s">
        <v>20071</v>
      </c>
      <c r="IE9362" s="200" t="s">
        <v>20072</v>
      </c>
      <c r="IF9362" s="200" t="s">
        <v>17242</v>
      </c>
    </row>
    <row r="9363" spans="237:240" x14ac:dyDescent="0.3">
      <c r="IC9363" s="200" t="s">
        <v>20064</v>
      </c>
      <c r="ID9363" s="200" t="s">
        <v>20073</v>
      </c>
      <c r="IE9363" s="200" t="s">
        <v>20074</v>
      </c>
      <c r="IF9363" s="200" t="s">
        <v>17242</v>
      </c>
    </row>
    <row r="9364" spans="237:240" x14ac:dyDescent="0.3">
      <c r="IC9364" s="200" t="s">
        <v>20064</v>
      </c>
      <c r="ID9364" s="200" t="s">
        <v>20075</v>
      </c>
      <c r="IE9364" s="200" t="s">
        <v>20076</v>
      </c>
      <c r="IF9364" s="200" t="s">
        <v>17242</v>
      </c>
    </row>
    <row r="9365" spans="237:240" x14ac:dyDescent="0.3">
      <c r="IC9365" s="200" t="s">
        <v>20077</v>
      </c>
      <c r="ID9365" s="200" t="s">
        <v>20078</v>
      </c>
      <c r="IE9365" s="200" t="s">
        <v>20079</v>
      </c>
      <c r="IF9365" s="200" t="s">
        <v>17242</v>
      </c>
    </row>
    <row r="9366" spans="237:240" x14ac:dyDescent="0.3">
      <c r="IC9366" s="200" t="s">
        <v>20080</v>
      </c>
      <c r="ID9366" s="200" t="s">
        <v>20081</v>
      </c>
      <c r="IE9366" s="200" t="s">
        <v>20082</v>
      </c>
      <c r="IF9366" s="200" t="s">
        <v>17242</v>
      </c>
    </row>
    <row r="9367" spans="237:240" x14ac:dyDescent="0.3">
      <c r="IC9367" s="200" t="s">
        <v>20080</v>
      </c>
      <c r="ID9367" s="200" t="s">
        <v>20083</v>
      </c>
      <c r="IE9367" s="200" t="s">
        <v>20084</v>
      </c>
      <c r="IF9367" s="200" t="s">
        <v>17242</v>
      </c>
    </row>
    <row r="9368" spans="237:240" x14ac:dyDescent="0.3">
      <c r="IC9368" s="200" t="s">
        <v>20080</v>
      </c>
      <c r="ID9368" s="200" t="s">
        <v>20085</v>
      </c>
      <c r="IE9368" s="200" t="s">
        <v>20086</v>
      </c>
      <c r="IF9368" s="200" t="s">
        <v>17242</v>
      </c>
    </row>
    <row r="9369" spans="237:240" x14ac:dyDescent="0.3">
      <c r="IC9369" s="200" t="s">
        <v>20080</v>
      </c>
      <c r="ID9369" s="200" t="s">
        <v>20087</v>
      </c>
      <c r="IE9369" s="200" t="s">
        <v>20088</v>
      </c>
      <c r="IF9369" s="200" t="s">
        <v>17242</v>
      </c>
    </row>
    <row r="9370" spans="237:240" x14ac:dyDescent="0.3">
      <c r="IC9370" s="200" t="s">
        <v>20080</v>
      </c>
      <c r="ID9370" s="200" t="s">
        <v>20089</v>
      </c>
      <c r="IE9370" s="200" t="s">
        <v>20090</v>
      </c>
      <c r="IF9370" s="200" t="s">
        <v>17242</v>
      </c>
    </row>
    <row r="9371" spans="237:240" x14ac:dyDescent="0.3">
      <c r="IC9371" s="200" t="s">
        <v>20080</v>
      </c>
      <c r="ID9371" s="200" t="s">
        <v>20091</v>
      </c>
      <c r="IE9371" s="200" t="s">
        <v>20092</v>
      </c>
      <c r="IF9371" s="200" t="s">
        <v>17242</v>
      </c>
    </row>
    <row r="9372" spans="237:240" x14ac:dyDescent="0.3">
      <c r="IC9372" s="200" t="s">
        <v>20080</v>
      </c>
      <c r="ID9372" s="200" t="s">
        <v>20093</v>
      </c>
      <c r="IE9372" s="200" t="s">
        <v>20094</v>
      </c>
      <c r="IF9372" s="200" t="s">
        <v>17242</v>
      </c>
    </row>
    <row r="9373" spans="237:240" x14ac:dyDescent="0.3">
      <c r="IC9373" s="200" t="s">
        <v>20080</v>
      </c>
      <c r="ID9373" s="200" t="s">
        <v>18262</v>
      </c>
      <c r="IE9373" s="200" t="s">
        <v>20095</v>
      </c>
      <c r="IF9373" s="200" t="s">
        <v>17242</v>
      </c>
    </row>
    <row r="9374" spans="237:240" x14ac:dyDescent="0.3">
      <c r="IC9374" s="200" t="s">
        <v>20080</v>
      </c>
      <c r="ID9374" s="200" t="s">
        <v>20096</v>
      </c>
      <c r="IE9374" s="200" t="s">
        <v>20097</v>
      </c>
      <c r="IF9374" s="200" t="s">
        <v>17242</v>
      </c>
    </row>
    <row r="9375" spans="237:240" x14ac:dyDescent="0.3">
      <c r="IC9375" s="200" t="s">
        <v>20080</v>
      </c>
      <c r="ID9375" s="200" t="s">
        <v>20098</v>
      </c>
      <c r="IE9375" s="200" t="s">
        <v>20099</v>
      </c>
      <c r="IF9375" s="200" t="s">
        <v>17242</v>
      </c>
    </row>
    <row r="9376" spans="237:240" x14ac:dyDescent="0.3">
      <c r="IC9376" s="200" t="s">
        <v>20100</v>
      </c>
      <c r="ID9376" s="200" t="s">
        <v>20101</v>
      </c>
      <c r="IE9376" s="200" t="s">
        <v>20102</v>
      </c>
      <c r="IF9376" s="200" t="s">
        <v>17242</v>
      </c>
    </row>
    <row r="9377" spans="237:240" x14ac:dyDescent="0.3">
      <c r="IC9377" s="200" t="s">
        <v>20100</v>
      </c>
      <c r="ID9377" s="200" t="s">
        <v>20103</v>
      </c>
      <c r="IE9377" s="200" t="s">
        <v>20104</v>
      </c>
      <c r="IF9377" s="200" t="s">
        <v>17242</v>
      </c>
    </row>
    <row r="9378" spans="237:240" x14ac:dyDescent="0.3">
      <c r="IC9378" s="200" t="s">
        <v>20100</v>
      </c>
      <c r="ID9378" s="200" t="s">
        <v>20105</v>
      </c>
      <c r="IE9378" s="200" t="s">
        <v>20106</v>
      </c>
      <c r="IF9378" s="200" t="s">
        <v>17242</v>
      </c>
    </row>
    <row r="9379" spans="237:240" x14ac:dyDescent="0.3">
      <c r="IC9379" s="200" t="s">
        <v>20100</v>
      </c>
      <c r="ID9379" s="200" t="s">
        <v>20107</v>
      </c>
      <c r="IE9379" s="200" t="s">
        <v>20108</v>
      </c>
      <c r="IF9379" s="200" t="s">
        <v>17242</v>
      </c>
    </row>
    <row r="9380" spans="237:240" x14ac:dyDescent="0.3">
      <c r="IC9380" s="200" t="s">
        <v>20100</v>
      </c>
      <c r="ID9380" s="200" t="s">
        <v>20109</v>
      </c>
      <c r="IE9380" s="200" t="s">
        <v>20110</v>
      </c>
      <c r="IF9380" s="200" t="s">
        <v>17242</v>
      </c>
    </row>
    <row r="9381" spans="237:240" x14ac:dyDescent="0.3">
      <c r="IC9381" s="200" t="s">
        <v>20100</v>
      </c>
      <c r="ID9381" s="200" t="s">
        <v>15625</v>
      </c>
      <c r="IE9381" s="200" t="s">
        <v>20111</v>
      </c>
      <c r="IF9381" s="200" t="s">
        <v>17242</v>
      </c>
    </row>
    <row r="9382" spans="237:240" x14ac:dyDescent="0.3">
      <c r="IC9382" s="200" t="s">
        <v>20100</v>
      </c>
      <c r="ID9382" s="200" t="s">
        <v>20112</v>
      </c>
      <c r="IE9382" s="200" t="s">
        <v>20113</v>
      </c>
      <c r="IF9382" s="200" t="s">
        <v>17242</v>
      </c>
    </row>
    <row r="9383" spans="237:240" x14ac:dyDescent="0.3">
      <c r="IC9383" s="200" t="s">
        <v>20100</v>
      </c>
      <c r="ID9383" s="200" t="s">
        <v>20114</v>
      </c>
      <c r="IE9383" s="200" t="s">
        <v>20115</v>
      </c>
      <c r="IF9383" s="200" t="s">
        <v>17242</v>
      </c>
    </row>
    <row r="9384" spans="237:240" x14ac:dyDescent="0.3">
      <c r="IC9384" s="200" t="s">
        <v>20100</v>
      </c>
      <c r="ID9384" s="200" t="s">
        <v>20116</v>
      </c>
      <c r="IE9384" s="200" t="s">
        <v>20117</v>
      </c>
      <c r="IF9384" s="200" t="s">
        <v>17242</v>
      </c>
    </row>
    <row r="9385" spans="237:240" x14ac:dyDescent="0.3">
      <c r="IC9385" s="200" t="s">
        <v>20100</v>
      </c>
      <c r="ID9385" s="200" t="s">
        <v>20118</v>
      </c>
      <c r="IE9385" s="200" t="s">
        <v>20119</v>
      </c>
      <c r="IF9385" s="200" t="s">
        <v>17242</v>
      </c>
    </row>
    <row r="9386" spans="237:240" x14ac:dyDescent="0.3">
      <c r="IC9386" s="200" t="s">
        <v>20100</v>
      </c>
      <c r="ID9386" s="200" t="s">
        <v>20120</v>
      </c>
      <c r="IE9386" s="200" t="s">
        <v>20121</v>
      </c>
      <c r="IF9386" s="200" t="s">
        <v>17242</v>
      </c>
    </row>
    <row r="9387" spans="237:240" x14ac:dyDescent="0.3">
      <c r="IC9387" s="200" t="s">
        <v>20100</v>
      </c>
      <c r="ID9387" s="200" t="s">
        <v>20122</v>
      </c>
      <c r="IE9387" s="200" t="s">
        <v>20123</v>
      </c>
      <c r="IF9387" s="200" t="s">
        <v>17242</v>
      </c>
    </row>
    <row r="9388" spans="237:240" x14ac:dyDescent="0.3">
      <c r="IC9388" s="200" t="s">
        <v>20100</v>
      </c>
      <c r="ID9388" s="200" t="s">
        <v>20124</v>
      </c>
      <c r="IE9388" s="200" t="s">
        <v>20125</v>
      </c>
      <c r="IF9388" s="200" t="s">
        <v>17242</v>
      </c>
    </row>
    <row r="9389" spans="237:240" x14ac:dyDescent="0.3">
      <c r="IC9389" s="200" t="s">
        <v>20100</v>
      </c>
      <c r="ID9389" s="200" t="s">
        <v>20126</v>
      </c>
      <c r="IE9389" s="200" t="s">
        <v>20127</v>
      </c>
      <c r="IF9389" s="200" t="s">
        <v>17242</v>
      </c>
    </row>
    <row r="9390" spans="237:240" x14ac:dyDescent="0.3">
      <c r="IC9390" s="200" t="s">
        <v>20100</v>
      </c>
      <c r="ID9390" s="200" t="s">
        <v>20128</v>
      </c>
      <c r="IE9390" s="200" t="s">
        <v>20129</v>
      </c>
      <c r="IF9390" s="200" t="s">
        <v>17242</v>
      </c>
    </row>
    <row r="9391" spans="237:240" x14ac:dyDescent="0.3">
      <c r="IC9391" s="200" t="s">
        <v>20100</v>
      </c>
      <c r="ID9391" s="200" t="s">
        <v>20130</v>
      </c>
      <c r="IE9391" s="200" t="s">
        <v>20131</v>
      </c>
      <c r="IF9391" s="200" t="s">
        <v>17242</v>
      </c>
    </row>
    <row r="9392" spans="237:240" x14ac:dyDescent="0.3">
      <c r="IC9392" s="200" t="s">
        <v>20100</v>
      </c>
      <c r="ID9392" s="200" t="s">
        <v>20132</v>
      </c>
      <c r="IE9392" s="200" t="s">
        <v>20133</v>
      </c>
      <c r="IF9392" s="200" t="s">
        <v>17242</v>
      </c>
    </row>
    <row r="9393" spans="237:240" x14ac:dyDescent="0.3">
      <c r="IC9393" s="200" t="s">
        <v>20100</v>
      </c>
      <c r="ID9393" s="200" t="s">
        <v>20134</v>
      </c>
      <c r="IE9393" s="200" t="s">
        <v>20135</v>
      </c>
      <c r="IF9393" s="200" t="s">
        <v>17242</v>
      </c>
    </row>
    <row r="9394" spans="237:240" x14ac:dyDescent="0.3">
      <c r="IC9394" s="200" t="s">
        <v>20100</v>
      </c>
      <c r="ID9394" s="200" t="s">
        <v>20136</v>
      </c>
      <c r="IE9394" s="200" t="s">
        <v>20137</v>
      </c>
      <c r="IF9394" s="200" t="s">
        <v>17242</v>
      </c>
    </row>
    <row r="9395" spans="237:240" x14ac:dyDescent="0.3">
      <c r="IC9395" s="200" t="s">
        <v>20100</v>
      </c>
      <c r="ID9395" s="200" t="s">
        <v>17434</v>
      </c>
      <c r="IE9395" s="200" t="s">
        <v>20138</v>
      </c>
      <c r="IF9395" s="200" t="s">
        <v>17242</v>
      </c>
    </row>
    <row r="9396" spans="237:240" x14ac:dyDescent="0.3">
      <c r="IC9396" s="200" t="s">
        <v>20100</v>
      </c>
      <c r="ID9396" s="200" t="s">
        <v>20139</v>
      </c>
      <c r="IE9396" s="200" t="s">
        <v>20140</v>
      </c>
      <c r="IF9396" s="200" t="s">
        <v>17242</v>
      </c>
    </row>
    <row r="9397" spans="237:240" x14ac:dyDescent="0.3">
      <c r="IC9397" s="200" t="s">
        <v>20100</v>
      </c>
      <c r="ID9397" s="200" t="s">
        <v>20141</v>
      </c>
      <c r="IE9397" s="200" t="s">
        <v>20142</v>
      </c>
      <c r="IF9397" s="200" t="s">
        <v>17242</v>
      </c>
    </row>
    <row r="9398" spans="237:240" x14ac:dyDescent="0.3">
      <c r="IC9398" s="200" t="s">
        <v>20100</v>
      </c>
      <c r="ID9398" s="200" t="s">
        <v>20143</v>
      </c>
      <c r="IE9398" s="200" t="s">
        <v>20144</v>
      </c>
      <c r="IF9398" s="200" t="s">
        <v>17242</v>
      </c>
    </row>
    <row r="9399" spans="237:240" x14ac:dyDescent="0.3">
      <c r="IC9399" s="200" t="s">
        <v>20100</v>
      </c>
      <c r="ID9399" s="200" t="s">
        <v>20145</v>
      </c>
      <c r="IE9399" s="200" t="s">
        <v>20146</v>
      </c>
      <c r="IF9399" s="200" t="s">
        <v>17242</v>
      </c>
    </row>
    <row r="9400" spans="237:240" x14ac:dyDescent="0.3">
      <c r="IC9400" s="200" t="s">
        <v>20100</v>
      </c>
      <c r="ID9400" s="200" t="s">
        <v>20147</v>
      </c>
      <c r="IE9400" s="200" t="s">
        <v>20148</v>
      </c>
      <c r="IF9400" s="200" t="s">
        <v>17242</v>
      </c>
    </row>
    <row r="9401" spans="237:240" x14ac:dyDescent="0.3">
      <c r="IC9401" s="200" t="s">
        <v>20100</v>
      </c>
      <c r="ID9401" s="200" t="s">
        <v>20149</v>
      </c>
      <c r="IE9401" s="200" t="s">
        <v>20150</v>
      </c>
      <c r="IF9401" s="200" t="s">
        <v>17242</v>
      </c>
    </row>
    <row r="9402" spans="237:240" x14ac:dyDescent="0.3">
      <c r="IC9402" s="200" t="s">
        <v>20100</v>
      </c>
      <c r="ID9402" s="200" t="s">
        <v>20151</v>
      </c>
      <c r="IE9402" s="200" t="s">
        <v>20152</v>
      </c>
      <c r="IF9402" s="200" t="s">
        <v>17242</v>
      </c>
    </row>
    <row r="9403" spans="237:240" x14ac:dyDescent="0.3">
      <c r="IC9403" s="200" t="s">
        <v>20100</v>
      </c>
      <c r="ID9403" s="200" t="s">
        <v>20153</v>
      </c>
      <c r="IE9403" s="200" t="s">
        <v>20154</v>
      </c>
      <c r="IF9403" s="200" t="s">
        <v>17242</v>
      </c>
    </row>
    <row r="9404" spans="237:240" x14ac:dyDescent="0.3">
      <c r="IC9404" s="200" t="s">
        <v>20100</v>
      </c>
      <c r="ID9404" s="200" t="s">
        <v>20155</v>
      </c>
      <c r="IE9404" s="200" t="s">
        <v>20156</v>
      </c>
      <c r="IF9404" s="200" t="s">
        <v>17242</v>
      </c>
    </row>
    <row r="9405" spans="237:240" x14ac:dyDescent="0.3">
      <c r="IC9405" s="200" t="s">
        <v>20100</v>
      </c>
      <c r="ID9405" s="200" t="s">
        <v>20157</v>
      </c>
      <c r="IE9405" s="200" t="s">
        <v>20158</v>
      </c>
      <c r="IF9405" s="200" t="s">
        <v>17242</v>
      </c>
    </row>
    <row r="9406" spans="237:240" x14ac:dyDescent="0.3">
      <c r="IC9406" s="200" t="s">
        <v>20100</v>
      </c>
      <c r="ID9406" s="200" t="s">
        <v>20159</v>
      </c>
      <c r="IE9406" s="200" t="s">
        <v>20160</v>
      </c>
      <c r="IF9406" s="200" t="s">
        <v>17242</v>
      </c>
    </row>
    <row r="9407" spans="237:240" x14ac:dyDescent="0.3">
      <c r="IC9407" s="200" t="s">
        <v>20100</v>
      </c>
      <c r="ID9407" s="200" t="s">
        <v>20161</v>
      </c>
      <c r="IE9407" s="200" t="s">
        <v>20162</v>
      </c>
      <c r="IF9407" s="200" t="s">
        <v>17242</v>
      </c>
    </row>
    <row r="9408" spans="237:240" x14ac:dyDescent="0.3">
      <c r="IC9408" s="200" t="s">
        <v>20100</v>
      </c>
      <c r="ID9408" s="200" t="s">
        <v>20163</v>
      </c>
      <c r="IE9408" s="200" t="s">
        <v>20164</v>
      </c>
      <c r="IF9408" s="200" t="s">
        <v>17242</v>
      </c>
    </row>
    <row r="9409" spans="237:240" x14ac:dyDescent="0.3">
      <c r="IC9409" s="200" t="s">
        <v>20165</v>
      </c>
      <c r="ID9409" s="200" t="s">
        <v>20166</v>
      </c>
      <c r="IE9409" s="200" t="s">
        <v>20167</v>
      </c>
      <c r="IF9409" s="200" t="s">
        <v>17242</v>
      </c>
    </row>
    <row r="9410" spans="237:240" x14ac:dyDescent="0.3">
      <c r="IC9410" s="200" t="s">
        <v>20165</v>
      </c>
      <c r="ID9410" s="200" t="s">
        <v>20168</v>
      </c>
      <c r="IE9410" s="200" t="s">
        <v>20169</v>
      </c>
      <c r="IF9410" s="200" t="s">
        <v>17242</v>
      </c>
    </row>
    <row r="9411" spans="237:240" x14ac:dyDescent="0.3">
      <c r="IC9411" s="200" t="s">
        <v>20165</v>
      </c>
      <c r="ID9411" s="200" t="s">
        <v>20170</v>
      </c>
      <c r="IE9411" s="200" t="s">
        <v>20171</v>
      </c>
      <c r="IF9411" s="200" t="s">
        <v>17242</v>
      </c>
    </row>
    <row r="9412" spans="237:240" x14ac:dyDescent="0.3">
      <c r="IC9412" s="200" t="s">
        <v>20165</v>
      </c>
      <c r="ID9412" s="200" t="s">
        <v>20172</v>
      </c>
      <c r="IE9412" s="200" t="s">
        <v>20173</v>
      </c>
      <c r="IF9412" s="200" t="s">
        <v>17242</v>
      </c>
    </row>
    <row r="9413" spans="237:240" x14ac:dyDescent="0.3">
      <c r="IC9413" s="200" t="s">
        <v>20165</v>
      </c>
      <c r="ID9413" s="200" t="s">
        <v>18377</v>
      </c>
      <c r="IE9413" s="200" t="s">
        <v>20174</v>
      </c>
      <c r="IF9413" s="200" t="s">
        <v>17242</v>
      </c>
    </row>
    <row r="9414" spans="237:240" x14ac:dyDescent="0.3">
      <c r="IC9414" s="200" t="s">
        <v>20165</v>
      </c>
      <c r="ID9414" s="200" t="s">
        <v>20175</v>
      </c>
      <c r="IE9414" s="200" t="s">
        <v>20176</v>
      </c>
      <c r="IF9414" s="200" t="s">
        <v>17242</v>
      </c>
    </row>
    <row r="9415" spans="237:240" x14ac:dyDescent="0.3">
      <c r="IC9415" s="200" t="s">
        <v>20165</v>
      </c>
      <c r="ID9415" s="200" t="s">
        <v>20177</v>
      </c>
      <c r="IE9415" s="200" t="s">
        <v>20178</v>
      </c>
      <c r="IF9415" s="200" t="s">
        <v>17242</v>
      </c>
    </row>
    <row r="9416" spans="237:240" x14ac:dyDescent="0.3">
      <c r="IC9416" s="200" t="s">
        <v>20179</v>
      </c>
      <c r="ID9416" s="200" t="s">
        <v>20180</v>
      </c>
      <c r="IE9416" s="200" t="s">
        <v>20181</v>
      </c>
      <c r="IF9416" s="200" t="s">
        <v>17242</v>
      </c>
    </row>
    <row r="9417" spans="237:240" x14ac:dyDescent="0.3">
      <c r="IC9417" s="200" t="s">
        <v>20179</v>
      </c>
      <c r="ID9417" s="200" t="s">
        <v>20182</v>
      </c>
      <c r="IE9417" s="200" t="s">
        <v>20183</v>
      </c>
      <c r="IF9417" s="200" t="s">
        <v>17242</v>
      </c>
    </row>
    <row r="9418" spans="237:240" x14ac:dyDescent="0.3">
      <c r="IC9418" s="200" t="s">
        <v>20179</v>
      </c>
      <c r="ID9418" s="200" t="s">
        <v>20184</v>
      </c>
      <c r="IE9418" s="200" t="s">
        <v>20185</v>
      </c>
      <c r="IF9418" s="200" t="s">
        <v>17242</v>
      </c>
    </row>
    <row r="9419" spans="237:240" x14ac:dyDescent="0.3">
      <c r="IC9419" s="200" t="s">
        <v>20179</v>
      </c>
      <c r="ID9419" s="200" t="s">
        <v>20186</v>
      </c>
      <c r="IE9419" s="200" t="s">
        <v>20187</v>
      </c>
      <c r="IF9419" s="200" t="s">
        <v>17242</v>
      </c>
    </row>
    <row r="9420" spans="237:240" x14ac:dyDescent="0.3">
      <c r="IC9420" s="200" t="s">
        <v>20179</v>
      </c>
      <c r="ID9420" s="200" t="s">
        <v>20188</v>
      </c>
      <c r="IE9420" s="200" t="s">
        <v>20189</v>
      </c>
      <c r="IF9420" s="200" t="s">
        <v>17242</v>
      </c>
    </row>
    <row r="9421" spans="237:240" x14ac:dyDescent="0.3">
      <c r="IC9421" s="200" t="s">
        <v>20179</v>
      </c>
      <c r="ID9421" s="200" t="s">
        <v>20190</v>
      </c>
      <c r="IE9421" s="200" t="s">
        <v>20191</v>
      </c>
      <c r="IF9421" s="200" t="s">
        <v>17242</v>
      </c>
    </row>
    <row r="9422" spans="237:240" x14ac:dyDescent="0.3">
      <c r="IC9422" s="200" t="s">
        <v>20179</v>
      </c>
      <c r="ID9422" s="200" t="s">
        <v>3408</v>
      </c>
      <c r="IE9422" s="200" t="s">
        <v>20192</v>
      </c>
      <c r="IF9422" s="200" t="s">
        <v>17242</v>
      </c>
    </row>
    <row r="9423" spans="237:240" x14ac:dyDescent="0.3">
      <c r="IC9423" s="200" t="s">
        <v>20179</v>
      </c>
      <c r="ID9423" s="200" t="s">
        <v>1284</v>
      </c>
      <c r="IE9423" s="200" t="s">
        <v>20193</v>
      </c>
      <c r="IF9423" s="200" t="s">
        <v>17242</v>
      </c>
    </row>
    <row r="9424" spans="237:240" x14ac:dyDescent="0.3">
      <c r="IC9424" s="200" t="s">
        <v>20179</v>
      </c>
      <c r="ID9424" s="200" t="s">
        <v>20194</v>
      </c>
      <c r="IE9424" s="200" t="s">
        <v>20195</v>
      </c>
      <c r="IF9424" s="200" t="s">
        <v>17242</v>
      </c>
    </row>
    <row r="9425" spans="237:240" x14ac:dyDescent="0.3">
      <c r="IC9425" s="200" t="s">
        <v>20179</v>
      </c>
      <c r="ID9425" s="200" t="s">
        <v>20196</v>
      </c>
      <c r="IE9425" s="200" t="s">
        <v>20197</v>
      </c>
      <c r="IF9425" s="200" t="s">
        <v>17242</v>
      </c>
    </row>
    <row r="9426" spans="237:240" x14ac:dyDescent="0.3">
      <c r="IC9426" s="200" t="s">
        <v>20179</v>
      </c>
      <c r="ID9426" s="200" t="s">
        <v>20198</v>
      </c>
      <c r="IE9426" s="200" t="s">
        <v>20199</v>
      </c>
      <c r="IF9426" s="200" t="s">
        <v>17242</v>
      </c>
    </row>
    <row r="9427" spans="237:240" x14ac:dyDescent="0.3">
      <c r="IC9427" s="200" t="s">
        <v>20179</v>
      </c>
      <c r="ID9427" s="200" t="s">
        <v>20200</v>
      </c>
      <c r="IE9427" s="200" t="s">
        <v>20201</v>
      </c>
      <c r="IF9427" s="200" t="s">
        <v>17242</v>
      </c>
    </row>
    <row r="9428" spans="237:240" x14ac:dyDescent="0.3">
      <c r="IC9428" s="200" t="s">
        <v>20179</v>
      </c>
      <c r="ID9428" s="200" t="s">
        <v>20202</v>
      </c>
      <c r="IE9428" s="200" t="s">
        <v>20203</v>
      </c>
      <c r="IF9428" s="200" t="s">
        <v>17242</v>
      </c>
    </row>
    <row r="9429" spans="237:240" x14ac:dyDescent="0.3">
      <c r="IC9429" s="200" t="s">
        <v>20179</v>
      </c>
      <c r="ID9429" s="200" t="s">
        <v>20204</v>
      </c>
      <c r="IE9429" s="200" t="s">
        <v>20205</v>
      </c>
      <c r="IF9429" s="200" t="s">
        <v>17242</v>
      </c>
    </row>
    <row r="9430" spans="237:240" x14ac:dyDescent="0.3">
      <c r="IC9430" s="200" t="s">
        <v>20179</v>
      </c>
      <c r="ID9430" s="200" t="s">
        <v>20206</v>
      </c>
      <c r="IE9430" s="200" t="s">
        <v>20207</v>
      </c>
      <c r="IF9430" s="200" t="s">
        <v>17242</v>
      </c>
    </row>
    <row r="9431" spans="237:240" x14ac:dyDescent="0.3">
      <c r="IC9431" s="200" t="s">
        <v>20179</v>
      </c>
      <c r="ID9431" s="200" t="s">
        <v>20208</v>
      </c>
      <c r="IE9431" s="200" t="s">
        <v>20209</v>
      </c>
      <c r="IF9431" s="200" t="s">
        <v>17242</v>
      </c>
    </row>
    <row r="9432" spans="237:240" x14ac:dyDescent="0.3">
      <c r="IC9432" s="200" t="s">
        <v>20210</v>
      </c>
      <c r="ID9432" s="200" t="s">
        <v>20211</v>
      </c>
      <c r="IE9432" s="200" t="s">
        <v>20212</v>
      </c>
      <c r="IF9432" s="200" t="s">
        <v>17242</v>
      </c>
    </row>
    <row r="9433" spans="237:240" x14ac:dyDescent="0.3">
      <c r="IC9433" s="200" t="s">
        <v>20210</v>
      </c>
      <c r="ID9433" s="200" t="s">
        <v>20213</v>
      </c>
      <c r="IE9433" s="200" t="s">
        <v>20214</v>
      </c>
      <c r="IF9433" s="200" t="s">
        <v>17242</v>
      </c>
    </row>
    <row r="9434" spans="237:240" x14ac:dyDescent="0.3">
      <c r="IC9434" s="200" t="s">
        <v>20210</v>
      </c>
      <c r="ID9434" s="200" t="s">
        <v>20215</v>
      </c>
      <c r="IE9434" s="200" t="s">
        <v>20216</v>
      </c>
      <c r="IF9434" s="200" t="s">
        <v>17242</v>
      </c>
    </row>
    <row r="9435" spans="237:240" x14ac:dyDescent="0.3">
      <c r="IC9435" s="200" t="s">
        <v>20210</v>
      </c>
      <c r="ID9435" s="200" t="s">
        <v>20217</v>
      </c>
      <c r="IE9435" s="200" t="s">
        <v>20218</v>
      </c>
      <c r="IF9435" s="200" t="s">
        <v>17242</v>
      </c>
    </row>
    <row r="9436" spans="237:240" x14ac:dyDescent="0.3">
      <c r="IC9436" s="200" t="s">
        <v>20219</v>
      </c>
      <c r="ID9436" s="200" t="s">
        <v>20220</v>
      </c>
      <c r="IE9436" s="200" t="s">
        <v>20221</v>
      </c>
      <c r="IF9436" s="200" t="s">
        <v>17242</v>
      </c>
    </row>
    <row r="9437" spans="237:240" x14ac:dyDescent="0.3">
      <c r="IC9437" s="200" t="s">
        <v>20219</v>
      </c>
      <c r="ID9437" s="200" t="s">
        <v>20222</v>
      </c>
      <c r="IE9437" s="200" t="s">
        <v>20223</v>
      </c>
      <c r="IF9437" s="200" t="s">
        <v>17242</v>
      </c>
    </row>
    <row r="9438" spans="237:240" x14ac:dyDescent="0.3">
      <c r="IC9438" s="200" t="s">
        <v>20219</v>
      </c>
      <c r="ID9438" s="200" t="s">
        <v>20224</v>
      </c>
      <c r="IE9438" s="200" t="s">
        <v>20225</v>
      </c>
      <c r="IF9438" s="200" t="s">
        <v>17242</v>
      </c>
    </row>
    <row r="9439" spans="237:240" x14ac:dyDescent="0.3">
      <c r="IC9439" s="200" t="s">
        <v>20219</v>
      </c>
      <c r="ID9439" s="200" t="s">
        <v>20226</v>
      </c>
      <c r="IE9439" s="200" t="s">
        <v>20227</v>
      </c>
      <c r="IF9439" s="200" t="s">
        <v>17242</v>
      </c>
    </row>
    <row r="9440" spans="237:240" x14ac:dyDescent="0.3">
      <c r="IC9440" s="200" t="s">
        <v>20219</v>
      </c>
      <c r="ID9440" s="200" t="s">
        <v>20228</v>
      </c>
      <c r="IE9440" s="200" t="s">
        <v>20229</v>
      </c>
      <c r="IF9440" s="200" t="s">
        <v>17242</v>
      </c>
    </row>
    <row r="9441" spans="237:240" x14ac:dyDescent="0.3">
      <c r="IC9441" s="200" t="s">
        <v>20219</v>
      </c>
      <c r="ID9441" s="200" t="s">
        <v>20230</v>
      </c>
      <c r="IE9441" s="200" t="s">
        <v>20231</v>
      </c>
      <c r="IF9441" s="200" t="s">
        <v>17242</v>
      </c>
    </row>
    <row r="9442" spans="237:240" x14ac:dyDescent="0.3">
      <c r="IC9442" s="200" t="s">
        <v>20219</v>
      </c>
      <c r="ID9442" s="200" t="s">
        <v>20232</v>
      </c>
      <c r="IE9442" s="200" t="s">
        <v>20233</v>
      </c>
      <c r="IF9442" s="200" t="s">
        <v>17242</v>
      </c>
    </row>
    <row r="9443" spans="237:240" x14ac:dyDescent="0.3">
      <c r="IC9443" s="200" t="s">
        <v>20219</v>
      </c>
      <c r="ID9443" s="200" t="s">
        <v>20234</v>
      </c>
      <c r="IE9443" s="200" t="s">
        <v>20235</v>
      </c>
      <c r="IF9443" s="200" t="s">
        <v>17242</v>
      </c>
    </row>
    <row r="9444" spans="237:240" x14ac:dyDescent="0.3">
      <c r="IC9444" s="200" t="s">
        <v>20219</v>
      </c>
      <c r="ID9444" s="200" t="s">
        <v>20236</v>
      </c>
      <c r="IE9444" s="200" t="s">
        <v>20237</v>
      </c>
      <c r="IF9444" s="200" t="s">
        <v>17242</v>
      </c>
    </row>
    <row r="9445" spans="237:240" x14ac:dyDescent="0.3">
      <c r="IC9445" s="200" t="s">
        <v>20219</v>
      </c>
      <c r="ID9445" s="200" t="s">
        <v>20238</v>
      </c>
      <c r="IE9445" s="200" t="s">
        <v>20239</v>
      </c>
      <c r="IF9445" s="200" t="s">
        <v>17242</v>
      </c>
    </row>
    <row r="9446" spans="237:240" x14ac:dyDescent="0.3">
      <c r="IC9446" s="200" t="s">
        <v>20219</v>
      </c>
      <c r="ID9446" s="200" t="s">
        <v>20240</v>
      </c>
      <c r="IE9446" s="200" t="s">
        <v>20241</v>
      </c>
      <c r="IF9446" s="200" t="s">
        <v>17242</v>
      </c>
    </row>
    <row r="9447" spans="237:240" x14ac:dyDescent="0.3">
      <c r="IC9447" s="200" t="s">
        <v>20219</v>
      </c>
      <c r="ID9447" s="200" t="s">
        <v>20242</v>
      </c>
      <c r="IE9447" s="200" t="s">
        <v>20243</v>
      </c>
      <c r="IF9447" s="200" t="s">
        <v>17242</v>
      </c>
    </row>
    <row r="9448" spans="237:240" x14ac:dyDescent="0.3">
      <c r="IC9448" s="200" t="s">
        <v>20219</v>
      </c>
      <c r="ID9448" s="200" t="s">
        <v>20244</v>
      </c>
      <c r="IE9448" s="200" t="s">
        <v>20245</v>
      </c>
      <c r="IF9448" s="200" t="s">
        <v>17242</v>
      </c>
    </row>
    <row r="9449" spans="237:240" x14ac:dyDescent="0.3">
      <c r="IC9449" s="200" t="s">
        <v>20219</v>
      </c>
      <c r="ID9449" s="200" t="s">
        <v>20246</v>
      </c>
      <c r="IE9449" s="200" t="s">
        <v>20247</v>
      </c>
      <c r="IF9449" s="200" t="s">
        <v>17242</v>
      </c>
    </row>
    <row r="9450" spans="237:240" x14ac:dyDescent="0.3">
      <c r="IC9450" s="200" t="s">
        <v>20219</v>
      </c>
      <c r="ID9450" s="200" t="s">
        <v>20248</v>
      </c>
      <c r="IE9450" s="200" t="s">
        <v>20249</v>
      </c>
      <c r="IF9450" s="200" t="s">
        <v>17242</v>
      </c>
    </row>
    <row r="9451" spans="237:240" x14ac:dyDescent="0.3">
      <c r="IC9451" s="200" t="s">
        <v>20219</v>
      </c>
      <c r="ID9451" s="200" t="s">
        <v>19548</v>
      </c>
      <c r="IE9451" s="200" t="s">
        <v>20250</v>
      </c>
      <c r="IF9451" s="200" t="s">
        <v>17242</v>
      </c>
    </row>
    <row r="9452" spans="237:240" x14ac:dyDescent="0.3">
      <c r="IC9452" s="200" t="s">
        <v>20219</v>
      </c>
      <c r="ID9452" s="200" t="s">
        <v>20251</v>
      </c>
      <c r="IE9452" s="200" t="s">
        <v>20252</v>
      </c>
      <c r="IF9452" s="200" t="s">
        <v>17242</v>
      </c>
    </row>
    <row r="9453" spans="237:240" x14ac:dyDescent="0.3">
      <c r="IC9453" s="200" t="s">
        <v>20253</v>
      </c>
      <c r="ID9453" s="200" t="s">
        <v>20254</v>
      </c>
      <c r="IE9453" s="200" t="s">
        <v>20255</v>
      </c>
      <c r="IF9453" s="200" t="s">
        <v>17242</v>
      </c>
    </row>
    <row r="9454" spans="237:240" x14ac:dyDescent="0.3">
      <c r="IC9454" s="200" t="s">
        <v>20256</v>
      </c>
      <c r="ID9454" s="200" t="s">
        <v>19267</v>
      </c>
      <c r="IE9454" s="200" t="s">
        <v>20257</v>
      </c>
      <c r="IF9454" s="200" t="s">
        <v>17242</v>
      </c>
    </row>
    <row r="9455" spans="237:240" x14ac:dyDescent="0.3">
      <c r="IC9455" s="200" t="s">
        <v>20256</v>
      </c>
      <c r="ID9455" s="200" t="s">
        <v>13840</v>
      </c>
      <c r="IE9455" s="200" t="s">
        <v>20258</v>
      </c>
      <c r="IF9455" s="200" t="s">
        <v>17242</v>
      </c>
    </row>
    <row r="9456" spans="237:240" x14ac:dyDescent="0.3">
      <c r="IC9456" s="200" t="s">
        <v>20256</v>
      </c>
      <c r="ID9456" s="200" t="s">
        <v>20259</v>
      </c>
      <c r="IE9456" s="200" t="s">
        <v>20260</v>
      </c>
      <c r="IF9456" s="200" t="s">
        <v>17242</v>
      </c>
    </row>
    <row r="9457" spans="237:240" x14ac:dyDescent="0.3">
      <c r="IC9457" s="200" t="s">
        <v>20256</v>
      </c>
      <c r="ID9457" s="200" t="s">
        <v>20261</v>
      </c>
      <c r="IE9457" s="200" t="s">
        <v>20262</v>
      </c>
      <c r="IF9457" s="200" t="s">
        <v>17242</v>
      </c>
    </row>
    <row r="9458" spans="237:240" x14ac:dyDescent="0.3">
      <c r="IC9458" s="200" t="s">
        <v>20256</v>
      </c>
      <c r="ID9458" s="200" t="s">
        <v>20263</v>
      </c>
      <c r="IE9458" s="200" t="s">
        <v>20264</v>
      </c>
      <c r="IF9458" s="200" t="s">
        <v>17242</v>
      </c>
    </row>
    <row r="9459" spans="237:240" x14ac:dyDescent="0.3">
      <c r="IC9459" s="200" t="s">
        <v>20256</v>
      </c>
      <c r="ID9459" s="200" t="s">
        <v>20265</v>
      </c>
      <c r="IE9459" s="200" t="s">
        <v>20266</v>
      </c>
      <c r="IF9459" s="200" t="s">
        <v>17242</v>
      </c>
    </row>
    <row r="9460" spans="237:240" x14ac:dyDescent="0.3">
      <c r="IC9460" s="200" t="s">
        <v>20256</v>
      </c>
      <c r="ID9460" s="200" t="s">
        <v>19439</v>
      </c>
      <c r="IE9460" s="200" t="s">
        <v>20267</v>
      </c>
      <c r="IF9460" s="200" t="s">
        <v>17242</v>
      </c>
    </row>
    <row r="9461" spans="237:240" x14ac:dyDescent="0.3">
      <c r="IC9461" s="200" t="s">
        <v>20256</v>
      </c>
      <c r="ID9461" s="200" t="s">
        <v>20268</v>
      </c>
      <c r="IE9461" s="200" t="s">
        <v>20269</v>
      </c>
      <c r="IF9461" s="200" t="s">
        <v>17242</v>
      </c>
    </row>
    <row r="9462" spans="237:240" x14ac:dyDescent="0.3">
      <c r="IC9462" s="200" t="s">
        <v>20256</v>
      </c>
      <c r="ID9462" s="200" t="s">
        <v>20270</v>
      </c>
      <c r="IE9462" s="200" t="s">
        <v>20271</v>
      </c>
      <c r="IF9462" s="200" t="s">
        <v>17242</v>
      </c>
    </row>
    <row r="9463" spans="237:240" x14ac:dyDescent="0.3">
      <c r="IC9463" s="200" t="s">
        <v>20256</v>
      </c>
      <c r="ID9463" s="200" t="s">
        <v>20272</v>
      </c>
      <c r="IE9463" s="200" t="s">
        <v>20273</v>
      </c>
      <c r="IF9463" s="200" t="s">
        <v>17242</v>
      </c>
    </row>
    <row r="9464" spans="237:240" x14ac:dyDescent="0.3">
      <c r="IC9464" s="200" t="s">
        <v>20256</v>
      </c>
      <c r="ID9464" s="200" t="s">
        <v>20274</v>
      </c>
      <c r="IE9464" s="200" t="s">
        <v>20275</v>
      </c>
      <c r="IF9464" s="200" t="s">
        <v>17242</v>
      </c>
    </row>
    <row r="9465" spans="237:240" x14ac:dyDescent="0.3">
      <c r="IC9465" s="200" t="s">
        <v>20256</v>
      </c>
      <c r="ID9465" s="200" t="s">
        <v>20276</v>
      </c>
      <c r="IE9465" s="200" t="s">
        <v>20277</v>
      </c>
      <c r="IF9465" s="200" t="s">
        <v>17242</v>
      </c>
    </row>
    <row r="9466" spans="237:240" x14ac:dyDescent="0.3">
      <c r="IC9466" s="200" t="s">
        <v>20256</v>
      </c>
      <c r="ID9466" s="200" t="s">
        <v>20278</v>
      </c>
      <c r="IE9466" s="200" t="s">
        <v>20279</v>
      </c>
      <c r="IF9466" s="200" t="s">
        <v>17242</v>
      </c>
    </row>
    <row r="9467" spans="237:240" x14ac:dyDescent="0.3">
      <c r="IC9467" s="200" t="s">
        <v>20256</v>
      </c>
      <c r="ID9467" s="200" t="s">
        <v>20280</v>
      </c>
      <c r="IE9467" s="200" t="s">
        <v>20281</v>
      </c>
      <c r="IF9467" s="200" t="s">
        <v>17242</v>
      </c>
    </row>
    <row r="9468" spans="237:240" x14ac:dyDescent="0.3">
      <c r="IC9468" s="200" t="s">
        <v>20256</v>
      </c>
      <c r="ID9468" s="200" t="s">
        <v>20282</v>
      </c>
      <c r="IE9468" s="200" t="s">
        <v>20283</v>
      </c>
      <c r="IF9468" s="200" t="s">
        <v>17242</v>
      </c>
    </row>
    <row r="9469" spans="237:240" x14ac:dyDescent="0.3">
      <c r="IC9469" s="200" t="s">
        <v>20256</v>
      </c>
      <c r="ID9469" s="200" t="s">
        <v>20284</v>
      </c>
      <c r="IE9469" s="200" t="s">
        <v>20285</v>
      </c>
      <c r="IF9469" s="200" t="s">
        <v>17242</v>
      </c>
    </row>
    <row r="9470" spans="237:240" x14ac:dyDescent="0.3">
      <c r="IC9470" s="200" t="s">
        <v>20256</v>
      </c>
      <c r="ID9470" s="200" t="s">
        <v>20286</v>
      </c>
      <c r="IE9470" s="200" t="s">
        <v>20287</v>
      </c>
      <c r="IF9470" s="200" t="s">
        <v>17242</v>
      </c>
    </row>
    <row r="9471" spans="237:240" x14ac:dyDescent="0.3">
      <c r="IC9471" s="200" t="s">
        <v>20256</v>
      </c>
      <c r="ID9471" s="200" t="s">
        <v>20288</v>
      </c>
      <c r="IE9471" s="200" t="s">
        <v>20289</v>
      </c>
      <c r="IF9471" s="200" t="s">
        <v>17242</v>
      </c>
    </row>
    <row r="9472" spans="237:240" x14ac:dyDescent="0.3">
      <c r="IC9472" s="200" t="s">
        <v>20256</v>
      </c>
      <c r="ID9472" s="200" t="s">
        <v>20290</v>
      </c>
      <c r="IE9472" s="200" t="s">
        <v>20291</v>
      </c>
      <c r="IF9472" s="200" t="s">
        <v>17242</v>
      </c>
    </row>
    <row r="9473" spans="237:240" x14ac:dyDescent="0.3">
      <c r="IC9473" s="200" t="s">
        <v>20256</v>
      </c>
      <c r="ID9473" s="200" t="s">
        <v>20292</v>
      </c>
      <c r="IE9473" s="200" t="s">
        <v>20293</v>
      </c>
      <c r="IF9473" s="200" t="s">
        <v>17242</v>
      </c>
    </row>
    <row r="9474" spans="237:240" x14ac:dyDescent="0.3">
      <c r="IC9474" s="200" t="s">
        <v>20294</v>
      </c>
      <c r="ID9474" s="200" t="s">
        <v>20295</v>
      </c>
      <c r="IE9474" s="200" t="s">
        <v>20296</v>
      </c>
      <c r="IF9474" s="200" t="s">
        <v>17242</v>
      </c>
    </row>
    <row r="9475" spans="237:240" x14ac:dyDescent="0.3">
      <c r="IC9475" s="200" t="s">
        <v>20294</v>
      </c>
      <c r="ID9475" s="200" t="s">
        <v>20297</v>
      </c>
      <c r="IE9475" s="200" t="s">
        <v>20298</v>
      </c>
      <c r="IF9475" s="200" t="s">
        <v>17242</v>
      </c>
    </row>
    <row r="9476" spans="237:240" x14ac:dyDescent="0.3">
      <c r="IC9476" s="200" t="s">
        <v>20294</v>
      </c>
      <c r="ID9476" s="200" t="s">
        <v>20299</v>
      </c>
      <c r="IE9476" s="200" t="s">
        <v>20300</v>
      </c>
      <c r="IF9476" s="200" t="s">
        <v>17242</v>
      </c>
    </row>
    <row r="9477" spans="237:240" x14ac:dyDescent="0.3">
      <c r="IC9477" s="200" t="s">
        <v>20294</v>
      </c>
      <c r="ID9477" s="200" t="s">
        <v>20301</v>
      </c>
      <c r="IE9477" s="200" t="s">
        <v>20302</v>
      </c>
      <c r="IF9477" s="200" t="s">
        <v>17242</v>
      </c>
    </row>
    <row r="9478" spans="237:240" x14ac:dyDescent="0.3">
      <c r="IC9478" s="200" t="s">
        <v>20294</v>
      </c>
      <c r="ID9478" s="200" t="s">
        <v>20303</v>
      </c>
      <c r="IE9478" s="200" t="s">
        <v>20304</v>
      </c>
      <c r="IF9478" s="200" t="s">
        <v>17242</v>
      </c>
    </row>
    <row r="9479" spans="237:240" x14ac:dyDescent="0.3">
      <c r="IC9479" s="200" t="s">
        <v>20294</v>
      </c>
      <c r="ID9479" s="200" t="s">
        <v>20305</v>
      </c>
      <c r="IE9479" s="200" t="s">
        <v>20306</v>
      </c>
      <c r="IF9479" s="200" t="s">
        <v>17242</v>
      </c>
    </row>
    <row r="9480" spans="237:240" x14ac:dyDescent="0.3">
      <c r="IC9480" s="200" t="s">
        <v>20294</v>
      </c>
      <c r="ID9480" s="200" t="s">
        <v>20307</v>
      </c>
      <c r="IE9480" s="200" t="s">
        <v>20308</v>
      </c>
      <c r="IF9480" s="200" t="s">
        <v>17242</v>
      </c>
    </row>
    <row r="9481" spans="237:240" x14ac:dyDescent="0.3">
      <c r="IC9481" s="200" t="s">
        <v>20294</v>
      </c>
      <c r="ID9481" s="200" t="s">
        <v>20309</v>
      </c>
      <c r="IE9481" s="200" t="s">
        <v>20310</v>
      </c>
      <c r="IF9481" s="200" t="s">
        <v>17242</v>
      </c>
    </row>
    <row r="9482" spans="237:240" x14ac:dyDescent="0.3">
      <c r="IC9482" s="200" t="s">
        <v>20294</v>
      </c>
      <c r="ID9482" s="200" t="s">
        <v>20311</v>
      </c>
      <c r="IE9482" s="200" t="s">
        <v>20312</v>
      </c>
      <c r="IF9482" s="200" t="s">
        <v>17242</v>
      </c>
    </row>
    <row r="9483" spans="237:240" x14ac:dyDescent="0.3">
      <c r="IC9483" s="200" t="s">
        <v>20294</v>
      </c>
      <c r="ID9483" s="200" t="s">
        <v>20313</v>
      </c>
      <c r="IE9483" s="200" t="s">
        <v>20314</v>
      </c>
      <c r="IF9483" s="200" t="s">
        <v>17242</v>
      </c>
    </row>
    <row r="9484" spans="237:240" x14ac:dyDescent="0.3">
      <c r="IC9484" s="200" t="s">
        <v>20294</v>
      </c>
      <c r="ID9484" s="200" t="s">
        <v>20315</v>
      </c>
      <c r="IE9484" s="200" t="s">
        <v>20316</v>
      </c>
      <c r="IF9484" s="200" t="s">
        <v>17242</v>
      </c>
    </row>
    <row r="9485" spans="237:240" x14ac:dyDescent="0.3">
      <c r="IC9485" s="200" t="s">
        <v>20294</v>
      </c>
      <c r="ID9485" s="200" t="s">
        <v>20317</v>
      </c>
      <c r="IE9485" s="200" t="s">
        <v>20318</v>
      </c>
      <c r="IF9485" s="200" t="s">
        <v>17242</v>
      </c>
    </row>
    <row r="9486" spans="237:240" x14ac:dyDescent="0.3">
      <c r="IC9486" s="200" t="s">
        <v>20294</v>
      </c>
      <c r="ID9486" s="200" t="s">
        <v>20319</v>
      </c>
      <c r="IE9486" s="200" t="s">
        <v>20320</v>
      </c>
      <c r="IF9486" s="200" t="s">
        <v>17242</v>
      </c>
    </row>
    <row r="9487" spans="237:240" x14ac:dyDescent="0.3">
      <c r="IC9487" s="200" t="s">
        <v>20294</v>
      </c>
      <c r="ID9487" s="200" t="s">
        <v>20321</v>
      </c>
      <c r="IE9487" s="200" t="s">
        <v>20322</v>
      </c>
      <c r="IF9487" s="200" t="s">
        <v>17242</v>
      </c>
    </row>
    <row r="9488" spans="237:240" x14ac:dyDescent="0.3">
      <c r="IC9488" s="200" t="s">
        <v>20294</v>
      </c>
      <c r="ID9488" s="200" t="s">
        <v>20323</v>
      </c>
      <c r="IE9488" s="200" t="s">
        <v>20324</v>
      </c>
      <c r="IF9488" s="200" t="s">
        <v>17242</v>
      </c>
    </row>
    <row r="9489" spans="237:240" x14ac:dyDescent="0.3">
      <c r="IC9489" s="200" t="s">
        <v>20325</v>
      </c>
      <c r="ID9489" s="200" t="s">
        <v>20326</v>
      </c>
      <c r="IE9489" s="200" t="s">
        <v>20327</v>
      </c>
      <c r="IF9489" s="200" t="s">
        <v>17242</v>
      </c>
    </row>
    <row r="9490" spans="237:240" x14ac:dyDescent="0.3">
      <c r="IC9490" s="200" t="s">
        <v>20328</v>
      </c>
      <c r="ID9490" s="200" t="s">
        <v>20329</v>
      </c>
      <c r="IE9490" s="200" t="s">
        <v>20330</v>
      </c>
      <c r="IF9490" s="200" t="s">
        <v>17242</v>
      </c>
    </row>
    <row r="9491" spans="237:240" x14ac:dyDescent="0.3">
      <c r="IC9491" s="200" t="s">
        <v>20328</v>
      </c>
      <c r="ID9491" s="200" t="s">
        <v>20331</v>
      </c>
      <c r="IE9491" s="200" t="s">
        <v>20332</v>
      </c>
      <c r="IF9491" s="200" t="s">
        <v>17242</v>
      </c>
    </row>
    <row r="9492" spans="237:240" x14ac:dyDescent="0.3">
      <c r="IC9492" s="200" t="s">
        <v>20328</v>
      </c>
      <c r="ID9492" s="200" t="s">
        <v>20333</v>
      </c>
      <c r="IE9492" s="200" t="s">
        <v>20334</v>
      </c>
      <c r="IF9492" s="200" t="s">
        <v>17242</v>
      </c>
    </row>
    <row r="9493" spans="237:240" x14ac:dyDescent="0.3">
      <c r="IC9493" s="200" t="s">
        <v>20328</v>
      </c>
      <c r="ID9493" s="200" t="s">
        <v>20335</v>
      </c>
      <c r="IE9493" s="200" t="s">
        <v>20336</v>
      </c>
      <c r="IF9493" s="200" t="s">
        <v>17242</v>
      </c>
    </row>
    <row r="9494" spans="237:240" x14ac:dyDescent="0.3">
      <c r="IC9494" s="200" t="s">
        <v>20328</v>
      </c>
      <c r="ID9494" s="200" t="s">
        <v>20337</v>
      </c>
      <c r="IE9494" s="200" t="s">
        <v>20338</v>
      </c>
      <c r="IF9494" s="200" t="s">
        <v>17242</v>
      </c>
    </row>
    <row r="9495" spans="237:240" x14ac:dyDescent="0.3">
      <c r="IC9495" s="200" t="s">
        <v>20339</v>
      </c>
      <c r="ID9495" s="200" t="s">
        <v>20340</v>
      </c>
      <c r="IE9495" s="200" t="s">
        <v>20341</v>
      </c>
      <c r="IF9495" s="200" t="s">
        <v>17242</v>
      </c>
    </row>
    <row r="9496" spans="237:240" x14ac:dyDescent="0.3">
      <c r="IC9496" s="200" t="s">
        <v>20342</v>
      </c>
      <c r="ID9496" s="200" t="s">
        <v>20343</v>
      </c>
      <c r="IE9496" s="200" t="s">
        <v>20344</v>
      </c>
      <c r="IF9496" s="200" t="s">
        <v>17242</v>
      </c>
    </row>
    <row r="9497" spans="237:240" x14ac:dyDescent="0.3">
      <c r="IC9497" s="200" t="s">
        <v>20345</v>
      </c>
      <c r="ID9497" s="200" t="s">
        <v>20346</v>
      </c>
      <c r="IE9497" s="200" t="s">
        <v>20347</v>
      </c>
      <c r="IF9497" s="200" t="s">
        <v>17242</v>
      </c>
    </row>
    <row r="9498" spans="237:240" x14ac:dyDescent="0.3">
      <c r="IC9498" s="200" t="s">
        <v>20345</v>
      </c>
      <c r="ID9498" s="200" t="s">
        <v>20348</v>
      </c>
      <c r="IE9498" s="200" t="s">
        <v>20349</v>
      </c>
      <c r="IF9498" s="200" t="s">
        <v>17242</v>
      </c>
    </row>
    <row r="9499" spans="237:240" x14ac:dyDescent="0.3">
      <c r="IC9499" s="200" t="s">
        <v>20345</v>
      </c>
      <c r="ID9499" s="200" t="s">
        <v>20350</v>
      </c>
      <c r="IE9499" s="200" t="s">
        <v>20351</v>
      </c>
      <c r="IF9499" s="200" t="s">
        <v>17242</v>
      </c>
    </row>
    <row r="9500" spans="237:240" x14ac:dyDescent="0.3">
      <c r="IC9500" s="200" t="s">
        <v>20352</v>
      </c>
      <c r="ID9500" s="200" t="s">
        <v>20353</v>
      </c>
      <c r="IE9500" s="200" t="s">
        <v>20354</v>
      </c>
      <c r="IF9500" s="200" t="s">
        <v>17242</v>
      </c>
    </row>
    <row r="9501" spans="237:240" x14ac:dyDescent="0.3">
      <c r="IC9501" s="200" t="s">
        <v>20352</v>
      </c>
      <c r="ID9501" s="200" t="s">
        <v>20355</v>
      </c>
      <c r="IE9501" s="200" t="s">
        <v>20356</v>
      </c>
      <c r="IF9501" s="200" t="s">
        <v>17242</v>
      </c>
    </row>
    <row r="9502" spans="237:240" x14ac:dyDescent="0.3">
      <c r="IC9502" s="200" t="s">
        <v>20352</v>
      </c>
      <c r="ID9502" s="200" t="s">
        <v>20357</v>
      </c>
      <c r="IE9502" s="200" t="s">
        <v>20358</v>
      </c>
      <c r="IF9502" s="200" t="s">
        <v>17242</v>
      </c>
    </row>
    <row r="9503" spans="237:240" x14ac:dyDescent="0.3">
      <c r="IC9503" s="200" t="s">
        <v>20352</v>
      </c>
      <c r="ID9503" s="200" t="s">
        <v>20359</v>
      </c>
      <c r="IE9503" s="200" t="s">
        <v>20360</v>
      </c>
      <c r="IF9503" s="200" t="s">
        <v>17242</v>
      </c>
    </row>
    <row r="9504" spans="237:240" x14ac:dyDescent="0.3">
      <c r="IC9504" s="200" t="s">
        <v>20352</v>
      </c>
      <c r="ID9504" s="200" t="s">
        <v>20361</v>
      </c>
      <c r="IE9504" s="200" t="s">
        <v>20362</v>
      </c>
      <c r="IF9504" s="200" t="s">
        <v>17242</v>
      </c>
    </row>
    <row r="9505" spans="237:240" x14ac:dyDescent="0.3">
      <c r="IC9505" s="200" t="s">
        <v>20352</v>
      </c>
      <c r="ID9505" s="200" t="s">
        <v>20363</v>
      </c>
      <c r="IE9505" s="200" t="s">
        <v>20364</v>
      </c>
      <c r="IF9505" s="200" t="s">
        <v>17242</v>
      </c>
    </row>
    <row r="9506" spans="237:240" x14ac:dyDescent="0.3">
      <c r="IC9506" s="200" t="s">
        <v>20352</v>
      </c>
      <c r="ID9506" s="200" t="s">
        <v>20365</v>
      </c>
      <c r="IE9506" s="200" t="s">
        <v>20366</v>
      </c>
      <c r="IF9506" s="200" t="s">
        <v>17242</v>
      </c>
    </row>
    <row r="9507" spans="237:240" x14ac:dyDescent="0.3">
      <c r="IC9507" s="200" t="s">
        <v>20352</v>
      </c>
      <c r="ID9507" s="200" t="s">
        <v>20367</v>
      </c>
      <c r="IE9507" s="200" t="s">
        <v>20368</v>
      </c>
      <c r="IF9507" s="200" t="s">
        <v>17242</v>
      </c>
    </row>
    <row r="9508" spans="237:240" x14ac:dyDescent="0.3">
      <c r="IC9508" s="200" t="s">
        <v>20352</v>
      </c>
      <c r="ID9508" s="200" t="s">
        <v>18410</v>
      </c>
      <c r="IE9508" s="200" t="s">
        <v>20369</v>
      </c>
      <c r="IF9508" s="200" t="s">
        <v>17242</v>
      </c>
    </row>
    <row r="9509" spans="237:240" x14ac:dyDescent="0.3">
      <c r="IC9509" s="200" t="s">
        <v>20352</v>
      </c>
      <c r="ID9509" s="200" t="s">
        <v>20370</v>
      </c>
      <c r="IE9509" s="200" t="s">
        <v>20371</v>
      </c>
      <c r="IF9509" s="200" t="s">
        <v>17242</v>
      </c>
    </row>
    <row r="9510" spans="237:240" x14ac:dyDescent="0.3">
      <c r="IC9510" s="200" t="s">
        <v>20352</v>
      </c>
      <c r="ID9510" s="200" t="s">
        <v>20372</v>
      </c>
      <c r="IE9510" s="200" t="s">
        <v>20373</v>
      </c>
      <c r="IF9510" s="200" t="s">
        <v>17242</v>
      </c>
    </row>
    <row r="9511" spans="237:240" x14ac:dyDescent="0.3">
      <c r="IC9511" s="200" t="s">
        <v>20352</v>
      </c>
      <c r="ID9511" s="200" t="s">
        <v>20374</v>
      </c>
      <c r="IE9511" s="200" t="s">
        <v>20375</v>
      </c>
      <c r="IF9511" s="200" t="s">
        <v>17242</v>
      </c>
    </row>
    <row r="9512" spans="237:240" x14ac:dyDescent="0.3">
      <c r="IC9512" s="200" t="s">
        <v>20352</v>
      </c>
      <c r="ID9512" s="200" t="s">
        <v>19200</v>
      </c>
      <c r="IE9512" s="200" t="s">
        <v>20376</v>
      </c>
      <c r="IF9512" s="200" t="s">
        <v>17242</v>
      </c>
    </row>
    <row r="9513" spans="237:240" x14ac:dyDescent="0.3">
      <c r="IC9513" s="200" t="s">
        <v>20352</v>
      </c>
      <c r="ID9513" s="200" t="s">
        <v>20377</v>
      </c>
      <c r="IE9513" s="200" t="s">
        <v>20378</v>
      </c>
      <c r="IF9513" s="200" t="s">
        <v>17242</v>
      </c>
    </row>
    <row r="9514" spans="237:240" x14ac:dyDescent="0.3">
      <c r="IC9514" s="200" t="s">
        <v>20352</v>
      </c>
      <c r="ID9514" s="200" t="s">
        <v>20379</v>
      </c>
      <c r="IE9514" s="200" t="s">
        <v>20380</v>
      </c>
      <c r="IF9514" s="200" t="s">
        <v>17242</v>
      </c>
    </row>
    <row r="9515" spans="237:240" x14ac:dyDescent="0.3">
      <c r="IC9515" s="200" t="s">
        <v>20352</v>
      </c>
      <c r="ID9515" s="200" t="s">
        <v>20381</v>
      </c>
      <c r="IE9515" s="200" t="s">
        <v>20382</v>
      </c>
      <c r="IF9515" s="200" t="s">
        <v>17242</v>
      </c>
    </row>
    <row r="9516" spans="237:240" x14ac:dyDescent="0.3">
      <c r="IC9516" s="200" t="s">
        <v>20352</v>
      </c>
      <c r="ID9516" s="200" t="s">
        <v>20383</v>
      </c>
      <c r="IE9516" s="200" t="s">
        <v>20384</v>
      </c>
      <c r="IF9516" s="200" t="s">
        <v>17242</v>
      </c>
    </row>
    <row r="9517" spans="237:240" x14ac:dyDescent="0.3">
      <c r="IC9517" s="200" t="s">
        <v>20352</v>
      </c>
      <c r="ID9517" s="200" t="s">
        <v>20385</v>
      </c>
      <c r="IE9517" s="200" t="s">
        <v>20386</v>
      </c>
      <c r="IF9517" s="200" t="s">
        <v>17242</v>
      </c>
    </row>
    <row r="9518" spans="237:240" x14ac:dyDescent="0.3">
      <c r="IC9518" s="200" t="s">
        <v>20352</v>
      </c>
      <c r="ID9518" s="200" t="s">
        <v>15703</v>
      </c>
      <c r="IE9518" s="200" t="s">
        <v>20387</v>
      </c>
      <c r="IF9518" s="200" t="s">
        <v>17242</v>
      </c>
    </row>
    <row r="9519" spans="237:240" x14ac:dyDescent="0.3">
      <c r="IC9519" s="200" t="s">
        <v>20352</v>
      </c>
      <c r="ID9519" s="200" t="s">
        <v>20388</v>
      </c>
      <c r="IE9519" s="200" t="s">
        <v>20389</v>
      </c>
      <c r="IF9519" s="200" t="s">
        <v>17242</v>
      </c>
    </row>
    <row r="9520" spans="237:240" x14ac:dyDescent="0.3">
      <c r="IC9520" s="200" t="s">
        <v>20352</v>
      </c>
      <c r="ID9520" s="200" t="s">
        <v>20390</v>
      </c>
      <c r="IE9520" s="200" t="s">
        <v>20391</v>
      </c>
      <c r="IF9520" s="200" t="s">
        <v>17242</v>
      </c>
    </row>
    <row r="9521" spans="237:240" x14ac:dyDescent="0.3">
      <c r="IC9521" s="200" t="s">
        <v>20392</v>
      </c>
      <c r="ID9521" s="200" t="s">
        <v>20393</v>
      </c>
      <c r="IE9521" s="200" t="s">
        <v>20394</v>
      </c>
      <c r="IF9521" s="200" t="s">
        <v>17242</v>
      </c>
    </row>
    <row r="9522" spans="237:240" x14ac:dyDescent="0.3">
      <c r="IC9522" s="200" t="s">
        <v>20395</v>
      </c>
      <c r="ID9522" s="200" t="s">
        <v>20396</v>
      </c>
      <c r="IE9522" s="200" t="s">
        <v>20397</v>
      </c>
      <c r="IF9522" s="200" t="s">
        <v>17242</v>
      </c>
    </row>
    <row r="9523" spans="237:240" x14ac:dyDescent="0.3">
      <c r="IC9523" s="200" t="s">
        <v>20398</v>
      </c>
      <c r="ID9523" s="200" t="s">
        <v>20399</v>
      </c>
      <c r="IE9523" s="200" t="s">
        <v>20400</v>
      </c>
      <c r="IF9523" s="200" t="s">
        <v>17242</v>
      </c>
    </row>
    <row r="9524" spans="237:240" x14ac:dyDescent="0.3">
      <c r="IC9524" s="200" t="s">
        <v>20398</v>
      </c>
      <c r="ID9524" s="200" t="s">
        <v>20401</v>
      </c>
      <c r="IE9524" s="200" t="s">
        <v>20402</v>
      </c>
      <c r="IF9524" s="200" t="s">
        <v>17242</v>
      </c>
    </row>
    <row r="9525" spans="237:240" x14ac:dyDescent="0.3">
      <c r="IC9525" s="200" t="s">
        <v>20398</v>
      </c>
      <c r="ID9525" s="200" t="s">
        <v>20403</v>
      </c>
      <c r="IE9525" s="200" t="s">
        <v>20404</v>
      </c>
      <c r="IF9525" s="200" t="s">
        <v>17242</v>
      </c>
    </row>
    <row r="9526" spans="237:240" x14ac:dyDescent="0.3">
      <c r="IC9526" s="200" t="s">
        <v>20398</v>
      </c>
      <c r="ID9526" s="200" t="s">
        <v>20405</v>
      </c>
      <c r="IE9526" s="200" t="s">
        <v>20406</v>
      </c>
      <c r="IF9526" s="200" t="s">
        <v>17242</v>
      </c>
    </row>
    <row r="9527" spans="237:240" x14ac:dyDescent="0.3">
      <c r="IC9527" s="200" t="s">
        <v>20398</v>
      </c>
      <c r="ID9527" s="200" t="s">
        <v>20407</v>
      </c>
      <c r="IE9527" s="200" t="s">
        <v>20408</v>
      </c>
      <c r="IF9527" s="200" t="s">
        <v>17242</v>
      </c>
    </row>
    <row r="9528" spans="237:240" x14ac:dyDescent="0.3">
      <c r="IC9528" s="200" t="s">
        <v>20398</v>
      </c>
      <c r="ID9528" s="200" t="s">
        <v>20409</v>
      </c>
      <c r="IE9528" s="200" t="s">
        <v>20410</v>
      </c>
      <c r="IF9528" s="200" t="s">
        <v>17242</v>
      </c>
    </row>
    <row r="9529" spans="237:240" x14ac:dyDescent="0.3">
      <c r="IC9529" s="200" t="s">
        <v>20398</v>
      </c>
      <c r="ID9529" s="200" t="s">
        <v>20411</v>
      </c>
      <c r="IE9529" s="200" t="s">
        <v>20412</v>
      </c>
      <c r="IF9529" s="200" t="s">
        <v>17242</v>
      </c>
    </row>
    <row r="9530" spans="237:240" x14ac:dyDescent="0.3">
      <c r="IC9530" s="200" t="s">
        <v>20398</v>
      </c>
      <c r="ID9530" s="200" t="s">
        <v>20413</v>
      </c>
      <c r="IE9530" s="200" t="s">
        <v>20414</v>
      </c>
      <c r="IF9530" s="200" t="s">
        <v>17242</v>
      </c>
    </row>
    <row r="9531" spans="237:240" x14ac:dyDescent="0.3">
      <c r="IC9531" s="200" t="s">
        <v>20398</v>
      </c>
      <c r="ID9531" s="200" t="s">
        <v>20415</v>
      </c>
      <c r="IE9531" s="200" t="s">
        <v>20416</v>
      </c>
      <c r="IF9531" s="200" t="s">
        <v>17242</v>
      </c>
    </row>
    <row r="9532" spans="237:240" x14ac:dyDescent="0.3">
      <c r="IC9532" s="200" t="s">
        <v>20398</v>
      </c>
      <c r="ID9532" s="200" t="s">
        <v>20417</v>
      </c>
      <c r="IE9532" s="200" t="s">
        <v>20418</v>
      </c>
      <c r="IF9532" s="200" t="s">
        <v>17242</v>
      </c>
    </row>
    <row r="9533" spans="237:240" x14ac:dyDescent="0.3">
      <c r="IC9533" s="200" t="s">
        <v>20419</v>
      </c>
      <c r="ID9533" s="200" t="s">
        <v>20420</v>
      </c>
      <c r="IE9533" s="200" t="s">
        <v>20421</v>
      </c>
      <c r="IF9533" s="200" t="s">
        <v>17242</v>
      </c>
    </row>
    <row r="9534" spans="237:240" x14ac:dyDescent="0.3">
      <c r="IC9534" s="200" t="s">
        <v>20419</v>
      </c>
      <c r="ID9534" s="200" t="s">
        <v>20422</v>
      </c>
      <c r="IE9534" s="200" t="s">
        <v>20423</v>
      </c>
      <c r="IF9534" s="200" t="s">
        <v>17242</v>
      </c>
    </row>
    <row r="9535" spans="237:240" x14ac:dyDescent="0.3">
      <c r="IC9535" s="200" t="s">
        <v>20419</v>
      </c>
      <c r="ID9535" s="200" t="s">
        <v>20424</v>
      </c>
      <c r="IE9535" s="200" t="s">
        <v>20425</v>
      </c>
      <c r="IF9535" s="200" t="s">
        <v>17242</v>
      </c>
    </row>
    <row r="9536" spans="237:240" x14ac:dyDescent="0.3">
      <c r="IC9536" s="200" t="s">
        <v>20419</v>
      </c>
      <c r="ID9536" s="200" t="s">
        <v>20426</v>
      </c>
      <c r="IE9536" s="200" t="s">
        <v>20427</v>
      </c>
      <c r="IF9536" s="200" t="s">
        <v>17242</v>
      </c>
    </row>
    <row r="9537" spans="237:240" x14ac:dyDescent="0.3">
      <c r="IC9537" s="200" t="s">
        <v>20428</v>
      </c>
      <c r="ID9537" s="200" t="s">
        <v>20429</v>
      </c>
      <c r="IE9537" s="200" t="s">
        <v>20430</v>
      </c>
      <c r="IF9537" s="200" t="s">
        <v>17242</v>
      </c>
    </row>
    <row r="9538" spans="237:240" x14ac:dyDescent="0.3">
      <c r="IC9538" s="200" t="s">
        <v>20428</v>
      </c>
      <c r="ID9538" s="200" t="s">
        <v>20431</v>
      </c>
      <c r="IE9538" s="200" t="s">
        <v>20432</v>
      </c>
      <c r="IF9538" s="200" t="s">
        <v>17242</v>
      </c>
    </row>
    <row r="9539" spans="237:240" x14ac:dyDescent="0.3">
      <c r="IC9539" s="200" t="s">
        <v>20428</v>
      </c>
      <c r="ID9539" s="200" t="s">
        <v>20433</v>
      </c>
      <c r="IE9539" s="200" t="s">
        <v>20434</v>
      </c>
      <c r="IF9539" s="200" t="s">
        <v>17242</v>
      </c>
    </row>
    <row r="9540" spans="237:240" x14ac:dyDescent="0.3">
      <c r="IC9540" s="200" t="s">
        <v>20428</v>
      </c>
      <c r="ID9540" s="200" t="s">
        <v>20435</v>
      </c>
      <c r="IE9540" s="200" t="s">
        <v>20436</v>
      </c>
      <c r="IF9540" s="200" t="s">
        <v>17242</v>
      </c>
    </row>
    <row r="9541" spans="237:240" x14ac:dyDescent="0.3">
      <c r="IC9541" s="200" t="s">
        <v>20428</v>
      </c>
      <c r="ID9541" s="200" t="s">
        <v>20437</v>
      </c>
      <c r="IE9541" s="200" t="s">
        <v>20438</v>
      </c>
      <c r="IF9541" s="200" t="s">
        <v>17242</v>
      </c>
    </row>
    <row r="9542" spans="237:240" x14ac:dyDescent="0.3">
      <c r="IC9542" s="200" t="s">
        <v>20428</v>
      </c>
      <c r="ID9542" s="200" t="s">
        <v>20439</v>
      </c>
      <c r="IE9542" s="200" t="s">
        <v>20440</v>
      </c>
      <c r="IF9542" s="200" t="s">
        <v>17242</v>
      </c>
    </row>
    <row r="9543" spans="237:240" x14ac:dyDescent="0.3">
      <c r="IC9543" s="200" t="s">
        <v>20428</v>
      </c>
      <c r="ID9543" s="200" t="s">
        <v>20441</v>
      </c>
      <c r="IE9543" s="200" t="s">
        <v>20442</v>
      </c>
      <c r="IF9543" s="200" t="s">
        <v>17242</v>
      </c>
    </row>
    <row r="9544" spans="237:240" x14ac:dyDescent="0.3">
      <c r="IC9544" s="200" t="s">
        <v>20428</v>
      </c>
      <c r="ID9544" s="200" t="s">
        <v>20443</v>
      </c>
      <c r="IE9544" s="200" t="s">
        <v>20444</v>
      </c>
      <c r="IF9544" s="200" t="s">
        <v>17242</v>
      </c>
    </row>
    <row r="9545" spans="237:240" x14ac:dyDescent="0.3">
      <c r="IC9545" s="200" t="s">
        <v>20428</v>
      </c>
      <c r="ID9545" s="200" t="s">
        <v>20445</v>
      </c>
      <c r="IE9545" s="200" t="s">
        <v>20446</v>
      </c>
      <c r="IF9545" s="200" t="s">
        <v>17242</v>
      </c>
    </row>
    <row r="9546" spans="237:240" x14ac:dyDescent="0.3">
      <c r="IC9546" s="200" t="s">
        <v>20428</v>
      </c>
      <c r="ID9546" s="200" t="s">
        <v>20447</v>
      </c>
      <c r="IE9546" s="200" t="s">
        <v>20448</v>
      </c>
      <c r="IF9546" s="200" t="s">
        <v>17242</v>
      </c>
    </row>
    <row r="9547" spans="237:240" x14ac:dyDescent="0.3">
      <c r="IC9547" s="200" t="s">
        <v>20428</v>
      </c>
      <c r="ID9547" s="200" t="s">
        <v>20449</v>
      </c>
      <c r="IE9547" s="200" t="s">
        <v>20450</v>
      </c>
      <c r="IF9547" s="200" t="s">
        <v>17242</v>
      </c>
    </row>
    <row r="9548" spans="237:240" x14ac:dyDescent="0.3">
      <c r="IC9548" s="200" t="s">
        <v>20428</v>
      </c>
      <c r="ID9548" s="200" t="s">
        <v>20451</v>
      </c>
      <c r="IE9548" s="200" t="s">
        <v>20452</v>
      </c>
      <c r="IF9548" s="200" t="s">
        <v>17242</v>
      </c>
    </row>
    <row r="9549" spans="237:240" x14ac:dyDescent="0.3">
      <c r="IC9549" s="200" t="s">
        <v>20428</v>
      </c>
      <c r="ID9549" s="200" t="s">
        <v>20453</v>
      </c>
      <c r="IE9549" s="200" t="s">
        <v>20454</v>
      </c>
      <c r="IF9549" s="200" t="s">
        <v>17242</v>
      </c>
    </row>
    <row r="9550" spans="237:240" x14ac:dyDescent="0.3">
      <c r="IC9550" s="200" t="s">
        <v>20428</v>
      </c>
      <c r="ID9550" s="200" t="s">
        <v>20455</v>
      </c>
      <c r="IE9550" s="200" t="s">
        <v>20456</v>
      </c>
      <c r="IF9550" s="200" t="s">
        <v>17242</v>
      </c>
    </row>
    <row r="9551" spans="237:240" x14ac:dyDescent="0.3">
      <c r="IC9551" s="200" t="s">
        <v>20428</v>
      </c>
      <c r="ID9551" s="200" t="s">
        <v>17898</v>
      </c>
      <c r="IE9551" s="200" t="s">
        <v>20457</v>
      </c>
      <c r="IF9551" s="200" t="s">
        <v>17242</v>
      </c>
    </row>
    <row r="9552" spans="237:240" x14ac:dyDescent="0.3">
      <c r="IC9552" s="200" t="s">
        <v>20428</v>
      </c>
      <c r="ID9552" s="200" t="s">
        <v>20458</v>
      </c>
      <c r="IE9552" s="200" t="s">
        <v>20459</v>
      </c>
      <c r="IF9552" s="200" t="s">
        <v>17242</v>
      </c>
    </row>
    <row r="9553" spans="237:240" x14ac:dyDescent="0.3">
      <c r="IC9553" s="200" t="s">
        <v>20428</v>
      </c>
      <c r="ID9553" s="200" t="s">
        <v>20460</v>
      </c>
      <c r="IE9553" s="200" t="s">
        <v>20461</v>
      </c>
      <c r="IF9553" s="200" t="s">
        <v>17242</v>
      </c>
    </row>
    <row r="9554" spans="237:240" x14ac:dyDescent="0.3">
      <c r="IC9554" s="200" t="s">
        <v>20428</v>
      </c>
      <c r="ID9554" s="200" t="s">
        <v>20462</v>
      </c>
      <c r="IE9554" s="200" t="s">
        <v>20463</v>
      </c>
      <c r="IF9554" s="200" t="s">
        <v>17242</v>
      </c>
    </row>
    <row r="9555" spans="237:240" x14ac:dyDescent="0.3">
      <c r="IC9555" s="200" t="s">
        <v>20464</v>
      </c>
      <c r="ID9555" s="200" t="s">
        <v>20465</v>
      </c>
      <c r="IE9555" s="200" t="s">
        <v>20466</v>
      </c>
      <c r="IF9555" s="200" t="s">
        <v>17242</v>
      </c>
    </row>
    <row r="9556" spans="237:240" x14ac:dyDescent="0.3">
      <c r="IC9556" s="200" t="s">
        <v>20467</v>
      </c>
      <c r="ID9556" s="200" t="s">
        <v>20465</v>
      </c>
      <c r="IE9556" s="200" t="s">
        <v>20466</v>
      </c>
      <c r="IF9556" s="200" t="s">
        <v>17242</v>
      </c>
    </row>
    <row r="9557" spans="237:240" x14ac:dyDescent="0.3">
      <c r="IC9557" s="200" t="s">
        <v>20468</v>
      </c>
      <c r="ID9557" s="200" t="s">
        <v>20465</v>
      </c>
      <c r="IE9557" s="200" t="s">
        <v>20466</v>
      </c>
      <c r="IF9557" s="200" t="s">
        <v>17242</v>
      </c>
    </row>
    <row r="9558" spans="237:240" x14ac:dyDescent="0.3">
      <c r="IC9558" s="200" t="s">
        <v>20469</v>
      </c>
      <c r="ID9558" s="200" t="s">
        <v>20470</v>
      </c>
      <c r="IE9558" s="200" t="s">
        <v>20471</v>
      </c>
      <c r="IF9558" s="200" t="s">
        <v>17242</v>
      </c>
    </row>
    <row r="9559" spans="237:240" x14ac:dyDescent="0.3">
      <c r="IC9559" s="200" t="s">
        <v>20472</v>
      </c>
      <c r="ID9559" s="200" t="s">
        <v>20473</v>
      </c>
      <c r="IE9559" s="200" t="s">
        <v>20474</v>
      </c>
      <c r="IF9559" s="200" t="s">
        <v>17242</v>
      </c>
    </row>
    <row r="9560" spans="237:240" x14ac:dyDescent="0.3">
      <c r="IC9560" s="200" t="s">
        <v>20472</v>
      </c>
      <c r="ID9560" s="200" t="s">
        <v>20475</v>
      </c>
      <c r="IE9560" s="200" t="s">
        <v>20476</v>
      </c>
      <c r="IF9560" s="200" t="s">
        <v>17242</v>
      </c>
    </row>
    <row r="9561" spans="237:240" x14ac:dyDescent="0.3">
      <c r="IC9561" s="200" t="s">
        <v>20472</v>
      </c>
      <c r="ID9561" s="200" t="s">
        <v>20477</v>
      </c>
      <c r="IE9561" s="200" t="s">
        <v>20478</v>
      </c>
      <c r="IF9561" s="200" t="s">
        <v>17242</v>
      </c>
    </row>
    <row r="9562" spans="237:240" x14ac:dyDescent="0.3">
      <c r="IC9562" s="200" t="s">
        <v>20479</v>
      </c>
      <c r="ID9562" s="200" t="s">
        <v>20480</v>
      </c>
      <c r="IE9562" s="200" t="s">
        <v>20481</v>
      </c>
      <c r="IF9562" s="200" t="s">
        <v>17242</v>
      </c>
    </row>
    <row r="9563" spans="237:240" x14ac:dyDescent="0.3">
      <c r="IC9563" s="200" t="s">
        <v>20479</v>
      </c>
      <c r="ID9563" s="200" t="s">
        <v>20482</v>
      </c>
      <c r="IE9563" s="200" t="s">
        <v>20483</v>
      </c>
      <c r="IF9563" s="200" t="s">
        <v>17242</v>
      </c>
    </row>
    <row r="9564" spans="237:240" x14ac:dyDescent="0.3">
      <c r="IC9564" s="200" t="s">
        <v>20479</v>
      </c>
      <c r="ID9564" s="200" t="s">
        <v>20484</v>
      </c>
      <c r="IE9564" s="200" t="s">
        <v>20485</v>
      </c>
      <c r="IF9564" s="200" t="s">
        <v>17242</v>
      </c>
    </row>
    <row r="9565" spans="237:240" x14ac:dyDescent="0.3">
      <c r="IC9565" s="200" t="s">
        <v>20486</v>
      </c>
      <c r="ID9565" s="200" t="s">
        <v>20487</v>
      </c>
      <c r="IE9565" s="200" t="s">
        <v>20488</v>
      </c>
      <c r="IF9565" s="200" t="s">
        <v>17242</v>
      </c>
    </row>
    <row r="9566" spans="237:240" x14ac:dyDescent="0.3">
      <c r="IC9566" s="200" t="s">
        <v>20486</v>
      </c>
      <c r="ID9566" s="200" t="s">
        <v>20489</v>
      </c>
      <c r="IE9566" s="200" t="s">
        <v>20490</v>
      </c>
      <c r="IF9566" s="200" t="s">
        <v>17242</v>
      </c>
    </row>
    <row r="9567" spans="237:240" x14ac:dyDescent="0.3">
      <c r="IC9567" s="200" t="s">
        <v>20486</v>
      </c>
      <c r="ID9567" s="200" t="s">
        <v>20491</v>
      </c>
      <c r="IE9567" s="200" t="s">
        <v>20492</v>
      </c>
      <c r="IF9567" s="200" t="s">
        <v>17242</v>
      </c>
    </row>
    <row r="9568" spans="237:240" x14ac:dyDescent="0.3">
      <c r="IC9568" s="200" t="s">
        <v>20486</v>
      </c>
      <c r="ID9568" s="200" t="s">
        <v>20493</v>
      </c>
      <c r="IE9568" s="200" t="s">
        <v>20494</v>
      </c>
      <c r="IF9568" s="200" t="s">
        <v>17242</v>
      </c>
    </row>
    <row r="9569" spans="237:240" x14ac:dyDescent="0.3">
      <c r="IC9569" s="200" t="s">
        <v>20495</v>
      </c>
      <c r="ID9569" s="200" t="s">
        <v>20496</v>
      </c>
      <c r="IE9569" s="200" t="s">
        <v>20497</v>
      </c>
      <c r="IF9569" s="200" t="s">
        <v>17242</v>
      </c>
    </row>
    <row r="9570" spans="237:240" x14ac:dyDescent="0.3">
      <c r="IC9570" s="200" t="s">
        <v>20495</v>
      </c>
      <c r="ID9570" s="200" t="s">
        <v>20498</v>
      </c>
      <c r="IE9570" s="200" t="s">
        <v>20499</v>
      </c>
      <c r="IF9570" s="200" t="s">
        <v>17242</v>
      </c>
    </row>
    <row r="9571" spans="237:240" x14ac:dyDescent="0.3">
      <c r="IC9571" s="200" t="s">
        <v>20495</v>
      </c>
      <c r="ID9571" s="200" t="s">
        <v>20500</v>
      </c>
      <c r="IE9571" s="200" t="s">
        <v>20501</v>
      </c>
      <c r="IF9571" s="200" t="s">
        <v>17242</v>
      </c>
    </row>
    <row r="9572" spans="237:240" x14ac:dyDescent="0.3">
      <c r="IC9572" s="200" t="s">
        <v>20502</v>
      </c>
      <c r="ID9572" s="200" t="s">
        <v>20503</v>
      </c>
      <c r="IE9572" s="200" t="s">
        <v>20504</v>
      </c>
      <c r="IF9572" s="200" t="s">
        <v>17242</v>
      </c>
    </row>
    <row r="9573" spans="237:240" x14ac:dyDescent="0.3">
      <c r="IC9573" s="200" t="s">
        <v>20505</v>
      </c>
      <c r="ID9573" s="200" t="s">
        <v>20506</v>
      </c>
      <c r="IE9573" s="200" t="s">
        <v>20507</v>
      </c>
      <c r="IF9573" s="200" t="s">
        <v>17242</v>
      </c>
    </row>
    <row r="9574" spans="237:240" x14ac:dyDescent="0.3">
      <c r="IC9574" s="200" t="s">
        <v>20505</v>
      </c>
      <c r="ID9574" s="200" t="s">
        <v>20508</v>
      </c>
      <c r="IE9574" s="200" t="s">
        <v>20509</v>
      </c>
      <c r="IF9574" s="200" t="s">
        <v>17242</v>
      </c>
    </row>
    <row r="9575" spans="237:240" x14ac:dyDescent="0.3">
      <c r="IC9575" s="200" t="s">
        <v>20510</v>
      </c>
      <c r="ID9575" s="200" t="s">
        <v>20511</v>
      </c>
      <c r="IE9575" s="200" t="s">
        <v>20512</v>
      </c>
      <c r="IF9575" s="200" t="s">
        <v>17242</v>
      </c>
    </row>
    <row r="9576" spans="237:240" x14ac:dyDescent="0.3">
      <c r="IC9576" s="200" t="s">
        <v>20510</v>
      </c>
      <c r="ID9576" s="200" t="s">
        <v>20513</v>
      </c>
      <c r="IE9576" s="200" t="s">
        <v>20514</v>
      </c>
      <c r="IF9576" s="200" t="s">
        <v>17242</v>
      </c>
    </row>
    <row r="9577" spans="237:240" x14ac:dyDescent="0.3">
      <c r="IC9577" s="200" t="s">
        <v>20510</v>
      </c>
      <c r="ID9577" s="200" t="s">
        <v>20515</v>
      </c>
      <c r="IE9577" s="200" t="s">
        <v>20516</v>
      </c>
      <c r="IF9577" s="200" t="s">
        <v>17242</v>
      </c>
    </row>
    <row r="9578" spans="237:240" x14ac:dyDescent="0.3">
      <c r="IC9578" s="200" t="s">
        <v>20510</v>
      </c>
      <c r="ID9578" s="200" t="s">
        <v>20517</v>
      </c>
      <c r="IE9578" s="200" t="s">
        <v>20518</v>
      </c>
      <c r="IF9578" s="200" t="s">
        <v>17242</v>
      </c>
    </row>
    <row r="9579" spans="237:240" x14ac:dyDescent="0.3">
      <c r="IC9579" s="200" t="s">
        <v>20510</v>
      </c>
      <c r="ID9579" s="200" t="s">
        <v>20220</v>
      </c>
      <c r="IE9579" s="200" t="s">
        <v>20519</v>
      </c>
      <c r="IF9579" s="200" t="s">
        <v>17242</v>
      </c>
    </row>
    <row r="9580" spans="237:240" x14ac:dyDescent="0.3">
      <c r="IC9580" s="200" t="s">
        <v>20510</v>
      </c>
      <c r="ID9580" s="200" t="s">
        <v>20520</v>
      </c>
      <c r="IE9580" s="200" t="s">
        <v>20521</v>
      </c>
      <c r="IF9580" s="200" t="s">
        <v>17242</v>
      </c>
    </row>
    <row r="9581" spans="237:240" x14ac:dyDescent="0.3">
      <c r="IC9581" s="200" t="s">
        <v>20510</v>
      </c>
      <c r="ID9581" s="200" t="s">
        <v>20522</v>
      </c>
      <c r="IE9581" s="200" t="s">
        <v>20523</v>
      </c>
      <c r="IF9581" s="200" t="s">
        <v>17242</v>
      </c>
    </row>
    <row r="9582" spans="237:240" x14ac:dyDescent="0.3">
      <c r="IC9582" s="200" t="s">
        <v>20524</v>
      </c>
      <c r="ID9582" s="200" t="s">
        <v>20525</v>
      </c>
      <c r="IE9582" s="200" t="s">
        <v>20526</v>
      </c>
      <c r="IF9582" s="200" t="s">
        <v>17242</v>
      </c>
    </row>
    <row r="9583" spans="237:240" x14ac:dyDescent="0.3">
      <c r="IC9583" s="200" t="s">
        <v>20527</v>
      </c>
      <c r="ID9583" s="200" t="s">
        <v>20528</v>
      </c>
      <c r="IE9583" s="200" t="s">
        <v>20529</v>
      </c>
      <c r="IF9583" s="200" t="s">
        <v>17242</v>
      </c>
    </row>
    <row r="9584" spans="237:240" x14ac:dyDescent="0.3">
      <c r="IC9584" s="200" t="s">
        <v>20527</v>
      </c>
      <c r="ID9584" s="200" t="s">
        <v>20530</v>
      </c>
      <c r="IE9584" s="200" t="s">
        <v>20531</v>
      </c>
      <c r="IF9584" s="200" t="s">
        <v>17242</v>
      </c>
    </row>
    <row r="9585" spans="237:240" x14ac:dyDescent="0.3">
      <c r="IC9585" s="200" t="s">
        <v>20532</v>
      </c>
      <c r="ID9585" s="200" t="s">
        <v>20533</v>
      </c>
      <c r="IE9585" s="200" t="s">
        <v>20534</v>
      </c>
      <c r="IF9585" s="200" t="s">
        <v>17242</v>
      </c>
    </row>
    <row r="9586" spans="237:240" x14ac:dyDescent="0.3">
      <c r="IC9586" s="200" t="s">
        <v>20535</v>
      </c>
      <c r="ID9586" s="200" t="s">
        <v>20536</v>
      </c>
      <c r="IE9586" s="200" t="s">
        <v>20537</v>
      </c>
      <c r="IF9586" s="200" t="s">
        <v>17242</v>
      </c>
    </row>
    <row r="9587" spans="237:240" x14ac:dyDescent="0.3">
      <c r="IC9587" s="200" t="s">
        <v>20538</v>
      </c>
      <c r="ID9587" s="200" t="s">
        <v>20539</v>
      </c>
      <c r="IE9587" s="200" t="s">
        <v>20540</v>
      </c>
      <c r="IF9587" s="200" t="s">
        <v>17242</v>
      </c>
    </row>
    <row r="9588" spans="237:240" x14ac:dyDescent="0.3">
      <c r="IC9588" s="200" t="s">
        <v>20541</v>
      </c>
      <c r="ID9588" s="200" t="s">
        <v>20542</v>
      </c>
      <c r="IE9588" s="200" t="s">
        <v>20543</v>
      </c>
      <c r="IF9588" s="200" t="s">
        <v>17242</v>
      </c>
    </row>
    <row r="9589" spans="237:240" x14ac:dyDescent="0.3">
      <c r="IC9589" s="200" t="s">
        <v>20544</v>
      </c>
      <c r="ID9589" s="200" t="s">
        <v>20545</v>
      </c>
      <c r="IE9589" s="200" t="s">
        <v>20546</v>
      </c>
      <c r="IF9589" s="200" t="s">
        <v>17242</v>
      </c>
    </row>
    <row r="9590" spans="237:240" x14ac:dyDescent="0.3">
      <c r="IC9590" s="200" t="s">
        <v>20547</v>
      </c>
      <c r="ID9590" s="200" t="s">
        <v>20548</v>
      </c>
      <c r="IE9590" s="200" t="s">
        <v>20549</v>
      </c>
      <c r="IF9590" s="200" t="s">
        <v>17242</v>
      </c>
    </row>
    <row r="9591" spans="237:240" x14ac:dyDescent="0.3">
      <c r="IC9591" s="200" t="s">
        <v>20550</v>
      </c>
      <c r="ID9591" s="200" t="s">
        <v>20551</v>
      </c>
      <c r="IE9591" s="200" t="s">
        <v>20552</v>
      </c>
      <c r="IF9591" s="200" t="s">
        <v>17242</v>
      </c>
    </row>
    <row r="9592" spans="237:240" x14ac:dyDescent="0.3">
      <c r="IC9592" s="200" t="s">
        <v>20553</v>
      </c>
      <c r="ID9592" s="200" t="s">
        <v>20554</v>
      </c>
      <c r="IE9592" s="200" t="s">
        <v>20555</v>
      </c>
      <c r="IF9592" s="200" t="s">
        <v>17242</v>
      </c>
    </row>
    <row r="9593" spans="237:240" x14ac:dyDescent="0.3">
      <c r="IC9593" s="200" t="s">
        <v>20553</v>
      </c>
      <c r="ID9593" s="200" t="s">
        <v>20556</v>
      </c>
      <c r="IE9593" s="200" t="s">
        <v>20557</v>
      </c>
      <c r="IF9593" s="200" t="s">
        <v>17242</v>
      </c>
    </row>
    <row r="9594" spans="237:240" x14ac:dyDescent="0.3">
      <c r="IC9594" s="200" t="s">
        <v>20553</v>
      </c>
      <c r="ID9594" s="200" t="s">
        <v>20558</v>
      </c>
      <c r="IE9594" s="200" t="s">
        <v>20559</v>
      </c>
      <c r="IF9594" s="200" t="s">
        <v>17242</v>
      </c>
    </row>
    <row r="9595" spans="237:240" x14ac:dyDescent="0.3">
      <c r="IC9595" s="200" t="s">
        <v>20553</v>
      </c>
      <c r="ID9595" s="200" t="s">
        <v>20560</v>
      </c>
      <c r="IE9595" s="200" t="s">
        <v>20561</v>
      </c>
      <c r="IF9595" s="200" t="s">
        <v>17242</v>
      </c>
    </row>
    <row r="9596" spans="237:240" x14ac:dyDescent="0.3">
      <c r="IC9596" s="200" t="s">
        <v>20553</v>
      </c>
      <c r="ID9596" s="200" t="s">
        <v>20562</v>
      </c>
      <c r="IE9596" s="200" t="s">
        <v>20563</v>
      </c>
      <c r="IF9596" s="200" t="s">
        <v>17242</v>
      </c>
    </row>
    <row r="9597" spans="237:240" x14ac:dyDescent="0.3">
      <c r="IC9597" s="200" t="s">
        <v>20553</v>
      </c>
      <c r="ID9597" s="200" t="s">
        <v>20564</v>
      </c>
      <c r="IE9597" s="200" t="s">
        <v>20565</v>
      </c>
      <c r="IF9597" s="200" t="s">
        <v>17242</v>
      </c>
    </row>
    <row r="9598" spans="237:240" x14ac:dyDescent="0.3">
      <c r="IC9598" s="200" t="s">
        <v>20566</v>
      </c>
      <c r="ID9598" s="200" t="s">
        <v>20567</v>
      </c>
      <c r="IE9598" s="200" t="s">
        <v>20568</v>
      </c>
      <c r="IF9598" s="200" t="s">
        <v>17242</v>
      </c>
    </row>
    <row r="9599" spans="237:240" x14ac:dyDescent="0.3">
      <c r="IC9599" s="200" t="s">
        <v>20566</v>
      </c>
      <c r="ID9599" s="200" t="s">
        <v>20569</v>
      </c>
      <c r="IE9599" s="200" t="s">
        <v>20570</v>
      </c>
      <c r="IF9599" s="200" t="s">
        <v>17242</v>
      </c>
    </row>
    <row r="9600" spans="237:240" x14ac:dyDescent="0.3">
      <c r="IC9600" s="200" t="s">
        <v>20566</v>
      </c>
      <c r="ID9600" s="200" t="s">
        <v>20571</v>
      </c>
      <c r="IE9600" s="200" t="s">
        <v>20572</v>
      </c>
      <c r="IF9600" s="200" t="s">
        <v>17242</v>
      </c>
    </row>
    <row r="9601" spans="237:240" x14ac:dyDescent="0.3">
      <c r="IC9601" s="200" t="s">
        <v>20573</v>
      </c>
      <c r="ID9601" s="200" t="s">
        <v>20574</v>
      </c>
      <c r="IE9601" s="200" t="s">
        <v>20575</v>
      </c>
      <c r="IF9601" s="200" t="s">
        <v>17242</v>
      </c>
    </row>
    <row r="9602" spans="237:240" x14ac:dyDescent="0.3">
      <c r="IC9602" s="200" t="s">
        <v>20576</v>
      </c>
      <c r="ID9602" s="200" t="s">
        <v>20577</v>
      </c>
      <c r="IE9602" s="200" t="s">
        <v>20578</v>
      </c>
      <c r="IF9602" s="200" t="s">
        <v>17242</v>
      </c>
    </row>
    <row r="9603" spans="237:240" x14ac:dyDescent="0.3">
      <c r="IC9603" s="200" t="s">
        <v>20579</v>
      </c>
      <c r="ID9603" s="200" t="s">
        <v>20580</v>
      </c>
      <c r="IE9603" s="200" t="s">
        <v>20581</v>
      </c>
      <c r="IF9603" s="200" t="s">
        <v>17242</v>
      </c>
    </row>
    <row r="9604" spans="237:240" x14ac:dyDescent="0.3">
      <c r="IC9604" s="200" t="s">
        <v>20579</v>
      </c>
      <c r="ID9604" s="200" t="s">
        <v>19312</v>
      </c>
      <c r="IE9604" s="200" t="s">
        <v>20582</v>
      </c>
      <c r="IF9604" s="200" t="s">
        <v>17242</v>
      </c>
    </row>
    <row r="9605" spans="237:240" x14ac:dyDescent="0.3">
      <c r="IC9605" s="200" t="s">
        <v>20579</v>
      </c>
      <c r="ID9605" s="200" t="s">
        <v>20583</v>
      </c>
      <c r="IE9605" s="200" t="s">
        <v>20584</v>
      </c>
      <c r="IF9605" s="200" t="s">
        <v>17242</v>
      </c>
    </row>
    <row r="9606" spans="237:240" x14ac:dyDescent="0.3">
      <c r="IC9606" s="200" t="s">
        <v>20585</v>
      </c>
      <c r="ID9606" s="200" t="s">
        <v>20586</v>
      </c>
      <c r="IE9606" s="200" t="s">
        <v>20587</v>
      </c>
      <c r="IF9606" s="200" t="s">
        <v>17242</v>
      </c>
    </row>
    <row r="9607" spans="237:240" x14ac:dyDescent="0.3">
      <c r="IC9607" s="200" t="s">
        <v>20585</v>
      </c>
      <c r="ID9607" s="200" t="s">
        <v>20588</v>
      </c>
      <c r="IE9607" s="200" t="s">
        <v>20589</v>
      </c>
      <c r="IF9607" s="200" t="s">
        <v>17242</v>
      </c>
    </row>
    <row r="9608" spans="237:240" x14ac:dyDescent="0.3">
      <c r="IC9608" s="200" t="s">
        <v>20585</v>
      </c>
      <c r="ID9608" s="200" t="s">
        <v>20590</v>
      </c>
      <c r="IE9608" s="200" t="s">
        <v>20591</v>
      </c>
      <c r="IF9608" s="200" t="s">
        <v>17242</v>
      </c>
    </row>
    <row r="9609" spans="237:240" x14ac:dyDescent="0.3">
      <c r="IC9609" s="200" t="s">
        <v>20585</v>
      </c>
      <c r="ID9609" s="200" t="s">
        <v>20592</v>
      </c>
      <c r="IE9609" s="200" t="s">
        <v>20593</v>
      </c>
      <c r="IF9609" s="200" t="s">
        <v>17242</v>
      </c>
    </row>
    <row r="9610" spans="237:240" x14ac:dyDescent="0.3">
      <c r="IC9610" s="200" t="s">
        <v>20585</v>
      </c>
      <c r="ID9610" s="200" t="s">
        <v>20594</v>
      </c>
      <c r="IE9610" s="200" t="s">
        <v>20595</v>
      </c>
      <c r="IF9610" s="200" t="s">
        <v>17242</v>
      </c>
    </row>
    <row r="9611" spans="237:240" x14ac:dyDescent="0.3">
      <c r="IC9611" s="200" t="s">
        <v>20585</v>
      </c>
      <c r="ID9611" s="200" t="s">
        <v>20596</v>
      </c>
      <c r="IE9611" s="200" t="s">
        <v>20597</v>
      </c>
      <c r="IF9611" s="200" t="s">
        <v>17242</v>
      </c>
    </row>
    <row r="9612" spans="237:240" x14ac:dyDescent="0.3">
      <c r="IC9612" s="200" t="s">
        <v>20585</v>
      </c>
      <c r="ID9612" s="200" t="s">
        <v>18995</v>
      </c>
      <c r="IE9612" s="200" t="s">
        <v>20598</v>
      </c>
      <c r="IF9612" s="200" t="s">
        <v>17242</v>
      </c>
    </row>
    <row r="9613" spans="237:240" x14ac:dyDescent="0.3">
      <c r="IC9613" s="200" t="s">
        <v>20585</v>
      </c>
      <c r="ID9613" s="200" t="s">
        <v>20599</v>
      </c>
      <c r="IE9613" s="200" t="s">
        <v>20600</v>
      </c>
      <c r="IF9613" s="200" t="s">
        <v>17242</v>
      </c>
    </row>
    <row r="9614" spans="237:240" x14ac:dyDescent="0.3">
      <c r="IC9614" s="200" t="s">
        <v>20585</v>
      </c>
      <c r="ID9614" s="200" t="s">
        <v>20601</v>
      </c>
      <c r="IE9614" s="200" t="s">
        <v>20602</v>
      </c>
      <c r="IF9614" s="200" t="s">
        <v>17242</v>
      </c>
    </row>
    <row r="9615" spans="237:240" x14ac:dyDescent="0.3">
      <c r="IC9615" s="200" t="s">
        <v>20585</v>
      </c>
      <c r="ID9615" s="200" t="s">
        <v>17443</v>
      </c>
      <c r="IE9615" s="200" t="s">
        <v>20603</v>
      </c>
      <c r="IF9615" s="200" t="s">
        <v>17242</v>
      </c>
    </row>
    <row r="9616" spans="237:240" x14ac:dyDescent="0.3">
      <c r="IC9616" s="200" t="s">
        <v>20585</v>
      </c>
      <c r="ID9616" s="200" t="s">
        <v>20604</v>
      </c>
      <c r="IE9616" s="200" t="s">
        <v>20605</v>
      </c>
      <c r="IF9616" s="200" t="s">
        <v>17242</v>
      </c>
    </row>
    <row r="9617" spans="237:240" x14ac:dyDescent="0.3">
      <c r="IC9617" s="200" t="s">
        <v>20585</v>
      </c>
      <c r="ID9617" s="200" t="s">
        <v>20606</v>
      </c>
      <c r="IE9617" s="200" t="s">
        <v>20607</v>
      </c>
      <c r="IF9617" s="200" t="s">
        <v>17242</v>
      </c>
    </row>
    <row r="9618" spans="237:240" x14ac:dyDescent="0.3">
      <c r="IC9618" s="200" t="s">
        <v>20585</v>
      </c>
      <c r="ID9618" s="200" t="s">
        <v>19382</v>
      </c>
      <c r="IE9618" s="200" t="s">
        <v>20608</v>
      </c>
      <c r="IF9618" s="200" t="s">
        <v>17242</v>
      </c>
    </row>
    <row r="9619" spans="237:240" x14ac:dyDescent="0.3">
      <c r="IC9619" s="200" t="s">
        <v>20585</v>
      </c>
      <c r="ID9619" s="200" t="s">
        <v>20609</v>
      </c>
      <c r="IE9619" s="200" t="s">
        <v>20610</v>
      </c>
      <c r="IF9619" s="200" t="s">
        <v>17242</v>
      </c>
    </row>
    <row r="9620" spans="237:240" x14ac:dyDescent="0.3">
      <c r="IC9620" s="200" t="s">
        <v>20585</v>
      </c>
      <c r="ID9620" s="200" t="s">
        <v>20611</v>
      </c>
      <c r="IE9620" s="200" t="s">
        <v>20612</v>
      </c>
      <c r="IF9620" s="200" t="s">
        <v>17242</v>
      </c>
    </row>
    <row r="9621" spans="237:240" x14ac:dyDescent="0.3">
      <c r="IC9621" s="200" t="s">
        <v>20585</v>
      </c>
      <c r="ID9621" s="200" t="s">
        <v>20613</v>
      </c>
      <c r="IE9621" s="200" t="s">
        <v>20614</v>
      </c>
      <c r="IF9621" s="200" t="s">
        <v>17242</v>
      </c>
    </row>
    <row r="9622" spans="237:240" x14ac:dyDescent="0.3">
      <c r="IC9622" s="200" t="s">
        <v>20585</v>
      </c>
      <c r="ID9622" s="200" t="s">
        <v>16038</v>
      </c>
      <c r="IE9622" s="200" t="s">
        <v>20615</v>
      </c>
      <c r="IF9622" s="200" t="s">
        <v>17242</v>
      </c>
    </row>
    <row r="9623" spans="237:240" x14ac:dyDescent="0.3">
      <c r="IC9623" s="200" t="s">
        <v>20585</v>
      </c>
      <c r="ID9623" s="200" t="s">
        <v>20616</v>
      </c>
      <c r="IE9623" s="200" t="s">
        <v>20617</v>
      </c>
      <c r="IF9623" s="200" t="s">
        <v>17242</v>
      </c>
    </row>
    <row r="9624" spans="237:240" x14ac:dyDescent="0.3">
      <c r="IC9624" s="200" t="s">
        <v>20585</v>
      </c>
      <c r="ID9624" s="200" t="s">
        <v>20618</v>
      </c>
      <c r="IE9624" s="200" t="s">
        <v>20619</v>
      </c>
      <c r="IF9624" s="200" t="s">
        <v>17242</v>
      </c>
    </row>
    <row r="9625" spans="237:240" x14ac:dyDescent="0.3">
      <c r="IC9625" s="200" t="s">
        <v>20585</v>
      </c>
      <c r="ID9625" s="200" t="s">
        <v>20620</v>
      </c>
      <c r="IE9625" s="200" t="s">
        <v>20621</v>
      </c>
      <c r="IF9625" s="200" t="s">
        <v>17242</v>
      </c>
    </row>
    <row r="9626" spans="237:240" x14ac:dyDescent="0.3">
      <c r="IC9626" s="200" t="s">
        <v>20585</v>
      </c>
      <c r="ID9626" s="200" t="s">
        <v>20622</v>
      </c>
      <c r="IE9626" s="200" t="s">
        <v>20623</v>
      </c>
      <c r="IF9626" s="200" t="s">
        <v>17242</v>
      </c>
    </row>
    <row r="9627" spans="237:240" x14ac:dyDescent="0.3">
      <c r="IC9627" s="200" t="s">
        <v>20585</v>
      </c>
      <c r="ID9627" s="200" t="s">
        <v>20624</v>
      </c>
      <c r="IE9627" s="200" t="s">
        <v>20625</v>
      </c>
      <c r="IF9627" s="200" t="s">
        <v>17242</v>
      </c>
    </row>
    <row r="9628" spans="237:240" x14ac:dyDescent="0.3">
      <c r="IC9628" s="200" t="s">
        <v>20585</v>
      </c>
      <c r="ID9628" s="200" t="s">
        <v>20626</v>
      </c>
      <c r="IE9628" s="200" t="s">
        <v>20627</v>
      </c>
      <c r="IF9628" s="200" t="s">
        <v>17242</v>
      </c>
    </row>
    <row r="9629" spans="237:240" x14ac:dyDescent="0.3">
      <c r="IC9629" s="200" t="s">
        <v>20585</v>
      </c>
      <c r="ID9629" s="200" t="s">
        <v>20628</v>
      </c>
      <c r="IE9629" s="200" t="s">
        <v>20629</v>
      </c>
      <c r="IF9629" s="200" t="s">
        <v>17242</v>
      </c>
    </row>
    <row r="9630" spans="237:240" x14ac:dyDescent="0.3">
      <c r="IC9630" s="200" t="s">
        <v>20630</v>
      </c>
      <c r="ID9630" s="200" t="s">
        <v>20631</v>
      </c>
      <c r="IE9630" s="200" t="s">
        <v>20632</v>
      </c>
      <c r="IF9630" s="200" t="s">
        <v>17242</v>
      </c>
    </row>
    <row r="9631" spans="237:240" x14ac:dyDescent="0.3">
      <c r="IC9631" s="200" t="s">
        <v>20633</v>
      </c>
      <c r="ID9631" s="200" t="s">
        <v>20634</v>
      </c>
      <c r="IE9631" s="200" t="s">
        <v>20635</v>
      </c>
      <c r="IF9631" s="200" t="s">
        <v>17242</v>
      </c>
    </row>
    <row r="9632" spans="237:240" x14ac:dyDescent="0.3">
      <c r="IC9632" s="200" t="s">
        <v>20633</v>
      </c>
      <c r="ID9632" s="200" t="s">
        <v>20636</v>
      </c>
      <c r="IE9632" s="200" t="s">
        <v>20637</v>
      </c>
      <c r="IF9632" s="200" t="s">
        <v>17242</v>
      </c>
    </row>
    <row r="9633" spans="237:240" x14ac:dyDescent="0.3">
      <c r="IC9633" s="200" t="s">
        <v>20638</v>
      </c>
      <c r="ID9633" s="200" t="s">
        <v>20639</v>
      </c>
      <c r="IE9633" s="200" t="s">
        <v>20640</v>
      </c>
      <c r="IF9633" s="200" t="s">
        <v>17242</v>
      </c>
    </row>
    <row r="9634" spans="237:240" x14ac:dyDescent="0.3">
      <c r="IC9634" s="200" t="s">
        <v>20638</v>
      </c>
      <c r="ID9634" s="200" t="s">
        <v>20641</v>
      </c>
      <c r="IE9634" s="200" t="s">
        <v>20642</v>
      </c>
      <c r="IF9634" s="200" t="s">
        <v>17242</v>
      </c>
    </row>
    <row r="9635" spans="237:240" x14ac:dyDescent="0.3">
      <c r="IC9635" s="200" t="s">
        <v>20638</v>
      </c>
      <c r="ID9635" s="200" t="s">
        <v>20643</v>
      </c>
      <c r="IE9635" s="200" t="s">
        <v>20644</v>
      </c>
      <c r="IF9635" s="200" t="s">
        <v>17242</v>
      </c>
    </row>
    <row r="9636" spans="237:240" x14ac:dyDescent="0.3">
      <c r="IC9636" s="200" t="s">
        <v>20638</v>
      </c>
      <c r="ID9636" s="200" t="s">
        <v>20645</v>
      </c>
      <c r="IE9636" s="200" t="s">
        <v>20646</v>
      </c>
      <c r="IF9636" s="200" t="s">
        <v>17242</v>
      </c>
    </row>
    <row r="9637" spans="237:240" x14ac:dyDescent="0.3">
      <c r="IC9637" s="200" t="s">
        <v>20638</v>
      </c>
      <c r="ID9637" s="200" t="s">
        <v>19889</v>
      </c>
      <c r="IE9637" s="200" t="s">
        <v>20647</v>
      </c>
      <c r="IF9637" s="200" t="s">
        <v>17242</v>
      </c>
    </row>
    <row r="9638" spans="237:240" x14ac:dyDescent="0.3">
      <c r="IC9638" s="200" t="s">
        <v>20648</v>
      </c>
      <c r="ID9638" s="200" t="s">
        <v>20649</v>
      </c>
      <c r="IE9638" s="200" t="s">
        <v>20650</v>
      </c>
      <c r="IF9638" s="200" t="s">
        <v>17242</v>
      </c>
    </row>
    <row r="9639" spans="237:240" x14ac:dyDescent="0.3">
      <c r="IC9639" s="200" t="s">
        <v>20648</v>
      </c>
      <c r="ID9639" s="200" t="s">
        <v>20651</v>
      </c>
      <c r="IE9639" s="200" t="s">
        <v>20652</v>
      </c>
      <c r="IF9639" s="200" t="s">
        <v>17242</v>
      </c>
    </row>
    <row r="9640" spans="237:240" x14ac:dyDescent="0.3">
      <c r="IC9640" s="200" t="s">
        <v>20648</v>
      </c>
      <c r="ID9640" s="200" t="s">
        <v>20653</v>
      </c>
      <c r="IE9640" s="200" t="s">
        <v>20654</v>
      </c>
      <c r="IF9640" s="200" t="s">
        <v>17242</v>
      </c>
    </row>
    <row r="9641" spans="237:240" x14ac:dyDescent="0.3">
      <c r="IC9641" s="200" t="s">
        <v>20655</v>
      </c>
      <c r="ID9641" s="200" t="s">
        <v>20656</v>
      </c>
      <c r="IE9641" s="200" t="s">
        <v>20657</v>
      </c>
      <c r="IF9641" s="200" t="s">
        <v>17242</v>
      </c>
    </row>
    <row r="9642" spans="237:240" x14ac:dyDescent="0.3">
      <c r="IC9642" s="200" t="s">
        <v>20655</v>
      </c>
      <c r="ID9642" s="200" t="s">
        <v>20658</v>
      </c>
      <c r="IE9642" s="200" t="s">
        <v>20659</v>
      </c>
      <c r="IF9642" s="200" t="s">
        <v>17242</v>
      </c>
    </row>
    <row r="9643" spans="237:240" x14ac:dyDescent="0.3">
      <c r="IC9643" s="200" t="s">
        <v>20655</v>
      </c>
      <c r="ID9643" s="200" t="s">
        <v>20660</v>
      </c>
      <c r="IE9643" s="200" t="s">
        <v>20661</v>
      </c>
      <c r="IF9643" s="200" t="s">
        <v>17242</v>
      </c>
    </row>
    <row r="9644" spans="237:240" x14ac:dyDescent="0.3">
      <c r="IC9644" s="200" t="s">
        <v>20655</v>
      </c>
      <c r="ID9644" s="200" t="s">
        <v>20662</v>
      </c>
      <c r="IE9644" s="200" t="s">
        <v>20663</v>
      </c>
      <c r="IF9644" s="200" t="s">
        <v>17242</v>
      </c>
    </row>
    <row r="9645" spans="237:240" x14ac:dyDescent="0.3">
      <c r="IC9645" s="200" t="s">
        <v>20664</v>
      </c>
      <c r="ID9645" s="200" t="s">
        <v>20665</v>
      </c>
      <c r="IE9645" s="200" t="s">
        <v>20666</v>
      </c>
      <c r="IF9645" s="200" t="s">
        <v>17242</v>
      </c>
    </row>
    <row r="9646" spans="237:240" x14ac:dyDescent="0.3">
      <c r="IC9646" s="200" t="s">
        <v>20664</v>
      </c>
      <c r="ID9646" s="200" t="s">
        <v>20667</v>
      </c>
      <c r="IE9646" s="200" t="s">
        <v>20668</v>
      </c>
      <c r="IF9646" s="200" t="s">
        <v>17242</v>
      </c>
    </row>
    <row r="9647" spans="237:240" x14ac:dyDescent="0.3">
      <c r="IC9647" s="200" t="s">
        <v>20664</v>
      </c>
      <c r="ID9647" s="200" t="s">
        <v>20669</v>
      </c>
      <c r="IE9647" s="200" t="s">
        <v>20670</v>
      </c>
      <c r="IF9647" s="200" t="s">
        <v>17242</v>
      </c>
    </row>
    <row r="9648" spans="237:240" x14ac:dyDescent="0.3">
      <c r="IC9648" s="200" t="s">
        <v>20664</v>
      </c>
      <c r="ID9648" s="200" t="s">
        <v>20671</v>
      </c>
      <c r="IE9648" s="200" t="s">
        <v>20672</v>
      </c>
      <c r="IF9648" s="200" t="s">
        <v>17242</v>
      </c>
    </row>
    <row r="9649" spans="237:240" x14ac:dyDescent="0.3">
      <c r="IC9649" s="200" t="s">
        <v>20664</v>
      </c>
      <c r="ID9649" s="200" t="s">
        <v>20673</v>
      </c>
      <c r="IE9649" s="200" t="s">
        <v>20674</v>
      </c>
      <c r="IF9649" s="200" t="s">
        <v>17242</v>
      </c>
    </row>
    <row r="9650" spans="237:240" x14ac:dyDescent="0.3">
      <c r="IC9650" s="200" t="s">
        <v>20675</v>
      </c>
      <c r="ID9650" s="200" t="s">
        <v>20676</v>
      </c>
      <c r="IE9650" s="200" t="s">
        <v>20677</v>
      </c>
      <c r="IF9650" s="200" t="s">
        <v>17242</v>
      </c>
    </row>
    <row r="9651" spans="237:240" x14ac:dyDescent="0.3">
      <c r="IC9651" s="200" t="s">
        <v>20675</v>
      </c>
      <c r="ID9651" s="200" t="s">
        <v>20678</v>
      </c>
      <c r="IE9651" s="200" t="s">
        <v>20679</v>
      </c>
      <c r="IF9651" s="200" t="s">
        <v>17242</v>
      </c>
    </row>
    <row r="9652" spans="237:240" x14ac:dyDescent="0.3">
      <c r="IC9652" s="200" t="s">
        <v>20675</v>
      </c>
      <c r="ID9652" s="200" t="s">
        <v>20680</v>
      </c>
      <c r="IE9652" s="200" t="s">
        <v>20681</v>
      </c>
      <c r="IF9652" s="200" t="s">
        <v>17242</v>
      </c>
    </row>
    <row r="9653" spans="237:240" x14ac:dyDescent="0.3">
      <c r="IC9653" s="200" t="s">
        <v>20675</v>
      </c>
      <c r="ID9653" s="200" t="s">
        <v>20682</v>
      </c>
      <c r="IE9653" s="200" t="s">
        <v>20683</v>
      </c>
      <c r="IF9653" s="200" t="s">
        <v>17242</v>
      </c>
    </row>
    <row r="9654" spans="237:240" x14ac:dyDescent="0.3">
      <c r="IC9654" s="200" t="s">
        <v>20675</v>
      </c>
      <c r="ID9654" s="200" t="s">
        <v>20684</v>
      </c>
      <c r="IE9654" s="200" t="s">
        <v>20685</v>
      </c>
      <c r="IF9654" s="200" t="s">
        <v>17242</v>
      </c>
    </row>
    <row r="9655" spans="237:240" x14ac:dyDescent="0.3">
      <c r="IC9655" s="200" t="s">
        <v>20675</v>
      </c>
      <c r="ID9655" s="200" t="s">
        <v>20686</v>
      </c>
      <c r="IE9655" s="200" t="s">
        <v>20687</v>
      </c>
      <c r="IF9655" s="200" t="s">
        <v>17242</v>
      </c>
    </row>
    <row r="9656" spans="237:240" x14ac:dyDescent="0.3">
      <c r="IC9656" s="200" t="s">
        <v>20688</v>
      </c>
      <c r="ID9656" s="200" t="s">
        <v>13577</v>
      </c>
      <c r="IE9656" s="200" t="s">
        <v>20689</v>
      </c>
      <c r="IF9656" s="200" t="s">
        <v>17242</v>
      </c>
    </row>
    <row r="9657" spans="237:240" x14ac:dyDescent="0.3">
      <c r="IC9657" s="200" t="s">
        <v>20688</v>
      </c>
      <c r="ID9657" s="200" t="s">
        <v>20690</v>
      </c>
      <c r="IE9657" s="200" t="s">
        <v>20691</v>
      </c>
      <c r="IF9657" s="200" t="s">
        <v>17242</v>
      </c>
    </row>
    <row r="9658" spans="237:240" x14ac:dyDescent="0.3">
      <c r="IC9658" s="200" t="s">
        <v>20688</v>
      </c>
      <c r="ID9658" s="200" t="s">
        <v>17432</v>
      </c>
      <c r="IE9658" s="200" t="s">
        <v>20692</v>
      </c>
      <c r="IF9658" s="200" t="s">
        <v>17242</v>
      </c>
    </row>
    <row r="9659" spans="237:240" x14ac:dyDescent="0.3">
      <c r="IC9659" s="200" t="s">
        <v>20688</v>
      </c>
      <c r="ID9659" s="200" t="s">
        <v>20693</v>
      </c>
      <c r="IE9659" s="200" t="s">
        <v>20694</v>
      </c>
      <c r="IF9659" s="200" t="s">
        <v>17242</v>
      </c>
    </row>
    <row r="9660" spans="237:240" x14ac:dyDescent="0.3">
      <c r="IC9660" s="200" t="s">
        <v>20688</v>
      </c>
      <c r="ID9660" s="200" t="s">
        <v>20695</v>
      </c>
      <c r="IE9660" s="200" t="s">
        <v>20696</v>
      </c>
      <c r="IF9660" s="200" t="s">
        <v>17242</v>
      </c>
    </row>
    <row r="9661" spans="237:240" x14ac:dyDescent="0.3">
      <c r="IC9661" s="200" t="s">
        <v>20697</v>
      </c>
      <c r="ID9661" s="200" t="s">
        <v>20698</v>
      </c>
      <c r="IE9661" s="200" t="s">
        <v>20699</v>
      </c>
      <c r="IF9661" s="200" t="s">
        <v>17242</v>
      </c>
    </row>
    <row r="9662" spans="237:240" x14ac:dyDescent="0.3">
      <c r="IC9662" s="200" t="s">
        <v>20697</v>
      </c>
      <c r="ID9662" s="200" t="s">
        <v>20700</v>
      </c>
      <c r="IE9662" s="200" t="s">
        <v>20701</v>
      </c>
      <c r="IF9662" s="200" t="s">
        <v>17242</v>
      </c>
    </row>
    <row r="9663" spans="237:240" x14ac:dyDescent="0.3">
      <c r="IC9663" s="200" t="s">
        <v>20697</v>
      </c>
      <c r="ID9663" s="200" t="s">
        <v>20702</v>
      </c>
      <c r="IE9663" s="200" t="s">
        <v>20703</v>
      </c>
      <c r="IF9663" s="200" t="s">
        <v>17242</v>
      </c>
    </row>
    <row r="9664" spans="237:240" x14ac:dyDescent="0.3">
      <c r="IC9664" s="200" t="s">
        <v>20697</v>
      </c>
      <c r="ID9664" s="200" t="s">
        <v>20704</v>
      </c>
      <c r="IE9664" s="200" t="s">
        <v>20705</v>
      </c>
      <c r="IF9664" s="200" t="s">
        <v>17242</v>
      </c>
    </row>
    <row r="9665" spans="237:240" x14ac:dyDescent="0.3">
      <c r="IC9665" s="200" t="s">
        <v>20697</v>
      </c>
      <c r="ID9665" s="200" t="s">
        <v>17510</v>
      </c>
      <c r="IE9665" s="200" t="s">
        <v>20706</v>
      </c>
      <c r="IF9665" s="200" t="s">
        <v>17242</v>
      </c>
    </row>
    <row r="9666" spans="237:240" x14ac:dyDescent="0.3">
      <c r="IC9666" s="200" t="s">
        <v>20697</v>
      </c>
      <c r="ID9666" s="200" t="s">
        <v>20707</v>
      </c>
      <c r="IE9666" s="200" t="s">
        <v>20708</v>
      </c>
      <c r="IF9666" s="200" t="s">
        <v>17242</v>
      </c>
    </row>
    <row r="9667" spans="237:240" x14ac:dyDescent="0.3">
      <c r="IC9667" s="200" t="s">
        <v>20697</v>
      </c>
      <c r="ID9667" s="200" t="s">
        <v>20709</v>
      </c>
      <c r="IE9667" s="200" t="s">
        <v>20710</v>
      </c>
      <c r="IF9667" s="200" t="s">
        <v>17242</v>
      </c>
    </row>
    <row r="9668" spans="237:240" x14ac:dyDescent="0.3">
      <c r="IC9668" s="200" t="s">
        <v>20697</v>
      </c>
      <c r="ID9668" s="200" t="s">
        <v>20711</v>
      </c>
      <c r="IE9668" s="200" t="s">
        <v>20712</v>
      </c>
      <c r="IF9668" s="200" t="s">
        <v>17242</v>
      </c>
    </row>
    <row r="9669" spans="237:240" x14ac:dyDescent="0.3">
      <c r="IC9669" s="200" t="s">
        <v>20697</v>
      </c>
      <c r="ID9669" s="200" t="s">
        <v>20713</v>
      </c>
      <c r="IE9669" s="200" t="s">
        <v>20714</v>
      </c>
      <c r="IF9669" s="200" t="s">
        <v>17242</v>
      </c>
    </row>
    <row r="9670" spans="237:240" x14ac:dyDescent="0.3">
      <c r="IC9670" s="200" t="s">
        <v>20697</v>
      </c>
      <c r="ID9670" s="200" t="s">
        <v>20715</v>
      </c>
      <c r="IE9670" s="200" t="s">
        <v>20716</v>
      </c>
      <c r="IF9670" s="200" t="s">
        <v>17242</v>
      </c>
    </row>
    <row r="9671" spans="237:240" x14ac:dyDescent="0.3">
      <c r="IC9671" s="200" t="s">
        <v>20697</v>
      </c>
      <c r="ID9671" s="200" t="s">
        <v>20717</v>
      </c>
      <c r="IE9671" s="200" t="s">
        <v>20718</v>
      </c>
      <c r="IF9671" s="200" t="s">
        <v>17242</v>
      </c>
    </row>
    <row r="9672" spans="237:240" x14ac:dyDescent="0.3">
      <c r="IC9672" s="200" t="s">
        <v>20719</v>
      </c>
      <c r="ID9672" s="200" t="s">
        <v>20720</v>
      </c>
      <c r="IE9672" s="200" t="s">
        <v>20721</v>
      </c>
      <c r="IF9672" s="200" t="s">
        <v>17242</v>
      </c>
    </row>
    <row r="9673" spans="237:240" x14ac:dyDescent="0.3">
      <c r="IC9673" s="200" t="s">
        <v>20719</v>
      </c>
      <c r="ID9673" s="200" t="s">
        <v>20722</v>
      </c>
      <c r="IE9673" s="200" t="s">
        <v>20723</v>
      </c>
      <c r="IF9673" s="200" t="s">
        <v>17242</v>
      </c>
    </row>
    <row r="9674" spans="237:240" x14ac:dyDescent="0.3">
      <c r="IC9674" s="200" t="s">
        <v>20719</v>
      </c>
      <c r="ID9674" s="200" t="s">
        <v>20724</v>
      </c>
      <c r="IE9674" s="200" t="s">
        <v>20725</v>
      </c>
      <c r="IF9674" s="200" t="s">
        <v>17242</v>
      </c>
    </row>
    <row r="9675" spans="237:240" x14ac:dyDescent="0.3">
      <c r="IC9675" s="200" t="s">
        <v>20719</v>
      </c>
      <c r="ID9675" s="200" t="s">
        <v>20726</v>
      </c>
      <c r="IE9675" s="200" t="s">
        <v>20727</v>
      </c>
      <c r="IF9675" s="200" t="s">
        <v>17242</v>
      </c>
    </row>
    <row r="9676" spans="237:240" x14ac:dyDescent="0.3">
      <c r="IC9676" s="200" t="s">
        <v>20719</v>
      </c>
      <c r="ID9676" s="200" t="s">
        <v>20728</v>
      </c>
      <c r="IE9676" s="200" t="s">
        <v>20729</v>
      </c>
      <c r="IF9676" s="200" t="s">
        <v>17242</v>
      </c>
    </row>
    <row r="9677" spans="237:240" x14ac:dyDescent="0.3">
      <c r="IC9677" s="200" t="s">
        <v>20730</v>
      </c>
      <c r="ID9677" s="200" t="s">
        <v>20731</v>
      </c>
      <c r="IE9677" s="200" t="s">
        <v>20732</v>
      </c>
      <c r="IF9677" s="200" t="s">
        <v>17242</v>
      </c>
    </row>
    <row r="9678" spans="237:240" x14ac:dyDescent="0.3">
      <c r="IC9678" s="200" t="s">
        <v>20730</v>
      </c>
      <c r="ID9678" s="200" t="s">
        <v>20733</v>
      </c>
      <c r="IE9678" s="200" t="s">
        <v>20734</v>
      </c>
      <c r="IF9678" s="200" t="s">
        <v>17242</v>
      </c>
    </row>
    <row r="9679" spans="237:240" x14ac:dyDescent="0.3">
      <c r="IC9679" s="200" t="s">
        <v>20730</v>
      </c>
      <c r="ID9679" s="200" t="s">
        <v>6165</v>
      </c>
      <c r="IE9679" s="200" t="s">
        <v>20735</v>
      </c>
      <c r="IF9679" s="200" t="s">
        <v>17242</v>
      </c>
    </row>
    <row r="9680" spans="237:240" x14ac:dyDescent="0.3">
      <c r="IC9680" s="200" t="s">
        <v>20730</v>
      </c>
      <c r="ID9680" s="200" t="s">
        <v>20736</v>
      </c>
      <c r="IE9680" s="200" t="s">
        <v>20737</v>
      </c>
      <c r="IF9680" s="200" t="s">
        <v>17242</v>
      </c>
    </row>
    <row r="9681" spans="237:240" x14ac:dyDescent="0.3">
      <c r="IC9681" s="200" t="s">
        <v>20730</v>
      </c>
      <c r="ID9681" s="200" t="s">
        <v>20738</v>
      </c>
      <c r="IE9681" s="200" t="s">
        <v>20739</v>
      </c>
      <c r="IF9681" s="200" t="s">
        <v>17242</v>
      </c>
    </row>
    <row r="9682" spans="237:240" x14ac:dyDescent="0.3">
      <c r="IC9682" s="200" t="s">
        <v>20730</v>
      </c>
      <c r="ID9682" s="200" t="s">
        <v>20740</v>
      </c>
      <c r="IE9682" s="200" t="s">
        <v>20741</v>
      </c>
      <c r="IF9682" s="200" t="s">
        <v>17242</v>
      </c>
    </row>
    <row r="9683" spans="237:240" x14ac:dyDescent="0.3">
      <c r="IC9683" s="200" t="s">
        <v>20730</v>
      </c>
      <c r="ID9683" s="200" t="s">
        <v>20742</v>
      </c>
      <c r="IE9683" s="200" t="s">
        <v>20743</v>
      </c>
      <c r="IF9683" s="200" t="s">
        <v>17242</v>
      </c>
    </row>
    <row r="9684" spans="237:240" x14ac:dyDescent="0.3">
      <c r="IC9684" s="200" t="s">
        <v>20730</v>
      </c>
      <c r="ID9684" s="200" t="s">
        <v>20744</v>
      </c>
      <c r="IE9684" s="200" t="s">
        <v>20745</v>
      </c>
      <c r="IF9684" s="200" t="s">
        <v>17242</v>
      </c>
    </row>
    <row r="9685" spans="237:240" x14ac:dyDescent="0.3">
      <c r="IC9685" s="200" t="s">
        <v>20730</v>
      </c>
      <c r="ID9685" s="200" t="s">
        <v>20746</v>
      </c>
      <c r="IE9685" s="200" t="s">
        <v>20747</v>
      </c>
      <c r="IF9685" s="200" t="s">
        <v>17242</v>
      </c>
    </row>
    <row r="9686" spans="237:240" x14ac:dyDescent="0.3">
      <c r="IC9686" s="200" t="s">
        <v>20730</v>
      </c>
      <c r="ID9686" s="200" t="s">
        <v>20748</v>
      </c>
      <c r="IE9686" s="200" t="s">
        <v>20749</v>
      </c>
      <c r="IF9686" s="200" t="s">
        <v>17242</v>
      </c>
    </row>
    <row r="9687" spans="237:240" x14ac:dyDescent="0.3">
      <c r="IC9687" s="200" t="s">
        <v>20730</v>
      </c>
      <c r="ID9687" s="200" t="s">
        <v>20750</v>
      </c>
      <c r="IE9687" s="200" t="s">
        <v>20751</v>
      </c>
      <c r="IF9687" s="200" t="s">
        <v>17242</v>
      </c>
    </row>
    <row r="9688" spans="237:240" x14ac:dyDescent="0.3">
      <c r="IC9688" s="200" t="s">
        <v>20752</v>
      </c>
      <c r="ID9688" s="200" t="s">
        <v>20753</v>
      </c>
      <c r="IE9688" s="200" t="s">
        <v>20754</v>
      </c>
      <c r="IF9688" s="200" t="s">
        <v>17242</v>
      </c>
    </row>
    <row r="9689" spans="237:240" x14ac:dyDescent="0.3">
      <c r="IC9689" s="200" t="s">
        <v>20752</v>
      </c>
      <c r="ID9689" s="200" t="s">
        <v>20755</v>
      </c>
      <c r="IE9689" s="200" t="s">
        <v>20756</v>
      </c>
      <c r="IF9689" s="200" t="s">
        <v>17242</v>
      </c>
    </row>
    <row r="9690" spans="237:240" x14ac:dyDescent="0.3">
      <c r="IC9690" s="200" t="s">
        <v>20752</v>
      </c>
      <c r="ID9690" s="200" t="s">
        <v>17945</v>
      </c>
      <c r="IE9690" s="200" t="s">
        <v>20757</v>
      </c>
      <c r="IF9690" s="200" t="s">
        <v>17242</v>
      </c>
    </row>
    <row r="9691" spans="237:240" x14ac:dyDescent="0.3">
      <c r="IC9691" s="200" t="s">
        <v>20752</v>
      </c>
      <c r="ID9691" s="200" t="s">
        <v>20758</v>
      </c>
      <c r="IE9691" s="200" t="s">
        <v>20759</v>
      </c>
      <c r="IF9691" s="200" t="s">
        <v>17242</v>
      </c>
    </row>
    <row r="9692" spans="237:240" x14ac:dyDescent="0.3">
      <c r="IC9692" s="200" t="s">
        <v>20760</v>
      </c>
      <c r="ID9692" s="200" t="s">
        <v>20761</v>
      </c>
      <c r="IE9692" s="200" t="s">
        <v>20762</v>
      </c>
      <c r="IF9692" s="200" t="s">
        <v>17242</v>
      </c>
    </row>
    <row r="9693" spans="237:240" x14ac:dyDescent="0.3">
      <c r="IC9693" s="200" t="s">
        <v>20760</v>
      </c>
      <c r="ID9693" s="200" t="s">
        <v>20763</v>
      </c>
      <c r="IE9693" s="200" t="s">
        <v>20764</v>
      </c>
      <c r="IF9693" s="200" t="s">
        <v>17242</v>
      </c>
    </row>
    <row r="9694" spans="237:240" x14ac:dyDescent="0.3">
      <c r="IC9694" s="200" t="s">
        <v>20760</v>
      </c>
      <c r="ID9694" s="200" t="s">
        <v>20765</v>
      </c>
      <c r="IE9694" s="200" t="s">
        <v>20766</v>
      </c>
      <c r="IF9694" s="200" t="s">
        <v>17242</v>
      </c>
    </row>
    <row r="9695" spans="237:240" x14ac:dyDescent="0.3">
      <c r="IC9695" s="200" t="s">
        <v>20767</v>
      </c>
      <c r="ID9695" s="200" t="s">
        <v>20768</v>
      </c>
      <c r="IE9695" s="200" t="s">
        <v>20769</v>
      </c>
      <c r="IF9695" s="200" t="s">
        <v>17242</v>
      </c>
    </row>
    <row r="9696" spans="237:240" x14ac:dyDescent="0.3">
      <c r="IC9696" s="200" t="s">
        <v>20767</v>
      </c>
      <c r="ID9696" s="200" t="s">
        <v>20770</v>
      </c>
      <c r="IE9696" s="200" t="s">
        <v>20771</v>
      </c>
      <c r="IF9696" s="200" t="s">
        <v>17242</v>
      </c>
    </row>
    <row r="9697" spans="237:240" x14ac:dyDescent="0.3">
      <c r="IC9697" s="200" t="s">
        <v>20767</v>
      </c>
      <c r="ID9697" s="200" t="s">
        <v>20772</v>
      </c>
      <c r="IE9697" s="200" t="s">
        <v>20773</v>
      </c>
      <c r="IF9697" s="200" t="s">
        <v>17242</v>
      </c>
    </row>
    <row r="9698" spans="237:240" x14ac:dyDescent="0.3">
      <c r="IC9698" s="200" t="s">
        <v>20767</v>
      </c>
      <c r="ID9698" s="200" t="s">
        <v>20774</v>
      </c>
      <c r="IE9698" s="200" t="s">
        <v>20775</v>
      </c>
      <c r="IF9698" s="200" t="s">
        <v>17242</v>
      </c>
    </row>
    <row r="9699" spans="237:240" x14ac:dyDescent="0.3">
      <c r="IC9699" s="200" t="s">
        <v>20767</v>
      </c>
      <c r="ID9699" s="200" t="s">
        <v>20776</v>
      </c>
      <c r="IE9699" s="200" t="s">
        <v>20777</v>
      </c>
      <c r="IF9699" s="200" t="s">
        <v>17242</v>
      </c>
    </row>
    <row r="9700" spans="237:240" x14ac:dyDescent="0.3">
      <c r="IC9700" s="200" t="s">
        <v>20767</v>
      </c>
      <c r="ID9700" s="200" t="s">
        <v>20778</v>
      </c>
      <c r="IE9700" s="200" t="s">
        <v>20779</v>
      </c>
      <c r="IF9700" s="200" t="s">
        <v>17242</v>
      </c>
    </row>
    <row r="9701" spans="237:240" x14ac:dyDescent="0.3">
      <c r="IC9701" s="200" t="s">
        <v>20767</v>
      </c>
      <c r="ID9701" s="200" t="s">
        <v>20780</v>
      </c>
      <c r="IE9701" s="200" t="s">
        <v>20781</v>
      </c>
      <c r="IF9701" s="200" t="s">
        <v>17242</v>
      </c>
    </row>
    <row r="9702" spans="237:240" x14ac:dyDescent="0.3">
      <c r="IC9702" s="200" t="s">
        <v>20767</v>
      </c>
      <c r="ID9702" s="200" t="s">
        <v>20782</v>
      </c>
      <c r="IE9702" s="200" t="s">
        <v>20783</v>
      </c>
      <c r="IF9702" s="200" t="s">
        <v>17242</v>
      </c>
    </row>
    <row r="9703" spans="237:240" x14ac:dyDescent="0.3">
      <c r="IC9703" s="200" t="s">
        <v>20767</v>
      </c>
      <c r="ID9703" s="200" t="s">
        <v>20784</v>
      </c>
      <c r="IE9703" s="200" t="s">
        <v>20785</v>
      </c>
      <c r="IF9703" s="200" t="s">
        <v>17242</v>
      </c>
    </row>
    <row r="9704" spans="237:240" x14ac:dyDescent="0.3">
      <c r="IC9704" s="200" t="s">
        <v>20767</v>
      </c>
      <c r="ID9704" s="200" t="s">
        <v>20786</v>
      </c>
      <c r="IE9704" s="200" t="s">
        <v>20787</v>
      </c>
      <c r="IF9704" s="200" t="s">
        <v>17242</v>
      </c>
    </row>
    <row r="9705" spans="237:240" x14ac:dyDescent="0.3">
      <c r="IC9705" s="200" t="s">
        <v>20788</v>
      </c>
      <c r="ID9705" s="200" t="s">
        <v>20789</v>
      </c>
      <c r="IE9705" s="200" t="s">
        <v>20790</v>
      </c>
      <c r="IF9705" s="200" t="s">
        <v>17242</v>
      </c>
    </row>
    <row r="9706" spans="237:240" x14ac:dyDescent="0.3">
      <c r="IC9706" s="200" t="s">
        <v>20791</v>
      </c>
      <c r="ID9706" s="200" t="s">
        <v>20792</v>
      </c>
      <c r="IE9706" s="200" t="s">
        <v>20793</v>
      </c>
      <c r="IF9706" s="200" t="s">
        <v>17242</v>
      </c>
    </row>
    <row r="9707" spans="237:240" x14ac:dyDescent="0.3">
      <c r="IC9707" s="200" t="s">
        <v>20791</v>
      </c>
      <c r="ID9707" s="200" t="s">
        <v>20794</v>
      </c>
      <c r="IE9707" s="200" t="s">
        <v>20795</v>
      </c>
      <c r="IF9707" s="200" t="s">
        <v>17242</v>
      </c>
    </row>
    <row r="9708" spans="237:240" x14ac:dyDescent="0.3">
      <c r="IC9708" s="200" t="s">
        <v>20791</v>
      </c>
      <c r="ID9708" s="200" t="s">
        <v>20796</v>
      </c>
      <c r="IE9708" s="200" t="s">
        <v>20797</v>
      </c>
      <c r="IF9708" s="200" t="s">
        <v>17242</v>
      </c>
    </row>
    <row r="9709" spans="237:240" x14ac:dyDescent="0.3">
      <c r="IC9709" s="200" t="s">
        <v>20791</v>
      </c>
      <c r="ID9709" s="200" t="s">
        <v>20798</v>
      </c>
      <c r="IE9709" s="200" t="s">
        <v>20799</v>
      </c>
      <c r="IF9709" s="200" t="s">
        <v>17242</v>
      </c>
    </row>
    <row r="9710" spans="237:240" x14ac:dyDescent="0.3">
      <c r="IC9710" s="200" t="s">
        <v>20800</v>
      </c>
      <c r="ID9710" s="200" t="s">
        <v>20801</v>
      </c>
      <c r="IE9710" s="200" t="s">
        <v>20802</v>
      </c>
      <c r="IF9710" s="200" t="s">
        <v>17242</v>
      </c>
    </row>
    <row r="9711" spans="237:240" x14ac:dyDescent="0.3">
      <c r="IC9711" s="200" t="s">
        <v>20803</v>
      </c>
      <c r="ID9711" s="200" t="s">
        <v>20804</v>
      </c>
      <c r="IE9711" s="200" t="s">
        <v>20805</v>
      </c>
      <c r="IF9711" s="200" t="s">
        <v>17242</v>
      </c>
    </row>
    <row r="9712" spans="237:240" x14ac:dyDescent="0.3">
      <c r="IC9712" s="200" t="s">
        <v>20806</v>
      </c>
      <c r="ID9712" s="200" t="s">
        <v>20807</v>
      </c>
      <c r="IE9712" s="200" t="s">
        <v>20808</v>
      </c>
      <c r="IF9712" s="200" t="s">
        <v>17242</v>
      </c>
    </row>
    <row r="9713" spans="237:240" x14ac:dyDescent="0.3">
      <c r="IC9713" s="200" t="s">
        <v>20806</v>
      </c>
      <c r="ID9713" s="200" t="s">
        <v>20809</v>
      </c>
      <c r="IE9713" s="200" t="s">
        <v>20810</v>
      </c>
      <c r="IF9713" s="200" t="s">
        <v>17242</v>
      </c>
    </row>
    <row r="9714" spans="237:240" x14ac:dyDescent="0.3">
      <c r="IC9714" s="200" t="s">
        <v>20806</v>
      </c>
      <c r="ID9714" s="200" t="s">
        <v>20811</v>
      </c>
      <c r="IE9714" s="200" t="s">
        <v>20812</v>
      </c>
      <c r="IF9714" s="200" t="s">
        <v>17242</v>
      </c>
    </row>
    <row r="9715" spans="237:240" x14ac:dyDescent="0.3">
      <c r="IC9715" s="200" t="s">
        <v>20806</v>
      </c>
      <c r="ID9715" s="200" t="s">
        <v>20813</v>
      </c>
      <c r="IE9715" s="200" t="s">
        <v>20814</v>
      </c>
      <c r="IF9715" s="200" t="s">
        <v>17242</v>
      </c>
    </row>
    <row r="9716" spans="237:240" x14ac:dyDescent="0.3">
      <c r="IC9716" s="200" t="s">
        <v>20806</v>
      </c>
      <c r="ID9716" s="200" t="s">
        <v>18995</v>
      </c>
      <c r="IE9716" s="200" t="s">
        <v>20815</v>
      </c>
      <c r="IF9716" s="200" t="s">
        <v>17242</v>
      </c>
    </row>
    <row r="9717" spans="237:240" x14ac:dyDescent="0.3">
      <c r="IC9717" s="200" t="s">
        <v>20806</v>
      </c>
      <c r="ID9717" s="200" t="s">
        <v>20816</v>
      </c>
      <c r="IE9717" s="200" t="s">
        <v>20817</v>
      </c>
      <c r="IF9717" s="200" t="s">
        <v>17242</v>
      </c>
    </row>
    <row r="9718" spans="237:240" x14ac:dyDescent="0.3">
      <c r="IC9718" s="200" t="s">
        <v>20806</v>
      </c>
      <c r="ID9718" s="200" t="s">
        <v>20818</v>
      </c>
      <c r="IE9718" s="200" t="s">
        <v>20819</v>
      </c>
      <c r="IF9718" s="200" t="s">
        <v>17242</v>
      </c>
    </row>
    <row r="9719" spans="237:240" x14ac:dyDescent="0.3">
      <c r="IC9719" s="200" t="s">
        <v>20820</v>
      </c>
      <c r="ID9719" s="200" t="s">
        <v>20821</v>
      </c>
      <c r="IE9719" s="200" t="s">
        <v>20822</v>
      </c>
      <c r="IF9719" s="200" t="s">
        <v>17242</v>
      </c>
    </row>
    <row r="9720" spans="237:240" x14ac:dyDescent="0.3">
      <c r="IC9720" s="200" t="s">
        <v>20820</v>
      </c>
      <c r="ID9720" s="200" t="s">
        <v>20823</v>
      </c>
      <c r="IE9720" s="200" t="s">
        <v>20824</v>
      </c>
      <c r="IF9720" s="200" t="s">
        <v>17242</v>
      </c>
    </row>
    <row r="9721" spans="237:240" x14ac:dyDescent="0.3">
      <c r="IC9721" s="200" t="s">
        <v>20820</v>
      </c>
      <c r="ID9721" s="200" t="s">
        <v>20825</v>
      </c>
      <c r="IE9721" s="200" t="s">
        <v>20826</v>
      </c>
      <c r="IF9721" s="200" t="s">
        <v>17242</v>
      </c>
    </row>
    <row r="9722" spans="237:240" x14ac:dyDescent="0.3">
      <c r="IC9722" s="200" t="s">
        <v>20827</v>
      </c>
      <c r="ID9722" s="200" t="s">
        <v>20828</v>
      </c>
      <c r="IE9722" s="200" t="s">
        <v>20829</v>
      </c>
      <c r="IF9722" s="200" t="s">
        <v>17242</v>
      </c>
    </row>
    <row r="9723" spans="237:240" x14ac:dyDescent="0.3">
      <c r="IC9723" s="200" t="s">
        <v>20830</v>
      </c>
      <c r="ID9723" s="200" t="s">
        <v>20831</v>
      </c>
      <c r="IE9723" s="200" t="s">
        <v>20832</v>
      </c>
      <c r="IF9723" s="200" t="s">
        <v>17242</v>
      </c>
    </row>
    <row r="9724" spans="237:240" x14ac:dyDescent="0.3">
      <c r="IC9724" s="200" t="s">
        <v>20830</v>
      </c>
      <c r="ID9724" s="200" t="s">
        <v>20833</v>
      </c>
      <c r="IE9724" s="200" t="s">
        <v>20834</v>
      </c>
      <c r="IF9724" s="200" t="s">
        <v>17242</v>
      </c>
    </row>
    <row r="9725" spans="237:240" x14ac:dyDescent="0.3">
      <c r="IC9725" s="200" t="s">
        <v>20830</v>
      </c>
      <c r="ID9725" s="200" t="s">
        <v>20835</v>
      </c>
      <c r="IE9725" s="200" t="s">
        <v>20836</v>
      </c>
      <c r="IF9725" s="200" t="s">
        <v>17242</v>
      </c>
    </row>
    <row r="9726" spans="237:240" x14ac:dyDescent="0.3">
      <c r="IC9726" s="200" t="s">
        <v>20837</v>
      </c>
      <c r="ID9726" s="200" t="s">
        <v>20838</v>
      </c>
      <c r="IE9726" s="200" t="s">
        <v>20839</v>
      </c>
      <c r="IF9726" s="200" t="s">
        <v>17242</v>
      </c>
    </row>
    <row r="9727" spans="237:240" x14ac:dyDescent="0.3">
      <c r="IC9727" s="200" t="s">
        <v>20840</v>
      </c>
      <c r="ID9727" s="200" t="s">
        <v>20841</v>
      </c>
      <c r="IE9727" s="200" t="s">
        <v>20842</v>
      </c>
      <c r="IF9727" s="200" t="s">
        <v>17242</v>
      </c>
    </row>
    <row r="9728" spans="237:240" x14ac:dyDescent="0.3">
      <c r="IC9728" s="200" t="s">
        <v>20840</v>
      </c>
      <c r="ID9728" s="200" t="s">
        <v>20843</v>
      </c>
      <c r="IE9728" s="200" t="s">
        <v>20844</v>
      </c>
      <c r="IF9728" s="200" t="s">
        <v>17242</v>
      </c>
    </row>
    <row r="9729" spans="237:240" x14ac:dyDescent="0.3">
      <c r="IC9729" s="200" t="s">
        <v>20840</v>
      </c>
      <c r="ID9729" s="200" t="s">
        <v>20845</v>
      </c>
      <c r="IE9729" s="200" t="s">
        <v>20846</v>
      </c>
      <c r="IF9729" s="200" t="s">
        <v>17242</v>
      </c>
    </row>
    <row r="9730" spans="237:240" x14ac:dyDescent="0.3">
      <c r="IC9730" s="200" t="s">
        <v>20840</v>
      </c>
      <c r="ID9730" s="200" t="s">
        <v>20847</v>
      </c>
      <c r="IE9730" s="200" t="s">
        <v>20848</v>
      </c>
      <c r="IF9730" s="200" t="s">
        <v>17242</v>
      </c>
    </row>
    <row r="9731" spans="237:240" x14ac:dyDescent="0.3">
      <c r="IC9731" s="200" t="s">
        <v>20849</v>
      </c>
      <c r="ID9731" s="200" t="s">
        <v>20850</v>
      </c>
      <c r="IE9731" s="200" t="s">
        <v>20851</v>
      </c>
      <c r="IF9731" s="200" t="s">
        <v>17242</v>
      </c>
    </row>
    <row r="9732" spans="237:240" x14ac:dyDescent="0.3">
      <c r="IC9732" s="200" t="s">
        <v>20849</v>
      </c>
      <c r="ID9732" s="200" t="s">
        <v>20852</v>
      </c>
      <c r="IE9732" s="200" t="s">
        <v>20853</v>
      </c>
      <c r="IF9732" s="200" t="s">
        <v>17242</v>
      </c>
    </row>
    <row r="9733" spans="237:240" x14ac:dyDescent="0.3">
      <c r="IC9733" s="200" t="s">
        <v>20849</v>
      </c>
      <c r="ID9733" s="200" t="s">
        <v>20854</v>
      </c>
      <c r="IE9733" s="200" t="s">
        <v>20855</v>
      </c>
      <c r="IF9733" s="200" t="s">
        <v>17242</v>
      </c>
    </row>
    <row r="9734" spans="237:240" x14ac:dyDescent="0.3">
      <c r="IC9734" s="200" t="s">
        <v>20856</v>
      </c>
      <c r="ID9734" s="200" t="s">
        <v>20857</v>
      </c>
      <c r="IE9734" s="200" t="s">
        <v>20858</v>
      </c>
      <c r="IF9734" s="200" t="s">
        <v>17242</v>
      </c>
    </row>
    <row r="9735" spans="237:240" x14ac:dyDescent="0.3">
      <c r="IC9735" s="200" t="s">
        <v>20859</v>
      </c>
      <c r="ID9735" s="200" t="s">
        <v>20860</v>
      </c>
      <c r="IE9735" s="200" t="s">
        <v>20861</v>
      </c>
      <c r="IF9735" s="200" t="s">
        <v>17242</v>
      </c>
    </row>
    <row r="9736" spans="237:240" x14ac:dyDescent="0.3">
      <c r="IC9736" s="200" t="s">
        <v>20859</v>
      </c>
      <c r="ID9736" s="200" t="s">
        <v>20862</v>
      </c>
      <c r="IE9736" s="200" t="s">
        <v>20863</v>
      </c>
      <c r="IF9736" s="200" t="s">
        <v>17242</v>
      </c>
    </row>
    <row r="9737" spans="237:240" x14ac:dyDescent="0.3">
      <c r="IC9737" s="200" t="s">
        <v>20859</v>
      </c>
      <c r="ID9737" s="200" t="s">
        <v>20864</v>
      </c>
      <c r="IE9737" s="200" t="s">
        <v>20865</v>
      </c>
      <c r="IF9737" s="200" t="s">
        <v>17242</v>
      </c>
    </row>
    <row r="9738" spans="237:240" x14ac:dyDescent="0.3">
      <c r="IC9738" s="200" t="s">
        <v>20859</v>
      </c>
      <c r="ID9738" s="200" t="s">
        <v>20866</v>
      </c>
      <c r="IE9738" s="200" t="s">
        <v>20867</v>
      </c>
      <c r="IF9738" s="200" t="s">
        <v>17242</v>
      </c>
    </row>
    <row r="9739" spans="237:240" x14ac:dyDescent="0.3">
      <c r="IC9739" s="200" t="s">
        <v>20859</v>
      </c>
      <c r="ID9739" s="200" t="s">
        <v>20868</v>
      </c>
      <c r="IE9739" s="200" t="s">
        <v>20869</v>
      </c>
      <c r="IF9739" s="200" t="s">
        <v>17242</v>
      </c>
    </row>
    <row r="9740" spans="237:240" x14ac:dyDescent="0.3">
      <c r="IC9740" s="200" t="s">
        <v>20859</v>
      </c>
      <c r="ID9740" s="200" t="s">
        <v>20870</v>
      </c>
      <c r="IE9740" s="200" t="s">
        <v>20871</v>
      </c>
      <c r="IF9740" s="200" t="s">
        <v>17242</v>
      </c>
    </row>
    <row r="9741" spans="237:240" x14ac:dyDescent="0.3">
      <c r="IC9741" s="200" t="s">
        <v>20859</v>
      </c>
      <c r="ID9741" s="200" t="s">
        <v>20872</v>
      </c>
      <c r="IE9741" s="200" t="s">
        <v>20873</v>
      </c>
      <c r="IF9741" s="200" t="s">
        <v>17242</v>
      </c>
    </row>
    <row r="9742" spans="237:240" x14ac:dyDescent="0.3">
      <c r="IC9742" s="200" t="s">
        <v>20859</v>
      </c>
      <c r="ID9742" s="200" t="s">
        <v>20874</v>
      </c>
      <c r="IE9742" s="200" t="s">
        <v>20875</v>
      </c>
      <c r="IF9742" s="200" t="s">
        <v>17242</v>
      </c>
    </row>
    <row r="9743" spans="237:240" x14ac:dyDescent="0.3">
      <c r="IC9743" s="200" t="s">
        <v>20859</v>
      </c>
      <c r="ID9743" s="200" t="s">
        <v>20876</v>
      </c>
      <c r="IE9743" s="200" t="s">
        <v>20877</v>
      </c>
      <c r="IF9743" s="200" t="s">
        <v>17242</v>
      </c>
    </row>
    <row r="9744" spans="237:240" x14ac:dyDescent="0.3">
      <c r="IC9744" s="200" t="s">
        <v>20859</v>
      </c>
      <c r="ID9744" s="200" t="s">
        <v>20878</v>
      </c>
      <c r="IE9744" s="200" t="s">
        <v>20879</v>
      </c>
      <c r="IF9744" s="200" t="s">
        <v>17242</v>
      </c>
    </row>
    <row r="9745" spans="237:240" x14ac:dyDescent="0.3">
      <c r="IC9745" s="200" t="s">
        <v>20859</v>
      </c>
      <c r="ID9745" s="200" t="s">
        <v>20880</v>
      </c>
      <c r="IE9745" s="200" t="s">
        <v>20881</v>
      </c>
      <c r="IF9745" s="200" t="s">
        <v>17242</v>
      </c>
    </row>
    <row r="9746" spans="237:240" x14ac:dyDescent="0.3">
      <c r="IC9746" s="200" t="s">
        <v>20859</v>
      </c>
      <c r="ID9746" s="200" t="s">
        <v>20882</v>
      </c>
      <c r="IE9746" s="200" t="s">
        <v>20883</v>
      </c>
      <c r="IF9746" s="200" t="s">
        <v>17242</v>
      </c>
    </row>
    <row r="9747" spans="237:240" x14ac:dyDescent="0.3">
      <c r="IC9747" s="200" t="s">
        <v>20859</v>
      </c>
      <c r="ID9747" s="200" t="s">
        <v>20884</v>
      </c>
      <c r="IE9747" s="200" t="s">
        <v>20885</v>
      </c>
      <c r="IF9747" s="200" t="s">
        <v>17242</v>
      </c>
    </row>
    <row r="9748" spans="237:240" x14ac:dyDescent="0.3">
      <c r="IC9748" s="200" t="s">
        <v>20859</v>
      </c>
      <c r="ID9748" s="200" t="s">
        <v>20886</v>
      </c>
      <c r="IE9748" s="200" t="s">
        <v>20887</v>
      </c>
      <c r="IF9748" s="200" t="s">
        <v>17242</v>
      </c>
    </row>
    <row r="9749" spans="237:240" x14ac:dyDescent="0.3">
      <c r="IC9749" s="200" t="s">
        <v>20859</v>
      </c>
      <c r="ID9749" s="200" t="s">
        <v>20888</v>
      </c>
      <c r="IE9749" s="200" t="s">
        <v>20889</v>
      </c>
      <c r="IF9749" s="200" t="s">
        <v>17242</v>
      </c>
    </row>
    <row r="9750" spans="237:240" x14ac:dyDescent="0.3">
      <c r="IC9750" s="200" t="s">
        <v>20890</v>
      </c>
      <c r="ID9750" s="200" t="s">
        <v>20891</v>
      </c>
      <c r="IE9750" s="200" t="s">
        <v>20892</v>
      </c>
      <c r="IF9750" s="200" t="s">
        <v>17242</v>
      </c>
    </row>
    <row r="9751" spans="237:240" x14ac:dyDescent="0.3">
      <c r="IC9751" s="200" t="s">
        <v>20890</v>
      </c>
      <c r="ID9751" s="200" t="s">
        <v>20893</v>
      </c>
      <c r="IE9751" s="200" t="s">
        <v>20894</v>
      </c>
      <c r="IF9751" s="200" t="s">
        <v>17242</v>
      </c>
    </row>
    <row r="9752" spans="237:240" x14ac:dyDescent="0.3">
      <c r="IC9752" s="200" t="s">
        <v>20895</v>
      </c>
      <c r="ID9752" s="200" t="s">
        <v>20896</v>
      </c>
      <c r="IE9752" s="200" t="s">
        <v>20897</v>
      </c>
      <c r="IF9752" s="200" t="s">
        <v>17242</v>
      </c>
    </row>
    <row r="9753" spans="237:240" x14ac:dyDescent="0.3">
      <c r="IC9753" s="200" t="s">
        <v>20898</v>
      </c>
      <c r="ID9753" s="200" t="s">
        <v>20899</v>
      </c>
      <c r="IE9753" s="200" t="s">
        <v>20900</v>
      </c>
      <c r="IF9753" s="200" t="s">
        <v>17242</v>
      </c>
    </row>
    <row r="9754" spans="237:240" x14ac:dyDescent="0.3">
      <c r="IC9754" s="200" t="s">
        <v>20901</v>
      </c>
      <c r="ID9754" s="200" t="s">
        <v>20902</v>
      </c>
      <c r="IE9754" s="200" t="s">
        <v>20903</v>
      </c>
      <c r="IF9754" s="200" t="s">
        <v>17242</v>
      </c>
    </row>
    <row r="9755" spans="237:240" x14ac:dyDescent="0.3">
      <c r="IC9755" s="200" t="s">
        <v>20904</v>
      </c>
      <c r="ID9755" s="200" t="s">
        <v>19572</v>
      </c>
      <c r="IE9755" s="200" t="s">
        <v>20905</v>
      </c>
      <c r="IF9755" s="200" t="s">
        <v>17242</v>
      </c>
    </row>
    <row r="9756" spans="237:240" x14ac:dyDescent="0.3">
      <c r="IC9756" s="200" t="s">
        <v>20904</v>
      </c>
      <c r="ID9756" s="200" t="s">
        <v>20906</v>
      </c>
      <c r="IE9756" s="200" t="s">
        <v>20907</v>
      </c>
      <c r="IF9756" s="200" t="s">
        <v>17242</v>
      </c>
    </row>
    <row r="9757" spans="237:240" x14ac:dyDescent="0.3">
      <c r="IC9757" s="200" t="s">
        <v>20904</v>
      </c>
      <c r="ID9757" s="200" t="s">
        <v>20908</v>
      </c>
      <c r="IE9757" s="200" t="s">
        <v>20909</v>
      </c>
      <c r="IF9757" s="200" t="s">
        <v>17242</v>
      </c>
    </row>
    <row r="9758" spans="237:240" x14ac:dyDescent="0.3">
      <c r="IC9758" s="200" t="s">
        <v>20904</v>
      </c>
      <c r="ID9758" s="200" t="s">
        <v>20910</v>
      </c>
      <c r="IE9758" s="200" t="s">
        <v>20911</v>
      </c>
      <c r="IF9758" s="200" t="s">
        <v>17242</v>
      </c>
    </row>
    <row r="9759" spans="237:240" x14ac:dyDescent="0.3">
      <c r="IC9759" s="200" t="s">
        <v>20904</v>
      </c>
      <c r="ID9759" s="200" t="s">
        <v>20912</v>
      </c>
      <c r="IE9759" s="200" t="s">
        <v>20913</v>
      </c>
      <c r="IF9759" s="200" t="s">
        <v>17242</v>
      </c>
    </row>
    <row r="9760" spans="237:240" x14ac:dyDescent="0.3">
      <c r="IC9760" s="200" t="s">
        <v>20904</v>
      </c>
      <c r="ID9760" s="200" t="s">
        <v>20914</v>
      </c>
      <c r="IE9760" s="200" t="s">
        <v>20915</v>
      </c>
      <c r="IF9760" s="200" t="s">
        <v>17242</v>
      </c>
    </row>
    <row r="9761" spans="237:240" x14ac:dyDescent="0.3">
      <c r="IC9761" s="200" t="s">
        <v>20904</v>
      </c>
      <c r="ID9761" s="200" t="s">
        <v>20916</v>
      </c>
      <c r="IE9761" s="200" t="s">
        <v>20917</v>
      </c>
      <c r="IF9761" s="200" t="s">
        <v>17242</v>
      </c>
    </row>
    <row r="9762" spans="237:240" x14ac:dyDescent="0.3">
      <c r="IC9762" s="200" t="s">
        <v>20918</v>
      </c>
      <c r="ID9762" s="200" t="s">
        <v>20919</v>
      </c>
      <c r="IE9762" s="200" t="s">
        <v>20920</v>
      </c>
      <c r="IF9762" s="200" t="s">
        <v>17242</v>
      </c>
    </row>
    <row r="9763" spans="237:240" x14ac:dyDescent="0.3">
      <c r="IC9763" s="200" t="s">
        <v>20921</v>
      </c>
      <c r="ID9763" s="200" t="s">
        <v>20922</v>
      </c>
      <c r="IE9763" s="200" t="s">
        <v>20923</v>
      </c>
      <c r="IF9763" s="200" t="s">
        <v>17242</v>
      </c>
    </row>
    <row r="9764" spans="237:240" x14ac:dyDescent="0.3">
      <c r="IC9764" s="200" t="s">
        <v>20924</v>
      </c>
      <c r="ID9764" s="200" t="s">
        <v>20925</v>
      </c>
      <c r="IE9764" s="200" t="s">
        <v>20926</v>
      </c>
      <c r="IF9764" s="200" t="s">
        <v>13029</v>
      </c>
    </row>
    <row r="9765" spans="237:240" x14ac:dyDescent="0.3">
      <c r="IC9765" s="200" t="s">
        <v>20927</v>
      </c>
      <c r="ID9765" s="200" t="s">
        <v>20925</v>
      </c>
      <c r="IE9765" s="200" t="s">
        <v>20926</v>
      </c>
      <c r="IF9765" s="200" t="s">
        <v>13029</v>
      </c>
    </row>
    <row r="9766" spans="237:240" x14ac:dyDescent="0.3">
      <c r="IC9766" s="200" t="s">
        <v>20928</v>
      </c>
      <c r="ID9766" s="200" t="s">
        <v>20925</v>
      </c>
      <c r="IE9766" s="200" t="s">
        <v>20926</v>
      </c>
      <c r="IF9766" s="200" t="s">
        <v>13029</v>
      </c>
    </row>
    <row r="9767" spans="237:240" x14ac:dyDescent="0.3">
      <c r="IC9767" s="200" t="s">
        <v>20929</v>
      </c>
      <c r="ID9767" s="200" t="s">
        <v>20925</v>
      </c>
      <c r="IE9767" s="200" t="s">
        <v>20926</v>
      </c>
      <c r="IF9767" s="200" t="s">
        <v>13029</v>
      </c>
    </row>
    <row r="9768" spans="237:240" x14ac:dyDescent="0.3">
      <c r="IC9768" s="200" t="s">
        <v>20930</v>
      </c>
      <c r="ID9768" s="200" t="s">
        <v>20925</v>
      </c>
      <c r="IE9768" s="200" t="s">
        <v>20926</v>
      </c>
      <c r="IF9768" s="200" t="s">
        <v>13029</v>
      </c>
    </row>
    <row r="9769" spans="237:240" x14ac:dyDescent="0.3">
      <c r="IC9769" s="200" t="s">
        <v>20931</v>
      </c>
      <c r="ID9769" s="200" t="s">
        <v>20932</v>
      </c>
      <c r="IE9769" s="200" t="s">
        <v>20933</v>
      </c>
      <c r="IF9769" s="200" t="s">
        <v>13029</v>
      </c>
    </row>
    <row r="9770" spans="237:240" x14ac:dyDescent="0.3">
      <c r="IC9770" s="200" t="s">
        <v>20934</v>
      </c>
      <c r="ID9770" s="200" t="s">
        <v>20935</v>
      </c>
      <c r="IE9770" s="200" t="s">
        <v>20936</v>
      </c>
      <c r="IF9770" s="200" t="s">
        <v>13029</v>
      </c>
    </row>
    <row r="9771" spans="237:240" x14ac:dyDescent="0.3">
      <c r="IC9771" s="200" t="s">
        <v>20937</v>
      </c>
      <c r="ID9771" s="200" t="s">
        <v>20938</v>
      </c>
      <c r="IE9771" s="200" t="s">
        <v>20939</v>
      </c>
      <c r="IF9771" s="200" t="s">
        <v>13029</v>
      </c>
    </row>
    <row r="9772" spans="237:240" x14ac:dyDescent="0.3">
      <c r="IC9772" s="200" t="s">
        <v>20940</v>
      </c>
      <c r="ID9772" s="200" t="s">
        <v>20941</v>
      </c>
      <c r="IE9772" s="200" t="s">
        <v>20942</v>
      </c>
      <c r="IF9772" s="200" t="s">
        <v>13029</v>
      </c>
    </row>
    <row r="9773" spans="237:240" x14ac:dyDescent="0.3">
      <c r="IC9773" s="200" t="s">
        <v>20943</v>
      </c>
      <c r="ID9773" s="200" t="s">
        <v>20944</v>
      </c>
      <c r="IE9773" s="200" t="s">
        <v>20945</v>
      </c>
      <c r="IF9773" s="200" t="s">
        <v>13029</v>
      </c>
    </row>
    <row r="9774" spans="237:240" x14ac:dyDescent="0.3">
      <c r="IC9774" s="200" t="s">
        <v>20946</v>
      </c>
      <c r="ID9774" s="200" t="s">
        <v>17898</v>
      </c>
      <c r="IE9774" s="200" t="s">
        <v>20947</v>
      </c>
      <c r="IF9774" s="200" t="s">
        <v>13029</v>
      </c>
    </row>
    <row r="9775" spans="237:240" x14ac:dyDescent="0.3">
      <c r="IC9775" s="200" t="s">
        <v>20948</v>
      </c>
      <c r="ID9775" s="200" t="s">
        <v>18337</v>
      </c>
      <c r="IE9775" s="200" t="s">
        <v>20949</v>
      </c>
      <c r="IF9775" s="200" t="s">
        <v>13029</v>
      </c>
    </row>
    <row r="9776" spans="237:240" x14ac:dyDescent="0.3">
      <c r="IC9776" s="200" t="s">
        <v>20950</v>
      </c>
      <c r="ID9776" s="200" t="s">
        <v>20951</v>
      </c>
      <c r="IE9776" s="200" t="s">
        <v>20952</v>
      </c>
      <c r="IF9776" s="200" t="s">
        <v>13029</v>
      </c>
    </row>
    <row r="9777" spans="237:240" x14ac:dyDescent="0.3">
      <c r="IC9777" s="200" t="s">
        <v>20953</v>
      </c>
      <c r="ID9777" s="200" t="s">
        <v>20954</v>
      </c>
      <c r="IE9777" s="200" t="s">
        <v>20955</v>
      </c>
      <c r="IF9777" s="200" t="s">
        <v>13029</v>
      </c>
    </row>
    <row r="9778" spans="237:240" x14ac:dyDescent="0.3">
      <c r="IC9778" s="200" t="s">
        <v>20956</v>
      </c>
      <c r="ID9778" s="200" t="s">
        <v>20957</v>
      </c>
      <c r="IE9778" s="200" t="s">
        <v>20958</v>
      </c>
      <c r="IF9778" s="200" t="s">
        <v>13029</v>
      </c>
    </row>
    <row r="9779" spans="237:240" x14ac:dyDescent="0.3">
      <c r="IC9779" s="200" t="s">
        <v>20959</v>
      </c>
      <c r="ID9779" s="200" t="s">
        <v>20960</v>
      </c>
      <c r="IE9779" s="200" t="s">
        <v>20961</v>
      </c>
      <c r="IF9779" s="200" t="s">
        <v>13029</v>
      </c>
    </row>
    <row r="9780" spans="237:240" x14ac:dyDescent="0.3">
      <c r="IC9780" s="200" t="s">
        <v>20962</v>
      </c>
      <c r="ID9780" s="200" t="s">
        <v>20963</v>
      </c>
      <c r="IE9780" s="200" t="s">
        <v>20964</v>
      </c>
      <c r="IF9780" s="200" t="s">
        <v>13029</v>
      </c>
    </row>
    <row r="9781" spans="237:240" x14ac:dyDescent="0.3">
      <c r="IC9781" s="200" t="s">
        <v>20965</v>
      </c>
      <c r="ID9781" s="200" t="s">
        <v>20966</v>
      </c>
      <c r="IE9781" s="200" t="s">
        <v>20967</v>
      </c>
      <c r="IF9781" s="200" t="s">
        <v>13029</v>
      </c>
    </row>
    <row r="9782" spans="237:240" x14ac:dyDescent="0.3">
      <c r="IC9782" s="200" t="s">
        <v>20968</v>
      </c>
      <c r="ID9782" s="200" t="s">
        <v>20969</v>
      </c>
      <c r="IE9782" s="200" t="s">
        <v>20970</v>
      </c>
      <c r="IF9782" s="200" t="s">
        <v>13029</v>
      </c>
    </row>
    <row r="9783" spans="237:240" x14ac:dyDescent="0.3">
      <c r="IC9783" s="200" t="s">
        <v>20971</v>
      </c>
      <c r="ID9783" s="200" t="s">
        <v>20972</v>
      </c>
      <c r="IE9783" s="200" t="s">
        <v>20973</v>
      </c>
      <c r="IF9783" s="200" t="s">
        <v>13029</v>
      </c>
    </row>
    <row r="9784" spans="237:240" x14ac:dyDescent="0.3">
      <c r="IC9784" s="200" t="s">
        <v>20974</v>
      </c>
      <c r="ID9784" s="200" t="s">
        <v>20975</v>
      </c>
      <c r="IE9784" s="200" t="s">
        <v>20976</v>
      </c>
      <c r="IF9784" s="200" t="s">
        <v>13029</v>
      </c>
    </row>
    <row r="9785" spans="237:240" x14ac:dyDescent="0.3">
      <c r="IC9785" s="200" t="s">
        <v>20977</v>
      </c>
      <c r="ID9785" s="200" t="s">
        <v>20978</v>
      </c>
      <c r="IE9785" s="200" t="s">
        <v>20979</v>
      </c>
      <c r="IF9785" s="200" t="s">
        <v>13029</v>
      </c>
    </row>
    <row r="9786" spans="237:240" x14ac:dyDescent="0.3">
      <c r="IC9786" s="200" t="s">
        <v>20980</v>
      </c>
      <c r="ID9786" s="200" t="s">
        <v>20981</v>
      </c>
      <c r="IE9786" s="200" t="s">
        <v>20982</v>
      </c>
      <c r="IF9786" s="200" t="s">
        <v>13029</v>
      </c>
    </row>
    <row r="9787" spans="237:240" x14ac:dyDescent="0.3">
      <c r="IC9787" s="200" t="s">
        <v>20983</v>
      </c>
      <c r="ID9787" s="200" t="s">
        <v>20984</v>
      </c>
      <c r="IE9787" s="200" t="s">
        <v>20985</v>
      </c>
      <c r="IF9787" s="200" t="s">
        <v>17242</v>
      </c>
    </row>
    <row r="9788" spans="237:240" x14ac:dyDescent="0.3">
      <c r="IC9788" s="200" t="s">
        <v>20983</v>
      </c>
      <c r="ID9788" s="200" t="s">
        <v>17350</v>
      </c>
      <c r="IE9788" s="200" t="s">
        <v>20986</v>
      </c>
      <c r="IF9788" s="200" t="s">
        <v>17242</v>
      </c>
    </row>
    <row r="9789" spans="237:240" x14ac:dyDescent="0.3">
      <c r="IC9789" s="200" t="s">
        <v>20983</v>
      </c>
      <c r="ID9789" s="200" t="s">
        <v>20987</v>
      </c>
      <c r="IE9789" s="200" t="s">
        <v>20988</v>
      </c>
      <c r="IF9789" s="200" t="s">
        <v>17242</v>
      </c>
    </row>
    <row r="9790" spans="237:240" x14ac:dyDescent="0.3">
      <c r="IC9790" s="200" t="s">
        <v>20989</v>
      </c>
      <c r="ID9790" s="200" t="s">
        <v>20990</v>
      </c>
      <c r="IE9790" s="200" t="s">
        <v>20991</v>
      </c>
      <c r="IF9790" s="200" t="s">
        <v>17242</v>
      </c>
    </row>
    <row r="9791" spans="237:240" x14ac:dyDescent="0.3">
      <c r="IC9791" s="200" t="s">
        <v>20989</v>
      </c>
      <c r="ID9791" s="200" t="s">
        <v>20992</v>
      </c>
      <c r="IE9791" s="200" t="s">
        <v>20993</v>
      </c>
      <c r="IF9791" s="200" t="s">
        <v>17242</v>
      </c>
    </row>
    <row r="9792" spans="237:240" x14ac:dyDescent="0.3">
      <c r="IC9792" s="200" t="s">
        <v>20989</v>
      </c>
      <c r="ID9792" s="200" t="s">
        <v>20994</v>
      </c>
      <c r="IE9792" s="200" t="s">
        <v>20995</v>
      </c>
      <c r="IF9792" s="200" t="s">
        <v>17242</v>
      </c>
    </row>
    <row r="9793" spans="237:240" x14ac:dyDescent="0.3">
      <c r="IC9793" s="200" t="s">
        <v>20989</v>
      </c>
      <c r="ID9793" s="200" t="s">
        <v>13884</v>
      </c>
      <c r="IE9793" s="200" t="s">
        <v>20996</v>
      </c>
      <c r="IF9793" s="200" t="s">
        <v>17242</v>
      </c>
    </row>
    <row r="9794" spans="237:240" x14ac:dyDescent="0.3">
      <c r="IC9794" s="200" t="s">
        <v>20989</v>
      </c>
      <c r="ID9794" s="200" t="s">
        <v>20997</v>
      </c>
      <c r="IE9794" s="200" t="s">
        <v>20998</v>
      </c>
      <c r="IF9794" s="200" t="s">
        <v>17242</v>
      </c>
    </row>
    <row r="9795" spans="237:240" x14ac:dyDescent="0.3">
      <c r="IC9795" s="200" t="s">
        <v>20989</v>
      </c>
      <c r="ID9795" s="200" t="s">
        <v>20999</v>
      </c>
      <c r="IE9795" s="200" t="s">
        <v>21000</v>
      </c>
      <c r="IF9795" s="200" t="s">
        <v>17242</v>
      </c>
    </row>
    <row r="9796" spans="237:240" x14ac:dyDescent="0.3">
      <c r="IC9796" s="200" t="s">
        <v>20989</v>
      </c>
      <c r="ID9796" s="200" t="s">
        <v>21001</v>
      </c>
      <c r="IE9796" s="200" t="s">
        <v>21002</v>
      </c>
      <c r="IF9796" s="200" t="s">
        <v>17242</v>
      </c>
    </row>
    <row r="9797" spans="237:240" x14ac:dyDescent="0.3">
      <c r="IC9797" s="200" t="s">
        <v>20989</v>
      </c>
      <c r="ID9797" s="200" t="s">
        <v>21003</v>
      </c>
      <c r="IE9797" s="200" t="s">
        <v>21004</v>
      </c>
      <c r="IF9797" s="200" t="s">
        <v>17242</v>
      </c>
    </row>
    <row r="9798" spans="237:240" x14ac:dyDescent="0.3">
      <c r="IC9798" s="200" t="s">
        <v>20989</v>
      </c>
      <c r="ID9798" s="200" t="s">
        <v>21005</v>
      </c>
      <c r="IE9798" s="200" t="s">
        <v>21006</v>
      </c>
      <c r="IF9798" s="200" t="s">
        <v>17242</v>
      </c>
    </row>
    <row r="9799" spans="237:240" x14ac:dyDescent="0.3">
      <c r="IC9799" s="200" t="s">
        <v>20989</v>
      </c>
      <c r="ID9799" s="200" t="s">
        <v>21007</v>
      </c>
      <c r="IE9799" s="200" t="s">
        <v>21008</v>
      </c>
      <c r="IF9799" s="200" t="s">
        <v>17242</v>
      </c>
    </row>
    <row r="9800" spans="237:240" x14ac:dyDescent="0.3">
      <c r="IC9800" s="200" t="s">
        <v>20989</v>
      </c>
      <c r="ID9800" s="200" t="s">
        <v>21009</v>
      </c>
      <c r="IE9800" s="200" t="s">
        <v>21010</v>
      </c>
      <c r="IF9800" s="200" t="s">
        <v>17242</v>
      </c>
    </row>
    <row r="9801" spans="237:240" x14ac:dyDescent="0.3">
      <c r="IC9801" s="200" t="s">
        <v>20989</v>
      </c>
      <c r="ID9801" s="200" t="s">
        <v>21011</v>
      </c>
      <c r="IE9801" s="200" t="s">
        <v>21012</v>
      </c>
      <c r="IF9801" s="200" t="s">
        <v>17242</v>
      </c>
    </row>
    <row r="9802" spans="237:240" x14ac:dyDescent="0.3">
      <c r="IC9802" s="200" t="s">
        <v>20989</v>
      </c>
      <c r="ID9802" s="200" t="s">
        <v>21013</v>
      </c>
      <c r="IE9802" s="200" t="s">
        <v>21014</v>
      </c>
      <c r="IF9802" s="200" t="s">
        <v>17242</v>
      </c>
    </row>
    <row r="9803" spans="237:240" x14ac:dyDescent="0.3">
      <c r="IC9803" s="200" t="s">
        <v>20989</v>
      </c>
      <c r="ID9803" s="200" t="s">
        <v>21015</v>
      </c>
      <c r="IE9803" s="200" t="s">
        <v>21016</v>
      </c>
      <c r="IF9803" s="200" t="s">
        <v>17242</v>
      </c>
    </row>
    <row r="9804" spans="237:240" x14ac:dyDescent="0.3">
      <c r="IC9804" s="200" t="s">
        <v>21017</v>
      </c>
      <c r="ID9804" s="200" t="s">
        <v>21018</v>
      </c>
      <c r="IE9804" s="200" t="s">
        <v>21019</v>
      </c>
      <c r="IF9804" s="200" t="s">
        <v>17242</v>
      </c>
    </row>
    <row r="9805" spans="237:240" x14ac:dyDescent="0.3">
      <c r="IC9805" s="200" t="s">
        <v>21017</v>
      </c>
      <c r="ID9805" s="200" t="s">
        <v>21020</v>
      </c>
      <c r="IE9805" s="200" t="s">
        <v>21021</v>
      </c>
      <c r="IF9805" s="200" t="s">
        <v>17242</v>
      </c>
    </row>
    <row r="9806" spans="237:240" x14ac:dyDescent="0.3">
      <c r="IC9806" s="200" t="s">
        <v>21017</v>
      </c>
      <c r="ID9806" s="200" t="s">
        <v>21022</v>
      </c>
      <c r="IE9806" s="200" t="s">
        <v>21023</v>
      </c>
      <c r="IF9806" s="200" t="s">
        <v>17242</v>
      </c>
    </row>
    <row r="9807" spans="237:240" x14ac:dyDescent="0.3">
      <c r="IC9807" s="200" t="s">
        <v>21024</v>
      </c>
      <c r="ID9807" s="200" t="s">
        <v>21025</v>
      </c>
      <c r="IE9807" s="200" t="s">
        <v>21026</v>
      </c>
      <c r="IF9807" s="200" t="s">
        <v>17242</v>
      </c>
    </row>
    <row r="9808" spans="237:240" x14ac:dyDescent="0.3">
      <c r="IC9808" s="200" t="s">
        <v>21024</v>
      </c>
      <c r="ID9808" s="200" t="s">
        <v>21027</v>
      </c>
      <c r="IE9808" s="200" t="s">
        <v>21028</v>
      </c>
      <c r="IF9808" s="200" t="s">
        <v>17242</v>
      </c>
    </row>
    <row r="9809" spans="237:240" x14ac:dyDescent="0.3">
      <c r="IC9809" s="200" t="s">
        <v>21024</v>
      </c>
      <c r="ID9809" s="200" t="s">
        <v>21029</v>
      </c>
      <c r="IE9809" s="200" t="s">
        <v>21030</v>
      </c>
      <c r="IF9809" s="200" t="s">
        <v>17242</v>
      </c>
    </row>
    <row r="9810" spans="237:240" x14ac:dyDescent="0.3">
      <c r="IC9810" s="200" t="s">
        <v>21024</v>
      </c>
      <c r="ID9810" s="200" t="s">
        <v>21031</v>
      </c>
      <c r="IE9810" s="200" t="s">
        <v>21032</v>
      </c>
      <c r="IF9810" s="200" t="s">
        <v>17242</v>
      </c>
    </row>
    <row r="9811" spans="237:240" x14ac:dyDescent="0.3">
      <c r="IC9811" s="200" t="s">
        <v>21024</v>
      </c>
      <c r="ID9811" s="200" t="s">
        <v>21033</v>
      </c>
      <c r="IE9811" s="200" t="s">
        <v>21034</v>
      </c>
      <c r="IF9811" s="200" t="s">
        <v>17242</v>
      </c>
    </row>
    <row r="9812" spans="237:240" x14ac:dyDescent="0.3">
      <c r="IC9812" s="200" t="s">
        <v>21024</v>
      </c>
      <c r="ID9812" s="200" t="s">
        <v>18377</v>
      </c>
      <c r="IE9812" s="200" t="s">
        <v>21035</v>
      </c>
      <c r="IF9812" s="200" t="s">
        <v>17242</v>
      </c>
    </row>
    <row r="9813" spans="237:240" x14ac:dyDescent="0.3">
      <c r="IC9813" s="200" t="s">
        <v>21024</v>
      </c>
      <c r="ID9813" s="200" t="s">
        <v>21036</v>
      </c>
      <c r="IE9813" s="200" t="s">
        <v>21037</v>
      </c>
      <c r="IF9813" s="200" t="s">
        <v>17242</v>
      </c>
    </row>
    <row r="9814" spans="237:240" x14ac:dyDescent="0.3">
      <c r="IC9814" s="200" t="s">
        <v>21024</v>
      </c>
      <c r="ID9814" s="200" t="s">
        <v>21038</v>
      </c>
      <c r="IE9814" s="200" t="s">
        <v>21039</v>
      </c>
      <c r="IF9814" s="200" t="s">
        <v>17242</v>
      </c>
    </row>
    <row r="9815" spans="237:240" x14ac:dyDescent="0.3">
      <c r="IC9815" s="200" t="s">
        <v>21040</v>
      </c>
      <c r="ID9815" s="200" t="s">
        <v>21041</v>
      </c>
      <c r="IE9815" s="200" t="s">
        <v>21042</v>
      </c>
      <c r="IF9815" s="200" t="s">
        <v>17242</v>
      </c>
    </row>
    <row r="9816" spans="237:240" x14ac:dyDescent="0.3">
      <c r="IC9816" s="200" t="s">
        <v>21043</v>
      </c>
      <c r="ID9816" s="200" t="s">
        <v>21044</v>
      </c>
      <c r="IE9816" s="200" t="s">
        <v>21045</v>
      </c>
      <c r="IF9816" s="200" t="s">
        <v>17242</v>
      </c>
    </row>
    <row r="9817" spans="237:240" x14ac:dyDescent="0.3">
      <c r="IC9817" s="200" t="s">
        <v>21043</v>
      </c>
      <c r="ID9817" s="200" t="s">
        <v>21046</v>
      </c>
      <c r="IE9817" s="200" t="s">
        <v>21047</v>
      </c>
      <c r="IF9817" s="200" t="s">
        <v>17242</v>
      </c>
    </row>
    <row r="9818" spans="237:240" x14ac:dyDescent="0.3">
      <c r="IC9818" s="200" t="s">
        <v>21048</v>
      </c>
      <c r="ID9818" s="200" t="s">
        <v>21049</v>
      </c>
      <c r="IE9818" s="200" t="s">
        <v>21050</v>
      </c>
      <c r="IF9818" s="200" t="s">
        <v>17242</v>
      </c>
    </row>
    <row r="9819" spans="237:240" x14ac:dyDescent="0.3">
      <c r="IC9819" s="200" t="s">
        <v>21051</v>
      </c>
      <c r="ID9819" s="200" t="s">
        <v>21052</v>
      </c>
      <c r="IE9819" s="200" t="s">
        <v>21053</v>
      </c>
      <c r="IF9819" s="200" t="s">
        <v>17242</v>
      </c>
    </row>
    <row r="9820" spans="237:240" x14ac:dyDescent="0.3">
      <c r="IC9820" s="200" t="s">
        <v>21054</v>
      </c>
      <c r="ID9820" s="200" t="s">
        <v>21055</v>
      </c>
      <c r="IE9820" s="200" t="s">
        <v>21056</v>
      </c>
      <c r="IF9820" s="200" t="s">
        <v>17242</v>
      </c>
    </row>
    <row r="9821" spans="237:240" x14ac:dyDescent="0.3">
      <c r="IC9821" s="200" t="s">
        <v>21054</v>
      </c>
      <c r="ID9821" s="200" t="s">
        <v>21057</v>
      </c>
      <c r="IE9821" s="200" t="s">
        <v>21058</v>
      </c>
      <c r="IF9821" s="200" t="s">
        <v>17242</v>
      </c>
    </row>
    <row r="9822" spans="237:240" x14ac:dyDescent="0.3">
      <c r="IC9822" s="200" t="s">
        <v>21059</v>
      </c>
      <c r="ID9822" s="200" t="s">
        <v>20213</v>
      </c>
      <c r="IE9822" s="200" t="s">
        <v>21060</v>
      </c>
      <c r="IF9822" s="200" t="s">
        <v>17242</v>
      </c>
    </row>
    <row r="9823" spans="237:240" x14ac:dyDescent="0.3">
      <c r="IC9823" s="200" t="s">
        <v>21059</v>
      </c>
      <c r="ID9823" s="200" t="s">
        <v>18555</v>
      </c>
      <c r="IE9823" s="200" t="s">
        <v>21061</v>
      </c>
      <c r="IF9823" s="200" t="s">
        <v>17242</v>
      </c>
    </row>
    <row r="9824" spans="237:240" x14ac:dyDescent="0.3">
      <c r="IC9824" s="200" t="s">
        <v>21062</v>
      </c>
      <c r="ID9824" s="200" t="s">
        <v>21063</v>
      </c>
      <c r="IE9824" s="200" t="s">
        <v>21064</v>
      </c>
      <c r="IF9824" s="200" t="s">
        <v>17242</v>
      </c>
    </row>
    <row r="9825" spans="237:240" x14ac:dyDescent="0.3">
      <c r="IC9825" s="200" t="s">
        <v>21065</v>
      </c>
      <c r="ID9825" s="200" t="s">
        <v>21066</v>
      </c>
      <c r="IE9825" s="200" t="s">
        <v>21067</v>
      </c>
      <c r="IF9825" s="200" t="s">
        <v>17242</v>
      </c>
    </row>
    <row r="9826" spans="237:240" x14ac:dyDescent="0.3">
      <c r="IC9826" s="200" t="s">
        <v>21065</v>
      </c>
      <c r="ID9826" s="200" t="s">
        <v>21068</v>
      </c>
      <c r="IE9826" s="200" t="s">
        <v>21069</v>
      </c>
      <c r="IF9826" s="200" t="s">
        <v>17242</v>
      </c>
    </row>
    <row r="9827" spans="237:240" x14ac:dyDescent="0.3">
      <c r="IC9827" s="200" t="s">
        <v>21065</v>
      </c>
      <c r="ID9827" s="200" t="s">
        <v>21070</v>
      </c>
      <c r="IE9827" s="200" t="s">
        <v>21071</v>
      </c>
      <c r="IF9827" s="200" t="s">
        <v>17242</v>
      </c>
    </row>
    <row r="9828" spans="237:240" x14ac:dyDescent="0.3">
      <c r="IC9828" s="200" t="s">
        <v>21072</v>
      </c>
      <c r="ID9828" s="200" t="s">
        <v>18174</v>
      </c>
      <c r="IE9828" s="200" t="s">
        <v>21073</v>
      </c>
      <c r="IF9828" s="200" t="s">
        <v>17242</v>
      </c>
    </row>
    <row r="9829" spans="237:240" x14ac:dyDescent="0.3">
      <c r="IC9829" s="200" t="s">
        <v>21074</v>
      </c>
      <c r="ID9829" s="200" t="s">
        <v>21075</v>
      </c>
      <c r="IE9829" s="200" t="s">
        <v>21076</v>
      </c>
      <c r="IF9829" s="200" t="s">
        <v>17242</v>
      </c>
    </row>
    <row r="9830" spans="237:240" x14ac:dyDescent="0.3">
      <c r="IC9830" s="200" t="s">
        <v>21074</v>
      </c>
      <c r="ID9830" s="200" t="s">
        <v>21077</v>
      </c>
      <c r="IE9830" s="200" t="s">
        <v>21078</v>
      </c>
      <c r="IF9830" s="200" t="s">
        <v>17242</v>
      </c>
    </row>
    <row r="9831" spans="237:240" x14ac:dyDescent="0.3">
      <c r="IC9831" s="200" t="s">
        <v>21079</v>
      </c>
      <c r="ID9831" s="200" t="s">
        <v>21080</v>
      </c>
      <c r="IE9831" s="200" t="s">
        <v>21081</v>
      </c>
      <c r="IF9831" s="200" t="s">
        <v>17242</v>
      </c>
    </row>
    <row r="9832" spans="237:240" x14ac:dyDescent="0.3">
      <c r="IC9832" s="200" t="s">
        <v>21079</v>
      </c>
      <c r="ID9832" s="200" t="s">
        <v>21082</v>
      </c>
      <c r="IE9832" s="200" t="s">
        <v>21083</v>
      </c>
      <c r="IF9832" s="200" t="s">
        <v>17242</v>
      </c>
    </row>
    <row r="9833" spans="237:240" x14ac:dyDescent="0.3">
      <c r="IC9833" s="200" t="s">
        <v>21084</v>
      </c>
      <c r="ID9833" s="200" t="s">
        <v>21085</v>
      </c>
      <c r="IE9833" s="200" t="s">
        <v>21086</v>
      </c>
      <c r="IF9833" s="200" t="s">
        <v>17242</v>
      </c>
    </row>
    <row r="9834" spans="237:240" x14ac:dyDescent="0.3">
      <c r="IC9834" s="200" t="s">
        <v>21087</v>
      </c>
      <c r="ID9834" s="200" t="s">
        <v>21088</v>
      </c>
      <c r="IE9834" s="200" t="s">
        <v>21089</v>
      </c>
      <c r="IF9834" s="200" t="s">
        <v>17242</v>
      </c>
    </row>
    <row r="9835" spans="237:240" x14ac:dyDescent="0.3">
      <c r="IC9835" s="200" t="s">
        <v>21090</v>
      </c>
      <c r="ID9835" s="200" t="s">
        <v>21091</v>
      </c>
      <c r="IE9835" s="200" t="s">
        <v>21092</v>
      </c>
      <c r="IF9835" s="200" t="s">
        <v>17242</v>
      </c>
    </row>
    <row r="9836" spans="237:240" x14ac:dyDescent="0.3">
      <c r="IC9836" s="200" t="s">
        <v>21090</v>
      </c>
      <c r="ID9836" s="200" t="s">
        <v>21093</v>
      </c>
      <c r="IE9836" s="200" t="s">
        <v>21094</v>
      </c>
      <c r="IF9836" s="200" t="s">
        <v>17242</v>
      </c>
    </row>
    <row r="9837" spans="237:240" x14ac:dyDescent="0.3">
      <c r="IC9837" s="200" t="s">
        <v>21090</v>
      </c>
      <c r="ID9837" s="200" t="s">
        <v>21095</v>
      </c>
      <c r="IE9837" s="200" t="s">
        <v>21096</v>
      </c>
      <c r="IF9837" s="200" t="s">
        <v>17242</v>
      </c>
    </row>
    <row r="9838" spans="237:240" x14ac:dyDescent="0.3">
      <c r="IC9838" s="200" t="s">
        <v>21097</v>
      </c>
      <c r="ID9838" s="200" t="s">
        <v>7434</v>
      </c>
      <c r="IE9838" s="200" t="s">
        <v>21098</v>
      </c>
      <c r="IF9838" s="200" t="s">
        <v>17242</v>
      </c>
    </row>
    <row r="9839" spans="237:240" x14ac:dyDescent="0.3">
      <c r="IC9839" s="200" t="s">
        <v>21097</v>
      </c>
      <c r="ID9839" s="200" t="s">
        <v>21099</v>
      </c>
      <c r="IE9839" s="200" t="s">
        <v>21100</v>
      </c>
      <c r="IF9839" s="200" t="s">
        <v>17242</v>
      </c>
    </row>
    <row r="9840" spans="237:240" x14ac:dyDescent="0.3">
      <c r="IC9840" s="200" t="s">
        <v>21097</v>
      </c>
      <c r="ID9840" s="200" t="s">
        <v>19871</v>
      </c>
      <c r="IE9840" s="200" t="s">
        <v>21101</v>
      </c>
      <c r="IF9840" s="200" t="s">
        <v>17242</v>
      </c>
    </row>
    <row r="9841" spans="237:240" x14ac:dyDescent="0.3">
      <c r="IC9841" s="200" t="s">
        <v>21097</v>
      </c>
      <c r="ID9841" s="200" t="s">
        <v>21102</v>
      </c>
      <c r="IE9841" s="200" t="s">
        <v>21103</v>
      </c>
      <c r="IF9841" s="200" t="s">
        <v>17242</v>
      </c>
    </row>
    <row r="9842" spans="237:240" x14ac:dyDescent="0.3">
      <c r="IC9842" s="200" t="s">
        <v>21097</v>
      </c>
      <c r="ID9842" s="200" t="s">
        <v>21104</v>
      </c>
      <c r="IE9842" s="200" t="s">
        <v>21105</v>
      </c>
      <c r="IF9842" s="200" t="s">
        <v>17242</v>
      </c>
    </row>
    <row r="9843" spans="237:240" x14ac:dyDescent="0.3">
      <c r="IC9843" s="200" t="s">
        <v>21097</v>
      </c>
      <c r="ID9843" s="200" t="s">
        <v>21106</v>
      </c>
      <c r="IE9843" s="200" t="s">
        <v>21107</v>
      </c>
      <c r="IF9843" s="200" t="s">
        <v>17242</v>
      </c>
    </row>
    <row r="9844" spans="237:240" x14ac:dyDescent="0.3">
      <c r="IC9844" s="200" t="s">
        <v>21108</v>
      </c>
      <c r="ID9844" s="200" t="s">
        <v>21109</v>
      </c>
      <c r="IE9844" s="200" t="s">
        <v>21110</v>
      </c>
      <c r="IF9844" s="200" t="s">
        <v>17242</v>
      </c>
    </row>
    <row r="9845" spans="237:240" x14ac:dyDescent="0.3">
      <c r="IC9845" s="200" t="s">
        <v>21108</v>
      </c>
      <c r="ID9845" s="200" t="s">
        <v>21111</v>
      </c>
      <c r="IE9845" s="200" t="s">
        <v>21112</v>
      </c>
      <c r="IF9845" s="200" t="s">
        <v>17242</v>
      </c>
    </row>
    <row r="9846" spans="237:240" x14ac:dyDescent="0.3">
      <c r="IC9846" s="200" t="s">
        <v>21108</v>
      </c>
      <c r="ID9846" s="200" t="s">
        <v>21113</v>
      </c>
      <c r="IE9846" s="200" t="s">
        <v>21114</v>
      </c>
      <c r="IF9846" s="200" t="s">
        <v>17242</v>
      </c>
    </row>
    <row r="9847" spans="237:240" x14ac:dyDescent="0.3">
      <c r="IC9847" s="200" t="s">
        <v>21108</v>
      </c>
      <c r="ID9847" s="200" t="s">
        <v>21115</v>
      </c>
      <c r="IE9847" s="200" t="s">
        <v>21116</v>
      </c>
      <c r="IF9847" s="200" t="s">
        <v>17242</v>
      </c>
    </row>
    <row r="9848" spans="237:240" x14ac:dyDescent="0.3">
      <c r="IC9848" s="200" t="s">
        <v>21108</v>
      </c>
      <c r="ID9848" s="200" t="s">
        <v>21117</v>
      </c>
      <c r="IE9848" s="200" t="s">
        <v>21118</v>
      </c>
      <c r="IF9848" s="200" t="s">
        <v>17242</v>
      </c>
    </row>
    <row r="9849" spans="237:240" x14ac:dyDescent="0.3">
      <c r="IC9849" s="200" t="s">
        <v>21108</v>
      </c>
      <c r="ID9849" s="200" t="s">
        <v>21119</v>
      </c>
      <c r="IE9849" s="200" t="s">
        <v>21120</v>
      </c>
      <c r="IF9849" s="200" t="s">
        <v>17242</v>
      </c>
    </row>
    <row r="9850" spans="237:240" x14ac:dyDescent="0.3">
      <c r="IC9850" s="200" t="s">
        <v>21108</v>
      </c>
      <c r="ID9850" s="200" t="s">
        <v>21121</v>
      </c>
      <c r="IE9850" s="200" t="s">
        <v>21122</v>
      </c>
      <c r="IF9850" s="200" t="s">
        <v>17242</v>
      </c>
    </row>
    <row r="9851" spans="237:240" x14ac:dyDescent="0.3">
      <c r="IC9851" s="200" t="s">
        <v>21108</v>
      </c>
      <c r="ID9851" s="200" t="s">
        <v>20317</v>
      </c>
      <c r="IE9851" s="200" t="s">
        <v>21123</v>
      </c>
      <c r="IF9851" s="200" t="s">
        <v>17242</v>
      </c>
    </row>
    <row r="9852" spans="237:240" x14ac:dyDescent="0.3">
      <c r="IC9852" s="200" t="s">
        <v>21108</v>
      </c>
      <c r="ID9852" s="200" t="s">
        <v>21124</v>
      </c>
      <c r="IE9852" s="200" t="s">
        <v>21125</v>
      </c>
      <c r="IF9852" s="200" t="s">
        <v>17242</v>
      </c>
    </row>
    <row r="9853" spans="237:240" x14ac:dyDescent="0.3">
      <c r="IC9853" s="200" t="s">
        <v>21108</v>
      </c>
      <c r="ID9853" s="200" t="s">
        <v>21126</v>
      </c>
      <c r="IE9853" s="200" t="s">
        <v>21127</v>
      </c>
      <c r="IF9853" s="200" t="s">
        <v>17242</v>
      </c>
    </row>
    <row r="9854" spans="237:240" x14ac:dyDescent="0.3">
      <c r="IC9854" s="200" t="s">
        <v>21108</v>
      </c>
      <c r="ID9854" s="200" t="s">
        <v>21128</v>
      </c>
      <c r="IE9854" s="200" t="s">
        <v>21129</v>
      </c>
      <c r="IF9854" s="200" t="s">
        <v>17242</v>
      </c>
    </row>
    <row r="9855" spans="237:240" x14ac:dyDescent="0.3">
      <c r="IC9855" s="200" t="s">
        <v>21108</v>
      </c>
      <c r="ID9855" s="200" t="s">
        <v>21130</v>
      </c>
      <c r="IE9855" s="200" t="s">
        <v>21131</v>
      </c>
      <c r="IF9855" s="200" t="s">
        <v>17242</v>
      </c>
    </row>
    <row r="9856" spans="237:240" x14ac:dyDescent="0.3">
      <c r="IC9856" s="200" t="s">
        <v>21108</v>
      </c>
      <c r="ID9856" s="200" t="s">
        <v>21132</v>
      </c>
      <c r="IE9856" s="200" t="s">
        <v>21133</v>
      </c>
      <c r="IF9856" s="200" t="s">
        <v>17242</v>
      </c>
    </row>
    <row r="9857" spans="237:240" x14ac:dyDescent="0.3">
      <c r="IC9857" s="200" t="s">
        <v>21108</v>
      </c>
      <c r="ID9857" s="200" t="s">
        <v>21134</v>
      </c>
      <c r="IE9857" s="200" t="s">
        <v>21135</v>
      </c>
      <c r="IF9857" s="200" t="s">
        <v>17242</v>
      </c>
    </row>
    <row r="9858" spans="237:240" x14ac:dyDescent="0.3">
      <c r="IC9858" s="200" t="s">
        <v>21108</v>
      </c>
      <c r="ID9858" s="200" t="s">
        <v>21136</v>
      </c>
      <c r="IE9858" s="200" t="s">
        <v>21137</v>
      </c>
      <c r="IF9858" s="200" t="s">
        <v>17242</v>
      </c>
    </row>
    <row r="9859" spans="237:240" x14ac:dyDescent="0.3">
      <c r="IC9859" s="200" t="s">
        <v>21108</v>
      </c>
      <c r="ID9859" s="200" t="s">
        <v>21138</v>
      </c>
      <c r="IE9859" s="200" t="s">
        <v>21139</v>
      </c>
      <c r="IF9859" s="200" t="s">
        <v>17242</v>
      </c>
    </row>
    <row r="9860" spans="237:240" x14ac:dyDescent="0.3">
      <c r="IC9860" s="200" t="s">
        <v>21108</v>
      </c>
      <c r="ID9860" s="200" t="s">
        <v>21140</v>
      </c>
      <c r="IE9860" s="200" t="s">
        <v>21141</v>
      </c>
      <c r="IF9860" s="200" t="s">
        <v>17242</v>
      </c>
    </row>
    <row r="9861" spans="237:240" x14ac:dyDescent="0.3">
      <c r="IC9861" s="200" t="s">
        <v>21142</v>
      </c>
      <c r="ID9861" s="200" t="s">
        <v>21143</v>
      </c>
      <c r="IE9861" s="200" t="s">
        <v>21144</v>
      </c>
      <c r="IF9861" s="200" t="s">
        <v>17242</v>
      </c>
    </row>
    <row r="9862" spans="237:240" x14ac:dyDescent="0.3">
      <c r="IC9862" s="200" t="s">
        <v>21142</v>
      </c>
      <c r="ID9862" s="200" t="s">
        <v>21145</v>
      </c>
      <c r="IE9862" s="200" t="s">
        <v>21146</v>
      </c>
      <c r="IF9862" s="200" t="s">
        <v>17242</v>
      </c>
    </row>
    <row r="9863" spans="237:240" x14ac:dyDescent="0.3">
      <c r="IC9863" s="200" t="s">
        <v>21142</v>
      </c>
      <c r="ID9863" s="200" t="s">
        <v>21147</v>
      </c>
      <c r="IE9863" s="200" t="s">
        <v>21148</v>
      </c>
      <c r="IF9863" s="200" t="s">
        <v>17242</v>
      </c>
    </row>
    <row r="9864" spans="237:240" x14ac:dyDescent="0.3">
      <c r="IC9864" s="200" t="s">
        <v>21142</v>
      </c>
      <c r="ID9864" s="200" t="s">
        <v>21149</v>
      </c>
      <c r="IE9864" s="200" t="s">
        <v>21150</v>
      </c>
      <c r="IF9864" s="200" t="s">
        <v>17242</v>
      </c>
    </row>
    <row r="9865" spans="237:240" x14ac:dyDescent="0.3">
      <c r="IC9865" s="200" t="s">
        <v>21142</v>
      </c>
      <c r="ID9865" s="200" t="s">
        <v>21151</v>
      </c>
      <c r="IE9865" s="200" t="s">
        <v>21152</v>
      </c>
      <c r="IF9865" s="200" t="s">
        <v>17242</v>
      </c>
    </row>
    <row r="9866" spans="237:240" x14ac:dyDescent="0.3">
      <c r="IC9866" s="200" t="s">
        <v>21142</v>
      </c>
      <c r="ID9866" s="200" t="s">
        <v>21153</v>
      </c>
      <c r="IE9866" s="200" t="s">
        <v>21154</v>
      </c>
      <c r="IF9866" s="200" t="s">
        <v>17242</v>
      </c>
    </row>
    <row r="9867" spans="237:240" x14ac:dyDescent="0.3">
      <c r="IC9867" s="200" t="s">
        <v>21142</v>
      </c>
      <c r="ID9867" s="200" t="s">
        <v>21155</v>
      </c>
      <c r="IE9867" s="200" t="s">
        <v>21156</v>
      </c>
      <c r="IF9867" s="200" t="s">
        <v>17242</v>
      </c>
    </row>
    <row r="9868" spans="237:240" x14ac:dyDescent="0.3">
      <c r="IC9868" s="200" t="s">
        <v>21142</v>
      </c>
      <c r="ID9868" s="200" t="s">
        <v>21157</v>
      </c>
      <c r="IE9868" s="200" t="s">
        <v>21158</v>
      </c>
      <c r="IF9868" s="200" t="s">
        <v>17242</v>
      </c>
    </row>
    <row r="9869" spans="237:240" x14ac:dyDescent="0.3">
      <c r="IC9869" s="200" t="s">
        <v>21142</v>
      </c>
      <c r="ID9869" s="200" t="s">
        <v>21159</v>
      </c>
      <c r="IE9869" s="200" t="s">
        <v>21160</v>
      </c>
      <c r="IF9869" s="200" t="s">
        <v>17242</v>
      </c>
    </row>
    <row r="9870" spans="237:240" x14ac:dyDescent="0.3">
      <c r="IC9870" s="200" t="s">
        <v>21142</v>
      </c>
      <c r="ID9870" s="200" t="s">
        <v>21161</v>
      </c>
      <c r="IE9870" s="200" t="s">
        <v>21162</v>
      </c>
      <c r="IF9870" s="200" t="s">
        <v>17242</v>
      </c>
    </row>
    <row r="9871" spans="237:240" x14ac:dyDescent="0.3">
      <c r="IC9871" s="200" t="s">
        <v>21142</v>
      </c>
      <c r="ID9871" s="200" t="s">
        <v>21163</v>
      </c>
      <c r="IE9871" s="200" t="s">
        <v>21164</v>
      </c>
      <c r="IF9871" s="200" t="s">
        <v>17242</v>
      </c>
    </row>
    <row r="9872" spans="237:240" x14ac:dyDescent="0.3">
      <c r="IC9872" s="200" t="s">
        <v>21165</v>
      </c>
      <c r="ID9872" s="200" t="s">
        <v>21166</v>
      </c>
      <c r="IE9872" s="200" t="s">
        <v>21167</v>
      </c>
      <c r="IF9872" s="200" t="s">
        <v>17242</v>
      </c>
    </row>
    <row r="9873" spans="237:240" x14ac:dyDescent="0.3">
      <c r="IC9873" s="200" t="s">
        <v>21165</v>
      </c>
      <c r="ID9873" s="200" t="s">
        <v>21168</v>
      </c>
      <c r="IE9873" s="200" t="s">
        <v>21169</v>
      </c>
      <c r="IF9873" s="200" t="s">
        <v>17242</v>
      </c>
    </row>
    <row r="9874" spans="237:240" x14ac:dyDescent="0.3">
      <c r="IC9874" s="200" t="s">
        <v>21165</v>
      </c>
      <c r="ID9874" s="200" t="s">
        <v>21170</v>
      </c>
      <c r="IE9874" s="200" t="s">
        <v>21171</v>
      </c>
      <c r="IF9874" s="200" t="s">
        <v>17242</v>
      </c>
    </row>
    <row r="9875" spans="237:240" x14ac:dyDescent="0.3">
      <c r="IC9875" s="200" t="s">
        <v>21165</v>
      </c>
      <c r="ID9875" s="200" t="s">
        <v>21172</v>
      </c>
      <c r="IE9875" s="200" t="s">
        <v>21173</v>
      </c>
      <c r="IF9875" s="200" t="s">
        <v>17242</v>
      </c>
    </row>
    <row r="9876" spans="237:240" x14ac:dyDescent="0.3">
      <c r="IC9876" s="200" t="s">
        <v>21165</v>
      </c>
      <c r="ID9876" s="200" t="s">
        <v>21174</v>
      </c>
      <c r="IE9876" s="200" t="s">
        <v>21175</v>
      </c>
      <c r="IF9876" s="200" t="s">
        <v>17242</v>
      </c>
    </row>
    <row r="9877" spans="237:240" x14ac:dyDescent="0.3">
      <c r="IC9877" s="200" t="s">
        <v>21176</v>
      </c>
      <c r="ID9877" s="200" t="s">
        <v>4051</v>
      </c>
      <c r="IE9877" s="200" t="s">
        <v>21177</v>
      </c>
      <c r="IF9877" s="200" t="s">
        <v>17242</v>
      </c>
    </row>
    <row r="9878" spans="237:240" x14ac:dyDescent="0.3">
      <c r="IC9878" s="200" t="s">
        <v>21176</v>
      </c>
      <c r="ID9878" s="200" t="s">
        <v>11045</v>
      </c>
      <c r="IE9878" s="200" t="s">
        <v>21178</v>
      </c>
      <c r="IF9878" s="200" t="s">
        <v>17242</v>
      </c>
    </row>
    <row r="9879" spans="237:240" x14ac:dyDescent="0.3">
      <c r="IC9879" s="200" t="s">
        <v>21176</v>
      </c>
      <c r="ID9879" s="200" t="s">
        <v>21179</v>
      </c>
      <c r="IE9879" s="200" t="s">
        <v>21180</v>
      </c>
      <c r="IF9879" s="200" t="s">
        <v>17242</v>
      </c>
    </row>
    <row r="9880" spans="237:240" x14ac:dyDescent="0.3">
      <c r="IC9880" s="200" t="s">
        <v>21176</v>
      </c>
      <c r="ID9880" s="200" t="s">
        <v>21181</v>
      </c>
      <c r="IE9880" s="200" t="s">
        <v>21182</v>
      </c>
      <c r="IF9880" s="200" t="s">
        <v>17242</v>
      </c>
    </row>
    <row r="9881" spans="237:240" x14ac:dyDescent="0.3">
      <c r="IC9881" s="200" t="s">
        <v>21176</v>
      </c>
      <c r="ID9881" s="200" t="s">
        <v>21183</v>
      </c>
      <c r="IE9881" s="200" t="s">
        <v>21184</v>
      </c>
      <c r="IF9881" s="200" t="s">
        <v>17242</v>
      </c>
    </row>
    <row r="9882" spans="237:240" x14ac:dyDescent="0.3">
      <c r="IC9882" s="200" t="s">
        <v>21176</v>
      </c>
      <c r="ID9882" s="200" t="s">
        <v>21185</v>
      </c>
      <c r="IE9882" s="200" t="s">
        <v>21186</v>
      </c>
      <c r="IF9882" s="200" t="s">
        <v>17242</v>
      </c>
    </row>
    <row r="9883" spans="237:240" x14ac:dyDescent="0.3">
      <c r="IC9883" s="200" t="s">
        <v>21176</v>
      </c>
      <c r="ID9883" s="200" t="s">
        <v>21187</v>
      </c>
      <c r="IE9883" s="200" t="s">
        <v>21188</v>
      </c>
      <c r="IF9883" s="200" t="s">
        <v>17242</v>
      </c>
    </row>
    <row r="9884" spans="237:240" x14ac:dyDescent="0.3">
      <c r="IC9884" s="200" t="s">
        <v>21176</v>
      </c>
      <c r="ID9884" s="200" t="s">
        <v>21189</v>
      </c>
      <c r="IE9884" s="200" t="s">
        <v>21190</v>
      </c>
      <c r="IF9884" s="200" t="s">
        <v>17242</v>
      </c>
    </row>
    <row r="9885" spans="237:240" x14ac:dyDescent="0.3">
      <c r="IC9885" s="200" t="s">
        <v>21176</v>
      </c>
      <c r="ID9885" s="200" t="s">
        <v>21191</v>
      </c>
      <c r="IE9885" s="200" t="s">
        <v>21192</v>
      </c>
      <c r="IF9885" s="200" t="s">
        <v>17242</v>
      </c>
    </row>
    <row r="9886" spans="237:240" x14ac:dyDescent="0.3">
      <c r="IC9886" s="200" t="s">
        <v>21176</v>
      </c>
      <c r="ID9886" s="200" t="s">
        <v>21193</v>
      </c>
      <c r="IE9886" s="200" t="s">
        <v>21194</v>
      </c>
      <c r="IF9886" s="200" t="s">
        <v>17242</v>
      </c>
    </row>
    <row r="9887" spans="237:240" x14ac:dyDescent="0.3">
      <c r="IC9887" s="200" t="s">
        <v>21176</v>
      </c>
      <c r="ID9887" s="200" t="s">
        <v>21195</v>
      </c>
      <c r="IE9887" s="200" t="s">
        <v>21196</v>
      </c>
      <c r="IF9887" s="200" t="s">
        <v>17242</v>
      </c>
    </row>
    <row r="9888" spans="237:240" x14ac:dyDescent="0.3">
      <c r="IC9888" s="200" t="s">
        <v>21176</v>
      </c>
      <c r="ID9888" s="200" t="s">
        <v>21197</v>
      </c>
      <c r="IE9888" s="200" t="s">
        <v>21198</v>
      </c>
      <c r="IF9888" s="200" t="s">
        <v>17242</v>
      </c>
    </row>
    <row r="9889" spans="237:240" x14ac:dyDescent="0.3">
      <c r="IC9889" s="200" t="s">
        <v>21176</v>
      </c>
      <c r="ID9889" s="200" t="s">
        <v>18619</v>
      </c>
      <c r="IE9889" s="200" t="s">
        <v>21199</v>
      </c>
      <c r="IF9889" s="200" t="s">
        <v>17242</v>
      </c>
    </row>
    <row r="9890" spans="237:240" x14ac:dyDescent="0.3">
      <c r="IC9890" s="200" t="s">
        <v>21176</v>
      </c>
      <c r="ID9890" s="200" t="s">
        <v>21200</v>
      </c>
      <c r="IE9890" s="200" t="s">
        <v>21201</v>
      </c>
      <c r="IF9890" s="200" t="s">
        <v>17242</v>
      </c>
    </row>
    <row r="9891" spans="237:240" x14ac:dyDescent="0.3">
      <c r="IC9891" s="200" t="s">
        <v>21176</v>
      </c>
      <c r="ID9891" s="200" t="s">
        <v>21202</v>
      </c>
      <c r="IE9891" s="200" t="s">
        <v>21203</v>
      </c>
      <c r="IF9891" s="200" t="s">
        <v>17242</v>
      </c>
    </row>
    <row r="9892" spans="237:240" x14ac:dyDescent="0.3">
      <c r="IC9892" s="200" t="s">
        <v>21176</v>
      </c>
      <c r="ID9892" s="200" t="s">
        <v>21204</v>
      </c>
      <c r="IE9892" s="200" t="s">
        <v>21205</v>
      </c>
      <c r="IF9892" s="200" t="s">
        <v>17242</v>
      </c>
    </row>
    <row r="9893" spans="237:240" x14ac:dyDescent="0.3">
      <c r="IC9893" s="200" t="s">
        <v>21176</v>
      </c>
      <c r="ID9893" s="200" t="s">
        <v>21206</v>
      </c>
      <c r="IE9893" s="200" t="s">
        <v>21207</v>
      </c>
      <c r="IF9893" s="200" t="s">
        <v>17242</v>
      </c>
    </row>
    <row r="9894" spans="237:240" x14ac:dyDescent="0.3">
      <c r="IC9894" s="200" t="s">
        <v>21176</v>
      </c>
      <c r="ID9894" s="200" t="s">
        <v>21208</v>
      </c>
      <c r="IE9894" s="200" t="s">
        <v>21209</v>
      </c>
      <c r="IF9894" s="200" t="s">
        <v>17242</v>
      </c>
    </row>
    <row r="9895" spans="237:240" x14ac:dyDescent="0.3">
      <c r="IC9895" s="200" t="s">
        <v>21176</v>
      </c>
      <c r="ID9895" s="200" t="s">
        <v>21210</v>
      </c>
      <c r="IE9895" s="200" t="s">
        <v>21211</v>
      </c>
      <c r="IF9895" s="200" t="s">
        <v>17242</v>
      </c>
    </row>
    <row r="9896" spans="237:240" x14ac:dyDescent="0.3">
      <c r="IC9896" s="200" t="s">
        <v>21212</v>
      </c>
      <c r="ID9896" s="200" t="s">
        <v>21213</v>
      </c>
      <c r="IE9896" s="200" t="s">
        <v>21214</v>
      </c>
      <c r="IF9896" s="200" t="s">
        <v>17242</v>
      </c>
    </row>
    <row r="9897" spans="237:240" x14ac:dyDescent="0.3">
      <c r="IC9897" s="200" t="s">
        <v>21212</v>
      </c>
      <c r="ID9897" s="200" t="s">
        <v>21215</v>
      </c>
      <c r="IE9897" s="200" t="s">
        <v>21216</v>
      </c>
      <c r="IF9897" s="200" t="s">
        <v>17242</v>
      </c>
    </row>
    <row r="9898" spans="237:240" x14ac:dyDescent="0.3">
      <c r="IC9898" s="200" t="s">
        <v>21212</v>
      </c>
      <c r="ID9898" s="200" t="s">
        <v>21217</v>
      </c>
      <c r="IE9898" s="200" t="s">
        <v>21218</v>
      </c>
      <c r="IF9898" s="200" t="s">
        <v>17242</v>
      </c>
    </row>
    <row r="9899" spans="237:240" x14ac:dyDescent="0.3">
      <c r="IC9899" s="200" t="s">
        <v>21212</v>
      </c>
      <c r="ID9899" s="200" t="s">
        <v>21219</v>
      </c>
      <c r="IE9899" s="200" t="s">
        <v>21220</v>
      </c>
      <c r="IF9899" s="200" t="s">
        <v>17242</v>
      </c>
    </row>
    <row r="9900" spans="237:240" x14ac:dyDescent="0.3">
      <c r="IC9900" s="200" t="s">
        <v>21212</v>
      </c>
      <c r="ID9900" s="200" t="s">
        <v>21221</v>
      </c>
      <c r="IE9900" s="200" t="s">
        <v>21222</v>
      </c>
      <c r="IF9900" s="200" t="s">
        <v>17242</v>
      </c>
    </row>
    <row r="9901" spans="237:240" x14ac:dyDescent="0.3">
      <c r="IC9901" s="200" t="s">
        <v>21212</v>
      </c>
      <c r="ID9901" s="200" t="s">
        <v>21223</v>
      </c>
      <c r="IE9901" s="200" t="s">
        <v>21224</v>
      </c>
      <c r="IF9901" s="200" t="s">
        <v>17242</v>
      </c>
    </row>
    <row r="9902" spans="237:240" x14ac:dyDescent="0.3">
      <c r="IC9902" s="200" t="s">
        <v>21212</v>
      </c>
      <c r="ID9902" s="200" t="s">
        <v>20213</v>
      </c>
      <c r="IE9902" s="200" t="s">
        <v>21225</v>
      </c>
      <c r="IF9902" s="200" t="s">
        <v>17242</v>
      </c>
    </row>
    <row r="9903" spans="237:240" x14ac:dyDescent="0.3">
      <c r="IC9903" s="200" t="s">
        <v>21212</v>
      </c>
      <c r="ID9903" s="200" t="s">
        <v>21226</v>
      </c>
      <c r="IE9903" s="200" t="s">
        <v>21227</v>
      </c>
      <c r="IF9903" s="200" t="s">
        <v>17242</v>
      </c>
    </row>
    <row r="9904" spans="237:240" x14ac:dyDescent="0.3">
      <c r="IC9904" s="200" t="s">
        <v>21212</v>
      </c>
      <c r="ID9904" s="200" t="s">
        <v>21228</v>
      </c>
      <c r="IE9904" s="200" t="s">
        <v>21229</v>
      </c>
      <c r="IF9904" s="200" t="s">
        <v>17242</v>
      </c>
    </row>
    <row r="9905" spans="237:240" x14ac:dyDescent="0.3">
      <c r="IC9905" s="200" t="s">
        <v>21212</v>
      </c>
      <c r="ID9905" s="200" t="s">
        <v>21230</v>
      </c>
      <c r="IE9905" s="200" t="s">
        <v>21231</v>
      </c>
      <c r="IF9905" s="200" t="s">
        <v>17242</v>
      </c>
    </row>
    <row r="9906" spans="237:240" x14ac:dyDescent="0.3">
      <c r="IC9906" s="200" t="s">
        <v>21212</v>
      </c>
      <c r="ID9906" s="200" t="s">
        <v>21232</v>
      </c>
      <c r="IE9906" s="200" t="s">
        <v>21233</v>
      </c>
      <c r="IF9906" s="200" t="s">
        <v>17242</v>
      </c>
    </row>
    <row r="9907" spans="237:240" x14ac:dyDescent="0.3">
      <c r="IC9907" s="200" t="s">
        <v>21212</v>
      </c>
      <c r="ID9907" s="200" t="s">
        <v>21234</v>
      </c>
      <c r="IE9907" s="200" t="s">
        <v>21235</v>
      </c>
      <c r="IF9907" s="200" t="s">
        <v>17242</v>
      </c>
    </row>
    <row r="9908" spans="237:240" x14ac:dyDescent="0.3">
      <c r="IC9908" s="200" t="s">
        <v>21212</v>
      </c>
      <c r="ID9908" s="200" t="s">
        <v>21236</v>
      </c>
      <c r="IE9908" s="200" t="s">
        <v>21237</v>
      </c>
      <c r="IF9908" s="200" t="s">
        <v>17242</v>
      </c>
    </row>
    <row r="9909" spans="237:240" x14ac:dyDescent="0.3">
      <c r="IC9909" s="200" t="s">
        <v>21212</v>
      </c>
      <c r="ID9909" s="200" t="s">
        <v>21238</v>
      </c>
      <c r="IE9909" s="200" t="s">
        <v>21239</v>
      </c>
      <c r="IF9909" s="200" t="s">
        <v>17242</v>
      </c>
    </row>
    <row r="9910" spans="237:240" x14ac:dyDescent="0.3">
      <c r="IC9910" s="200" t="s">
        <v>21212</v>
      </c>
      <c r="ID9910" s="200" t="s">
        <v>21240</v>
      </c>
      <c r="IE9910" s="200" t="s">
        <v>21241</v>
      </c>
      <c r="IF9910" s="200" t="s">
        <v>17242</v>
      </c>
    </row>
    <row r="9911" spans="237:240" x14ac:dyDescent="0.3">
      <c r="IC9911" s="200" t="s">
        <v>21212</v>
      </c>
      <c r="ID9911" s="200" t="s">
        <v>21242</v>
      </c>
      <c r="IE9911" s="200" t="s">
        <v>21243</v>
      </c>
      <c r="IF9911" s="200" t="s">
        <v>17242</v>
      </c>
    </row>
    <row r="9912" spans="237:240" x14ac:dyDescent="0.3">
      <c r="IC9912" s="200" t="s">
        <v>21244</v>
      </c>
      <c r="ID9912" s="200" t="s">
        <v>21245</v>
      </c>
      <c r="IE9912" s="200" t="s">
        <v>21246</v>
      </c>
      <c r="IF9912" s="200" t="s">
        <v>17242</v>
      </c>
    </row>
    <row r="9913" spans="237:240" x14ac:dyDescent="0.3">
      <c r="IC9913" s="200" t="s">
        <v>21244</v>
      </c>
      <c r="ID9913" s="200" t="s">
        <v>21247</v>
      </c>
      <c r="IE9913" s="200" t="s">
        <v>21248</v>
      </c>
      <c r="IF9913" s="200" t="s">
        <v>17242</v>
      </c>
    </row>
    <row r="9914" spans="237:240" x14ac:dyDescent="0.3">
      <c r="IC9914" s="200" t="s">
        <v>21244</v>
      </c>
      <c r="ID9914" s="200" t="s">
        <v>21249</v>
      </c>
      <c r="IE9914" s="200" t="s">
        <v>21250</v>
      </c>
      <c r="IF9914" s="200" t="s">
        <v>17242</v>
      </c>
    </row>
    <row r="9915" spans="237:240" x14ac:dyDescent="0.3">
      <c r="IC9915" s="200" t="s">
        <v>21244</v>
      </c>
      <c r="ID9915" s="200" t="s">
        <v>21251</v>
      </c>
      <c r="IE9915" s="200" t="s">
        <v>21252</v>
      </c>
      <c r="IF9915" s="200" t="s">
        <v>17242</v>
      </c>
    </row>
    <row r="9916" spans="237:240" x14ac:dyDescent="0.3">
      <c r="IC9916" s="200" t="s">
        <v>21244</v>
      </c>
      <c r="ID9916" s="200" t="s">
        <v>21253</v>
      </c>
      <c r="IE9916" s="200" t="s">
        <v>21254</v>
      </c>
      <c r="IF9916" s="200" t="s">
        <v>17242</v>
      </c>
    </row>
    <row r="9917" spans="237:240" x14ac:dyDescent="0.3">
      <c r="IC9917" s="200" t="s">
        <v>21244</v>
      </c>
      <c r="ID9917" s="200" t="s">
        <v>21255</v>
      </c>
      <c r="IE9917" s="200" t="s">
        <v>21256</v>
      </c>
      <c r="IF9917" s="200" t="s">
        <v>17242</v>
      </c>
    </row>
    <row r="9918" spans="237:240" x14ac:dyDescent="0.3">
      <c r="IC9918" s="200" t="s">
        <v>21244</v>
      </c>
      <c r="ID9918" s="200" t="s">
        <v>21257</v>
      </c>
      <c r="IE9918" s="200" t="s">
        <v>21258</v>
      </c>
      <c r="IF9918" s="200" t="s">
        <v>17242</v>
      </c>
    </row>
    <row r="9919" spans="237:240" x14ac:dyDescent="0.3">
      <c r="IC9919" s="200" t="s">
        <v>21244</v>
      </c>
      <c r="ID9919" s="200" t="s">
        <v>18180</v>
      </c>
      <c r="IE9919" s="200" t="s">
        <v>21259</v>
      </c>
      <c r="IF9919" s="200" t="s">
        <v>17242</v>
      </c>
    </row>
    <row r="9920" spans="237:240" x14ac:dyDescent="0.3">
      <c r="IC9920" s="200" t="s">
        <v>21244</v>
      </c>
      <c r="ID9920" s="200" t="s">
        <v>19883</v>
      </c>
      <c r="IE9920" s="200" t="s">
        <v>21260</v>
      </c>
      <c r="IF9920" s="200" t="s">
        <v>17242</v>
      </c>
    </row>
    <row r="9921" spans="237:240" x14ac:dyDescent="0.3">
      <c r="IC9921" s="200" t="s">
        <v>21244</v>
      </c>
      <c r="ID9921" s="200" t="s">
        <v>21261</v>
      </c>
      <c r="IE9921" s="200" t="s">
        <v>21262</v>
      </c>
      <c r="IF9921" s="200" t="s">
        <v>17242</v>
      </c>
    </row>
    <row r="9922" spans="237:240" x14ac:dyDescent="0.3">
      <c r="IC9922" s="200" t="s">
        <v>21244</v>
      </c>
      <c r="ID9922" s="200" t="s">
        <v>21263</v>
      </c>
      <c r="IE9922" s="200" t="s">
        <v>21264</v>
      </c>
      <c r="IF9922" s="200" t="s">
        <v>17242</v>
      </c>
    </row>
    <row r="9923" spans="237:240" x14ac:dyDescent="0.3">
      <c r="IC9923" s="200" t="s">
        <v>21244</v>
      </c>
      <c r="ID9923" s="200" t="s">
        <v>21265</v>
      </c>
      <c r="IE9923" s="200" t="s">
        <v>21266</v>
      </c>
      <c r="IF9923" s="200" t="s">
        <v>17242</v>
      </c>
    </row>
    <row r="9924" spans="237:240" x14ac:dyDescent="0.3">
      <c r="IC9924" s="200" t="s">
        <v>21244</v>
      </c>
      <c r="ID9924" s="200" t="s">
        <v>21267</v>
      </c>
      <c r="IE9924" s="200" t="s">
        <v>21268</v>
      </c>
      <c r="IF9924" s="200" t="s">
        <v>17242</v>
      </c>
    </row>
    <row r="9925" spans="237:240" x14ac:dyDescent="0.3">
      <c r="IC9925" s="200" t="s">
        <v>21269</v>
      </c>
      <c r="ID9925" s="200" t="s">
        <v>21270</v>
      </c>
      <c r="IE9925" s="200" t="s">
        <v>21271</v>
      </c>
      <c r="IF9925" s="200" t="s">
        <v>17242</v>
      </c>
    </row>
    <row r="9926" spans="237:240" x14ac:dyDescent="0.3">
      <c r="IC9926" s="200" t="s">
        <v>21269</v>
      </c>
      <c r="ID9926" s="200" t="s">
        <v>21272</v>
      </c>
      <c r="IE9926" s="200" t="s">
        <v>21273</v>
      </c>
      <c r="IF9926" s="200" t="s">
        <v>17242</v>
      </c>
    </row>
    <row r="9927" spans="237:240" x14ac:dyDescent="0.3">
      <c r="IC9927" s="200" t="s">
        <v>21274</v>
      </c>
      <c r="ID9927" s="200" t="s">
        <v>21275</v>
      </c>
      <c r="IE9927" s="200" t="s">
        <v>21276</v>
      </c>
      <c r="IF9927" s="200" t="s">
        <v>17242</v>
      </c>
    </row>
    <row r="9928" spans="237:240" x14ac:dyDescent="0.3">
      <c r="IC9928" s="200" t="s">
        <v>21274</v>
      </c>
      <c r="ID9928" s="200" t="s">
        <v>21277</v>
      </c>
      <c r="IE9928" s="200" t="s">
        <v>21278</v>
      </c>
      <c r="IF9928" s="200" t="s">
        <v>17242</v>
      </c>
    </row>
    <row r="9929" spans="237:240" x14ac:dyDescent="0.3">
      <c r="IC9929" s="200" t="s">
        <v>21274</v>
      </c>
      <c r="ID9929" s="200" t="s">
        <v>5582</v>
      </c>
      <c r="IE9929" s="200" t="s">
        <v>21279</v>
      </c>
      <c r="IF9929" s="200" t="s">
        <v>17242</v>
      </c>
    </row>
    <row r="9930" spans="237:240" x14ac:dyDescent="0.3">
      <c r="IC9930" s="200" t="s">
        <v>21280</v>
      </c>
      <c r="ID9930" s="200" t="s">
        <v>21281</v>
      </c>
      <c r="IE9930" s="200" t="s">
        <v>21282</v>
      </c>
      <c r="IF9930" s="200" t="s">
        <v>17242</v>
      </c>
    </row>
    <row r="9931" spans="237:240" x14ac:dyDescent="0.3">
      <c r="IC9931" s="200" t="s">
        <v>21280</v>
      </c>
      <c r="ID9931" s="200" t="s">
        <v>21283</v>
      </c>
      <c r="IE9931" s="200" t="s">
        <v>21284</v>
      </c>
      <c r="IF9931" s="200" t="s">
        <v>17242</v>
      </c>
    </row>
    <row r="9932" spans="237:240" x14ac:dyDescent="0.3">
      <c r="IC9932" s="200" t="s">
        <v>21285</v>
      </c>
      <c r="ID9932" s="200" t="s">
        <v>21286</v>
      </c>
      <c r="IE9932" s="200" t="s">
        <v>21287</v>
      </c>
      <c r="IF9932" s="200" t="s">
        <v>17242</v>
      </c>
    </row>
    <row r="9933" spans="237:240" x14ac:dyDescent="0.3">
      <c r="IC9933" s="200" t="s">
        <v>21288</v>
      </c>
      <c r="ID9933" s="200" t="s">
        <v>21289</v>
      </c>
      <c r="IE9933" s="200" t="s">
        <v>21290</v>
      </c>
      <c r="IF9933" s="200" t="s">
        <v>17242</v>
      </c>
    </row>
    <row r="9934" spans="237:240" x14ac:dyDescent="0.3">
      <c r="IC9934" s="200" t="s">
        <v>21291</v>
      </c>
      <c r="ID9934" s="200" t="s">
        <v>21292</v>
      </c>
      <c r="IE9934" s="200" t="s">
        <v>21293</v>
      </c>
      <c r="IF9934" s="200" t="s">
        <v>17242</v>
      </c>
    </row>
    <row r="9935" spans="237:240" x14ac:dyDescent="0.3">
      <c r="IC9935" s="200" t="s">
        <v>21291</v>
      </c>
      <c r="ID9935" s="200" t="s">
        <v>21294</v>
      </c>
      <c r="IE9935" s="200" t="s">
        <v>21295</v>
      </c>
      <c r="IF9935" s="200" t="s">
        <v>17242</v>
      </c>
    </row>
    <row r="9936" spans="237:240" x14ac:dyDescent="0.3">
      <c r="IC9936" s="200" t="s">
        <v>21291</v>
      </c>
      <c r="ID9936" s="200" t="s">
        <v>21296</v>
      </c>
      <c r="IE9936" s="200" t="s">
        <v>21297</v>
      </c>
      <c r="IF9936" s="200" t="s">
        <v>17242</v>
      </c>
    </row>
    <row r="9937" spans="237:240" x14ac:dyDescent="0.3">
      <c r="IC9937" s="200" t="s">
        <v>21298</v>
      </c>
      <c r="ID9937" s="200" t="s">
        <v>21299</v>
      </c>
      <c r="IE9937" s="200" t="s">
        <v>21300</v>
      </c>
      <c r="IF9937" s="200" t="s">
        <v>17242</v>
      </c>
    </row>
    <row r="9938" spans="237:240" x14ac:dyDescent="0.3">
      <c r="IC9938" s="200" t="s">
        <v>21301</v>
      </c>
      <c r="ID9938" s="200" t="s">
        <v>21302</v>
      </c>
      <c r="IE9938" s="200" t="s">
        <v>21303</v>
      </c>
      <c r="IF9938" s="200" t="s">
        <v>17242</v>
      </c>
    </row>
    <row r="9939" spans="237:240" x14ac:dyDescent="0.3">
      <c r="IC9939" s="200" t="s">
        <v>21301</v>
      </c>
      <c r="ID9939" s="200" t="s">
        <v>21304</v>
      </c>
      <c r="IE9939" s="200" t="s">
        <v>21305</v>
      </c>
      <c r="IF9939" s="200" t="s">
        <v>17242</v>
      </c>
    </row>
    <row r="9940" spans="237:240" x14ac:dyDescent="0.3">
      <c r="IC9940" s="200" t="s">
        <v>21306</v>
      </c>
      <c r="ID9940" s="200" t="s">
        <v>21307</v>
      </c>
      <c r="IE9940" s="200" t="s">
        <v>21308</v>
      </c>
      <c r="IF9940" s="200" t="s">
        <v>17242</v>
      </c>
    </row>
    <row r="9941" spans="237:240" x14ac:dyDescent="0.3">
      <c r="IC9941" s="200" t="s">
        <v>21306</v>
      </c>
      <c r="ID9941" s="200" t="s">
        <v>21309</v>
      </c>
      <c r="IE9941" s="200" t="s">
        <v>21310</v>
      </c>
      <c r="IF9941" s="200" t="s">
        <v>17242</v>
      </c>
    </row>
    <row r="9942" spans="237:240" x14ac:dyDescent="0.3">
      <c r="IC9942" s="200" t="s">
        <v>21311</v>
      </c>
      <c r="ID9942" s="200" t="s">
        <v>9836</v>
      </c>
      <c r="IE9942" s="200" t="s">
        <v>21312</v>
      </c>
      <c r="IF9942" s="200" t="s">
        <v>13029</v>
      </c>
    </row>
    <row r="9943" spans="237:240" x14ac:dyDescent="0.3">
      <c r="IC9943" s="200" t="s">
        <v>21313</v>
      </c>
      <c r="ID9943" s="200" t="s">
        <v>9836</v>
      </c>
      <c r="IE9943" s="200" t="s">
        <v>21312</v>
      </c>
      <c r="IF9943" s="200" t="s">
        <v>13029</v>
      </c>
    </row>
    <row r="9944" spans="237:240" x14ac:dyDescent="0.3">
      <c r="IC9944" s="200" t="s">
        <v>21314</v>
      </c>
      <c r="ID9944" s="200" t="s">
        <v>9836</v>
      </c>
      <c r="IE9944" s="200" t="s">
        <v>21312</v>
      </c>
      <c r="IF9944" s="200" t="s">
        <v>13029</v>
      </c>
    </row>
    <row r="9945" spans="237:240" x14ac:dyDescent="0.3">
      <c r="IC9945" s="200" t="s">
        <v>21315</v>
      </c>
      <c r="ID9945" s="200" t="s">
        <v>9836</v>
      </c>
      <c r="IE9945" s="200" t="s">
        <v>21312</v>
      </c>
      <c r="IF9945" s="200" t="s">
        <v>13029</v>
      </c>
    </row>
    <row r="9946" spans="237:240" x14ac:dyDescent="0.3">
      <c r="IC9946" s="200" t="s">
        <v>21316</v>
      </c>
      <c r="ID9946" s="200" t="s">
        <v>9836</v>
      </c>
      <c r="IE9946" s="200" t="s">
        <v>21312</v>
      </c>
      <c r="IF9946" s="200" t="s">
        <v>13029</v>
      </c>
    </row>
    <row r="9947" spans="237:240" x14ac:dyDescent="0.3">
      <c r="IC9947" s="200" t="s">
        <v>21317</v>
      </c>
      <c r="ID9947" s="200" t="s">
        <v>9836</v>
      </c>
      <c r="IE9947" s="200" t="s">
        <v>21312</v>
      </c>
      <c r="IF9947" s="200" t="s">
        <v>13029</v>
      </c>
    </row>
    <row r="9948" spans="237:240" x14ac:dyDescent="0.3">
      <c r="IC9948" s="200" t="s">
        <v>21318</v>
      </c>
      <c r="ID9948" s="200" t="s">
        <v>9836</v>
      </c>
      <c r="IE9948" s="200" t="s">
        <v>21319</v>
      </c>
      <c r="IF9948" s="200" t="s">
        <v>13029</v>
      </c>
    </row>
    <row r="9949" spans="237:240" x14ac:dyDescent="0.3">
      <c r="IC9949" s="200" t="s">
        <v>21320</v>
      </c>
      <c r="ID9949" s="200" t="s">
        <v>9836</v>
      </c>
      <c r="IE9949" s="200" t="s">
        <v>21319</v>
      </c>
      <c r="IF9949" s="200" t="s">
        <v>13029</v>
      </c>
    </row>
    <row r="9950" spans="237:240" x14ac:dyDescent="0.3">
      <c r="IC9950" s="200" t="s">
        <v>21321</v>
      </c>
      <c r="ID9950" s="200" t="s">
        <v>21322</v>
      </c>
      <c r="IE9950" s="200" t="s">
        <v>21323</v>
      </c>
      <c r="IF9950" s="200" t="s">
        <v>13029</v>
      </c>
    </row>
    <row r="9951" spans="237:240" x14ac:dyDescent="0.3">
      <c r="IC9951" s="200" t="s">
        <v>21324</v>
      </c>
      <c r="ID9951" s="200" t="s">
        <v>21325</v>
      </c>
      <c r="IE9951" s="200" t="s">
        <v>21326</v>
      </c>
      <c r="IF9951" s="200" t="s">
        <v>13029</v>
      </c>
    </row>
    <row r="9952" spans="237:240" x14ac:dyDescent="0.3">
      <c r="IC9952" s="200" t="s">
        <v>21327</v>
      </c>
      <c r="ID9952" s="200" t="s">
        <v>21328</v>
      </c>
      <c r="IE9952" s="200" t="s">
        <v>21329</v>
      </c>
      <c r="IF9952" s="200" t="s">
        <v>13029</v>
      </c>
    </row>
    <row r="9953" spans="237:240" x14ac:dyDescent="0.3">
      <c r="IC9953" s="200" t="s">
        <v>21330</v>
      </c>
      <c r="ID9953" s="200" t="s">
        <v>21331</v>
      </c>
      <c r="IE9953" s="200" t="s">
        <v>21332</v>
      </c>
      <c r="IF9953" s="200" t="s">
        <v>13029</v>
      </c>
    </row>
    <row r="9954" spans="237:240" x14ac:dyDescent="0.3">
      <c r="IC9954" s="200" t="s">
        <v>21333</v>
      </c>
      <c r="ID9954" s="200" t="s">
        <v>21334</v>
      </c>
      <c r="IE9954" s="200" t="s">
        <v>21335</v>
      </c>
      <c r="IF9954" s="200" t="s">
        <v>13029</v>
      </c>
    </row>
    <row r="9955" spans="237:240" x14ac:dyDescent="0.3">
      <c r="IC9955" s="200" t="s">
        <v>21336</v>
      </c>
      <c r="ID9955" s="200" t="s">
        <v>21337</v>
      </c>
      <c r="IE9955" s="200" t="s">
        <v>21338</v>
      </c>
      <c r="IF9955" s="200" t="s">
        <v>13029</v>
      </c>
    </row>
    <row r="9956" spans="237:240" x14ac:dyDescent="0.3">
      <c r="IC9956" s="200" t="s">
        <v>21339</v>
      </c>
      <c r="ID9956" s="200" t="s">
        <v>21340</v>
      </c>
      <c r="IE9956" s="200" t="s">
        <v>21341</v>
      </c>
      <c r="IF9956" s="200" t="s">
        <v>13029</v>
      </c>
    </row>
    <row r="9957" spans="237:240" x14ac:dyDescent="0.3">
      <c r="IC9957" s="200" t="s">
        <v>21342</v>
      </c>
      <c r="ID9957" s="200" t="s">
        <v>21343</v>
      </c>
      <c r="IE9957" s="200" t="s">
        <v>21344</v>
      </c>
      <c r="IF9957" s="200" t="s">
        <v>13029</v>
      </c>
    </row>
    <row r="9958" spans="237:240" x14ac:dyDescent="0.3">
      <c r="IC9958" s="200" t="s">
        <v>21345</v>
      </c>
      <c r="ID9958" s="200" t="s">
        <v>21343</v>
      </c>
      <c r="IE9958" s="200" t="s">
        <v>21344</v>
      </c>
      <c r="IF9958" s="200" t="s">
        <v>13029</v>
      </c>
    </row>
    <row r="9959" spans="237:240" x14ac:dyDescent="0.3">
      <c r="IC9959" s="200" t="s">
        <v>21346</v>
      </c>
      <c r="ID9959" s="200" t="s">
        <v>21343</v>
      </c>
      <c r="IE9959" s="200" t="s">
        <v>21344</v>
      </c>
      <c r="IF9959" s="200" t="s">
        <v>13029</v>
      </c>
    </row>
    <row r="9960" spans="237:240" x14ac:dyDescent="0.3">
      <c r="IC9960" s="200" t="s">
        <v>21347</v>
      </c>
      <c r="ID9960" s="200" t="s">
        <v>21343</v>
      </c>
      <c r="IE9960" s="200" t="s">
        <v>21344</v>
      </c>
      <c r="IF9960" s="200" t="s">
        <v>13029</v>
      </c>
    </row>
    <row r="9961" spans="237:240" x14ac:dyDescent="0.3">
      <c r="IC9961" s="200" t="s">
        <v>21348</v>
      </c>
      <c r="ID9961" s="200" t="s">
        <v>21343</v>
      </c>
      <c r="IE9961" s="200" t="s">
        <v>21344</v>
      </c>
      <c r="IF9961" s="200" t="s">
        <v>13029</v>
      </c>
    </row>
    <row r="9962" spans="237:240" x14ac:dyDescent="0.3">
      <c r="IC9962" s="200" t="s">
        <v>21349</v>
      </c>
      <c r="ID9962" s="200" t="s">
        <v>21350</v>
      </c>
      <c r="IE9962" s="200" t="s">
        <v>21351</v>
      </c>
      <c r="IF9962" s="200" t="s">
        <v>13029</v>
      </c>
    </row>
    <row r="9963" spans="237:240" x14ac:dyDescent="0.3">
      <c r="IC9963" s="200" t="s">
        <v>21352</v>
      </c>
      <c r="ID9963" s="200" t="s">
        <v>21350</v>
      </c>
      <c r="IE9963" s="200" t="s">
        <v>21351</v>
      </c>
      <c r="IF9963" s="200" t="s">
        <v>13029</v>
      </c>
    </row>
    <row r="9964" spans="237:240" x14ac:dyDescent="0.3">
      <c r="IC9964" s="200" t="s">
        <v>21353</v>
      </c>
      <c r="ID9964" s="200" t="s">
        <v>21350</v>
      </c>
      <c r="IE9964" s="200" t="s">
        <v>21351</v>
      </c>
      <c r="IF9964" s="200" t="s">
        <v>13029</v>
      </c>
    </row>
    <row r="9965" spans="237:240" x14ac:dyDescent="0.3">
      <c r="IC9965" s="200" t="s">
        <v>21354</v>
      </c>
      <c r="ID9965" s="200" t="s">
        <v>21350</v>
      </c>
      <c r="IE9965" s="200" t="s">
        <v>21351</v>
      </c>
      <c r="IF9965" s="200" t="s">
        <v>13029</v>
      </c>
    </row>
    <row r="9966" spans="237:240" x14ac:dyDescent="0.3">
      <c r="IC9966" s="200" t="s">
        <v>21355</v>
      </c>
      <c r="ID9966" s="200" t="s">
        <v>21350</v>
      </c>
      <c r="IE9966" s="200" t="s">
        <v>21351</v>
      </c>
      <c r="IF9966" s="200" t="s">
        <v>13029</v>
      </c>
    </row>
    <row r="9967" spans="237:240" x14ac:dyDescent="0.3">
      <c r="IC9967" s="200" t="s">
        <v>21356</v>
      </c>
      <c r="ID9967" s="200" t="s">
        <v>21357</v>
      </c>
      <c r="IE9967" s="200" t="s">
        <v>21358</v>
      </c>
      <c r="IF9967" s="200" t="s">
        <v>13029</v>
      </c>
    </row>
    <row r="9968" spans="237:240" x14ac:dyDescent="0.3">
      <c r="IC9968" s="200" t="s">
        <v>21359</v>
      </c>
      <c r="ID9968" s="200" t="s">
        <v>21360</v>
      </c>
      <c r="IE9968" s="200" t="s">
        <v>21361</v>
      </c>
      <c r="IF9968" s="200" t="s">
        <v>13029</v>
      </c>
    </row>
    <row r="9969" spans="237:240" x14ac:dyDescent="0.3">
      <c r="IC9969" s="200" t="s">
        <v>21362</v>
      </c>
      <c r="ID9969" s="200" t="s">
        <v>21363</v>
      </c>
      <c r="IE9969" s="200" t="s">
        <v>21364</v>
      </c>
      <c r="IF9969" s="200" t="s">
        <v>13029</v>
      </c>
    </row>
    <row r="9970" spans="237:240" x14ac:dyDescent="0.3">
      <c r="IC9970" s="200" t="s">
        <v>21365</v>
      </c>
      <c r="ID9970" s="200" t="s">
        <v>21366</v>
      </c>
      <c r="IE9970" s="200" t="s">
        <v>21367</v>
      </c>
      <c r="IF9970" s="200" t="s">
        <v>13029</v>
      </c>
    </row>
    <row r="9971" spans="237:240" x14ac:dyDescent="0.3">
      <c r="IC9971" s="200" t="s">
        <v>21368</v>
      </c>
      <c r="ID9971" s="200" t="s">
        <v>21369</v>
      </c>
      <c r="IE9971" s="200" t="s">
        <v>21370</v>
      </c>
      <c r="IF9971" s="200" t="s">
        <v>13029</v>
      </c>
    </row>
    <row r="9972" spans="237:240" x14ac:dyDescent="0.3">
      <c r="IC9972" s="200" t="s">
        <v>21371</v>
      </c>
      <c r="ID9972" s="200" t="s">
        <v>21369</v>
      </c>
      <c r="IE9972" s="200" t="s">
        <v>21370</v>
      </c>
      <c r="IF9972" s="200" t="s">
        <v>13029</v>
      </c>
    </row>
    <row r="9973" spans="237:240" x14ac:dyDescent="0.3">
      <c r="IC9973" s="200" t="s">
        <v>21372</v>
      </c>
      <c r="ID9973" s="200" t="s">
        <v>21369</v>
      </c>
      <c r="IE9973" s="200" t="s">
        <v>21370</v>
      </c>
      <c r="IF9973" s="200" t="s">
        <v>13029</v>
      </c>
    </row>
    <row r="9974" spans="237:240" x14ac:dyDescent="0.3">
      <c r="IC9974" s="200" t="s">
        <v>21373</v>
      </c>
      <c r="ID9974" s="200" t="s">
        <v>21369</v>
      </c>
      <c r="IE9974" s="200" t="s">
        <v>21370</v>
      </c>
      <c r="IF9974" s="200" t="s">
        <v>13029</v>
      </c>
    </row>
    <row r="9975" spans="237:240" x14ac:dyDescent="0.3">
      <c r="IC9975" s="200" t="s">
        <v>21374</v>
      </c>
      <c r="ID9975" s="200" t="s">
        <v>21369</v>
      </c>
      <c r="IE9975" s="200" t="s">
        <v>21370</v>
      </c>
      <c r="IF9975" s="200" t="s">
        <v>13029</v>
      </c>
    </row>
    <row r="9976" spans="237:240" x14ac:dyDescent="0.3">
      <c r="IC9976" s="200" t="s">
        <v>21375</v>
      </c>
      <c r="ID9976" s="200" t="s">
        <v>21376</v>
      </c>
      <c r="IE9976" s="200" t="s">
        <v>21377</v>
      </c>
      <c r="IF9976" s="200" t="s">
        <v>13029</v>
      </c>
    </row>
    <row r="9977" spans="237:240" x14ac:dyDescent="0.3">
      <c r="IC9977" s="200" t="s">
        <v>21378</v>
      </c>
      <c r="ID9977" s="200" t="s">
        <v>21379</v>
      </c>
      <c r="IE9977" s="200" t="s">
        <v>21380</v>
      </c>
      <c r="IF9977" s="200" t="s">
        <v>13029</v>
      </c>
    </row>
    <row r="9978" spans="237:240" x14ac:dyDescent="0.3">
      <c r="IC9978" s="200" t="s">
        <v>21381</v>
      </c>
      <c r="ID9978" s="200" t="s">
        <v>21379</v>
      </c>
      <c r="IE9978" s="200" t="s">
        <v>21380</v>
      </c>
      <c r="IF9978" s="200" t="s">
        <v>13029</v>
      </c>
    </row>
    <row r="9979" spans="237:240" x14ac:dyDescent="0.3">
      <c r="IC9979" s="200" t="s">
        <v>21382</v>
      </c>
      <c r="ID9979" s="200" t="s">
        <v>21379</v>
      </c>
      <c r="IE9979" s="200" t="s">
        <v>21380</v>
      </c>
      <c r="IF9979" s="200" t="s">
        <v>13029</v>
      </c>
    </row>
    <row r="9980" spans="237:240" x14ac:dyDescent="0.3">
      <c r="IC9980" s="200" t="s">
        <v>21383</v>
      </c>
      <c r="ID9980" s="200" t="s">
        <v>21384</v>
      </c>
      <c r="IE9980" s="200" t="s">
        <v>21385</v>
      </c>
      <c r="IF9980" s="200" t="s">
        <v>13029</v>
      </c>
    </row>
    <row r="9981" spans="237:240" x14ac:dyDescent="0.3">
      <c r="IC9981" s="200" t="s">
        <v>21386</v>
      </c>
      <c r="ID9981" s="200" t="s">
        <v>21387</v>
      </c>
      <c r="IE9981" s="200" t="s">
        <v>21388</v>
      </c>
      <c r="IF9981" s="200" t="s">
        <v>13029</v>
      </c>
    </row>
    <row r="9982" spans="237:240" x14ac:dyDescent="0.3">
      <c r="IC9982" s="200" t="s">
        <v>21389</v>
      </c>
      <c r="ID9982" s="200" t="s">
        <v>21390</v>
      </c>
      <c r="IE9982" s="200" t="s">
        <v>21391</v>
      </c>
      <c r="IF9982" s="200" t="s">
        <v>13029</v>
      </c>
    </row>
    <row r="9983" spans="237:240" x14ac:dyDescent="0.3">
      <c r="IC9983" s="200" t="s">
        <v>21392</v>
      </c>
      <c r="ID9983" s="200" t="s">
        <v>21393</v>
      </c>
      <c r="IE9983" s="200" t="s">
        <v>21394</v>
      </c>
      <c r="IF9983" s="200" t="s">
        <v>13029</v>
      </c>
    </row>
    <row r="9984" spans="237:240" x14ac:dyDescent="0.3">
      <c r="IC9984" s="200" t="s">
        <v>21395</v>
      </c>
      <c r="ID9984" s="200" t="s">
        <v>21396</v>
      </c>
      <c r="IE9984" s="200" t="s">
        <v>21397</v>
      </c>
      <c r="IF9984" s="200" t="s">
        <v>13029</v>
      </c>
    </row>
    <row r="9985" spans="237:240" x14ac:dyDescent="0.3">
      <c r="IC9985" s="200" t="s">
        <v>21398</v>
      </c>
      <c r="ID9985" s="200" t="s">
        <v>21399</v>
      </c>
      <c r="IE9985" s="200" t="s">
        <v>21400</v>
      </c>
      <c r="IF9985" s="200" t="s">
        <v>13029</v>
      </c>
    </row>
    <row r="9986" spans="237:240" x14ac:dyDescent="0.3">
      <c r="IC9986" s="200" t="s">
        <v>21401</v>
      </c>
      <c r="ID9986" s="200" t="s">
        <v>21402</v>
      </c>
      <c r="IE9986" s="200" t="s">
        <v>21403</v>
      </c>
      <c r="IF9986" s="200" t="s">
        <v>13029</v>
      </c>
    </row>
    <row r="9987" spans="237:240" x14ac:dyDescent="0.3">
      <c r="IC9987" s="200" t="s">
        <v>21404</v>
      </c>
      <c r="ID9987" s="200" t="s">
        <v>21405</v>
      </c>
      <c r="IE9987" s="200" t="s">
        <v>21406</v>
      </c>
      <c r="IF9987" s="200" t="s">
        <v>13029</v>
      </c>
    </row>
    <row r="9988" spans="237:240" x14ac:dyDescent="0.3">
      <c r="IC9988" s="200" t="s">
        <v>21407</v>
      </c>
      <c r="ID9988" s="200" t="s">
        <v>21408</v>
      </c>
      <c r="IE9988" s="200" t="s">
        <v>21409</v>
      </c>
      <c r="IF9988" s="200" t="s">
        <v>13029</v>
      </c>
    </row>
    <row r="9989" spans="237:240" x14ac:dyDescent="0.3">
      <c r="IC9989" s="200" t="s">
        <v>21410</v>
      </c>
      <c r="ID9989" s="200" t="s">
        <v>18555</v>
      </c>
      <c r="IE9989" s="200" t="s">
        <v>21411</v>
      </c>
      <c r="IF9989" s="200" t="s">
        <v>13029</v>
      </c>
    </row>
    <row r="9990" spans="237:240" x14ac:dyDescent="0.3">
      <c r="IC9990" s="200" t="s">
        <v>21412</v>
      </c>
      <c r="ID9990" s="200" t="s">
        <v>18555</v>
      </c>
      <c r="IE9990" s="200" t="s">
        <v>21411</v>
      </c>
      <c r="IF9990" s="200" t="s">
        <v>13029</v>
      </c>
    </row>
    <row r="9991" spans="237:240" x14ac:dyDescent="0.3">
      <c r="IC9991" s="200" t="s">
        <v>21413</v>
      </c>
      <c r="ID9991" s="200" t="s">
        <v>18555</v>
      </c>
      <c r="IE9991" s="200" t="s">
        <v>21411</v>
      </c>
      <c r="IF9991" s="200" t="s">
        <v>13029</v>
      </c>
    </row>
    <row r="9992" spans="237:240" x14ac:dyDescent="0.3">
      <c r="IC9992" s="200" t="s">
        <v>21414</v>
      </c>
      <c r="ID9992" s="200" t="s">
        <v>18555</v>
      </c>
      <c r="IE9992" s="200" t="s">
        <v>21411</v>
      </c>
      <c r="IF9992" s="200" t="s">
        <v>13029</v>
      </c>
    </row>
    <row r="9993" spans="237:240" x14ac:dyDescent="0.3">
      <c r="IC9993" s="200" t="s">
        <v>21415</v>
      </c>
      <c r="ID9993" s="200" t="s">
        <v>18555</v>
      </c>
      <c r="IE9993" s="200" t="s">
        <v>21411</v>
      </c>
      <c r="IF9993" s="200" t="s">
        <v>13029</v>
      </c>
    </row>
    <row r="9994" spans="237:240" x14ac:dyDescent="0.3">
      <c r="IC9994" s="200" t="s">
        <v>21416</v>
      </c>
      <c r="ID9994" s="200" t="s">
        <v>18555</v>
      </c>
      <c r="IE9994" s="200" t="s">
        <v>21411</v>
      </c>
      <c r="IF9994" s="200" t="s">
        <v>13029</v>
      </c>
    </row>
    <row r="9995" spans="237:240" x14ac:dyDescent="0.3">
      <c r="IC9995" s="200" t="s">
        <v>21417</v>
      </c>
      <c r="ID9995" s="200" t="s">
        <v>18555</v>
      </c>
      <c r="IE9995" s="200" t="s">
        <v>21411</v>
      </c>
      <c r="IF9995" s="200" t="s">
        <v>13029</v>
      </c>
    </row>
    <row r="9996" spans="237:240" x14ac:dyDescent="0.3">
      <c r="IC9996" s="200" t="s">
        <v>21418</v>
      </c>
      <c r="ID9996" s="200" t="s">
        <v>18555</v>
      </c>
      <c r="IE9996" s="200" t="s">
        <v>21411</v>
      </c>
      <c r="IF9996" s="200" t="s">
        <v>13029</v>
      </c>
    </row>
    <row r="9997" spans="237:240" x14ac:dyDescent="0.3">
      <c r="IC9997" s="200" t="s">
        <v>21419</v>
      </c>
      <c r="ID9997" s="200" t="s">
        <v>21420</v>
      </c>
      <c r="IE9997" s="200" t="s">
        <v>21421</v>
      </c>
      <c r="IF9997" s="200" t="s">
        <v>13029</v>
      </c>
    </row>
    <row r="9998" spans="237:240" x14ac:dyDescent="0.3">
      <c r="IC9998" s="200" t="s">
        <v>21422</v>
      </c>
      <c r="ID9998" s="200" t="s">
        <v>21423</v>
      </c>
      <c r="IE9998" s="200" t="s">
        <v>21424</v>
      </c>
      <c r="IF9998" s="200" t="s">
        <v>13029</v>
      </c>
    </row>
    <row r="9999" spans="237:240" x14ac:dyDescent="0.3">
      <c r="IC9999" s="200" t="s">
        <v>21425</v>
      </c>
      <c r="ID9999" s="200" t="s">
        <v>21426</v>
      </c>
      <c r="IE9999" s="200" t="s">
        <v>21427</v>
      </c>
      <c r="IF9999" s="200" t="s">
        <v>13029</v>
      </c>
    </row>
    <row r="10000" spans="237:240" x14ac:dyDescent="0.3">
      <c r="IC10000" s="200" t="s">
        <v>21428</v>
      </c>
      <c r="ID10000" s="200" t="s">
        <v>21429</v>
      </c>
      <c r="IE10000" s="200" t="s">
        <v>21430</v>
      </c>
      <c r="IF10000" s="200" t="s">
        <v>13029</v>
      </c>
    </row>
    <row r="10001" spans="237:240" x14ac:dyDescent="0.3">
      <c r="IC10001" s="200" t="s">
        <v>21431</v>
      </c>
      <c r="ID10001" s="200" t="s">
        <v>21429</v>
      </c>
      <c r="IE10001" s="200" t="s">
        <v>21430</v>
      </c>
      <c r="IF10001" s="200" t="s">
        <v>13029</v>
      </c>
    </row>
    <row r="10002" spans="237:240" x14ac:dyDescent="0.3">
      <c r="IC10002" s="200" t="s">
        <v>21432</v>
      </c>
      <c r="ID10002" s="200" t="s">
        <v>21433</v>
      </c>
      <c r="IE10002" s="200" t="s">
        <v>21434</v>
      </c>
      <c r="IF10002" s="200" t="s">
        <v>13029</v>
      </c>
    </row>
    <row r="10003" spans="237:240" x14ac:dyDescent="0.3">
      <c r="IC10003" s="200" t="s">
        <v>21435</v>
      </c>
      <c r="ID10003" s="200" t="s">
        <v>21436</v>
      </c>
      <c r="IE10003" s="200" t="s">
        <v>21437</v>
      </c>
      <c r="IF10003" s="200" t="s">
        <v>13029</v>
      </c>
    </row>
    <row r="10004" spans="237:240" x14ac:dyDescent="0.3">
      <c r="IC10004" s="200" t="s">
        <v>21438</v>
      </c>
      <c r="ID10004" s="200" t="s">
        <v>21439</v>
      </c>
      <c r="IE10004" s="200" t="s">
        <v>21440</v>
      </c>
      <c r="IF10004" s="200" t="s">
        <v>13029</v>
      </c>
    </row>
    <row r="10005" spans="237:240" x14ac:dyDescent="0.3">
      <c r="IC10005" s="200" t="s">
        <v>21441</v>
      </c>
      <c r="ID10005" s="200" t="s">
        <v>21442</v>
      </c>
      <c r="IE10005" s="200" t="s">
        <v>21443</v>
      </c>
      <c r="IF10005" s="200" t="s">
        <v>13029</v>
      </c>
    </row>
    <row r="10006" spans="237:240" x14ac:dyDescent="0.3">
      <c r="IC10006" s="200" t="s">
        <v>21444</v>
      </c>
      <c r="ID10006" s="200" t="s">
        <v>21445</v>
      </c>
      <c r="IE10006" s="200" t="s">
        <v>21446</v>
      </c>
      <c r="IF10006" s="200" t="s">
        <v>13029</v>
      </c>
    </row>
    <row r="10007" spans="237:240" x14ac:dyDescent="0.3">
      <c r="IC10007" s="200" t="s">
        <v>21447</v>
      </c>
      <c r="ID10007" s="200" t="s">
        <v>21448</v>
      </c>
      <c r="IE10007" s="200" t="s">
        <v>21449</v>
      </c>
      <c r="IF10007" s="200" t="s">
        <v>13029</v>
      </c>
    </row>
    <row r="10008" spans="237:240" x14ac:dyDescent="0.3">
      <c r="IC10008" s="200" t="s">
        <v>21450</v>
      </c>
      <c r="ID10008" s="200" t="s">
        <v>21451</v>
      </c>
      <c r="IE10008" s="200" t="s">
        <v>21452</v>
      </c>
      <c r="IF10008" s="200" t="s">
        <v>13029</v>
      </c>
    </row>
    <row r="10009" spans="237:240" x14ac:dyDescent="0.3">
      <c r="IC10009" s="200" t="s">
        <v>21453</v>
      </c>
      <c r="ID10009" s="200" t="s">
        <v>9643</v>
      </c>
      <c r="IE10009" s="200" t="s">
        <v>21454</v>
      </c>
      <c r="IF10009" s="200" t="s">
        <v>13029</v>
      </c>
    </row>
    <row r="10010" spans="237:240" x14ac:dyDescent="0.3">
      <c r="IC10010" s="200" t="s">
        <v>21455</v>
      </c>
      <c r="ID10010" s="200" t="s">
        <v>21456</v>
      </c>
      <c r="IE10010" s="200" t="s">
        <v>21457</v>
      </c>
      <c r="IF10010" s="200" t="s">
        <v>13029</v>
      </c>
    </row>
    <row r="10011" spans="237:240" x14ac:dyDescent="0.3">
      <c r="IC10011" s="200" t="s">
        <v>21458</v>
      </c>
      <c r="ID10011" s="200" t="s">
        <v>21459</v>
      </c>
      <c r="IE10011" s="200" t="s">
        <v>21460</v>
      </c>
      <c r="IF10011" s="200" t="s">
        <v>13029</v>
      </c>
    </row>
    <row r="10012" spans="237:240" x14ac:dyDescent="0.3">
      <c r="IC10012" s="200" t="s">
        <v>21461</v>
      </c>
      <c r="ID10012" s="200" t="s">
        <v>21462</v>
      </c>
      <c r="IE10012" s="200" t="s">
        <v>21463</v>
      </c>
      <c r="IF10012" s="200" t="s">
        <v>13029</v>
      </c>
    </row>
    <row r="10013" spans="237:240" x14ac:dyDescent="0.3">
      <c r="IC10013" s="200" t="s">
        <v>21464</v>
      </c>
      <c r="ID10013" s="200" t="s">
        <v>21462</v>
      </c>
      <c r="IE10013" s="200" t="s">
        <v>21463</v>
      </c>
      <c r="IF10013" s="200" t="s">
        <v>13029</v>
      </c>
    </row>
    <row r="10014" spans="237:240" x14ac:dyDescent="0.3">
      <c r="IC10014" s="200" t="s">
        <v>21465</v>
      </c>
      <c r="ID10014" s="200" t="s">
        <v>21462</v>
      </c>
      <c r="IE10014" s="200" t="s">
        <v>21463</v>
      </c>
      <c r="IF10014" s="200" t="s">
        <v>13029</v>
      </c>
    </row>
    <row r="10015" spans="237:240" x14ac:dyDescent="0.3">
      <c r="IC10015" s="200" t="s">
        <v>21466</v>
      </c>
      <c r="ID10015" s="200" t="s">
        <v>21467</v>
      </c>
      <c r="IE10015" s="200" t="s">
        <v>21468</v>
      </c>
      <c r="IF10015" s="200" t="s">
        <v>13029</v>
      </c>
    </row>
    <row r="10016" spans="237:240" x14ac:dyDescent="0.3">
      <c r="IC10016" s="200" t="s">
        <v>21469</v>
      </c>
      <c r="ID10016" s="200" t="s">
        <v>21470</v>
      </c>
      <c r="IE10016" s="200" t="s">
        <v>21471</v>
      </c>
      <c r="IF10016" s="200" t="s">
        <v>13029</v>
      </c>
    </row>
    <row r="10017" spans="237:240" x14ac:dyDescent="0.3">
      <c r="IC10017" s="200" t="s">
        <v>21472</v>
      </c>
      <c r="ID10017" s="200" t="s">
        <v>21473</v>
      </c>
      <c r="IE10017" s="200" t="s">
        <v>21474</v>
      </c>
      <c r="IF10017" s="200" t="s">
        <v>13029</v>
      </c>
    </row>
    <row r="10018" spans="237:240" x14ac:dyDescent="0.3">
      <c r="IC10018" s="200" t="s">
        <v>21475</v>
      </c>
      <c r="ID10018" s="200" t="s">
        <v>21476</v>
      </c>
      <c r="IE10018" s="200" t="s">
        <v>21477</v>
      </c>
      <c r="IF10018" s="200" t="s">
        <v>13029</v>
      </c>
    </row>
    <row r="10019" spans="237:240" x14ac:dyDescent="0.3">
      <c r="IC10019" s="200" t="s">
        <v>21478</v>
      </c>
      <c r="ID10019" s="200" t="s">
        <v>21479</v>
      </c>
      <c r="IE10019" s="200" t="s">
        <v>21480</v>
      </c>
      <c r="IF10019" s="200" t="s">
        <v>13029</v>
      </c>
    </row>
    <row r="10020" spans="237:240" x14ac:dyDescent="0.3">
      <c r="IC10020" s="200" t="s">
        <v>21481</v>
      </c>
      <c r="ID10020" s="200" t="s">
        <v>21482</v>
      </c>
      <c r="IE10020" s="200" t="s">
        <v>21483</v>
      </c>
      <c r="IF10020" s="200" t="s">
        <v>13029</v>
      </c>
    </row>
    <row r="10021" spans="237:240" x14ac:dyDescent="0.3">
      <c r="IC10021" s="200" t="s">
        <v>21484</v>
      </c>
      <c r="ID10021" s="200" t="s">
        <v>21485</v>
      </c>
      <c r="IE10021" s="200" t="s">
        <v>21486</v>
      </c>
      <c r="IF10021" s="200" t="s">
        <v>13029</v>
      </c>
    </row>
    <row r="10022" spans="237:240" x14ac:dyDescent="0.3">
      <c r="IC10022" s="200" t="s">
        <v>21487</v>
      </c>
      <c r="ID10022" s="200" t="s">
        <v>21488</v>
      </c>
      <c r="IE10022" s="200" t="s">
        <v>21489</v>
      </c>
      <c r="IF10022" s="200" t="s">
        <v>13029</v>
      </c>
    </row>
    <row r="10023" spans="237:240" x14ac:dyDescent="0.3">
      <c r="IC10023" s="200" t="s">
        <v>21490</v>
      </c>
      <c r="ID10023" s="200" t="s">
        <v>21491</v>
      </c>
      <c r="IE10023" s="200" t="s">
        <v>21492</v>
      </c>
      <c r="IF10023" s="200" t="s">
        <v>13029</v>
      </c>
    </row>
    <row r="10024" spans="237:240" x14ac:dyDescent="0.3">
      <c r="IC10024" s="200" t="s">
        <v>21493</v>
      </c>
      <c r="ID10024" s="200" t="s">
        <v>21491</v>
      </c>
      <c r="IE10024" s="200" t="s">
        <v>21492</v>
      </c>
      <c r="IF10024" s="200" t="s">
        <v>13029</v>
      </c>
    </row>
    <row r="10025" spans="237:240" x14ac:dyDescent="0.3">
      <c r="IC10025" s="200" t="s">
        <v>21494</v>
      </c>
      <c r="ID10025" s="200" t="s">
        <v>21491</v>
      </c>
      <c r="IE10025" s="200" t="s">
        <v>21492</v>
      </c>
      <c r="IF10025" s="200" t="s">
        <v>13029</v>
      </c>
    </row>
    <row r="10026" spans="237:240" x14ac:dyDescent="0.3">
      <c r="IC10026" s="200" t="s">
        <v>21495</v>
      </c>
      <c r="ID10026" s="200" t="s">
        <v>21491</v>
      </c>
      <c r="IE10026" s="200" t="s">
        <v>21492</v>
      </c>
      <c r="IF10026" s="200" t="s">
        <v>13029</v>
      </c>
    </row>
    <row r="10027" spans="237:240" x14ac:dyDescent="0.3">
      <c r="IC10027" s="200" t="s">
        <v>21496</v>
      </c>
      <c r="ID10027" s="200" t="s">
        <v>21497</v>
      </c>
      <c r="IE10027" s="200" t="s">
        <v>21498</v>
      </c>
      <c r="IF10027" s="200" t="s">
        <v>13029</v>
      </c>
    </row>
    <row r="10028" spans="237:240" x14ac:dyDescent="0.3">
      <c r="IC10028" s="200" t="s">
        <v>21499</v>
      </c>
      <c r="ID10028" s="200" t="s">
        <v>21500</v>
      </c>
      <c r="IE10028" s="200" t="s">
        <v>21501</v>
      </c>
      <c r="IF10028" s="200" t="s">
        <v>13029</v>
      </c>
    </row>
    <row r="10029" spans="237:240" x14ac:dyDescent="0.3">
      <c r="IC10029" s="200" t="s">
        <v>21502</v>
      </c>
      <c r="ID10029" s="200" t="s">
        <v>21503</v>
      </c>
      <c r="IE10029" s="200" t="s">
        <v>21504</v>
      </c>
      <c r="IF10029" s="200" t="s">
        <v>13029</v>
      </c>
    </row>
    <row r="10030" spans="237:240" x14ac:dyDescent="0.3">
      <c r="IC10030" s="200" t="s">
        <v>21505</v>
      </c>
      <c r="ID10030" s="200" t="s">
        <v>21506</v>
      </c>
      <c r="IE10030" s="200" t="s">
        <v>21507</v>
      </c>
      <c r="IF10030" s="200" t="s">
        <v>13029</v>
      </c>
    </row>
    <row r="10031" spans="237:240" x14ac:dyDescent="0.3">
      <c r="IC10031" s="200" t="s">
        <v>21508</v>
      </c>
      <c r="ID10031" s="200" t="s">
        <v>21509</v>
      </c>
      <c r="IE10031" s="200" t="s">
        <v>21510</v>
      </c>
      <c r="IF10031" s="200" t="s">
        <v>13029</v>
      </c>
    </row>
    <row r="10032" spans="237:240" x14ac:dyDescent="0.3">
      <c r="IC10032" s="200" t="s">
        <v>21511</v>
      </c>
      <c r="ID10032" s="200" t="s">
        <v>21512</v>
      </c>
      <c r="IE10032" s="200" t="s">
        <v>21513</v>
      </c>
      <c r="IF10032" s="200" t="s">
        <v>13029</v>
      </c>
    </row>
    <row r="10033" spans="237:240" x14ac:dyDescent="0.3">
      <c r="IC10033" s="200" t="s">
        <v>21514</v>
      </c>
      <c r="ID10033" s="200" t="s">
        <v>21512</v>
      </c>
      <c r="IE10033" s="200" t="s">
        <v>21513</v>
      </c>
      <c r="IF10033" s="200" t="s">
        <v>13029</v>
      </c>
    </row>
    <row r="10034" spans="237:240" x14ac:dyDescent="0.3">
      <c r="IC10034" s="200" t="s">
        <v>21515</v>
      </c>
      <c r="ID10034" s="200" t="s">
        <v>21512</v>
      </c>
      <c r="IE10034" s="200" t="s">
        <v>21513</v>
      </c>
      <c r="IF10034" s="200" t="s">
        <v>13029</v>
      </c>
    </row>
    <row r="10035" spans="237:240" x14ac:dyDescent="0.3">
      <c r="IC10035" s="200" t="s">
        <v>21516</v>
      </c>
      <c r="ID10035" s="200" t="s">
        <v>21512</v>
      </c>
      <c r="IE10035" s="200" t="s">
        <v>21517</v>
      </c>
      <c r="IF10035" s="200" t="s">
        <v>13029</v>
      </c>
    </row>
    <row r="10036" spans="237:240" x14ac:dyDescent="0.3">
      <c r="IC10036" s="200" t="s">
        <v>21518</v>
      </c>
      <c r="ID10036" s="200" t="s">
        <v>21512</v>
      </c>
      <c r="IE10036" s="200" t="s">
        <v>21517</v>
      </c>
      <c r="IF10036" s="200" t="s">
        <v>13029</v>
      </c>
    </row>
    <row r="10037" spans="237:240" x14ac:dyDescent="0.3">
      <c r="IC10037" s="200" t="s">
        <v>21519</v>
      </c>
      <c r="ID10037" s="200" t="s">
        <v>21520</v>
      </c>
      <c r="IE10037" s="200" t="s">
        <v>21521</v>
      </c>
      <c r="IF10037" s="200" t="s">
        <v>13029</v>
      </c>
    </row>
    <row r="10038" spans="237:240" x14ac:dyDescent="0.3">
      <c r="IC10038" s="200" t="s">
        <v>21522</v>
      </c>
      <c r="ID10038" s="200" t="s">
        <v>21523</v>
      </c>
      <c r="IE10038" s="200" t="s">
        <v>21524</v>
      </c>
      <c r="IF10038" s="200" t="s">
        <v>13029</v>
      </c>
    </row>
    <row r="10039" spans="237:240" x14ac:dyDescent="0.3">
      <c r="IC10039" s="200" t="s">
        <v>21525</v>
      </c>
      <c r="ID10039" s="200" t="s">
        <v>21526</v>
      </c>
      <c r="IE10039" s="200" t="s">
        <v>21527</v>
      </c>
      <c r="IF10039" s="200" t="s">
        <v>13029</v>
      </c>
    </row>
    <row r="10040" spans="237:240" x14ac:dyDescent="0.3">
      <c r="IC10040" s="200" t="s">
        <v>21528</v>
      </c>
      <c r="ID10040" s="200" t="s">
        <v>21529</v>
      </c>
      <c r="IE10040" s="200" t="s">
        <v>21530</v>
      </c>
      <c r="IF10040" s="200" t="s">
        <v>13029</v>
      </c>
    </row>
    <row r="10041" spans="237:240" x14ac:dyDescent="0.3">
      <c r="IC10041" s="200" t="s">
        <v>21531</v>
      </c>
      <c r="ID10041" s="200" t="s">
        <v>21532</v>
      </c>
      <c r="IE10041" s="200" t="s">
        <v>21533</v>
      </c>
      <c r="IF10041" s="200" t="s">
        <v>13029</v>
      </c>
    </row>
    <row r="10042" spans="237:240" x14ac:dyDescent="0.3">
      <c r="IC10042" s="200" t="s">
        <v>21534</v>
      </c>
      <c r="ID10042" s="200" t="s">
        <v>21535</v>
      </c>
      <c r="IE10042" s="200" t="s">
        <v>21536</v>
      </c>
      <c r="IF10042" s="200" t="s">
        <v>13029</v>
      </c>
    </row>
    <row r="10043" spans="237:240" x14ac:dyDescent="0.3">
      <c r="IC10043" s="200" t="s">
        <v>21537</v>
      </c>
      <c r="ID10043" s="200" t="s">
        <v>21538</v>
      </c>
      <c r="IE10043" s="200" t="s">
        <v>21539</v>
      </c>
      <c r="IF10043" s="200" t="s">
        <v>13029</v>
      </c>
    </row>
    <row r="10044" spans="237:240" x14ac:dyDescent="0.3">
      <c r="IC10044" s="200" t="s">
        <v>21540</v>
      </c>
      <c r="ID10044" s="200" t="s">
        <v>21541</v>
      </c>
      <c r="IE10044" s="200" t="s">
        <v>21542</v>
      </c>
      <c r="IF10044" s="200" t="s">
        <v>13029</v>
      </c>
    </row>
    <row r="10045" spans="237:240" x14ac:dyDescent="0.3">
      <c r="IC10045" s="200" t="s">
        <v>21543</v>
      </c>
      <c r="ID10045" s="200" t="s">
        <v>21544</v>
      </c>
      <c r="IE10045" s="200" t="s">
        <v>21545</v>
      </c>
      <c r="IF10045" s="200" t="s">
        <v>13029</v>
      </c>
    </row>
    <row r="10046" spans="237:240" x14ac:dyDescent="0.3">
      <c r="IC10046" s="200" t="s">
        <v>21543</v>
      </c>
      <c r="ID10046" s="200" t="s">
        <v>21546</v>
      </c>
      <c r="IE10046" s="200" t="s">
        <v>21547</v>
      </c>
      <c r="IF10046" s="200" t="s">
        <v>13255</v>
      </c>
    </row>
    <row r="10047" spans="237:240" x14ac:dyDescent="0.3">
      <c r="IC10047" s="200" t="s">
        <v>21548</v>
      </c>
      <c r="ID10047" s="200" t="s">
        <v>21549</v>
      </c>
      <c r="IE10047" s="200" t="s">
        <v>21550</v>
      </c>
      <c r="IF10047" s="200" t="s">
        <v>13255</v>
      </c>
    </row>
    <row r="10048" spans="237:240" x14ac:dyDescent="0.3">
      <c r="IC10048" s="200" t="s">
        <v>21551</v>
      </c>
      <c r="ID10048" s="200" t="s">
        <v>21549</v>
      </c>
      <c r="IE10048" s="200" t="s">
        <v>21550</v>
      </c>
      <c r="IF10048" s="200" t="s">
        <v>13255</v>
      </c>
    </row>
    <row r="10049" spans="237:240" x14ac:dyDescent="0.3">
      <c r="IC10049" s="200" t="s">
        <v>21552</v>
      </c>
      <c r="ID10049" s="200" t="s">
        <v>21549</v>
      </c>
      <c r="IE10049" s="200" t="s">
        <v>21550</v>
      </c>
      <c r="IF10049" s="200" t="s">
        <v>13255</v>
      </c>
    </row>
    <row r="10050" spans="237:240" x14ac:dyDescent="0.3">
      <c r="IC10050" s="200" t="s">
        <v>21553</v>
      </c>
      <c r="ID10050" s="200" t="s">
        <v>21549</v>
      </c>
      <c r="IE10050" s="200" t="s">
        <v>21550</v>
      </c>
      <c r="IF10050" s="200" t="s">
        <v>13255</v>
      </c>
    </row>
    <row r="10051" spans="237:240" x14ac:dyDescent="0.3">
      <c r="IC10051" s="200" t="s">
        <v>21554</v>
      </c>
      <c r="ID10051" s="200" t="s">
        <v>21549</v>
      </c>
      <c r="IE10051" s="200" t="s">
        <v>21550</v>
      </c>
      <c r="IF10051" s="200" t="s">
        <v>13255</v>
      </c>
    </row>
    <row r="10052" spans="237:240" x14ac:dyDescent="0.3">
      <c r="IC10052" s="200" t="s">
        <v>21555</v>
      </c>
      <c r="ID10052" s="200" t="s">
        <v>21549</v>
      </c>
      <c r="IE10052" s="200" t="s">
        <v>21550</v>
      </c>
      <c r="IF10052" s="200" t="s">
        <v>13255</v>
      </c>
    </row>
    <row r="10053" spans="237:240" x14ac:dyDescent="0.3">
      <c r="IC10053" s="200" t="s">
        <v>21556</v>
      </c>
      <c r="ID10053" s="200" t="s">
        <v>21549</v>
      </c>
      <c r="IE10053" s="200" t="s">
        <v>21550</v>
      </c>
      <c r="IF10053" s="200" t="s">
        <v>13255</v>
      </c>
    </row>
    <row r="10054" spans="237:240" x14ac:dyDescent="0.3">
      <c r="IC10054" s="200" t="s">
        <v>21557</v>
      </c>
      <c r="ID10054" s="200" t="s">
        <v>21549</v>
      </c>
      <c r="IE10054" s="200" t="s">
        <v>21550</v>
      </c>
      <c r="IF10054" s="200" t="s">
        <v>13255</v>
      </c>
    </row>
    <row r="10055" spans="237:240" x14ac:dyDescent="0.3">
      <c r="IC10055" s="200" t="s">
        <v>21558</v>
      </c>
      <c r="ID10055" s="200" t="s">
        <v>21549</v>
      </c>
      <c r="IE10055" s="200" t="s">
        <v>21550</v>
      </c>
      <c r="IF10055" s="200" t="s">
        <v>13255</v>
      </c>
    </row>
    <row r="10056" spans="237:240" x14ac:dyDescent="0.3">
      <c r="IC10056" s="200" t="s">
        <v>21559</v>
      </c>
      <c r="ID10056" s="200" t="s">
        <v>21549</v>
      </c>
      <c r="IE10056" s="200" t="s">
        <v>21550</v>
      </c>
      <c r="IF10056" s="200" t="s">
        <v>13255</v>
      </c>
    </row>
    <row r="10057" spans="237:240" x14ac:dyDescent="0.3">
      <c r="IC10057" s="200" t="s">
        <v>21560</v>
      </c>
      <c r="ID10057" s="200" t="s">
        <v>21549</v>
      </c>
      <c r="IE10057" s="200" t="s">
        <v>21550</v>
      </c>
      <c r="IF10057" s="200" t="s">
        <v>13255</v>
      </c>
    </row>
    <row r="10058" spans="237:240" x14ac:dyDescent="0.3">
      <c r="IC10058" s="200" t="s">
        <v>21561</v>
      </c>
      <c r="ID10058" s="200" t="s">
        <v>21549</v>
      </c>
      <c r="IE10058" s="200" t="s">
        <v>21550</v>
      </c>
      <c r="IF10058" s="200" t="s">
        <v>13255</v>
      </c>
    </row>
    <row r="10059" spans="237:240" x14ac:dyDescent="0.3">
      <c r="IC10059" s="200" t="s">
        <v>21562</v>
      </c>
      <c r="ID10059" s="200" t="s">
        <v>21549</v>
      </c>
      <c r="IE10059" s="200" t="s">
        <v>21550</v>
      </c>
      <c r="IF10059" s="200" t="s">
        <v>13255</v>
      </c>
    </row>
    <row r="10060" spans="237:240" x14ac:dyDescent="0.3">
      <c r="IC10060" s="200" t="s">
        <v>21563</v>
      </c>
      <c r="ID10060" s="200" t="s">
        <v>21549</v>
      </c>
      <c r="IE10060" s="200" t="s">
        <v>21550</v>
      </c>
      <c r="IF10060" s="200" t="s">
        <v>13255</v>
      </c>
    </row>
    <row r="10061" spans="237:240" x14ac:dyDescent="0.3">
      <c r="IC10061" s="200" t="s">
        <v>21564</v>
      </c>
      <c r="ID10061" s="200" t="s">
        <v>21549</v>
      </c>
      <c r="IE10061" s="200" t="s">
        <v>21550</v>
      </c>
      <c r="IF10061" s="200" t="s">
        <v>13255</v>
      </c>
    </row>
    <row r="10062" spans="237:240" x14ac:dyDescent="0.3">
      <c r="IC10062" s="200" t="s">
        <v>21565</v>
      </c>
      <c r="ID10062" s="200" t="s">
        <v>21549</v>
      </c>
      <c r="IE10062" s="200" t="s">
        <v>21550</v>
      </c>
      <c r="IF10062" s="200" t="s">
        <v>13255</v>
      </c>
    </row>
    <row r="10063" spans="237:240" x14ac:dyDescent="0.3">
      <c r="IC10063" s="200" t="s">
        <v>21566</v>
      </c>
      <c r="ID10063" s="200" t="s">
        <v>21549</v>
      </c>
      <c r="IE10063" s="200" t="s">
        <v>21567</v>
      </c>
      <c r="IF10063" s="200" t="s">
        <v>13255</v>
      </c>
    </row>
    <row r="10064" spans="237:240" x14ac:dyDescent="0.3">
      <c r="IC10064" s="200" t="s">
        <v>21568</v>
      </c>
      <c r="ID10064" s="200" t="s">
        <v>21549</v>
      </c>
      <c r="IE10064" s="200" t="s">
        <v>21567</v>
      </c>
      <c r="IF10064" s="200" t="s">
        <v>13255</v>
      </c>
    </row>
    <row r="10065" spans="237:240" x14ac:dyDescent="0.3">
      <c r="IC10065" s="200" t="s">
        <v>21569</v>
      </c>
      <c r="ID10065" s="200" t="s">
        <v>21549</v>
      </c>
      <c r="IE10065" s="200" t="s">
        <v>21567</v>
      </c>
      <c r="IF10065" s="200" t="s">
        <v>13255</v>
      </c>
    </row>
    <row r="10066" spans="237:240" x14ac:dyDescent="0.3">
      <c r="IC10066" s="200" t="s">
        <v>21570</v>
      </c>
      <c r="ID10066" s="200" t="s">
        <v>21549</v>
      </c>
      <c r="IE10066" s="200" t="s">
        <v>21567</v>
      </c>
      <c r="IF10066" s="200" t="s">
        <v>13255</v>
      </c>
    </row>
    <row r="10067" spans="237:240" x14ac:dyDescent="0.3">
      <c r="IC10067" s="200" t="s">
        <v>21571</v>
      </c>
      <c r="ID10067" s="200" t="s">
        <v>21549</v>
      </c>
      <c r="IE10067" s="200" t="s">
        <v>21567</v>
      </c>
      <c r="IF10067" s="200" t="s">
        <v>13255</v>
      </c>
    </row>
    <row r="10068" spans="237:240" x14ac:dyDescent="0.3">
      <c r="IC10068" s="200" t="s">
        <v>21572</v>
      </c>
      <c r="ID10068" s="200" t="s">
        <v>21549</v>
      </c>
      <c r="IE10068" s="200" t="s">
        <v>21567</v>
      </c>
      <c r="IF10068" s="200" t="s">
        <v>13255</v>
      </c>
    </row>
    <row r="10069" spans="237:240" x14ac:dyDescent="0.3">
      <c r="IC10069" s="200" t="s">
        <v>21573</v>
      </c>
      <c r="ID10069" s="200" t="s">
        <v>21549</v>
      </c>
      <c r="IE10069" s="200" t="s">
        <v>21567</v>
      </c>
      <c r="IF10069" s="200" t="s">
        <v>13255</v>
      </c>
    </row>
    <row r="10070" spans="237:240" x14ac:dyDescent="0.3">
      <c r="IC10070" s="200" t="s">
        <v>21574</v>
      </c>
      <c r="ID10070" s="200" t="s">
        <v>21549</v>
      </c>
      <c r="IE10070" s="200" t="s">
        <v>21567</v>
      </c>
      <c r="IF10070" s="200" t="s">
        <v>13255</v>
      </c>
    </row>
    <row r="10071" spans="237:240" x14ac:dyDescent="0.3">
      <c r="IC10071" s="200" t="s">
        <v>21575</v>
      </c>
      <c r="ID10071" s="200" t="s">
        <v>21549</v>
      </c>
      <c r="IE10071" s="200" t="s">
        <v>21567</v>
      </c>
      <c r="IF10071" s="200" t="s">
        <v>13255</v>
      </c>
    </row>
    <row r="10072" spans="237:240" x14ac:dyDescent="0.3">
      <c r="IC10072" s="200" t="s">
        <v>21576</v>
      </c>
      <c r="ID10072" s="200" t="s">
        <v>21549</v>
      </c>
      <c r="IE10072" s="200" t="s">
        <v>21577</v>
      </c>
      <c r="IF10072" s="200" t="s">
        <v>13255</v>
      </c>
    </row>
    <row r="10073" spans="237:240" x14ac:dyDescent="0.3">
      <c r="IC10073" s="200" t="s">
        <v>21578</v>
      </c>
      <c r="ID10073" s="200" t="s">
        <v>21549</v>
      </c>
      <c r="IE10073" s="200" t="s">
        <v>21577</v>
      </c>
      <c r="IF10073" s="200" t="s">
        <v>13255</v>
      </c>
    </row>
    <row r="10074" spans="237:240" x14ac:dyDescent="0.3">
      <c r="IC10074" s="200" t="s">
        <v>21579</v>
      </c>
      <c r="ID10074" s="200" t="s">
        <v>21549</v>
      </c>
      <c r="IE10074" s="200" t="s">
        <v>21577</v>
      </c>
      <c r="IF10074" s="200" t="s">
        <v>13255</v>
      </c>
    </row>
    <row r="10075" spans="237:240" x14ac:dyDescent="0.3">
      <c r="IC10075" s="200" t="s">
        <v>21580</v>
      </c>
      <c r="ID10075" s="200" t="s">
        <v>21549</v>
      </c>
      <c r="IE10075" s="200" t="s">
        <v>21577</v>
      </c>
      <c r="IF10075" s="200" t="s">
        <v>13255</v>
      </c>
    </row>
    <row r="10076" spans="237:240" x14ac:dyDescent="0.3">
      <c r="IC10076" s="200" t="s">
        <v>21581</v>
      </c>
      <c r="ID10076" s="200" t="s">
        <v>21549</v>
      </c>
      <c r="IE10076" s="200" t="s">
        <v>21577</v>
      </c>
      <c r="IF10076" s="200" t="s">
        <v>13255</v>
      </c>
    </row>
    <row r="10077" spans="237:240" x14ac:dyDescent="0.3">
      <c r="IC10077" s="200" t="s">
        <v>21582</v>
      </c>
      <c r="ID10077" s="200" t="s">
        <v>21549</v>
      </c>
      <c r="IE10077" s="200" t="s">
        <v>21577</v>
      </c>
      <c r="IF10077" s="200" t="s">
        <v>13255</v>
      </c>
    </row>
    <row r="10078" spans="237:240" x14ac:dyDescent="0.3">
      <c r="IC10078" s="200" t="s">
        <v>21583</v>
      </c>
      <c r="ID10078" s="200" t="s">
        <v>21549</v>
      </c>
      <c r="IE10078" s="200" t="s">
        <v>21577</v>
      </c>
      <c r="IF10078" s="200" t="s">
        <v>13255</v>
      </c>
    </row>
    <row r="10079" spans="237:240" x14ac:dyDescent="0.3">
      <c r="IC10079" s="200" t="s">
        <v>21584</v>
      </c>
      <c r="ID10079" s="200" t="s">
        <v>21585</v>
      </c>
      <c r="IE10079" s="200" t="s">
        <v>21586</v>
      </c>
      <c r="IF10079" s="200" t="s">
        <v>13255</v>
      </c>
    </row>
    <row r="10080" spans="237:240" x14ac:dyDescent="0.3">
      <c r="IC10080" s="200" t="s">
        <v>21587</v>
      </c>
      <c r="ID10080" s="200" t="s">
        <v>21588</v>
      </c>
      <c r="IE10080" s="200" t="s">
        <v>21589</v>
      </c>
      <c r="IF10080" s="200" t="s">
        <v>13255</v>
      </c>
    </row>
    <row r="10081" spans="237:240" x14ac:dyDescent="0.3">
      <c r="IC10081" s="200" t="s">
        <v>21590</v>
      </c>
      <c r="ID10081" s="200" t="s">
        <v>21591</v>
      </c>
      <c r="IE10081" s="200" t="s">
        <v>21592</v>
      </c>
      <c r="IF10081" s="200" t="s">
        <v>13255</v>
      </c>
    </row>
    <row r="10082" spans="237:240" x14ac:dyDescent="0.3">
      <c r="IC10082" s="200" t="s">
        <v>21593</v>
      </c>
      <c r="ID10082" s="200" t="s">
        <v>21594</v>
      </c>
      <c r="IE10082" s="200" t="s">
        <v>21595</v>
      </c>
      <c r="IF10082" s="200" t="s">
        <v>13255</v>
      </c>
    </row>
    <row r="10083" spans="237:240" x14ac:dyDescent="0.3">
      <c r="IC10083" s="200" t="s">
        <v>21596</v>
      </c>
      <c r="ID10083" s="200" t="s">
        <v>21597</v>
      </c>
      <c r="IE10083" s="200" t="s">
        <v>21598</v>
      </c>
      <c r="IF10083" s="200" t="s">
        <v>13255</v>
      </c>
    </row>
    <row r="10084" spans="237:240" x14ac:dyDescent="0.3">
      <c r="IC10084" s="200" t="s">
        <v>21599</v>
      </c>
      <c r="ID10084" s="200" t="s">
        <v>21600</v>
      </c>
      <c r="IE10084" s="200" t="s">
        <v>21601</v>
      </c>
      <c r="IF10084" s="200" t="s">
        <v>13255</v>
      </c>
    </row>
    <row r="10085" spans="237:240" x14ac:dyDescent="0.3">
      <c r="IC10085" s="200" t="s">
        <v>21602</v>
      </c>
      <c r="ID10085" s="200" t="s">
        <v>21603</v>
      </c>
      <c r="IE10085" s="200" t="s">
        <v>21604</v>
      </c>
      <c r="IF10085" s="200" t="s">
        <v>13255</v>
      </c>
    </row>
    <row r="10086" spans="237:240" x14ac:dyDescent="0.3">
      <c r="IC10086" s="200" t="s">
        <v>21605</v>
      </c>
      <c r="ID10086" s="200" t="s">
        <v>21606</v>
      </c>
      <c r="IE10086" s="200" t="s">
        <v>21607</v>
      </c>
      <c r="IF10086" s="200" t="s">
        <v>13255</v>
      </c>
    </row>
    <row r="10087" spans="237:240" x14ac:dyDescent="0.3">
      <c r="IC10087" s="200" t="s">
        <v>21608</v>
      </c>
      <c r="ID10087" s="200" t="s">
        <v>21609</v>
      </c>
      <c r="IE10087" s="200" t="s">
        <v>21610</v>
      </c>
      <c r="IF10087" s="200" t="s">
        <v>13255</v>
      </c>
    </row>
    <row r="10088" spans="237:240" x14ac:dyDescent="0.3">
      <c r="IC10088" s="200" t="s">
        <v>21611</v>
      </c>
      <c r="ID10088" s="200" t="s">
        <v>21612</v>
      </c>
      <c r="IE10088" s="200" t="s">
        <v>21613</v>
      </c>
      <c r="IF10088" s="200" t="s">
        <v>13255</v>
      </c>
    </row>
    <row r="10089" spans="237:240" x14ac:dyDescent="0.3">
      <c r="IC10089" s="200" t="s">
        <v>21614</v>
      </c>
      <c r="ID10089" s="200" t="s">
        <v>21615</v>
      </c>
      <c r="IE10089" s="200" t="s">
        <v>21616</v>
      </c>
      <c r="IF10089" s="200" t="s">
        <v>13255</v>
      </c>
    </row>
    <row r="10090" spans="237:240" x14ac:dyDescent="0.3">
      <c r="IC10090" s="200" t="s">
        <v>21617</v>
      </c>
      <c r="ID10090" s="200" t="s">
        <v>21618</v>
      </c>
      <c r="IE10090" s="200" t="s">
        <v>21619</v>
      </c>
      <c r="IF10090" s="200" t="s">
        <v>13255</v>
      </c>
    </row>
    <row r="10091" spans="237:240" x14ac:dyDescent="0.3">
      <c r="IC10091" s="200" t="s">
        <v>21620</v>
      </c>
      <c r="ID10091" s="200" t="s">
        <v>21621</v>
      </c>
      <c r="IE10091" s="200" t="s">
        <v>21622</v>
      </c>
      <c r="IF10091" s="200" t="s">
        <v>13255</v>
      </c>
    </row>
    <row r="10092" spans="237:240" x14ac:dyDescent="0.3">
      <c r="IC10092" s="200" t="s">
        <v>21623</v>
      </c>
      <c r="ID10092" s="200" t="s">
        <v>21624</v>
      </c>
      <c r="IE10092" s="200" t="s">
        <v>21625</v>
      </c>
      <c r="IF10092" s="200" t="s">
        <v>13255</v>
      </c>
    </row>
    <row r="10093" spans="237:240" x14ac:dyDescent="0.3">
      <c r="IC10093" s="200" t="s">
        <v>21626</v>
      </c>
      <c r="ID10093" s="200" t="s">
        <v>21627</v>
      </c>
      <c r="IE10093" s="200" t="s">
        <v>21628</v>
      </c>
      <c r="IF10093" s="200" t="s">
        <v>13255</v>
      </c>
    </row>
    <row r="10094" spans="237:240" x14ac:dyDescent="0.3">
      <c r="IC10094" s="200" t="s">
        <v>21629</v>
      </c>
      <c r="ID10094" s="200" t="s">
        <v>21630</v>
      </c>
      <c r="IE10094" s="200" t="s">
        <v>21631</v>
      </c>
      <c r="IF10094" s="200" t="s">
        <v>13255</v>
      </c>
    </row>
    <row r="10095" spans="237:240" x14ac:dyDescent="0.3">
      <c r="IC10095" s="200" t="s">
        <v>21632</v>
      </c>
      <c r="ID10095" s="200" t="s">
        <v>21633</v>
      </c>
      <c r="IE10095" s="200" t="s">
        <v>21634</v>
      </c>
      <c r="IF10095" s="200" t="s">
        <v>13255</v>
      </c>
    </row>
    <row r="10096" spans="237:240" x14ac:dyDescent="0.3">
      <c r="IC10096" s="200" t="s">
        <v>21635</v>
      </c>
      <c r="ID10096" s="200" t="s">
        <v>21636</v>
      </c>
      <c r="IE10096" s="200" t="s">
        <v>21637</v>
      </c>
      <c r="IF10096" s="200" t="s">
        <v>13255</v>
      </c>
    </row>
    <row r="10097" spans="237:240" x14ac:dyDescent="0.3">
      <c r="IC10097" s="200" t="s">
        <v>21638</v>
      </c>
      <c r="ID10097" s="200" t="s">
        <v>21639</v>
      </c>
      <c r="IE10097" s="200" t="s">
        <v>21640</v>
      </c>
      <c r="IF10097" s="200" t="s">
        <v>13255</v>
      </c>
    </row>
    <row r="10098" spans="237:240" x14ac:dyDescent="0.3">
      <c r="IC10098" s="200" t="s">
        <v>21641</v>
      </c>
      <c r="ID10098" s="200" t="s">
        <v>21642</v>
      </c>
      <c r="IE10098" s="200" t="s">
        <v>21643</v>
      </c>
      <c r="IF10098" s="200" t="s">
        <v>13255</v>
      </c>
    </row>
    <row r="10099" spans="237:240" x14ac:dyDescent="0.3">
      <c r="IC10099" s="200" t="s">
        <v>21644</v>
      </c>
      <c r="ID10099" s="200" t="s">
        <v>21645</v>
      </c>
      <c r="IE10099" s="200" t="s">
        <v>21646</v>
      </c>
      <c r="IF10099" s="200" t="s">
        <v>13255</v>
      </c>
    </row>
    <row r="10100" spans="237:240" x14ac:dyDescent="0.3">
      <c r="IC10100" s="200" t="s">
        <v>21647</v>
      </c>
      <c r="ID10100" s="200" t="s">
        <v>21645</v>
      </c>
      <c r="IE10100" s="200" t="s">
        <v>21646</v>
      </c>
      <c r="IF10100" s="200" t="s">
        <v>13255</v>
      </c>
    </row>
    <row r="10101" spans="237:240" x14ac:dyDescent="0.3">
      <c r="IC10101" s="200" t="s">
        <v>21648</v>
      </c>
      <c r="ID10101" s="200" t="s">
        <v>21645</v>
      </c>
      <c r="IE10101" s="200" t="s">
        <v>21646</v>
      </c>
      <c r="IF10101" s="200" t="s">
        <v>13255</v>
      </c>
    </row>
    <row r="10102" spans="237:240" x14ac:dyDescent="0.3">
      <c r="IC10102" s="200" t="s">
        <v>21649</v>
      </c>
      <c r="ID10102" s="200" t="s">
        <v>21650</v>
      </c>
      <c r="IE10102" s="200" t="s">
        <v>21651</v>
      </c>
      <c r="IF10102" s="200" t="s">
        <v>13255</v>
      </c>
    </row>
    <row r="10103" spans="237:240" x14ac:dyDescent="0.3">
      <c r="IC10103" s="200" t="s">
        <v>21652</v>
      </c>
      <c r="ID10103" s="200" t="s">
        <v>21653</v>
      </c>
      <c r="IE10103" s="200" t="s">
        <v>21654</v>
      </c>
      <c r="IF10103" s="200" t="s">
        <v>13255</v>
      </c>
    </row>
    <row r="10104" spans="237:240" x14ac:dyDescent="0.3">
      <c r="IC10104" s="200" t="s">
        <v>21655</v>
      </c>
      <c r="ID10104" s="200" t="s">
        <v>21656</v>
      </c>
      <c r="IE10104" s="200" t="s">
        <v>21657</v>
      </c>
      <c r="IF10104" s="200" t="s">
        <v>13255</v>
      </c>
    </row>
    <row r="10105" spans="237:240" x14ac:dyDescent="0.3">
      <c r="IC10105" s="200" t="s">
        <v>21658</v>
      </c>
      <c r="ID10105" s="200" t="s">
        <v>21659</v>
      </c>
      <c r="IE10105" s="200" t="s">
        <v>21660</v>
      </c>
      <c r="IF10105" s="200" t="s">
        <v>13255</v>
      </c>
    </row>
    <row r="10106" spans="237:240" x14ac:dyDescent="0.3">
      <c r="IC10106" s="200" t="s">
        <v>21661</v>
      </c>
      <c r="ID10106" s="200" t="s">
        <v>21662</v>
      </c>
      <c r="IE10106" s="200" t="s">
        <v>21663</v>
      </c>
      <c r="IF10106" s="200" t="s">
        <v>13255</v>
      </c>
    </row>
    <row r="10107" spans="237:240" x14ac:dyDescent="0.3">
      <c r="IC10107" s="200" t="s">
        <v>21664</v>
      </c>
      <c r="ID10107" s="200" t="s">
        <v>21665</v>
      </c>
      <c r="IE10107" s="200" t="s">
        <v>21666</v>
      </c>
      <c r="IF10107" s="200" t="s">
        <v>13255</v>
      </c>
    </row>
    <row r="10108" spans="237:240" x14ac:dyDescent="0.3">
      <c r="IC10108" s="200" t="s">
        <v>21667</v>
      </c>
      <c r="ID10108" s="200" t="s">
        <v>21668</v>
      </c>
      <c r="IE10108" s="200" t="s">
        <v>21669</v>
      </c>
      <c r="IF10108" s="200" t="s">
        <v>13255</v>
      </c>
    </row>
    <row r="10109" spans="237:240" x14ac:dyDescent="0.3">
      <c r="IC10109" s="200" t="s">
        <v>21670</v>
      </c>
      <c r="ID10109" s="200" t="s">
        <v>21671</v>
      </c>
      <c r="IE10109" s="200" t="s">
        <v>21672</v>
      </c>
      <c r="IF10109" s="200" t="s">
        <v>13255</v>
      </c>
    </row>
    <row r="10110" spans="237:240" x14ac:dyDescent="0.3">
      <c r="IC10110" s="200" t="s">
        <v>21673</v>
      </c>
      <c r="ID10110" s="200" t="s">
        <v>21671</v>
      </c>
      <c r="IE10110" s="200" t="s">
        <v>21672</v>
      </c>
      <c r="IF10110" s="200" t="s">
        <v>13255</v>
      </c>
    </row>
    <row r="10111" spans="237:240" x14ac:dyDescent="0.3">
      <c r="IC10111" s="200" t="s">
        <v>21674</v>
      </c>
      <c r="ID10111" s="200" t="s">
        <v>21671</v>
      </c>
      <c r="IE10111" s="200" t="s">
        <v>21672</v>
      </c>
      <c r="IF10111" s="200" t="s">
        <v>13255</v>
      </c>
    </row>
    <row r="10112" spans="237:240" x14ac:dyDescent="0.3">
      <c r="IC10112" s="200" t="s">
        <v>21675</v>
      </c>
      <c r="ID10112" s="200" t="s">
        <v>21671</v>
      </c>
      <c r="IE10112" s="200" t="s">
        <v>21672</v>
      </c>
      <c r="IF10112" s="200" t="s">
        <v>13255</v>
      </c>
    </row>
    <row r="10113" spans="237:240" x14ac:dyDescent="0.3">
      <c r="IC10113" s="200" t="s">
        <v>21676</v>
      </c>
      <c r="ID10113" s="200" t="s">
        <v>21671</v>
      </c>
      <c r="IE10113" s="200" t="s">
        <v>21672</v>
      </c>
      <c r="IF10113" s="200" t="s">
        <v>13255</v>
      </c>
    </row>
    <row r="10114" spans="237:240" x14ac:dyDescent="0.3">
      <c r="IC10114" s="200" t="s">
        <v>21677</v>
      </c>
      <c r="ID10114" s="200" t="s">
        <v>21671</v>
      </c>
      <c r="IE10114" s="200" t="s">
        <v>21672</v>
      </c>
      <c r="IF10114" s="200" t="s">
        <v>13255</v>
      </c>
    </row>
    <row r="10115" spans="237:240" x14ac:dyDescent="0.3">
      <c r="IC10115" s="200" t="s">
        <v>21678</v>
      </c>
      <c r="ID10115" s="200" t="s">
        <v>21679</v>
      </c>
      <c r="IE10115" s="200" t="s">
        <v>21680</v>
      </c>
      <c r="IF10115" s="200" t="s">
        <v>13255</v>
      </c>
    </row>
    <row r="10116" spans="237:240" x14ac:dyDescent="0.3">
      <c r="IC10116" s="200" t="s">
        <v>21681</v>
      </c>
      <c r="ID10116" s="200" t="s">
        <v>21682</v>
      </c>
      <c r="IE10116" s="200" t="s">
        <v>21683</v>
      </c>
      <c r="IF10116" s="200" t="s">
        <v>13255</v>
      </c>
    </row>
    <row r="10117" spans="237:240" x14ac:dyDescent="0.3">
      <c r="IC10117" s="200" t="s">
        <v>21684</v>
      </c>
      <c r="ID10117" s="200" t="s">
        <v>21685</v>
      </c>
      <c r="IE10117" s="200" t="s">
        <v>21686</v>
      </c>
      <c r="IF10117" s="200" t="s">
        <v>13255</v>
      </c>
    </row>
    <row r="10118" spans="237:240" x14ac:dyDescent="0.3">
      <c r="IC10118" s="200" t="s">
        <v>21687</v>
      </c>
      <c r="ID10118" s="200" t="s">
        <v>21688</v>
      </c>
      <c r="IE10118" s="200" t="s">
        <v>21689</v>
      </c>
      <c r="IF10118" s="200" t="s">
        <v>13255</v>
      </c>
    </row>
    <row r="10119" spans="237:240" x14ac:dyDescent="0.3">
      <c r="IC10119" s="200" t="s">
        <v>21690</v>
      </c>
      <c r="ID10119" s="200" t="s">
        <v>21691</v>
      </c>
      <c r="IE10119" s="200" t="s">
        <v>21692</v>
      </c>
      <c r="IF10119" s="200" t="s">
        <v>13255</v>
      </c>
    </row>
    <row r="10120" spans="237:240" x14ac:dyDescent="0.3">
      <c r="IC10120" s="200" t="s">
        <v>21693</v>
      </c>
      <c r="ID10120" s="200" t="s">
        <v>11999</v>
      </c>
      <c r="IE10120" s="200" t="s">
        <v>21694</v>
      </c>
      <c r="IF10120" s="200" t="s">
        <v>13255</v>
      </c>
    </row>
    <row r="10121" spans="237:240" x14ac:dyDescent="0.3">
      <c r="IC10121" s="200" t="s">
        <v>21695</v>
      </c>
      <c r="ID10121" s="200" t="s">
        <v>21696</v>
      </c>
      <c r="IE10121" s="200" t="s">
        <v>21697</v>
      </c>
      <c r="IF10121" s="200" t="s">
        <v>13255</v>
      </c>
    </row>
    <row r="10122" spans="237:240" x14ac:dyDescent="0.3">
      <c r="IC10122" s="200" t="s">
        <v>21698</v>
      </c>
      <c r="ID10122" s="200" t="s">
        <v>21699</v>
      </c>
      <c r="IE10122" s="200" t="s">
        <v>21700</v>
      </c>
      <c r="IF10122" s="200" t="s">
        <v>13255</v>
      </c>
    </row>
    <row r="10123" spans="237:240" x14ac:dyDescent="0.3">
      <c r="IC10123" s="200" t="s">
        <v>21701</v>
      </c>
      <c r="ID10123" s="200" t="s">
        <v>21702</v>
      </c>
      <c r="IE10123" s="200" t="s">
        <v>21703</v>
      </c>
      <c r="IF10123" s="200" t="s">
        <v>13255</v>
      </c>
    </row>
    <row r="10124" spans="237:240" x14ac:dyDescent="0.3">
      <c r="IC10124" s="200" t="s">
        <v>21704</v>
      </c>
      <c r="ID10124" s="200" t="s">
        <v>21705</v>
      </c>
      <c r="IE10124" s="200" t="s">
        <v>21706</v>
      </c>
      <c r="IF10124" s="200" t="s">
        <v>13255</v>
      </c>
    </row>
    <row r="10125" spans="237:240" x14ac:dyDescent="0.3">
      <c r="IC10125" s="200" t="s">
        <v>21707</v>
      </c>
      <c r="ID10125" s="200" t="s">
        <v>21708</v>
      </c>
      <c r="IE10125" s="200" t="s">
        <v>21709</v>
      </c>
      <c r="IF10125" s="200" t="s">
        <v>13255</v>
      </c>
    </row>
    <row r="10126" spans="237:240" x14ac:dyDescent="0.3">
      <c r="IC10126" s="200" t="s">
        <v>21710</v>
      </c>
      <c r="ID10126" s="200" t="s">
        <v>21708</v>
      </c>
      <c r="IE10126" s="200" t="s">
        <v>21709</v>
      </c>
      <c r="IF10126" s="200" t="s">
        <v>13255</v>
      </c>
    </row>
    <row r="10127" spans="237:240" x14ac:dyDescent="0.3">
      <c r="IC10127" s="200" t="s">
        <v>21711</v>
      </c>
      <c r="ID10127" s="200" t="s">
        <v>21708</v>
      </c>
      <c r="IE10127" s="200" t="s">
        <v>21709</v>
      </c>
      <c r="IF10127" s="200" t="s">
        <v>13255</v>
      </c>
    </row>
    <row r="10128" spans="237:240" x14ac:dyDescent="0.3">
      <c r="IC10128" s="200" t="s">
        <v>21712</v>
      </c>
      <c r="ID10128" s="200" t="s">
        <v>21708</v>
      </c>
      <c r="IE10128" s="200" t="s">
        <v>21709</v>
      </c>
      <c r="IF10128" s="200" t="s">
        <v>13255</v>
      </c>
    </row>
    <row r="10129" spans="237:240" x14ac:dyDescent="0.3">
      <c r="IC10129" s="200" t="s">
        <v>21713</v>
      </c>
      <c r="ID10129" s="200" t="s">
        <v>21708</v>
      </c>
      <c r="IE10129" s="200" t="s">
        <v>21709</v>
      </c>
      <c r="IF10129" s="200" t="s">
        <v>13255</v>
      </c>
    </row>
    <row r="10130" spans="237:240" x14ac:dyDescent="0.3">
      <c r="IC10130" s="200" t="s">
        <v>21714</v>
      </c>
      <c r="ID10130" s="200" t="s">
        <v>21715</v>
      </c>
      <c r="IE10130" s="200" t="s">
        <v>21716</v>
      </c>
      <c r="IF10130" s="200" t="s">
        <v>13255</v>
      </c>
    </row>
    <row r="10131" spans="237:240" x14ac:dyDescent="0.3">
      <c r="IC10131" s="200" t="s">
        <v>21717</v>
      </c>
      <c r="ID10131" s="200" t="s">
        <v>21718</v>
      </c>
      <c r="IE10131" s="200" t="s">
        <v>21719</v>
      </c>
      <c r="IF10131" s="200" t="s">
        <v>13255</v>
      </c>
    </row>
    <row r="10132" spans="237:240" x14ac:dyDescent="0.3">
      <c r="IC10132" s="200" t="s">
        <v>21720</v>
      </c>
      <c r="ID10132" s="200" t="s">
        <v>21721</v>
      </c>
      <c r="IE10132" s="200" t="s">
        <v>21722</v>
      </c>
      <c r="IF10132" s="200" t="s">
        <v>13255</v>
      </c>
    </row>
    <row r="10133" spans="237:240" x14ac:dyDescent="0.3">
      <c r="IC10133" s="200" t="s">
        <v>21723</v>
      </c>
      <c r="ID10133" s="200" t="s">
        <v>21724</v>
      </c>
      <c r="IE10133" s="200" t="s">
        <v>21725</v>
      </c>
      <c r="IF10133" s="200" t="s">
        <v>13255</v>
      </c>
    </row>
    <row r="10134" spans="237:240" x14ac:dyDescent="0.3">
      <c r="IC10134" s="200" t="s">
        <v>21726</v>
      </c>
      <c r="ID10134" s="200" t="s">
        <v>21727</v>
      </c>
      <c r="IE10134" s="200" t="s">
        <v>21728</v>
      </c>
      <c r="IF10134" s="200" t="s">
        <v>13255</v>
      </c>
    </row>
    <row r="10135" spans="237:240" x14ac:dyDescent="0.3">
      <c r="IC10135" s="200" t="s">
        <v>21729</v>
      </c>
      <c r="ID10135" s="200" t="s">
        <v>21283</v>
      </c>
      <c r="IE10135" s="200" t="s">
        <v>21730</v>
      </c>
      <c r="IF10135" s="200" t="s">
        <v>13255</v>
      </c>
    </row>
    <row r="10136" spans="237:240" x14ac:dyDescent="0.3">
      <c r="IC10136" s="200" t="s">
        <v>21731</v>
      </c>
      <c r="ID10136" s="200" t="s">
        <v>21732</v>
      </c>
      <c r="IE10136" s="200" t="s">
        <v>21733</v>
      </c>
      <c r="IF10136" s="200" t="s">
        <v>13255</v>
      </c>
    </row>
    <row r="10137" spans="237:240" x14ac:dyDescent="0.3">
      <c r="IC10137" s="200" t="s">
        <v>21734</v>
      </c>
      <c r="ID10137" s="200" t="s">
        <v>21735</v>
      </c>
      <c r="IE10137" s="200" t="s">
        <v>21736</v>
      </c>
      <c r="IF10137" s="200" t="s">
        <v>13255</v>
      </c>
    </row>
    <row r="10138" spans="237:240" x14ac:dyDescent="0.3">
      <c r="IC10138" s="200" t="s">
        <v>21737</v>
      </c>
      <c r="ID10138" s="200" t="s">
        <v>21738</v>
      </c>
      <c r="IE10138" s="200" t="s">
        <v>21739</v>
      </c>
      <c r="IF10138" s="200" t="s">
        <v>13255</v>
      </c>
    </row>
    <row r="10139" spans="237:240" x14ac:dyDescent="0.3">
      <c r="IC10139" s="200" t="s">
        <v>21740</v>
      </c>
      <c r="ID10139" s="200" t="s">
        <v>21741</v>
      </c>
      <c r="IE10139" s="200" t="s">
        <v>21742</v>
      </c>
      <c r="IF10139" s="200" t="s">
        <v>13255</v>
      </c>
    </row>
    <row r="10140" spans="237:240" x14ac:dyDescent="0.3">
      <c r="IC10140" s="200" t="s">
        <v>21743</v>
      </c>
      <c r="ID10140" s="200" t="s">
        <v>21744</v>
      </c>
      <c r="IE10140" s="200" t="s">
        <v>21745</v>
      </c>
      <c r="IF10140" s="200" t="s">
        <v>13255</v>
      </c>
    </row>
    <row r="10141" spans="237:240" x14ac:dyDescent="0.3">
      <c r="IC10141" s="200" t="s">
        <v>21746</v>
      </c>
      <c r="ID10141" s="200" t="s">
        <v>3484</v>
      </c>
      <c r="IE10141" s="200" t="s">
        <v>21747</v>
      </c>
      <c r="IF10141" s="200" t="s">
        <v>13255</v>
      </c>
    </row>
    <row r="10142" spans="237:240" x14ac:dyDescent="0.3">
      <c r="IC10142" s="200" t="s">
        <v>21748</v>
      </c>
      <c r="ID10142" s="200" t="s">
        <v>21749</v>
      </c>
      <c r="IE10142" s="200" t="s">
        <v>21750</v>
      </c>
      <c r="IF10142" s="200" t="s">
        <v>13255</v>
      </c>
    </row>
    <row r="10143" spans="237:240" x14ac:dyDescent="0.3">
      <c r="IC10143" s="200" t="s">
        <v>21751</v>
      </c>
      <c r="ID10143" s="200" t="s">
        <v>21752</v>
      </c>
      <c r="IE10143" s="200" t="s">
        <v>21753</v>
      </c>
      <c r="IF10143" s="200" t="s">
        <v>13255</v>
      </c>
    </row>
    <row r="10144" spans="237:240" x14ac:dyDescent="0.3">
      <c r="IC10144" s="200" t="s">
        <v>21754</v>
      </c>
      <c r="ID10144" s="200" t="s">
        <v>21755</v>
      </c>
      <c r="IE10144" s="200" t="s">
        <v>21756</v>
      </c>
      <c r="IF10144" s="200" t="s">
        <v>13255</v>
      </c>
    </row>
    <row r="10145" spans="237:240" x14ac:dyDescent="0.3">
      <c r="IC10145" s="200" t="s">
        <v>21757</v>
      </c>
      <c r="ID10145" s="200" t="s">
        <v>21758</v>
      </c>
      <c r="IE10145" s="200" t="s">
        <v>21759</v>
      </c>
      <c r="IF10145" s="200" t="s">
        <v>13255</v>
      </c>
    </row>
    <row r="10146" spans="237:240" x14ac:dyDescent="0.3">
      <c r="IC10146" s="200" t="s">
        <v>21760</v>
      </c>
      <c r="ID10146" s="200" t="s">
        <v>21761</v>
      </c>
      <c r="IE10146" s="200" t="s">
        <v>21762</v>
      </c>
      <c r="IF10146" s="200" t="s">
        <v>13255</v>
      </c>
    </row>
    <row r="10147" spans="237:240" x14ac:dyDescent="0.3">
      <c r="IC10147" s="200" t="s">
        <v>21763</v>
      </c>
      <c r="ID10147" s="200" t="s">
        <v>21764</v>
      </c>
      <c r="IE10147" s="200" t="s">
        <v>21765</v>
      </c>
      <c r="IF10147" s="200" t="s">
        <v>13255</v>
      </c>
    </row>
    <row r="10148" spans="237:240" x14ac:dyDescent="0.3">
      <c r="IC10148" s="200" t="s">
        <v>21766</v>
      </c>
      <c r="ID10148" s="200" t="s">
        <v>21767</v>
      </c>
      <c r="IE10148" s="200" t="s">
        <v>21768</v>
      </c>
      <c r="IF10148" s="200" t="s">
        <v>13255</v>
      </c>
    </row>
    <row r="10149" spans="237:240" x14ac:dyDescent="0.3">
      <c r="IC10149" s="200" t="s">
        <v>21769</v>
      </c>
      <c r="ID10149" s="200" t="s">
        <v>21770</v>
      </c>
      <c r="IE10149" s="200" t="s">
        <v>21771</v>
      </c>
      <c r="IF10149" s="200" t="s">
        <v>13255</v>
      </c>
    </row>
    <row r="10150" spans="237:240" x14ac:dyDescent="0.3">
      <c r="IC10150" s="200" t="s">
        <v>21772</v>
      </c>
      <c r="ID10150" s="200" t="s">
        <v>21773</v>
      </c>
      <c r="IE10150" s="200" t="s">
        <v>21774</v>
      </c>
      <c r="IF10150" s="200" t="s">
        <v>13255</v>
      </c>
    </row>
    <row r="10151" spans="237:240" x14ac:dyDescent="0.3">
      <c r="IC10151" s="200" t="s">
        <v>21775</v>
      </c>
      <c r="ID10151" s="200" t="s">
        <v>21776</v>
      </c>
      <c r="IE10151" s="200" t="s">
        <v>21777</v>
      </c>
      <c r="IF10151" s="200" t="s">
        <v>13255</v>
      </c>
    </row>
    <row r="10152" spans="237:240" x14ac:dyDescent="0.3">
      <c r="IC10152" s="200" t="s">
        <v>21778</v>
      </c>
      <c r="ID10152" s="200" t="s">
        <v>21779</v>
      </c>
      <c r="IE10152" s="200" t="s">
        <v>21780</v>
      </c>
      <c r="IF10152" s="200" t="s">
        <v>13255</v>
      </c>
    </row>
    <row r="10153" spans="237:240" x14ac:dyDescent="0.3">
      <c r="IC10153" s="200" t="s">
        <v>21781</v>
      </c>
      <c r="ID10153" s="200" t="s">
        <v>21782</v>
      </c>
      <c r="IE10153" s="200" t="s">
        <v>21783</v>
      </c>
      <c r="IF10153" s="200" t="s">
        <v>13255</v>
      </c>
    </row>
    <row r="10154" spans="237:240" x14ac:dyDescent="0.3">
      <c r="IC10154" s="200" t="s">
        <v>21784</v>
      </c>
      <c r="ID10154" s="200" t="s">
        <v>21785</v>
      </c>
      <c r="IE10154" s="200" t="s">
        <v>21786</v>
      </c>
      <c r="IF10154" s="200" t="s">
        <v>13255</v>
      </c>
    </row>
    <row r="10155" spans="237:240" x14ac:dyDescent="0.3">
      <c r="IC10155" s="200" t="s">
        <v>21787</v>
      </c>
      <c r="ID10155" s="200" t="s">
        <v>21788</v>
      </c>
      <c r="IE10155" s="200" t="s">
        <v>21789</v>
      </c>
      <c r="IF10155" s="200" t="s">
        <v>13255</v>
      </c>
    </row>
    <row r="10156" spans="237:240" x14ac:dyDescent="0.3">
      <c r="IC10156" s="200" t="s">
        <v>21790</v>
      </c>
      <c r="ID10156" s="200" t="s">
        <v>21791</v>
      </c>
      <c r="IE10156" s="200" t="s">
        <v>21792</v>
      </c>
      <c r="IF10156" s="200" t="s">
        <v>13255</v>
      </c>
    </row>
    <row r="10157" spans="237:240" x14ac:dyDescent="0.3">
      <c r="IC10157" s="200" t="s">
        <v>21793</v>
      </c>
      <c r="ID10157" s="200" t="s">
        <v>21794</v>
      </c>
      <c r="IE10157" s="200" t="s">
        <v>21795</v>
      </c>
      <c r="IF10157" s="200" t="s">
        <v>13255</v>
      </c>
    </row>
    <row r="10158" spans="237:240" x14ac:dyDescent="0.3">
      <c r="IC10158" s="200" t="s">
        <v>21796</v>
      </c>
      <c r="ID10158" s="200" t="s">
        <v>21797</v>
      </c>
      <c r="IE10158" s="200" t="s">
        <v>21798</v>
      </c>
      <c r="IF10158" s="200" t="s">
        <v>13255</v>
      </c>
    </row>
    <row r="10159" spans="237:240" x14ac:dyDescent="0.3">
      <c r="IC10159" s="200" t="s">
        <v>21799</v>
      </c>
      <c r="ID10159" s="200" t="s">
        <v>21800</v>
      </c>
      <c r="IE10159" s="200" t="s">
        <v>21801</v>
      </c>
      <c r="IF10159" s="200" t="s">
        <v>13255</v>
      </c>
    </row>
    <row r="10160" spans="237:240" x14ac:dyDescent="0.3">
      <c r="IC10160" s="200" t="s">
        <v>21802</v>
      </c>
      <c r="ID10160" s="200" t="s">
        <v>21803</v>
      </c>
      <c r="IE10160" s="200" t="s">
        <v>21804</v>
      </c>
      <c r="IF10160" s="200" t="s">
        <v>13255</v>
      </c>
    </row>
    <row r="10161" spans="237:240" x14ac:dyDescent="0.3">
      <c r="IC10161" s="200" t="s">
        <v>21805</v>
      </c>
      <c r="ID10161" s="200" t="s">
        <v>21806</v>
      </c>
      <c r="IE10161" s="200" t="s">
        <v>21807</v>
      </c>
      <c r="IF10161" s="200" t="s">
        <v>13255</v>
      </c>
    </row>
    <row r="10162" spans="237:240" x14ac:dyDescent="0.3">
      <c r="IC10162" s="200" t="s">
        <v>21808</v>
      </c>
      <c r="ID10162" s="200" t="s">
        <v>21809</v>
      </c>
      <c r="IE10162" s="200" t="s">
        <v>21810</v>
      </c>
      <c r="IF10162" s="200" t="s">
        <v>13255</v>
      </c>
    </row>
    <row r="10163" spans="237:240" x14ac:dyDescent="0.3">
      <c r="IC10163" s="200" t="s">
        <v>21811</v>
      </c>
      <c r="ID10163" s="200" t="s">
        <v>21812</v>
      </c>
      <c r="IE10163" s="200" t="s">
        <v>21813</v>
      </c>
      <c r="IF10163" s="200" t="s">
        <v>13255</v>
      </c>
    </row>
    <row r="10164" spans="237:240" x14ac:dyDescent="0.3">
      <c r="IC10164" s="200" t="s">
        <v>21814</v>
      </c>
      <c r="ID10164" s="200" t="s">
        <v>21815</v>
      </c>
      <c r="IE10164" s="200" t="s">
        <v>21816</v>
      </c>
      <c r="IF10164" s="200" t="s">
        <v>13255</v>
      </c>
    </row>
    <row r="10165" spans="237:240" x14ac:dyDescent="0.3">
      <c r="IC10165" s="200" t="s">
        <v>21817</v>
      </c>
      <c r="ID10165" s="200" t="s">
        <v>21818</v>
      </c>
      <c r="IE10165" s="200" t="s">
        <v>21819</v>
      </c>
      <c r="IF10165" s="200" t="s">
        <v>13255</v>
      </c>
    </row>
    <row r="10166" spans="237:240" x14ac:dyDescent="0.3">
      <c r="IC10166" s="200" t="s">
        <v>21820</v>
      </c>
      <c r="ID10166" s="200" t="s">
        <v>21821</v>
      </c>
      <c r="IE10166" s="200" t="s">
        <v>21822</v>
      </c>
      <c r="IF10166" s="200" t="s">
        <v>21823</v>
      </c>
    </row>
    <row r="10167" spans="237:240" x14ac:dyDescent="0.3">
      <c r="IC10167" s="200" t="s">
        <v>21824</v>
      </c>
      <c r="ID10167" s="200" t="s">
        <v>21821</v>
      </c>
      <c r="IE10167" s="200" t="s">
        <v>21822</v>
      </c>
      <c r="IF10167" s="200" t="s">
        <v>21823</v>
      </c>
    </row>
    <row r="10168" spans="237:240" x14ac:dyDescent="0.3">
      <c r="IC10168" s="200" t="s">
        <v>21825</v>
      </c>
      <c r="ID10168" s="200" t="s">
        <v>21821</v>
      </c>
      <c r="IE10168" s="200" t="s">
        <v>21822</v>
      </c>
      <c r="IF10168" s="200" t="s">
        <v>21823</v>
      </c>
    </row>
    <row r="10169" spans="237:240" x14ac:dyDescent="0.3">
      <c r="IC10169" s="200" t="s">
        <v>21826</v>
      </c>
      <c r="ID10169" s="200" t="s">
        <v>21827</v>
      </c>
      <c r="IE10169" s="200" t="s">
        <v>21828</v>
      </c>
      <c r="IF10169" s="200" t="s">
        <v>21823</v>
      </c>
    </row>
    <row r="10170" spans="237:240" x14ac:dyDescent="0.3">
      <c r="IC10170" s="200" t="s">
        <v>21829</v>
      </c>
      <c r="ID10170" s="200" t="s">
        <v>21830</v>
      </c>
      <c r="IE10170" s="200" t="s">
        <v>21831</v>
      </c>
      <c r="IF10170" s="200" t="s">
        <v>21823</v>
      </c>
    </row>
    <row r="10171" spans="237:240" x14ac:dyDescent="0.3">
      <c r="IC10171" s="200" t="s">
        <v>21832</v>
      </c>
      <c r="ID10171" s="200" t="s">
        <v>21833</v>
      </c>
      <c r="IE10171" s="200" t="s">
        <v>21834</v>
      </c>
      <c r="IF10171" s="200" t="s">
        <v>21823</v>
      </c>
    </row>
    <row r="10172" spans="237:240" x14ac:dyDescent="0.3">
      <c r="IC10172" s="200" t="s">
        <v>21835</v>
      </c>
      <c r="ID10172" s="200" t="s">
        <v>21836</v>
      </c>
      <c r="IE10172" s="200" t="s">
        <v>21837</v>
      </c>
      <c r="IF10172" s="200" t="s">
        <v>21823</v>
      </c>
    </row>
    <row r="10173" spans="237:240" x14ac:dyDescent="0.3">
      <c r="IC10173" s="200" t="s">
        <v>21838</v>
      </c>
      <c r="ID10173" s="200" t="s">
        <v>21839</v>
      </c>
      <c r="IE10173" s="200" t="s">
        <v>21840</v>
      </c>
      <c r="IF10173" s="200" t="s">
        <v>21823</v>
      </c>
    </row>
    <row r="10174" spans="237:240" x14ac:dyDescent="0.3">
      <c r="IC10174" s="200" t="s">
        <v>21841</v>
      </c>
      <c r="ID10174" s="200" t="s">
        <v>21842</v>
      </c>
      <c r="IE10174" s="200" t="s">
        <v>21843</v>
      </c>
      <c r="IF10174" s="200" t="s">
        <v>21823</v>
      </c>
    </row>
    <row r="10175" spans="237:240" x14ac:dyDescent="0.3">
      <c r="IC10175" s="200" t="s">
        <v>21844</v>
      </c>
      <c r="ID10175" s="200" t="s">
        <v>21845</v>
      </c>
      <c r="IE10175" s="200" t="s">
        <v>21846</v>
      </c>
      <c r="IF10175" s="200" t="s">
        <v>21823</v>
      </c>
    </row>
    <row r="10176" spans="237:240" x14ac:dyDescent="0.3">
      <c r="IC10176" s="200" t="s">
        <v>21847</v>
      </c>
      <c r="ID10176" s="200" t="s">
        <v>21848</v>
      </c>
      <c r="IE10176" s="200" t="s">
        <v>21849</v>
      </c>
      <c r="IF10176" s="200" t="s">
        <v>21823</v>
      </c>
    </row>
    <row r="10177" spans="237:240" x14ac:dyDescent="0.3">
      <c r="IC10177" s="200" t="s">
        <v>21850</v>
      </c>
      <c r="ID10177" s="200" t="s">
        <v>21851</v>
      </c>
      <c r="IE10177" s="200" t="s">
        <v>21852</v>
      </c>
      <c r="IF10177" s="200" t="s">
        <v>21823</v>
      </c>
    </row>
    <row r="10178" spans="237:240" x14ac:dyDescent="0.3">
      <c r="IC10178" s="200" t="s">
        <v>21853</v>
      </c>
      <c r="ID10178" s="200" t="s">
        <v>21854</v>
      </c>
      <c r="IE10178" s="200" t="s">
        <v>21855</v>
      </c>
      <c r="IF10178" s="200" t="s">
        <v>21823</v>
      </c>
    </row>
    <row r="10179" spans="237:240" x14ac:dyDescent="0.3">
      <c r="IC10179" s="200" t="s">
        <v>21856</v>
      </c>
      <c r="ID10179" s="200" t="s">
        <v>21857</v>
      </c>
      <c r="IE10179" s="200" t="s">
        <v>21858</v>
      </c>
      <c r="IF10179" s="200" t="s">
        <v>21823</v>
      </c>
    </row>
    <row r="10180" spans="237:240" x14ac:dyDescent="0.3">
      <c r="IC10180" s="200" t="s">
        <v>21859</v>
      </c>
      <c r="ID10180" s="200" t="s">
        <v>21860</v>
      </c>
      <c r="IE10180" s="200" t="s">
        <v>21861</v>
      </c>
      <c r="IF10180" s="200" t="s">
        <v>21823</v>
      </c>
    </row>
    <row r="10181" spans="237:240" x14ac:dyDescent="0.3">
      <c r="IC10181" s="200" t="s">
        <v>21862</v>
      </c>
      <c r="ID10181" s="200" t="s">
        <v>21863</v>
      </c>
      <c r="IE10181" s="200" t="s">
        <v>21864</v>
      </c>
      <c r="IF10181" s="200" t="s">
        <v>21823</v>
      </c>
    </row>
    <row r="10182" spans="237:240" x14ac:dyDescent="0.3">
      <c r="IC10182" s="200" t="s">
        <v>21865</v>
      </c>
      <c r="ID10182" s="200" t="s">
        <v>21866</v>
      </c>
      <c r="IE10182" s="200" t="s">
        <v>21867</v>
      </c>
      <c r="IF10182" s="200" t="s">
        <v>21823</v>
      </c>
    </row>
    <row r="10183" spans="237:240" x14ac:dyDescent="0.3">
      <c r="IC10183" s="200" t="s">
        <v>21865</v>
      </c>
      <c r="ID10183" s="200" t="s">
        <v>21868</v>
      </c>
      <c r="IE10183" s="200" t="s">
        <v>21869</v>
      </c>
      <c r="IF10183" s="200" t="s">
        <v>21823</v>
      </c>
    </row>
    <row r="10184" spans="237:240" x14ac:dyDescent="0.3">
      <c r="IC10184" s="200" t="s">
        <v>21865</v>
      </c>
      <c r="ID10184" s="200" t="s">
        <v>21870</v>
      </c>
      <c r="IE10184" s="200" t="s">
        <v>21871</v>
      </c>
      <c r="IF10184" s="200" t="s">
        <v>21823</v>
      </c>
    </row>
    <row r="10185" spans="237:240" x14ac:dyDescent="0.3">
      <c r="IC10185" s="200" t="s">
        <v>21865</v>
      </c>
      <c r="ID10185" s="200" t="s">
        <v>21872</v>
      </c>
      <c r="IE10185" s="200" t="s">
        <v>21873</v>
      </c>
      <c r="IF10185" s="200" t="s">
        <v>21823</v>
      </c>
    </row>
    <row r="10186" spans="237:240" x14ac:dyDescent="0.3">
      <c r="IC10186" s="200" t="s">
        <v>21874</v>
      </c>
      <c r="ID10186" s="200" t="s">
        <v>21875</v>
      </c>
      <c r="IE10186" s="200" t="s">
        <v>21876</v>
      </c>
      <c r="IF10186" s="200" t="s">
        <v>21823</v>
      </c>
    </row>
    <row r="10187" spans="237:240" x14ac:dyDescent="0.3">
      <c r="IC10187" s="200" t="s">
        <v>21877</v>
      </c>
      <c r="ID10187" s="200" t="s">
        <v>21878</v>
      </c>
      <c r="IE10187" s="200" t="s">
        <v>21879</v>
      </c>
      <c r="IF10187" s="200" t="s">
        <v>21823</v>
      </c>
    </row>
    <row r="10188" spans="237:240" x14ac:dyDescent="0.3">
      <c r="IC10188" s="200" t="s">
        <v>21880</v>
      </c>
      <c r="ID10188" s="200" t="s">
        <v>14153</v>
      </c>
      <c r="IE10188" s="200" t="s">
        <v>21881</v>
      </c>
      <c r="IF10188" s="200" t="s">
        <v>21823</v>
      </c>
    </row>
    <row r="10189" spans="237:240" x14ac:dyDescent="0.3">
      <c r="IC10189" s="200" t="s">
        <v>21882</v>
      </c>
      <c r="ID10189" s="200" t="s">
        <v>21883</v>
      </c>
      <c r="IE10189" s="200" t="s">
        <v>21884</v>
      </c>
      <c r="IF10189" s="200" t="s">
        <v>21823</v>
      </c>
    </row>
    <row r="10190" spans="237:240" x14ac:dyDescent="0.3">
      <c r="IC10190" s="200" t="s">
        <v>21885</v>
      </c>
      <c r="ID10190" s="200" t="s">
        <v>21886</v>
      </c>
      <c r="IE10190" s="200" t="s">
        <v>21887</v>
      </c>
      <c r="IF10190" s="200" t="s">
        <v>21823</v>
      </c>
    </row>
    <row r="10191" spans="237:240" x14ac:dyDescent="0.3">
      <c r="IC10191" s="200" t="s">
        <v>21888</v>
      </c>
      <c r="ID10191" s="200" t="s">
        <v>21889</v>
      </c>
      <c r="IE10191" s="200" t="s">
        <v>21890</v>
      </c>
      <c r="IF10191" s="200" t="s">
        <v>21823</v>
      </c>
    </row>
    <row r="10192" spans="237:240" x14ac:dyDescent="0.3">
      <c r="IC10192" s="200" t="s">
        <v>21891</v>
      </c>
      <c r="ID10192" s="200" t="s">
        <v>14246</v>
      </c>
      <c r="IE10192" s="200" t="s">
        <v>21892</v>
      </c>
      <c r="IF10192" s="200" t="s">
        <v>21823</v>
      </c>
    </row>
    <row r="10193" spans="237:240" x14ac:dyDescent="0.3">
      <c r="IC10193" s="200" t="s">
        <v>21893</v>
      </c>
      <c r="ID10193" s="200" t="s">
        <v>21894</v>
      </c>
      <c r="IE10193" s="200" t="s">
        <v>21895</v>
      </c>
      <c r="IF10193" s="200" t="s">
        <v>21823</v>
      </c>
    </row>
    <row r="10194" spans="237:240" x14ac:dyDescent="0.3">
      <c r="IC10194" s="200" t="s">
        <v>21896</v>
      </c>
      <c r="ID10194" s="200" t="s">
        <v>21897</v>
      </c>
      <c r="IE10194" s="200" t="s">
        <v>21898</v>
      </c>
      <c r="IF10194" s="200" t="s">
        <v>21823</v>
      </c>
    </row>
    <row r="10195" spans="237:240" x14ac:dyDescent="0.3">
      <c r="IC10195" s="200" t="s">
        <v>21899</v>
      </c>
      <c r="ID10195" s="200" t="s">
        <v>21900</v>
      </c>
      <c r="IE10195" s="200" t="s">
        <v>21901</v>
      </c>
      <c r="IF10195" s="200" t="s">
        <v>21823</v>
      </c>
    </row>
    <row r="10196" spans="237:240" x14ac:dyDescent="0.3">
      <c r="IC10196" s="200" t="s">
        <v>21902</v>
      </c>
      <c r="ID10196" s="200" t="s">
        <v>21903</v>
      </c>
      <c r="IE10196" s="200" t="s">
        <v>21904</v>
      </c>
      <c r="IF10196" s="200" t="s">
        <v>21823</v>
      </c>
    </row>
    <row r="10197" spans="237:240" x14ac:dyDescent="0.3">
      <c r="IC10197" s="200" t="s">
        <v>21905</v>
      </c>
      <c r="ID10197" s="200" t="s">
        <v>21906</v>
      </c>
      <c r="IE10197" s="200" t="s">
        <v>21907</v>
      </c>
      <c r="IF10197" s="200" t="s">
        <v>21823</v>
      </c>
    </row>
    <row r="10198" spans="237:240" x14ac:dyDescent="0.3">
      <c r="IC10198" s="200" t="s">
        <v>21908</v>
      </c>
      <c r="ID10198" s="200" t="s">
        <v>21909</v>
      </c>
      <c r="IE10198" s="200" t="s">
        <v>21910</v>
      </c>
      <c r="IF10198" s="200" t="s">
        <v>21823</v>
      </c>
    </row>
    <row r="10199" spans="237:240" x14ac:dyDescent="0.3">
      <c r="IC10199" s="200" t="s">
        <v>21911</v>
      </c>
      <c r="ID10199" s="200" t="s">
        <v>21912</v>
      </c>
      <c r="IE10199" s="200" t="s">
        <v>21913</v>
      </c>
      <c r="IF10199" s="200" t="s">
        <v>21823</v>
      </c>
    </row>
    <row r="10200" spans="237:240" x14ac:dyDescent="0.3">
      <c r="IC10200" s="200" t="s">
        <v>21914</v>
      </c>
      <c r="ID10200" s="200" t="s">
        <v>21915</v>
      </c>
      <c r="IE10200" s="200" t="s">
        <v>21916</v>
      </c>
      <c r="IF10200" s="200" t="s">
        <v>21823</v>
      </c>
    </row>
    <row r="10201" spans="237:240" x14ac:dyDescent="0.3">
      <c r="IC10201" s="200" t="s">
        <v>21917</v>
      </c>
      <c r="ID10201" s="200" t="s">
        <v>21918</v>
      </c>
      <c r="IE10201" s="200" t="s">
        <v>21919</v>
      </c>
      <c r="IF10201" s="200" t="s">
        <v>21823</v>
      </c>
    </row>
    <row r="10202" spans="237:240" x14ac:dyDescent="0.3">
      <c r="IC10202" s="200" t="s">
        <v>21920</v>
      </c>
      <c r="ID10202" s="200" t="s">
        <v>21921</v>
      </c>
      <c r="IE10202" s="200" t="s">
        <v>21922</v>
      </c>
      <c r="IF10202" s="200" t="s">
        <v>21823</v>
      </c>
    </row>
    <row r="10203" spans="237:240" x14ac:dyDescent="0.3">
      <c r="IC10203" s="200" t="s">
        <v>21923</v>
      </c>
      <c r="ID10203" s="200" t="s">
        <v>21924</v>
      </c>
      <c r="IE10203" s="200" t="s">
        <v>21925</v>
      </c>
      <c r="IF10203" s="200" t="s">
        <v>21823</v>
      </c>
    </row>
    <row r="10204" spans="237:240" x14ac:dyDescent="0.3">
      <c r="IC10204" s="200" t="s">
        <v>21926</v>
      </c>
      <c r="ID10204" s="200" t="s">
        <v>21927</v>
      </c>
      <c r="IE10204" s="200" t="s">
        <v>21928</v>
      </c>
      <c r="IF10204" s="200" t="s">
        <v>21823</v>
      </c>
    </row>
    <row r="10205" spans="237:240" x14ac:dyDescent="0.3">
      <c r="IC10205" s="200" t="s">
        <v>21929</v>
      </c>
      <c r="ID10205" s="200" t="s">
        <v>21930</v>
      </c>
      <c r="IE10205" s="200" t="s">
        <v>21931</v>
      </c>
      <c r="IF10205" s="200" t="s">
        <v>21823</v>
      </c>
    </row>
    <row r="10206" spans="237:240" x14ac:dyDescent="0.3">
      <c r="IC10206" s="200" t="s">
        <v>21932</v>
      </c>
      <c r="ID10206" s="200" t="s">
        <v>21933</v>
      </c>
      <c r="IE10206" s="200" t="s">
        <v>21934</v>
      </c>
      <c r="IF10206" s="200" t="s">
        <v>21823</v>
      </c>
    </row>
    <row r="10207" spans="237:240" x14ac:dyDescent="0.3">
      <c r="IC10207" s="200" t="s">
        <v>21935</v>
      </c>
      <c r="ID10207" s="200" t="s">
        <v>21936</v>
      </c>
      <c r="IE10207" s="200" t="s">
        <v>21937</v>
      </c>
      <c r="IF10207" s="200" t="s">
        <v>21823</v>
      </c>
    </row>
    <row r="10208" spans="237:240" x14ac:dyDescent="0.3">
      <c r="IC10208" s="200" t="s">
        <v>21938</v>
      </c>
      <c r="ID10208" s="200" t="s">
        <v>21939</v>
      </c>
      <c r="IE10208" s="200" t="s">
        <v>21940</v>
      </c>
      <c r="IF10208" s="200" t="s">
        <v>21823</v>
      </c>
    </row>
    <row r="10209" spans="237:240" x14ac:dyDescent="0.3">
      <c r="IC10209" s="200" t="s">
        <v>21941</v>
      </c>
      <c r="ID10209" s="200" t="s">
        <v>21942</v>
      </c>
      <c r="IE10209" s="200" t="s">
        <v>21943</v>
      </c>
      <c r="IF10209" s="200" t="s">
        <v>21823</v>
      </c>
    </row>
    <row r="10210" spans="237:240" x14ac:dyDescent="0.3">
      <c r="IC10210" s="200" t="s">
        <v>21944</v>
      </c>
      <c r="ID10210" s="200" t="s">
        <v>21945</v>
      </c>
      <c r="IE10210" s="200" t="s">
        <v>21946</v>
      </c>
      <c r="IF10210" s="200" t="s">
        <v>21823</v>
      </c>
    </row>
    <row r="10211" spans="237:240" x14ac:dyDescent="0.3">
      <c r="IC10211" s="200" t="s">
        <v>21947</v>
      </c>
      <c r="ID10211" s="200" t="s">
        <v>21948</v>
      </c>
      <c r="IE10211" s="200" t="s">
        <v>21949</v>
      </c>
      <c r="IF10211" s="200" t="s">
        <v>21823</v>
      </c>
    </row>
    <row r="10212" spans="237:240" x14ac:dyDescent="0.3">
      <c r="IC10212" s="200" t="s">
        <v>21950</v>
      </c>
      <c r="ID10212" s="200" t="s">
        <v>21951</v>
      </c>
      <c r="IE10212" s="200" t="s">
        <v>21952</v>
      </c>
      <c r="IF10212" s="200" t="s">
        <v>21823</v>
      </c>
    </row>
    <row r="10213" spans="237:240" x14ac:dyDescent="0.3">
      <c r="IC10213" s="200" t="s">
        <v>21953</v>
      </c>
      <c r="ID10213" s="200" t="s">
        <v>21954</v>
      </c>
      <c r="IE10213" s="200" t="s">
        <v>21955</v>
      </c>
      <c r="IF10213" s="200" t="s">
        <v>21823</v>
      </c>
    </row>
    <row r="10214" spans="237:240" x14ac:dyDescent="0.3">
      <c r="IC10214" s="200" t="s">
        <v>21956</v>
      </c>
      <c r="ID10214" s="200" t="s">
        <v>21957</v>
      </c>
      <c r="IE10214" s="200" t="s">
        <v>21958</v>
      </c>
      <c r="IF10214" s="200" t="s">
        <v>21823</v>
      </c>
    </row>
    <row r="10215" spans="237:240" x14ac:dyDescent="0.3">
      <c r="IC10215" s="200" t="s">
        <v>21959</v>
      </c>
      <c r="ID10215" s="200" t="s">
        <v>21960</v>
      </c>
      <c r="IE10215" s="200" t="s">
        <v>21961</v>
      </c>
      <c r="IF10215" s="200" t="s">
        <v>21823</v>
      </c>
    </row>
    <row r="10216" spans="237:240" x14ac:dyDescent="0.3">
      <c r="IC10216" s="200" t="s">
        <v>21962</v>
      </c>
      <c r="ID10216" s="200" t="s">
        <v>21963</v>
      </c>
      <c r="IE10216" s="200" t="s">
        <v>21964</v>
      </c>
      <c r="IF10216" s="200" t="s">
        <v>21823</v>
      </c>
    </row>
    <row r="10217" spans="237:240" x14ac:dyDescent="0.3">
      <c r="IC10217" s="200" t="s">
        <v>21962</v>
      </c>
      <c r="ID10217" s="200" t="s">
        <v>21965</v>
      </c>
      <c r="IE10217" s="200" t="s">
        <v>21966</v>
      </c>
      <c r="IF10217" s="200" t="s">
        <v>21823</v>
      </c>
    </row>
    <row r="10218" spans="237:240" x14ac:dyDescent="0.3">
      <c r="IC10218" s="200" t="s">
        <v>21967</v>
      </c>
      <c r="ID10218" s="200" t="s">
        <v>21968</v>
      </c>
      <c r="IE10218" s="200" t="s">
        <v>21969</v>
      </c>
      <c r="IF10218" s="200" t="s">
        <v>21823</v>
      </c>
    </row>
    <row r="10219" spans="237:240" x14ac:dyDescent="0.3">
      <c r="IC10219" s="200" t="s">
        <v>21970</v>
      </c>
      <c r="ID10219" s="200" t="s">
        <v>21971</v>
      </c>
      <c r="IE10219" s="200" t="s">
        <v>21972</v>
      </c>
      <c r="IF10219" s="200" t="s">
        <v>21823</v>
      </c>
    </row>
    <row r="10220" spans="237:240" x14ac:dyDescent="0.3">
      <c r="IC10220" s="200" t="s">
        <v>21973</v>
      </c>
      <c r="ID10220" s="200" t="s">
        <v>21974</v>
      </c>
      <c r="IE10220" s="200" t="s">
        <v>21975</v>
      </c>
      <c r="IF10220" s="200" t="s">
        <v>21823</v>
      </c>
    </row>
    <row r="10221" spans="237:240" x14ac:dyDescent="0.3">
      <c r="IC10221" s="200" t="s">
        <v>21976</v>
      </c>
      <c r="ID10221" s="200" t="s">
        <v>17898</v>
      </c>
      <c r="IE10221" s="200" t="s">
        <v>21977</v>
      </c>
      <c r="IF10221" s="200" t="s">
        <v>21823</v>
      </c>
    </row>
    <row r="10222" spans="237:240" x14ac:dyDescent="0.3">
      <c r="IC10222" s="200" t="s">
        <v>21978</v>
      </c>
      <c r="ID10222" s="200" t="s">
        <v>21979</v>
      </c>
      <c r="IE10222" s="200" t="s">
        <v>21980</v>
      </c>
      <c r="IF10222" s="200" t="s">
        <v>21823</v>
      </c>
    </row>
    <row r="10223" spans="237:240" x14ac:dyDescent="0.3">
      <c r="IC10223" s="200" t="s">
        <v>21981</v>
      </c>
      <c r="ID10223" s="200" t="s">
        <v>21982</v>
      </c>
      <c r="IE10223" s="200" t="s">
        <v>21983</v>
      </c>
      <c r="IF10223" s="200" t="s">
        <v>21823</v>
      </c>
    </row>
    <row r="10224" spans="237:240" x14ac:dyDescent="0.3">
      <c r="IC10224" s="200" t="s">
        <v>21984</v>
      </c>
      <c r="ID10224" s="200" t="s">
        <v>21985</v>
      </c>
      <c r="IE10224" s="200" t="s">
        <v>21986</v>
      </c>
      <c r="IF10224" s="200" t="s">
        <v>21823</v>
      </c>
    </row>
    <row r="10225" spans="237:240" x14ac:dyDescent="0.3">
      <c r="IC10225" s="200" t="s">
        <v>21987</v>
      </c>
      <c r="ID10225" s="200" t="s">
        <v>3944</v>
      </c>
      <c r="IE10225" s="200" t="s">
        <v>21988</v>
      </c>
      <c r="IF10225" s="200" t="s">
        <v>21823</v>
      </c>
    </row>
    <row r="10226" spans="237:240" x14ac:dyDescent="0.3">
      <c r="IC10226" s="200" t="s">
        <v>21989</v>
      </c>
      <c r="ID10226" s="200" t="s">
        <v>21990</v>
      </c>
      <c r="IE10226" s="200" t="s">
        <v>21991</v>
      </c>
      <c r="IF10226" s="200" t="s">
        <v>21823</v>
      </c>
    </row>
    <row r="10227" spans="237:240" x14ac:dyDescent="0.3">
      <c r="IC10227" s="200" t="s">
        <v>21992</v>
      </c>
      <c r="ID10227" s="200" t="s">
        <v>21993</v>
      </c>
      <c r="IE10227" s="200" t="s">
        <v>21994</v>
      </c>
      <c r="IF10227" s="200" t="s">
        <v>21823</v>
      </c>
    </row>
    <row r="10228" spans="237:240" x14ac:dyDescent="0.3">
      <c r="IC10228" s="200" t="s">
        <v>21995</v>
      </c>
      <c r="ID10228" s="200" t="s">
        <v>21996</v>
      </c>
      <c r="IE10228" s="200" t="s">
        <v>21997</v>
      </c>
      <c r="IF10228" s="200" t="s">
        <v>13255</v>
      </c>
    </row>
    <row r="10229" spans="237:240" x14ac:dyDescent="0.3">
      <c r="IC10229" s="200" t="s">
        <v>21998</v>
      </c>
      <c r="ID10229" s="200" t="s">
        <v>21996</v>
      </c>
      <c r="IE10229" s="200" t="s">
        <v>21997</v>
      </c>
      <c r="IF10229" s="200" t="s">
        <v>13255</v>
      </c>
    </row>
    <row r="10230" spans="237:240" x14ac:dyDescent="0.3">
      <c r="IC10230" s="200" t="s">
        <v>21999</v>
      </c>
      <c r="ID10230" s="200" t="s">
        <v>21996</v>
      </c>
      <c r="IE10230" s="200" t="s">
        <v>21997</v>
      </c>
      <c r="IF10230" s="200" t="s">
        <v>13255</v>
      </c>
    </row>
    <row r="10231" spans="237:240" x14ac:dyDescent="0.3">
      <c r="IC10231" s="200" t="s">
        <v>22000</v>
      </c>
      <c r="ID10231" s="200" t="s">
        <v>21996</v>
      </c>
      <c r="IE10231" s="200" t="s">
        <v>21997</v>
      </c>
      <c r="IF10231" s="200" t="s">
        <v>13255</v>
      </c>
    </row>
    <row r="10232" spans="237:240" x14ac:dyDescent="0.3">
      <c r="IC10232" s="200" t="s">
        <v>22001</v>
      </c>
      <c r="ID10232" s="200" t="s">
        <v>21996</v>
      </c>
      <c r="IE10232" s="200" t="s">
        <v>21997</v>
      </c>
      <c r="IF10232" s="200" t="s">
        <v>13255</v>
      </c>
    </row>
    <row r="10233" spans="237:240" x14ac:dyDescent="0.3">
      <c r="IC10233" s="200" t="s">
        <v>22002</v>
      </c>
      <c r="ID10233" s="200" t="s">
        <v>21996</v>
      </c>
      <c r="IE10233" s="200" t="s">
        <v>21997</v>
      </c>
      <c r="IF10233" s="200" t="s">
        <v>13255</v>
      </c>
    </row>
    <row r="10234" spans="237:240" x14ac:dyDescent="0.3">
      <c r="IC10234" s="200" t="s">
        <v>22003</v>
      </c>
      <c r="ID10234" s="200" t="s">
        <v>21996</v>
      </c>
      <c r="IE10234" s="200" t="s">
        <v>21997</v>
      </c>
      <c r="IF10234" s="200" t="s">
        <v>13255</v>
      </c>
    </row>
    <row r="10235" spans="237:240" x14ac:dyDescent="0.3">
      <c r="IC10235" s="200" t="s">
        <v>22004</v>
      </c>
      <c r="ID10235" s="200" t="s">
        <v>21996</v>
      </c>
      <c r="IE10235" s="200" t="s">
        <v>21997</v>
      </c>
      <c r="IF10235" s="200" t="s">
        <v>13255</v>
      </c>
    </row>
    <row r="10236" spans="237:240" x14ac:dyDescent="0.3">
      <c r="IC10236" s="200" t="s">
        <v>22005</v>
      </c>
      <c r="ID10236" s="200" t="s">
        <v>22006</v>
      </c>
      <c r="IE10236" s="200" t="s">
        <v>22007</v>
      </c>
      <c r="IF10236" s="200" t="s">
        <v>13255</v>
      </c>
    </row>
    <row r="10237" spans="237:240" x14ac:dyDescent="0.3">
      <c r="IC10237" s="200" t="s">
        <v>22008</v>
      </c>
      <c r="ID10237" s="200" t="s">
        <v>22009</v>
      </c>
      <c r="IE10237" s="200" t="s">
        <v>22010</v>
      </c>
      <c r="IF10237" s="200" t="s">
        <v>13255</v>
      </c>
    </row>
    <row r="10238" spans="237:240" x14ac:dyDescent="0.3">
      <c r="IC10238" s="200" t="s">
        <v>22011</v>
      </c>
      <c r="ID10238" s="200" t="s">
        <v>22012</v>
      </c>
      <c r="IE10238" s="200" t="s">
        <v>22013</v>
      </c>
      <c r="IF10238" s="200" t="s">
        <v>13255</v>
      </c>
    </row>
    <row r="10239" spans="237:240" x14ac:dyDescent="0.3">
      <c r="IC10239" s="200" t="s">
        <v>22014</v>
      </c>
      <c r="ID10239" s="200" t="s">
        <v>22015</v>
      </c>
      <c r="IE10239" s="200" t="s">
        <v>22016</v>
      </c>
      <c r="IF10239" s="200" t="s">
        <v>13255</v>
      </c>
    </row>
    <row r="10240" spans="237:240" x14ac:dyDescent="0.3">
      <c r="IC10240" s="200" t="s">
        <v>22017</v>
      </c>
      <c r="ID10240" s="200" t="s">
        <v>22018</v>
      </c>
      <c r="IE10240" s="200" t="s">
        <v>22019</v>
      </c>
      <c r="IF10240" s="200" t="s">
        <v>13255</v>
      </c>
    </row>
    <row r="10241" spans="237:240" x14ac:dyDescent="0.3">
      <c r="IC10241" s="200" t="s">
        <v>22020</v>
      </c>
      <c r="ID10241" s="200" t="s">
        <v>22021</v>
      </c>
      <c r="IE10241" s="200" t="s">
        <v>22022</v>
      </c>
      <c r="IF10241" s="200" t="s">
        <v>13255</v>
      </c>
    </row>
    <row r="10242" spans="237:240" x14ac:dyDescent="0.3">
      <c r="IC10242" s="200" t="s">
        <v>22023</v>
      </c>
      <c r="ID10242" s="200" t="s">
        <v>22024</v>
      </c>
      <c r="IE10242" s="200" t="s">
        <v>22025</v>
      </c>
      <c r="IF10242" s="200" t="s">
        <v>13255</v>
      </c>
    </row>
    <row r="10243" spans="237:240" x14ac:dyDescent="0.3">
      <c r="IC10243" s="200" t="s">
        <v>22026</v>
      </c>
      <c r="ID10243" s="200" t="s">
        <v>15289</v>
      </c>
      <c r="IE10243" s="200" t="s">
        <v>22027</v>
      </c>
      <c r="IF10243" s="200" t="s">
        <v>13255</v>
      </c>
    </row>
    <row r="10244" spans="237:240" x14ac:dyDescent="0.3">
      <c r="IC10244" s="200" t="s">
        <v>22028</v>
      </c>
      <c r="ID10244" s="200" t="s">
        <v>21615</v>
      </c>
      <c r="IE10244" s="200" t="s">
        <v>22029</v>
      </c>
      <c r="IF10244" s="200" t="s">
        <v>13255</v>
      </c>
    </row>
    <row r="10245" spans="237:240" x14ac:dyDescent="0.3">
      <c r="IC10245" s="200" t="s">
        <v>22030</v>
      </c>
      <c r="ID10245" s="200" t="s">
        <v>22031</v>
      </c>
      <c r="IE10245" s="200" t="s">
        <v>22032</v>
      </c>
      <c r="IF10245" s="200" t="s">
        <v>13255</v>
      </c>
    </row>
    <row r="10246" spans="237:240" x14ac:dyDescent="0.3">
      <c r="IC10246" s="200" t="s">
        <v>22033</v>
      </c>
      <c r="ID10246" s="200" t="s">
        <v>22034</v>
      </c>
      <c r="IE10246" s="200" t="s">
        <v>22035</v>
      </c>
      <c r="IF10246" s="200" t="s">
        <v>13255</v>
      </c>
    </row>
    <row r="10247" spans="237:240" x14ac:dyDescent="0.3">
      <c r="IC10247" s="200" t="s">
        <v>22036</v>
      </c>
      <c r="ID10247" s="200" t="s">
        <v>22037</v>
      </c>
      <c r="IE10247" s="200" t="s">
        <v>22038</v>
      </c>
      <c r="IF10247" s="200" t="s">
        <v>13255</v>
      </c>
    </row>
    <row r="10248" spans="237:240" x14ac:dyDescent="0.3">
      <c r="IC10248" s="200" t="s">
        <v>22039</v>
      </c>
      <c r="ID10248" s="200" t="s">
        <v>22040</v>
      </c>
      <c r="IE10248" s="200" t="s">
        <v>22041</v>
      </c>
      <c r="IF10248" s="200" t="s">
        <v>13255</v>
      </c>
    </row>
    <row r="10249" spans="237:240" x14ac:dyDescent="0.3">
      <c r="IC10249" s="200" t="s">
        <v>22042</v>
      </c>
      <c r="ID10249" s="200" t="s">
        <v>19931</v>
      </c>
      <c r="IE10249" s="200" t="s">
        <v>22043</v>
      </c>
      <c r="IF10249" s="200" t="s">
        <v>13255</v>
      </c>
    </row>
    <row r="10250" spans="237:240" x14ac:dyDescent="0.3">
      <c r="IC10250" s="200" t="s">
        <v>22044</v>
      </c>
      <c r="ID10250" s="200" t="s">
        <v>22045</v>
      </c>
      <c r="IE10250" s="200" t="s">
        <v>22046</v>
      </c>
      <c r="IF10250" s="200" t="s">
        <v>13255</v>
      </c>
    </row>
    <row r="10251" spans="237:240" x14ac:dyDescent="0.3">
      <c r="IC10251" s="200" t="s">
        <v>22047</v>
      </c>
      <c r="ID10251" s="200" t="s">
        <v>22048</v>
      </c>
      <c r="IE10251" s="200" t="s">
        <v>22049</v>
      </c>
      <c r="IF10251" s="200" t="s">
        <v>13255</v>
      </c>
    </row>
    <row r="10252" spans="237:240" x14ac:dyDescent="0.3">
      <c r="IC10252" s="200" t="s">
        <v>22050</v>
      </c>
      <c r="ID10252" s="200" t="s">
        <v>22051</v>
      </c>
      <c r="IE10252" s="200" t="s">
        <v>22052</v>
      </c>
      <c r="IF10252" s="200" t="s">
        <v>13255</v>
      </c>
    </row>
    <row r="10253" spans="237:240" x14ac:dyDescent="0.3">
      <c r="IC10253" s="200" t="s">
        <v>22053</v>
      </c>
      <c r="ID10253" s="200" t="s">
        <v>22054</v>
      </c>
      <c r="IE10253" s="200" t="s">
        <v>22055</v>
      </c>
      <c r="IF10253" s="200" t="s">
        <v>13255</v>
      </c>
    </row>
    <row r="10254" spans="237:240" x14ac:dyDescent="0.3">
      <c r="IC10254" s="200" t="s">
        <v>22056</v>
      </c>
      <c r="ID10254" s="200" t="s">
        <v>22057</v>
      </c>
      <c r="IE10254" s="200" t="s">
        <v>22058</v>
      </c>
      <c r="IF10254" s="200" t="s">
        <v>13255</v>
      </c>
    </row>
    <row r="10255" spans="237:240" x14ac:dyDescent="0.3">
      <c r="IC10255" s="200" t="s">
        <v>22059</v>
      </c>
      <c r="ID10255" s="200" t="s">
        <v>22060</v>
      </c>
      <c r="IE10255" s="200" t="s">
        <v>22061</v>
      </c>
      <c r="IF10255" s="200" t="s">
        <v>13255</v>
      </c>
    </row>
    <row r="10256" spans="237:240" x14ac:dyDescent="0.3">
      <c r="IC10256" s="200" t="s">
        <v>22062</v>
      </c>
      <c r="ID10256" s="200" t="s">
        <v>22063</v>
      </c>
      <c r="IE10256" s="200" t="s">
        <v>22064</v>
      </c>
      <c r="IF10256" s="200" t="s">
        <v>13255</v>
      </c>
    </row>
    <row r="10257" spans="237:240" x14ac:dyDescent="0.3">
      <c r="IC10257" s="200" t="s">
        <v>22065</v>
      </c>
      <c r="ID10257" s="200" t="s">
        <v>22066</v>
      </c>
      <c r="IE10257" s="200" t="s">
        <v>22067</v>
      </c>
      <c r="IF10257" s="200" t="s">
        <v>13255</v>
      </c>
    </row>
    <row r="10258" spans="237:240" x14ac:dyDescent="0.3">
      <c r="IC10258" s="200" t="s">
        <v>22068</v>
      </c>
      <c r="ID10258" s="200" t="s">
        <v>22069</v>
      </c>
      <c r="IE10258" s="200" t="s">
        <v>22070</v>
      </c>
      <c r="IF10258" s="200" t="s">
        <v>13255</v>
      </c>
    </row>
    <row r="10259" spans="237:240" x14ac:dyDescent="0.3">
      <c r="IC10259" s="200" t="s">
        <v>22071</v>
      </c>
      <c r="ID10259" s="200" t="s">
        <v>22072</v>
      </c>
      <c r="IE10259" s="200" t="s">
        <v>22073</v>
      </c>
      <c r="IF10259" s="200" t="s">
        <v>13255</v>
      </c>
    </row>
    <row r="10260" spans="237:240" x14ac:dyDescent="0.3">
      <c r="IC10260" s="200" t="s">
        <v>22074</v>
      </c>
      <c r="ID10260" s="200" t="s">
        <v>22075</v>
      </c>
      <c r="IE10260" s="200" t="s">
        <v>22076</v>
      </c>
      <c r="IF10260" s="200" t="s">
        <v>13255</v>
      </c>
    </row>
    <row r="10261" spans="237:240" x14ac:dyDescent="0.3">
      <c r="IC10261" s="200" t="s">
        <v>22077</v>
      </c>
      <c r="ID10261" s="200" t="s">
        <v>22078</v>
      </c>
      <c r="IE10261" s="200" t="s">
        <v>22079</v>
      </c>
      <c r="IF10261" s="200" t="s">
        <v>13255</v>
      </c>
    </row>
    <row r="10262" spans="237:240" x14ac:dyDescent="0.3">
      <c r="IC10262" s="200" t="s">
        <v>22080</v>
      </c>
      <c r="ID10262" s="200" t="s">
        <v>22081</v>
      </c>
      <c r="IE10262" s="200" t="s">
        <v>22082</v>
      </c>
      <c r="IF10262" s="200" t="s">
        <v>13255</v>
      </c>
    </row>
    <row r="10263" spans="237:240" x14ac:dyDescent="0.3">
      <c r="IC10263" s="200" t="s">
        <v>22083</v>
      </c>
      <c r="ID10263" s="200" t="s">
        <v>22084</v>
      </c>
      <c r="IE10263" s="200" t="s">
        <v>22085</v>
      </c>
      <c r="IF10263" s="200" t="s">
        <v>13255</v>
      </c>
    </row>
    <row r="10264" spans="237:240" x14ac:dyDescent="0.3">
      <c r="IC10264" s="200" t="s">
        <v>22086</v>
      </c>
      <c r="ID10264" s="200" t="s">
        <v>22087</v>
      </c>
      <c r="IE10264" s="200" t="s">
        <v>22088</v>
      </c>
      <c r="IF10264" s="200" t="s">
        <v>13255</v>
      </c>
    </row>
    <row r="10265" spans="237:240" x14ac:dyDescent="0.3">
      <c r="IC10265" s="200" t="s">
        <v>22089</v>
      </c>
      <c r="ID10265" s="200" t="s">
        <v>22090</v>
      </c>
      <c r="IE10265" s="200" t="s">
        <v>22091</v>
      </c>
      <c r="IF10265" s="200" t="s">
        <v>13255</v>
      </c>
    </row>
    <row r="10266" spans="237:240" x14ac:dyDescent="0.3">
      <c r="IC10266" s="200" t="s">
        <v>22092</v>
      </c>
      <c r="ID10266" s="200" t="s">
        <v>22093</v>
      </c>
      <c r="IE10266" s="200" t="s">
        <v>22094</v>
      </c>
      <c r="IF10266" s="200" t="s">
        <v>13255</v>
      </c>
    </row>
    <row r="10267" spans="237:240" x14ac:dyDescent="0.3">
      <c r="IC10267" s="200" t="s">
        <v>22095</v>
      </c>
      <c r="ID10267" s="200" t="s">
        <v>22096</v>
      </c>
      <c r="IE10267" s="200" t="s">
        <v>22097</v>
      </c>
      <c r="IF10267" s="200" t="s">
        <v>13255</v>
      </c>
    </row>
    <row r="10268" spans="237:240" x14ac:dyDescent="0.3">
      <c r="IC10268" s="200" t="s">
        <v>22098</v>
      </c>
      <c r="ID10268" s="200" t="s">
        <v>22099</v>
      </c>
      <c r="IE10268" s="200" t="s">
        <v>22100</v>
      </c>
      <c r="IF10268" s="200" t="s">
        <v>13255</v>
      </c>
    </row>
    <row r="10269" spans="237:240" x14ac:dyDescent="0.3">
      <c r="IC10269" s="200" t="s">
        <v>22101</v>
      </c>
      <c r="ID10269" s="200" t="s">
        <v>22102</v>
      </c>
      <c r="IE10269" s="200" t="s">
        <v>22103</v>
      </c>
      <c r="IF10269" s="200" t="s">
        <v>13255</v>
      </c>
    </row>
    <row r="10270" spans="237:240" x14ac:dyDescent="0.3">
      <c r="IC10270" s="200" t="s">
        <v>22104</v>
      </c>
      <c r="ID10270" s="200" t="s">
        <v>13923</v>
      </c>
      <c r="IE10270" s="200" t="s">
        <v>22105</v>
      </c>
      <c r="IF10270" s="200" t="s">
        <v>13255</v>
      </c>
    </row>
    <row r="10271" spans="237:240" x14ac:dyDescent="0.3">
      <c r="IC10271" s="200" t="s">
        <v>22106</v>
      </c>
      <c r="ID10271" s="200" t="s">
        <v>22107</v>
      </c>
      <c r="IE10271" s="200" t="s">
        <v>22108</v>
      </c>
      <c r="IF10271" s="200" t="s">
        <v>13255</v>
      </c>
    </row>
    <row r="10272" spans="237:240" x14ac:dyDescent="0.3">
      <c r="IC10272" s="200" t="s">
        <v>22109</v>
      </c>
      <c r="ID10272" s="200" t="s">
        <v>19217</v>
      </c>
      <c r="IE10272" s="200" t="s">
        <v>22110</v>
      </c>
      <c r="IF10272" s="200" t="s">
        <v>13255</v>
      </c>
    </row>
    <row r="10273" spans="237:240" x14ac:dyDescent="0.3">
      <c r="IC10273" s="200" t="s">
        <v>22111</v>
      </c>
      <c r="ID10273" s="200" t="s">
        <v>22112</v>
      </c>
      <c r="IE10273" s="200" t="s">
        <v>22113</v>
      </c>
      <c r="IF10273" s="200" t="s">
        <v>13255</v>
      </c>
    </row>
    <row r="10274" spans="237:240" x14ac:dyDescent="0.3">
      <c r="IC10274" s="200" t="s">
        <v>22114</v>
      </c>
      <c r="ID10274" s="200" t="s">
        <v>22115</v>
      </c>
      <c r="IE10274" s="200" t="s">
        <v>22116</v>
      </c>
      <c r="IF10274" s="200" t="s">
        <v>13255</v>
      </c>
    </row>
    <row r="10275" spans="237:240" x14ac:dyDescent="0.3">
      <c r="IC10275" s="200" t="s">
        <v>22117</v>
      </c>
      <c r="ID10275" s="200" t="s">
        <v>22118</v>
      </c>
      <c r="IE10275" s="200" t="s">
        <v>22119</v>
      </c>
      <c r="IF10275" s="200" t="s">
        <v>13255</v>
      </c>
    </row>
    <row r="10276" spans="237:240" x14ac:dyDescent="0.3">
      <c r="IC10276" s="200" t="s">
        <v>22120</v>
      </c>
      <c r="ID10276" s="200" t="s">
        <v>22121</v>
      </c>
      <c r="IE10276" s="200" t="s">
        <v>22122</v>
      </c>
      <c r="IF10276" s="200" t="s">
        <v>13255</v>
      </c>
    </row>
    <row r="10277" spans="237:240" x14ac:dyDescent="0.3">
      <c r="IC10277" s="200" t="s">
        <v>22123</v>
      </c>
      <c r="ID10277" s="200" t="s">
        <v>22124</v>
      </c>
      <c r="IE10277" s="200" t="s">
        <v>22125</v>
      </c>
      <c r="IF10277" s="200" t="s">
        <v>13255</v>
      </c>
    </row>
    <row r="10278" spans="237:240" x14ac:dyDescent="0.3">
      <c r="IC10278" s="200" t="s">
        <v>22126</v>
      </c>
      <c r="ID10278" s="200" t="s">
        <v>22127</v>
      </c>
      <c r="IE10278" s="200" t="s">
        <v>22128</v>
      </c>
      <c r="IF10278" s="200" t="s">
        <v>13255</v>
      </c>
    </row>
    <row r="10279" spans="237:240" x14ac:dyDescent="0.3">
      <c r="IC10279" s="200" t="s">
        <v>22129</v>
      </c>
      <c r="ID10279" s="200" t="s">
        <v>22130</v>
      </c>
      <c r="IE10279" s="200" t="s">
        <v>22131</v>
      </c>
      <c r="IF10279" s="200" t="s">
        <v>13255</v>
      </c>
    </row>
    <row r="10280" spans="237:240" x14ac:dyDescent="0.3">
      <c r="IC10280" s="200" t="s">
        <v>22132</v>
      </c>
      <c r="ID10280" s="200" t="s">
        <v>22133</v>
      </c>
      <c r="IE10280" s="200" t="s">
        <v>22134</v>
      </c>
      <c r="IF10280" s="200" t="s">
        <v>13255</v>
      </c>
    </row>
    <row r="10281" spans="237:240" x14ac:dyDescent="0.3">
      <c r="IC10281" s="200" t="s">
        <v>22135</v>
      </c>
      <c r="ID10281" s="200" t="s">
        <v>22136</v>
      </c>
      <c r="IE10281" s="200" t="s">
        <v>22137</v>
      </c>
      <c r="IF10281" s="200" t="s">
        <v>13255</v>
      </c>
    </row>
    <row r="10282" spans="237:240" x14ac:dyDescent="0.3">
      <c r="IC10282" s="200" t="s">
        <v>22138</v>
      </c>
      <c r="ID10282" s="200" t="s">
        <v>22139</v>
      </c>
      <c r="IE10282" s="200" t="s">
        <v>22140</v>
      </c>
      <c r="IF10282" s="200" t="s">
        <v>13255</v>
      </c>
    </row>
    <row r="10283" spans="237:240" x14ac:dyDescent="0.3">
      <c r="IC10283" s="200" t="s">
        <v>22141</v>
      </c>
      <c r="ID10283" s="200" t="s">
        <v>22142</v>
      </c>
      <c r="IE10283" s="200" t="s">
        <v>22143</v>
      </c>
      <c r="IF10283" s="200" t="s">
        <v>13255</v>
      </c>
    </row>
    <row r="10284" spans="237:240" x14ac:dyDescent="0.3">
      <c r="IC10284" s="200" t="s">
        <v>22144</v>
      </c>
      <c r="ID10284" s="200" t="s">
        <v>22145</v>
      </c>
      <c r="IE10284" s="200" t="s">
        <v>22146</v>
      </c>
      <c r="IF10284" s="200" t="s">
        <v>13255</v>
      </c>
    </row>
    <row r="10285" spans="237:240" x14ac:dyDescent="0.3">
      <c r="IC10285" s="200" t="s">
        <v>22147</v>
      </c>
      <c r="ID10285" s="200" t="s">
        <v>22148</v>
      </c>
      <c r="IE10285" s="200" t="s">
        <v>22149</v>
      </c>
      <c r="IF10285" s="200" t="s">
        <v>13255</v>
      </c>
    </row>
    <row r="10286" spans="237:240" x14ac:dyDescent="0.3">
      <c r="IC10286" s="200" t="s">
        <v>22150</v>
      </c>
      <c r="ID10286" s="200" t="s">
        <v>22151</v>
      </c>
      <c r="IE10286" s="200" t="s">
        <v>22152</v>
      </c>
      <c r="IF10286" s="200" t="s">
        <v>13255</v>
      </c>
    </row>
    <row r="10287" spans="237:240" x14ac:dyDescent="0.3">
      <c r="IC10287" s="200" t="s">
        <v>22153</v>
      </c>
      <c r="ID10287" s="200" t="s">
        <v>16581</v>
      </c>
      <c r="IE10287" s="200" t="s">
        <v>22154</v>
      </c>
      <c r="IF10287" s="200" t="s">
        <v>13255</v>
      </c>
    </row>
    <row r="10288" spans="237:240" x14ac:dyDescent="0.3">
      <c r="IC10288" s="200" t="s">
        <v>22155</v>
      </c>
      <c r="ID10288" s="200" t="s">
        <v>22156</v>
      </c>
      <c r="IE10288" s="200" t="s">
        <v>22157</v>
      </c>
      <c r="IF10288" s="200" t="s">
        <v>13255</v>
      </c>
    </row>
    <row r="10289" spans="237:240" x14ac:dyDescent="0.3">
      <c r="IC10289" s="200" t="s">
        <v>22158</v>
      </c>
      <c r="ID10289" s="200" t="s">
        <v>22159</v>
      </c>
      <c r="IE10289" s="200" t="s">
        <v>22160</v>
      </c>
      <c r="IF10289" s="200" t="s">
        <v>13255</v>
      </c>
    </row>
    <row r="10290" spans="237:240" x14ac:dyDescent="0.3">
      <c r="IC10290" s="200" t="s">
        <v>22161</v>
      </c>
      <c r="ID10290" s="200" t="s">
        <v>22162</v>
      </c>
      <c r="IE10290" s="200" t="s">
        <v>22163</v>
      </c>
      <c r="IF10290" s="200" t="s">
        <v>13255</v>
      </c>
    </row>
    <row r="10291" spans="237:240" x14ac:dyDescent="0.3">
      <c r="IC10291" s="200" t="s">
        <v>22164</v>
      </c>
      <c r="ID10291" s="200" t="s">
        <v>22165</v>
      </c>
      <c r="IE10291" s="200" t="s">
        <v>22166</v>
      </c>
      <c r="IF10291" s="200" t="s">
        <v>13255</v>
      </c>
    </row>
    <row r="10292" spans="237:240" x14ac:dyDescent="0.3">
      <c r="IC10292" s="200" t="s">
        <v>22167</v>
      </c>
      <c r="ID10292" s="200" t="s">
        <v>22168</v>
      </c>
      <c r="IE10292" s="200" t="s">
        <v>22169</v>
      </c>
      <c r="IF10292" s="200" t="s">
        <v>13255</v>
      </c>
    </row>
    <row r="10293" spans="237:240" x14ac:dyDescent="0.3">
      <c r="IC10293" s="200" t="s">
        <v>22170</v>
      </c>
      <c r="ID10293" s="200" t="s">
        <v>22168</v>
      </c>
      <c r="IE10293" s="200" t="s">
        <v>22169</v>
      </c>
      <c r="IF10293" s="200" t="s">
        <v>13255</v>
      </c>
    </row>
    <row r="10294" spans="237:240" x14ac:dyDescent="0.3">
      <c r="IC10294" s="200" t="s">
        <v>22171</v>
      </c>
      <c r="ID10294" s="200" t="s">
        <v>22168</v>
      </c>
      <c r="IE10294" s="200" t="s">
        <v>22169</v>
      </c>
      <c r="IF10294" s="200" t="s">
        <v>13255</v>
      </c>
    </row>
    <row r="10295" spans="237:240" x14ac:dyDescent="0.3">
      <c r="IC10295" s="200" t="s">
        <v>22172</v>
      </c>
      <c r="ID10295" s="200" t="s">
        <v>22168</v>
      </c>
      <c r="IE10295" s="200" t="s">
        <v>22169</v>
      </c>
      <c r="IF10295" s="200" t="s">
        <v>13255</v>
      </c>
    </row>
    <row r="10296" spans="237:240" x14ac:dyDescent="0.3">
      <c r="IC10296" s="200" t="s">
        <v>22173</v>
      </c>
      <c r="ID10296" s="200" t="s">
        <v>22168</v>
      </c>
      <c r="IE10296" s="200" t="s">
        <v>22169</v>
      </c>
      <c r="IF10296" s="200" t="s">
        <v>13255</v>
      </c>
    </row>
    <row r="10297" spans="237:240" x14ac:dyDescent="0.3">
      <c r="IC10297" s="200" t="s">
        <v>22174</v>
      </c>
      <c r="ID10297" s="200" t="s">
        <v>22168</v>
      </c>
      <c r="IE10297" s="200" t="s">
        <v>22169</v>
      </c>
      <c r="IF10297" s="200" t="s">
        <v>13255</v>
      </c>
    </row>
    <row r="10298" spans="237:240" x14ac:dyDescent="0.3">
      <c r="IC10298" s="200" t="s">
        <v>22175</v>
      </c>
      <c r="ID10298" s="200" t="s">
        <v>22168</v>
      </c>
      <c r="IE10298" s="200" t="s">
        <v>22169</v>
      </c>
      <c r="IF10298" s="200" t="s">
        <v>13255</v>
      </c>
    </row>
    <row r="10299" spans="237:240" x14ac:dyDescent="0.3">
      <c r="IC10299" s="200" t="s">
        <v>22176</v>
      </c>
      <c r="ID10299" s="200" t="s">
        <v>22168</v>
      </c>
      <c r="IE10299" s="200" t="s">
        <v>22169</v>
      </c>
      <c r="IF10299" s="200" t="s">
        <v>13255</v>
      </c>
    </row>
    <row r="10300" spans="237:240" x14ac:dyDescent="0.3">
      <c r="IC10300" s="200" t="s">
        <v>22177</v>
      </c>
      <c r="ID10300" s="200" t="s">
        <v>22168</v>
      </c>
      <c r="IE10300" s="200" t="s">
        <v>22169</v>
      </c>
      <c r="IF10300" s="200" t="s">
        <v>13255</v>
      </c>
    </row>
    <row r="10301" spans="237:240" x14ac:dyDescent="0.3">
      <c r="IC10301" s="200" t="s">
        <v>22178</v>
      </c>
      <c r="ID10301" s="200" t="s">
        <v>22168</v>
      </c>
      <c r="IE10301" s="200" t="s">
        <v>22179</v>
      </c>
      <c r="IF10301" s="200" t="s">
        <v>13255</v>
      </c>
    </row>
    <row r="10302" spans="237:240" x14ac:dyDescent="0.3">
      <c r="IC10302" s="200" t="s">
        <v>22180</v>
      </c>
      <c r="ID10302" s="200" t="s">
        <v>22168</v>
      </c>
      <c r="IE10302" s="200" t="s">
        <v>22179</v>
      </c>
      <c r="IF10302" s="200" t="s">
        <v>13255</v>
      </c>
    </row>
    <row r="10303" spans="237:240" x14ac:dyDescent="0.3">
      <c r="IC10303" s="200" t="s">
        <v>22181</v>
      </c>
      <c r="ID10303" s="200" t="s">
        <v>22168</v>
      </c>
      <c r="IE10303" s="200" t="s">
        <v>22179</v>
      </c>
      <c r="IF10303" s="200" t="s">
        <v>13255</v>
      </c>
    </row>
    <row r="10304" spans="237:240" x14ac:dyDescent="0.3">
      <c r="IC10304" s="200" t="s">
        <v>22182</v>
      </c>
      <c r="ID10304" s="200" t="s">
        <v>22168</v>
      </c>
      <c r="IE10304" s="200" t="s">
        <v>22179</v>
      </c>
      <c r="IF10304" s="200" t="s">
        <v>13255</v>
      </c>
    </row>
    <row r="10305" spans="237:240" x14ac:dyDescent="0.3">
      <c r="IC10305" s="200" t="s">
        <v>22183</v>
      </c>
      <c r="ID10305" s="200" t="s">
        <v>22184</v>
      </c>
      <c r="IE10305" s="200" t="s">
        <v>22185</v>
      </c>
      <c r="IF10305" s="200" t="s">
        <v>13255</v>
      </c>
    </row>
    <row r="10306" spans="237:240" x14ac:dyDescent="0.3">
      <c r="IC10306" s="200" t="s">
        <v>22186</v>
      </c>
      <c r="ID10306" s="200" t="s">
        <v>22187</v>
      </c>
      <c r="IE10306" s="200" t="s">
        <v>22188</v>
      </c>
      <c r="IF10306" s="200" t="s">
        <v>13255</v>
      </c>
    </row>
    <row r="10307" spans="237:240" x14ac:dyDescent="0.3">
      <c r="IC10307" s="200" t="s">
        <v>22189</v>
      </c>
      <c r="ID10307" s="200" t="s">
        <v>22190</v>
      </c>
      <c r="IE10307" s="200" t="s">
        <v>22191</v>
      </c>
      <c r="IF10307" s="200" t="s">
        <v>13255</v>
      </c>
    </row>
    <row r="10308" spans="237:240" x14ac:dyDescent="0.3">
      <c r="IC10308" s="200" t="s">
        <v>22192</v>
      </c>
      <c r="ID10308" s="200" t="s">
        <v>22193</v>
      </c>
      <c r="IE10308" s="200" t="s">
        <v>22194</v>
      </c>
      <c r="IF10308" s="200" t="s">
        <v>13255</v>
      </c>
    </row>
    <row r="10309" spans="237:240" x14ac:dyDescent="0.3">
      <c r="IC10309" s="200" t="s">
        <v>22195</v>
      </c>
      <c r="ID10309" s="200" t="s">
        <v>22196</v>
      </c>
      <c r="IE10309" s="200" t="s">
        <v>22197</v>
      </c>
      <c r="IF10309" s="200" t="s">
        <v>13255</v>
      </c>
    </row>
    <row r="10310" spans="237:240" x14ac:dyDescent="0.3">
      <c r="IC10310" s="200" t="s">
        <v>22198</v>
      </c>
      <c r="ID10310" s="200" t="s">
        <v>22199</v>
      </c>
      <c r="IE10310" s="200" t="s">
        <v>22200</v>
      </c>
      <c r="IF10310" s="200" t="s">
        <v>13255</v>
      </c>
    </row>
    <row r="10311" spans="237:240" x14ac:dyDescent="0.3">
      <c r="IC10311" s="200" t="s">
        <v>22201</v>
      </c>
      <c r="ID10311" s="200" t="s">
        <v>22202</v>
      </c>
      <c r="IE10311" s="200" t="s">
        <v>22203</v>
      </c>
      <c r="IF10311" s="200" t="s">
        <v>13255</v>
      </c>
    </row>
    <row r="10312" spans="237:240" x14ac:dyDescent="0.3">
      <c r="IC10312" s="200" t="s">
        <v>22204</v>
      </c>
      <c r="ID10312" s="200" t="s">
        <v>22202</v>
      </c>
      <c r="IE10312" s="200" t="s">
        <v>22203</v>
      </c>
      <c r="IF10312" s="200" t="s">
        <v>13255</v>
      </c>
    </row>
    <row r="10313" spans="237:240" x14ac:dyDescent="0.3">
      <c r="IC10313" s="200" t="s">
        <v>22205</v>
      </c>
      <c r="ID10313" s="200" t="s">
        <v>22202</v>
      </c>
      <c r="IE10313" s="200" t="s">
        <v>22203</v>
      </c>
      <c r="IF10313" s="200" t="s">
        <v>13255</v>
      </c>
    </row>
    <row r="10314" spans="237:240" x14ac:dyDescent="0.3">
      <c r="IC10314" s="200" t="s">
        <v>22206</v>
      </c>
      <c r="ID10314" s="200" t="s">
        <v>22202</v>
      </c>
      <c r="IE10314" s="200" t="s">
        <v>22203</v>
      </c>
      <c r="IF10314" s="200" t="s">
        <v>13255</v>
      </c>
    </row>
    <row r="10315" spans="237:240" x14ac:dyDescent="0.3">
      <c r="IC10315" s="200" t="s">
        <v>22207</v>
      </c>
      <c r="ID10315" s="200" t="s">
        <v>22202</v>
      </c>
      <c r="IE10315" s="200" t="s">
        <v>22203</v>
      </c>
      <c r="IF10315" s="200" t="s">
        <v>13255</v>
      </c>
    </row>
    <row r="10316" spans="237:240" x14ac:dyDescent="0.3">
      <c r="IC10316" s="200" t="s">
        <v>22208</v>
      </c>
      <c r="ID10316" s="200" t="s">
        <v>22209</v>
      </c>
      <c r="IE10316" s="200" t="s">
        <v>22210</v>
      </c>
      <c r="IF10316" s="200" t="s">
        <v>13255</v>
      </c>
    </row>
    <row r="10317" spans="237:240" x14ac:dyDescent="0.3">
      <c r="IC10317" s="200" t="s">
        <v>22211</v>
      </c>
      <c r="ID10317" s="200" t="s">
        <v>22212</v>
      </c>
      <c r="IE10317" s="200" t="s">
        <v>22213</v>
      </c>
      <c r="IF10317" s="200" t="s">
        <v>13255</v>
      </c>
    </row>
    <row r="10318" spans="237:240" x14ac:dyDescent="0.3">
      <c r="IC10318" s="200" t="s">
        <v>22214</v>
      </c>
      <c r="ID10318" s="200" t="s">
        <v>22215</v>
      </c>
      <c r="IE10318" s="200" t="s">
        <v>22216</v>
      </c>
      <c r="IF10318" s="200" t="s">
        <v>13255</v>
      </c>
    </row>
    <row r="10319" spans="237:240" x14ac:dyDescent="0.3">
      <c r="IC10319" s="200" t="s">
        <v>22217</v>
      </c>
      <c r="ID10319" s="200" t="s">
        <v>22218</v>
      </c>
      <c r="IE10319" s="200" t="s">
        <v>22219</v>
      </c>
      <c r="IF10319" s="200" t="s">
        <v>13255</v>
      </c>
    </row>
    <row r="10320" spans="237:240" x14ac:dyDescent="0.3">
      <c r="IC10320" s="200" t="s">
        <v>22220</v>
      </c>
      <c r="ID10320" s="200" t="s">
        <v>22221</v>
      </c>
      <c r="IE10320" s="200" t="s">
        <v>22222</v>
      </c>
      <c r="IF10320" s="200" t="s">
        <v>13255</v>
      </c>
    </row>
    <row r="10321" spans="237:240" x14ac:dyDescent="0.3">
      <c r="IC10321" s="200" t="s">
        <v>22220</v>
      </c>
      <c r="ID10321" s="200" t="s">
        <v>22223</v>
      </c>
      <c r="IE10321" s="200" t="s">
        <v>22224</v>
      </c>
      <c r="IF10321" s="200" t="s">
        <v>17242</v>
      </c>
    </row>
    <row r="10322" spans="237:240" x14ac:dyDescent="0.3">
      <c r="IC10322" s="200" t="s">
        <v>22225</v>
      </c>
      <c r="ID10322" s="200" t="s">
        <v>22226</v>
      </c>
      <c r="IE10322" s="200" t="s">
        <v>22227</v>
      </c>
      <c r="IF10322" s="200" t="s">
        <v>13255</v>
      </c>
    </row>
    <row r="10323" spans="237:240" x14ac:dyDescent="0.3">
      <c r="IC10323" s="200" t="s">
        <v>22228</v>
      </c>
      <c r="ID10323" s="200" t="s">
        <v>22229</v>
      </c>
      <c r="IE10323" s="200" t="s">
        <v>22230</v>
      </c>
      <c r="IF10323" s="200" t="s">
        <v>13255</v>
      </c>
    </row>
    <row r="10324" spans="237:240" x14ac:dyDescent="0.3">
      <c r="IC10324" s="200" t="s">
        <v>22231</v>
      </c>
      <c r="ID10324" s="200" t="s">
        <v>22232</v>
      </c>
      <c r="IE10324" s="200" t="s">
        <v>22233</v>
      </c>
      <c r="IF10324" s="200" t="s">
        <v>13255</v>
      </c>
    </row>
    <row r="10325" spans="237:240" x14ac:dyDescent="0.3">
      <c r="IC10325" s="200" t="s">
        <v>22234</v>
      </c>
      <c r="ID10325" s="200" t="s">
        <v>22235</v>
      </c>
      <c r="IE10325" s="200" t="s">
        <v>22236</v>
      </c>
      <c r="IF10325" s="200" t="s">
        <v>13255</v>
      </c>
    </row>
    <row r="10326" spans="237:240" x14ac:dyDescent="0.3">
      <c r="IC10326" s="200" t="s">
        <v>22237</v>
      </c>
      <c r="ID10326" s="200" t="s">
        <v>22238</v>
      </c>
      <c r="IE10326" s="200" t="s">
        <v>22239</v>
      </c>
      <c r="IF10326" s="200" t="s">
        <v>13255</v>
      </c>
    </row>
    <row r="10327" spans="237:240" x14ac:dyDescent="0.3">
      <c r="IC10327" s="200" t="s">
        <v>22240</v>
      </c>
      <c r="ID10327" s="200" t="s">
        <v>22241</v>
      </c>
      <c r="IE10327" s="200" t="s">
        <v>22242</v>
      </c>
      <c r="IF10327" s="200" t="s">
        <v>13255</v>
      </c>
    </row>
    <row r="10328" spans="237:240" x14ac:dyDescent="0.3">
      <c r="IC10328" s="200" t="s">
        <v>22243</v>
      </c>
      <c r="ID10328" s="200" t="s">
        <v>22244</v>
      </c>
      <c r="IE10328" s="200" t="s">
        <v>22245</v>
      </c>
      <c r="IF10328" s="200" t="s">
        <v>13255</v>
      </c>
    </row>
    <row r="10329" spans="237:240" x14ac:dyDescent="0.3">
      <c r="IC10329" s="200" t="s">
        <v>22246</v>
      </c>
      <c r="ID10329" s="200" t="s">
        <v>22247</v>
      </c>
      <c r="IE10329" s="200" t="s">
        <v>22248</v>
      </c>
      <c r="IF10329" s="200" t="s">
        <v>13255</v>
      </c>
    </row>
    <row r="10330" spans="237:240" x14ac:dyDescent="0.3">
      <c r="IC10330" s="200" t="s">
        <v>22249</v>
      </c>
      <c r="ID10330" s="200" t="s">
        <v>22250</v>
      </c>
      <c r="IE10330" s="200" t="s">
        <v>22251</v>
      </c>
      <c r="IF10330" s="200" t="s">
        <v>13255</v>
      </c>
    </row>
    <row r="10331" spans="237:240" x14ac:dyDescent="0.3">
      <c r="IC10331" s="200" t="s">
        <v>22252</v>
      </c>
      <c r="ID10331" s="200" t="s">
        <v>22253</v>
      </c>
      <c r="IE10331" s="200" t="s">
        <v>22254</v>
      </c>
      <c r="IF10331" s="200" t="s">
        <v>13255</v>
      </c>
    </row>
    <row r="10332" spans="237:240" x14ac:dyDescent="0.3">
      <c r="IC10332" s="200" t="s">
        <v>22252</v>
      </c>
      <c r="ID10332" s="200" t="s">
        <v>22255</v>
      </c>
      <c r="IE10332" s="200" t="s">
        <v>22256</v>
      </c>
      <c r="IF10332" s="200" t="s">
        <v>13255</v>
      </c>
    </row>
    <row r="10333" spans="237:240" x14ac:dyDescent="0.3">
      <c r="IC10333" s="200" t="s">
        <v>22257</v>
      </c>
      <c r="ID10333" s="200" t="s">
        <v>22258</v>
      </c>
      <c r="IE10333" s="200" t="s">
        <v>22259</v>
      </c>
      <c r="IF10333" s="200" t="s">
        <v>13255</v>
      </c>
    </row>
    <row r="10334" spans="237:240" x14ac:dyDescent="0.3">
      <c r="IC10334" s="200" t="s">
        <v>22260</v>
      </c>
      <c r="ID10334" s="200" t="s">
        <v>22261</v>
      </c>
      <c r="IE10334" s="200" t="s">
        <v>22262</v>
      </c>
      <c r="IF10334" s="200" t="s">
        <v>13255</v>
      </c>
    </row>
    <row r="10335" spans="237:240" x14ac:dyDescent="0.3">
      <c r="IC10335" s="200" t="s">
        <v>22263</v>
      </c>
      <c r="ID10335" s="200" t="s">
        <v>22264</v>
      </c>
      <c r="IE10335" s="200" t="s">
        <v>22265</v>
      </c>
      <c r="IF10335" s="200" t="s">
        <v>13255</v>
      </c>
    </row>
    <row r="10336" spans="237:240" x14ac:dyDescent="0.3">
      <c r="IC10336" s="200" t="s">
        <v>22266</v>
      </c>
      <c r="ID10336" s="200" t="s">
        <v>22267</v>
      </c>
      <c r="IE10336" s="200" t="s">
        <v>22268</v>
      </c>
      <c r="IF10336" s="200" t="s">
        <v>13255</v>
      </c>
    </row>
    <row r="10337" spans="237:240" x14ac:dyDescent="0.3">
      <c r="IC10337" s="200" t="s">
        <v>22269</v>
      </c>
      <c r="ID10337" s="200" t="s">
        <v>22267</v>
      </c>
      <c r="IE10337" s="200" t="s">
        <v>22268</v>
      </c>
      <c r="IF10337" s="200" t="s">
        <v>13255</v>
      </c>
    </row>
    <row r="10338" spans="237:240" x14ac:dyDescent="0.3">
      <c r="IC10338" s="200" t="s">
        <v>22270</v>
      </c>
      <c r="ID10338" s="200" t="s">
        <v>22267</v>
      </c>
      <c r="IE10338" s="200" t="s">
        <v>22268</v>
      </c>
      <c r="IF10338" s="200" t="s">
        <v>13255</v>
      </c>
    </row>
    <row r="10339" spans="237:240" x14ac:dyDescent="0.3">
      <c r="IC10339" s="200" t="s">
        <v>22271</v>
      </c>
      <c r="ID10339" s="200" t="s">
        <v>22267</v>
      </c>
      <c r="IE10339" s="200" t="s">
        <v>22268</v>
      </c>
      <c r="IF10339" s="200" t="s">
        <v>13255</v>
      </c>
    </row>
    <row r="10340" spans="237:240" x14ac:dyDescent="0.3">
      <c r="IC10340" s="200" t="s">
        <v>22272</v>
      </c>
      <c r="ID10340" s="200" t="s">
        <v>22267</v>
      </c>
      <c r="IE10340" s="200" t="s">
        <v>22268</v>
      </c>
      <c r="IF10340" s="200" t="s">
        <v>13255</v>
      </c>
    </row>
    <row r="10341" spans="237:240" x14ac:dyDescent="0.3">
      <c r="IC10341" s="200" t="s">
        <v>22273</v>
      </c>
      <c r="ID10341" s="200" t="s">
        <v>22267</v>
      </c>
      <c r="IE10341" s="200" t="s">
        <v>22268</v>
      </c>
      <c r="IF10341" s="200" t="s">
        <v>13255</v>
      </c>
    </row>
    <row r="10342" spans="237:240" x14ac:dyDescent="0.3">
      <c r="IC10342" s="200" t="s">
        <v>22274</v>
      </c>
      <c r="ID10342" s="200" t="s">
        <v>22267</v>
      </c>
      <c r="IE10342" s="200" t="s">
        <v>22268</v>
      </c>
      <c r="IF10342" s="200" t="s">
        <v>13255</v>
      </c>
    </row>
    <row r="10343" spans="237:240" x14ac:dyDescent="0.3">
      <c r="IC10343" s="200" t="s">
        <v>22275</v>
      </c>
      <c r="ID10343" s="200" t="s">
        <v>22267</v>
      </c>
      <c r="IE10343" s="200" t="s">
        <v>22268</v>
      </c>
      <c r="IF10343" s="200" t="s">
        <v>13255</v>
      </c>
    </row>
    <row r="10344" spans="237:240" x14ac:dyDescent="0.3">
      <c r="IC10344" s="200" t="s">
        <v>22276</v>
      </c>
      <c r="ID10344" s="200" t="s">
        <v>22277</v>
      </c>
      <c r="IE10344" s="200" t="s">
        <v>22278</v>
      </c>
      <c r="IF10344" s="200" t="s">
        <v>17242</v>
      </c>
    </row>
    <row r="10345" spans="237:240" x14ac:dyDescent="0.3">
      <c r="IC10345" s="200" t="s">
        <v>22276</v>
      </c>
      <c r="ID10345" s="200" t="s">
        <v>22279</v>
      </c>
      <c r="IE10345" s="200" t="s">
        <v>22280</v>
      </c>
      <c r="IF10345" s="200" t="s">
        <v>17242</v>
      </c>
    </row>
    <row r="10346" spans="237:240" x14ac:dyDescent="0.3">
      <c r="IC10346" s="200" t="s">
        <v>22276</v>
      </c>
      <c r="ID10346" s="200" t="s">
        <v>3784</v>
      </c>
      <c r="IE10346" s="200" t="s">
        <v>22281</v>
      </c>
      <c r="IF10346" s="200" t="s">
        <v>17242</v>
      </c>
    </row>
    <row r="10347" spans="237:240" x14ac:dyDescent="0.3">
      <c r="IC10347" s="200" t="s">
        <v>22276</v>
      </c>
      <c r="ID10347" s="200" t="s">
        <v>22282</v>
      </c>
      <c r="IE10347" s="200" t="s">
        <v>22283</v>
      </c>
      <c r="IF10347" s="200" t="s">
        <v>17242</v>
      </c>
    </row>
    <row r="10348" spans="237:240" x14ac:dyDescent="0.3">
      <c r="IC10348" s="200" t="s">
        <v>22276</v>
      </c>
      <c r="ID10348" s="200" t="s">
        <v>22284</v>
      </c>
      <c r="IE10348" s="200" t="s">
        <v>22285</v>
      </c>
      <c r="IF10348" s="200" t="s">
        <v>17242</v>
      </c>
    </row>
    <row r="10349" spans="237:240" x14ac:dyDescent="0.3">
      <c r="IC10349" s="200" t="s">
        <v>22276</v>
      </c>
      <c r="ID10349" s="200" t="s">
        <v>22286</v>
      </c>
      <c r="IE10349" s="200" t="s">
        <v>22287</v>
      </c>
      <c r="IF10349" s="200" t="s">
        <v>17242</v>
      </c>
    </row>
    <row r="10350" spans="237:240" x14ac:dyDescent="0.3">
      <c r="IC10350" s="200" t="s">
        <v>22276</v>
      </c>
      <c r="ID10350" s="200" t="s">
        <v>22288</v>
      </c>
      <c r="IE10350" s="200" t="s">
        <v>22289</v>
      </c>
      <c r="IF10350" s="200" t="s">
        <v>17242</v>
      </c>
    </row>
    <row r="10351" spans="237:240" x14ac:dyDescent="0.3">
      <c r="IC10351" s="200" t="s">
        <v>22276</v>
      </c>
      <c r="ID10351" s="200" t="s">
        <v>22290</v>
      </c>
      <c r="IE10351" s="200" t="s">
        <v>22291</v>
      </c>
      <c r="IF10351" s="200" t="s">
        <v>17242</v>
      </c>
    </row>
    <row r="10352" spans="237:240" x14ac:dyDescent="0.3">
      <c r="IC10352" s="200" t="s">
        <v>22276</v>
      </c>
      <c r="ID10352" s="200" t="s">
        <v>22292</v>
      </c>
      <c r="IE10352" s="200" t="s">
        <v>22293</v>
      </c>
      <c r="IF10352" s="200" t="s">
        <v>17242</v>
      </c>
    </row>
    <row r="10353" spans="237:240" x14ac:dyDescent="0.3">
      <c r="IC10353" s="200" t="s">
        <v>22276</v>
      </c>
      <c r="ID10353" s="200" t="s">
        <v>22294</v>
      </c>
      <c r="IE10353" s="200" t="s">
        <v>22295</v>
      </c>
      <c r="IF10353" s="200" t="s">
        <v>17242</v>
      </c>
    </row>
    <row r="10354" spans="237:240" x14ac:dyDescent="0.3">
      <c r="IC10354" s="200" t="s">
        <v>22276</v>
      </c>
      <c r="ID10354" s="200" t="s">
        <v>22296</v>
      </c>
      <c r="IE10354" s="200" t="s">
        <v>22297</v>
      </c>
      <c r="IF10354" s="200" t="s">
        <v>17242</v>
      </c>
    </row>
    <row r="10355" spans="237:240" x14ac:dyDescent="0.3">
      <c r="IC10355" s="200" t="s">
        <v>22276</v>
      </c>
      <c r="ID10355" s="200" t="s">
        <v>22298</v>
      </c>
      <c r="IE10355" s="200" t="s">
        <v>22299</v>
      </c>
      <c r="IF10355" s="200" t="s">
        <v>17242</v>
      </c>
    </row>
    <row r="10356" spans="237:240" x14ac:dyDescent="0.3">
      <c r="IC10356" s="200" t="s">
        <v>22276</v>
      </c>
      <c r="ID10356" s="200" t="s">
        <v>22300</v>
      </c>
      <c r="IE10356" s="200" t="s">
        <v>22301</v>
      </c>
      <c r="IF10356" s="200" t="s">
        <v>17242</v>
      </c>
    </row>
    <row r="10357" spans="237:240" x14ac:dyDescent="0.3">
      <c r="IC10357" s="200" t="s">
        <v>22276</v>
      </c>
      <c r="ID10357" s="200" t="s">
        <v>22302</v>
      </c>
      <c r="IE10357" s="200" t="s">
        <v>22303</v>
      </c>
      <c r="IF10357" s="200" t="s">
        <v>17242</v>
      </c>
    </row>
    <row r="10358" spans="237:240" x14ac:dyDescent="0.3">
      <c r="IC10358" s="200" t="s">
        <v>22304</v>
      </c>
      <c r="ID10358" s="200" t="s">
        <v>22305</v>
      </c>
      <c r="IE10358" s="200" t="s">
        <v>22306</v>
      </c>
      <c r="IF10358" s="200" t="s">
        <v>17242</v>
      </c>
    </row>
    <row r="10359" spans="237:240" x14ac:dyDescent="0.3">
      <c r="IC10359" s="200" t="s">
        <v>22304</v>
      </c>
      <c r="ID10359" s="200" t="s">
        <v>22307</v>
      </c>
      <c r="IE10359" s="200" t="s">
        <v>22308</v>
      </c>
      <c r="IF10359" s="200" t="s">
        <v>17242</v>
      </c>
    </row>
    <row r="10360" spans="237:240" x14ac:dyDescent="0.3">
      <c r="IC10360" s="200" t="s">
        <v>22304</v>
      </c>
      <c r="ID10360" s="200" t="s">
        <v>22309</v>
      </c>
      <c r="IE10360" s="200" t="s">
        <v>22310</v>
      </c>
      <c r="IF10360" s="200" t="s">
        <v>17242</v>
      </c>
    </row>
    <row r="10361" spans="237:240" x14ac:dyDescent="0.3">
      <c r="IC10361" s="200" t="s">
        <v>22311</v>
      </c>
      <c r="ID10361" s="200" t="s">
        <v>22312</v>
      </c>
      <c r="IE10361" s="200" t="s">
        <v>22313</v>
      </c>
      <c r="IF10361" s="200" t="s">
        <v>13255</v>
      </c>
    </row>
    <row r="10362" spans="237:240" x14ac:dyDescent="0.3">
      <c r="IC10362" s="200" t="s">
        <v>22314</v>
      </c>
      <c r="ID10362" s="200" t="s">
        <v>22315</v>
      </c>
      <c r="IE10362" s="200" t="s">
        <v>22316</v>
      </c>
      <c r="IF10362" s="200" t="s">
        <v>13255</v>
      </c>
    </row>
    <row r="10363" spans="237:240" x14ac:dyDescent="0.3">
      <c r="IC10363" s="200" t="s">
        <v>22317</v>
      </c>
      <c r="ID10363" s="200" t="s">
        <v>22318</v>
      </c>
      <c r="IE10363" s="200" t="s">
        <v>22319</v>
      </c>
      <c r="IF10363" s="200" t="s">
        <v>13255</v>
      </c>
    </row>
    <row r="10364" spans="237:240" x14ac:dyDescent="0.3">
      <c r="IC10364" s="200" t="s">
        <v>22320</v>
      </c>
      <c r="ID10364" s="200" t="s">
        <v>3697</v>
      </c>
      <c r="IE10364" s="200" t="s">
        <v>22321</v>
      </c>
      <c r="IF10364" s="200" t="s">
        <v>13255</v>
      </c>
    </row>
    <row r="10365" spans="237:240" x14ac:dyDescent="0.3">
      <c r="IC10365" s="200" t="s">
        <v>22322</v>
      </c>
      <c r="ID10365" s="200" t="s">
        <v>22323</v>
      </c>
      <c r="IE10365" s="200" t="s">
        <v>22324</v>
      </c>
      <c r="IF10365" s="200" t="s">
        <v>13255</v>
      </c>
    </row>
    <row r="10366" spans="237:240" x14ac:dyDescent="0.3">
      <c r="IC10366" s="200" t="s">
        <v>22325</v>
      </c>
      <c r="ID10366" s="200" t="s">
        <v>22326</v>
      </c>
      <c r="IE10366" s="200" t="s">
        <v>22327</v>
      </c>
      <c r="IF10366" s="200" t="s">
        <v>13255</v>
      </c>
    </row>
    <row r="10367" spans="237:240" x14ac:dyDescent="0.3">
      <c r="IC10367" s="200" t="s">
        <v>22328</v>
      </c>
      <c r="ID10367" s="200" t="s">
        <v>22329</v>
      </c>
      <c r="IE10367" s="200" t="s">
        <v>22330</v>
      </c>
      <c r="IF10367" s="200" t="s">
        <v>13255</v>
      </c>
    </row>
    <row r="10368" spans="237:240" x14ac:dyDescent="0.3">
      <c r="IC10368" s="200" t="s">
        <v>22331</v>
      </c>
      <c r="ID10368" s="200" t="s">
        <v>22332</v>
      </c>
      <c r="IE10368" s="200" t="s">
        <v>22333</v>
      </c>
      <c r="IF10368" s="200" t="s">
        <v>13255</v>
      </c>
    </row>
    <row r="10369" spans="237:240" x14ac:dyDescent="0.3">
      <c r="IC10369" s="200" t="s">
        <v>22334</v>
      </c>
      <c r="ID10369" s="200" t="s">
        <v>22335</v>
      </c>
      <c r="IE10369" s="200" t="s">
        <v>22336</v>
      </c>
      <c r="IF10369" s="200" t="s">
        <v>13255</v>
      </c>
    </row>
    <row r="10370" spans="237:240" x14ac:dyDescent="0.3">
      <c r="IC10370" s="200" t="s">
        <v>22337</v>
      </c>
      <c r="ID10370" s="200" t="s">
        <v>22338</v>
      </c>
      <c r="IE10370" s="200" t="s">
        <v>22339</v>
      </c>
      <c r="IF10370" s="200" t="s">
        <v>13255</v>
      </c>
    </row>
    <row r="10371" spans="237:240" x14ac:dyDescent="0.3">
      <c r="IC10371" s="200" t="s">
        <v>22340</v>
      </c>
      <c r="ID10371" s="200" t="s">
        <v>22341</v>
      </c>
      <c r="IE10371" s="200" t="s">
        <v>22342</v>
      </c>
      <c r="IF10371" s="200" t="s">
        <v>17242</v>
      </c>
    </row>
    <row r="10372" spans="237:240" x14ac:dyDescent="0.3">
      <c r="IC10372" s="200" t="s">
        <v>22340</v>
      </c>
      <c r="ID10372" s="200" t="s">
        <v>22343</v>
      </c>
      <c r="IE10372" s="200" t="s">
        <v>22344</v>
      </c>
      <c r="IF10372" s="200" t="s">
        <v>17242</v>
      </c>
    </row>
    <row r="10373" spans="237:240" x14ac:dyDescent="0.3">
      <c r="IC10373" s="200" t="s">
        <v>22340</v>
      </c>
      <c r="ID10373" s="200" t="s">
        <v>22345</v>
      </c>
      <c r="IE10373" s="200" t="s">
        <v>22346</v>
      </c>
      <c r="IF10373" s="200" t="s">
        <v>17242</v>
      </c>
    </row>
    <row r="10374" spans="237:240" x14ac:dyDescent="0.3">
      <c r="IC10374" s="200" t="s">
        <v>22340</v>
      </c>
      <c r="ID10374" s="200" t="s">
        <v>22347</v>
      </c>
      <c r="IE10374" s="200" t="s">
        <v>22348</v>
      </c>
      <c r="IF10374" s="200" t="s">
        <v>17242</v>
      </c>
    </row>
    <row r="10375" spans="237:240" x14ac:dyDescent="0.3">
      <c r="IC10375" s="200" t="s">
        <v>22349</v>
      </c>
      <c r="ID10375" s="200" t="s">
        <v>22350</v>
      </c>
      <c r="IE10375" s="200" t="s">
        <v>22351</v>
      </c>
      <c r="IF10375" s="200" t="s">
        <v>17242</v>
      </c>
    </row>
    <row r="10376" spans="237:240" x14ac:dyDescent="0.3">
      <c r="IC10376" s="200" t="s">
        <v>22352</v>
      </c>
      <c r="ID10376" s="200" t="s">
        <v>22353</v>
      </c>
      <c r="IE10376" s="200" t="s">
        <v>22354</v>
      </c>
      <c r="IF10376" s="200" t="s">
        <v>17242</v>
      </c>
    </row>
    <row r="10377" spans="237:240" x14ac:dyDescent="0.3">
      <c r="IC10377" s="200" t="s">
        <v>22355</v>
      </c>
      <c r="ID10377" s="200" t="s">
        <v>22356</v>
      </c>
      <c r="IE10377" s="200" t="s">
        <v>22357</v>
      </c>
      <c r="IF10377" s="200" t="s">
        <v>13255</v>
      </c>
    </row>
    <row r="10378" spans="237:240" x14ac:dyDescent="0.3">
      <c r="IC10378" s="200" t="s">
        <v>22358</v>
      </c>
      <c r="ID10378" s="200" t="s">
        <v>22359</v>
      </c>
      <c r="IE10378" s="200" t="s">
        <v>22360</v>
      </c>
      <c r="IF10378" s="200" t="s">
        <v>17242</v>
      </c>
    </row>
    <row r="10379" spans="237:240" x14ac:dyDescent="0.3">
      <c r="IC10379" s="200" t="s">
        <v>22361</v>
      </c>
      <c r="ID10379" s="200" t="s">
        <v>22362</v>
      </c>
      <c r="IE10379" s="200" t="s">
        <v>22363</v>
      </c>
      <c r="IF10379" s="200" t="s">
        <v>13255</v>
      </c>
    </row>
    <row r="10380" spans="237:240" x14ac:dyDescent="0.3">
      <c r="IC10380" s="200" t="s">
        <v>22364</v>
      </c>
      <c r="ID10380" s="200" t="s">
        <v>22365</v>
      </c>
      <c r="IE10380" s="200" t="s">
        <v>22366</v>
      </c>
      <c r="IF10380" s="200" t="s">
        <v>13255</v>
      </c>
    </row>
    <row r="10381" spans="237:240" x14ac:dyDescent="0.3">
      <c r="IC10381" s="200" t="s">
        <v>22367</v>
      </c>
      <c r="ID10381" s="200" t="s">
        <v>22368</v>
      </c>
      <c r="IE10381" s="200" t="s">
        <v>22369</v>
      </c>
      <c r="IF10381" s="200" t="s">
        <v>13255</v>
      </c>
    </row>
    <row r="10382" spans="237:240" x14ac:dyDescent="0.3">
      <c r="IC10382" s="200" t="s">
        <v>22370</v>
      </c>
      <c r="ID10382" s="200" t="s">
        <v>22371</v>
      </c>
      <c r="IE10382" s="200" t="s">
        <v>22372</v>
      </c>
      <c r="IF10382" s="200" t="s">
        <v>13255</v>
      </c>
    </row>
    <row r="10383" spans="237:240" x14ac:dyDescent="0.3">
      <c r="IC10383" s="200" t="s">
        <v>22373</v>
      </c>
      <c r="ID10383" s="200" t="s">
        <v>22374</v>
      </c>
      <c r="IE10383" s="200" t="s">
        <v>22375</v>
      </c>
      <c r="IF10383" s="200" t="s">
        <v>13255</v>
      </c>
    </row>
    <row r="10384" spans="237:240" x14ac:dyDescent="0.3">
      <c r="IC10384" s="200" t="s">
        <v>22376</v>
      </c>
      <c r="ID10384" s="200" t="s">
        <v>22377</v>
      </c>
      <c r="IE10384" s="200" t="s">
        <v>22378</v>
      </c>
      <c r="IF10384" s="200" t="s">
        <v>13255</v>
      </c>
    </row>
    <row r="10385" spans="237:240" x14ac:dyDescent="0.3">
      <c r="IC10385" s="200" t="s">
        <v>22379</v>
      </c>
      <c r="ID10385" s="200" t="s">
        <v>22380</v>
      </c>
      <c r="IE10385" s="200" t="s">
        <v>22381</v>
      </c>
      <c r="IF10385" s="200" t="s">
        <v>13255</v>
      </c>
    </row>
    <row r="10386" spans="237:240" x14ac:dyDescent="0.3">
      <c r="IC10386" s="200" t="s">
        <v>22382</v>
      </c>
      <c r="ID10386" s="200" t="s">
        <v>22383</v>
      </c>
      <c r="IE10386" s="200" t="s">
        <v>22384</v>
      </c>
      <c r="IF10386" s="200" t="s">
        <v>13255</v>
      </c>
    </row>
    <row r="10387" spans="237:240" x14ac:dyDescent="0.3">
      <c r="IC10387" s="200" t="s">
        <v>22385</v>
      </c>
      <c r="ID10387" s="200" t="s">
        <v>22386</v>
      </c>
      <c r="IE10387" s="200" t="s">
        <v>22387</v>
      </c>
      <c r="IF10387" s="200" t="s">
        <v>13255</v>
      </c>
    </row>
    <row r="10388" spans="237:240" x14ac:dyDescent="0.3">
      <c r="IC10388" s="200" t="s">
        <v>22388</v>
      </c>
      <c r="ID10388" s="200" t="s">
        <v>19548</v>
      </c>
      <c r="IE10388" s="200" t="s">
        <v>22389</v>
      </c>
      <c r="IF10388" s="200" t="s">
        <v>13255</v>
      </c>
    </row>
    <row r="10389" spans="237:240" x14ac:dyDescent="0.3">
      <c r="IC10389" s="200" t="s">
        <v>22390</v>
      </c>
      <c r="ID10389" s="200" t="s">
        <v>21549</v>
      </c>
      <c r="IE10389" s="200" t="s">
        <v>22391</v>
      </c>
      <c r="IF10389" s="200" t="s">
        <v>13255</v>
      </c>
    </row>
    <row r="10390" spans="237:240" x14ac:dyDescent="0.3">
      <c r="IC10390" s="200" t="s">
        <v>22392</v>
      </c>
      <c r="ID10390" s="200" t="s">
        <v>21549</v>
      </c>
      <c r="IE10390" s="200" t="s">
        <v>22391</v>
      </c>
      <c r="IF10390" s="200" t="s">
        <v>13255</v>
      </c>
    </row>
    <row r="10391" spans="237:240" x14ac:dyDescent="0.3">
      <c r="IC10391" s="200" t="s">
        <v>22393</v>
      </c>
      <c r="ID10391" s="200" t="s">
        <v>21549</v>
      </c>
      <c r="IE10391" s="200" t="s">
        <v>22391</v>
      </c>
      <c r="IF10391" s="200" t="s">
        <v>13255</v>
      </c>
    </row>
    <row r="10392" spans="237:240" x14ac:dyDescent="0.3">
      <c r="IC10392" s="200" t="s">
        <v>22394</v>
      </c>
      <c r="ID10392" s="200" t="s">
        <v>21549</v>
      </c>
      <c r="IE10392" s="200" t="s">
        <v>22391</v>
      </c>
      <c r="IF10392" s="200" t="s">
        <v>13255</v>
      </c>
    </row>
    <row r="10393" spans="237:240" x14ac:dyDescent="0.3">
      <c r="IC10393" s="200" t="s">
        <v>22395</v>
      </c>
      <c r="ID10393" s="200" t="s">
        <v>21549</v>
      </c>
      <c r="IE10393" s="200" t="s">
        <v>22391</v>
      </c>
      <c r="IF10393" s="200" t="s">
        <v>13255</v>
      </c>
    </row>
    <row r="10394" spans="237:240" x14ac:dyDescent="0.3">
      <c r="IC10394" s="200" t="s">
        <v>22396</v>
      </c>
      <c r="ID10394" s="200" t="s">
        <v>22397</v>
      </c>
      <c r="IE10394" s="200" t="s">
        <v>22398</v>
      </c>
      <c r="IF10394" s="200" t="s">
        <v>22399</v>
      </c>
    </row>
    <row r="10395" spans="237:240" x14ac:dyDescent="0.3">
      <c r="IC10395" s="200" t="s">
        <v>22400</v>
      </c>
      <c r="ID10395" s="200" t="s">
        <v>22397</v>
      </c>
      <c r="IE10395" s="200" t="s">
        <v>22398</v>
      </c>
      <c r="IF10395" s="200" t="s">
        <v>22399</v>
      </c>
    </row>
    <row r="10396" spans="237:240" x14ac:dyDescent="0.3">
      <c r="IC10396" s="200" t="s">
        <v>22401</v>
      </c>
      <c r="ID10396" s="200" t="s">
        <v>22397</v>
      </c>
      <c r="IE10396" s="200" t="s">
        <v>22398</v>
      </c>
      <c r="IF10396" s="200" t="s">
        <v>22399</v>
      </c>
    </row>
    <row r="10397" spans="237:240" x14ac:dyDescent="0.3">
      <c r="IC10397" s="200" t="s">
        <v>22402</v>
      </c>
      <c r="ID10397" s="200" t="s">
        <v>22397</v>
      </c>
      <c r="IE10397" s="200" t="s">
        <v>22398</v>
      </c>
      <c r="IF10397" s="200" t="s">
        <v>22399</v>
      </c>
    </row>
    <row r="10398" spans="237:240" x14ac:dyDescent="0.3">
      <c r="IC10398" s="200" t="s">
        <v>22403</v>
      </c>
      <c r="ID10398" s="200" t="s">
        <v>22397</v>
      </c>
      <c r="IE10398" s="200" t="s">
        <v>22398</v>
      </c>
      <c r="IF10398" s="200" t="s">
        <v>22399</v>
      </c>
    </row>
    <row r="10399" spans="237:240" x14ac:dyDescent="0.3">
      <c r="IC10399" s="200" t="s">
        <v>22404</v>
      </c>
      <c r="ID10399" s="200" t="s">
        <v>22397</v>
      </c>
      <c r="IE10399" s="200" t="s">
        <v>22398</v>
      </c>
      <c r="IF10399" s="200" t="s">
        <v>22399</v>
      </c>
    </row>
    <row r="10400" spans="237:240" x14ac:dyDescent="0.3">
      <c r="IC10400" s="200" t="s">
        <v>22405</v>
      </c>
      <c r="ID10400" s="200" t="s">
        <v>22397</v>
      </c>
      <c r="IE10400" s="200" t="s">
        <v>22398</v>
      </c>
      <c r="IF10400" s="200" t="s">
        <v>22399</v>
      </c>
    </row>
    <row r="10401" spans="237:240" x14ac:dyDescent="0.3">
      <c r="IC10401" s="200" t="s">
        <v>22406</v>
      </c>
      <c r="ID10401" s="200" t="s">
        <v>22397</v>
      </c>
      <c r="IE10401" s="200" t="s">
        <v>22398</v>
      </c>
      <c r="IF10401" s="200" t="s">
        <v>22399</v>
      </c>
    </row>
    <row r="10402" spans="237:240" x14ac:dyDescent="0.3">
      <c r="IC10402" s="200" t="s">
        <v>22407</v>
      </c>
      <c r="ID10402" s="200" t="s">
        <v>22397</v>
      </c>
      <c r="IE10402" s="200" t="s">
        <v>22398</v>
      </c>
      <c r="IF10402" s="200" t="s">
        <v>22399</v>
      </c>
    </row>
    <row r="10403" spans="237:240" x14ac:dyDescent="0.3">
      <c r="IC10403" s="200" t="s">
        <v>22408</v>
      </c>
      <c r="ID10403" s="200" t="s">
        <v>22397</v>
      </c>
      <c r="IE10403" s="200" t="s">
        <v>22398</v>
      </c>
      <c r="IF10403" s="200" t="s">
        <v>22399</v>
      </c>
    </row>
    <row r="10404" spans="237:240" x14ac:dyDescent="0.3">
      <c r="IC10404" s="200" t="s">
        <v>22409</v>
      </c>
      <c r="ID10404" s="200" t="s">
        <v>22397</v>
      </c>
      <c r="IE10404" s="200" t="s">
        <v>22398</v>
      </c>
      <c r="IF10404" s="200" t="s">
        <v>22399</v>
      </c>
    </row>
    <row r="10405" spans="237:240" x14ac:dyDescent="0.3">
      <c r="IC10405" s="200" t="s">
        <v>22410</v>
      </c>
      <c r="ID10405" s="200" t="s">
        <v>22397</v>
      </c>
      <c r="IE10405" s="200" t="s">
        <v>22398</v>
      </c>
      <c r="IF10405" s="200" t="s">
        <v>22399</v>
      </c>
    </row>
    <row r="10406" spans="237:240" x14ac:dyDescent="0.3">
      <c r="IC10406" s="200" t="s">
        <v>22411</v>
      </c>
      <c r="ID10406" s="200" t="s">
        <v>22397</v>
      </c>
      <c r="IE10406" s="200" t="s">
        <v>22398</v>
      </c>
      <c r="IF10406" s="200" t="s">
        <v>22399</v>
      </c>
    </row>
    <row r="10407" spans="237:240" x14ac:dyDescent="0.3">
      <c r="IC10407" s="200" t="s">
        <v>22412</v>
      </c>
      <c r="ID10407" s="200" t="s">
        <v>22397</v>
      </c>
      <c r="IE10407" s="200" t="s">
        <v>22398</v>
      </c>
      <c r="IF10407" s="200" t="s">
        <v>22399</v>
      </c>
    </row>
    <row r="10408" spans="237:240" x14ac:dyDescent="0.3">
      <c r="IC10408" s="200" t="s">
        <v>22413</v>
      </c>
      <c r="ID10408" s="200" t="s">
        <v>22397</v>
      </c>
      <c r="IE10408" s="200" t="s">
        <v>22398</v>
      </c>
      <c r="IF10408" s="200" t="s">
        <v>22399</v>
      </c>
    </row>
    <row r="10409" spans="237:240" x14ac:dyDescent="0.3">
      <c r="IC10409" s="200" t="s">
        <v>22414</v>
      </c>
      <c r="ID10409" s="200" t="s">
        <v>22397</v>
      </c>
      <c r="IE10409" s="200" t="s">
        <v>22398</v>
      </c>
      <c r="IF10409" s="200" t="s">
        <v>22399</v>
      </c>
    </row>
    <row r="10410" spans="237:240" x14ac:dyDescent="0.3">
      <c r="IC10410" s="200" t="s">
        <v>22415</v>
      </c>
      <c r="ID10410" s="200" t="s">
        <v>22416</v>
      </c>
      <c r="IE10410" s="200" t="s">
        <v>22417</v>
      </c>
      <c r="IF10410" s="200" t="s">
        <v>22399</v>
      </c>
    </row>
    <row r="10411" spans="237:240" x14ac:dyDescent="0.3">
      <c r="IC10411" s="200" t="s">
        <v>22418</v>
      </c>
      <c r="ID10411" s="200" t="s">
        <v>22419</v>
      </c>
      <c r="IE10411" s="200" t="s">
        <v>22420</v>
      </c>
      <c r="IF10411" s="200" t="s">
        <v>22399</v>
      </c>
    </row>
    <row r="10412" spans="237:240" x14ac:dyDescent="0.3">
      <c r="IC10412" s="200" t="s">
        <v>22421</v>
      </c>
      <c r="ID10412" s="200" t="s">
        <v>22422</v>
      </c>
      <c r="IE10412" s="200" t="s">
        <v>22423</v>
      </c>
      <c r="IF10412" s="200" t="s">
        <v>22399</v>
      </c>
    </row>
    <row r="10413" spans="237:240" x14ac:dyDescent="0.3">
      <c r="IC10413" s="200" t="s">
        <v>22424</v>
      </c>
      <c r="ID10413" s="200" t="s">
        <v>22425</v>
      </c>
      <c r="IE10413" s="200" t="s">
        <v>22426</v>
      </c>
      <c r="IF10413" s="200" t="s">
        <v>22399</v>
      </c>
    </row>
    <row r="10414" spans="237:240" x14ac:dyDescent="0.3">
      <c r="IC10414" s="200" t="s">
        <v>22427</v>
      </c>
      <c r="ID10414" s="200" t="s">
        <v>22428</v>
      </c>
      <c r="IE10414" s="200" t="s">
        <v>22429</v>
      </c>
      <c r="IF10414" s="200" t="s">
        <v>22399</v>
      </c>
    </row>
    <row r="10415" spans="237:240" x14ac:dyDescent="0.3">
      <c r="IC10415" s="200" t="s">
        <v>22430</v>
      </c>
      <c r="ID10415" s="200" t="s">
        <v>5652</v>
      </c>
      <c r="IE10415" s="200" t="s">
        <v>22431</v>
      </c>
      <c r="IF10415" s="200" t="s">
        <v>22399</v>
      </c>
    </row>
    <row r="10416" spans="237:240" x14ac:dyDescent="0.3">
      <c r="IC10416" s="200" t="s">
        <v>22432</v>
      </c>
      <c r="ID10416" s="200" t="s">
        <v>22433</v>
      </c>
      <c r="IE10416" s="200" t="s">
        <v>22434</v>
      </c>
      <c r="IF10416" s="200" t="s">
        <v>22399</v>
      </c>
    </row>
    <row r="10417" spans="237:240" x14ac:dyDescent="0.3">
      <c r="IC10417" s="200" t="s">
        <v>22435</v>
      </c>
      <c r="ID10417" s="200" t="s">
        <v>22436</v>
      </c>
      <c r="IE10417" s="200" t="s">
        <v>22437</v>
      </c>
      <c r="IF10417" s="200" t="s">
        <v>22399</v>
      </c>
    </row>
    <row r="10418" spans="237:240" x14ac:dyDescent="0.3">
      <c r="IC10418" s="200" t="s">
        <v>22438</v>
      </c>
      <c r="ID10418" s="200" t="s">
        <v>22439</v>
      </c>
      <c r="IE10418" s="200" t="s">
        <v>22440</v>
      </c>
      <c r="IF10418" s="200" t="s">
        <v>22399</v>
      </c>
    </row>
    <row r="10419" spans="237:240" x14ac:dyDescent="0.3">
      <c r="IC10419" s="200" t="s">
        <v>22441</v>
      </c>
      <c r="ID10419" s="200" t="s">
        <v>22442</v>
      </c>
      <c r="IE10419" s="200" t="s">
        <v>22443</v>
      </c>
      <c r="IF10419" s="200" t="s">
        <v>22399</v>
      </c>
    </row>
    <row r="10420" spans="237:240" x14ac:dyDescent="0.3">
      <c r="IC10420" s="200" t="s">
        <v>22444</v>
      </c>
      <c r="ID10420" s="200" t="s">
        <v>22445</v>
      </c>
      <c r="IE10420" s="200" t="s">
        <v>22446</v>
      </c>
      <c r="IF10420" s="200" t="s">
        <v>22399</v>
      </c>
    </row>
    <row r="10421" spans="237:240" x14ac:dyDescent="0.3">
      <c r="IC10421" s="200" t="s">
        <v>22447</v>
      </c>
      <c r="ID10421" s="200" t="s">
        <v>22448</v>
      </c>
      <c r="IE10421" s="200" t="s">
        <v>22449</v>
      </c>
      <c r="IF10421" s="200" t="s">
        <v>22399</v>
      </c>
    </row>
    <row r="10422" spans="237:240" x14ac:dyDescent="0.3">
      <c r="IC10422" s="200" t="s">
        <v>22450</v>
      </c>
      <c r="ID10422" s="200" t="s">
        <v>22451</v>
      </c>
      <c r="IE10422" s="200" t="s">
        <v>22452</v>
      </c>
      <c r="IF10422" s="200" t="s">
        <v>22399</v>
      </c>
    </row>
    <row r="10423" spans="237:240" x14ac:dyDescent="0.3">
      <c r="IC10423" s="200" t="s">
        <v>22453</v>
      </c>
      <c r="ID10423" s="200" t="s">
        <v>22454</v>
      </c>
      <c r="IE10423" s="200" t="s">
        <v>22455</v>
      </c>
      <c r="IF10423" s="200" t="s">
        <v>22399</v>
      </c>
    </row>
    <row r="10424" spans="237:240" x14ac:dyDescent="0.3">
      <c r="IC10424" s="200" t="s">
        <v>22456</v>
      </c>
      <c r="ID10424" s="200" t="s">
        <v>22457</v>
      </c>
      <c r="IE10424" s="200" t="s">
        <v>22458</v>
      </c>
      <c r="IF10424" s="200" t="s">
        <v>22399</v>
      </c>
    </row>
    <row r="10425" spans="237:240" x14ac:dyDescent="0.3">
      <c r="IC10425" s="200" t="s">
        <v>22459</v>
      </c>
      <c r="ID10425" s="200" t="s">
        <v>22460</v>
      </c>
      <c r="IE10425" s="200" t="s">
        <v>22461</v>
      </c>
      <c r="IF10425" s="200" t="s">
        <v>22399</v>
      </c>
    </row>
    <row r="10426" spans="237:240" x14ac:dyDescent="0.3">
      <c r="IC10426" s="200" t="s">
        <v>22462</v>
      </c>
      <c r="ID10426" s="200" t="s">
        <v>22463</v>
      </c>
      <c r="IE10426" s="200" t="s">
        <v>22464</v>
      </c>
      <c r="IF10426" s="200" t="s">
        <v>22399</v>
      </c>
    </row>
    <row r="10427" spans="237:240" x14ac:dyDescent="0.3">
      <c r="IC10427" s="200" t="s">
        <v>22465</v>
      </c>
      <c r="ID10427" s="200" t="s">
        <v>22466</v>
      </c>
      <c r="IE10427" s="200" t="s">
        <v>22467</v>
      </c>
      <c r="IF10427" s="200" t="s">
        <v>17242</v>
      </c>
    </row>
    <row r="10428" spans="237:240" x14ac:dyDescent="0.3">
      <c r="IC10428" s="200" t="s">
        <v>22468</v>
      </c>
      <c r="ID10428" s="200" t="s">
        <v>22469</v>
      </c>
      <c r="IE10428" s="200" t="s">
        <v>22470</v>
      </c>
      <c r="IF10428" s="200" t="s">
        <v>17242</v>
      </c>
    </row>
    <row r="10429" spans="237:240" x14ac:dyDescent="0.3">
      <c r="IC10429" s="200" t="s">
        <v>22468</v>
      </c>
      <c r="ID10429" s="200" t="s">
        <v>22471</v>
      </c>
      <c r="IE10429" s="200" t="s">
        <v>22472</v>
      </c>
      <c r="IF10429" s="200" t="s">
        <v>17242</v>
      </c>
    </row>
    <row r="10430" spans="237:240" x14ac:dyDescent="0.3">
      <c r="IC10430" s="200" t="s">
        <v>22468</v>
      </c>
      <c r="ID10430" s="200" t="s">
        <v>22473</v>
      </c>
      <c r="IE10430" s="200" t="s">
        <v>22474</v>
      </c>
      <c r="IF10430" s="200" t="s">
        <v>17242</v>
      </c>
    </row>
    <row r="10431" spans="237:240" x14ac:dyDescent="0.3">
      <c r="IC10431" s="200" t="s">
        <v>22468</v>
      </c>
      <c r="ID10431" s="200" t="s">
        <v>22475</v>
      </c>
      <c r="IE10431" s="200" t="s">
        <v>22476</v>
      </c>
      <c r="IF10431" s="200" t="s">
        <v>17242</v>
      </c>
    </row>
    <row r="10432" spans="237:240" x14ac:dyDescent="0.3">
      <c r="IC10432" s="200" t="s">
        <v>22468</v>
      </c>
      <c r="ID10432" s="200" t="s">
        <v>19354</v>
      </c>
      <c r="IE10432" s="200" t="s">
        <v>22477</v>
      </c>
      <c r="IF10432" s="200" t="s">
        <v>17242</v>
      </c>
    </row>
    <row r="10433" spans="237:240" x14ac:dyDescent="0.3">
      <c r="IC10433" s="200" t="s">
        <v>22468</v>
      </c>
      <c r="ID10433" s="200" t="s">
        <v>22478</v>
      </c>
      <c r="IE10433" s="200" t="s">
        <v>22479</v>
      </c>
      <c r="IF10433" s="200" t="s">
        <v>17242</v>
      </c>
    </row>
    <row r="10434" spans="237:240" x14ac:dyDescent="0.3">
      <c r="IC10434" s="200" t="s">
        <v>22468</v>
      </c>
      <c r="ID10434" s="200" t="s">
        <v>22480</v>
      </c>
      <c r="IE10434" s="200" t="s">
        <v>22481</v>
      </c>
      <c r="IF10434" s="200" t="s">
        <v>17242</v>
      </c>
    </row>
    <row r="10435" spans="237:240" x14ac:dyDescent="0.3">
      <c r="IC10435" s="200" t="s">
        <v>22468</v>
      </c>
      <c r="ID10435" s="200" t="s">
        <v>22482</v>
      </c>
      <c r="IE10435" s="200" t="s">
        <v>22483</v>
      </c>
      <c r="IF10435" s="200" t="s">
        <v>17242</v>
      </c>
    </row>
    <row r="10436" spans="237:240" x14ac:dyDescent="0.3">
      <c r="IC10436" s="200" t="s">
        <v>22468</v>
      </c>
      <c r="ID10436" s="200" t="s">
        <v>22484</v>
      </c>
      <c r="IE10436" s="200" t="s">
        <v>22485</v>
      </c>
      <c r="IF10436" s="200" t="s">
        <v>17242</v>
      </c>
    </row>
    <row r="10437" spans="237:240" x14ac:dyDescent="0.3">
      <c r="IC10437" s="200" t="s">
        <v>22486</v>
      </c>
      <c r="ID10437" s="200" t="s">
        <v>22487</v>
      </c>
      <c r="IE10437" s="200" t="s">
        <v>22488</v>
      </c>
      <c r="IF10437" s="200" t="s">
        <v>17242</v>
      </c>
    </row>
    <row r="10438" spans="237:240" x14ac:dyDescent="0.3">
      <c r="IC10438" s="200" t="s">
        <v>22489</v>
      </c>
      <c r="ID10438" s="200" t="s">
        <v>22490</v>
      </c>
      <c r="IE10438" s="200" t="s">
        <v>22491</v>
      </c>
      <c r="IF10438" s="200" t="s">
        <v>17242</v>
      </c>
    </row>
    <row r="10439" spans="237:240" x14ac:dyDescent="0.3">
      <c r="IC10439" s="200" t="s">
        <v>22489</v>
      </c>
      <c r="ID10439" s="200" t="s">
        <v>22492</v>
      </c>
      <c r="IE10439" s="200" t="s">
        <v>22493</v>
      </c>
      <c r="IF10439" s="200" t="s">
        <v>17242</v>
      </c>
    </row>
    <row r="10440" spans="237:240" x14ac:dyDescent="0.3">
      <c r="IC10440" s="200" t="s">
        <v>22494</v>
      </c>
      <c r="ID10440" s="200" t="s">
        <v>22495</v>
      </c>
      <c r="IE10440" s="200" t="s">
        <v>22496</v>
      </c>
      <c r="IF10440" s="200" t="s">
        <v>17242</v>
      </c>
    </row>
    <row r="10441" spans="237:240" x14ac:dyDescent="0.3">
      <c r="IC10441" s="200" t="s">
        <v>22494</v>
      </c>
      <c r="ID10441" s="200" t="s">
        <v>22497</v>
      </c>
      <c r="IE10441" s="200" t="s">
        <v>22498</v>
      </c>
      <c r="IF10441" s="200" t="s">
        <v>17242</v>
      </c>
    </row>
    <row r="10442" spans="237:240" x14ac:dyDescent="0.3">
      <c r="IC10442" s="200" t="s">
        <v>22499</v>
      </c>
      <c r="ID10442" s="200" t="s">
        <v>22500</v>
      </c>
      <c r="IE10442" s="200" t="s">
        <v>22501</v>
      </c>
      <c r="IF10442" s="200" t="s">
        <v>17242</v>
      </c>
    </row>
    <row r="10443" spans="237:240" x14ac:dyDescent="0.3">
      <c r="IC10443" s="200" t="s">
        <v>22502</v>
      </c>
      <c r="ID10443" s="200" t="s">
        <v>22503</v>
      </c>
      <c r="IE10443" s="200" t="s">
        <v>22504</v>
      </c>
      <c r="IF10443" s="200" t="s">
        <v>17242</v>
      </c>
    </row>
    <row r="10444" spans="237:240" x14ac:dyDescent="0.3">
      <c r="IC10444" s="200" t="s">
        <v>22505</v>
      </c>
      <c r="ID10444" s="200" t="s">
        <v>22506</v>
      </c>
      <c r="IE10444" s="200" t="s">
        <v>22507</v>
      </c>
      <c r="IF10444" s="200" t="s">
        <v>17242</v>
      </c>
    </row>
    <row r="10445" spans="237:240" x14ac:dyDescent="0.3">
      <c r="IC10445" s="200" t="s">
        <v>22508</v>
      </c>
      <c r="ID10445" s="200" t="s">
        <v>22509</v>
      </c>
      <c r="IE10445" s="200" t="s">
        <v>22510</v>
      </c>
      <c r="IF10445" s="200" t="s">
        <v>17242</v>
      </c>
    </row>
    <row r="10446" spans="237:240" x14ac:dyDescent="0.3">
      <c r="IC10446" s="200" t="s">
        <v>22511</v>
      </c>
      <c r="ID10446" s="200" t="s">
        <v>22512</v>
      </c>
      <c r="IE10446" s="200" t="s">
        <v>22513</v>
      </c>
      <c r="IF10446" s="200" t="s">
        <v>17242</v>
      </c>
    </row>
    <row r="10447" spans="237:240" x14ac:dyDescent="0.3">
      <c r="IC10447" s="200" t="s">
        <v>22514</v>
      </c>
      <c r="ID10447" s="200" t="s">
        <v>22515</v>
      </c>
      <c r="IE10447" s="200" t="s">
        <v>22516</v>
      </c>
      <c r="IF10447" s="200" t="s">
        <v>22399</v>
      </c>
    </row>
    <row r="10448" spans="237:240" x14ac:dyDescent="0.3">
      <c r="IC10448" s="200" t="s">
        <v>22517</v>
      </c>
      <c r="ID10448" s="200" t="s">
        <v>22515</v>
      </c>
      <c r="IE10448" s="200" t="s">
        <v>22516</v>
      </c>
      <c r="IF10448" s="200" t="s">
        <v>22399</v>
      </c>
    </row>
    <row r="10449" spans="237:240" x14ac:dyDescent="0.3">
      <c r="IC10449" s="200" t="s">
        <v>22518</v>
      </c>
      <c r="ID10449" s="200" t="s">
        <v>22515</v>
      </c>
      <c r="IE10449" s="200" t="s">
        <v>22516</v>
      </c>
      <c r="IF10449" s="200" t="s">
        <v>22399</v>
      </c>
    </row>
    <row r="10450" spans="237:240" x14ac:dyDescent="0.3">
      <c r="IC10450" s="200" t="s">
        <v>22519</v>
      </c>
      <c r="ID10450" s="200" t="s">
        <v>22520</v>
      </c>
      <c r="IE10450" s="200" t="s">
        <v>22521</v>
      </c>
      <c r="IF10450" s="200" t="s">
        <v>22399</v>
      </c>
    </row>
    <row r="10451" spans="237:240" x14ac:dyDescent="0.3">
      <c r="IC10451" s="200" t="s">
        <v>22522</v>
      </c>
      <c r="ID10451" s="200" t="s">
        <v>22523</v>
      </c>
      <c r="IE10451" s="200" t="s">
        <v>22524</v>
      </c>
      <c r="IF10451" s="200" t="s">
        <v>22399</v>
      </c>
    </row>
    <row r="10452" spans="237:240" x14ac:dyDescent="0.3">
      <c r="IC10452" s="200" t="s">
        <v>22525</v>
      </c>
      <c r="ID10452" s="200" t="s">
        <v>22526</v>
      </c>
      <c r="IE10452" s="200" t="s">
        <v>22527</v>
      </c>
      <c r="IF10452" s="200" t="s">
        <v>22399</v>
      </c>
    </row>
    <row r="10453" spans="237:240" x14ac:dyDescent="0.3">
      <c r="IC10453" s="200" t="s">
        <v>22528</v>
      </c>
      <c r="ID10453" s="200" t="s">
        <v>22529</v>
      </c>
      <c r="IE10453" s="200" t="s">
        <v>22530</v>
      </c>
      <c r="IF10453" s="200" t="s">
        <v>22399</v>
      </c>
    </row>
    <row r="10454" spans="237:240" x14ac:dyDescent="0.3">
      <c r="IC10454" s="200" t="s">
        <v>22531</v>
      </c>
      <c r="ID10454" s="200" t="s">
        <v>22532</v>
      </c>
      <c r="IE10454" s="200" t="s">
        <v>22533</v>
      </c>
      <c r="IF10454" s="200" t="s">
        <v>22399</v>
      </c>
    </row>
    <row r="10455" spans="237:240" x14ac:dyDescent="0.3">
      <c r="IC10455" s="200" t="s">
        <v>22534</v>
      </c>
      <c r="ID10455" s="200" t="s">
        <v>22535</v>
      </c>
      <c r="IE10455" s="200" t="s">
        <v>22536</v>
      </c>
      <c r="IF10455" s="200" t="s">
        <v>22399</v>
      </c>
    </row>
    <row r="10456" spans="237:240" x14ac:dyDescent="0.3">
      <c r="IC10456" s="200" t="s">
        <v>22537</v>
      </c>
      <c r="ID10456" s="200" t="s">
        <v>22538</v>
      </c>
      <c r="IE10456" s="200" t="s">
        <v>22539</v>
      </c>
      <c r="IF10456" s="200" t="s">
        <v>22399</v>
      </c>
    </row>
    <row r="10457" spans="237:240" x14ac:dyDescent="0.3">
      <c r="IC10457" s="200" t="s">
        <v>22540</v>
      </c>
      <c r="ID10457" s="200" t="s">
        <v>22541</v>
      </c>
      <c r="IE10457" s="200" t="s">
        <v>22542</v>
      </c>
      <c r="IF10457" s="200" t="s">
        <v>22399</v>
      </c>
    </row>
    <row r="10458" spans="237:240" x14ac:dyDescent="0.3">
      <c r="IC10458" s="200" t="s">
        <v>22543</v>
      </c>
      <c r="ID10458" s="200" t="s">
        <v>22544</v>
      </c>
      <c r="IE10458" s="200" t="s">
        <v>22545</v>
      </c>
      <c r="IF10458" s="200" t="s">
        <v>22399</v>
      </c>
    </row>
    <row r="10459" spans="237:240" x14ac:dyDescent="0.3">
      <c r="IC10459" s="200" t="s">
        <v>22546</v>
      </c>
      <c r="ID10459" s="200" t="s">
        <v>22547</v>
      </c>
      <c r="IE10459" s="200" t="s">
        <v>22548</v>
      </c>
      <c r="IF10459" s="200" t="s">
        <v>22399</v>
      </c>
    </row>
    <row r="10460" spans="237:240" x14ac:dyDescent="0.3">
      <c r="IC10460" s="200" t="s">
        <v>22549</v>
      </c>
      <c r="ID10460" s="200" t="s">
        <v>22550</v>
      </c>
      <c r="IE10460" s="200" t="s">
        <v>22551</v>
      </c>
      <c r="IF10460" s="200" t="s">
        <v>22399</v>
      </c>
    </row>
    <row r="10461" spans="237:240" x14ac:dyDescent="0.3">
      <c r="IC10461" s="200" t="s">
        <v>22552</v>
      </c>
      <c r="ID10461" s="200" t="s">
        <v>22553</v>
      </c>
      <c r="IE10461" s="200" t="s">
        <v>22554</v>
      </c>
      <c r="IF10461" s="200" t="s">
        <v>22399</v>
      </c>
    </row>
    <row r="10462" spans="237:240" x14ac:dyDescent="0.3">
      <c r="IC10462" s="200" t="s">
        <v>22555</v>
      </c>
      <c r="ID10462" s="200" t="s">
        <v>22556</v>
      </c>
      <c r="IE10462" s="200" t="s">
        <v>22557</v>
      </c>
      <c r="IF10462" s="200" t="s">
        <v>22399</v>
      </c>
    </row>
    <row r="10463" spans="237:240" x14ac:dyDescent="0.3">
      <c r="IC10463" s="200" t="s">
        <v>22558</v>
      </c>
      <c r="ID10463" s="200" t="s">
        <v>22559</v>
      </c>
      <c r="IE10463" s="200" t="s">
        <v>22560</v>
      </c>
      <c r="IF10463" s="200" t="s">
        <v>22399</v>
      </c>
    </row>
    <row r="10464" spans="237:240" x14ac:dyDescent="0.3">
      <c r="IC10464" s="200" t="s">
        <v>22561</v>
      </c>
      <c r="ID10464" s="200" t="s">
        <v>22562</v>
      </c>
      <c r="IE10464" s="200" t="s">
        <v>22563</v>
      </c>
      <c r="IF10464" s="200" t="s">
        <v>22399</v>
      </c>
    </row>
    <row r="10465" spans="237:240" x14ac:dyDescent="0.3">
      <c r="IC10465" s="200" t="s">
        <v>22564</v>
      </c>
      <c r="ID10465" s="200" t="s">
        <v>22565</v>
      </c>
      <c r="IE10465" s="200" t="s">
        <v>22566</v>
      </c>
      <c r="IF10465" s="200" t="s">
        <v>22399</v>
      </c>
    </row>
    <row r="10466" spans="237:240" x14ac:dyDescent="0.3">
      <c r="IC10466" s="200" t="s">
        <v>22567</v>
      </c>
      <c r="ID10466" s="200" t="s">
        <v>22568</v>
      </c>
      <c r="IE10466" s="200" t="s">
        <v>22569</v>
      </c>
      <c r="IF10466" s="200" t="s">
        <v>22399</v>
      </c>
    </row>
    <row r="10467" spans="237:240" x14ac:dyDescent="0.3">
      <c r="IC10467" s="200" t="s">
        <v>22570</v>
      </c>
      <c r="ID10467" s="200" t="s">
        <v>22571</v>
      </c>
      <c r="IE10467" s="200" t="s">
        <v>22572</v>
      </c>
      <c r="IF10467" s="200" t="s">
        <v>22399</v>
      </c>
    </row>
    <row r="10468" spans="237:240" x14ac:dyDescent="0.3">
      <c r="IC10468" s="200" t="s">
        <v>22573</v>
      </c>
      <c r="ID10468" s="200" t="s">
        <v>22574</v>
      </c>
      <c r="IE10468" s="200" t="s">
        <v>22575</v>
      </c>
      <c r="IF10468" s="200" t="s">
        <v>22399</v>
      </c>
    </row>
    <row r="10469" spans="237:240" x14ac:dyDescent="0.3">
      <c r="IC10469" s="200" t="s">
        <v>22576</v>
      </c>
      <c r="ID10469" s="200" t="s">
        <v>22577</v>
      </c>
      <c r="IE10469" s="200" t="s">
        <v>22578</v>
      </c>
      <c r="IF10469" s="200" t="s">
        <v>22399</v>
      </c>
    </row>
    <row r="10470" spans="237:240" x14ac:dyDescent="0.3">
      <c r="IC10470" s="200" t="s">
        <v>22579</v>
      </c>
      <c r="ID10470" s="200" t="s">
        <v>22580</v>
      </c>
      <c r="IE10470" s="200" t="s">
        <v>22581</v>
      </c>
      <c r="IF10470" s="200" t="s">
        <v>22399</v>
      </c>
    </row>
    <row r="10471" spans="237:240" x14ac:dyDescent="0.3">
      <c r="IC10471" s="200" t="s">
        <v>22582</v>
      </c>
      <c r="ID10471" s="200" t="s">
        <v>22583</v>
      </c>
      <c r="IE10471" s="200" t="s">
        <v>22584</v>
      </c>
      <c r="IF10471" s="200" t="s">
        <v>22399</v>
      </c>
    </row>
    <row r="10472" spans="237:240" x14ac:dyDescent="0.3">
      <c r="IC10472" s="200" t="s">
        <v>22585</v>
      </c>
      <c r="ID10472" s="200" t="s">
        <v>22586</v>
      </c>
      <c r="IE10472" s="200" t="s">
        <v>22587</v>
      </c>
      <c r="IF10472" s="200" t="s">
        <v>22399</v>
      </c>
    </row>
    <row r="10473" spans="237:240" x14ac:dyDescent="0.3">
      <c r="IC10473" s="200" t="s">
        <v>22588</v>
      </c>
      <c r="ID10473" s="200" t="s">
        <v>22589</v>
      </c>
      <c r="IE10473" s="200" t="s">
        <v>22590</v>
      </c>
      <c r="IF10473" s="200" t="s">
        <v>22399</v>
      </c>
    </row>
    <row r="10474" spans="237:240" x14ac:dyDescent="0.3">
      <c r="IC10474" s="200" t="s">
        <v>22591</v>
      </c>
      <c r="ID10474" s="200" t="s">
        <v>22592</v>
      </c>
      <c r="IE10474" s="200" t="s">
        <v>22593</v>
      </c>
      <c r="IF10474" s="200" t="s">
        <v>22399</v>
      </c>
    </row>
    <row r="10475" spans="237:240" x14ac:dyDescent="0.3">
      <c r="IC10475" s="200" t="s">
        <v>22594</v>
      </c>
      <c r="ID10475" s="200" t="s">
        <v>22595</v>
      </c>
      <c r="IE10475" s="200" t="s">
        <v>22596</v>
      </c>
      <c r="IF10475" s="200" t="s">
        <v>22399</v>
      </c>
    </row>
    <row r="10476" spans="237:240" x14ac:dyDescent="0.3">
      <c r="IC10476" s="200" t="s">
        <v>22597</v>
      </c>
      <c r="ID10476" s="200" t="s">
        <v>22598</v>
      </c>
      <c r="IE10476" s="200" t="s">
        <v>22599</v>
      </c>
      <c r="IF10476" s="200" t="s">
        <v>22399</v>
      </c>
    </row>
    <row r="10477" spans="237:240" x14ac:dyDescent="0.3">
      <c r="IC10477" s="200" t="s">
        <v>22600</v>
      </c>
      <c r="ID10477" s="200" t="s">
        <v>22601</v>
      </c>
      <c r="IE10477" s="200" t="s">
        <v>22602</v>
      </c>
      <c r="IF10477" s="200" t="s">
        <v>22399</v>
      </c>
    </row>
    <row r="10478" spans="237:240" x14ac:dyDescent="0.3">
      <c r="IC10478" s="200" t="s">
        <v>22603</v>
      </c>
      <c r="ID10478" s="200" t="s">
        <v>22604</v>
      </c>
      <c r="IE10478" s="200" t="s">
        <v>22605</v>
      </c>
      <c r="IF10478" s="200" t="s">
        <v>22399</v>
      </c>
    </row>
    <row r="10479" spans="237:240" x14ac:dyDescent="0.3">
      <c r="IC10479" s="200" t="s">
        <v>22606</v>
      </c>
      <c r="ID10479" s="200" t="s">
        <v>22607</v>
      </c>
      <c r="IE10479" s="200" t="s">
        <v>22608</v>
      </c>
      <c r="IF10479" s="200" t="s">
        <v>22399</v>
      </c>
    </row>
    <row r="10480" spans="237:240" x14ac:dyDescent="0.3">
      <c r="IC10480" s="200" t="s">
        <v>22609</v>
      </c>
      <c r="ID10480" s="200" t="s">
        <v>22610</v>
      </c>
      <c r="IE10480" s="200" t="s">
        <v>22611</v>
      </c>
      <c r="IF10480" s="200" t="s">
        <v>22399</v>
      </c>
    </row>
    <row r="10481" spans="237:240" x14ac:dyDescent="0.3">
      <c r="IC10481" s="200" t="s">
        <v>22612</v>
      </c>
      <c r="ID10481" s="200" t="s">
        <v>22613</v>
      </c>
      <c r="IE10481" s="200" t="s">
        <v>22614</v>
      </c>
      <c r="IF10481" s="200" t="s">
        <v>22399</v>
      </c>
    </row>
    <row r="10482" spans="237:240" x14ac:dyDescent="0.3">
      <c r="IC10482" s="200" t="s">
        <v>22615</v>
      </c>
      <c r="ID10482" s="200" t="s">
        <v>22616</v>
      </c>
      <c r="IE10482" s="200" t="s">
        <v>22617</v>
      </c>
      <c r="IF10482" s="200" t="s">
        <v>22399</v>
      </c>
    </row>
    <row r="10483" spans="237:240" x14ac:dyDescent="0.3">
      <c r="IC10483" s="200" t="s">
        <v>22618</v>
      </c>
      <c r="ID10483" s="200" t="s">
        <v>22619</v>
      </c>
      <c r="IE10483" s="200" t="s">
        <v>22620</v>
      </c>
      <c r="IF10483" s="200" t="s">
        <v>17242</v>
      </c>
    </row>
    <row r="10484" spans="237:240" x14ac:dyDescent="0.3">
      <c r="IC10484" s="200" t="s">
        <v>22621</v>
      </c>
      <c r="ID10484" s="200" t="s">
        <v>22622</v>
      </c>
      <c r="IE10484" s="200" t="s">
        <v>22623</v>
      </c>
      <c r="IF10484" s="200" t="s">
        <v>17242</v>
      </c>
    </row>
    <row r="10485" spans="237:240" x14ac:dyDescent="0.3">
      <c r="IC10485" s="200" t="s">
        <v>22621</v>
      </c>
      <c r="ID10485" s="200" t="s">
        <v>22624</v>
      </c>
      <c r="IE10485" s="200" t="s">
        <v>22625</v>
      </c>
      <c r="IF10485" s="200" t="s">
        <v>17242</v>
      </c>
    </row>
    <row r="10486" spans="237:240" x14ac:dyDescent="0.3">
      <c r="IC10486" s="200" t="s">
        <v>22621</v>
      </c>
      <c r="ID10486" s="200" t="s">
        <v>22626</v>
      </c>
      <c r="IE10486" s="200" t="s">
        <v>22627</v>
      </c>
      <c r="IF10486" s="200" t="s">
        <v>17242</v>
      </c>
    </row>
    <row r="10487" spans="237:240" x14ac:dyDescent="0.3">
      <c r="IC10487" s="200" t="s">
        <v>22621</v>
      </c>
      <c r="ID10487" s="200" t="s">
        <v>22628</v>
      </c>
      <c r="IE10487" s="200" t="s">
        <v>22629</v>
      </c>
      <c r="IF10487" s="200" t="s">
        <v>17242</v>
      </c>
    </row>
    <row r="10488" spans="237:240" x14ac:dyDescent="0.3">
      <c r="IC10488" s="200" t="s">
        <v>22621</v>
      </c>
      <c r="ID10488" s="200" t="s">
        <v>22630</v>
      </c>
      <c r="IE10488" s="200" t="s">
        <v>22631</v>
      </c>
      <c r="IF10488" s="200" t="s">
        <v>17242</v>
      </c>
    </row>
    <row r="10489" spans="237:240" x14ac:dyDescent="0.3">
      <c r="IC10489" s="200" t="s">
        <v>22621</v>
      </c>
      <c r="ID10489" s="200" t="s">
        <v>22632</v>
      </c>
      <c r="IE10489" s="200" t="s">
        <v>22633</v>
      </c>
      <c r="IF10489" s="200" t="s">
        <v>17242</v>
      </c>
    </row>
    <row r="10490" spans="237:240" x14ac:dyDescent="0.3">
      <c r="IC10490" s="200" t="s">
        <v>22621</v>
      </c>
      <c r="ID10490" s="200" t="s">
        <v>11045</v>
      </c>
      <c r="IE10490" s="200" t="s">
        <v>22634</v>
      </c>
      <c r="IF10490" s="200" t="s">
        <v>17242</v>
      </c>
    </row>
    <row r="10491" spans="237:240" x14ac:dyDescent="0.3">
      <c r="IC10491" s="200" t="s">
        <v>22621</v>
      </c>
      <c r="ID10491" s="200" t="s">
        <v>19439</v>
      </c>
      <c r="IE10491" s="200" t="s">
        <v>22635</v>
      </c>
      <c r="IF10491" s="200" t="s">
        <v>17242</v>
      </c>
    </row>
    <row r="10492" spans="237:240" x14ac:dyDescent="0.3">
      <c r="IC10492" s="200" t="s">
        <v>22636</v>
      </c>
      <c r="ID10492" s="200" t="s">
        <v>22637</v>
      </c>
      <c r="IE10492" s="200" t="s">
        <v>22638</v>
      </c>
      <c r="IF10492" s="200" t="s">
        <v>17242</v>
      </c>
    </row>
    <row r="10493" spans="237:240" x14ac:dyDescent="0.3">
      <c r="IC10493" s="200" t="s">
        <v>22639</v>
      </c>
      <c r="ID10493" s="200" t="s">
        <v>22640</v>
      </c>
      <c r="IE10493" s="200" t="s">
        <v>22641</v>
      </c>
      <c r="IF10493" s="200" t="s">
        <v>17242</v>
      </c>
    </row>
    <row r="10494" spans="237:240" x14ac:dyDescent="0.3">
      <c r="IC10494" s="200" t="s">
        <v>22639</v>
      </c>
      <c r="ID10494" s="200" t="s">
        <v>22642</v>
      </c>
      <c r="IE10494" s="200" t="s">
        <v>22643</v>
      </c>
      <c r="IF10494" s="200" t="s">
        <v>17242</v>
      </c>
    </row>
    <row r="10495" spans="237:240" x14ac:dyDescent="0.3">
      <c r="IC10495" s="200" t="s">
        <v>22639</v>
      </c>
      <c r="ID10495" s="200" t="s">
        <v>22644</v>
      </c>
      <c r="IE10495" s="200" t="s">
        <v>22645</v>
      </c>
      <c r="IF10495" s="200" t="s">
        <v>17242</v>
      </c>
    </row>
    <row r="10496" spans="237:240" x14ac:dyDescent="0.3">
      <c r="IC10496" s="200" t="s">
        <v>22639</v>
      </c>
      <c r="ID10496" s="200" t="s">
        <v>22646</v>
      </c>
      <c r="IE10496" s="200" t="s">
        <v>22647</v>
      </c>
      <c r="IF10496" s="200" t="s">
        <v>17242</v>
      </c>
    </row>
    <row r="10497" spans="237:240" x14ac:dyDescent="0.3">
      <c r="IC10497" s="200" t="s">
        <v>22648</v>
      </c>
      <c r="ID10497" s="200" t="s">
        <v>22649</v>
      </c>
      <c r="IE10497" s="200" t="s">
        <v>22650</v>
      </c>
      <c r="IF10497" s="200" t="s">
        <v>17242</v>
      </c>
    </row>
    <row r="10498" spans="237:240" x14ac:dyDescent="0.3">
      <c r="IC10498" s="200" t="s">
        <v>22648</v>
      </c>
      <c r="ID10498" s="200" t="s">
        <v>22651</v>
      </c>
      <c r="IE10498" s="200" t="s">
        <v>22652</v>
      </c>
      <c r="IF10498" s="200" t="s">
        <v>17242</v>
      </c>
    </row>
    <row r="10499" spans="237:240" x14ac:dyDescent="0.3">
      <c r="IC10499" s="200" t="s">
        <v>22648</v>
      </c>
      <c r="ID10499" s="200" t="s">
        <v>22653</v>
      </c>
      <c r="IE10499" s="200" t="s">
        <v>22654</v>
      </c>
      <c r="IF10499" s="200" t="s">
        <v>17242</v>
      </c>
    </row>
    <row r="10500" spans="237:240" x14ac:dyDescent="0.3">
      <c r="IC10500" s="200" t="s">
        <v>22648</v>
      </c>
      <c r="ID10500" s="200" t="s">
        <v>22655</v>
      </c>
      <c r="IE10500" s="200" t="s">
        <v>22656</v>
      </c>
      <c r="IF10500" s="200" t="s">
        <v>17242</v>
      </c>
    </row>
    <row r="10501" spans="237:240" x14ac:dyDescent="0.3">
      <c r="IC10501" s="200" t="s">
        <v>22648</v>
      </c>
      <c r="ID10501" s="200" t="s">
        <v>22657</v>
      </c>
      <c r="IE10501" s="200" t="s">
        <v>22658</v>
      </c>
      <c r="IF10501" s="200" t="s">
        <v>17242</v>
      </c>
    </row>
    <row r="10502" spans="237:240" x14ac:dyDescent="0.3">
      <c r="IC10502" s="200" t="s">
        <v>22648</v>
      </c>
      <c r="ID10502" s="200" t="s">
        <v>22659</v>
      </c>
      <c r="IE10502" s="200" t="s">
        <v>22660</v>
      </c>
      <c r="IF10502" s="200" t="s">
        <v>17242</v>
      </c>
    </row>
    <row r="10503" spans="237:240" x14ac:dyDescent="0.3">
      <c r="IC10503" s="200" t="s">
        <v>22648</v>
      </c>
      <c r="ID10503" s="200" t="s">
        <v>22661</v>
      </c>
      <c r="IE10503" s="200" t="s">
        <v>22662</v>
      </c>
      <c r="IF10503" s="200" t="s">
        <v>17242</v>
      </c>
    </row>
    <row r="10504" spans="237:240" x14ac:dyDescent="0.3">
      <c r="IC10504" s="200" t="s">
        <v>22648</v>
      </c>
      <c r="ID10504" s="200" t="s">
        <v>22663</v>
      </c>
      <c r="IE10504" s="200" t="s">
        <v>22664</v>
      </c>
      <c r="IF10504" s="200" t="s">
        <v>17242</v>
      </c>
    </row>
    <row r="10505" spans="237:240" x14ac:dyDescent="0.3">
      <c r="IC10505" s="200" t="s">
        <v>22648</v>
      </c>
      <c r="ID10505" s="200" t="s">
        <v>22665</v>
      </c>
      <c r="IE10505" s="200" t="s">
        <v>22666</v>
      </c>
      <c r="IF10505" s="200" t="s">
        <v>17242</v>
      </c>
    </row>
    <row r="10506" spans="237:240" x14ac:dyDescent="0.3">
      <c r="IC10506" s="200" t="s">
        <v>22648</v>
      </c>
      <c r="ID10506" s="200" t="s">
        <v>22667</v>
      </c>
      <c r="IE10506" s="200" t="s">
        <v>22668</v>
      </c>
      <c r="IF10506" s="200" t="s">
        <v>17242</v>
      </c>
    </row>
    <row r="10507" spans="237:240" x14ac:dyDescent="0.3">
      <c r="IC10507" s="200" t="s">
        <v>22648</v>
      </c>
      <c r="ID10507" s="200" t="s">
        <v>22669</v>
      </c>
      <c r="IE10507" s="200" t="s">
        <v>22670</v>
      </c>
      <c r="IF10507" s="200" t="s">
        <v>17242</v>
      </c>
    </row>
    <row r="10508" spans="237:240" x14ac:dyDescent="0.3">
      <c r="IC10508" s="200" t="s">
        <v>22648</v>
      </c>
      <c r="ID10508" s="200" t="s">
        <v>22671</v>
      </c>
      <c r="IE10508" s="200" t="s">
        <v>22672</v>
      </c>
      <c r="IF10508" s="200" t="s">
        <v>17242</v>
      </c>
    </row>
    <row r="10509" spans="237:240" x14ac:dyDescent="0.3">
      <c r="IC10509" s="200" t="s">
        <v>22648</v>
      </c>
      <c r="ID10509" s="200" t="s">
        <v>22673</v>
      </c>
      <c r="IE10509" s="200" t="s">
        <v>22674</v>
      </c>
      <c r="IF10509" s="200" t="s">
        <v>17242</v>
      </c>
    </row>
    <row r="10510" spans="237:240" x14ac:dyDescent="0.3">
      <c r="IC10510" s="200" t="s">
        <v>22648</v>
      </c>
      <c r="ID10510" s="200" t="s">
        <v>22675</v>
      </c>
      <c r="IE10510" s="200" t="s">
        <v>22676</v>
      </c>
      <c r="IF10510" s="200" t="s">
        <v>17242</v>
      </c>
    </row>
    <row r="10511" spans="237:240" x14ac:dyDescent="0.3">
      <c r="IC10511" s="200" t="s">
        <v>22677</v>
      </c>
      <c r="ID10511" s="200" t="s">
        <v>22678</v>
      </c>
      <c r="IE10511" s="200" t="s">
        <v>22679</v>
      </c>
      <c r="IF10511" s="200" t="s">
        <v>17242</v>
      </c>
    </row>
    <row r="10512" spans="237:240" x14ac:dyDescent="0.3">
      <c r="IC10512" s="200" t="s">
        <v>22680</v>
      </c>
      <c r="ID10512" s="200" t="s">
        <v>22681</v>
      </c>
      <c r="IE10512" s="200" t="s">
        <v>22682</v>
      </c>
      <c r="IF10512" s="200" t="s">
        <v>17242</v>
      </c>
    </row>
    <row r="10513" spans="237:240" x14ac:dyDescent="0.3">
      <c r="IC10513" s="200" t="s">
        <v>22680</v>
      </c>
      <c r="ID10513" s="200" t="s">
        <v>22683</v>
      </c>
      <c r="IE10513" s="200" t="s">
        <v>22684</v>
      </c>
      <c r="IF10513" s="200" t="s">
        <v>17242</v>
      </c>
    </row>
    <row r="10514" spans="237:240" x14ac:dyDescent="0.3">
      <c r="IC10514" s="200" t="s">
        <v>22680</v>
      </c>
      <c r="ID10514" s="200" t="s">
        <v>22685</v>
      </c>
      <c r="IE10514" s="200" t="s">
        <v>22686</v>
      </c>
      <c r="IF10514" s="200" t="s">
        <v>17242</v>
      </c>
    </row>
    <row r="10515" spans="237:240" x14ac:dyDescent="0.3">
      <c r="IC10515" s="200" t="s">
        <v>22680</v>
      </c>
      <c r="ID10515" s="200" t="s">
        <v>22687</v>
      </c>
      <c r="IE10515" s="200" t="s">
        <v>22688</v>
      </c>
      <c r="IF10515" s="200" t="s">
        <v>17242</v>
      </c>
    </row>
    <row r="10516" spans="237:240" x14ac:dyDescent="0.3">
      <c r="IC10516" s="200" t="s">
        <v>22680</v>
      </c>
      <c r="ID10516" s="200" t="s">
        <v>22689</v>
      </c>
      <c r="IE10516" s="200" t="s">
        <v>22690</v>
      </c>
      <c r="IF10516" s="200" t="s">
        <v>17242</v>
      </c>
    </row>
    <row r="10517" spans="237:240" x14ac:dyDescent="0.3">
      <c r="IC10517" s="200" t="s">
        <v>22680</v>
      </c>
      <c r="ID10517" s="200" t="s">
        <v>22691</v>
      </c>
      <c r="IE10517" s="200" t="s">
        <v>22692</v>
      </c>
      <c r="IF10517" s="200" t="s">
        <v>17242</v>
      </c>
    </row>
    <row r="10518" spans="237:240" x14ac:dyDescent="0.3">
      <c r="IC10518" s="200" t="s">
        <v>22680</v>
      </c>
      <c r="ID10518" s="200" t="s">
        <v>22693</v>
      </c>
      <c r="IE10518" s="200" t="s">
        <v>22694</v>
      </c>
      <c r="IF10518" s="200" t="s">
        <v>17242</v>
      </c>
    </row>
    <row r="10519" spans="237:240" x14ac:dyDescent="0.3">
      <c r="IC10519" s="200" t="s">
        <v>22695</v>
      </c>
      <c r="ID10519" s="200" t="s">
        <v>22696</v>
      </c>
      <c r="IE10519" s="200" t="s">
        <v>22697</v>
      </c>
      <c r="IF10519" s="200" t="s">
        <v>17242</v>
      </c>
    </row>
    <row r="10520" spans="237:240" x14ac:dyDescent="0.3">
      <c r="IC10520" s="200" t="s">
        <v>22698</v>
      </c>
      <c r="ID10520" s="200" t="s">
        <v>22699</v>
      </c>
      <c r="IE10520" s="200" t="s">
        <v>22700</v>
      </c>
      <c r="IF10520" s="200" t="s">
        <v>17242</v>
      </c>
    </row>
    <row r="10521" spans="237:240" x14ac:dyDescent="0.3">
      <c r="IC10521" s="200" t="s">
        <v>22698</v>
      </c>
      <c r="ID10521" s="200" t="s">
        <v>22701</v>
      </c>
      <c r="IE10521" s="200" t="s">
        <v>22702</v>
      </c>
      <c r="IF10521" s="200" t="s">
        <v>17242</v>
      </c>
    </row>
    <row r="10522" spans="237:240" x14ac:dyDescent="0.3">
      <c r="IC10522" s="200" t="s">
        <v>22703</v>
      </c>
      <c r="ID10522" s="200" t="s">
        <v>22704</v>
      </c>
      <c r="IE10522" s="200" t="s">
        <v>22705</v>
      </c>
      <c r="IF10522" s="200" t="s">
        <v>17242</v>
      </c>
    </row>
    <row r="10523" spans="237:240" x14ac:dyDescent="0.3">
      <c r="IC10523" s="200" t="s">
        <v>22703</v>
      </c>
      <c r="ID10523" s="200" t="s">
        <v>22706</v>
      </c>
      <c r="IE10523" s="200" t="s">
        <v>22707</v>
      </c>
      <c r="IF10523" s="200" t="s">
        <v>17242</v>
      </c>
    </row>
    <row r="10524" spans="237:240" x14ac:dyDescent="0.3">
      <c r="IC10524" s="200" t="s">
        <v>22703</v>
      </c>
      <c r="ID10524" s="200" t="s">
        <v>22708</v>
      </c>
      <c r="IE10524" s="200" t="s">
        <v>22709</v>
      </c>
      <c r="IF10524" s="200" t="s">
        <v>17242</v>
      </c>
    </row>
    <row r="10525" spans="237:240" x14ac:dyDescent="0.3">
      <c r="IC10525" s="200" t="s">
        <v>22703</v>
      </c>
      <c r="ID10525" s="200" t="s">
        <v>22710</v>
      </c>
      <c r="IE10525" s="200" t="s">
        <v>22711</v>
      </c>
      <c r="IF10525" s="200" t="s">
        <v>17242</v>
      </c>
    </row>
    <row r="10526" spans="237:240" x14ac:dyDescent="0.3">
      <c r="IC10526" s="200" t="s">
        <v>22703</v>
      </c>
      <c r="ID10526" s="200" t="s">
        <v>22712</v>
      </c>
      <c r="IE10526" s="200" t="s">
        <v>22713</v>
      </c>
      <c r="IF10526" s="200" t="s">
        <v>17242</v>
      </c>
    </row>
    <row r="10527" spans="237:240" x14ac:dyDescent="0.3">
      <c r="IC10527" s="200" t="s">
        <v>22703</v>
      </c>
      <c r="ID10527" s="200" t="s">
        <v>22714</v>
      </c>
      <c r="IE10527" s="200" t="s">
        <v>22715</v>
      </c>
      <c r="IF10527" s="200" t="s">
        <v>17242</v>
      </c>
    </row>
    <row r="10528" spans="237:240" x14ac:dyDescent="0.3">
      <c r="IC10528" s="200" t="s">
        <v>22703</v>
      </c>
      <c r="ID10528" s="200" t="s">
        <v>22716</v>
      </c>
      <c r="IE10528" s="200" t="s">
        <v>22717</v>
      </c>
      <c r="IF10528" s="200" t="s">
        <v>17242</v>
      </c>
    </row>
    <row r="10529" spans="237:240" x14ac:dyDescent="0.3">
      <c r="IC10529" s="200" t="s">
        <v>22703</v>
      </c>
      <c r="ID10529" s="200" t="s">
        <v>22718</v>
      </c>
      <c r="IE10529" s="200" t="s">
        <v>22719</v>
      </c>
      <c r="IF10529" s="200" t="s">
        <v>17242</v>
      </c>
    </row>
    <row r="10530" spans="237:240" x14ac:dyDescent="0.3">
      <c r="IC10530" s="200" t="s">
        <v>22703</v>
      </c>
      <c r="ID10530" s="200" t="s">
        <v>22720</v>
      </c>
      <c r="IE10530" s="200" t="s">
        <v>22721</v>
      </c>
      <c r="IF10530" s="200" t="s">
        <v>17242</v>
      </c>
    </row>
    <row r="10531" spans="237:240" x14ac:dyDescent="0.3">
      <c r="IC10531" s="200" t="s">
        <v>22703</v>
      </c>
      <c r="ID10531" s="200" t="s">
        <v>22722</v>
      </c>
      <c r="IE10531" s="200" t="s">
        <v>22723</v>
      </c>
      <c r="IF10531" s="200" t="s">
        <v>17242</v>
      </c>
    </row>
    <row r="10532" spans="237:240" x14ac:dyDescent="0.3">
      <c r="IC10532" s="200" t="s">
        <v>22703</v>
      </c>
      <c r="ID10532" s="200" t="s">
        <v>22724</v>
      </c>
      <c r="IE10532" s="200" t="s">
        <v>22725</v>
      </c>
      <c r="IF10532" s="200" t="s">
        <v>17242</v>
      </c>
    </row>
    <row r="10533" spans="237:240" x14ac:dyDescent="0.3">
      <c r="IC10533" s="200" t="s">
        <v>22703</v>
      </c>
      <c r="ID10533" s="200" t="s">
        <v>22726</v>
      </c>
      <c r="IE10533" s="200" t="s">
        <v>22727</v>
      </c>
      <c r="IF10533" s="200" t="s">
        <v>17242</v>
      </c>
    </row>
    <row r="10534" spans="237:240" x14ac:dyDescent="0.3">
      <c r="IC10534" s="200" t="s">
        <v>22703</v>
      </c>
      <c r="ID10534" s="200" t="s">
        <v>22728</v>
      </c>
      <c r="IE10534" s="200" t="s">
        <v>22729</v>
      </c>
      <c r="IF10534" s="200" t="s">
        <v>17242</v>
      </c>
    </row>
    <row r="10535" spans="237:240" x14ac:dyDescent="0.3">
      <c r="IC10535" s="200" t="s">
        <v>22703</v>
      </c>
      <c r="ID10535" s="200" t="s">
        <v>22730</v>
      </c>
      <c r="IE10535" s="200" t="s">
        <v>22731</v>
      </c>
      <c r="IF10535" s="200" t="s">
        <v>17242</v>
      </c>
    </row>
    <row r="10536" spans="237:240" x14ac:dyDescent="0.3">
      <c r="IC10536" s="200" t="s">
        <v>22703</v>
      </c>
      <c r="ID10536" s="200" t="s">
        <v>22732</v>
      </c>
      <c r="IE10536" s="200" t="s">
        <v>22733</v>
      </c>
      <c r="IF10536" s="200" t="s">
        <v>17242</v>
      </c>
    </row>
    <row r="10537" spans="237:240" x14ac:dyDescent="0.3">
      <c r="IC10537" s="200" t="s">
        <v>22734</v>
      </c>
      <c r="ID10537" s="200" t="s">
        <v>22735</v>
      </c>
      <c r="IE10537" s="200" t="s">
        <v>22736</v>
      </c>
      <c r="IF10537" s="200" t="s">
        <v>17242</v>
      </c>
    </row>
    <row r="10538" spans="237:240" x14ac:dyDescent="0.3">
      <c r="IC10538" s="200" t="s">
        <v>22737</v>
      </c>
      <c r="ID10538" s="200" t="s">
        <v>22738</v>
      </c>
      <c r="IE10538" s="200" t="s">
        <v>22739</v>
      </c>
      <c r="IF10538" s="200" t="s">
        <v>17242</v>
      </c>
    </row>
    <row r="10539" spans="237:240" x14ac:dyDescent="0.3">
      <c r="IC10539" s="200" t="s">
        <v>22737</v>
      </c>
      <c r="ID10539" s="200" t="s">
        <v>22740</v>
      </c>
      <c r="IE10539" s="200" t="s">
        <v>22741</v>
      </c>
      <c r="IF10539" s="200" t="s">
        <v>17242</v>
      </c>
    </row>
    <row r="10540" spans="237:240" x14ac:dyDescent="0.3">
      <c r="IC10540" s="200" t="s">
        <v>22737</v>
      </c>
      <c r="ID10540" s="200" t="s">
        <v>22742</v>
      </c>
      <c r="IE10540" s="200" t="s">
        <v>22743</v>
      </c>
      <c r="IF10540" s="200" t="s">
        <v>17242</v>
      </c>
    </row>
    <row r="10541" spans="237:240" x14ac:dyDescent="0.3">
      <c r="IC10541" s="200" t="s">
        <v>22737</v>
      </c>
      <c r="ID10541" s="200" t="s">
        <v>22744</v>
      </c>
      <c r="IE10541" s="200" t="s">
        <v>22745</v>
      </c>
      <c r="IF10541" s="200" t="s">
        <v>17242</v>
      </c>
    </row>
    <row r="10542" spans="237:240" x14ac:dyDescent="0.3">
      <c r="IC10542" s="200" t="s">
        <v>22737</v>
      </c>
      <c r="ID10542" s="200" t="s">
        <v>22746</v>
      </c>
      <c r="IE10542" s="200" t="s">
        <v>22747</v>
      </c>
      <c r="IF10542" s="200" t="s">
        <v>17242</v>
      </c>
    </row>
    <row r="10543" spans="237:240" x14ac:dyDescent="0.3">
      <c r="IC10543" s="200" t="s">
        <v>22737</v>
      </c>
      <c r="ID10543" s="200" t="s">
        <v>22748</v>
      </c>
      <c r="IE10543" s="200" t="s">
        <v>22749</v>
      </c>
      <c r="IF10543" s="200" t="s">
        <v>17242</v>
      </c>
    </row>
    <row r="10544" spans="237:240" x14ac:dyDescent="0.3">
      <c r="IC10544" s="200" t="s">
        <v>22737</v>
      </c>
      <c r="ID10544" s="200" t="s">
        <v>22750</v>
      </c>
      <c r="IE10544" s="200" t="s">
        <v>22751</v>
      </c>
      <c r="IF10544" s="200" t="s">
        <v>17242</v>
      </c>
    </row>
    <row r="10545" spans="237:240" x14ac:dyDescent="0.3">
      <c r="IC10545" s="200" t="s">
        <v>22737</v>
      </c>
      <c r="ID10545" s="200" t="s">
        <v>22752</v>
      </c>
      <c r="IE10545" s="200" t="s">
        <v>22753</v>
      </c>
      <c r="IF10545" s="200" t="s">
        <v>17242</v>
      </c>
    </row>
    <row r="10546" spans="237:240" x14ac:dyDescent="0.3">
      <c r="IC10546" s="200" t="s">
        <v>22737</v>
      </c>
      <c r="ID10546" s="200" t="s">
        <v>22754</v>
      </c>
      <c r="IE10546" s="200" t="s">
        <v>22755</v>
      </c>
      <c r="IF10546" s="200" t="s">
        <v>17242</v>
      </c>
    </row>
    <row r="10547" spans="237:240" x14ac:dyDescent="0.3">
      <c r="IC10547" s="200" t="s">
        <v>22756</v>
      </c>
      <c r="ID10547" s="200" t="s">
        <v>22757</v>
      </c>
      <c r="IE10547" s="200" t="s">
        <v>22758</v>
      </c>
      <c r="IF10547" s="200" t="s">
        <v>17242</v>
      </c>
    </row>
    <row r="10548" spans="237:240" x14ac:dyDescent="0.3">
      <c r="IC10548" s="200" t="s">
        <v>22759</v>
      </c>
      <c r="ID10548" s="200" t="s">
        <v>22760</v>
      </c>
      <c r="IE10548" s="200" t="s">
        <v>22761</v>
      </c>
      <c r="IF10548" s="200" t="s">
        <v>17242</v>
      </c>
    </row>
    <row r="10549" spans="237:240" x14ac:dyDescent="0.3">
      <c r="IC10549" s="200" t="s">
        <v>22759</v>
      </c>
      <c r="ID10549" s="200" t="s">
        <v>22762</v>
      </c>
      <c r="IE10549" s="200" t="s">
        <v>22763</v>
      </c>
      <c r="IF10549" s="200" t="s">
        <v>17242</v>
      </c>
    </row>
    <row r="10550" spans="237:240" x14ac:dyDescent="0.3">
      <c r="IC10550" s="200" t="s">
        <v>22759</v>
      </c>
      <c r="ID10550" s="200" t="s">
        <v>22764</v>
      </c>
      <c r="IE10550" s="200" t="s">
        <v>22765</v>
      </c>
      <c r="IF10550" s="200" t="s">
        <v>17242</v>
      </c>
    </row>
    <row r="10551" spans="237:240" x14ac:dyDescent="0.3">
      <c r="IC10551" s="200" t="s">
        <v>22759</v>
      </c>
      <c r="ID10551" s="200" t="s">
        <v>7434</v>
      </c>
      <c r="IE10551" s="200" t="s">
        <v>22766</v>
      </c>
      <c r="IF10551" s="200" t="s">
        <v>17242</v>
      </c>
    </row>
    <row r="10552" spans="237:240" x14ac:dyDescent="0.3">
      <c r="IC10552" s="200" t="s">
        <v>22759</v>
      </c>
      <c r="ID10552" s="200" t="s">
        <v>22767</v>
      </c>
      <c r="IE10552" s="200" t="s">
        <v>22768</v>
      </c>
      <c r="IF10552" s="200" t="s">
        <v>17242</v>
      </c>
    </row>
    <row r="10553" spans="237:240" x14ac:dyDescent="0.3">
      <c r="IC10553" s="200" t="s">
        <v>22769</v>
      </c>
      <c r="ID10553" s="200" t="s">
        <v>2479</v>
      </c>
      <c r="IE10553" s="200" t="s">
        <v>22770</v>
      </c>
      <c r="IF10553" s="200" t="s">
        <v>17242</v>
      </c>
    </row>
    <row r="10554" spans="237:240" x14ac:dyDescent="0.3">
      <c r="IC10554" s="200" t="s">
        <v>22769</v>
      </c>
      <c r="ID10554" s="200" t="s">
        <v>22771</v>
      </c>
      <c r="IE10554" s="200" t="s">
        <v>22772</v>
      </c>
      <c r="IF10554" s="200" t="s">
        <v>17242</v>
      </c>
    </row>
    <row r="10555" spans="237:240" x14ac:dyDescent="0.3">
      <c r="IC10555" s="200" t="s">
        <v>22773</v>
      </c>
      <c r="ID10555" s="200" t="s">
        <v>22774</v>
      </c>
      <c r="IE10555" s="200" t="s">
        <v>22775</v>
      </c>
      <c r="IF10555" s="200" t="s">
        <v>17242</v>
      </c>
    </row>
    <row r="10556" spans="237:240" x14ac:dyDescent="0.3">
      <c r="IC10556" s="200" t="s">
        <v>22773</v>
      </c>
      <c r="ID10556" s="200" t="s">
        <v>22776</v>
      </c>
      <c r="IE10556" s="200" t="s">
        <v>22777</v>
      </c>
      <c r="IF10556" s="200" t="s">
        <v>17242</v>
      </c>
    </row>
    <row r="10557" spans="237:240" x14ac:dyDescent="0.3">
      <c r="IC10557" s="200" t="s">
        <v>22778</v>
      </c>
      <c r="ID10557" s="200" t="s">
        <v>19758</v>
      </c>
      <c r="IE10557" s="200" t="s">
        <v>22779</v>
      </c>
      <c r="IF10557" s="200" t="s">
        <v>17242</v>
      </c>
    </row>
    <row r="10558" spans="237:240" x14ac:dyDescent="0.3">
      <c r="IC10558" s="200" t="s">
        <v>22778</v>
      </c>
      <c r="ID10558" s="200" t="s">
        <v>22780</v>
      </c>
      <c r="IE10558" s="200" t="s">
        <v>22781</v>
      </c>
      <c r="IF10558" s="200" t="s">
        <v>17242</v>
      </c>
    </row>
    <row r="10559" spans="237:240" x14ac:dyDescent="0.3">
      <c r="IC10559" s="200" t="s">
        <v>22778</v>
      </c>
      <c r="ID10559" s="200" t="s">
        <v>22782</v>
      </c>
      <c r="IE10559" s="200" t="s">
        <v>22783</v>
      </c>
      <c r="IF10559" s="200" t="s">
        <v>17242</v>
      </c>
    </row>
    <row r="10560" spans="237:240" x14ac:dyDescent="0.3">
      <c r="IC10560" s="200" t="s">
        <v>22778</v>
      </c>
      <c r="ID10560" s="200" t="s">
        <v>22784</v>
      </c>
      <c r="IE10560" s="200" t="s">
        <v>22785</v>
      </c>
      <c r="IF10560" s="200" t="s">
        <v>17242</v>
      </c>
    </row>
    <row r="10561" spans="237:240" x14ac:dyDescent="0.3">
      <c r="IC10561" s="200" t="s">
        <v>22778</v>
      </c>
      <c r="ID10561" s="200" t="s">
        <v>22786</v>
      </c>
      <c r="IE10561" s="200" t="s">
        <v>22787</v>
      </c>
      <c r="IF10561" s="200" t="s">
        <v>17242</v>
      </c>
    </row>
    <row r="10562" spans="237:240" x14ac:dyDescent="0.3">
      <c r="IC10562" s="200" t="s">
        <v>22778</v>
      </c>
      <c r="ID10562" s="200" t="s">
        <v>22788</v>
      </c>
      <c r="IE10562" s="200" t="s">
        <v>22789</v>
      </c>
      <c r="IF10562" s="200" t="s">
        <v>17242</v>
      </c>
    </row>
    <row r="10563" spans="237:240" x14ac:dyDescent="0.3">
      <c r="IC10563" s="200" t="s">
        <v>22778</v>
      </c>
      <c r="ID10563" s="200" t="s">
        <v>22790</v>
      </c>
      <c r="IE10563" s="200" t="s">
        <v>22791</v>
      </c>
      <c r="IF10563" s="200" t="s">
        <v>17242</v>
      </c>
    </row>
    <row r="10564" spans="237:240" x14ac:dyDescent="0.3">
      <c r="IC10564" s="200" t="s">
        <v>22778</v>
      </c>
      <c r="ID10564" s="200" t="s">
        <v>22792</v>
      </c>
      <c r="IE10564" s="200" t="s">
        <v>22793</v>
      </c>
      <c r="IF10564" s="200" t="s">
        <v>17242</v>
      </c>
    </row>
    <row r="10565" spans="237:240" x14ac:dyDescent="0.3">
      <c r="IC10565" s="200" t="s">
        <v>22778</v>
      </c>
      <c r="ID10565" s="200" t="s">
        <v>22794</v>
      </c>
      <c r="IE10565" s="200" t="s">
        <v>22795</v>
      </c>
      <c r="IF10565" s="200" t="s">
        <v>17242</v>
      </c>
    </row>
    <row r="10566" spans="237:240" x14ac:dyDescent="0.3">
      <c r="IC10566" s="200" t="s">
        <v>22778</v>
      </c>
      <c r="ID10566" s="200" t="s">
        <v>22796</v>
      </c>
      <c r="IE10566" s="200" t="s">
        <v>22797</v>
      </c>
      <c r="IF10566" s="200" t="s">
        <v>17242</v>
      </c>
    </row>
    <row r="10567" spans="237:240" x14ac:dyDescent="0.3">
      <c r="IC10567" s="200" t="s">
        <v>22798</v>
      </c>
      <c r="ID10567" s="200" t="s">
        <v>22799</v>
      </c>
      <c r="IE10567" s="200" t="s">
        <v>22800</v>
      </c>
      <c r="IF10567" s="200" t="s">
        <v>17242</v>
      </c>
    </row>
    <row r="10568" spans="237:240" x14ac:dyDescent="0.3">
      <c r="IC10568" s="200" t="s">
        <v>22801</v>
      </c>
      <c r="ID10568" s="200" t="s">
        <v>2481</v>
      </c>
      <c r="IE10568" s="200" t="s">
        <v>22802</v>
      </c>
      <c r="IF10568" s="200" t="s">
        <v>17242</v>
      </c>
    </row>
    <row r="10569" spans="237:240" x14ac:dyDescent="0.3">
      <c r="IC10569" s="200" t="s">
        <v>22801</v>
      </c>
      <c r="ID10569" s="200" t="s">
        <v>22803</v>
      </c>
      <c r="IE10569" s="200" t="s">
        <v>22804</v>
      </c>
      <c r="IF10569" s="200" t="s">
        <v>17242</v>
      </c>
    </row>
    <row r="10570" spans="237:240" x14ac:dyDescent="0.3">
      <c r="IC10570" s="200" t="s">
        <v>22805</v>
      </c>
      <c r="ID10570" s="200" t="s">
        <v>22806</v>
      </c>
      <c r="IE10570" s="200" t="s">
        <v>22807</v>
      </c>
      <c r="IF10570" s="200" t="s">
        <v>17242</v>
      </c>
    </row>
    <row r="10571" spans="237:240" x14ac:dyDescent="0.3">
      <c r="IC10571" s="200" t="s">
        <v>22805</v>
      </c>
      <c r="ID10571" s="200" t="s">
        <v>22808</v>
      </c>
      <c r="IE10571" s="200" t="s">
        <v>22809</v>
      </c>
      <c r="IF10571" s="200" t="s">
        <v>17242</v>
      </c>
    </row>
    <row r="10572" spans="237:240" x14ac:dyDescent="0.3">
      <c r="IC10572" s="200" t="s">
        <v>22805</v>
      </c>
      <c r="ID10572" s="200" t="s">
        <v>22810</v>
      </c>
      <c r="IE10572" s="200" t="s">
        <v>22811</v>
      </c>
      <c r="IF10572" s="200" t="s">
        <v>17242</v>
      </c>
    </row>
    <row r="10573" spans="237:240" x14ac:dyDescent="0.3">
      <c r="IC10573" s="200" t="s">
        <v>22812</v>
      </c>
      <c r="ID10573" s="200" t="s">
        <v>22813</v>
      </c>
      <c r="IE10573" s="200" t="s">
        <v>22814</v>
      </c>
      <c r="IF10573" s="200" t="s">
        <v>17242</v>
      </c>
    </row>
    <row r="10574" spans="237:240" x14ac:dyDescent="0.3">
      <c r="IC10574" s="200" t="s">
        <v>22812</v>
      </c>
      <c r="ID10574" s="200" t="s">
        <v>22815</v>
      </c>
      <c r="IE10574" s="200" t="s">
        <v>22816</v>
      </c>
      <c r="IF10574" s="200" t="s">
        <v>17242</v>
      </c>
    </row>
    <row r="10575" spans="237:240" x14ac:dyDescent="0.3">
      <c r="IC10575" s="200" t="s">
        <v>22812</v>
      </c>
      <c r="ID10575" s="200" t="s">
        <v>22817</v>
      </c>
      <c r="IE10575" s="200" t="s">
        <v>22818</v>
      </c>
      <c r="IF10575" s="200" t="s">
        <v>17242</v>
      </c>
    </row>
    <row r="10576" spans="237:240" x14ac:dyDescent="0.3">
      <c r="IC10576" s="200" t="s">
        <v>22812</v>
      </c>
      <c r="ID10576" s="200" t="s">
        <v>22819</v>
      </c>
      <c r="IE10576" s="200" t="s">
        <v>22820</v>
      </c>
      <c r="IF10576" s="200" t="s">
        <v>17242</v>
      </c>
    </row>
    <row r="10577" spans="237:240" x14ac:dyDescent="0.3">
      <c r="IC10577" s="200" t="s">
        <v>22812</v>
      </c>
      <c r="ID10577" s="200" t="s">
        <v>22821</v>
      </c>
      <c r="IE10577" s="200" t="s">
        <v>22822</v>
      </c>
      <c r="IF10577" s="200" t="s">
        <v>17242</v>
      </c>
    </row>
    <row r="10578" spans="237:240" x14ac:dyDescent="0.3">
      <c r="IC10578" s="200" t="s">
        <v>22812</v>
      </c>
      <c r="ID10578" s="200" t="s">
        <v>22823</v>
      </c>
      <c r="IE10578" s="200" t="s">
        <v>22824</v>
      </c>
      <c r="IF10578" s="200" t="s">
        <v>17242</v>
      </c>
    </row>
    <row r="10579" spans="237:240" x14ac:dyDescent="0.3">
      <c r="IC10579" s="200" t="s">
        <v>22812</v>
      </c>
      <c r="ID10579" s="200" t="s">
        <v>22825</v>
      </c>
      <c r="IE10579" s="200" t="s">
        <v>22826</v>
      </c>
      <c r="IF10579" s="200" t="s">
        <v>17242</v>
      </c>
    </row>
    <row r="10580" spans="237:240" x14ac:dyDescent="0.3">
      <c r="IC10580" s="200" t="s">
        <v>22827</v>
      </c>
      <c r="ID10580" s="200" t="s">
        <v>22828</v>
      </c>
      <c r="IE10580" s="200" t="s">
        <v>22829</v>
      </c>
      <c r="IF10580" s="200" t="s">
        <v>17242</v>
      </c>
    </row>
    <row r="10581" spans="237:240" x14ac:dyDescent="0.3">
      <c r="IC10581" s="200" t="s">
        <v>22830</v>
      </c>
      <c r="ID10581" s="200" t="s">
        <v>22828</v>
      </c>
      <c r="IE10581" s="200" t="s">
        <v>22829</v>
      </c>
      <c r="IF10581" s="200" t="s">
        <v>17242</v>
      </c>
    </row>
    <row r="10582" spans="237:240" x14ac:dyDescent="0.3">
      <c r="IC10582" s="200" t="s">
        <v>22831</v>
      </c>
      <c r="ID10582" s="200" t="s">
        <v>22828</v>
      </c>
      <c r="IE10582" s="200" t="s">
        <v>22829</v>
      </c>
      <c r="IF10582" s="200" t="s">
        <v>17242</v>
      </c>
    </row>
    <row r="10583" spans="237:240" x14ac:dyDescent="0.3">
      <c r="IC10583" s="200" t="s">
        <v>22832</v>
      </c>
      <c r="ID10583" s="200" t="s">
        <v>22833</v>
      </c>
      <c r="IE10583" s="200" t="s">
        <v>22834</v>
      </c>
      <c r="IF10583" s="200" t="s">
        <v>17242</v>
      </c>
    </row>
    <row r="10584" spans="237:240" x14ac:dyDescent="0.3">
      <c r="IC10584" s="200" t="s">
        <v>22832</v>
      </c>
      <c r="ID10584" s="200" t="s">
        <v>22835</v>
      </c>
      <c r="IE10584" s="200" t="s">
        <v>22836</v>
      </c>
      <c r="IF10584" s="200" t="s">
        <v>17242</v>
      </c>
    </row>
    <row r="10585" spans="237:240" x14ac:dyDescent="0.3">
      <c r="IC10585" s="200" t="s">
        <v>22832</v>
      </c>
      <c r="ID10585" s="200" t="s">
        <v>22837</v>
      </c>
      <c r="IE10585" s="200" t="s">
        <v>22838</v>
      </c>
      <c r="IF10585" s="200" t="s">
        <v>17242</v>
      </c>
    </row>
    <row r="10586" spans="237:240" x14ac:dyDescent="0.3">
      <c r="IC10586" s="200" t="s">
        <v>22832</v>
      </c>
      <c r="ID10586" s="200" t="s">
        <v>22839</v>
      </c>
      <c r="IE10586" s="200" t="s">
        <v>22840</v>
      </c>
      <c r="IF10586" s="200" t="s">
        <v>17242</v>
      </c>
    </row>
    <row r="10587" spans="237:240" x14ac:dyDescent="0.3">
      <c r="IC10587" s="200" t="s">
        <v>22832</v>
      </c>
      <c r="ID10587" s="200" t="s">
        <v>22841</v>
      </c>
      <c r="IE10587" s="200" t="s">
        <v>22842</v>
      </c>
      <c r="IF10587" s="200" t="s">
        <v>17242</v>
      </c>
    </row>
    <row r="10588" spans="237:240" x14ac:dyDescent="0.3">
      <c r="IC10588" s="200" t="s">
        <v>22832</v>
      </c>
      <c r="ID10588" s="200" t="s">
        <v>22843</v>
      </c>
      <c r="IE10588" s="200" t="s">
        <v>22844</v>
      </c>
      <c r="IF10588" s="200" t="s">
        <v>17242</v>
      </c>
    </row>
    <row r="10589" spans="237:240" x14ac:dyDescent="0.3">
      <c r="IC10589" s="200" t="s">
        <v>22832</v>
      </c>
      <c r="ID10589" s="200" t="s">
        <v>22845</v>
      </c>
      <c r="IE10589" s="200" t="s">
        <v>22846</v>
      </c>
      <c r="IF10589" s="200" t="s">
        <v>17242</v>
      </c>
    </row>
    <row r="10590" spans="237:240" x14ac:dyDescent="0.3">
      <c r="IC10590" s="200" t="s">
        <v>22832</v>
      </c>
      <c r="ID10590" s="200" t="s">
        <v>22847</v>
      </c>
      <c r="IE10590" s="200" t="s">
        <v>22848</v>
      </c>
      <c r="IF10590" s="200" t="s">
        <v>17242</v>
      </c>
    </row>
    <row r="10591" spans="237:240" x14ac:dyDescent="0.3">
      <c r="IC10591" s="200" t="s">
        <v>22849</v>
      </c>
      <c r="ID10591" s="200" t="s">
        <v>22850</v>
      </c>
      <c r="IE10591" s="200" t="s">
        <v>22851</v>
      </c>
      <c r="IF10591" s="200" t="s">
        <v>17242</v>
      </c>
    </row>
    <row r="10592" spans="237:240" x14ac:dyDescent="0.3">
      <c r="IC10592" s="200" t="s">
        <v>22852</v>
      </c>
      <c r="ID10592" s="200" t="s">
        <v>22853</v>
      </c>
      <c r="IE10592" s="200" t="s">
        <v>22854</v>
      </c>
      <c r="IF10592" s="200" t="s">
        <v>17242</v>
      </c>
    </row>
    <row r="10593" spans="237:240" x14ac:dyDescent="0.3">
      <c r="IC10593" s="200" t="s">
        <v>22855</v>
      </c>
      <c r="ID10593" s="200" t="s">
        <v>22856</v>
      </c>
      <c r="IE10593" s="200" t="s">
        <v>22857</v>
      </c>
      <c r="IF10593" s="200" t="s">
        <v>17242</v>
      </c>
    </row>
    <row r="10594" spans="237:240" x14ac:dyDescent="0.3">
      <c r="IC10594" s="200" t="s">
        <v>22855</v>
      </c>
      <c r="ID10594" s="200" t="s">
        <v>22858</v>
      </c>
      <c r="IE10594" s="200" t="s">
        <v>22859</v>
      </c>
      <c r="IF10594" s="200" t="s">
        <v>17242</v>
      </c>
    </row>
    <row r="10595" spans="237:240" x14ac:dyDescent="0.3">
      <c r="IC10595" s="200" t="s">
        <v>22855</v>
      </c>
      <c r="ID10595" s="200" t="s">
        <v>22860</v>
      </c>
      <c r="IE10595" s="200" t="s">
        <v>22861</v>
      </c>
      <c r="IF10595" s="200" t="s">
        <v>17242</v>
      </c>
    </row>
    <row r="10596" spans="237:240" x14ac:dyDescent="0.3">
      <c r="IC10596" s="200" t="s">
        <v>22855</v>
      </c>
      <c r="ID10596" s="200" t="s">
        <v>22862</v>
      </c>
      <c r="IE10596" s="200" t="s">
        <v>22863</v>
      </c>
      <c r="IF10596" s="200" t="s">
        <v>17242</v>
      </c>
    </row>
    <row r="10597" spans="237:240" x14ac:dyDescent="0.3">
      <c r="IC10597" s="200" t="s">
        <v>22864</v>
      </c>
      <c r="ID10597" s="200" t="s">
        <v>22865</v>
      </c>
      <c r="IE10597" s="200" t="s">
        <v>22866</v>
      </c>
      <c r="IF10597" s="200" t="s">
        <v>17242</v>
      </c>
    </row>
    <row r="10598" spans="237:240" x14ac:dyDescent="0.3">
      <c r="IC10598" s="200" t="s">
        <v>22867</v>
      </c>
      <c r="ID10598" s="200" t="s">
        <v>22868</v>
      </c>
      <c r="IE10598" s="200" t="s">
        <v>22869</v>
      </c>
      <c r="IF10598" s="200" t="s">
        <v>17242</v>
      </c>
    </row>
    <row r="10599" spans="237:240" x14ac:dyDescent="0.3">
      <c r="IC10599" s="200" t="s">
        <v>22870</v>
      </c>
      <c r="ID10599" s="200" t="s">
        <v>22871</v>
      </c>
      <c r="IE10599" s="200" t="s">
        <v>22872</v>
      </c>
      <c r="IF10599" s="200" t="s">
        <v>17242</v>
      </c>
    </row>
    <row r="10600" spans="237:240" x14ac:dyDescent="0.3">
      <c r="IC10600" s="200" t="s">
        <v>22870</v>
      </c>
      <c r="ID10600" s="200" t="s">
        <v>22873</v>
      </c>
      <c r="IE10600" s="200" t="s">
        <v>22874</v>
      </c>
      <c r="IF10600" s="200" t="s">
        <v>17242</v>
      </c>
    </row>
    <row r="10601" spans="237:240" x14ac:dyDescent="0.3">
      <c r="IC10601" s="200" t="s">
        <v>22870</v>
      </c>
      <c r="ID10601" s="200" t="s">
        <v>22875</v>
      </c>
      <c r="IE10601" s="200" t="s">
        <v>22876</v>
      </c>
      <c r="IF10601" s="200" t="s">
        <v>17242</v>
      </c>
    </row>
    <row r="10602" spans="237:240" x14ac:dyDescent="0.3">
      <c r="IC10602" s="200" t="s">
        <v>22870</v>
      </c>
      <c r="ID10602" s="200" t="s">
        <v>1883</v>
      </c>
      <c r="IE10602" s="200" t="s">
        <v>22877</v>
      </c>
      <c r="IF10602" s="200" t="s">
        <v>17242</v>
      </c>
    </row>
    <row r="10603" spans="237:240" x14ac:dyDescent="0.3">
      <c r="IC10603" s="200" t="s">
        <v>22870</v>
      </c>
      <c r="ID10603" s="200" t="s">
        <v>22878</v>
      </c>
      <c r="IE10603" s="200" t="s">
        <v>22879</v>
      </c>
      <c r="IF10603" s="200" t="s">
        <v>17242</v>
      </c>
    </row>
    <row r="10604" spans="237:240" x14ac:dyDescent="0.3">
      <c r="IC10604" s="200" t="s">
        <v>22880</v>
      </c>
      <c r="ID10604" s="200" t="s">
        <v>22881</v>
      </c>
      <c r="IE10604" s="200" t="s">
        <v>22882</v>
      </c>
      <c r="IF10604" s="200" t="s">
        <v>17242</v>
      </c>
    </row>
    <row r="10605" spans="237:240" x14ac:dyDescent="0.3">
      <c r="IC10605" s="200" t="s">
        <v>22883</v>
      </c>
      <c r="ID10605" s="200" t="s">
        <v>22884</v>
      </c>
      <c r="IE10605" s="200" t="s">
        <v>22885</v>
      </c>
      <c r="IF10605" s="200" t="s">
        <v>17242</v>
      </c>
    </row>
    <row r="10606" spans="237:240" x14ac:dyDescent="0.3">
      <c r="IC10606" s="200" t="s">
        <v>22883</v>
      </c>
      <c r="ID10606" s="200" t="s">
        <v>22886</v>
      </c>
      <c r="IE10606" s="200" t="s">
        <v>22887</v>
      </c>
      <c r="IF10606" s="200" t="s">
        <v>17242</v>
      </c>
    </row>
    <row r="10607" spans="237:240" x14ac:dyDescent="0.3">
      <c r="IC10607" s="200" t="s">
        <v>22883</v>
      </c>
      <c r="ID10607" s="200" t="s">
        <v>22888</v>
      </c>
      <c r="IE10607" s="200" t="s">
        <v>22889</v>
      </c>
      <c r="IF10607" s="200" t="s">
        <v>17242</v>
      </c>
    </row>
    <row r="10608" spans="237:240" x14ac:dyDescent="0.3">
      <c r="IC10608" s="200" t="s">
        <v>22883</v>
      </c>
      <c r="ID10608" s="200" t="s">
        <v>22890</v>
      </c>
      <c r="IE10608" s="200" t="s">
        <v>22891</v>
      </c>
      <c r="IF10608" s="200" t="s">
        <v>17242</v>
      </c>
    </row>
    <row r="10609" spans="237:240" x14ac:dyDescent="0.3">
      <c r="IC10609" s="200" t="s">
        <v>22883</v>
      </c>
      <c r="ID10609" s="200" t="s">
        <v>22892</v>
      </c>
      <c r="IE10609" s="200" t="s">
        <v>22893</v>
      </c>
      <c r="IF10609" s="200" t="s">
        <v>17242</v>
      </c>
    </row>
    <row r="10610" spans="237:240" x14ac:dyDescent="0.3">
      <c r="IC10610" s="200" t="s">
        <v>22883</v>
      </c>
      <c r="ID10610" s="200" t="s">
        <v>22894</v>
      </c>
      <c r="IE10610" s="200" t="s">
        <v>22895</v>
      </c>
      <c r="IF10610" s="200" t="s">
        <v>17242</v>
      </c>
    </row>
    <row r="10611" spans="237:240" x14ac:dyDescent="0.3">
      <c r="IC10611" s="200" t="s">
        <v>22896</v>
      </c>
      <c r="ID10611" s="200" t="s">
        <v>22897</v>
      </c>
      <c r="IE10611" s="200" t="s">
        <v>22898</v>
      </c>
      <c r="IF10611" s="200" t="s">
        <v>17242</v>
      </c>
    </row>
    <row r="10612" spans="237:240" x14ac:dyDescent="0.3">
      <c r="IC10612" s="200" t="s">
        <v>22899</v>
      </c>
      <c r="ID10612" s="200" t="s">
        <v>22900</v>
      </c>
      <c r="IE10612" s="200" t="s">
        <v>22901</v>
      </c>
      <c r="IF10612" s="200" t="s">
        <v>17242</v>
      </c>
    </row>
    <row r="10613" spans="237:240" x14ac:dyDescent="0.3">
      <c r="IC10613" s="200" t="s">
        <v>22902</v>
      </c>
      <c r="ID10613" s="200" t="s">
        <v>22900</v>
      </c>
      <c r="IE10613" s="200" t="s">
        <v>22901</v>
      </c>
      <c r="IF10613" s="200" t="s">
        <v>17242</v>
      </c>
    </row>
    <row r="10614" spans="237:240" x14ac:dyDescent="0.3">
      <c r="IC10614" s="200" t="s">
        <v>22903</v>
      </c>
      <c r="ID10614" s="200" t="s">
        <v>22900</v>
      </c>
      <c r="IE10614" s="200" t="s">
        <v>22901</v>
      </c>
      <c r="IF10614" s="200" t="s">
        <v>17242</v>
      </c>
    </row>
    <row r="10615" spans="237:240" x14ac:dyDescent="0.3">
      <c r="IC10615" s="200" t="s">
        <v>22904</v>
      </c>
      <c r="ID10615" s="200" t="s">
        <v>22900</v>
      </c>
      <c r="IE10615" s="200" t="s">
        <v>22901</v>
      </c>
      <c r="IF10615" s="200" t="s">
        <v>17242</v>
      </c>
    </row>
    <row r="10616" spans="237:240" x14ac:dyDescent="0.3">
      <c r="IC10616" s="200" t="s">
        <v>22905</v>
      </c>
      <c r="ID10616" s="200" t="s">
        <v>22900</v>
      </c>
      <c r="IE10616" s="200" t="s">
        <v>22901</v>
      </c>
      <c r="IF10616" s="200" t="s">
        <v>17242</v>
      </c>
    </row>
    <row r="10617" spans="237:240" x14ac:dyDescent="0.3">
      <c r="IC10617" s="200" t="s">
        <v>22906</v>
      </c>
      <c r="ID10617" s="200" t="s">
        <v>22900</v>
      </c>
      <c r="IE10617" s="200" t="s">
        <v>22901</v>
      </c>
      <c r="IF10617" s="200" t="s">
        <v>17242</v>
      </c>
    </row>
    <row r="10618" spans="237:240" x14ac:dyDescent="0.3">
      <c r="IC10618" s="200" t="s">
        <v>22907</v>
      </c>
      <c r="ID10618" s="200" t="s">
        <v>22900</v>
      </c>
      <c r="IE10618" s="200" t="s">
        <v>22901</v>
      </c>
      <c r="IF10618" s="200" t="s">
        <v>17242</v>
      </c>
    </row>
    <row r="10619" spans="237:240" x14ac:dyDescent="0.3">
      <c r="IC10619" s="200" t="s">
        <v>22908</v>
      </c>
      <c r="ID10619" s="200" t="s">
        <v>22909</v>
      </c>
      <c r="IE10619" s="200" t="s">
        <v>22910</v>
      </c>
      <c r="IF10619" s="200" t="s">
        <v>17242</v>
      </c>
    </row>
    <row r="10620" spans="237:240" x14ac:dyDescent="0.3">
      <c r="IC10620" s="200" t="s">
        <v>22911</v>
      </c>
      <c r="ID10620" s="200" t="s">
        <v>22912</v>
      </c>
      <c r="IE10620" s="200" t="s">
        <v>22913</v>
      </c>
      <c r="IF10620" s="200" t="s">
        <v>17242</v>
      </c>
    </row>
    <row r="10621" spans="237:240" x14ac:dyDescent="0.3">
      <c r="IC10621" s="200" t="s">
        <v>22914</v>
      </c>
      <c r="ID10621" s="200" t="s">
        <v>22915</v>
      </c>
      <c r="IE10621" s="200" t="s">
        <v>22916</v>
      </c>
      <c r="IF10621" s="200" t="s">
        <v>17242</v>
      </c>
    </row>
    <row r="10622" spans="237:240" x14ac:dyDescent="0.3">
      <c r="IC10622" s="200" t="s">
        <v>22917</v>
      </c>
      <c r="ID10622" s="200" t="s">
        <v>22918</v>
      </c>
      <c r="IE10622" s="200" t="s">
        <v>22919</v>
      </c>
      <c r="IF10622" s="200" t="s">
        <v>17242</v>
      </c>
    </row>
    <row r="10623" spans="237:240" x14ac:dyDescent="0.3">
      <c r="IC10623" s="200" t="s">
        <v>22920</v>
      </c>
      <c r="ID10623" s="200" t="s">
        <v>22921</v>
      </c>
      <c r="IE10623" s="200" t="s">
        <v>22922</v>
      </c>
      <c r="IF10623" s="200" t="s">
        <v>17242</v>
      </c>
    </row>
    <row r="10624" spans="237:240" x14ac:dyDescent="0.3">
      <c r="IC10624" s="200" t="s">
        <v>22923</v>
      </c>
      <c r="ID10624" s="200" t="s">
        <v>22924</v>
      </c>
      <c r="IE10624" s="200" t="s">
        <v>22925</v>
      </c>
      <c r="IF10624" s="200" t="s">
        <v>17242</v>
      </c>
    </row>
    <row r="10625" spans="237:240" x14ac:dyDescent="0.3">
      <c r="IC10625" s="200" t="s">
        <v>22926</v>
      </c>
      <c r="ID10625" s="200" t="s">
        <v>22927</v>
      </c>
      <c r="IE10625" s="200" t="s">
        <v>22928</v>
      </c>
      <c r="IF10625" s="200" t="s">
        <v>17242</v>
      </c>
    </row>
    <row r="10626" spans="237:240" x14ac:dyDescent="0.3">
      <c r="IC10626" s="200" t="s">
        <v>22929</v>
      </c>
      <c r="ID10626" s="200" t="s">
        <v>22930</v>
      </c>
      <c r="IE10626" s="200" t="s">
        <v>22931</v>
      </c>
      <c r="IF10626" s="200" t="s">
        <v>17242</v>
      </c>
    </row>
    <row r="10627" spans="237:240" x14ac:dyDescent="0.3">
      <c r="IC10627" s="200" t="s">
        <v>22932</v>
      </c>
      <c r="ID10627" s="200" t="s">
        <v>22933</v>
      </c>
      <c r="IE10627" s="200" t="s">
        <v>22934</v>
      </c>
      <c r="IF10627" s="200" t="s">
        <v>17242</v>
      </c>
    </row>
    <row r="10628" spans="237:240" x14ac:dyDescent="0.3">
      <c r="IC10628" s="200" t="s">
        <v>22935</v>
      </c>
      <c r="ID10628" s="200" t="s">
        <v>22936</v>
      </c>
      <c r="IE10628" s="200" t="s">
        <v>22937</v>
      </c>
      <c r="IF10628" s="200" t="s">
        <v>17242</v>
      </c>
    </row>
    <row r="10629" spans="237:240" x14ac:dyDescent="0.3">
      <c r="IC10629" s="200" t="s">
        <v>22938</v>
      </c>
      <c r="ID10629" s="200" t="s">
        <v>22939</v>
      </c>
      <c r="IE10629" s="200" t="s">
        <v>22940</v>
      </c>
      <c r="IF10629" s="200" t="s">
        <v>17242</v>
      </c>
    </row>
    <row r="10630" spans="237:240" x14ac:dyDescent="0.3">
      <c r="IC10630" s="200" t="s">
        <v>22941</v>
      </c>
      <c r="ID10630" s="200" t="s">
        <v>22942</v>
      </c>
      <c r="IE10630" s="200" t="s">
        <v>22943</v>
      </c>
      <c r="IF10630" s="200" t="s">
        <v>17242</v>
      </c>
    </row>
    <row r="10631" spans="237:240" x14ac:dyDescent="0.3">
      <c r="IC10631" s="200" t="s">
        <v>22944</v>
      </c>
      <c r="ID10631" s="200" t="s">
        <v>22945</v>
      </c>
      <c r="IE10631" s="200" t="s">
        <v>22946</v>
      </c>
      <c r="IF10631" s="200" t="s">
        <v>17242</v>
      </c>
    </row>
    <row r="10632" spans="237:240" x14ac:dyDescent="0.3">
      <c r="IC10632" s="200" t="s">
        <v>22947</v>
      </c>
      <c r="ID10632" s="200" t="s">
        <v>22948</v>
      </c>
      <c r="IE10632" s="200" t="s">
        <v>22949</v>
      </c>
      <c r="IF10632" s="200" t="s">
        <v>17242</v>
      </c>
    </row>
    <row r="10633" spans="237:240" x14ac:dyDescent="0.3">
      <c r="IC10633" s="200" t="s">
        <v>22950</v>
      </c>
      <c r="ID10633" s="200" t="s">
        <v>17395</v>
      </c>
      <c r="IE10633" s="200" t="s">
        <v>22951</v>
      </c>
      <c r="IF10633" s="200" t="s">
        <v>17242</v>
      </c>
    </row>
    <row r="10634" spans="237:240" x14ac:dyDescent="0.3">
      <c r="IC10634" s="200" t="s">
        <v>22952</v>
      </c>
      <c r="ID10634" s="200" t="s">
        <v>22953</v>
      </c>
      <c r="IE10634" s="200" t="s">
        <v>22954</v>
      </c>
      <c r="IF10634" s="200" t="s">
        <v>17242</v>
      </c>
    </row>
    <row r="10635" spans="237:240" x14ac:dyDescent="0.3">
      <c r="IC10635" s="200" t="s">
        <v>22955</v>
      </c>
      <c r="ID10635" s="200" t="s">
        <v>22956</v>
      </c>
      <c r="IE10635" s="200" t="s">
        <v>22957</v>
      </c>
      <c r="IF10635" s="200" t="s">
        <v>17242</v>
      </c>
    </row>
    <row r="10636" spans="237:240" x14ac:dyDescent="0.3">
      <c r="IC10636" s="200" t="s">
        <v>22958</v>
      </c>
      <c r="ID10636" s="200" t="s">
        <v>22959</v>
      </c>
      <c r="IE10636" s="200" t="s">
        <v>22960</v>
      </c>
      <c r="IF10636" s="200" t="s">
        <v>17242</v>
      </c>
    </row>
    <row r="10637" spans="237:240" x14ac:dyDescent="0.3">
      <c r="IC10637" s="200" t="s">
        <v>22961</v>
      </c>
      <c r="ID10637" s="200" t="s">
        <v>22962</v>
      </c>
      <c r="IE10637" s="200" t="s">
        <v>22963</v>
      </c>
      <c r="IF10637" s="200" t="s">
        <v>17242</v>
      </c>
    </row>
    <row r="10638" spans="237:240" x14ac:dyDescent="0.3">
      <c r="IC10638" s="200" t="s">
        <v>22964</v>
      </c>
      <c r="ID10638" s="200" t="s">
        <v>22965</v>
      </c>
      <c r="IE10638" s="200" t="s">
        <v>22966</v>
      </c>
      <c r="IF10638" s="200" t="s">
        <v>17242</v>
      </c>
    </row>
    <row r="10639" spans="237:240" x14ac:dyDescent="0.3">
      <c r="IC10639" s="200" t="s">
        <v>22967</v>
      </c>
      <c r="ID10639" s="200" t="s">
        <v>22968</v>
      </c>
      <c r="IE10639" s="200" t="s">
        <v>22969</v>
      </c>
      <c r="IF10639" s="200" t="s">
        <v>17242</v>
      </c>
    </row>
    <row r="10640" spans="237:240" x14ac:dyDescent="0.3">
      <c r="IC10640" s="200" t="s">
        <v>22970</v>
      </c>
      <c r="ID10640" s="200" t="s">
        <v>22971</v>
      </c>
      <c r="IE10640" s="200" t="s">
        <v>22972</v>
      </c>
      <c r="IF10640" s="200" t="s">
        <v>17242</v>
      </c>
    </row>
    <row r="10641" spans="237:240" x14ac:dyDescent="0.3">
      <c r="IC10641" s="200" t="s">
        <v>22973</v>
      </c>
      <c r="ID10641" s="200" t="s">
        <v>22974</v>
      </c>
      <c r="IE10641" s="200" t="s">
        <v>22975</v>
      </c>
      <c r="IF10641" s="200" t="s">
        <v>17242</v>
      </c>
    </row>
    <row r="10642" spans="237:240" x14ac:dyDescent="0.3">
      <c r="IC10642" s="200" t="s">
        <v>22976</v>
      </c>
      <c r="ID10642" s="200" t="s">
        <v>22977</v>
      </c>
      <c r="IE10642" s="200" t="s">
        <v>22978</v>
      </c>
      <c r="IF10642" s="200" t="s">
        <v>17242</v>
      </c>
    </row>
    <row r="10643" spans="237:240" x14ac:dyDescent="0.3">
      <c r="IC10643" s="200" t="s">
        <v>22979</v>
      </c>
      <c r="ID10643" s="200" t="s">
        <v>22980</v>
      </c>
      <c r="IE10643" s="200" t="s">
        <v>22981</v>
      </c>
      <c r="IF10643" s="200" t="s">
        <v>17242</v>
      </c>
    </row>
    <row r="10644" spans="237:240" x14ac:dyDescent="0.3">
      <c r="IC10644" s="200" t="s">
        <v>22982</v>
      </c>
      <c r="ID10644" s="200" t="s">
        <v>22983</v>
      </c>
      <c r="IE10644" s="200" t="s">
        <v>22984</v>
      </c>
      <c r="IF10644" s="200" t="s">
        <v>17242</v>
      </c>
    </row>
    <row r="10645" spans="237:240" x14ac:dyDescent="0.3">
      <c r="IC10645" s="200" t="s">
        <v>22985</v>
      </c>
      <c r="ID10645" s="200" t="s">
        <v>22986</v>
      </c>
      <c r="IE10645" s="200" t="s">
        <v>22987</v>
      </c>
      <c r="IF10645" s="200" t="s">
        <v>17242</v>
      </c>
    </row>
    <row r="10646" spans="237:240" x14ac:dyDescent="0.3">
      <c r="IC10646" s="200" t="s">
        <v>22985</v>
      </c>
      <c r="ID10646" s="200" t="s">
        <v>22988</v>
      </c>
      <c r="IE10646" s="200" t="s">
        <v>22989</v>
      </c>
      <c r="IF10646" s="200" t="s">
        <v>17242</v>
      </c>
    </row>
    <row r="10647" spans="237:240" x14ac:dyDescent="0.3">
      <c r="IC10647" s="200" t="s">
        <v>22985</v>
      </c>
      <c r="ID10647" s="200" t="s">
        <v>22990</v>
      </c>
      <c r="IE10647" s="200" t="s">
        <v>22991</v>
      </c>
      <c r="IF10647" s="200" t="s">
        <v>17242</v>
      </c>
    </row>
    <row r="10648" spans="237:240" x14ac:dyDescent="0.3">
      <c r="IC10648" s="200" t="s">
        <v>22992</v>
      </c>
      <c r="ID10648" s="200" t="s">
        <v>22993</v>
      </c>
      <c r="IE10648" s="200" t="s">
        <v>22994</v>
      </c>
      <c r="IF10648" s="200" t="s">
        <v>17242</v>
      </c>
    </row>
    <row r="10649" spans="237:240" x14ac:dyDescent="0.3">
      <c r="IC10649" s="200" t="s">
        <v>22995</v>
      </c>
      <c r="ID10649" s="200" t="s">
        <v>22996</v>
      </c>
      <c r="IE10649" s="200" t="s">
        <v>22997</v>
      </c>
      <c r="IF10649" s="200" t="s">
        <v>17242</v>
      </c>
    </row>
    <row r="10650" spans="237:240" x14ac:dyDescent="0.3">
      <c r="IC10650" s="200" t="s">
        <v>22998</v>
      </c>
      <c r="ID10650" s="200" t="s">
        <v>22999</v>
      </c>
      <c r="IE10650" s="200" t="s">
        <v>23000</v>
      </c>
      <c r="IF10650" s="200" t="s">
        <v>17242</v>
      </c>
    </row>
    <row r="10651" spans="237:240" x14ac:dyDescent="0.3">
      <c r="IC10651" s="200" t="s">
        <v>23001</v>
      </c>
      <c r="ID10651" s="200" t="s">
        <v>23002</v>
      </c>
      <c r="IE10651" s="200" t="s">
        <v>23003</v>
      </c>
      <c r="IF10651" s="200" t="s">
        <v>17242</v>
      </c>
    </row>
    <row r="10652" spans="237:240" x14ac:dyDescent="0.3">
      <c r="IC10652" s="200" t="s">
        <v>23004</v>
      </c>
      <c r="ID10652" s="200" t="s">
        <v>23005</v>
      </c>
      <c r="IE10652" s="200" t="s">
        <v>23006</v>
      </c>
      <c r="IF10652" s="200" t="s">
        <v>17242</v>
      </c>
    </row>
    <row r="10653" spans="237:240" x14ac:dyDescent="0.3">
      <c r="IC10653" s="200" t="s">
        <v>23007</v>
      </c>
      <c r="ID10653" s="200" t="s">
        <v>23008</v>
      </c>
      <c r="IE10653" s="200" t="s">
        <v>23009</v>
      </c>
      <c r="IF10653" s="200" t="s">
        <v>17242</v>
      </c>
    </row>
    <row r="10654" spans="237:240" x14ac:dyDescent="0.3">
      <c r="IC10654" s="200" t="s">
        <v>23010</v>
      </c>
      <c r="ID10654" s="200" t="s">
        <v>23011</v>
      </c>
      <c r="IE10654" s="200" t="s">
        <v>23012</v>
      </c>
      <c r="IF10654" s="200" t="s">
        <v>17242</v>
      </c>
    </row>
    <row r="10655" spans="237:240" x14ac:dyDescent="0.3">
      <c r="IC10655" s="200" t="s">
        <v>23010</v>
      </c>
      <c r="ID10655" s="200" t="s">
        <v>23013</v>
      </c>
      <c r="IE10655" s="200" t="s">
        <v>23014</v>
      </c>
      <c r="IF10655" s="200" t="s">
        <v>17242</v>
      </c>
    </row>
    <row r="10656" spans="237:240" x14ac:dyDescent="0.3">
      <c r="IC10656" s="200" t="s">
        <v>23010</v>
      </c>
      <c r="ID10656" s="200" t="s">
        <v>23015</v>
      </c>
      <c r="IE10656" s="200" t="s">
        <v>23016</v>
      </c>
      <c r="IF10656" s="200" t="s">
        <v>17242</v>
      </c>
    </row>
    <row r="10657" spans="237:240" x14ac:dyDescent="0.3">
      <c r="IC10657" s="200" t="s">
        <v>23010</v>
      </c>
      <c r="ID10657" s="200" t="s">
        <v>23017</v>
      </c>
      <c r="IE10657" s="200" t="s">
        <v>23018</v>
      </c>
      <c r="IF10657" s="200" t="s">
        <v>17242</v>
      </c>
    </row>
    <row r="10658" spans="237:240" x14ac:dyDescent="0.3">
      <c r="IC10658" s="200" t="s">
        <v>23019</v>
      </c>
      <c r="ID10658" s="200" t="s">
        <v>23020</v>
      </c>
      <c r="IE10658" s="200" t="s">
        <v>23021</v>
      </c>
      <c r="IF10658" s="200" t="s">
        <v>17242</v>
      </c>
    </row>
    <row r="10659" spans="237:240" x14ac:dyDescent="0.3">
      <c r="IC10659" s="200" t="s">
        <v>23022</v>
      </c>
      <c r="ID10659" s="200" t="s">
        <v>23023</v>
      </c>
      <c r="IE10659" s="200" t="s">
        <v>23024</v>
      </c>
      <c r="IF10659" s="200" t="s">
        <v>17242</v>
      </c>
    </row>
    <row r="10660" spans="237:240" x14ac:dyDescent="0.3">
      <c r="IC10660" s="200" t="s">
        <v>23022</v>
      </c>
      <c r="ID10660" s="200" t="s">
        <v>23025</v>
      </c>
      <c r="IE10660" s="200" t="s">
        <v>23026</v>
      </c>
      <c r="IF10660" s="200" t="s">
        <v>17242</v>
      </c>
    </row>
    <row r="10661" spans="237:240" x14ac:dyDescent="0.3">
      <c r="IC10661" s="200" t="s">
        <v>23022</v>
      </c>
      <c r="ID10661" s="200" t="s">
        <v>23027</v>
      </c>
      <c r="IE10661" s="200" t="s">
        <v>23028</v>
      </c>
      <c r="IF10661" s="200" t="s">
        <v>17242</v>
      </c>
    </row>
    <row r="10662" spans="237:240" x14ac:dyDescent="0.3">
      <c r="IC10662" s="200" t="s">
        <v>23022</v>
      </c>
      <c r="ID10662" s="200" t="s">
        <v>23029</v>
      </c>
      <c r="IE10662" s="200" t="s">
        <v>23030</v>
      </c>
      <c r="IF10662" s="200" t="s">
        <v>17242</v>
      </c>
    </row>
    <row r="10663" spans="237:240" x14ac:dyDescent="0.3">
      <c r="IC10663" s="200" t="s">
        <v>23022</v>
      </c>
      <c r="ID10663" s="200" t="s">
        <v>23031</v>
      </c>
      <c r="IE10663" s="200" t="s">
        <v>23032</v>
      </c>
      <c r="IF10663" s="200" t="s">
        <v>17242</v>
      </c>
    </row>
    <row r="10664" spans="237:240" x14ac:dyDescent="0.3">
      <c r="IC10664" s="200" t="s">
        <v>23022</v>
      </c>
      <c r="ID10664" s="200" t="s">
        <v>23033</v>
      </c>
      <c r="IE10664" s="200" t="s">
        <v>23034</v>
      </c>
      <c r="IF10664" s="200" t="s">
        <v>17242</v>
      </c>
    </row>
    <row r="10665" spans="237:240" x14ac:dyDescent="0.3">
      <c r="IC10665" s="200" t="s">
        <v>23035</v>
      </c>
      <c r="ID10665" s="200" t="s">
        <v>23036</v>
      </c>
      <c r="IE10665" s="200" t="s">
        <v>23037</v>
      </c>
      <c r="IF10665" s="200" t="s">
        <v>17242</v>
      </c>
    </row>
    <row r="10666" spans="237:240" x14ac:dyDescent="0.3">
      <c r="IC10666" s="200" t="s">
        <v>23035</v>
      </c>
      <c r="ID10666" s="200" t="s">
        <v>23038</v>
      </c>
      <c r="IE10666" s="200" t="s">
        <v>23039</v>
      </c>
      <c r="IF10666" s="200" t="s">
        <v>17242</v>
      </c>
    </row>
    <row r="10667" spans="237:240" x14ac:dyDescent="0.3">
      <c r="IC10667" s="200" t="s">
        <v>23035</v>
      </c>
      <c r="ID10667" s="200" t="s">
        <v>23040</v>
      </c>
      <c r="IE10667" s="200" t="s">
        <v>23041</v>
      </c>
      <c r="IF10667" s="200" t="s">
        <v>17242</v>
      </c>
    </row>
    <row r="10668" spans="237:240" x14ac:dyDescent="0.3">
      <c r="IC10668" s="200" t="s">
        <v>23035</v>
      </c>
      <c r="ID10668" s="200" t="s">
        <v>23042</v>
      </c>
      <c r="IE10668" s="200" t="s">
        <v>23043</v>
      </c>
      <c r="IF10668" s="200" t="s">
        <v>17242</v>
      </c>
    </row>
    <row r="10669" spans="237:240" x14ac:dyDescent="0.3">
      <c r="IC10669" s="200" t="s">
        <v>23044</v>
      </c>
      <c r="ID10669" s="200" t="s">
        <v>23045</v>
      </c>
      <c r="IE10669" s="200" t="s">
        <v>23046</v>
      </c>
      <c r="IF10669" s="200" t="s">
        <v>17242</v>
      </c>
    </row>
    <row r="10670" spans="237:240" x14ac:dyDescent="0.3">
      <c r="IC10670" s="200" t="s">
        <v>23047</v>
      </c>
      <c r="ID10670" s="200" t="s">
        <v>23048</v>
      </c>
      <c r="IE10670" s="200" t="s">
        <v>23049</v>
      </c>
      <c r="IF10670" s="200" t="s">
        <v>17242</v>
      </c>
    </row>
    <row r="10671" spans="237:240" x14ac:dyDescent="0.3">
      <c r="IC10671" s="200" t="s">
        <v>23047</v>
      </c>
      <c r="ID10671" s="200" t="s">
        <v>23050</v>
      </c>
      <c r="IE10671" s="200" t="s">
        <v>23051</v>
      </c>
      <c r="IF10671" s="200" t="s">
        <v>17242</v>
      </c>
    </row>
    <row r="10672" spans="237:240" x14ac:dyDescent="0.3">
      <c r="IC10672" s="200" t="s">
        <v>23052</v>
      </c>
      <c r="ID10672" s="200" t="s">
        <v>23053</v>
      </c>
      <c r="IE10672" s="200" t="s">
        <v>23054</v>
      </c>
      <c r="IF10672" s="200" t="s">
        <v>17242</v>
      </c>
    </row>
    <row r="10673" spans="237:240" x14ac:dyDescent="0.3">
      <c r="IC10673" s="200" t="s">
        <v>23052</v>
      </c>
      <c r="ID10673" s="200" t="s">
        <v>23055</v>
      </c>
      <c r="IE10673" s="200" t="s">
        <v>23056</v>
      </c>
      <c r="IF10673" s="200" t="s">
        <v>17242</v>
      </c>
    </row>
    <row r="10674" spans="237:240" x14ac:dyDescent="0.3">
      <c r="IC10674" s="200" t="s">
        <v>23057</v>
      </c>
      <c r="ID10674" s="200" t="s">
        <v>23058</v>
      </c>
      <c r="IE10674" s="200" t="s">
        <v>23059</v>
      </c>
      <c r="IF10674" s="200" t="s">
        <v>17242</v>
      </c>
    </row>
    <row r="10675" spans="237:240" x14ac:dyDescent="0.3">
      <c r="IC10675" s="200" t="s">
        <v>23060</v>
      </c>
      <c r="ID10675" s="200" t="s">
        <v>23061</v>
      </c>
      <c r="IE10675" s="200" t="s">
        <v>23062</v>
      </c>
      <c r="IF10675" s="200" t="s">
        <v>17242</v>
      </c>
    </row>
    <row r="10676" spans="237:240" x14ac:dyDescent="0.3">
      <c r="IC10676" s="200" t="s">
        <v>23063</v>
      </c>
      <c r="ID10676" s="200" t="s">
        <v>23064</v>
      </c>
      <c r="IE10676" s="200" t="s">
        <v>23065</v>
      </c>
      <c r="IF10676" s="200" t="s">
        <v>17242</v>
      </c>
    </row>
    <row r="10677" spans="237:240" x14ac:dyDescent="0.3">
      <c r="IC10677" s="200" t="s">
        <v>23063</v>
      </c>
      <c r="ID10677" s="200" t="s">
        <v>23066</v>
      </c>
      <c r="IE10677" s="200" t="s">
        <v>23067</v>
      </c>
      <c r="IF10677" s="200" t="s">
        <v>17242</v>
      </c>
    </row>
    <row r="10678" spans="237:240" x14ac:dyDescent="0.3">
      <c r="IC10678" s="200" t="s">
        <v>23063</v>
      </c>
      <c r="ID10678" s="200" t="s">
        <v>23068</v>
      </c>
      <c r="IE10678" s="200" t="s">
        <v>23069</v>
      </c>
      <c r="IF10678" s="200" t="s">
        <v>17242</v>
      </c>
    </row>
    <row r="10679" spans="237:240" x14ac:dyDescent="0.3">
      <c r="IC10679" s="200" t="s">
        <v>23063</v>
      </c>
      <c r="ID10679" s="200" t="s">
        <v>23070</v>
      </c>
      <c r="IE10679" s="200" t="s">
        <v>23071</v>
      </c>
      <c r="IF10679" s="200" t="s">
        <v>17242</v>
      </c>
    </row>
    <row r="10680" spans="237:240" x14ac:dyDescent="0.3">
      <c r="IC10680" s="200" t="s">
        <v>23063</v>
      </c>
      <c r="ID10680" s="200" t="s">
        <v>23072</v>
      </c>
      <c r="IE10680" s="200" t="s">
        <v>23073</v>
      </c>
      <c r="IF10680" s="200" t="s">
        <v>17242</v>
      </c>
    </row>
    <row r="10681" spans="237:240" x14ac:dyDescent="0.3">
      <c r="IC10681" s="200" t="s">
        <v>23063</v>
      </c>
      <c r="ID10681" s="200" t="s">
        <v>23074</v>
      </c>
      <c r="IE10681" s="200" t="s">
        <v>23075</v>
      </c>
      <c r="IF10681" s="200" t="s">
        <v>17242</v>
      </c>
    </row>
    <row r="10682" spans="237:240" x14ac:dyDescent="0.3">
      <c r="IC10682" s="200" t="s">
        <v>23063</v>
      </c>
      <c r="ID10682" s="200" t="s">
        <v>23076</v>
      </c>
      <c r="IE10682" s="200" t="s">
        <v>23077</v>
      </c>
      <c r="IF10682" s="200" t="s">
        <v>17242</v>
      </c>
    </row>
    <row r="10683" spans="237:240" x14ac:dyDescent="0.3">
      <c r="IC10683" s="200" t="s">
        <v>23063</v>
      </c>
      <c r="ID10683" s="200" t="s">
        <v>23078</v>
      </c>
      <c r="IE10683" s="200" t="s">
        <v>23079</v>
      </c>
      <c r="IF10683" s="200" t="s">
        <v>17242</v>
      </c>
    </row>
    <row r="10684" spans="237:240" x14ac:dyDescent="0.3">
      <c r="IC10684" s="200" t="s">
        <v>23063</v>
      </c>
      <c r="ID10684" s="200" t="s">
        <v>23080</v>
      </c>
      <c r="IE10684" s="200" t="s">
        <v>23081</v>
      </c>
      <c r="IF10684" s="200" t="s">
        <v>17242</v>
      </c>
    </row>
    <row r="10685" spans="237:240" x14ac:dyDescent="0.3">
      <c r="IC10685" s="200" t="s">
        <v>23082</v>
      </c>
      <c r="ID10685" s="200" t="s">
        <v>23083</v>
      </c>
      <c r="IE10685" s="200" t="s">
        <v>23084</v>
      </c>
      <c r="IF10685" s="200" t="s">
        <v>17242</v>
      </c>
    </row>
    <row r="10686" spans="237:240" x14ac:dyDescent="0.3">
      <c r="IC10686" s="200" t="s">
        <v>23085</v>
      </c>
      <c r="ID10686" s="200" t="s">
        <v>23086</v>
      </c>
      <c r="IE10686" s="200" t="s">
        <v>23087</v>
      </c>
      <c r="IF10686" s="200" t="s">
        <v>17242</v>
      </c>
    </row>
    <row r="10687" spans="237:240" x14ac:dyDescent="0.3">
      <c r="IC10687" s="200" t="s">
        <v>23088</v>
      </c>
      <c r="ID10687" s="200" t="s">
        <v>23089</v>
      </c>
      <c r="IE10687" s="200" t="s">
        <v>23090</v>
      </c>
      <c r="IF10687" s="200" t="s">
        <v>17242</v>
      </c>
    </row>
    <row r="10688" spans="237:240" x14ac:dyDescent="0.3">
      <c r="IC10688" s="200" t="s">
        <v>23088</v>
      </c>
      <c r="ID10688" s="200" t="s">
        <v>3513</v>
      </c>
      <c r="IE10688" s="200" t="s">
        <v>23091</v>
      </c>
      <c r="IF10688" s="200" t="s">
        <v>17242</v>
      </c>
    </row>
    <row r="10689" spans="237:240" x14ac:dyDescent="0.3">
      <c r="IC10689" s="200" t="s">
        <v>23092</v>
      </c>
      <c r="ID10689" s="200" t="s">
        <v>23093</v>
      </c>
      <c r="IE10689" s="200" t="s">
        <v>23094</v>
      </c>
      <c r="IF10689" s="200" t="s">
        <v>17242</v>
      </c>
    </row>
    <row r="10690" spans="237:240" x14ac:dyDescent="0.3">
      <c r="IC10690" s="200" t="s">
        <v>23095</v>
      </c>
      <c r="ID10690" s="200" t="s">
        <v>23096</v>
      </c>
      <c r="IE10690" s="200" t="s">
        <v>23097</v>
      </c>
      <c r="IF10690" s="200" t="s">
        <v>17242</v>
      </c>
    </row>
    <row r="10691" spans="237:240" x14ac:dyDescent="0.3">
      <c r="IC10691" s="200" t="s">
        <v>23098</v>
      </c>
      <c r="ID10691" s="200" t="s">
        <v>23099</v>
      </c>
      <c r="IE10691" s="200" t="s">
        <v>23100</v>
      </c>
      <c r="IF10691" s="200" t="s">
        <v>17242</v>
      </c>
    </row>
    <row r="10692" spans="237:240" x14ac:dyDescent="0.3">
      <c r="IC10692" s="200" t="s">
        <v>23098</v>
      </c>
      <c r="ID10692" s="200" t="s">
        <v>23101</v>
      </c>
      <c r="IE10692" s="200" t="s">
        <v>23102</v>
      </c>
      <c r="IF10692" s="200" t="s">
        <v>17242</v>
      </c>
    </row>
    <row r="10693" spans="237:240" x14ac:dyDescent="0.3">
      <c r="IC10693" s="200" t="s">
        <v>23098</v>
      </c>
      <c r="ID10693" s="200" t="s">
        <v>23103</v>
      </c>
      <c r="IE10693" s="200" t="s">
        <v>23104</v>
      </c>
      <c r="IF10693" s="200" t="s">
        <v>17242</v>
      </c>
    </row>
    <row r="10694" spans="237:240" x14ac:dyDescent="0.3">
      <c r="IC10694" s="200" t="s">
        <v>23098</v>
      </c>
      <c r="ID10694" s="200" t="s">
        <v>23105</v>
      </c>
      <c r="IE10694" s="200" t="s">
        <v>23106</v>
      </c>
      <c r="IF10694" s="200" t="s">
        <v>17242</v>
      </c>
    </row>
    <row r="10695" spans="237:240" x14ac:dyDescent="0.3">
      <c r="IC10695" s="200" t="s">
        <v>23098</v>
      </c>
      <c r="ID10695" s="200" t="s">
        <v>23107</v>
      </c>
      <c r="IE10695" s="200" t="s">
        <v>23108</v>
      </c>
      <c r="IF10695" s="200" t="s">
        <v>17242</v>
      </c>
    </row>
    <row r="10696" spans="237:240" x14ac:dyDescent="0.3">
      <c r="IC10696" s="200" t="s">
        <v>23098</v>
      </c>
      <c r="ID10696" s="200" t="s">
        <v>23109</v>
      </c>
      <c r="IE10696" s="200" t="s">
        <v>23110</v>
      </c>
      <c r="IF10696" s="200" t="s">
        <v>17242</v>
      </c>
    </row>
    <row r="10697" spans="237:240" x14ac:dyDescent="0.3">
      <c r="IC10697" s="200" t="s">
        <v>23098</v>
      </c>
      <c r="ID10697" s="200" t="s">
        <v>18909</v>
      </c>
      <c r="IE10697" s="200" t="s">
        <v>23111</v>
      </c>
      <c r="IF10697" s="200" t="s">
        <v>17242</v>
      </c>
    </row>
    <row r="10698" spans="237:240" x14ac:dyDescent="0.3">
      <c r="IC10698" s="200" t="s">
        <v>23098</v>
      </c>
      <c r="ID10698" s="200" t="s">
        <v>23112</v>
      </c>
      <c r="IE10698" s="200" t="s">
        <v>23113</v>
      </c>
      <c r="IF10698" s="200" t="s">
        <v>17242</v>
      </c>
    </row>
    <row r="10699" spans="237:240" x14ac:dyDescent="0.3">
      <c r="IC10699" s="200" t="s">
        <v>23098</v>
      </c>
      <c r="ID10699" s="200" t="s">
        <v>23114</v>
      </c>
      <c r="IE10699" s="200" t="s">
        <v>23115</v>
      </c>
      <c r="IF10699" s="200" t="s">
        <v>17242</v>
      </c>
    </row>
    <row r="10700" spans="237:240" x14ac:dyDescent="0.3">
      <c r="IC10700" s="200" t="s">
        <v>23098</v>
      </c>
      <c r="ID10700" s="200" t="s">
        <v>23116</v>
      </c>
      <c r="IE10700" s="200" t="s">
        <v>23117</v>
      </c>
      <c r="IF10700" s="200" t="s">
        <v>17242</v>
      </c>
    </row>
    <row r="10701" spans="237:240" x14ac:dyDescent="0.3">
      <c r="IC10701" s="200" t="s">
        <v>23098</v>
      </c>
      <c r="ID10701" s="200" t="s">
        <v>23118</v>
      </c>
      <c r="IE10701" s="200" t="s">
        <v>23119</v>
      </c>
      <c r="IF10701" s="200" t="s">
        <v>17242</v>
      </c>
    </row>
    <row r="10702" spans="237:240" x14ac:dyDescent="0.3">
      <c r="IC10702" s="200" t="s">
        <v>23120</v>
      </c>
      <c r="ID10702" s="200" t="s">
        <v>23121</v>
      </c>
      <c r="IE10702" s="200" t="s">
        <v>23122</v>
      </c>
      <c r="IF10702" s="200" t="s">
        <v>17242</v>
      </c>
    </row>
    <row r="10703" spans="237:240" x14ac:dyDescent="0.3">
      <c r="IC10703" s="200" t="s">
        <v>23123</v>
      </c>
      <c r="ID10703" s="200" t="s">
        <v>19243</v>
      </c>
      <c r="IE10703" s="200" t="s">
        <v>23124</v>
      </c>
      <c r="IF10703" s="200" t="s">
        <v>17242</v>
      </c>
    </row>
    <row r="10704" spans="237:240" x14ac:dyDescent="0.3">
      <c r="IC10704" s="200" t="s">
        <v>23125</v>
      </c>
      <c r="ID10704" s="200" t="s">
        <v>23126</v>
      </c>
      <c r="IE10704" s="200" t="s">
        <v>23127</v>
      </c>
      <c r="IF10704" s="200" t="s">
        <v>17242</v>
      </c>
    </row>
    <row r="10705" spans="237:240" x14ac:dyDescent="0.3">
      <c r="IC10705" s="200" t="s">
        <v>23128</v>
      </c>
      <c r="ID10705" s="200" t="s">
        <v>23129</v>
      </c>
      <c r="IE10705" s="200" t="s">
        <v>23130</v>
      </c>
      <c r="IF10705" s="200" t="s">
        <v>17242</v>
      </c>
    </row>
    <row r="10706" spans="237:240" x14ac:dyDescent="0.3">
      <c r="IC10706" s="200" t="s">
        <v>23131</v>
      </c>
      <c r="ID10706" s="200" t="s">
        <v>23132</v>
      </c>
      <c r="IE10706" s="200" t="s">
        <v>23133</v>
      </c>
      <c r="IF10706" s="200" t="s">
        <v>17242</v>
      </c>
    </row>
    <row r="10707" spans="237:240" x14ac:dyDescent="0.3">
      <c r="IC10707" s="200" t="s">
        <v>23134</v>
      </c>
      <c r="ID10707" s="200" t="s">
        <v>23135</v>
      </c>
      <c r="IE10707" s="200" t="s">
        <v>23136</v>
      </c>
      <c r="IF10707" s="200" t="s">
        <v>17242</v>
      </c>
    </row>
    <row r="10708" spans="237:240" x14ac:dyDescent="0.3">
      <c r="IC10708" s="200" t="s">
        <v>23137</v>
      </c>
      <c r="ID10708" s="200" t="s">
        <v>23138</v>
      </c>
      <c r="IE10708" s="200" t="s">
        <v>23139</v>
      </c>
      <c r="IF10708" s="200" t="s">
        <v>17242</v>
      </c>
    </row>
    <row r="10709" spans="237:240" x14ac:dyDescent="0.3">
      <c r="IC10709" s="200" t="s">
        <v>23140</v>
      </c>
      <c r="ID10709" s="200" t="s">
        <v>23141</v>
      </c>
      <c r="IE10709" s="200" t="s">
        <v>23142</v>
      </c>
      <c r="IF10709" s="200" t="s">
        <v>17242</v>
      </c>
    </row>
    <row r="10710" spans="237:240" x14ac:dyDescent="0.3">
      <c r="IC10710" s="200" t="s">
        <v>23143</v>
      </c>
      <c r="ID10710" s="200" t="s">
        <v>23144</v>
      </c>
      <c r="IE10710" s="200" t="s">
        <v>23145</v>
      </c>
      <c r="IF10710" s="200" t="s">
        <v>17242</v>
      </c>
    </row>
    <row r="10711" spans="237:240" x14ac:dyDescent="0.3">
      <c r="IC10711" s="200" t="s">
        <v>23146</v>
      </c>
      <c r="ID10711" s="200" t="s">
        <v>23147</v>
      </c>
      <c r="IE10711" s="200" t="s">
        <v>23148</v>
      </c>
      <c r="IF10711" s="200" t="s">
        <v>17242</v>
      </c>
    </row>
    <row r="10712" spans="237:240" x14ac:dyDescent="0.3">
      <c r="IC10712" s="200" t="s">
        <v>23149</v>
      </c>
      <c r="ID10712" s="200" t="s">
        <v>23150</v>
      </c>
      <c r="IE10712" s="200" t="s">
        <v>23151</v>
      </c>
      <c r="IF10712" s="200" t="s">
        <v>17242</v>
      </c>
    </row>
    <row r="10713" spans="237:240" x14ac:dyDescent="0.3">
      <c r="IC10713" s="200" t="s">
        <v>23152</v>
      </c>
      <c r="ID10713" s="200" t="s">
        <v>23153</v>
      </c>
      <c r="IE10713" s="200" t="s">
        <v>23154</v>
      </c>
      <c r="IF10713" s="200" t="s">
        <v>17242</v>
      </c>
    </row>
    <row r="10714" spans="237:240" x14ac:dyDescent="0.3">
      <c r="IC10714" s="200" t="s">
        <v>23155</v>
      </c>
      <c r="ID10714" s="200" t="s">
        <v>23156</v>
      </c>
      <c r="IE10714" s="200" t="s">
        <v>23157</v>
      </c>
      <c r="IF10714" s="200" t="s">
        <v>17242</v>
      </c>
    </row>
    <row r="10715" spans="237:240" x14ac:dyDescent="0.3">
      <c r="IC10715" s="200" t="s">
        <v>23158</v>
      </c>
      <c r="ID10715" s="200" t="s">
        <v>23159</v>
      </c>
      <c r="IE10715" s="200" t="s">
        <v>23160</v>
      </c>
      <c r="IF10715" s="200" t="s">
        <v>17242</v>
      </c>
    </row>
    <row r="10716" spans="237:240" x14ac:dyDescent="0.3">
      <c r="IC10716" s="200" t="s">
        <v>23161</v>
      </c>
      <c r="ID10716" s="200" t="s">
        <v>23162</v>
      </c>
      <c r="IE10716" s="200" t="s">
        <v>23163</v>
      </c>
      <c r="IF10716" s="200" t="s">
        <v>17242</v>
      </c>
    </row>
    <row r="10717" spans="237:240" x14ac:dyDescent="0.3">
      <c r="IC10717" s="200" t="s">
        <v>23164</v>
      </c>
      <c r="ID10717" s="200" t="s">
        <v>23165</v>
      </c>
      <c r="IE10717" s="200" t="s">
        <v>23166</v>
      </c>
      <c r="IF10717" s="200" t="s">
        <v>17242</v>
      </c>
    </row>
    <row r="10718" spans="237:240" x14ac:dyDescent="0.3">
      <c r="IC10718" s="200" t="s">
        <v>23167</v>
      </c>
      <c r="ID10718" s="200" t="s">
        <v>23168</v>
      </c>
      <c r="IE10718" s="200" t="s">
        <v>23169</v>
      </c>
      <c r="IF10718" s="200" t="s">
        <v>17242</v>
      </c>
    </row>
    <row r="10719" spans="237:240" x14ac:dyDescent="0.3">
      <c r="IC10719" s="200" t="s">
        <v>23170</v>
      </c>
      <c r="ID10719" s="200" t="s">
        <v>23171</v>
      </c>
      <c r="IE10719" s="200" t="s">
        <v>23172</v>
      </c>
      <c r="IF10719" s="200" t="s">
        <v>17242</v>
      </c>
    </row>
    <row r="10720" spans="237:240" x14ac:dyDescent="0.3">
      <c r="IC10720" s="200" t="s">
        <v>23173</v>
      </c>
      <c r="ID10720" s="200" t="s">
        <v>23174</v>
      </c>
      <c r="IE10720" s="200" t="s">
        <v>23175</v>
      </c>
      <c r="IF10720" s="200" t="s">
        <v>17242</v>
      </c>
    </row>
    <row r="10721" spans="237:240" x14ac:dyDescent="0.3">
      <c r="IC10721" s="200" t="s">
        <v>23176</v>
      </c>
      <c r="ID10721" s="200" t="s">
        <v>23174</v>
      </c>
      <c r="IE10721" s="200" t="s">
        <v>23175</v>
      </c>
      <c r="IF10721" s="200" t="s">
        <v>17242</v>
      </c>
    </row>
    <row r="10722" spans="237:240" x14ac:dyDescent="0.3">
      <c r="IC10722" s="200" t="s">
        <v>23177</v>
      </c>
      <c r="ID10722" s="200" t="s">
        <v>23174</v>
      </c>
      <c r="IE10722" s="200" t="s">
        <v>23175</v>
      </c>
      <c r="IF10722" s="200" t="s">
        <v>17242</v>
      </c>
    </row>
    <row r="10723" spans="237:240" x14ac:dyDescent="0.3">
      <c r="IC10723" s="200" t="s">
        <v>23178</v>
      </c>
      <c r="ID10723" s="200" t="s">
        <v>23179</v>
      </c>
      <c r="IE10723" s="200" t="s">
        <v>23180</v>
      </c>
      <c r="IF10723" s="200" t="s">
        <v>17242</v>
      </c>
    </row>
    <row r="10724" spans="237:240" x14ac:dyDescent="0.3">
      <c r="IC10724" s="200" t="s">
        <v>23181</v>
      </c>
      <c r="ID10724" s="200" t="s">
        <v>23182</v>
      </c>
      <c r="IE10724" s="200" t="s">
        <v>23183</v>
      </c>
      <c r="IF10724" s="200" t="s">
        <v>17242</v>
      </c>
    </row>
    <row r="10725" spans="237:240" x14ac:dyDescent="0.3">
      <c r="IC10725" s="200" t="s">
        <v>23184</v>
      </c>
      <c r="ID10725" s="200" t="s">
        <v>23185</v>
      </c>
      <c r="IE10725" s="200" t="s">
        <v>23186</v>
      </c>
      <c r="IF10725" s="200" t="s">
        <v>17242</v>
      </c>
    </row>
    <row r="10726" spans="237:240" x14ac:dyDescent="0.3">
      <c r="IC10726" s="200" t="s">
        <v>23187</v>
      </c>
      <c r="ID10726" s="200" t="s">
        <v>4338</v>
      </c>
      <c r="IE10726" s="200" t="s">
        <v>23188</v>
      </c>
      <c r="IF10726" s="200" t="s">
        <v>17242</v>
      </c>
    </row>
    <row r="10727" spans="237:240" x14ac:dyDescent="0.3">
      <c r="IC10727" s="200" t="s">
        <v>23187</v>
      </c>
      <c r="ID10727" s="200" t="s">
        <v>23189</v>
      </c>
      <c r="IE10727" s="200" t="s">
        <v>23190</v>
      </c>
      <c r="IF10727" s="200" t="s">
        <v>17242</v>
      </c>
    </row>
    <row r="10728" spans="237:240" x14ac:dyDescent="0.3">
      <c r="IC10728" s="200" t="s">
        <v>23187</v>
      </c>
      <c r="ID10728" s="200" t="s">
        <v>23191</v>
      </c>
      <c r="IE10728" s="200" t="s">
        <v>23192</v>
      </c>
      <c r="IF10728" s="200" t="s">
        <v>17242</v>
      </c>
    </row>
    <row r="10729" spans="237:240" x14ac:dyDescent="0.3">
      <c r="IC10729" s="200" t="s">
        <v>23193</v>
      </c>
      <c r="ID10729" s="200" t="s">
        <v>23194</v>
      </c>
      <c r="IE10729" s="200" t="s">
        <v>23195</v>
      </c>
      <c r="IF10729" s="200" t="s">
        <v>17242</v>
      </c>
    </row>
    <row r="10730" spans="237:240" x14ac:dyDescent="0.3">
      <c r="IC10730" s="200" t="s">
        <v>23196</v>
      </c>
      <c r="ID10730" s="200" t="s">
        <v>23197</v>
      </c>
      <c r="IE10730" s="200" t="s">
        <v>23198</v>
      </c>
      <c r="IF10730" s="200" t="s">
        <v>17242</v>
      </c>
    </row>
    <row r="10731" spans="237:240" x14ac:dyDescent="0.3">
      <c r="IC10731" s="200" t="s">
        <v>23199</v>
      </c>
      <c r="ID10731" s="200" t="s">
        <v>5683</v>
      </c>
      <c r="IE10731" s="200" t="s">
        <v>23200</v>
      </c>
      <c r="IF10731" s="200" t="s">
        <v>17242</v>
      </c>
    </row>
    <row r="10732" spans="237:240" x14ac:dyDescent="0.3">
      <c r="IC10732" s="200" t="s">
        <v>23201</v>
      </c>
      <c r="ID10732" s="200" t="s">
        <v>23202</v>
      </c>
      <c r="IE10732" s="200" t="s">
        <v>23203</v>
      </c>
      <c r="IF10732" s="200" t="s">
        <v>17242</v>
      </c>
    </row>
    <row r="10733" spans="237:240" x14ac:dyDescent="0.3">
      <c r="IC10733" s="200" t="s">
        <v>23204</v>
      </c>
      <c r="ID10733" s="200" t="s">
        <v>23205</v>
      </c>
      <c r="IE10733" s="200" t="s">
        <v>23206</v>
      </c>
      <c r="IF10733" s="200" t="s">
        <v>17242</v>
      </c>
    </row>
    <row r="10734" spans="237:240" x14ac:dyDescent="0.3">
      <c r="IC10734" s="200" t="s">
        <v>23207</v>
      </c>
      <c r="ID10734" s="200" t="s">
        <v>18849</v>
      </c>
      <c r="IE10734" s="200" t="s">
        <v>23208</v>
      </c>
      <c r="IF10734" s="200" t="s">
        <v>17242</v>
      </c>
    </row>
    <row r="10735" spans="237:240" x14ac:dyDescent="0.3">
      <c r="IC10735" s="200" t="s">
        <v>23207</v>
      </c>
      <c r="ID10735" s="200" t="s">
        <v>23209</v>
      </c>
      <c r="IE10735" s="200" t="s">
        <v>23210</v>
      </c>
      <c r="IF10735" s="200" t="s">
        <v>17242</v>
      </c>
    </row>
    <row r="10736" spans="237:240" x14ac:dyDescent="0.3">
      <c r="IC10736" s="200" t="s">
        <v>23207</v>
      </c>
      <c r="ID10736" s="200" t="s">
        <v>23211</v>
      </c>
      <c r="IE10736" s="200" t="s">
        <v>23212</v>
      </c>
      <c r="IF10736" s="200" t="s">
        <v>17242</v>
      </c>
    </row>
    <row r="10737" spans="237:240" x14ac:dyDescent="0.3">
      <c r="IC10737" s="200" t="s">
        <v>23207</v>
      </c>
      <c r="ID10737" s="200" t="s">
        <v>23213</v>
      </c>
      <c r="IE10737" s="200" t="s">
        <v>23214</v>
      </c>
      <c r="IF10737" s="200" t="s">
        <v>17242</v>
      </c>
    </row>
    <row r="10738" spans="237:240" x14ac:dyDescent="0.3">
      <c r="IC10738" s="200" t="s">
        <v>23215</v>
      </c>
      <c r="ID10738" s="200" t="s">
        <v>23216</v>
      </c>
      <c r="IE10738" s="200" t="s">
        <v>23217</v>
      </c>
      <c r="IF10738" s="200" t="s">
        <v>17242</v>
      </c>
    </row>
    <row r="10739" spans="237:240" x14ac:dyDescent="0.3">
      <c r="IC10739" s="200" t="s">
        <v>23215</v>
      </c>
      <c r="ID10739" s="200" t="s">
        <v>23218</v>
      </c>
      <c r="IE10739" s="200" t="s">
        <v>23219</v>
      </c>
      <c r="IF10739" s="200" t="s">
        <v>17242</v>
      </c>
    </row>
    <row r="10740" spans="237:240" x14ac:dyDescent="0.3">
      <c r="IC10740" s="200" t="s">
        <v>23215</v>
      </c>
      <c r="ID10740" s="200" t="s">
        <v>23220</v>
      </c>
      <c r="IE10740" s="200" t="s">
        <v>23221</v>
      </c>
      <c r="IF10740" s="200" t="s">
        <v>17242</v>
      </c>
    </row>
    <row r="10741" spans="237:240" x14ac:dyDescent="0.3">
      <c r="IC10741" s="200" t="s">
        <v>23222</v>
      </c>
      <c r="ID10741" s="200" t="s">
        <v>23223</v>
      </c>
      <c r="IE10741" s="200" t="s">
        <v>23224</v>
      </c>
      <c r="IF10741" s="200" t="s">
        <v>17242</v>
      </c>
    </row>
    <row r="10742" spans="237:240" x14ac:dyDescent="0.3">
      <c r="IC10742" s="200" t="s">
        <v>23222</v>
      </c>
      <c r="ID10742" s="200" t="s">
        <v>23225</v>
      </c>
      <c r="IE10742" s="200" t="s">
        <v>23226</v>
      </c>
      <c r="IF10742" s="200" t="s">
        <v>17242</v>
      </c>
    </row>
    <row r="10743" spans="237:240" x14ac:dyDescent="0.3">
      <c r="IC10743" s="200" t="s">
        <v>23227</v>
      </c>
      <c r="ID10743" s="200" t="s">
        <v>23228</v>
      </c>
      <c r="IE10743" s="200" t="s">
        <v>23229</v>
      </c>
      <c r="IF10743" s="200" t="s">
        <v>17242</v>
      </c>
    </row>
    <row r="10744" spans="237:240" x14ac:dyDescent="0.3">
      <c r="IC10744" s="200" t="s">
        <v>23230</v>
      </c>
      <c r="ID10744" s="200" t="s">
        <v>23231</v>
      </c>
      <c r="IE10744" s="200" t="s">
        <v>23232</v>
      </c>
      <c r="IF10744" s="200" t="s">
        <v>17242</v>
      </c>
    </row>
    <row r="10745" spans="237:240" x14ac:dyDescent="0.3">
      <c r="IC10745" s="200" t="s">
        <v>23233</v>
      </c>
      <c r="ID10745" s="200" t="s">
        <v>23231</v>
      </c>
      <c r="IE10745" s="200" t="s">
        <v>23232</v>
      </c>
      <c r="IF10745" s="200" t="s">
        <v>17242</v>
      </c>
    </row>
    <row r="10746" spans="237:240" x14ac:dyDescent="0.3">
      <c r="IC10746" s="200" t="s">
        <v>23234</v>
      </c>
      <c r="ID10746" s="200" t="s">
        <v>23231</v>
      </c>
      <c r="IE10746" s="200" t="s">
        <v>23232</v>
      </c>
      <c r="IF10746" s="200" t="s">
        <v>17242</v>
      </c>
    </row>
    <row r="10747" spans="237:240" x14ac:dyDescent="0.3">
      <c r="IC10747" s="200" t="s">
        <v>23235</v>
      </c>
      <c r="ID10747" s="200" t="s">
        <v>23231</v>
      </c>
      <c r="IE10747" s="200" t="s">
        <v>23232</v>
      </c>
      <c r="IF10747" s="200" t="s">
        <v>17242</v>
      </c>
    </row>
    <row r="10748" spans="237:240" x14ac:dyDescent="0.3">
      <c r="IC10748" s="200" t="s">
        <v>23236</v>
      </c>
      <c r="ID10748" s="200" t="s">
        <v>23237</v>
      </c>
      <c r="IE10748" s="200" t="s">
        <v>23238</v>
      </c>
      <c r="IF10748" s="200" t="s">
        <v>17242</v>
      </c>
    </row>
    <row r="10749" spans="237:240" x14ac:dyDescent="0.3">
      <c r="IC10749" s="200" t="s">
        <v>23239</v>
      </c>
      <c r="ID10749" s="200" t="s">
        <v>23240</v>
      </c>
      <c r="IE10749" s="200" t="s">
        <v>23241</v>
      </c>
      <c r="IF10749" s="200" t="s">
        <v>17242</v>
      </c>
    </row>
    <row r="10750" spans="237:240" x14ac:dyDescent="0.3">
      <c r="IC10750" s="200" t="s">
        <v>23242</v>
      </c>
      <c r="ID10750" s="200" t="s">
        <v>23243</v>
      </c>
      <c r="IE10750" s="200" t="s">
        <v>23244</v>
      </c>
      <c r="IF10750" s="200" t="s">
        <v>17242</v>
      </c>
    </row>
    <row r="10751" spans="237:240" x14ac:dyDescent="0.3">
      <c r="IC10751" s="200" t="s">
        <v>23245</v>
      </c>
      <c r="ID10751" s="200" t="s">
        <v>23246</v>
      </c>
      <c r="IE10751" s="200" t="s">
        <v>23247</v>
      </c>
      <c r="IF10751" s="200" t="s">
        <v>17242</v>
      </c>
    </row>
    <row r="10752" spans="237:240" x14ac:dyDescent="0.3">
      <c r="IC10752" s="200" t="s">
        <v>23248</v>
      </c>
      <c r="ID10752" s="200" t="s">
        <v>18555</v>
      </c>
      <c r="IE10752" s="200" t="s">
        <v>23249</v>
      </c>
      <c r="IF10752" s="200" t="s">
        <v>17242</v>
      </c>
    </row>
    <row r="10753" spans="237:240" x14ac:dyDescent="0.3">
      <c r="IC10753" s="200" t="s">
        <v>23250</v>
      </c>
      <c r="ID10753" s="200" t="s">
        <v>23251</v>
      </c>
      <c r="IE10753" s="200" t="s">
        <v>23252</v>
      </c>
      <c r="IF10753" s="200" t="s">
        <v>17242</v>
      </c>
    </row>
    <row r="10754" spans="237:240" x14ac:dyDescent="0.3">
      <c r="IC10754" s="200" t="s">
        <v>23253</v>
      </c>
      <c r="ID10754" s="200" t="s">
        <v>23254</v>
      </c>
      <c r="IE10754" s="200" t="s">
        <v>23255</v>
      </c>
      <c r="IF10754" s="200" t="s">
        <v>17242</v>
      </c>
    </row>
    <row r="10755" spans="237:240" x14ac:dyDescent="0.3">
      <c r="IC10755" s="200" t="s">
        <v>23256</v>
      </c>
      <c r="ID10755" s="200" t="s">
        <v>23257</v>
      </c>
      <c r="IE10755" s="200" t="s">
        <v>23258</v>
      </c>
      <c r="IF10755" s="200" t="s">
        <v>17242</v>
      </c>
    </row>
    <row r="10756" spans="237:240" x14ac:dyDescent="0.3">
      <c r="IC10756" s="200" t="s">
        <v>23259</v>
      </c>
      <c r="ID10756" s="200" t="s">
        <v>18280</v>
      </c>
      <c r="IE10756" s="200" t="s">
        <v>23260</v>
      </c>
      <c r="IF10756" s="200" t="s">
        <v>17242</v>
      </c>
    </row>
    <row r="10757" spans="237:240" x14ac:dyDescent="0.3">
      <c r="IC10757" s="200" t="s">
        <v>23261</v>
      </c>
      <c r="ID10757" s="200" t="s">
        <v>23262</v>
      </c>
      <c r="IE10757" s="200" t="s">
        <v>23263</v>
      </c>
      <c r="IF10757" s="200" t="s">
        <v>17242</v>
      </c>
    </row>
    <row r="10758" spans="237:240" x14ac:dyDescent="0.3">
      <c r="IC10758" s="200" t="s">
        <v>23264</v>
      </c>
      <c r="ID10758" s="200" t="s">
        <v>23265</v>
      </c>
      <c r="IE10758" s="200" t="s">
        <v>23266</v>
      </c>
      <c r="IF10758" s="200" t="s">
        <v>17242</v>
      </c>
    </row>
    <row r="10759" spans="237:240" x14ac:dyDescent="0.3">
      <c r="IC10759" s="200" t="s">
        <v>23267</v>
      </c>
      <c r="ID10759" s="200" t="s">
        <v>23268</v>
      </c>
      <c r="IE10759" s="200" t="s">
        <v>23269</v>
      </c>
      <c r="IF10759" s="200" t="s">
        <v>17242</v>
      </c>
    </row>
    <row r="10760" spans="237:240" x14ac:dyDescent="0.3">
      <c r="IC10760" s="200" t="s">
        <v>23267</v>
      </c>
      <c r="ID10760" s="200" t="s">
        <v>23270</v>
      </c>
      <c r="IE10760" s="200" t="s">
        <v>23271</v>
      </c>
      <c r="IF10760" s="200" t="s">
        <v>17242</v>
      </c>
    </row>
    <row r="10761" spans="237:240" x14ac:dyDescent="0.3">
      <c r="IC10761" s="200" t="s">
        <v>23267</v>
      </c>
      <c r="ID10761" s="200" t="s">
        <v>23272</v>
      </c>
      <c r="IE10761" s="200" t="s">
        <v>23273</v>
      </c>
      <c r="IF10761" s="200" t="s">
        <v>17242</v>
      </c>
    </row>
    <row r="10762" spans="237:240" x14ac:dyDescent="0.3">
      <c r="IC10762" s="200" t="s">
        <v>23267</v>
      </c>
      <c r="ID10762" s="200" t="s">
        <v>23274</v>
      </c>
      <c r="IE10762" s="200" t="s">
        <v>23275</v>
      </c>
      <c r="IF10762" s="200" t="s">
        <v>17242</v>
      </c>
    </row>
    <row r="10763" spans="237:240" x14ac:dyDescent="0.3">
      <c r="IC10763" s="200" t="s">
        <v>23267</v>
      </c>
      <c r="ID10763" s="200" t="s">
        <v>23276</v>
      </c>
      <c r="IE10763" s="200" t="s">
        <v>23277</v>
      </c>
      <c r="IF10763" s="200" t="s">
        <v>17242</v>
      </c>
    </row>
    <row r="10764" spans="237:240" x14ac:dyDescent="0.3">
      <c r="IC10764" s="200" t="s">
        <v>23278</v>
      </c>
      <c r="ID10764" s="200" t="s">
        <v>23279</v>
      </c>
      <c r="IE10764" s="200" t="s">
        <v>23280</v>
      </c>
      <c r="IF10764" s="200" t="s">
        <v>17242</v>
      </c>
    </row>
    <row r="10765" spans="237:240" x14ac:dyDescent="0.3">
      <c r="IC10765" s="200" t="s">
        <v>23281</v>
      </c>
      <c r="ID10765" s="200" t="s">
        <v>23282</v>
      </c>
      <c r="IE10765" s="200" t="s">
        <v>23283</v>
      </c>
      <c r="IF10765" s="200" t="s">
        <v>17242</v>
      </c>
    </row>
    <row r="10766" spans="237:240" x14ac:dyDescent="0.3">
      <c r="IC10766" s="200" t="s">
        <v>23281</v>
      </c>
      <c r="ID10766" s="200" t="s">
        <v>23284</v>
      </c>
      <c r="IE10766" s="200" t="s">
        <v>23285</v>
      </c>
      <c r="IF10766" s="200" t="s">
        <v>17242</v>
      </c>
    </row>
    <row r="10767" spans="237:240" x14ac:dyDescent="0.3">
      <c r="IC10767" s="200" t="s">
        <v>23286</v>
      </c>
      <c r="ID10767" s="200" t="s">
        <v>23287</v>
      </c>
      <c r="IE10767" s="200" t="s">
        <v>23288</v>
      </c>
      <c r="IF10767" s="200" t="s">
        <v>17242</v>
      </c>
    </row>
    <row r="10768" spans="237:240" x14ac:dyDescent="0.3">
      <c r="IC10768" s="200" t="s">
        <v>23289</v>
      </c>
      <c r="ID10768" s="200" t="s">
        <v>23290</v>
      </c>
      <c r="IE10768" s="200" t="s">
        <v>23291</v>
      </c>
      <c r="IF10768" s="200" t="s">
        <v>17242</v>
      </c>
    </row>
    <row r="10769" spans="237:240" x14ac:dyDescent="0.3">
      <c r="IC10769" s="200" t="s">
        <v>23289</v>
      </c>
      <c r="ID10769" s="200" t="s">
        <v>23292</v>
      </c>
      <c r="IE10769" s="200" t="s">
        <v>23293</v>
      </c>
      <c r="IF10769" s="200" t="s">
        <v>17242</v>
      </c>
    </row>
    <row r="10770" spans="237:240" x14ac:dyDescent="0.3">
      <c r="IC10770" s="200" t="s">
        <v>23294</v>
      </c>
      <c r="ID10770" s="200" t="s">
        <v>23295</v>
      </c>
      <c r="IE10770" s="200" t="s">
        <v>23296</v>
      </c>
      <c r="IF10770" s="200" t="s">
        <v>17242</v>
      </c>
    </row>
    <row r="10771" spans="237:240" x14ac:dyDescent="0.3">
      <c r="IC10771" s="200" t="s">
        <v>23297</v>
      </c>
      <c r="ID10771" s="200" t="s">
        <v>23298</v>
      </c>
      <c r="IE10771" s="200" t="s">
        <v>23299</v>
      </c>
      <c r="IF10771" s="200" t="s">
        <v>17242</v>
      </c>
    </row>
    <row r="10772" spans="237:240" x14ac:dyDescent="0.3">
      <c r="IC10772" s="200" t="s">
        <v>23300</v>
      </c>
      <c r="ID10772" s="200" t="s">
        <v>23301</v>
      </c>
      <c r="IE10772" s="200" t="s">
        <v>23302</v>
      </c>
      <c r="IF10772" s="200" t="s">
        <v>17242</v>
      </c>
    </row>
    <row r="10773" spans="237:240" x14ac:dyDescent="0.3">
      <c r="IC10773" s="200" t="s">
        <v>23303</v>
      </c>
      <c r="ID10773" s="200" t="s">
        <v>23301</v>
      </c>
      <c r="IE10773" s="200" t="s">
        <v>23302</v>
      </c>
      <c r="IF10773" s="200" t="s">
        <v>17242</v>
      </c>
    </row>
    <row r="10774" spans="237:240" x14ac:dyDescent="0.3">
      <c r="IC10774" s="200" t="s">
        <v>23304</v>
      </c>
      <c r="ID10774" s="200" t="s">
        <v>23301</v>
      </c>
      <c r="IE10774" s="200" t="s">
        <v>23302</v>
      </c>
      <c r="IF10774" s="200" t="s">
        <v>17242</v>
      </c>
    </row>
    <row r="10775" spans="237:240" x14ac:dyDescent="0.3">
      <c r="IC10775" s="200" t="s">
        <v>23305</v>
      </c>
      <c r="ID10775" s="200" t="s">
        <v>23301</v>
      </c>
      <c r="IE10775" s="200" t="s">
        <v>23302</v>
      </c>
      <c r="IF10775" s="200" t="s">
        <v>17242</v>
      </c>
    </row>
    <row r="10776" spans="237:240" x14ac:dyDescent="0.3">
      <c r="IC10776" s="200" t="s">
        <v>23306</v>
      </c>
      <c r="ID10776" s="200" t="s">
        <v>23301</v>
      </c>
      <c r="IE10776" s="200" t="s">
        <v>23302</v>
      </c>
      <c r="IF10776" s="200" t="s">
        <v>17242</v>
      </c>
    </row>
    <row r="10777" spans="237:240" x14ac:dyDescent="0.3">
      <c r="IC10777" s="200" t="s">
        <v>23307</v>
      </c>
      <c r="ID10777" s="200" t="s">
        <v>23308</v>
      </c>
      <c r="IE10777" s="200" t="s">
        <v>23309</v>
      </c>
      <c r="IF10777" s="200" t="s">
        <v>17242</v>
      </c>
    </row>
    <row r="10778" spans="237:240" x14ac:dyDescent="0.3">
      <c r="IC10778" s="200" t="s">
        <v>23310</v>
      </c>
      <c r="ID10778" s="200" t="s">
        <v>23311</v>
      </c>
      <c r="IE10778" s="200" t="s">
        <v>23312</v>
      </c>
      <c r="IF10778" s="200" t="s">
        <v>17242</v>
      </c>
    </row>
    <row r="10779" spans="237:240" x14ac:dyDescent="0.3">
      <c r="IC10779" s="200" t="s">
        <v>23313</v>
      </c>
      <c r="ID10779" s="200" t="s">
        <v>23314</v>
      </c>
      <c r="IE10779" s="200" t="s">
        <v>23315</v>
      </c>
      <c r="IF10779" s="200" t="s">
        <v>17242</v>
      </c>
    </row>
    <row r="10780" spans="237:240" x14ac:dyDescent="0.3">
      <c r="IC10780" s="200" t="s">
        <v>23316</v>
      </c>
      <c r="ID10780" s="200" t="s">
        <v>23317</v>
      </c>
      <c r="IE10780" s="200" t="s">
        <v>23318</v>
      </c>
      <c r="IF10780" s="200" t="s">
        <v>17242</v>
      </c>
    </row>
    <row r="10781" spans="237:240" x14ac:dyDescent="0.3">
      <c r="IC10781" s="200" t="s">
        <v>23316</v>
      </c>
      <c r="ID10781" s="200" t="s">
        <v>23319</v>
      </c>
      <c r="IE10781" s="200" t="s">
        <v>23320</v>
      </c>
      <c r="IF10781" s="200" t="s">
        <v>17242</v>
      </c>
    </row>
    <row r="10782" spans="237:240" x14ac:dyDescent="0.3">
      <c r="IC10782" s="200" t="s">
        <v>23321</v>
      </c>
      <c r="ID10782" s="200" t="s">
        <v>23322</v>
      </c>
      <c r="IE10782" s="200" t="s">
        <v>23323</v>
      </c>
      <c r="IF10782" s="200" t="s">
        <v>17242</v>
      </c>
    </row>
    <row r="10783" spans="237:240" x14ac:dyDescent="0.3">
      <c r="IC10783" s="200" t="s">
        <v>23321</v>
      </c>
      <c r="ID10783" s="200" t="s">
        <v>23324</v>
      </c>
      <c r="IE10783" s="200" t="s">
        <v>23325</v>
      </c>
      <c r="IF10783" s="200" t="s">
        <v>17242</v>
      </c>
    </row>
    <row r="10784" spans="237:240" x14ac:dyDescent="0.3">
      <c r="IC10784" s="200" t="s">
        <v>23321</v>
      </c>
      <c r="ID10784" s="200" t="s">
        <v>23326</v>
      </c>
      <c r="IE10784" s="200" t="s">
        <v>23327</v>
      </c>
      <c r="IF10784" s="200" t="s">
        <v>17242</v>
      </c>
    </row>
    <row r="10785" spans="237:240" x14ac:dyDescent="0.3">
      <c r="IC10785" s="200" t="s">
        <v>23321</v>
      </c>
      <c r="ID10785" s="200" t="s">
        <v>23328</v>
      </c>
      <c r="IE10785" s="200" t="s">
        <v>23329</v>
      </c>
      <c r="IF10785" s="200" t="s">
        <v>17242</v>
      </c>
    </row>
    <row r="10786" spans="237:240" x14ac:dyDescent="0.3">
      <c r="IC10786" s="200" t="s">
        <v>23330</v>
      </c>
      <c r="ID10786" s="200" t="s">
        <v>23331</v>
      </c>
      <c r="IE10786" s="200" t="s">
        <v>23332</v>
      </c>
      <c r="IF10786" s="200" t="s">
        <v>17242</v>
      </c>
    </row>
    <row r="10787" spans="237:240" x14ac:dyDescent="0.3">
      <c r="IC10787" s="200" t="s">
        <v>23333</v>
      </c>
      <c r="ID10787" s="200" t="s">
        <v>21283</v>
      </c>
      <c r="IE10787" s="200" t="s">
        <v>23334</v>
      </c>
      <c r="IF10787" s="200" t="s">
        <v>17242</v>
      </c>
    </row>
    <row r="10788" spans="237:240" x14ac:dyDescent="0.3">
      <c r="IC10788" s="200" t="s">
        <v>23335</v>
      </c>
      <c r="ID10788" s="200" t="s">
        <v>23336</v>
      </c>
      <c r="IE10788" s="200" t="s">
        <v>23337</v>
      </c>
      <c r="IF10788" s="200" t="s">
        <v>17242</v>
      </c>
    </row>
    <row r="10789" spans="237:240" x14ac:dyDescent="0.3">
      <c r="IC10789" s="200" t="s">
        <v>23338</v>
      </c>
      <c r="ID10789" s="200" t="s">
        <v>19505</v>
      </c>
      <c r="IE10789" s="200" t="s">
        <v>23339</v>
      </c>
      <c r="IF10789" s="200" t="s">
        <v>17242</v>
      </c>
    </row>
    <row r="10790" spans="237:240" x14ac:dyDescent="0.3">
      <c r="IC10790" s="200" t="s">
        <v>23338</v>
      </c>
      <c r="ID10790" s="200" t="s">
        <v>23340</v>
      </c>
      <c r="IE10790" s="200" t="s">
        <v>23341</v>
      </c>
      <c r="IF10790" s="200" t="s">
        <v>17242</v>
      </c>
    </row>
    <row r="10791" spans="237:240" x14ac:dyDescent="0.3">
      <c r="IC10791" s="200" t="s">
        <v>23342</v>
      </c>
      <c r="ID10791" s="200" t="s">
        <v>23343</v>
      </c>
      <c r="IE10791" s="200" t="s">
        <v>23344</v>
      </c>
      <c r="IF10791" s="200" t="s">
        <v>17242</v>
      </c>
    </row>
    <row r="10792" spans="237:240" x14ac:dyDescent="0.3">
      <c r="IC10792" s="200" t="s">
        <v>23345</v>
      </c>
      <c r="ID10792" s="200" t="s">
        <v>23346</v>
      </c>
      <c r="IE10792" s="200" t="s">
        <v>23347</v>
      </c>
      <c r="IF10792" s="200" t="s">
        <v>17242</v>
      </c>
    </row>
    <row r="10793" spans="237:240" x14ac:dyDescent="0.3">
      <c r="IC10793" s="200" t="s">
        <v>23345</v>
      </c>
      <c r="ID10793" s="200" t="s">
        <v>23348</v>
      </c>
      <c r="IE10793" s="200" t="s">
        <v>23349</v>
      </c>
      <c r="IF10793" s="200" t="s">
        <v>17242</v>
      </c>
    </row>
    <row r="10794" spans="237:240" x14ac:dyDescent="0.3">
      <c r="IC10794" s="200" t="s">
        <v>23350</v>
      </c>
      <c r="ID10794" s="200" t="s">
        <v>23351</v>
      </c>
      <c r="IE10794" s="200" t="s">
        <v>23352</v>
      </c>
      <c r="IF10794" s="200" t="s">
        <v>17242</v>
      </c>
    </row>
    <row r="10795" spans="237:240" x14ac:dyDescent="0.3">
      <c r="IC10795" s="200" t="s">
        <v>23353</v>
      </c>
      <c r="ID10795" s="200" t="s">
        <v>23354</v>
      </c>
      <c r="IE10795" s="200" t="s">
        <v>23355</v>
      </c>
      <c r="IF10795" s="200" t="s">
        <v>17242</v>
      </c>
    </row>
    <row r="10796" spans="237:240" x14ac:dyDescent="0.3">
      <c r="IC10796" s="200" t="s">
        <v>23356</v>
      </c>
      <c r="ID10796" s="200" t="s">
        <v>23357</v>
      </c>
      <c r="IE10796" s="200" t="s">
        <v>23358</v>
      </c>
      <c r="IF10796" s="200" t="s">
        <v>17242</v>
      </c>
    </row>
    <row r="10797" spans="237:240" x14ac:dyDescent="0.3">
      <c r="IC10797" s="200" t="s">
        <v>23356</v>
      </c>
      <c r="ID10797" s="200" t="s">
        <v>23359</v>
      </c>
      <c r="IE10797" s="200" t="s">
        <v>23360</v>
      </c>
      <c r="IF10797" s="200" t="s">
        <v>17242</v>
      </c>
    </row>
    <row r="10798" spans="237:240" x14ac:dyDescent="0.3">
      <c r="IC10798" s="200" t="s">
        <v>23361</v>
      </c>
      <c r="ID10798" s="200" t="s">
        <v>23362</v>
      </c>
      <c r="IE10798" s="200" t="s">
        <v>23363</v>
      </c>
      <c r="IF10798" s="200" t="s">
        <v>17242</v>
      </c>
    </row>
    <row r="10799" spans="237:240" x14ac:dyDescent="0.3">
      <c r="IC10799" s="200" t="s">
        <v>23364</v>
      </c>
      <c r="ID10799" s="200" t="s">
        <v>23365</v>
      </c>
      <c r="IE10799" s="200" t="s">
        <v>23366</v>
      </c>
      <c r="IF10799" s="200" t="s">
        <v>17242</v>
      </c>
    </row>
    <row r="10800" spans="237:240" x14ac:dyDescent="0.3">
      <c r="IC10800" s="200" t="s">
        <v>23367</v>
      </c>
      <c r="ID10800" s="200" t="s">
        <v>23368</v>
      </c>
      <c r="IE10800" s="200" t="s">
        <v>23369</v>
      </c>
      <c r="IF10800" s="200" t="s">
        <v>17242</v>
      </c>
    </row>
    <row r="10801" spans="237:240" x14ac:dyDescent="0.3">
      <c r="IC10801" s="200" t="s">
        <v>23370</v>
      </c>
      <c r="ID10801" s="200" t="s">
        <v>23371</v>
      </c>
      <c r="IE10801" s="200" t="s">
        <v>23372</v>
      </c>
      <c r="IF10801" s="200" t="s">
        <v>17242</v>
      </c>
    </row>
    <row r="10802" spans="237:240" x14ac:dyDescent="0.3">
      <c r="IC10802" s="200" t="s">
        <v>23373</v>
      </c>
      <c r="ID10802" s="200" t="s">
        <v>23374</v>
      </c>
      <c r="IE10802" s="200" t="s">
        <v>23375</v>
      </c>
      <c r="IF10802" s="200" t="s">
        <v>17242</v>
      </c>
    </row>
    <row r="10803" spans="237:240" x14ac:dyDescent="0.3">
      <c r="IC10803" s="200" t="s">
        <v>23376</v>
      </c>
      <c r="ID10803" s="200" t="s">
        <v>23377</v>
      </c>
      <c r="IE10803" s="200" t="s">
        <v>23378</v>
      </c>
      <c r="IF10803" s="200" t="s">
        <v>17242</v>
      </c>
    </row>
    <row r="10804" spans="237:240" x14ac:dyDescent="0.3">
      <c r="IC10804" s="200" t="s">
        <v>23379</v>
      </c>
      <c r="ID10804" s="200" t="s">
        <v>23380</v>
      </c>
      <c r="IE10804" s="200" t="s">
        <v>23381</v>
      </c>
      <c r="IF10804" s="200" t="s">
        <v>17242</v>
      </c>
    </row>
    <row r="10805" spans="237:240" x14ac:dyDescent="0.3">
      <c r="IC10805" s="200" t="s">
        <v>23379</v>
      </c>
      <c r="ID10805" s="200" t="s">
        <v>23382</v>
      </c>
      <c r="IE10805" s="200" t="s">
        <v>23383</v>
      </c>
      <c r="IF10805" s="200" t="s">
        <v>17242</v>
      </c>
    </row>
    <row r="10806" spans="237:240" x14ac:dyDescent="0.3">
      <c r="IC10806" s="200" t="s">
        <v>23379</v>
      </c>
      <c r="ID10806" s="200" t="s">
        <v>23384</v>
      </c>
      <c r="IE10806" s="200" t="s">
        <v>23385</v>
      </c>
      <c r="IF10806" s="200" t="s">
        <v>17242</v>
      </c>
    </row>
    <row r="10807" spans="237:240" x14ac:dyDescent="0.3">
      <c r="IC10807" s="200" t="s">
        <v>23379</v>
      </c>
      <c r="ID10807" s="200" t="s">
        <v>23386</v>
      </c>
      <c r="IE10807" s="200" t="s">
        <v>23387</v>
      </c>
      <c r="IF10807" s="200" t="s">
        <v>17242</v>
      </c>
    </row>
    <row r="10808" spans="237:240" x14ac:dyDescent="0.3">
      <c r="IC10808" s="200" t="s">
        <v>23388</v>
      </c>
      <c r="ID10808" s="200" t="s">
        <v>23389</v>
      </c>
      <c r="IE10808" s="200" t="s">
        <v>23390</v>
      </c>
      <c r="IF10808" s="200" t="s">
        <v>17242</v>
      </c>
    </row>
    <row r="10809" spans="237:240" x14ac:dyDescent="0.3">
      <c r="IC10809" s="200" t="s">
        <v>23388</v>
      </c>
      <c r="ID10809" s="200" t="s">
        <v>23391</v>
      </c>
      <c r="IE10809" s="200" t="s">
        <v>23392</v>
      </c>
      <c r="IF10809" s="200" t="s">
        <v>17242</v>
      </c>
    </row>
    <row r="10810" spans="237:240" x14ac:dyDescent="0.3">
      <c r="IC10810" s="200" t="s">
        <v>23388</v>
      </c>
      <c r="ID10810" s="200" t="s">
        <v>23393</v>
      </c>
      <c r="IE10810" s="200" t="s">
        <v>23394</v>
      </c>
      <c r="IF10810" s="200" t="s">
        <v>17242</v>
      </c>
    </row>
    <row r="10811" spans="237:240" x14ac:dyDescent="0.3">
      <c r="IC10811" s="200" t="s">
        <v>23388</v>
      </c>
      <c r="ID10811" s="200" t="s">
        <v>23395</v>
      </c>
      <c r="IE10811" s="200" t="s">
        <v>23396</v>
      </c>
      <c r="IF10811" s="200" t="s">
        <v>17242</v>
      </c>
    </row>
    <row r="10812" spans="237:240" x14ac:dyDescent="0.3">
      <c r="IC10812" s="200" t="s">
        <v>23397</v>
      </c>
      <c r="ID10812" s="200" t="s">
        <v>23398</v>
      </c>
      <c r="IE10812" s="200" t="s">
        <v>23399</v>
      </c>
      <c r="IF10812" s="200" t="s">
        <v>17242</v>
      </c>
    </row>
    <row r="10813" spans="237:240" x14ac:dyDescent="0.3">
      <c r="IC10813" s="200" t="s">
        <v>23397</v>
      </c>
      <c r="ID10813" s="200" t="s">
        <v>23400</v>
      </c>
      <c r="IE10813" s="200" t="s">
        <v>23401</v>
      </c>
      <c r="IF10813" s="200" t="s">
        <v>17242</v>
      </c>
    </row>
    <row r="10814" spans="237:240" x14ac:dyDescent="0.3">
      <c r="IC10814" s="200" t="s">
        <v>23402</v>
      </c>
      <c r="ID10814" s="200" t="s">
        <v>23403</v>
      </c>
      <c r="IE10814" s="200" t="s">
        <v>23404</v>
      </c>
      <c r="IF10814" s="200" t="s">
        <v>17242</v>
      </c>
    </row>
    <row r="10815" spans="237:240" x14ac:dyDescent="0.3">
      <c r="IC10815" s="200" t="s">
        <v>23405</v>
      </c>
      <c r="ID10815" s="200" t="s">
        <v>23406</v>
      </c>
      <c r="IE10815" s="200" t="s">
        <v>23407</v>
      </c>
      <c r="IF10815" s="200" t="s">
        <v>17242</v>
      </c>
    </row>
    <row r="10816" spans="237:240" x14ac:dyDescent="0.3">
      <c r="IC10816" s="200" t="s">
        <v>23408</v>
      </c>
      <c r="ID10816" s="200" t="s">
        <v>23409</v>
      </c>
      <c r="IE10816" s="200" t="s">
        <v>23410</v>
      </c>
      <c r="IF10816" s="200" t="s">
        <v>17242</v>
      </c>
    </row>
    <row r="10817" spans="237:240" x14ac:dyDescent="0.3">
      <c r="IC10817" s="200" t="s">
        <v>23411</v>
      </c>
      <c r="ID10817" s="200" t="s">
        <v>23412</v>
      </c>
      <c r="IE10817" s="200" t="s">
        <v>23413</v>
      </c>
      <c r="IF10817" s="200" t="s">
        <v>17242</v>
      </c>
    </row>
    <row r="10818" spans="237:240" x14ac:dyDescent="0.3">
      <c r="IC10818" s="200" t="s">
        <v>23414</v>
      </c>
      <c r="ID10818" s="200" t="s">
        <v>23415</v>
      </c>
      <c r="IE10818" s="200" t="s">
        <v>23416</v>
      </c>
      <c r="IF10818" s="200" t="s">
        <v>17242</v>
      </c>
    </row>
    <row r="10819" spans="237:240" x14ac:dyDescent="0.3">
      <c r="IC10819" s="200" t="s">
        <v>23417</v>
      </c>
      <c r="ID10819" s="200" t="s">
        <v>23418</v>
      </c>
      <c r="IE10819" s="200" t="s">
        <v>23419</v>
      </c>
      <c r="IF10819" s="200" t="s">
        <v>17242</v>
      </c>
    </row>
    <row r="10820" spans="237:240" x14ac:dyDescent="0.3">
      <c r="IC10820" s="200" t="s">
        <v>23417</v>
      </c>
      <c r="ID10820" s="200" t="s">
        <v>23420</v>
      </c>
      <c r="IE10820" s="200" t="s">
        <v>23421</v>
      </c>
      <c r="IF10820" s="200" t="s">
        <v>17242</v>
      </c>
    </row>
    <row r="10821" spans="237:240" x14ac:dyDescent="0.3">
      <c r="IC10821" s="200" t="s">
        <v>23422</v>
      </c>
      <c r="ID10821" s="200" t="s">
        <v>23423</v>
      </c>
      <c r="IE10821" s="200" t="s">
        <v>23424</v>
      </c>
      <c r="IF10821" s="200" t="s">
        <v>17242</v>
      </c>
    </row>
    <row r="10822" spans="237:240" x14ac:dyDescent="0.3">
      <c r="IC10822" s="200" t="s">
        <v>23425</v>
      </c>
      <c r="ID10822" s="200" t="s">
        <v>23426</v>
      </c>
      <c r="IE10822" s="200" t="s">
        <v>23427</v>
      </c>
      <c r="IF10822" s="200" t="s">
        <v>17242</v>
      </c>
    </row>
    <row r="10823" spans="237:240" x14ac:dyDescent="0.3">
      <c r="IC10823" s="200" t="s">
        <v>23425</v>
      </c>
      <c r="ID10823" s="200" t="s">
        <v>23428</v>
      </c>
      <c r="IE10823" s="200" t="s">
        <v>23429</v>
      </c>
      <c r="IF10823" s="200" t="s">
        <v>17242</v>
      </c>
    </row>
    <row r="10824" spans="237:240" x14ac:dyDescent="0.3">
      <c r="IC10824" s="200" t="s">
        <v>23430</v>
      </c>
      <c r="ID10824" s="200" t="s">
        <v>23431</v>
      </c>
      <c r="IE10824" s="200" t="s">
        <v>23432</v>
      </c>
      <c r="IF10824" s="200" t="s">
        <v>17242</v>
      </c>
    </row>
    <row r="10825" spans="237:240" x14ac:dyDescent="0.3">
      <c r="IC10825" s="200" t="s">
        <v>23430</v>
      </c>
      <c r="ID10825" s="200" t="s">
        <v>23433</v>
      </c>
      <c r="IE10825" s="200" t="s">
        <v>23434</v>
      </c>
      <c r="IF10825" s="200" t="s">
        <v>17242</v>
      </c>
    </row>
    <row r="10826" spans="237:240" x14ac:dyDescent="0.3">
      <c r="IC10826" s="200" t="s">
        <v>23430</v>
      </c>
      <c r="ID10826" s="200" t="s">
        <v>23435</v>
      </c>
      <c r="IE10826" s="200" t="s">
        <v>23436</v>
      </c>
      <c r="IF10826" s="200" t="s">
        <v>17242</v>
      </c>
    </row>
    <row r="10827" spans="237:240" x14ac:dyDescent="0.3">
      <c r="IC10827" s="200" t="s">
        <v>23430</v>
      </c>
      <c r="ID10827" s="200" t="s">
        <v>23437</v>
      </c>
      <c r="IE10827" s="200" t="s">
        <v>23438</v>
      </c>
      <c r="IF10827" s="200" t="s">
        <v>17242</v>
      </c>
    </row>
    <row r="10828" spans="237:240" x14ac:dyDescent="0.3">
      <c r="IC10828" s="200" t="s">
        <v>23430</v>
      </c>
      <c r="ID10828" s="200" t="s">
        <v>23439</v>
      </c>
      <c r="IE10828" s="200" t="s">
        <v>23440</v>
      </c>
      <c r="IF10828" s="200" t="s">
        <v>17242</v>
      </c>
    </row>
    <row r="10829" spans="237:240" x14ac:dyDescent="0.3">
      <c r="IC10829" s="200" t="s">
        <v>23430</v>
      </c>
      <c r="ID10829" s="200" t="s">
        <v>23441</v>
      </c>
      <c r="IE10829" s="200" t="s">
        <v>23442</v>
      </c>
      <c r="IF10829" s="200" t="s">
        <v>17242</v>
      </c>
    </row>
    <row r="10830" spans="237:240" x14ac:dyDescent="0.3">
      <c r="IC10830" s="200" t="s">
        <v>23430</v>
      </c>
      <c r="ID10830" s="200" t="s">
        <v>23443</v>
      </c>
      <c r="IE10830" s="200" t="s">
        <v>23444</v>
      </c>
      <c r="IF10830" s="200" t="s">
        <v>17242</v>
      </c>
    </row>
    <row r="10831" spans="237:240" x14ac:dyDescent="0.3">
      <c r="IC10831" s="200" t="s">
        <v>23430</v>
      </c>
      <c r="ID10831" s="200" t="s">
        <v>23445</v>
      </c>
      <c r="IE10831" s="200" t="s">
        <v>23446</v>
      </c>
      <c r="IF10831" s="200" t="s">
        <v>17242</v>
      </c>
    </row>
    <row r="10832" spans="237:240" x14ac:dyDescent="0.3">
      <c r="IC10832" s="200" t="s">
        <v>23447</v>
      </c>
      <c r="ID10832" s="200" t="s">
        <v>23448</v>
      </c>
      <c r="IE10832" s="200" t="s">
        <v>23449</v>
      </c>
      <c r="IF10832" s="200" t="s">
        <v>17242</v>
      </c>
    </row>
    <row r="10833" spans="237:240" x14ac:dyDescent="0.3">
      <c r="IC10833" s="200" t="s">
        <v>23447</v>
      </c>
      <c r="ID10833" s="200" t="s">
        <v>23450</v>
      </c>
      <c r="IE10833" s="200" t="s">
        <v>23451</v>
      </c>
      <c r="IF10833" s="200" t="s">
        <v>17242</v>
      </c>
    </row>
    <row r="10834" spans="237:240" x14ac:dyDescent="0.3">
      <c r="IC10834" s="200" t="s">
        <v>23447</v>
      </c>
      <c r="ID10834" s="200" t="s">
        <v>23452</v>
      </c>
      <c r="IE10834" s="200" t="s">
        <v>23453</v>
      </c>
      <c r="IF10834" s="200" t="s">
        <v>17242</v>
      </c>
    </row>
    <row r="10835" spans="237:240" x14ac:dyDescent="0.3">
      <c r="IC10835" s="200" t="s">
        <v>23447</v>
      </c>
      <c r="ID10835" s="200" t="s">
        <v>23454</v>
      </c>
      <c r="IE10835" s="200" t="s">
        <v>23455</v>
      </c>
      <c r="IF10835" s="200" t="s">
        <v>17242</v>
      </c>
    </row>
    <row r="10836" spans="237:240" x14ac:dyDescent="0.3">
      <c r="IC10836" s="200" t="s">
        <v>23447</v>
      </c>
      <c r="ID10836" s="200" t="s">
        <v>23456</v>
      </c>
      <c r="IE10836" s="200" t="s">
        <v>23457</v>
      </c>
      <c r="IF10836" s="200" t="s">
        <v>17242</v>
      </c>
    </row>
    <row r="10837" spans="237:240" x14ac:dyDescent="0.3">
      <c r="IC10837" s="200" t="s">
        <v>23447</v>
      </c>
      <c r="ID10837" s="200" t="s">
        <v>23458</v>
      </c>
      <c r="IE10837" s="200" t="s">
        <v>23459</v>
      </c>
      <c r="IF10837" s="200" t="s">
        <v>17242</v>
      </c>
    </row>
    <row r="10838" spans="237:240" x14ac:dyDescent="0.3">
      <c r="IC10838" s="200" t="s">
        <v>23447</v>
      </c>
      <c r="ID10838" s="200" t="s">
        <v>23460</v>
      </c>
      <c r="IE10838" s="200" t="s">
        <v>23461</v>
      </c>
      <c r="IF10838" s="200" t="s">
        <v>17242</v>
      </c>
    </row>
    <row r="10839" spans="237:240" x14ac:dyDescent="0.3">
      <c r="IC10839" s="200" t="s">
        <v>23447</v>
      </c>
      <c r="ID10839" s="200" t="s">
        <v>23462</v>
      </c>
      <c r="IE10839" s="200" t="s">
        <v>23463</v>
      </c>
      <c r="IF10839" s="200" t="s">
        <v>17242</v>
      </c>
    </row>
    <row r="10840" spans="237:240" x14ac:dyDescent="0.3">
      <c r="IC10840" s="200" t="s">
        <v>23447</v>
      </c>
      <c r="ID10840" s="200" t="s">
        <v>23464</v>
      </c>
      <c r="IE10840" s="200" t="s">
        <v>23465</v>
      </c>
      <c r="IF10840" s="200" t="s">
        <v>17242</v>
      </c>
    </row>
    <row r="10841" spans="237:240" x14ac:dyDescent="0.3">
      <c r="IC10841" s="200" t="s">
        <v>23447</v>
      </c>
      <c r="ID10841" s="200" t="s">
        <v>9736</v>
      </c>
      <c r="IE10841" s="200" t="s">
        <v>23466</v>
      </c>
      <c r="IF10841" s="200" t="s">
        <v>17242</v>
      </c>
    </row>
    <row r="10842" spans="237:240" x14ac:dyDescent="0.3">
      <c r="IC10842" s="200" t="s">
        <v>23447</v>
      </c>
      <c r="ID10842" s="200" t="s">
        <v>23467</v>
      </c>
      <c r="IE10842" s="200" t="s">
        <v>23468</v>
      </c>
      <c r="IF10842" s="200" t="s">
        <v>17242</v>
      </c>
    </row>
    <row r="10843" spans="237:240" x14ac:dyDescent="0.3">
      <c r="IC10843" s="200" t="s">
        <v>23447</v>
      </c>
      <c r="ID10843" s="200" t="s">
        <v>23469</v>
      </c>
      <c r="IE10843" s="200" t="s">
        <v>23470</v>
      </c>
      <c r="IF10843" s="200" t="s">
        <v>17242</v>
      </c>
    </row>
    <row r="10844" spans="237:240" x14ac:dyDescent="0.3">
      <c r="IC10844" s="200" t="s">
        <v>23447</v>
      </c>
      <c r="ID10844" s="200" t="s">
        <v>20451</v>
      </c>
      <c r="IE10844" s="200" t="s">
        <v>23471</v>
      </c>
      <c r="IF10844" s="200" t="s">
        <v>17242</v>
      </c>
    </row>
    <row r="10845" spans="237:240" x14ac:dyDescent="0.3">
      <c r="IC10845" s="200" t="s">
        <v>23472</v>
      </c>
      <c r="ID10845" s="200" t="s">
        <v>23473</v>
      </c>
      <c r="IE10845" s="200" t="s">
        <v>23474</v>
      </c>
      <c r="IF10845" s="200" t="s">
        <v>17242</v>
      </c>
    </row>
    <row r="10846" spans="237:240" x14ac:dyDescent="0.3">
      <c r="IC10846" s="200" t="s">
        <v>23475</v>
      </c>
      <c r="ID10846" s="200" t="s">
        <v>19544</v>
      </c>
      <c r="IE10846" s="200" t="s">
        <v>23476</v>
      </c>
      <c r="IF10846" s="200" t="s">
        <v>17242</v>
      </c>
    </row>
    <row r="10847" spans="237:240" x14ac:dyDescent="0.3">
      <c r="IC10847" s="200" t="s">
        <v>23475</v>
      </c>
      <c r="ID10847" s="200" t="s">
        <v>23477</v>
      </c>
      <c r="IE10847" s="200" t="s">
        <v>23478</v>
      </c>
      <c r="IF10847" s="200" t="s">
        <v>17242</v>
      </c>
    </row>
    <row r="10848" spans="237:240" x14ac:dyDescent="0.3">
      <c r="IC10848" s="200" t="s">
        <v>23475</v>
      </c>
      <c r="ID10848" s="200" t="s">
        <v>23479</v>
      </c>
      <c r="IE10848" s="200" t="s">
        <v>23480</v>
      </c>
      <c r="IF10848" s="200" t="s">
        <v>17242</v>
      </c>
    </row>
    <row r="10849" spans="237:240" x14ac:dyDescent="0.3">
      <c r="IC10849" s="200" t="s">
        <v>23481</v>
      </c>
      <c r="ID10849" s="200" t="s">
        <v>23482</v>
      </c>
      <c r="IE10849" s="200" t="s">
        <v>23483</v>
      </c>
      <c r="IF10849" s="200" t="s">
        <v>17242</v>
      </c>
    </row>
    <row r="10850" spans="237:240" x14ac:dyDescent="0.3">
      <c r="IC10850" s="200" t="s">
        <v>23484</v>
      </c>
      <c r="ID10850" s="200" t="s">
        <v>23485</v>
      </c>
      <c r="IE10850" s="200" t="s">
        <v>23486</v>
      </c>
      <c r="IF10850" s="200" t="s">
        <v>17242</v>
      </c>
    </row>
    <row r="10851" spans="237:240" x14ac:dyDescent="0.3">
      <c r="IC10851" s="200" t="s">
        <v>23484</v>
      </c>
      <c r="ID10851" s="200" t="s">
        <v>23487</v>
      </c>
      <c r="IE10851" s="200" t="s">
        <v>23488</v>
      </c>
      <c r="IF10851" s="200" t="s">
        <v>17242</v>
      </c>
    </row>
    <row r="10852" spans="237:240" x14ac:dyDescent="0.3">
      <c r="IC10852" s="200" t="s">
        <v>23489</v>
      </c>
      <c r="ID10852" s="200" t="s">
        <v>23490</v>
      </c>
      <c r="IE10852" s="200" t="s">
        <v>23491</v>
      </c>
      <c r="IF10852" s="200" t="s">
        <v>17242</v>
      </c>
    </row>
    <row r="10853" spans="237:240" x14ac:dyDescent="0.3">
      <c r="IC10853" s="200" t="s">
        <v>23489</v>
      </c>
      <c r="ID10853" s="200" t="s">
        <v>23492</v>
      </c>
      <c r="IE10853" s="200" t="s">
        <v>23493</v>
      </c>
      <c r="IF10853" s="200" t="s">
        <v>17242</v>
      </c>
    </row>
    <row r="10854" spans="237:240" x14ac:dyDescent="0.3">
      <c r="IC10854" s="200" t="s">
        <v>23489</v>
      </c>
      <c r="ID10854" s="200" t="s">
        <v>23494</v>
      </c>
      <c r="IE10854" s="200" t="s">
        <v>23495</v>
      </c>
      <c r="IF10854" s="200" t="s">
        <v>17242</v>
      </c>
    </row>
    <row r="10855" spans="237:240" x14ac:dyDescent="0.3">
      <c r="IC10855" s="200" t="s">
        <v>23496</v>
      </c>
      <c r="ID10855" s="200" t="s">
        <v>23497</v>
      </c>
      <c r="IE10855" s="200" t="s">
        <v>23498</v>
      </c>
      <c r="IF10855" s="200" t="s">
        <v>17242</v>
      </c>
    </row>
    <row r="10856" spans="237:240" x14ac:dyDescent="0.3">
      <c r="IC10856" s="200" t="s">
        <v>23496</v>
      </c>
      <c r="ID10856" s="200" t="s">
        <v>23499</v>
      </c>
      <c r="IE10856" s="200" t="s">
        <v>23500</v>
      </c>
      <c r="IF10856" s="200" t="s">
        <v>17242</v>
      </c>
    </row>
    <row r="10857" spans="237:240" x14ac:dyDescent="0.3">
      <c r="IC10857" s="200" t="s">
        <v>23496</v>
      </c>
      <c r="ID10857" s="200" t="s">
        <v>23501</v>
      </c>
      <c r="IE10857" s="200" t="s">
        <v>23502</v>
      </c>
      <c r="IF10857" s="200" t="s">
        <v>17242</v>
      </c>
    </row>
    <row r="10858" spans="237:240" x14ac:dyDescent="0.3">
      <c r="IC10858" s="200" t="s">
        <v>23496</v>
      </c>
      <c r="ID10858" s="200" t="s">
        <v>23503</v>
      </c>
      <c r="IE10858" s="200" t="s">
        <v>23504</v>
      </c>
      <c r="IF10858" s="200" t="s">
        <v>17242</v>
      </c>
    </row>
    <row r="10859" spans="237:240" x14ac:dyDescent="0.3">
      <c r="IC10859" s="200" t="s">
        <v>23496</v>
      </c>
      <c r="ID10859" s="200" t="s">
        <v>23505</v>
      </c>
      <c r="IE10859" s="200" t="s">
        <v>23506</v>
      </c>
      <c r="IF10859" s="200" t="s">
        <v>17242</v>
      </c>
    </row>
    <row r="10860" spans="237:240" x14ac:dyDescent="0.3">
      <c r="IC10860" s="200" t="s">
        <v>23507</v>
      </c>
      <c r="ID10860" s="200" t="s">
        <v>23508</v>
      </c>
      <c r="IE10860" s="200" t="s">
        <v>23509</v>
      </c>
      <c r="IF10860" s="200" t="s">
        <v>17242</v>
      </c>
    </row>
    <row r="10861" spans="237:240" x14ac:dyDescent="0.3">
      <c r="IC10861" s="200" t="s">
        <v>23510</v>
      </c>
      <c r="ID10861" s="200" t="s">
        <v>23511</v>
      </c>
      <c r="IE10861" s="200" t="s">
        <v>23512</v>
      </c>
      <c r="IF10861" s="200" t="s">
        <v>17242</v>
      </c>
    </row>
    <row r="10862" spans="237:240" x14ac:dyDescent="0.3">
      <c r="IC10862" s="200" t="s">
        <v>23510</v>
      </c>
      <c r="ID10862" s="200" t="s">
        <v>23513</v>
      </c>
      <c r="IE10862" s="200" t="s">
        <v>23514</v>
      </c>
      <c r="IF10862" s="200" t="s">
        <v>17242</v>
      </c>
    </row>
    <row r="10863" spans="237:240" x14ac:dyDescent="0.3">
      <c r="IC10863" s="200" t="s">
        <v>23510</v>
      </c>
      <c r="ID10863" s="200" t="s">
        <v>23515</v>
      </c>
      <c r="IE10863" s="200" t="s">
        <v>23516</v>
      </c>
      <c r="IF10863" s="200" t="s">
        <v>17242</v>
      </c>
    </row>
    <row r="10864" spans="237:240" x14ac:dyDescent="0.3">
      <c r="IC10864" s="200" t="s">
        <v>23517</v>
      </c>
      <c r="ID10864" s="200" t="s">
        <v>23518</v>
      </c>
      <c r="IE10864" s="200" t="s">
        <v>23519</v>
      </c>
      <c r="IF10864" s="200" t="s">
        <v>17242</v>
      </c>
    </row>
    <row r="10865" spans="237:240" x14ac:dyDescent="0.3">
      <c r="IC10865" s="200" t="s">
        <v>23520</v>
      </c>
      <c r="ID10865" s="200" t="s">
        <v>23521</v>
      </c>
      <c r="IE10865" s="200" t="s">
        <v>23522</v>
      </c>
      <c r="IF10865" s="200" t="s">
        <v>17242</v>
      </c>
    </row>
    <row r="10866" spans="237:240" x14ac:dyDescent="0.3">
      <c r="IC10866" s="200" t="s">
        <v>23520</v>
      </c>
      <c r="ID10866" s="200" t="s">
        <v>23523</v>
      </c>
      <c r="IE10866" s="200" t="s">
        <v>23524</v>
      </c>
      <c r="IF10866" s="200" t="s">
        <v>17242</v>
      </c>
    </row>
    <row r="10867" spans="237:240" x14ac:dyDescent="0.3">
      <c r="IC10867" s="200" t="s">
        <v>23525</v>
      </c>
      <c r="ID10867" s="200" t="s">
        <v>23526</v>
      </c>
      <c r="IE10867" s="200" t="s">
        <v>23527</v>
      </c>
      <c r="IF10867" s="200" t="s">
        <v>17242</v>
      </c>
    </row>
    <row r="10868" spans="237:240" x14ac:dyDescent="0.3">
      <c r="IC10868" s="200" t="s">
        <v>23525</v>
      </c>
      <c r="ID10868" s="200" t="s">
        <v>23528</v>
      </c>
      <c r="IE10868" s="200" t="s">
        <v>23529</v>
      </c>
      <c r="IF10868" s="200" t="s">
        <v>17242</v>
      </c>
    </row>
    <row r="10869" spans="237:240" x14ac:dyDescent="0.3">
      <c r="IC10869" s="200" t="s">
        <v>23525</v>
      </c>
      <c r="ID10869" s="200" t="s">
        <v>23530</v>
      </c>
      <c r="IE10869" s="200" t="s">
        <v>23531</v>
      </c>
      <c r="IF10869" s="200" t="s">
        <v>17242</v>
      </c>
    </row>
    <row r="10870" spans="237:240" x14ac:dyDescent="0.3">
      <c r="IC10870" s="200" t="s">
        <v>23525</v>
      </c>
      <c r="ID10870" s="200" t="s">
        <v>23532</v>
      </c>
      <c r="IE10870" s="200" t="s">
        <v>23533</v>
      </c>
      <c r="IF10870" s="200" t="s">
        <v>17242</v>
      </c>
    </row>
    <row r="10871" spans="237:240" x14ac:dyDescent="0.3">
      <c r="IC10871" s="200" t="s">
        <v>23525</v>
      </c>
      <c r="ID10871" s="200" t="s">
        <v>23534</v>
      </c>
      <c r="IE10871" s="200" t="s">
        <v>23535</v>
      </c>
      <c r="IF10871" s="200" t="s">
        <v>17242</v>
      </c>
    </row>
    <row r="10872" spans="237:240" x14ac:dyDescent="0.3">
      <c r="IC10872" s="200" t="s">
        <v>23525</v>
      </c>
      <c r="ID10872" s="200" t="s">
        <v>23536</v>
      </c>
      <c r="IE10872" s="200" t="s">
        <v>23537</v>
      </c>
      <c r="IF10872" s="200" t="s">
        <v>17242</v>
      </c>
    </row>
    <row r="10873" spans="237:240" x14ac:dyDescent="0.3">
      <c r="IC10873" s="200" t="s">
        <v>23525</v>
      </c>
      <c r="ID10873" s="200" t="s">
        <v>5818</v>
      </c>
      <c r="IE10873" s="200" t="s">
        <v>23538</v>
      </c>
      <c r="IF10873" s="200" t="s">
        <v>17242</v>
      </c>
    </row>
    <row r="10874" spans="237:240" x14ac:dyDescent="0.3">
      <c r="IC10874" s="200" t="s">
        <v>23539</v>
      </c>
      <c r="ID10874" s="200" t="s">
        <v>23540</v>
      </c>
      <c r="IE10874" s="200" t="s">
        <v>23541</v>
      </c>
      <c r="IF10874" s="200" t="s">
        <v>17242</v>
      </c>
    </row>
    <row r="10875" spans="237:240" x14ac:dyDescent="0.3">
      <c r="IC10875" s="200" t="s">
        <v>23539</v>
      </c>
      <c r="ID10875" s="200" t="s">
        <v>23542</v>
      </c>
      <c r="IE10875" s="200" t="s">
        <v>23543</v>
      </c>
      <c r="IF10875" s="200" t="s">
        <v>17242</v>
      </c>
    </row>
    <row r="10876" spans="237:240" x14ac:dyDescent="0.3">
      <c r="IC10876" s="200" t="s">
        <v>23539</v>
      </c>
      <c r="ID10876" s="200" t="s">
        <v>23544</v>
      </c>
      <c r="IE10876" s="200" t="s">
        <v>23545</v>
      </c>
      <c r="IF10876" s="200" t="s">
        <v>17242</v>
      </c>
    </row>
    <row r="10877" spans="237:240" x14ac:dyDescent="0.3">
      <c r="IC10877" s="200" t="s">
        <v>23539</v>
      </c>
      <c r="ID10877" s="200" t="s">
        <v>23546</v>
      </c>
      <c r="IE10877" s="200" t="s">
        <v>23547</v>
      </c>
      <c r="IF10877" s="200" t="s">
        <v>17242</v>
      </c>
    </row>
    <row r="10878" spans="237:240" x14ac:dyDescent="0.3">
      <c r="IC10878" s="200" t="s">
        <v>23539</v>
      </c>
      <c r="ID10878" s="200" t="s">
        <v>23548</v>
      </c>
      <c r="IE10878" s="200" t="s">
        <v>23549</v>
      </c>
      <c r="IF10878" s="200" t="s">
        <v>17242</v>
      </c>
    </row>
    <row r="10879" spans="237:240" x14ac:dyDescent="0.3">
      <c r="IC10879" s="200" t="s">
        <v>23539</v>
      </c>
      <c r="ID10879" s="200" t="s">
        <v>23550</v>
      </c>
      <c r="IE10879" s="200" t="s">
        <v>23551</v>
      </c>
      <c r="IF10879" s="200" t="s">
        <v>17242</v>
      </c>
    </row>
    <row r="10880" spans="237:240" x14ac:dyDescent="0.3">
      <c r="IC10880" s="200" t="s">
        <v>23539</v>
      </c>
      <c r="ID10880" s="200" t="s">
        <v>23552</v>
      </c>
      <c r="IE10880" s="200" t="s">
        <v>23553</v>
      </c>
      <c r="IF10880" s="200" t="s">
        <v>17242</v>
      </c>
    </row>
    <row r="10881" spans="237:240" x14ac:dyDescent="0.3">
      <c r="IC10881" s="200" t="s">
        <v>23539</v>
      </c>
      <c r="ID10881" s="200" t="s">
        <v>23554</v>
      </c>
      <c r="IE10881" s="200" t="s">
        <v>23555</v>
      </c>
      <c r="IF10881" s="200" t="s">
        <v>17242</v>
      </c>
    </row>
    <row r="10882" spans="237:240" x14ac:dyDescent="0.3">
      <c r="IC10882" s="200" t="s">
        <v>23539</v>
      </c>
      <c r="ID10882" s="200" t="s">
        <v>23556</v>
      </c>
      <c r="IE10882" s="200" t="s">
        <v>23557</v>
      </c>
      <c r="IF10882" s="200" t="s">
        <v>17242</v>
      </c>
    </row>
    <row r="10883" spans="237:240" x14ac:dyDescent="0.3">
      <c r="IC10883" s="200" t="s">
        <v>23539</v>
      </c>
      <c r="ID10883" s="200" t="s">
        <v>23558</v>
      </c>
      <c r="IE10883" s="200" t="s">
        <v>23559</v>
      </c>
      <c r="IF10883" s="200" t="s">
        <v>17242</v>
      </c>
    </row>
    <row r="10884" spans="237:240" x14ac:dyDescent="0.3">
      <c r="IC10884" s="200" t="s">
        <v>23539</v>
      </c>
      <c r="ID10884" s="200" t="s">
        <v>1284</v>
      </c>
      <c r="IE10884" s="200" t="s">
        <v>23560</v>
      </c>
      <c r="IF10884" s="200" t="s">
        <v>17242</v>
      </c>
    </row>
    <row r="10885" spans="237:240" x14ac:dyDescent="0.3">
      <c r="IC10885" s="200" t="s">
        <v>23539</v>
      </c>
      <c r="ID10885" s="200" t="s">
        <v>23561</v>
      </c>
      <c r="IE10885" s="200" t="s">
        <v>23562</v>
      </c>
      <c r="IF10885" s="200" t="s">
        <v>17242</v>
      </c>
    </row>
    <row r="10886" spans="237:240" x14ac:dyDescent="0.3">
      <c r="IC10886" s="200" t="s">
        <v>23539</v>
      </c>
      <c r="ID10886" s="200" t="s">
        <v>23563</v>
      </c>
      <c r="IE10886" s="200" t="s">
        <v>23564</v>
      </c>
      <c r="IF10886" s="200" t="s">
        <v>17242</v>
      </c>
    </row>
    <row r="10887" spans="237:240" x14ac:dyDescent="0.3">
      <c r="IC10887" s="200" t="s">
        <v>23565</v>
      </c>
      <c r="ID10887" s="200" t="s">
        <v>23566</v>
      </c>
      <c r="IE10887" s="200" t="s">
        <v>23567</v>
      </c>
      <c r="IF10887" s="200" t="s">
        <v>17242</v>
      </c>
    </row>
    <row r="10888" spans="237:240" x14ac:dyDescent="0.3">
      <c r="IC10888" s="200" t="s">
        <v>23568</v>
      </c>
      <c r="ID10888" s="200" t="s">
        <v>23569</v>
      </c>
      <c r="IE10888" s="200" t="s">
        <v>23570</v>
      </c>
      <c r="IF10888" s="200" t="s">
        <v>17242</v>
      </c>
    </row>
    <row r="10889" spans="237:240" x14ac:dyDescent="0.3">
      <c r="IC10889" s="200" t="s">
        <v>23568</v>
      </c>
      <c r="ID10889" s="200" t="s">
        <v>23571</v>
      </c>
      <c r="IE10889" s="200" t="s">
        <v>23572</v>
      </c>
      <c r="IF10889" s="200" t="s">
        <v>17242</v>
      </c>
    </row>
    <row r="10890" spans="237:240" x14ac:dyDescent="0.3">
      <c r="IC10890" s="200" t="s">
        <v>23573</v>
      </c>
      <c r="ID10890" s="200" t="s">
        <v>23574</v>
      </c>
      <c r="IE10890" s="200" t="s">
        <v>23575</v>
      </c>
      <c r="IF10890" s="200" t="s">
        <v>17242</v>
      </c>
    </row>
    <row r="10891" spans="237:240" x14ac:dyDescent="0.3">
      <c r="IC10891" s="200" t="s">
        <v>23573</v>
      </c>
      <c r="ID10891" s="200" t="s">
        <v>23576</v>
      </c>
      <c r="IE10891" s="200" t="s">
        <v>23577</v>
      </c>
      <c r="IF10891" s="200" t="s">
        <v>17242</v>
      </c>
    </row>
    <row r="10892" spans="237:240" x14ac:dyDescent="0.3">
      <c r="IC10892" s="200" t="s">
        <v>23578</v>
      </c>
      <c r="ID10892" s="200" t="s">
        <v>23579</v>
      </c>
      <c r="IE10892" s="200" t="s">
        <v>23580</v>
      </c>
      <c r="IF10892" s="200" t="s">
        <v>17242</v>
      </c>
    </row>
    <row r="10893" spans="237:240" x14ac:dyDescent="0.3">
      <c r="IC10893" s="200" t="s">
        <v>23578</v>
      </c>
      <c r="ID10893" s="200" t="s">
        <v>23581</v>
      </c>
      <c r="IE10893" s="200" t="s">
        <v>23582</v>
      </c>
      <c r="IF10893" s="200" t="s">
        <v>17242</v>
      </c>
    </row>
    <row r="10894" spans="237:240" x14ac:dyDescent="0.3">
      <c r="IC10894" s="200" t="s">
        <v>23583</v>
      </c>
      <c r="ID10894" s="200" t="s">
        <v>23584</v>
      </c>
      <c r="IE10894" s="200" t="s">
        <v>23585</v>
      </c>
      <c r="IF10894" s="200" t="s">
        <v>17242</v>
      </c>
    </row>
    <row r="10895" spans="237:240" x14ac:dyDescent="0.3">
      <c r="IC10895" s="200" t="s">
        <v>23586</v>
      </c>
      <c r="ID10895" s="200" t="s">
        <v>23587</v>
      </c>
      <c r="IE10895" s="200" t="s">
        <v>23588</v>
      </c>
      <c r="IF10895" s="200" t="s">
        <v>17242</v>
      </c>
    </row>
    <row r="10896" spans="237:240" x14ac:dyDescent="0.3">
      <c r="IC10896" s="200" t="s">
        <v>23589</v>
      </c>
      <c r="ID10896" s="200" t="s">
        <v>8680</v>
      </c>
      <c r="IE10896" s="200" t="s">
        <v>23590</v>
      </c>
      <c r="IF10896" s="200" t="s">
        <v>17242</v>
      </c>
    </row>
    <row r="10897" spans="237:240" x14ac:dyDescent="0.3">
      <c r="IC10897" s="200" t="s">
        <v>23589</v>
      </c>
      <c r="ID10897" s="200" t="s">
        <v>23591</v>
      </c>
      <c r="IE10897" s="200" t="s">
        <v>23592</v>
      </c>
      <c r="IF10897" s="200" t="s">
        <v>17242</v>
      </c>
    </row>
    <row r="10898" spans="237:240" x14ac:dyDescent="0.3">
      <c r="IC10898" s="200" t="s">
        <v>23593</v>
      </c>
      <c r="ID10898" s="200" t="s">
        <v>23594</v>
      </c>
      <c r="IE10898" s="200" t="s">
        <v>23595</v>
      </c>
      <c r="IF10898" s="200" t="s">
        <v>17242</v>
      </c>
    </row>
    <row r="10899" spans="237:240" x14ac:dyDescent="0.3">
      <c r="IC10899" s="200" t="s">
        <v>23593</v>
      </c>
      <c r="ID10899" s="200" t="s">
        <v>23596</v>
      </c>
      <c r="IE10899" s="200" t="s">
        <v>23597</v>
      </c>
      <c r="IF10899" s="200" t="s">
        <v>17242</v>
      </c>
    </row>
    <row r="10900" spans="237:240" x14ac:dyDescent="0.3">
      <c r="IC10900" s="200" t="s">
        <v>23593</v>
      </c>
      <c r="ID10900" s="200" t="s">
        <v>23598</v>
      </c>
      <c r="IE10900" s="200" t="s">
        <v>23599</v>
      </c>
      <c r="IF10900" s="200" t="s">
        <v>17242</v>
      </c>
    </row>
    <row r="10901" spans="237:240" x14ac:dyDescent="0.3">
      <c r="IC10901" s="200" t="s">
        <v>23593</v>
      </c>
      <c r="ID10901" s="200" t="s">
        <v>23600</v>
      </c>
      <c r="IE10901" s="200" t="s">
        <v>23601</v>
      </c>
      <c r="IF10901" s="200" t="s">
        <v>17242</v>
      </c>
    </row>
    <row r="10902" spans="237:240" x14ac:dyDescent="0.3">
      <c r="IC10902" s="200" t="s">
        <v>23593</v>
      </c>
      <c r="ID10902" s="200" t="s">
        <v>23602</v>
      </c>
      <c r="IE10902" s="200" t="s">
        <v>23603</v>
      </c>
      <c r="IF10902" s="200" t="s">
        <v>17242</v>
      </c>
    </row>
    <row r="10903" spans="237:240" x14ac:dyDescent="0.3">
      <c r="IC10903" s="200" t="s">
        <v>23593</v>
      </c>
      <c r="ID10903" s="200" t="s">
        <v>23604</v>
      </c>
      <c r="IE10903" s="200" t="s">
        <v>23605</v>
      </c>
      <c r="IF10903" s="200" t="s">
        <v>17242</v>
      </c>
    </row>
    <row r="10904" spans="237:240" x14ac:dyDescent="0.3">
      <c r="IC10904" s="200" t="s">
        <v>23593</v>
      </c>
      <c r="ID10904" s="200" t="s">
        <v>23606</v>
      </c>
      <c r="IE10904" s="200" t="s">
        <v>23607</v>
      </c>
      <c r="IF10904" s="200" t="s">
        <v>17242</v>
      </c>
    </row>
    <row r="10905" spans="237:240" x14ac:dyDescent="0.3">
      <c r="IC10905" s="200" t="s">
        <v>23593</v>
      </c>
      <c r="ID10905" s="200" t="s">
        <v>23608</v>
      </c>
      <c r="IE10905" s="200" t="s">
        <v>23609</v>
      </c>
      <c r="IF10905" s="200" t="s">
        <v>17242</v>
      </c>
    </row>
    <row r="10906" spans="237:240" x14ac:dyDescent="0.3">
      <c r="IC10906" s="200" t="s">
        <v>23593</v>
      </c>
      <c r="ID10906" s="200" t="s">
        <v>23610</v>
      </c>
      <c r="IE10906" s="200" t="s">
        <v>23611</v>
      </c>
      <c r="IF10906" s="200" t="s">
        <v>17242</v>
      </c>
    </row>
    <row r="10907" spans="237:240" x14ac:dyDescent="0.3">
      <c r="IC10907" s="200" t="s">
        <v>23593</v>
      </c>
      <c r="ID10907" s="200" t="s">
        <v>23612</v>
      </c>
      <c r="IE10907" s="200" t="s">
        <v>23613</v>
      </c>
      <c r="IF10907" s="200" t="s">
        <v>17242</v>
      </c>
    </row>
    <row r="10908" spans="237:240" x14ac:dyDescent="0.3">
      <c r="IC10908" s="200" t="s">
        <v>23614</v>
      </c>
      <c r="ID10908" s="200" t="s">
        <v>23615</v>
      </c>
      <c r="IE10908" s="200" t="s">
        <v>23616</v>
      </c>
      <c r="IF10908" s="200" t="s">
        <v>17242</v>
      </c>
    </row>
    <row r="10909" spans="237:240" x14ac:dyDescent="0.3">
      <c r="IC10909" s="200" t="s">
        <v>23614</v>
      </c>
      <c r="ID10909" s="200" t="s">
        <v>23617</v>
      </c>
      <c r="IE10909" s="200" t="s">
        <v>23618</v>
      </c>
      <c r="IF10909" s="200" t="s">
        <v>17242</v>
      </c>
    </row>
    <row r="10910" spans="237:240" x14ac:dyDescent="0.3">
      <c r="IC10910" s="200" t="s">
        <v>23614</v>
      </c>
      <c r="ID10910" s="200" t="s">
        <v>23619</v>
      </c>
      <c r="IE10910" s="200" t="s">
        <v>23620</v>
      </c>
      <c r="IF10910" s="200" t="s">
        <v>17242</v>
      </c>
    </row>
    <row r="10911" spans="237:240" x14ac:dyDescent="0.3">
      <c r="IC10911" s="200" t="s">
        <v>23614</v>
      </c>
      <c r="ID10911" s="200" t="s">
        <v>23621</v>
      </c>
      <c r="IE10911" s="200" t="s">
        <v>23622</v>
      </c>
      <c r="IF10911" s="200" t="s">
        <v>17242</v>
      </c>
    </row>
    <row r="10912" spans="237:240" x14ac:dyDescent="0.3">
      <c r="IC10912" s="200" t="s">
        <v>23614</v>
      </c>
      <c r="ID10912" s="200" t="s">
        <v>23623</v>
      </c>
      <c r="IE10912" s="200" t="s">
        <v>23624</v>
      </c>
      <c r="IF10912" s="200" t="s">
        <v>17242</v>
      </c>
    </row>
    <row r="10913" spans="237:240" x14ac:dyDescent="0.3">
      <c r="IC10913" s="200" t="s">
        <v>23625</v>
      </c>
      <c r="ID10913" s="200" t="s">
        <v>23626</v>
      </c>
      <c r="IE10913" s="200" t="s">
        <v>23627</v>
      </c>
      <c r="IF10913" s="200" t="s">
        <v>17242</v>
      </c>
    </row>
    <row r="10914" spans="237:240" x14ac:dyDescent="0.3">
      <c r="IC10914" s="200" t="s">
        <v>23628</v>
      </c>
      <c r="ID10914" s="200" t="s">
        <v>23629</v>
      </c>
      <c r="IE10914" s="200" t="s">
        <v>23630</v>
      </c>
      <c r="IF10914" s="200" t="s">
        <v>17242</v>
      </c>
    </row>
    <row r="10915" spans="237:240" x14ac:dyDescent="0.3">
      <c r="IC10915" s="200" t="s">
        <v>23631</v>
      </c>
      <c r="ID10915" s="200" t="s">
        <v>23632</v>
      </c>
      <c r="IE10915" s="200" t="s">
        <v>23633</v>
      </c>
      <c r="IF10915" s="200" t="s">
        <v>17242</v>
      </c>
    </row>
    <row r="10916" spans="237:240" x14ac:dyDescent="0.3">
      <c r="IC10916" s="200" t="s">
        <v>23634</v>
      </c>
      <c r="ID10916" s="200" t="s">
        <v>23635</v>
      </c>
      <c r="IE10916" s="200" t="s">
        <v>23636</v>
      </c>
      <c r="IF10916" s="200" t="s">
        <v>17242</v>
      </c>
    </row>
    <row r="10917" spans="237:240" x14ac:dyDescent="0.3">
      <c r="IC10917" s="200" t="s">
        <v>23634</v>
      </c>
      <c r="ID10917" s="200" t="s">
        <v>23637</v>
      </c>
      <c r="IE10917" s="200" t="s">
        <v>23638</v>
      </c>
      <c r="IF10917" s="200" t="s">
        <v>17242</v>
      </c>
    </row>
    <row r="10918" spans="237:240" x14ac:dyDescent="0.3">
      <c r="IC10918" s="200" t="s">
        <v>23634</v>
      </c>
      <c r="ID10918" s="200" t="s">
        <v>23639</v>
      </c>
      <c r="IE10918" s="200" t="s">
        <v>23640</v>
      </c>
      <c r="IF10918" s="200" t="s">
        <v>17242</v>
      </c>
    </row>
    <row r="10919" spans="237:240" x14ac:dyDescent="0.3">
      <c r="IC10919" s="200" t="s">
        <v>23641</v>
      </c>
      <c r="ID10919" s="200" t="s">
        <v>23642</v>
      </c>
      <c r="IE10919" s="200" t="s">
        <v>23643</v>
      </c>
      <c r="IF10919" s="200" t="s">
        <v>23644</v>
      </c>
    </row>
    <row r="10920" spans="237:240" x14ac:dyDescent="0.3">
      <c r="IC10920" s="200" t="s">
        <v>23645</v>
      </c>
      <c r="ID10920" s="200" t="s">
        <v>23642</v>
      </c>
      <c r="IE10920" s="200" t="s">
        <v>23643</v>
      </c>
      <c r="IF10920" s="200" t="s">
        <v>23644</v>
      </c>
    </row>
    <row r="10921" spans="237:240" x14ac:dyDescent="0.3">
      <c r="IC10921" s="200" t="s">
        <v>23646</v>
      </c>
      <c r="ID10921" s="200" t="s">
        <v>23642</v>
      </c>
      <c r="IE10921" s="200" t="s">
        <v>23643</v>
      </c>
      <c r="IF10921" s="200" t="s">
        <v>23644</v>
      </c>
    </row>
    <row r="10922" spans="237:240" x14ac:dyDescent="0.3">
      <c r="IC10922" s="200" t="s">
        <v>23647</v>
      </c>
      <c r="ID10922" s="200" t="s">
        <v>23642</v>
      </c>
      <c r="IE10922" s="200" t="s">
        <v>23643</v>
      </c>
      <c r="IF10922" s="200" t="s">
        <v>23644</v>
      </c>
    </row>
    <row r="10923" spans="237:240" x14ac:dyDescent="0.3">
      <c r="IC10923" s="200" t="s">
        <v>23648</v>
      </c>
      <c r="ID10923" s="200" t="s">
        <v>23642</v>
      </c>
      <c r="IE10923" s="200" t="s">
        <v>23643</v>
      </c>
      <c r="IF10923" s="200" t="s">
        <v>23644</v>
      </c>
    </row>
    <row r="10924" spans="237:240" x14ac:dyDescent="0.3">
      <c r="IC10924" s="200" t="s">
        <v>23649</v>
      </c>
      <c r="ID10924" s="200" t="s">
        <v>23642</v>
      </c>
      <c r="IE10924" s="200" t="s">
        <v>23643</v>
      </c>
      <c r="IF10924" s="200" t="s">
        <v>23644</v>
      </c>
    </row>
    <row r="10925" spans="237:240" x14ac:dyDescent="0.3">
      <c r="IC10925" s="200" t="s">
        <v>23650</v>
      </c>
      <c r="ID10925" s="200" t="s">
        <v>23642</v>
      </c>
      <c r="IE10925" s="200" t="s">
        <v>23643</v>
      </c>
      <c r="IF10925" s="200" t="s">
        <v>23644</v>
      </c>
    </row>
    <row r="10926" spans="237:240" x14ac:dyDescent="0.3">
      <c r="IC10926" s="200" t="s">
        <v>23651</v>
      </c>
      <c r="ID10926" s="200" t="s">
        <v>23642</v>
      </c>
      <c r="IE10926" s="200" t="s">
        <v>23652</v>
      </c>
      <c r="IF10926" s="200" t="s">
        <v>23644</v>
      </c>
    </row>
    <row r="10927" spans="237:240" x14ac:dyDescent="0.3">
      <c r="IC10927" s="200" t="s">
        <v>23653</v>
      </c>
      <c r="ID10927" s="200" t="s">
        <v>23642</v>
      </c>
      <c r="IE10927" s="200" t="s">
        <v>23652</v>
      </c>
      <c r="IF10927" s="200" t="s">
        <v>23644</v>
      </c>
    </row>
    <row r="10928" spans="237:240" x14ac:dyDescent="0.3">
      <c r="IC10928" s="200" t="s">
        <v>23654</v>
      </c>
      <c r="ID10928" s="200" t="s">
        <v>23642</v>
      </c>
      <c r="IE10928" s="200" t="s">
        <v>23652</v>
      </c>
      <c r="IF10928" s="200" t="s">
        <v>23644</v>
      </c>
    </row>
    <row r="10929" spans="237:240" x14ac:dyDescent="0.3">
      <c r="IC10929" s="200" t="s">
        <v>23655</v>
      </c>
      <c r="ID10929" s="200" t="s">
        <v>23642</v>
      </c>
      <c r="IE10929" s="200" t="s">
        <v>23652</v>
      </c>
      <c r="IF10929" s="200" t="s">
        <v>23644</v>
      </c>
    </row>
    <row r="10930" spans="237:240" x14ac:dyDescent="0.3">
      <c r="IC10930" s="200" t="s">
        <v>23656</v>
      </c>
      <c r="ID10930" s="200" t="s">
        <v>23642</v>
      </c>
      <c r="IE10930" s="200" t="s">
        <v>23657</v>
      </c>
      <c r="IF10930" s="200" t="s">
        <v>23644</v>
      </c>
    </row>
    <row r="10931" spans="237:240" x14ac:dyDescent="0.3">
      <c r="IC10931" s="200" t="s">
        <v>23658</v>
      </c>
      <c r="ID10931" s="200" t="s">
        <v>23642</v>
      </c>
      <c r="IE10931" s="200" t="s">
        <v>23657</v>
      </c>
      <c r="IF10931" s="200" t="s">
        <v>23644</v>
      </c>
    </row>
    <row r="10932" spans="237:240" x14ac:dyDescent="0.3">
      <c r="IC10932" s="200" t="s">
        <v>23659</v>
      </c>
      <c r="ID10932" s="200" t="s">
        <v>23642</v>
      </c>
      <c r="IE10932" s="200" t="s">
        <v>23657</v>
      </c>
      <c r="IF10932" s="200" t="s">
        <v>23644</v>
      </c>
    </row>
    <row r="10933" spans="237:240" x14ac:dyDescent="0.3">
      <c r="IC10933" s="200" t="s">
        <v>23660</v>
      </c>
      <c r="ID10933" s="200" t="s">
        <v>23661</v>
      </c>
      <c r="IE10933" s="200" t="s">
        <v>23662</v>
      </c>
      <c r="IF10933" s="200" t="s">
        <v>13255</v>
      </c>
    </row>
    <row r="10934" spans="237:240" x14ac:dyDescent="0.3">
      <c r="IC10934" s="200" t="s">
        <v>23663</v>
      </c>
      <c r="ID10934" s="200" t="s">
        <v>23664</v>
      </c>
      <c r="IE10934" s="200" t="s">
        <v>23665</v>
      </c>
      <c r="IF10934" s="200" t="s">
        <v>23644</v>
      </c>
    </row>
    <row r="10935" spans="237:240" x14ac:dyDescent="0.3">
      <c r="IC10935" s="200" t="s">
        <v>23666</v>
      </c>
      <c r="ID10935" s="200" t="s">
        <v>23667</v>
      </c>
      <c r="IE10935" s="200" t="s">
        <v>23668</v>
      </c>
      <c r="IF10935" s="200" t="s">
        <v>23644</v>
      </c>
    </row>
    <row r="10936" spans="237:240" x14ac:dyDescent="0.3">
      <c r="IC10936" s="200" t="s">
        <v>23669</v>
      </c>
      <c r="ID10936" s="200" t="s">
        <v>23670</v>
      </c>
      <c r="IE10936" s="200" t="s">
        <v>23671</v>
      </c>
      <c r="IF10936" s="200" t="s">
        <v>23644</v>
      </c>
    </row>
    <row r="10937" spans="237:240" x14ac:dyDescent="0.3">
      <c r="IC10937" s="200" t="s">
        <v>23672</v>
      </c>
      <c r="ID10937" s="200" t="s">
        <v>23673</v>
      </c>
      <c r="IE10937" s="200" t="s">
        <v>23674</v>
      </c>
      <c r="IF10937" s="200" t="s">
        <v>23644</v>
      </c>
    </row>
    <row r="10938" spans="237:240" x14ac:dyDescent="0.3">
      <c r="IC10938" s="200" t="s">
        <v>23675</v>
      </c>
      <c r="ID10938" s="200" t="s">
        <v>23676</v>
      </c>
      <c r="IE10938" s="200" t="s">
        <v>23677</v>
      </c>
      <c r="IF10938" s="200" t="s">
        <v>13255</v>
      </c>
    </row>
    <row r="10939" spans="237:240" x14ac:dyDescent="0.3">
      <c r="IC10939" s="200" t="s">
        <v>23678</v>
      </c>
      <c r="ID10939" s="200" t="s">
        <v>23679</v>
      </c>
      <c r="IE10939" s="200" t="s">
        <v>23680</v>
      </c>
      <c r="IF10939" s="200" t="s">
        <v>13255</v>
      </c>
    </row>
    <row r="10940" spans="237:240" x14ac:dyDescent="0.3">
      <c r="IC10940" s="200" t="s">
        <v>23681</v>
      </c>
      <c r="ID10940" s="200" t="s">
        <v>23682</v>
      </c>
      <c r="IE10940" s="200" t="s">
        <v>23683</v>
      </c>
      <c r="IF10940" s="200" t="s">
        <v>13255</v>
      </c>
    </row>
    <row r="10941" spans="237:240" x14ac:dyDescent="0.3">
      <c r="IC10941" s="200" t="s">
        <v>23684</v>
      </c>
      <c r="ID10941" s="200" t="s">
        <v>23685</v>
      </c>
      <c r="IE10941" s="200" t="s">
        <v>23686</v>
      </c>
      <c r="IF10941" s="200" t="s">
        <v>13255</v>
      </c>
    </row>
    <row r="10942" spans="237:240" x14ac:dyDescent="0.3">
      <c r="IC10942" s="200" t="s">
        <v>23687</v>
      </c>
      <c r="ID10942" s="200" t="s">
        <v>23688</v>
      </c>
      <c r="IE10942" s="200" t="s">
        <v>23689</v>
      </c>
      <c r="IF10942" s="200" t="s">
        <v>23644</v>
      </c>
    </row>
    <row r="10943" spans="237:240" x14ac:dyDescent="0.3">
      <c r="IC10943" s="200" t="s">
        <v>23687</v>
      </c>
      <c r="ID10943" s="200" t="s">
        <v>23690</v>
      </c>
      <c r="IE10943" s="200" t="s">
        <v>23691</v>
      </c>
      <c r="IF10943" s="200" t="s">
        <v>23644</v>
      </c>
    </row>
    <row r="10944" spans="237:240" x14ac:dyDescent="0.3">
      <c r="IC10944" s="200" t="s">
        <v>23687</v>
      </c>
      <c r="ID10944" s="200" t="s">
        <v>23692</v>
      </c>
      <c r="IE10944" s="200" t="s">
        <v>23693</v>
      </c>
      <c r="IF10944" s="200" t="s">
        <v>23644</v>
      </c>
    </row>
    <row r="10945" spans="237:240" x14ac:dyDescent="0.3">
      <c r="IC10945" s="200" t="s">
        <v>23694</v>
      </c>
      <c r="ID10945" s="200" t="s">
        <v>23695</v>
      </c>
      <c r="IE10945" s="200" t="s">
        <v>23696</v>
      </c>
      <c r="IF10945" s="200" t="s">
        <v>23644</v>
      </c>
    </row>
    <row r="10946" spans="237:240" x14ac:dyDescent="0.3">
      <c r="IC10946" s="200" t="s">
        <v>23697</v>
      </c>
      <c r="ID10946" s="200" t="s">
        <v>23698</v>
      </c>
      <c r="IE10946" s="200" t="s">
        <v>23699</v>
      </c>
      <c r="IF10946" s="200" t="s">
        <v>23644</v>
      </c>
    </row>
    <row r="10947" spans="237:240" x14ac:dyDescent="0.3">
      <c r="IC10947" s="200" t="s">
        <v>23700</v>
      </c>
      <c r="ID10947" s="200" t="s">
        <v>23701</v>
      </c>
      <c r="IE10947" s="200" t="s">
        <v>23702</v>
      </c>
      <c r="IF10947" s="200" t="s">
        <v>23644</v>
      </c>
    </row>
    <row r="10948" spans="237:240" x14ac:dyDescent="0.3">
      <c r="IC10948" s="200" t="s">
        <v>23703</v>
      </c>
      <c r="ID10948" s="200" t="s">
        <v>17131</v>
      </c>
      <c r="IE10948" s="200" t="s">
        <v>23704</v>
      </c>
      <c r="IF10948" s="200" t="s">
        <v>23644</v>
      </c>
    </row>
    <row r="10949" spans="237:240" x14ac:dyDescent="0.3">
      <c r="IC10949" s="200" t="s">
        <v>23705</v>
      </c>
      <c r="ID10949" s="200" t="s">
        <v>23706</v>
      </c>
      <c r="IE10949" s="200" t="s">
        <v>23707</v>
      </c>
      <c r="IF10949" s="200" t="s">
        <v>23644</v>
      </c>
    </row>
    <row r="10950" spans="237:240" x14ac:dyDescent="0.3">
      <c r="IC10950" s="200" t="s">
        <v>23708</v>
      </c>
      <c r="ID10950" s="200" t="s">
        <v>23709</v>
      </c>
      <c r="IE10950" s="200" t="s">
        <v>23710</v>
      </c>
      <c r="IF10950" s="200" t="s">
        <v>23644</v>
      </c>
    </row>
    <row r="10951" spans="237:240" x14ac:dyDescent="0.3">
      <c r="IC10951" s="200" t="s">
        <v>23711</v>
      </c>
      <c r="ID10951" s="200" t="s">
        <v>23712</v>
      </c>
      <c r="IE10951" s="200" t="s">
        <v>23713</v>
      </c>
      <c r="IF10951" s="200" t="s">
        <v>23644</v>
      </c>
    </row>
    <row r="10952" spans="237:240" x14ac:dyDescent="0.3">
      <c r="IC10952" s="200" t="s">
        <v>23714</v>
      </c>
      <c r="ID10952" s="200" t="s">
        <v>23715</v>
      </c>
      <c r="IE10952" s="200" t="s">
        <v>23716</v>
      </c>
      <c r="IF10952" s="200" t="s">
        <v>23644</v>
      </c>
    </row>
    <row r="10953" spans="237:240" x14ac:dyDescent="0.3">
      <c r="IC10953" s="200" t="s">
        <v>23717</v>
      </c>
      <c r="ID10953" s="200" t="s">
        <v>23718</v>
      </c>
      <c r="IE10953" s="200" t="s">
        <v>23719</v>
      </c>
      <c r="IF10953" s="200" t="s">
        <v>23644</v>
      </c>
    </row>
    <row r="10954" spans="237:240" x14ac:dyDescent="0.3">
      <c r="IC10954" s="200" t="s">
        <v>23720</v>
      </c>
      <c r="ID10954" s="200" t="s">
        <v>23721</v>
      </c>
      <c r="IE10954" s="200" t="s">
        <v>23722</v>
      </c>
      <c r="IF10954" s="200" t="s">
        <v>23644</v>
      </c>
    </row>
    <row r="10955" spans="237:240" x14ac:dyDescent="0.3">
      <c r="IC10955" s="200" t="s">
        <v>23723</v>
      </c>
      <c r="ID10955" s="200" t="s">
        <v>23721</v>
      </c>
      <c r="IE10955" s="200" t="s">
        <v>23722</v>
      </c>
      <c r="IF10955" s="200" t="s">
        <v>23644</v>
      </c>
    </row>
    <row r="10956" spans="237:240" x14ac:dyDescent="0.3">
      <c r="IC10956" s="200" t="s">
        <v>23724</v>
      </c>
      <c r="ID10956" s="200" t="s">
        <v>23721</v>
      </c>
      <c r="IE10956" s="200" t="s">
        <v>23722</v>
      </c>
      <c r="IF10956" s="200" t="s">
        <v>23644</v>
      </c>
    </row>
    <row r="10957" spans="237:240" x14ac:dyDescent="0.3">
      <c r="IC10957" s="200" t="s">
        <v>23725</v>
      </c>
      <c r="ID10957" s="200" t="s">
        <v>23721</v>
      </c>
      <c r="IE10957" s="200" t="s">
        <v>23722</v>
      </c>
      <c r="IF10957" s="200" t="s">
        <v>23644</v>
      </c>
    </row>
    <row r="10958" spans="237:240" x14ac:dyDescent="0.3">
      <c r="IC10958" s="200" t="s">
        <v>23726</v>
      </c>
      <c r="ID10958" s="200" t="s">
        <v>23721</v>
      </c>
      <c r="IE10958" s="200" t="s">
        <v>23722</v>
      </c>
      <c r="IF10958" s="200" t="s">
        <v>23644</v>
      </c>
    </row>
    <row r="10959" spans="237:240" x14ac:dyDescent="0.3">
      <c r="IC10959" s="200" t="s">
        <v>23727</v>
      </c>
      <c r="ID10959" s="200" t="s">
        <v>23721</v>
      </c>
      <c r="IE10959" s="200" t="s">
        <v>23722</v>
      </c>
      <c r="IF10959" s="200" t="s">
        <v>23644</v>
      </c>
    </row>
    <row r="10960" spans="237:240" x14ac:dyDescent="0.3">
      <c r="IC10960" s="200" t="s">
        <v>23728</v>
      </c>
      <c r="ID10960" s="200" t="s">
        <v>23721</v>
      </c>
      <c r="IE10960" s="200" t="s">
        <v>23722</v>
      </c>
      <c r="IF10960" s="200" t="s">
        <v>23644</v>
      </c>
    </row>
    <row r="10961" spans="237:240" x14ac:dyDescent="0.3">
      <c r="IC10961" s="200" t="s">
        <v>23729</v>
      </c>
      <c r="ID10961" s="200" t="s">
        <v>23721</v>
      </c>
      <c r="IE10961" s="200" t="s">
        <v>23722</v>
      </c>
      <c r="IF10961" s="200" t="s">
        <v>23644</v>
      </c>
    </row>
    <row r="10962" spans="237:240" x14ac:dyDescent="0.3">
      <c r="IC10962" s="200" t="s">
        <v>23730</v>
      </c>
      <c r="ID10962" s="200" t="s">
        <v>23731</v>
      </c>
      <c r="IE10962" s="200" t="s">
        <v>23732</v>
      </c>
      <c r="IF10962" s="200" t="s">
        <v>23644</v>
      </c>
    </row>
    <row r="10963" spans="237:240" x14ac:dyDescent="0.3">
      <c r="IC10963" s="200" t="s">
        <v>23733</v>
      </c>
      <c r="ID10963" s="200" t="s">
        <v>23734</v>
      </c>
      <c r="IE10963" s="200" t="s">
        <v>23735</v>
      </c>
      <c r="IF10963" s="200" t="s">
        <v>23644</v>
      </c>
    </row>
    <row r="10964" spans="237:240" x14ac:dyDescent="0.3">
      <c r="IC10964" s="200" t="s">
        <v>23736</v>
      </c>
      <c r="ID10964" s="200" t="s">
        <v>22856</v>
      </c>
      <c r="IE10964" s="200" t="s">
        <v>23737</v>
      </c>
      <c r="IF10964" s="200" t="s">
        <v>23644</v>
      </c>
    </row>
    <row r="10965" spans="237:240" x14ac:dyDescent="0.3">
      <c r="IC10965" s="200" t="s">
        <v>23738</v>
      </c>
      <c r="ID10965" s="200" t="s">
        <v>23739</v>
      </c>
      <c r="IE10965" s="200" t="s">
        <v>23740</v>
      </c>
      <c r="IF10965" s="200" t="s">
        <v>23644</v>
      </c>
    </row>
    <row r="10966" spans="237:240" x14ac:dyDescent="0.3">
      <c r="IC10966" s="200" t="s">
        <v>23741</v>
      </c>
      <c r="ID10966" s="200" t="s">
        <v>23742</v>
      </c>
      <c r="IE10966" s="200" t="s">
        <v>23743</v>
      </c>
      <c r="IF10966" s="200" t="s">
        <v>23644</v>
      </c>
    </row>
    <row r="10967" spans="237:240" x14ac:dyDescent="0.3">
      <c r="IC10967" s="200" t="s">
        <v>23744</v>
      </c>
      <c r="ID10967" s="200" t="s">
        <v>23745</v>
      </c>
      <c r="IE10967" s="200" t="s">
        <v>23746</v>
      </c>
      <c r="IF10967" s="200" t="s">
        <v>23644</v>
      </c>
    </row>
    <row r="10968" spans="237:240" x14ac:dyDescent="0.3">
      <c r="IC10968" s="200" t="s">
        <v>23747</v>
      </c>
      <c r="ID10968" s="200" t="s">
        <v>23748</v>
      </c>
      <c r="IE10968" s="200" t="s">
        <v>23749</v>
      </c>
      <c r="IF10968" s="200" t="s">
        <v>23644</v>
      </c>
    </row>
    <row r="10969" spans="237:240" x14ac:dyDescent="0.3">
      <c r="IC10969" s="200" t="s">
        <v>23750</v>
      </c>
      <c r="ID10969" s="200" t="s">
        <v>23751</v>
      </c>
      <c r="IE10969" s="200" t="s">
        <v>23752</v>
      </c>
      <c r="IF10969" s="200" t="s">
        <v>23644</v>
      </c>
    </row>
    <row r="10970" spans="237:240" x14ac:dyDescent="0.3">
      <c r="IC10970" s="200" t="s">
        <v>23753</v>
      </c>
      <c r="ID10970" s="200" t="s">
        <v>23754</v>
      </c>
      <c r="IE10970" s="200" t="s">
        <v>23755</v>
      </c>
      <c r="IF10970" s="200" t="s">
        <v>23644</v>
      </c>
    </row>
    <row r="10971" spans="237:240" x14ac:dyDescent="0.3">
      <c r="IC10971" s="200" t="s">
        <v>23756</v>
      </c>
      <c r="ID10971" s="200" t="s">
        <v>23757</v>
      </c>
      <c r="IE10971" s="200" t="s">
        <v>23758</v>
      </c>
      <c r="IF10971" s="200" t="s">
        <v>23644</v>
      </c>
    </row>
    <row r="10972" spans="237:240" x14ac:dyDescent="0.3">
      <c r="IC10972" s="200" t="s">
        <v>23759</v>
      </c>
      <c r="ID10972" s="200" t="s">
        <v>23760</v>
      </c>
      <c r="IE10972" s="200" t="s">
        <v>23761</v>
      </c>
      <c r="IF10972" s="200" t="s">
        <v>23644</v>
      </c>
    </row>
    <row r="10973" spans="237:240" x14ac:dyDescent="0.3">
      <c r="IC10973" s="200" t="s">
        <v>23762</v>
      </c>
      <c r="ID10973" s="200" t="s">
        <v>23763</v>
      </c>
      <c r="IE10973" s="200" t="s">
        <v>23764</v>
      </c>
      <c r="IF10973" s="200" t="s">
        <v>13255</v>
      </c>
    </row>
    <row r="10974" spans="237:240" x14ac:dyDescent="0.3">
      <c r="IC10974" s="200" t="s">
        <v>23765</v>
      </c>
      <c r="ID10974" s="200" t="s">
        <v>23766</v>
      </c>
      <c r="IE10974" s="200" t="s">
        <v>23767</v>
      </c>
      <c r="IF10974" s="200" t="s">
        <v>23644</v>
      </c>
    </row>
    <row r="10975" spans="237:240" x14ac:dyDescent="0.3">
      <c r="IC10975" s="200" t="s">
        <v>23768</v>
      </c>
      <c r="ID10975" s="200" t="s">
        <v>23769</v>
      </c>
      <c r="IE10975" s="200" t="s">
        <v>23770</v>
      </c>
      <c r="IF10975" s="200" t="s">
        <v>23644</v>
      </c>
    </row>
    <row r="10976" spans="237:240" x14ac:dyDescent="0.3">
      <c r="IC10976" s="200" t="s">
        <v>23771</v>
      </c>
      <c r="ID10976" s="200" t="s">
        <v>22892</v>
      </c>
      <c r="IE10976" s="200" t="s">
        <v>23772</v>
      </c>
      <c r="IF10976" s="200" t="s">
        <v>23644</v>
      </c>
    </row>
    <row r="10977" spans="237:240" x14ac:dyDescent="0.3">
      <c r="IC10977" s="200" t="s">
        <v>23773</v>
      </c>
      <c r="ID10977" s="200" t="s">
        <v>23774</v>
      </c>
      <c r="IE10977" s="200" t="s">
        <v>23775</v>
      </c>
      <c r="IF10977" s="200" t="s">
        <v>23644</v>
      </c>
    </row>
    <row r="10978" spans="237:240" x14ac:dyDescent="0.3">
      <c r="IC10978" s="200" t="s">
        <v>23776</v>
      </c>
      <c r="ID10978" s="200" t="s">
        <v>23777</v>
      </c>
      <c r="IE10978" s="200" t="s">
        <v>23778</v>
      </c>
      <c r="IF10978" s="200" t="s">
        <v>23644</v>
      </c>
    </row>
    <row r="10979" spans="237:240" x14ac:dyDescent="0.3">
      <c r="IC10979" s="200" t="s">
        <v>23779</v>
      </c>
      <c r="ID10979" s="200" t="s">
        <v>23780</v>
      </c>
      <c r="IE10979" s="200" t="s">
        <v>23781</v>
      </c>
      <c r="IF10979" s="200" t="s">
        <v>23644</v>
      </c>
    </row>
    <row r="10980" spans="237:240" x14ac:dyDescent="0.3">
      <c r="IC10980" s="200" t="s">
        <v>23782</v>
      </c>
      <c r="ID10980" s="200" t="s">
        <v>23783</v>
      </c>
      <c r="IE10980" s="200" t="s">
        <v>23784</v>
      </c>
      <c r="IF10980" s="200" t="s">
        <v>23644</v>
      </c>
    </row>
    <row r="10981" spans="237:240" x14ac:dyDescent="0.3">
      <c r="IC10981" s="200" t="s">
        <v>23785</v>
      </c>
      <c r="ID10981" s="200" t="s">
        <v>23786</v>
      </c>
      <c r="IE10981" s="200" t="s">
        <v>23787</v>
      </c>
      <c r="IF10981" s="200" t="s">
        <v>23644</v>
      </c>
    </row>
    <row r="10982" spans="237:240" x14ac:dyDescent="0.3">
      <c r="IC10982" s="200" t="s">
        <v>23788</v>
      </c>
      <c r="ID10982" s="200" t="s">
        <v>23789</v>
      </c>
      <c r="IE10982" s="200" t="s">
        <v>23790</v>
      </c>
      <c r="IF10982" s="200" t="s">
        <v>23644</v>
      </c>
    </row>
    <row r="10983" spans="237:240" x14ac:dyDescent="0.3">
      <c r="IC10983" s="200" t="s">
        <v>23791</v>
      </c>
      <c r="ID10983" s="200" t="s">
        <v>23792</v>
      </c>
      <c r="IE10983" s="200" t="s">
        <v>23793</v>
      </c>
      <c r="IF10983" s="200" t="s">
        <v>23644</v>
      </c>
    </row>
    <row r="10984" spans="237:240" x14ac:dyDescent="0.3">
      <c r="IC10984" s="200" t="s">
        <v>23794</v>
      </c>
      <c r="ID10984" s="200" t="s">
        <v>23795</v>
      </c>
      <c r="IE10984" s="200" t="s">
        <v>23796</v>
      </c>
      <c r="IF10984" s="200" t="s">
        <v>23644</v>
      </c>
    </row>
    <row r="10985" spans="237:240" x14ac:dyDescent="0.3">
      <c r="IC10985" s="200" t="s">
        <v>23797</v>
      </c>
      <c r="ID10985" s="200" t="s">
        <v>23798</v>
      </c>
      <c r="IE10985" s="200" t="s">
        <v>23799</v>
      </c>
      <c r="IF10985" s="200" t="s">
        <v>23644</v>
      </c>
    </row>
    <row r="10986" spans="237:240" x14ac:dyDescent="0.3">
      <c r="IC10986" s="200" t="s">
        <v>23800</v>
      </c>
      <c r="ID10986" s="200" t="s">
        <v>23415</v>
      </c>
      <c r="IE10986" s="200" t="s">
        <v>23801</v>
      </c>
      <c r="IF10986" s="200" t="s">
        <v>13255</v>
      </c>
    </row>
    <row r="10987" spans="237:240" x14ac:dyDescent="0.3">
      <c r="IC10987" s="200" t="s">
        <v>23800</v>
      </c>
      <c r="ID10987" s="200" t="s">
        <v>23802</v>
      </c>
      <c r="IE10987" s="200" t="s">
        <v>23803</v>
      </c>
      <c r="IF10987" s="200" t="s">
        <v>23644</v>
      </c>
    </row>
    <row r="10988" spans="237:240" x14ac:dyDescent="0.3">
      <c r="IC10988" s="200" t="s">
        <v>23804</v>
      </c>
      <c r="ID10988" s="200" t="s">
        <v>23805</v>
      </c>
      <c r="IE10988" s="200" t="s">
        <v>23806</v>
      </c>
      <c r="IF10988" s="200" t="s">
        <v>23644</v>
      </c>
    </row>
    <row r="10989" spans="237:240" x14ac:dyDescent="0.3">
      <c r="IC10989" s="200" t="s">
        <v>23807</v>
      </c>
      <c r="ID10989" s="200" t="s">
        <v>23808</v>
      </c>
      <c r="IE10989" s="200" t="s">
        <v>23809</v>
      </c>
      <c r="IF10989" s="200" t="s">
        <v>23644</v>
      </c>
    </row>
    <row r="10990" spans="237:240" x14ac:dyDescent="0.3">
      <c r="IC10990" s="200" t="s">
        <v>23810</v>
      </c>
      <c r="ID10990" s="200" t="s">
        <v>22096</v>
      </c>
      <c r="IE10990" s="200" t="s">
        <v>23811</v>
      </c>
      <c r="IF10990" s="200" t="s">
        <v>23644</v>
      </c>
    </row>
    <row r="10991" spans="237:240" x14ac:dyDescent="0.3">
      <c r="IC10991" s="200" t="s">
        <v>23812</v>
      </c>
      <c r="ID10991" s="200" t="s">
        <v>23813</v>
      </c>
      <c r="IE10991" s="200" t="s">
        <v>23814</v>
      </c>
      <c r="IF10991" s="200" t="s">
        <v>23644</v>
      </c>
    </row>
    <row r="10992" spans="237:240" x14ac:dyDescent="0.3">
      <c r="IC10992" s="200" t="s">
        <v>23815</v>
      </c>
      <c r="ID10992" s="200" t="s">
        <v>23816</v>
      </c>
      <c r="IE10992" s="200" t="s">
        <v>23817</v>
      </c>
      <c r="IF10992" s="200" t="s">
        <v>13255</v>
      </c>
    </row>
    <row r="10993" spans="237:240" x14ac:dyDescent="0.3">
      <c r="IC10993" s="200" t="s">
        <v>23818</v>
      </c>
      <c r="ID10993" s="200" t="s">
        <v>23819</v>
      </c>
      <c r="IE10993" s="200" t="s">
        <v>23820</v>
      </c>
      <c r="IF10993" s="200" t="s">
        <v>13255</v>
      </c>
    </row>
    <row r="10994" spans="237:240" x14ac:dyDescent="0.3">
      <c r="IC10994" s="200" t="s">
        <v>23821</v>
      </c>
      <c r="ID10994" s="200" t="s">
        <v>23822</v>
      </c>
      <c r="IE10994" s="200" t="s">
        <v>23823</v>
      </c>
      <c r="IF10994" s="200" t="s">
        <v>23644</v>
      </c>
    </row>
    <row r="10995" spans="237:240" x14ac:dyDescent="0.3">
      <c r="IC10995" s="200" t="s">
        <v>23824</v>
      </c>
      <c r="ID10995" s="200" t="s">
        <v>23825</v>
      </c>
      <c r="IE10995" s="200" t="s">
        <v>23826</v>
      </c>
      <c r="IF10995" s="200" t="s">
        <v>23644</v>
      </c>
    </row>
    <row r="10996" spans="237:240" x14ac:dyDescent="0.3">
      <c r="IC10996" s="200" t="s">
        <v>23827</v>
      </c>
      <c r="ID10996" s="200" t="s">
        <v>23828</v>
      </c>
      <c r="IE10996" s="200" t="s">
        <v>23829</v>
      </c>
      <c r="IF10996" s="200" t="s">
        <v>13255</v>
      </c>
    </row>
    <row r="10997" spans="237:240" x14ac:dyDescent="0.3">
      <c r="IC10997" s="200" t="s">
        <v>23830</v>
      </c>
      <c r="ID10997" s="200" t="s">
        <v>21968</v>
      </c>
      <c r="IE10997" s="200" t="s">
        <v>23831</v>
      </c>
      <c r="IF10997" s="200" t="s">
        <v>23644</v>
      </c>
    </row>
    <row r="10998" spans="237:240" x14ac:dyDescent="0.3">
      <c r="IC10998" s="200" t="s">
        <v>23832</v>
      </c>
      <c r="ID10998" s="200" t="s">
        <v>23833</v>
      </c>
      <c r="IE10998" s="200" t="s">
        <v>23834</v>
      </c>
      <c r="IF10998" s="200" t="s">
        <v>13255</v>
      </c>
    </row>
    <row r="10999" spans="237:240" x14ac:dyDescent="0.3">
      <c r="IC10999" s="200" t="s">
        <v>23835</v>
      </c>
      <c r="ID10999" s="200" t="s">
        <v>23836</v>
      </c>
      <c r="IE10999" s="200" t="s">
        <v>23837</v>
      </c>
      <c r="IF10999" s="200" t="s">
        <v>13255</v>
      </c>
    </row>
    <row r="11000" spans="237:240" x14ac:dyDescent="0.3">
      <c r="IC11000" s="200" t="s">
        <v>23838</v>
      </c>
      <c r="ID11000" s="200" t="s">
        <v>23839</v>
      </c>
      <c r="IE11000" s="200" t="s">
        <v>23840</v>
      </c>
      <c r="IF11000" s="200" t="s">
        <v>23644</v>
      </c>
    </row>
    <row r="11001" spans="237:240" x14ac:dyDescent="0.3">
      <c r="IC11001" s="200" t="s">
        <v>23841</v>
      </c>
      <c r="ID11001" s="200" t="s">
        <v>23839</v>
      </c>
      <c r="IE11001" s="200" t="s">
        <v>23840</v>
      </c>
      <c r="IF11001" s="200" t="s">
        <v>23644</v>
      </c>
    </row>
    <row r="11002" spans="237:240" x14ac:dyDescent="0.3">
      <c r="IC11002" s="200" t="s">
        <v>23842</v>
      </c>
      <c r="ID11002" s="200" t="s">
        <v>23839</v>
      </c>
      <c r="IE11002" s="200" t="s">
        <v>23840</v>
      </c>
      <c r="IF11002" s="200" t="s">
        <v>23644</v>
      </c>
    </row>
    <row r="11003" spans="237:240" x14ac:dyDescent="0.3">
      <c r="IC11003" s="200" t="s">
        <v>23843</v>
      </c>
      <c r="ID11003" s="200" t="s">
        <v>23839</v>
      </c>
      <c r="IE11003" s="200" t="s">
        <v>23840</v>
      </c>
      <c r="IF11003" s="200" t="s">
        <v>23644</v>
      </c>
    </row>
    <row r="11004" spans="237:240" x14ac:dyDescent="0.3">
      <c r="IC11004" s="200" t="s">
        <v>23844</v>
      </c>
      <c r="ID11004" s="200" t="s">
        <v>23839</v>
      </c>
      <c r="IE11004" s="200" t="s">
        <v>23840</v>
      </c>
      <c r="IF11004" s="200" t="s">
        <v>23644</v>
      </c>
    </row>
    <row r="11005" spans="237:240" x14ac:dyDescent="0.3">
      <c r="IC11005" s="200" t="s">
        <v>23845</v>
      </c>
      <c r="ID11005" s="200" t="s">
        <v>23839</v>
      </c>
      <c r="IE11005" s="200" t="s">
        <v>23840</v>
      </c>
      <c r="IF11005" s="200" t="s">
        <v>23644</v>
      </c>
    </row>
    <row r="11006" spans="237:240" x14ac:dyDescent="0.3">
      <c r="IC11006" s="200" t="s">
        <v>23846</v>
      </c>
      <c r="ID11006" s="200" t="s">
        <v>23839</v>
      </c>
      <c r="IE11006" s="200" t="s">
        <v>23840</v>
      </c>
      <c r="IF11006" s="200" t="s">
        <v>23644</v>
      </c>
    </row>
    <row r="11007" spans="237:240" x14ac:dyDescent="0.3">
      <c r="IC11007" s="200" t="s">
        <v>23847</v>
      </c>
      <c r="ID11007" s="200" t="s">
        <v>23839</v>
      </c>
      <c r="IE11007" s="200" t="s">
        <v>23840</v>
      </c>
      <c r="IF11007" s="200" t="s">
        <v>23644</v>
      </c>
    </row>
    <row r="11008" spans="237:240" x14ac:dyDescent="0.3">
      <c r="IC11008" s="200" t="s">
        <v>23848</v>
      </c>
      <c r="ID11008" s="200" t="s">
        <v>23839</v>
      </c>
      <c r="IE11008" s="200" t="s">
        <v>23840</v>
      </c>
      <c r="IF11008" s="200" t="s">
        <v>23644</v>
      </c>
    </row>
    <row r="11009" spans="237:240" x14ac:dyDescent="0.3">
      <c r="IC11009" s="200" t="s">
        <v>23849</v>
      </c>
      <c r="ID11009" s="200" t="s">
        <v>23839</v>
      </c>
      <c r="IE11009" s="200" t="s">
        <v>23840</v>
      </c>
      <c r="IF11009" s="200" t="s">
        <v>23644</v>
      </c>
    </row>
    <row r="11010" spans="237:240" x14ac:dyDescent="0.3">
      <c r="IC11010" s="200" t="s">
        <v>23850</v>
      </c>
      <c r="ID11010" s="200" t="s">
        <v>23839</v>
      </c>
      <c r="IE11010" s="200" t="s">
        <v>23840</v>
      </c>
      <c r="IF11010" s="200" t="s">
        <v>23644</v>
      </c>
    </row>
    <row r="11011" spans="237:240" x14ac:dyDescent="0.3">
      <c r="IC11011" s="200" t="s">
        <v>23851</v>
      </c>
      <c r="ID11011" s="200" t="s">
        <v>23839</v>
      </c>
      <c r="IE11011" s="200" t="s">
        <v>23840</v>
      </c>
      <c r="IF11011" s="200" t="s">
        <v>23644</v>
      </c>
    </row>
    <row r="11012" spans="237:240" x14ac:dyDescent="0.3">
      <c r="IC11012" s="200" t="s">
        <v>23852</v>
      </c>
      <c r="ID11012" s="200" t="s">
        <v>23839</v>
      </c>
      <c r="IE11012" s="200" t="s">
        <v>23840</v>
      </c>
      <c r="IF11012" s="200" t="s">
        <v>23644</v>
      </c>
    </row>
    <row r="11013" spans="237:240" x14ac:dyDescent="0.3">
      <c r="IC11013" s="200" t="s">
        <v>23853</v>
      </c>
      <c r="ID11013" s="200" t="s">
        <v>23839</v>
      </c>
      <c r="IE11013" s="200" t="s">
        <v>23840</v>
      </c>
      <c r="IF11013" s="200" t="s">
        <v>23644</v>
      </c>
    </row>
    <row r="11014" spans="237:240" x14ac:dyDescent="0.3">
      <c r="IC11014" s="200" t="s">
        <v>23854</v>
      </c>
      <c r="ID11014" s="200" t="s">
        <v>23839</v>
      </c>
      <c r="IE11014" s="200" t="s">
        <v>23840</v>
      </c>
      <c r="IF11014" s="200" t="s">
        <v>23644</v>
      </c>
    </row>
    <row r="11015" spans="237:240" x14ac:dyDescent="0.3">
      <c r="IC11015" s="200" t="s">
        <v>23855</v>
      </c>
      <c r="ID11015" s="200" t="s">
        <v>23839</v>
      </c>
      <c r="IE11015" s="200" t="s">
        <v>23840</v>
      </c>
      <c r="IF11015" s="200" t="s">
        <v>23644</v>
      </c>
    </row>
    <row r="11016" spans="237:240" x14ac:dyDescent="0.3">
      <c r="IC11016" s="200" t="s">
        <v>23856</v>
      </c>
      <c r="ID11016" s="200" t="s">
        <v>23839</v>
      </c>
      <c r="IE11016" s="200" t="s">
        <v>23857</v>
      </c>
      <c r="IF11016" s="200" t="s">
        <v>23644</v>
      </c>
    </row>
    <row r="11017" spans="237:240" x14ac:dyDescent="0.3">
      <c r="IC11017" s="200" t="s">
        <v>23858</v>
      </c>
      <c r="ID11017" s="200" t="s">
        <v>23839</v>
      </c>
      <c r="IE11017" s="200" t="s">
        <v>23857</v>
      </c>
      <c r="IF11017" s="200" t="s">
        <v>23644</v>
      </c>
    </row>
    <row r="11018" spans="237:240" x14ac:dyDescent="0.3">
      <c r="IC11018" s="200" t="s">
        <v>23859</v>
      </c>
      <c r="ID11018" s="200" t="s">
        <v>23839</v>
      </c>
      <c r="IE11018" s="200" t="s">
        <v>23857</v>
      </c>
      <c r="IF11018" s="200" t="s">
        <v>23644</v>
      </c>
    </row>
    <row r="11019" spans="237:240" x14ac:dyDescent="0.3">
      <c r="IC11019" s="200" t="s">
        <v>23860</v>
      </c>
      <c r="ID11019" s="200" t="s">
        <v>23839</v>
      </c>
      <c r="IE11019" s="200" t="s">
        <v>23857</v>
      </c>
      <c r="IF11019" s="200" t="s">
        <v>23644</v>
      </c>
    </row>
    <row r="11020" spans="237:240" x14ac:dyDescent="0.3">
      <c r="IC11020" s="200" t="s">
        <v>23861</v>
      </c>
      <c r="ID11020" s="200" t="s">
        <v>23839</v>
      </c>
      <c r="IE11020" s="200" t="s">
        <v>23857</v>
      </c>
      <c r="IF11020" s="200" t="s">
        <v>23644</v>
      </c>
    </row>
    <row r="11021" spans="237:240" x14ac:dyDescent="0.3">
      <c r="IC11021" s="200" t="s">
        <v>23862</v>
      </c>
      <c r="ID11021" s="200" t="s">
        <v>23839</v>
      </c>
      <c r="IE11021" s="200" t="s">
        <v>23857</v>
      </c>
      <c r="IF11021" s="200" t="s">
        <v>23644</v>
      </c>
    </row>
    <row r="11022" spans="237:240" x14ac:dyDescent="0.3">
      <c r="IC11022" s="200" t="s">
        <v>23863</v>
      </c>
      <c r="ID11022" s="200" t="s">
        <v>23839</v>
      </c>
      <c r="IE11022" s="200" t="s">
        <v>23864</v>
      </c>
      <c r="IF11022" s="200" t="s">
        <v>23644</v>
      </c>
    </row>
    <row r="11023" spans="237:240" x14ac:dyDescent="0.3">
      <c r="IC11023" s="200" t="s">
        <v>23865</v>
      </c>
      <c r="ID11023" s="200" t="s">
        <v>23839</v>
      </c>
      <c r="IE11023" s="200" t="s">
        <v>23864</v>
      </c>
      <c r="IF11023" s="200" t="s">
        <v>23644</v>
      </c>
    </row>
    <row r="11024" spans="237:240" x14ac:dyDescent="0.3">
      <c r="IC11024" s="200" t="s">
        <v>23866</v>
      </c>
      <c r="ID11024" s="200" t="s">
        <v>23839</v>
      </c>
      <c r="IE11024" s="200" t="s">
        <v>23864</v>
      </c>
      <c r="IF11024" s="200" t="s">
        <v>23644</v>
      </c>
    </row>
    <row r="11025" spans="237:240" x14ac:dyDescent="0.3">
      <c r="IC11025" s="200" t="s">
        <v>23867</v>
      </c>
      <c r="ID11025" s="200" t="s">
        <v>23839</v>
      </c>
      <c r="IE11025" s="200" t="s">
        <v>23864</v>
      </c>
      <c r="IF11025" s="200" t="s">
        <v>23644</v>
      </c>
    </row>
    <row r="11026" spans="237:240" x14ac:dyDescent="0.3">
      <c r="IC11026" s="200" t="s">
        <v>23868</v>
      </c>
      <c r="ID11026" s="200" t="s">
        <v>23839</v>
      </c>
      <c r="IE11026" s="200" t="s">
        <v>23864</v>
      </c>
      <c r="IF11026" s="200" t="s">
        <v>23644</v>
      </c>
    </row>
    <row r="11027" spans="237:240" x14ac:dyDescent="0.3">
      <c r="IC11027" s="200" t="s">
        <v>23869</v>
      </c>
      <c r="ID11027" s="200" t="s">
        <v>23839</v>
      </c>
      <c r="IE11027" s="200" t="s">
        <v>23870</v>
      </c>
      <c r="IF11027" s="200" t="s">
        <v>23644</v>
      </c>
    </row>
    <row r="11028" spans="237:240" x14ac:dyDescent="0.3">
      <c r="IC11028" s="200" t="s">
        <v>23871</v>
      </c>
      <c r="ID11028" s="200" t="s">
        <v>23839</v>
      </c>
      <c r="IE11028" s="200" t="s">
        <v>23870</v>
      </c>
      <c r="IF11028" s="200" t="s">
        <v>23644</v>
      </c>
    </row>
    <row r="11029" spans="237:240" x14ac:dyDescent="0.3">
      <c r="IC11029" s="200" t="s">
        <v>23872</v>
      </c>
      <c r="ID11029" s="200" t="s">
        <v>23839</v>
      </c>
      <c r="IE11029" s="200" t="s">
        <v>23870</v>
      </c>
      <c r="IF11029" s="200" t="s">
        <v>23644</v>
      </c>
    </row>
    <row r="11030" spans="237:240" x14ac:dyDescent="0.3">
      <c r="IC11030" s="200" t="s">
        <v>23873</v>
      </c>
      <c r="ID11030" s="200" t="s">
        <v>23839</v>
      </c>
      <c r="IE11030" s="200" t="s">
        <v>23870</v>
      </c>
      <c r="IF11030" s="200" t="s">
        <v>23644</v>
      </c>
    </row>
    <row r="11031" spans="237:240" x14ac:dyDescent="0.3">
      <c r="IC11031" s="200" t="s">
        <v>23874</v>
      </c>
      <c r="ID11031" s="200" t="s">
        <v>23839</v>
      </c>
      <c r="IE11031" s="200" t="s">
        <v>23870</v>
      </c>
      <c r="IF11031" s="200" t="s">
        <v>23644</v>
      </c>
    </row>
    <row r="11032" spans="237:240" x14ac:dyDescent="0.3">
      <c r="IC11032" s="200" t="s">
        <v>23875</v>
      </c>
      <c r="ID11032" s="200" t="s">
        <v>23839</v>
      </c>
      <c r="IE11032" s="200" t="s">
        <v>23870</v>
      </c>
      <c r="IF11032" s="200" t="s">
        <v>23644</v>
      </c>
    </row>
    <row r="11033" spans="237:240" x14ac:dyDescent="0.3">
      <c r="IC11033" s="200" t="s">
        <v>23876</v>
      </c>
      <c r="ID11033" s="200" t="s">
        <v>23839</v>
      </c>
      <c r="IE11033" s="200" t="s">
        <v>23877</v>
      </c>
      <c r="IF11033" s="200" t="s">
        <v>23644</v>
      </c>
    </row>
    <row r="11034" spans="237:240" x14ac:dyDescent="0.3">
      <c r="IC11034" s="200" t="s">
        <v>23878</v>
      </c>
      <c r="ID11034" s="200" t="s">
        <v>23839</v>
      </c>
      <c r="IE11034" s="200" t="s">
        <v>23877</v>
      </c>
      <c r="IF11034" s="200" t="s">
        <v>23644</v>
      </c>
    </row>
    <row r="11035" spans="237:240" x14ac:dyDescent="0.3">
      <c r="IC11035" s="200" t="s">
        <v>23879</v>
      </c>
      <c r="ID11035" s="200" t="s">
        <v>23880</v>
      </c>
      <c r="IE11035" s="200" t="s">
        <v>23881</v>
      </c>
      <c r="IF11035" s="200" t="s">
        <v>23644</v>
      </c>
    </row>
    <row r="11036" spans="237:240" x14ac:dyDescent="0.3">
      <c r="IC11036" s="200" t="s">
        <v>23882</v>
      </c>
      <c r="ID11036" s="200" t="s">
        <v>23880</v>
      </c>
      <c r="IE11036" s="200" t="s">
        <v>23881</v>
      </c>
      <c r="IF11036" s="200" t="s">
        <v>23644</v>
      </c>
    </row>
    <row r="11037" spans="237:240" x14ac:dyDescent="0.3">
      <c r="IC11037" s="200" t="s">
        <v>23883</v>
      </c>
      <c r="ID11037" s="200" t="s">
        <v>23884</v>
      </c>
      <c r="IE11037" s="200" t="s">
        <v>23885</v>
      </c>
      <c r="IF11037" s="200" t="s">
        <v>23644</v>
      </c>
    </row>
    <row r="11038" spans="237:240" x14ac:dyDescent="0.3">
      <c r="IC11038" s="200" t="s">
        <v>23886</v>
      </c>
      <c r="ID11038" s="200" t="s">
        <v>23887</v>
      </c>
      <c r="IE11038" s="200" t="s">
        <v>23888</v>
      </c>
      <c r="IF11038" s="200" t="s">
        <v>23644</v>
      </c>
    </row>
    <row r="11039" spans="237:240" x14ac:dyDescent="0.3">
      <c r="IC11039" s="200" t="s">
        <v>23889</v>
      </c>
      <c r="ID11039" s="200" t="s">
        <v>23890</v>
      </c>
      <c r="IE11039" s="200" t="s">
        <v>23891</v>
      </c>
      <c r="IF11039" s="200" t="s">
        <v>23644</v>
      </c>
    </row>
    <row r="11040" spans="237:240" x14ac:dyDescent="0.3">
      <c r="IC11040" s="200" t="s">
        <v>23892</v>
      </c>
      <c r="ID11040" s="200" t="s">
        <v>23893</v>
      </c>
      <c r="IE11040" s="200" t="s">
        <v>23894</v>
      </c>
      <c r="IF11040" s="200" t="s">
        <v>23644</v>
      </c>
    </row>
    <row r="11041" spans="237:240" x14ac:dyDescent="0.3">
      <c r="IC11041" s="200" t="s">
        <v>23895</v>
      </c>
      <c r="ID11041" s="200" t="s">
        <v>23896</v>
      </c>
      <c r="IE11041" s="200" t="s">
        <v>23897</v>
      </c>
      <c r="IF11041" s="200" t="s">
        <v>23644</v>
      </c>
    </row>
    <row r="11042" spans="237:240" x14ac:dyDescent="0.3">
      <c r="IC11042" s="200" t="s">
        <v>23898</v>
      </c>
      <c r="ID11042" s="200" t="s">
        <v>23899</v>
      </c>
      <c r="IE11042" s="200" t="s">
        <v>23900</v>
      </c>
      <c r="IF11042" s="200" t="s">
        <v>23644</v>
      </c>
    </row>
    <row r="11043" spans="237:240" x14ac:dyDescent="0.3">
      <c r="IC11043" s="200" t="s">
        <v>23901</v>
      </c>
      <c r="ID11043" s="200" t="s">
        <v>23899</v>
      </c>
      <c r="IE11043" s="200" t="s">
        <v>23900</v>
      </c>
      <c r="IF11043" s="200" t="s">
        <v>23644</v>
      </c>
    </row>
    <row r="11044" spans="237:240" x14ac:dyDescent="0.3">
      <c r="IC11044" s="200" t="s">
        <v>23902</v>
      </c>
      <c r="ID11044" s="200" t="s">
        <v>23903</v>
      </c>
      <c r="IE11044" s="200" t="s">
        <v>23904</v>
      </c>
      <c r="IF11044" s="200" t="s">
        <v>23644</v>
      </c>
    </row>
    <row r="11045" spans="237:240" x14ac:dyDescent="0.3">
      <c r="IC11045" s="200" t="s">
        <v>23905</v>
      </c>
      <c r="ID11045" s="200" t="s">
        <v>23903</v>
      </c>
      <c r="IE11045" s="200" t="s">
        <v>23904</v>
      </c>
      <c r="IF11045" s="200" t="s">
        <v>23644</v>
      </c>
    </row>
    <row r="11046" spans="237:240" x14ac:dyDescent="0.3">
      <c r="IC11046" s="200" t="s">
        <v>23906</v>
      </c>
      <c r="ID11046" s="200" t="s">
        <v>23903</v>
      </c>
      <c r="IE11046" s="200" t="s">
        <v>23904</v>
      </c>
      <c r="IF11046" s="200" t="s">
        <v>23644</v>
      </c>
    </row>
    <row r="11047" spans="237:240" x14ac:dyDescent="0.3">
      <c r="IC11047" s="200" t="s">
        <v>23907</v>
      </c>
      <c r="ID11047" s="200" t="s">
        <v>23903</v>
      </c>
      <c r="IE11047" s="200" t="s">
        <v>23904</v>
      </c>
      <c r="IF11047" s="200" t="s">
        <v>23644</v>
      </c>
    </row>
    <row r="11048" spans="237:240" x14ac:dyDescent="0.3">
      <c r="IC11048" s="200" t="s">
        <v>23908</v>
      </c>
      <c r="ID11048" s="200" t="s">
        <v>23909</v>
      </c>
      <c r="IE11048" s="200" t="s">
        <v>23910</v>
      </c>
      <c r="IF11048" s="200" t="s">
        <v>23644</v>
      </c>
    </row>
    <row r="11049" spans="237:240" x14ac:dyDescent="0.3">
      <c r="IC11049" s="200" t="s">
        <v>23911</v>
      </c>
      <c r="ID11049" s="200" t="s">
        <v>23912</v>
      </c>
      <c r="IE11049" s="200" t="s">
        <v>23913</v>
      </c>
      <c r="IF11049" s="200" t="s">
        <v>23644</v>
      </c>
    </row>
    <row r="11050" spans="237:240" x14ac:dyDescent="0.3">
      <c r="IC11050" s="200" t="s">
        <v>23914</v>
      </c>
      <c r="ID11050" s="200" t="s">
        <v>23915</v>
      </c>
      <c r="IE11050" s="200" t="s">
        <v>23916</v>
      </c>
      <c r="IF11050" s="200" t="s">
        <v>23644</v>
      </c>
    </row>
    <row r="11051" spans="237:240" x14ac:dyDescent="0.3">
      <c r="IC11051" s="200" t="s">
        <v>23917</v>
      </c>
      <c r="ID11051" s="200" t="s">
        <v>23918</v>
      </c>
      <c r="IE11051" s="200" t="s">
        <v>23919</v>
      </c>
      <c r="IF11051" s="200" t="s">
        <v>23644</v>
      </c>
    </row>
    <row r="11052" spans="237:240" x14ac:dyDescent="0.3">
      <c r="IC11052" s="200" t="s">
        <v>23920</v>
      </c>
      <c r="ID11052" s="200" t="s">
        <v>23921</v>
      </c>
      <c r="IE11052" s="200" t="s">
        <v>23922</v>
      </c>
      <c r="IF11052" s="200" t="s">
        <v>23644</v>
      </c>
    </row>
    <row r="11053" spans="237:240" x14ac:dyDescent="0.3">
      <c r="IC11053" s="200" t="s">
        <v>23923</v>
      </c>
      <c r="ID11053" s="200" t="s">
        <v>23924</v>
      </c>
      <c r="IE11053" s="200" t="s">
        <v>23925</v>
      </c>
      <c r="IF11053" s="200" t="s">
        <v>23644</v>
      </c>
    </row>
    <row r="11054" spans="237:240" x14ac:dyDescent="0.3">
      <c r="IC11054" s="200" t="s">
        <v>23926</v>
      </c>
      <c r="ID11054" s="200" t="s">
        <v>23927</v>
      </c>
      <c r="IE11054" s="200" t="s">
        <v>23928</v>
      </c>
      <c r="IF11054" s="200" t="s">
        <v>23644</v>
      </c>
    </row>
    <row r="11055" spans="237:240" x14ac:dyDescent="0.3">
      <c r="IC11055" s="200" t="s">
        <v>23929</v>
      </c>
      <c r="ID11055" s="200" t="s">
        <v>23930</v>
      </c>
      <c r="IE11055" s="200" t="s">
        <v>23931</v>
      </c>
      <c r="IF11055" s="200" t="s">
        <v>23644</v>
      </c>
    </row>
    <row r="11056" spans="237:240" x14ac:dyDescent="0.3">
      <c r="IC11056" s="200" t="s">
        <v>23932</v>
      </c>
      <c r="ID11056" s="200" t="s">
        <v>23933</v>
      </c>
      <c r="IE11056" s="200" t="s">
        <v>23934</v>
      </c>
      <c r="IF11056" s="200" t="s">
        <v>23644</v>
      </c>
    </row>
    <row r="11057" spans="237:240" x14ac:dyDescent="0.3">
      <c r="IC11057" s="200" t="s">
        <v>23935</v>
      </c>
      <c r="ID11057" s="200" t="s">
        <v>23936</v>
      </c>
      <c r="IE11057" s="200" t="s">
        <v>23937</v>
      </c>
      <c r="IF11057" s="200" t="s">
        <v>23644</v>
      </c>
    </row>
    <row r="11058" spans="237:240" x14ac:dyDescent="0.3">
      <c r="IC11058" s="200" t="s">
        <v>23938</v>
      </c>
      <c r="ID11058" s="200" t="s">
        <v>23939</v>
      </c>
      <c r="IE11058" s="200" t="s">
        <v>23940</v>
      </c>
      <c r="IF11058" s="200" t="s">
        <v>23644</v>
      </c>
    </row>
    <row r="11059" spans="237:240" x14ac:dyDescent="0.3">
      <c r="IC11059" s="200" t="s">
        <v>23941</v>
      </c>
      <c r="ID11059" s="200" t="s">
        <v>23942</v>
      </c>
      <c r="IE11059" s="200" t="s">
        <v>23943</v>
      </c>
      <c r="IF11059" s="200" t="s">
        <v>23644</v>
      </c>
    </row>
    <row r="11060" spans="237:240" x14ac:dyDescent="0.3">
      <c r="IC11060" s="200" t="s">
        <v>23944</v>
      </c>
      <c r="ID11060" s="200" t="s">
        <v>23945</v>
      </c>
      <c r="IE11060" s="200" t="s">
        <v>23946</v>
      </c>
      <c r="IF11060" s="200" t="s">
        <v>23644</v>
      </c>
    </row>
    <row r="11061" spans="237:240" x14ac:dyDescent="0.3">
      <c r="IC11061" s="200" t="s">
        <v>23947</v>
      </c>
      <c r="ID11061" s="200" t="s">
        <v>23948</v>
      </c>
      <c r="IE11061" s="200" t="s">
        <v>23949</v>
      </c>
      <c r="IF11061" s="200" t="s">
        <v>23644</v>
      </c>
    </row>
    <row r="11062" spans="237:240" x14ac:dyDescent="0.3">
      <c r="IC11062" s="200" t="s">
        <v>23950</v>
      </c>
      <c r="ID11062" s="200" t="s">
        <v>23951</v>
      </c>
      <c r="IE11062" s="200" t="s">
        <v>23952</v>
      </c>
      <c r="IF11062" s="200" t="s">
        <v>23644</v>
      </c>
    </row>
    <row r="11063" spans="237:240" x14ac:dyDescent="0.3">
      <c r="IC11063" s="200" t="s">
        <v>23953</v>
      </c>
      <c r="ID11063" s="200" t="s">
        <v>23213</v>
      </c>
      <c r="IE11063" s="200" t="s">
        <v>23954</v>
      </c>
      <c r="IF11063" s="200" t="s">
        <v>23644</v>
      </c>
    </row>
    <row r="11064" spans="237:240" x14ac:dyDescent="0.3">
      <c r="IC11064" s="200" t="s">
        <v>23955</v>
      </c>
      <c r="ID11064" s="200" t="s">
        <v>23956</v>
      </c>
      <c r="IE11064" s="200" t="s">
        <v>23957</v>
      </c>
      <c r="IF11064" s="200" t="s">
        <v>23644</v>
      </c>
    </row>
    <row r="11065" spans="237:240" x14ac:dyDescent="0.3">
      <c r="IC11065" s="200" t="s">
        <v>23958</v>
      </c>
      <c r="ID11065" s="200" t="s">
        <v>23959</v>
      </c>
      <c r="IE11065" s="200" t="s">
        <v>23960</v>
      </c>
      <c r="IF11065" s="200" t="s">
        <v>23644</v>
      </c>
    </row>
    <row r="11066" spans="237:240" x14ac:dyDescent="0.3">
      <c r="IC11066" s="200" t="s">
        <v>23961</v>
      </c>
      <c r="ID11066" s="200" t="s">
        <v>23962</v>
      </c>
      <c r="IE11066" s="200" t="s">
        <v>23963</v>
      </c>
      <c r="IF11066" s="200" t="s">
        <v>23644</v>
      </c>
    </row>
    <row r="11067" spans="237:240" x14ac:dyDescent="0.3">
      <c r="IC11067" s="200" t="s">
        <v>23964</v>
      </c>
      <c r="ID11067" s="200" t="s">
        <v>23965</v>
      </c>
      <c r="IE11067" s="200" t="s">
        <v>23966</v>
      </c>
      <c r="IF11067" s="200" t="s">
        <v>23644</v>
      </c>
    </row>
    <row r="11068" spans="237:240" x14ac:dyDescent="0.3">
      <c r="IC11068" s="200" t="s">
        <v>23967</v>
      </c>
      <c r="ID11068" s="200" t="s">
        <v>23968</v>
      </c>
      <c r="IE11068" s="200" t="s">
        <v>23969</v>
      </c>
      <c r="IF11068" s="200" t="s">
        <v>23644</v>
      </c>
    </row>
    <row r="11069" spans="237:240" x14ac:dyDescent="0.3">
      <c r="IC11069" s="200" t="s">
        <v>23970</v>
      </c>
      <c r="ID11069" s="200" t="s">
        <v>23971</v>
      </c>
      <c r="IE11069" s="200" t="s">
        <v>23972</v>
      </c>
      <c r="IF11069" s="200" t="s">
        <v>23644</v>
      </c>
    </row>
    <row r="11070" spans="237:240" x14ac:dyDescent="0.3">
      <c r="IC11070" s="200" t="s">
        <v>23973</v>
      </c>
      <c r="ID11070" s="200" t="s">
        <v>23974</v>
      </c>
      <c r="IE11070" s="200" t="s">
        <v>23975</v>
      </c>
      <c r="IF11070" s="200" t="s">
        <v>23644</v>
      </c>
    </row>
    <row r="11071" spans="237:240" x14ac:dyDescent="0.3">
      <c r="IC11071" s="200" t="s">
        <v>23976</v>
      </c>
      <c r="ID11071" s="200" t="s">
        <v>12646</v>
      </c>
      <c r="IE11071" s="200" t="s">
        <v>23977</v>
      </c>
      <c r="IF11071" s="200" t="s">
        <v>23644</v>
      </c>
    </row>
    <row r="11072" spans="237:240" x14ac:dyDescent="0.3">
      <c r="IC11072" s="200" t="s">
        <v>23978</v>
      </c>
      <c r="ID11072" s="200" t="s">
        <v>23979</v>
      </c>
      <c r="IE11072" s="200" t="s">
        <v>23980</v>
      </c>
      <c r="IF11072" s="200" t="s">
        <v>23644</v>
      </c>
    </row>
    <row r="11073" spans="237:240" x14ac:dyDescent="0.3">
      <c r="IC11073" s="200" t="s">
        <v>23981</v>
      </c>
      <c r="ID11073" s="200" t="s">
        <v>23982</v>
      </c>
      <c r="IE11073" s="200" t="s">
        <v>23983</v>
      </c>
      <c r="IF11073" s="200" t="s">
        <v>23644</v>
      </c>
    </row>
    <row r="11074" spans="237:240" x14ac:dyDescent="0.3">
      <c r="IC11074" s="200" t="s">
        <v>23984</v>
      </c>
      <c r="ID11074" s="200" t="s">
        <v>23985</v>
      </c>
      <c r="IE11074" s="200" t="s">
        <v>23986</v>
      </c>
      <c r="IF11074" s="200" t="s">
        <v>23644</v>
      </c>
    </row>
    <row r="11075" spans="237:240" x14ac:dyDescent="0.3">
      <c r="IC11075" s="200" t="s">
        <v>23987</v>
      </c>
      <c r="ID11075" s="200" t="s">
        <v>23988</v>
      </c>
      <c r="IE11075" s="200" t="s">
        <v>23989</v>
      </c>
      <c r="IF11075" s="200" t="s">
        <v>23644</v>
      </c>
    </row>
    <row r="11076" spans="237:240" x14ac:dyDescent="0.3">
      <c r="IC11076" s="200" t="s">
        <v>23990</v>
      </c>
      <c r="ID11076" s="200" t="s">
        <v>23991</v>
      </c>
      <c r="IE11076" s="200" t="s">
        <v>23992</v>
      </c>
      <c r="IF11076" s="200" t="s">
        <v>23644</v>
      </c>
    </row>
    <row r="11077" spans="237:240" x14ac:dyDescent="0.3">
      <c r="IC11077" s="200" t="s">
        <v>23993</v>
      </c>
      <c r="ID11077" s="200" t="s">
        <v>23994</v>
      </c>
      <c r="IE11077" s="200" t="s">
        <v>23995</v>
      </c>
      <c r="IF11077" s="200" t="s">
        <v>23644</v>
      </c>
    </row>
    <row r="11078" spans="237:240" x14ac:dyDescent="0.3">
      <c r="IC11078" s="200" t="s">
        <v>23996</v>
      </c>
      <c r="ID11078" s="200" t="s">
        <v>23994</v>
      </c>
      <c r="IE11078" s="200" t="s">
        <v>23995</v>
      </c>
      <c r="IF11078" s="200" t="s">
        <v>23644</v>
      </c>
    </row>
    <row r="11079" spans="237:240" x14ac:dyDescent="0.3">
      <c r="IC11079" s="200" t="s">
        <v>23997</v>
      </c>
      <c r="ID11079" s="200" t="s">
        <v>23994</v>
      </c>
      <c r="IE11079" s="200" t="s">
        <v>23995</v>
      </c>
      <c r="IF11079" s="200" t="s">
        <v>23644</v>
      </c>
    </row>
    <row r="11080" spans="237:240" x14ac:dyDescent="0.3">
      <c r="IC11080" s="200" t="s">
        <v>23998</v>
      </c>
      <c r="ID11080" s="200" t="s">
        <v>23999</v>
      </c>
      <c r="IE11080" s="200" t="s">
        <v>24000</v>
      </c>
      <c r="IF11080" s="200" t="s">
        <v>23644</v>
      </c>
    </row>
    <row r="11081" spans="237:240" x14ac:dyDescent="0.3">
      <c r="IC11081" s="200" t="s">
        <v>24001</v>
      </c>
      <c r="ID11081" s="200" t="s">
        <v>24002</v>
      </c>
      <c r="IE11081" s="200" t="s">
        <v>24003</v>
      </c>
      <c r="IF11081" s="200" t="s">
        <v>23644</v>
      </c>
    </row>
    <row r="11082" spans="237:240" x14ac:dyDescent="0.3">
      <c r="IC11082" s="200" t="s">
        <v>24004</v>
      </c>
      <c r="ID11082" s="200" t="s">
        <v>24005</v>
      </c>
      <c r="IE11082" s="200" t="s">
        <v>24006</v>
      </c>
      <c r="IF11082" s="200" t="s">
        <v>23644</v>
      </c>
    </row>
    <row r="11083" spans="237:240" x14ac:dyDescent="0.3">
      <c r="IC11083" s="200" t="s">
        <v>24007</v>
      </c>
      <c r="ID11083" s="200" t="s">
        <v>24008</v>
      </c>
      <c r="IE11083" s="200" t="s">
        <v>24009</v>
      </c>
      <c r="IF11083" s="200" t="s">
        <v>23644</v>
      </c>
    </row>
    <row r="11084" spans="237:240" x14ac:dyDescent="0.3">
      <c r="IC11084" s="200" t="s">
        <v>24010</v>
      </c>
      <c r="ID11084" s="200" t="s">
        <v>24011</v>
      </c>
      <c r="IE11084" s="200" t="s">
        <v>24012</v>
      </c>
      <c r="IF11084" s="200" t="s">
        <v>23644</v>
      </c>
    </row>
    <row r="11085" spans="237:240" x14ac:dyDescent="0.3">
      <c r="IC11085" s="200" t="s">
        <v>24013</v>
      </c>
      <c r="ID11085" s="200" t="s">
        <v>24014</v>
      </c>
      <c r="IE11085" s="200" t="s">
        <v>24015</v>
      </c>
      <c r="IF11085" s="200" t="s">
        <v>23644</v>
      </c>
    </row>
    <row r="11086" spans="237:240" x14ac:dyDescent="0.3">
      <c r="IC11086" s="200" t="s">
        <v>24016</v>
      </c>
      <c r="ID11086" s="200" t="s">
        <v>24017</v>
      </c>
      <c r="IE11086" s="200" t="s">
        <v>24018</v>
      </c>
      <c r="IF11086" s="200" t="s">
        <v>23644</v>
      </c>
    </row>
    <row r="11087" spans="237:240" x14ac:dyDescent="0.3">
      <c r="IC11087" s="200" t="s">
        <v>24019</v>
      </c>
      <c r="ID11087" s="200" t="s">
        <v>24020</v>
      </c>
      <c r="IE11087" s="200" t="s">
        <v>24021</v>
      </c>
      <c r="IF11087" s="200" t="s">
        <v>23644</v>
      </c>
    </row>
    <row r="11088" spans="237:240" x14ac:dyDescent="0.3">
      <c r="IC11088" s="200" t="s">
        <v>24022</v>
      </c>
      <c r="ID11088" s="200" t="s">
        <v>24023</v>
      </c>
      <c r="IE11088" s="200" t="s">
        <v>24024</v>
      </c>
      <c r="IF11088" s="200" t="s">
        <v>23644</v>
      </c>
    </row>
    <row r="11089" spans="237:240" x14ac:dyDescent="0.3">
      <c r="IC11089" s="200" t="s">
        <v>24022</v>
      </c>
      <c r="ID11089" s="200" t="s">
        <v>20784</v>
      </c>
      <c r="IE11089" s="200" t="s">
        <v>24025</v>
      </c>
      <c r="IF11089" s="200" t="s">
        <v>23644</v>
      </c>
    </row>
    <row r="11090" spans="237:240" x14ac:dyDescent="0.3">
      <c r="IC11090" s="200" t="s">
        <v>24026</v>
      </c>
      <c r="ID11090" s="200" t="s">
        <v>24027</v>
      </c>
      <c r="IE11090" s="200" t="s">
        <v>24028</v>
      </c>
      <c r="IF11090" s="200" t="s">
        <v>23644</v>
      </c>
    </row>
    <row r="11091" spans="237:240" x14ac:dyDescent="0.3">
      <c r="IC11091" s="200" t="s">
        <v>24029</v>
      </c>
      <c r="ID11091" s="200" t="s">
        <v>24030</v>
      </c>
      <c r="IE11091" s="200" t="s">
        <v>24031</v>
      </c>
      <c r="IF11091" s="200" t="s">
        <v>23644</v>
      </c>
    </row>
    <row r="11092" spans="237:240" x14ac:dyDescent="0.3">
      <c r="IC11092" s="200" t="s">
        <v>24032</v>
      </c>
      <c r="ID11092" s="200" t="s">
        <v>24033</v>
      </c>
      <c r="IE11092" s="200" t="s">
        <v>24034</v>
      </c>
      <c r="IF11092" s="200" t="s">
        <v>23644</v>
      </c>
    </row>
    <row r="11093" spans="237:240" x14ac:dyDescent="0.3">
      <c r="IC11093" s="200" t="s">
        <v>24035</v>
      </c>
      <c r="ID11093" s="200" t="s">
        <v>24036</v>
      </c>
      <c r="IE11093" s="200" t="s">
        <v>24037</v>
      </c>
      <c r="IF11093" s="200" t="s">
        <v>23644</v>
      </c>
    </row>
    <row r="11094" spans="237:240" x14ac:dyDescent="0.3">
      <c r="IC11094" s="200" t="s">
        <v>24038</v>
      </c>
      <c r="ID11094" s="200" t="s">
        <v>24039</v>
      </c>
      <c r="IE11094" s="200" t="s">
        <v>24040</v>
      </c>
      <c r="IF11094" s="200" t="s">
        <v>23644</v>
      </c>
    </row>
    <row r="11095" spans="237:240" x14ac:dyDescent="0.3">
      <c r="IC11095" s="200" t="s">
        <v>24041</v>
      </c>
      <c r="ID11095" s="200" t="s">
        <v>24042</v>
      </c>
      <c r="IE11095" s="200" t="s">
        <v>24043</v>
      </c>
      <c r="IF11095" s="200" t="s">
        <v>23644</v>
      </c>
    </row>
    <row r="11096" spans="237:240" x14ac:dyDescent="0.3">
      <c r="IC11096" s="200" t="s">
        <v>24044</v>
      </c>
      <c r="ID11096" s="200" t="s">
        <v>24045</v>
      </c>
      <c r="IE11096" s="200" t="s">
        <v>24046</v>
      </c>
      <c r="IF11096" s="200" t="s">
        <v>23644</v>
      </c>
    </row>
    <row r="11097" spans="237:240" x14ac:dyDescent="0.3">
      <c r="IC11097" s="200" t="s">
        <v>24047</v>
      </c>
      <c r="ID11097" s="200" t="s">
        <v>24048</v>
      </c>
      <c r="IE11097" s="200" t="s">
        <v>24049</v>
      </c>
      <c r="IF11097" s="200" t="s">
        <v>23644</v>
      </c>
    </row>
    <row r="11098" spans="237:240" x14ac:dyDescent="0.3">
      <c r="IC11098" s="200" t="s">
        <v>24050</v>
      </c>
      <c r="ID11098" s="200" t="s">
        <v>24051</v>
      </c>
      <c r="IE11098" s="200" t="s">
        <v>24052</v>
      </c>
      <c r="IF11098" s="200" t="s">
        <v>23644</v>
      </c>
    </row>
    <row r="11099" spans="237:240" x14ac:dyDescent="0.3">
      <c r="IC11099" s="200" t="s">
        <v>24053</v>
      </c>
      <c r="ID11099" s="200" t="s">
        <v>24054</v>
      </c>
      <c r="IE11099" s="200" t="s">
        <v>24055</v>
      </c>
      <c r="IF11099" s="200" t="s">
        <v>23644</v>
      </c>
    </row>
    <row r="11100" spans="237:240" x14ac:dyDescent="0.3">
      <c r="IC11100" s="200" t="s">
        <v>24056</v>
      </c>
      <c r="ID11100" s="200" t="s">
        <v>24057</v>
      </c>
      <c r="IE11100" s="200" t="s">
        <v>24058</v>
      </c>
      <c r="IF11100" s="200" t="s">
        <v>23644</v>
      </c>
    </row>
    <row r="11101" spans="237:240" x14ac:dyDescent="0.3">
      <c r="IC11101" s="200" t="s">
        <v>24059</v>
      </c>
      <c r="ID11101" s="200" t="s">
        <v>24060</v>
      </c>
      <c r="IE11101" s="200" t="s">
        <v>24061</v>
      </c>
      <c r="IF11101" s="200" t="s">
        <v>23644</v>
      </c>
    </row>
    <row r="11102" spans="237:240" x14ac:dyDescent="0.3">
      <c r="IC11102" s="200" t="s">
        <v>24062</v>
      </c>
      <c r="ID11102" s="200" t="s">
        <v>24060</v>
      </c>
      <c r="IE11102" s="200" t="s">
        <v>24061</v>
      </c>
      <c r="IF11102" s="200" t="s">
        <v>23644</v>
      </c>
    </row>
    <row r="11103" spans="237:240" x14ac:dyDescent="0.3">
      <c r="IC11103" s="200" t="s">
        <v>24063</v>
      </c>
      <c r="ID11103" s="200" t="s">
        <v>24060</v>
      </c>
      <c r="IE11103" s="200" t="s">
        <v>24061</v>
      </c>
      <c r="IF11103" s="200" t="s">
        <v>23644</v>
      </c>
    </row>
    <row r="11104" spans="237:240" x14ac:dyDescent="0.3">
      <c r="IC11104" s="200" t="s">
        <v>24064</v>
      </c>
      <c r="ID11104" s="200" t="s">
        <v>24060</v>
      </c>
      <c r="IE11104" s="200" t="s">
        <v>24061</v>
      </c>
      <c r="IF11104" s="200" t="s">
        <v>23644</v>
      </c>
    </row>
    <row r="11105" spans="237:240" x14ac:dyDescent="0.3">
      <c r="IC11105" s="200" t="s">
        <v>24065</v>
      </c>
      <c r="ID11105" s="200" t="s">
        <v>24060</v>
      </c>
      <c r="IE11105" s="200" t="s">
        <v>24061</v>
      </c>
      <c r="IF11105" s="200" t="s">
        <v>23644</v>
      </c>
    </row>
    <row r="11106" spans="237:240" x14ac:dyDescent="0.3">
      <c r="IC11106" s="200" t="s">
        <v>24066</v>
      </c>
      <c r="ID11106" s="200" t="s">
        <v>24067</v>
      </c>
      <c r="IE11106" s="200" t="s">
        <v>24068</v>
      </c>
      <c r="IF11106" s="200" t="s">
        <v>23644</v>
      </c>
    </row>
    <row r="11107" spans="237:240" x14ac:dyDescent="0.3">
      <c r="IC11107" s="200" t="s">
        <v>24069</v>
      </c>
      <c r="ID11107" s="200" t="s">
        <v>24070</v>
      </c>
      <c r="IE11107" s="200" t="s">
        <v>24071</v>
      </c>
      <c r="IF11107" s="200" t="s">
        <v>23644</v>
      </c>
    </row>
    <row r="11108" spans="237:240" x14ac:dyDescent="0.3">
      <c r="IC11108" s="200" t="s">
        <v>24072</v>
      </c>
      <c r="ID11108" s="200" t="s">
        <v>24073</v>
      </c>
      <c r="IE11108" s="200" t="s">
        <v>24074</v>
      </c>
      <c r="IF11108" s="200" t="s">
        <v>23644</v>
      </c>
    </row>
    <row r="11109" spans="237:240" x14ac:dyDescent="0.3">
      <c r="IC11109" s="200" t="s">
        <v>24075</v>
      </c>
      <c r="ID11109" s="200" t="s">
        <v>24076</v>
      </c>
      <c r="IE11109" s="200" t="s">
        <v>24077</v>
      </c>
      <c r="IF11109" s="200" t="s">
        <v>23644</v>
      </c>
    </row>
    <row r="11110" spans="237:240" x14ac:dyDescent="0.3">
      <c r="IC11110" s="200" t="s">
        <v>24078</v>
      </c>
      <c r="ID11110" s="200" t="s">
        <v>24079</v>
      </c>
      <c r="IE11110" s="200" t="s">
        <v>24080</v>
      </c>
      <c r="IF11110" s="200" t="s">
        <v>23644</v>
      </c>
    </row>
    <row r="11111" spans="237:240" x14ac:dyDescent="0.3">
      <c r="IC11111" s="200" t="s">
        <v>24081</v>
      </c>
      <c r="ID11111" s="200" t="s">
        <v>24082</v>
      </c>
      <c r="IE11111" s="200" t="s">
        <v>24083</v>
      </c>
      <c r="IF11111" s="200" t="s">
        <v>23644</v>
      </c>
    </row>
    <row r="11112" spans="237:240" x14ac:dyDescent="0.3">
      <c r="IC11112" s="200" t="s">
        <v>24084</v>
      </c>
      <c r="ID11112" s="200" t="s">
        <v>24085</v>
      </c>
      <c r="IE11112" s="200" t="s">
        <v>24086</v>
      </c>
      <c r="IF11112" s="200" t="s">
        <v>23644</v>
      </c>
    </row>
    <row r="11113" spans="237:240" x14ac:dyDescent="0.3">
      <c r="IC11113" s="200" t="s">
        <v>24087</v>
      </c>
      <c r="ID11113" s="200" t="s">
        <v>24088</v>
      </c>
      <c r="IE11113" s="200" t="s">
        <v>24089</v>
      </c>
      <c r="IF11113" s="200" t="s">
        <v>23644</v>
      </c>
    </row>
    <row r="11114" spans="237:240" x14ac:dyDescent="0.3">
      <c r="IC11114" s="200" t="s">
        <v>24090</v>
      </c>
      <c r="ID11114" s="200" t="s">
        <v>24091</v>
      </c>
      <c r="IE11114" s="200" t="s">
        <v>24092</v>
      </c>
      <c r="IF11114" s="200" t="s">
        <v>23644</v>
      </c>
    </row>
    <row r="11115" spans="237:240" x14ac:dyDescent="0.3">
      <c r="IC11115" s="200" t="s">
        <v>24090</v>
      </c>
      <c r="ID11115" s="200" t="s">
        <v>24093</v>
      </c>
      <c r="IE11115" s="200" t="s">
        <v>24094</v>
      </c>
      <c r="IF11115" s="200" t="s">
        <v>23644</v>
      </c>
    </row>
    <row r="11116" spans="237:240" x14ac:dyDescent="0.3">
      <c r="IC11116" s="200" t="s">
        <v>24095</v>
      </c>
      <c r="ID11116" s="200" t="s">
        <v>20784</v>
      </c>
      <c r="IE11116" s="200" t="s">
        <v>24096</v>
      </c>
      <c r="IF11116" s="200" t="s">
        <v>23644</v>
      </c>
    </row>
    <row r="11117" spans="237:240" x14ac:dyDescent="0.3">
      <c r="IC11117" s="200" t="s">
        <v>24097</v>
      </c>
      <c r="ID11117" s="200" t="s">
        <v>24098</v>
      </c>
      <c r="IE11117" s="200" t="s">
        <v>24099</v>
      </c>
      <c r="IF11117" s="200" t="s">
        <v>23644</v>
      </c>
    </row>
    <row r="11118" spans="237:240" x14ac:dyDescent="0.3">
      <c r="IC11118" s="200" t="s">
        <v>24100</v>
      </c>
      <c r="ID11118" s="200" t="s">
        <v>24101</v>
      </c>
      <c r="IE11118" s="200" t="s">
        <v>24102</v>
      </c>
      <c r="IF11118" s="200" t="s">
        <v>23644</v>
      </c>
    </row>
    <row r="11119" spans="237:240" x14ac:dyDescent="0.3">
      <c r="IC11119" s="200" t="s">
        <v>24103</v>
      </c>
      <c r="ID11119" s="200" t="s">
        <v>24104</v>
      </c>
      <c r="IE11119" s="200" t="s">
        <v>24105</v>
      </c>
      <c r="IF11119" s="200" t="s">
        <v>23644</v>
      </c>
    </row>
    <row r="11120" spans="237:240" x14ac:dyDescent="0.3">
      <c r="IC11120" s="200" t="s">
        <v>24106</v>
      </c>
      <c r="ID11120" s="200" t="s">
        <v>24107</v>
      </c>
      <c r="IE11120" s="200" t="s">
        <v>24108</v>
      </c>
      <c r="IF11120" s="200" t="s">
        <v>23644</v>
      </c>
    </row>
    <row r="11121" spans="237:240" x14ac:dyDescent="0.3">
      <c r="IC11121" s="200" t="s">
        <v>24109</v>
      </c>
      <c r="ID11121" s="200" t="s">
        <v>24110</v>
      </c>
      <c r="IE11121" s="200" t="s">
        <v>24111</v>
      </c>
      <c r="IF11121" s="200" t="s">
        <v>23644</v>
      </c>
    </row>
    <row r="11122" spans="237:240" x14ac:dyDescent="0.3">
      <c r="IC11122" s="200" t="s">
        <v>24112</v>
      </c>
      <c r="ID11122" s="200" t="s">
        <v>24113</v>
      </c>
      <c r="IE11122" s="200" t="s">
        <v>24114</v>
      </c>
      <c r="IF11122" s="200" t="s">
        <v>23644</v>
      </c>
    </row>
    <row r="11123" spans="237:240" x14ac:dyDescent="0.3">
      <c r="IC11123" s="200" t="s">
        <v>24115</v>
      </c>
      <c r="ID11123" s="200" t="s">
        <v>24116</v>
      </c>
      <c r="IE11123" s="200" t="s">
        <v>24117</v>
      </c>
      <c r="IF11123" s="200" t="s">
        <v>23644</v>
      </c>
    </row>
    <row r="11124" spans="237:240" x14ac:dyDescent="0.3">
      <c r="IC11124" s="200" t="s">
        <v>24118</v>
      </c>
      <c r="ID11124" s="200" t="s">
        <v>24119</v>
      </c>
      <c r="IE11124" s="200" t="s">
        <v>24120</v>
      </c>
      <c r="IF11124" s="200" t="s">
        <v>23644</v>
      </c>
    </row>
    <row r="11125" spans="237:240" x14ac:dyDescent="0.3">
      <c r="IC11125" s="200" t="s">
        <v>24121</v>
      </c>
      <c r="ID11125" s="200" t="s">
        <v>24122</v>
      </c>
      <c r="IE11125" s="200" t="s">
        <v>24123</v>
      </c>
      <c r="IF11125" s="200" t="s">
        <v>23644</v>
      </c>
    </row>
    <row r="11126" spans="237:240" x14ac:dyDescent="0.3">
      <c r="IC11126" s="200" t="s">
        <v>24124</v>
      </c>
      <c r="ID11126" s="200" t="s">
        <v>24122</v>
      </c>
      <c r="IE11126" s="200" t="s">
        <v>24123</v>
      </c>
      <c r="IF11126" s="200" t="s">
        <v>23644</v>
      </c>
    </row>
    <row r="11127" spans="237:240" x14ac:dyDescent="0.3">
      <c r="IC11127" s="200" t="s">
        <v>24125</v>
      </c>
      <c r="ID11127" s="200" t="s">
        <v>24122</v>
      </c>
      <c r="IE11127" s="200" t="s">
        <v>24123</v>
      </c>
      <c r="IF11127" s="200" t="s">
        <v>23644</v>
      </c>
    </row>
    <row r="11128" spans="237:240" x14ac:dyDescent="0.3">
      <c r="IC11128" s="200" t="s">
        <v>24126</v>
      </c>
      <c r="ID11128" s="200" t="s">
        <v>24122</v>
      </c>
      <c r="IE11128" s="200" t="s">
        <v>24123</v>
      </c>
      <c r="IF11128" s="200" t="s">
        <v>23644</v>
      </c>
    </row>
    <row r="11129" spans="237:240" x14ac:dyDescent="0.3">
      <c r="IC11129" s="200" t="s">
        <v>24127</v>
      </c>
      <c r="ID11129" s="200" t="s">
        <v>24128</v>
      </c>
      <c r="IE11129" s="200" t="s">
        <v>24129</v>
      </c>
      <c r="IF11129" s="200" t="s">
        <v>23644</v>
      </c>
    </row>
    <row r="11130" spans="237:240" x14ac:dyDescent="0.3">
      <c r="IC11130" s="200" t="s">
        <v>24130</v>
      </c>
      <c r="ID11130" s="200" t="s">
        <v>24131</v>
      </c>
      <c r="IE11130" s="200" t="s">
        <v>24132</v>
      </c>
      <c r="IF11130" s="200" t="s">
        <v>23644</v>
      </c>
    </row>
    <row r="11131" spans="237:240" x14ac:dyDescent="0.3">
      <c r="IC11131" s="200" t="s">
        <v>24133</v>
      </c>
      <c r="ID11131" s="200" t="s">
        <v>24134</v>
      </c>
      <c r="IE11131" s="200" t="s">
        <v>24135</v>
      </c>
      <c r="IF11131" s="200" t="s">
        <v>23644</v>
      </c>
    </row>
    <row r="11132" spans="237:240" x14ac:dyDescent="0.3">
      <c r="IC11132" s="200" t="s">
        <v>24136</v>
      </c>
      <c r="ID11132" s="200" t="s">
        <v>24137</v>
      </c>
      <c r="IE11132" s="200" t="s">
        <v>24138</v>
      </c>
      <c r="IF11132" s="200" t="s">
        <v>23644</v>
      </c>
    </row>
    <row r="11133" spans="237:240" x14ac:dyDescent="0.3">
      <c r="IC11133" s="200" t="s">
        <v>24139</v>
      </c>
      <c r="ID11133" s="200" t="s">
        <v>24140</v>
      </c>
      <c r="IE11133" s="200" t="s">
        <v>24141</v>
      </c>
      <c r="IF11133" s="200" t="s">
        <v>23644</v>
      </c>
    </row>
    <row r="11134" spans="237:240" x14ac:dyDescent="0.3">
      <c r="IC11134" s="200" t="s">
        <v>24142</v>
      </c>
      <c r="ID11134" s="200" t="s">
        <v>24143</v>
      </c>
      <c r="IE11134" s="200" t="s">
        <v>24144</v>
      </c>
      <c r="IF11134" s="200" t="s">
        <v>23644</v>
      </c>
    </row>
    <row r="11135" spans="237:240" x14ac:dyDescent="0.3">
      <c r="IC11135" s="200" t="s">
        <v>24145</v>
      </c>
      <c r="ID11135" s="200" t="s">
        <v>24146</v>
      </c>
      <c r="IE11135" s="200" t="s">
        <v>24147</v>
      </c>
      <c r="IF11135" s="200" t="s">
        <v>23644</v>
      </c>
    </row>
    <row r="11136" spans="237:240" x14ac:dyDescent="0.3">
      <c r="IC11136" s="200" t="s">
        <v>24148</v>
      </c>
      <c r="ID11136" s="200" t="s">
        <v>24149</v>
      </c>
      <c r="IE11136" s="200" t="s">
        <v>24150</v>
      </c>
      <c r="IF11136" s="200" t="s">
        <v>23644</v>
      </c>
    </row>
    <row r="11137" spans="237:240" x14ac:dyDescent="0.3">
      <c r="IC11137" s="200" t="s">
        <v>24151</v>
      </c>
      <c r="ID11137" s="200" t="s">
        <v>24152</v>
      </c>
      <c r="IE11137" s="200" t="s">
        <v>24153</v>
      </c>
      <c r="IF11137" s="200" t="s">
        <v>23644</v>
      </c>
    </row>
    <row r="11138" spans="237:240" x14ac:dyDescent="0.3">
      <c r="IC11138" s="200" t="s">
        <v>24154</v>
      </c>
      <c r="ID11138" s="200" t="s">
        <v>24155</v>
      </c>
      <c r="IE11138" s="200" t="s">
        <v>24156</v>
      </c>
      <c r="IF11138" s="200" t="s">
        <v>23644</v>
      </c>
    </row>
    <row r="11139" spans="237:240" x14ac:dyDescent="0.3">
      <c r="IC11139" s="200" t="s">
        <v>24157</v>
      </c>
      <c r="ID11139" s="200" t="s">
        <v>24158</v>
      </c>
      <c r="IE11139" s="200" t="s">
        <v>24159</v>
      </c>
      <c r="IF11139" s="200" t="s">
        <v>23644</v>
      </c>
    </row>
    <row r="11140" spans="237:240" x14ac:dyDescent="0.3">
      <c r="IC11140" s="200" t="s">
        <v>24160</v>
      </c>
      <c r="ID11140" s="200" t="s">
        <v>20798</v>
      </c>
      <c r="IE11140" s="200" t="s">
        <v>24161</v>
      </c>
      <c r="IF11140" s="200" t="s">
        <v>23644</v>
      </c>
    </row>
    <row r="11141" spans="237:240" x14ac:dyDescent="0.3">
      <c r="IC11141" s="200" t="s">
        <v>24162</v>
      </c>
      <c r="ID11141" s="200" t="s">
        <v>24163</v>
      </c>
      <c r="IE11141" s="200" t="s">
        <v>24164</v>
      </c>
      <c r="IF11141" s="200" t="s">
        <v>23644</v>
      </c>
    </row>
    <row r="11142" spans="237:240" x14ac:dyDescent="0.3">
      <c r="IC11142" s="200" t="s">
        <v>24165</v>
      </c>
      <c r="ID11142" s="200" t="s">
        <v>24166</v>
      </c>
      <c r="IE11142" s="200" t="s">
        <v>24167</v>
      </c>
      <c r="IF11142" s="200" t="s">
        <v>23644</v>
      </c>
    </row>
    <row r="11143" spans="237:240" x14ac:dyDescent="0.3">
      <c r="IC11143" s="200" t="s">
        <v>24168</v>
      </c>
      <c r="ID11143" s="200" t="s">
        <v>24169</v>
      </c>
      <c r="IE11143" s="200" t="s">
        <v>24170</v>
      </c>
      <c r="IF11143" s="200" t="s">
        <v>23644</v>
      </c>
    </row>
    <row r="11144" spans="237:240" x14ac:dyDescent="0.3">
      <c r="IC11144" s="200" t="s">
        <v>24171</v>
      </c>
      <c r="ID11144" s="200" t="s">
        <v>24172</v>
      </c>
      <c r="IE11144" s="200" t="s">
        <v>24173</v>
      </c>
      <c r="IF11144" s="200" t="s">
        <v>23644</v>
      </c>
    </row>
    <row r="11145" spans="237:240" x14ac:dyDescent="0.3">
      <c r="IC11145" s="200" t="s">
        <v>24174</v>
      </c>
      <c r="ID11145" s="200" t="s">
        <v>24175</v>
      </c>
      <c r="IE11145" s="200" t="s">
        <v>24176</v>
      </c>
      <c r="IF11145" s="200" t="s">
        <v>23644</v>
      </c>
    </row>
    <row r="11146" spans="237:240" x14ac:dyDescent="0.3">
      <c r="IC11146" s="200" t="s">
        <v>24177</v>
      </c>
      <c r="ID11146" s="200" t="s">
        <v>24178</v>
      </c>
      <c r="IE11146" s="200" t="s">
        <v>24179</v>
      </c>
      <c r="IF11146" s="200" t="s">
        <v>23644</v>
      </c>
    </row>
    <row r="11147" spans="237:240" x14ac:dyDescent="0.3">
      <c r="IC11147" s="200" t="s">
        <v>24180</v>
      </c>
      <c r="ID11147" s="200" t="s">
        <v>24181</v>
      </c>
      <c r="IE11147" s="200" t="s">
        <v>24182</v>
      </c>
      <c r="IF11147" s="200" t="s">
        <v>23644</v>
      </c>
    </row>
    <row r="11148" spans="237:240" x14ac:dyDescent="0.3">
      <c r="IC11148" s="200" t="s">
        <v>24183</v>
      </c>
      <c r="ID11148" s="200" t="s">
        <v>24184</v>
      </c>
      <c r="IE11148" s="200" t="s">
        <v>24185</v>
      </c>
      <c r="IF11148" s="200" t="s">
        <v>23644</v>
      </c>
    </row>
    <row r="11149" spans="237:240" x14ac:dyDescent="0.3">
      <c r="IC11149" s="200" t="s">
        <v>24186</v>
      </c>
      <c r="ID11149" s="200" t="s">
        <v>24187</v>
      </c>
      <c r="IE11149" s="200" t="s">
        <v>24188</v>
      </c>
      <c r="IF11149" s="200" t="s">
        <v>23644</v>
      </c>
    </row>
    <row r="11150" spans="237:240" x14ac:dyDescent="0.3">
      <c r="IC11150" s="200" t="s">
        <v>24189</v>
      </c>
      <c r="ID11150" s="200" t="s">
        <v>24190</v>
      </c>
      <c r="IE11150" s="200" t="s">
        <v>24191</v>
      </c>
      <c r="IF11150" s="200" t="s">
        <v>23644</v>
      </c>
    </row>
    <row r="11151" spans="237:240" x14ac:dyDescent="0.3">
      <c r="IC11151" s="200" t="s">
        <v>24192</v>
      </c>
      <c r="ID11151" s="200" t="s">
        <v>24193</v>
      </c>
      <c r="IE11151" s="200" t="s">
        <v>24194</v>
      </c>
      <c r="IF11151" s="200" t="s">
        <v>23644</v>
      </c>
    </row>
    <row r="11152" spans="237:240" x14ac:dyDescent="0.3">
      <c r="IC11152" s="200" t="s">
        <v>24195</v>
      </c>
      <c r="ID11152" s="200" t="s">
        <v>1702</v>
      </c>
      <c r="IE11152" s="200" t="s">
        <v>24196</v>
      </c>
      <c r="IF11152" s="200" t="s">
        <v>23644</v>
      </c>
    </row>
    <row r="11153" spans="237:240" x14ac:dyDescent="0.3">
      <c r="IC11153" s="200" t="s">
        <v>24197</v>
      </c>
      <c r="ID11153" s="200" t="s">
        <v>24198</v>
      </c>
      <c r="IE11153" s="200" t="s">
        <v>24199</v>
      </c>
      <c r="IF11153" s="200" t="s">
        <v>23644</v>
      </c>
    </row>
    <row r="11154" spans="237:240" x14ac:dyDescent="0.3">
      <c r="IC11154" s="200" t="s">
        <v>24200</v>
      </c>
      <c r="ID11154" s="200" t="s">
        <v>24201</v>
      </c>
      <c r="IE11154" s="200" t="s">
        <v>24202</v>
      </c>
      <c r="IF11154" s="200" t="s">
        <v>23644</v>
      </c>
    </row>
    <row r="11155" spans="237:240" x14ac:dyDescent="0.3">
      <c r="IC11155" s="200" t="s">
        <v>24203</v>
      </c>
      <c r="ID11155" s="200" t="s">
        <v>24204</v>
      </c>
      <c r="IE11155" s="200" t="s">
        <v>24205</v>
      </c>
      <c r="IF11155" s="200" t="s">
        <v>23644</v>
      </c>
    </row>
    <row r="11156" spans="237:240" x14ac:dyDescent="0.3">
      <c r="IC11156" s="200" t="s">
        <v>24206</v>
      </c>
      <c r="ID11156" s="200" t="s">
        <v>24207</v>
      </c>
      <c r="IE11156" s="200" t="s">
        <v>24208</v>
      </c>
      <c r="IF11156" s="200" t="s">
        <v>23644</v>
      </c>
    </row>
    <row r="11157" spans="237:240" x14ac:dyDescent="0.3">
      <c r="IC11157" s="200" t="s">
        <v>24209</v>
      </c>
      <c r="ID11157" s="200" t="s">
        <v>24210</v>
      </c>
      <c r="IE11157" s="200" t="s">
        <v>24211</v>
      </c>
      <c r="IF11157" s="200" t="s">
        <v>23644</v>
      </c>
    </row>
    <row r="11158" spans="237:240" x14ac:dyDescent="0.3">
      <c r="IC11158" s="200" t="s">
        <v>24212</v>
      </c>
      <c r="ID11158" s="200" t="s">
        <v>24213</v>
      </c>
      <c r="IE11158" s="200" t="s">
        <v>24214</v>
      </c>
      <c r="IF11158" s="200" t="s">
        <v>23644</v>
      </c>
    </row>
    <row r="11159" spans="237:240" x14ac:dyDescent="0.3">
      <c r="IC11159" s="200" t="s">
        <v>24215</v>
      </c>
      <c r="ID11159" s="200" t="s">
        <v>24216</v>
      </c>
      <c r="IE11159" s="200" t="s">
        <v>24217</v>
      </c>
      <c r="IF11159" s="200" t="s">
        <v>23644</v>
      </c>
    </row>
    <row r="11160" spans="237:240" x14ac:dyDescent="0.3">
      <c r="IC11160" s="200" t="s">
        <v>24218</v>
      </c>
      <c r="ID11160" s="200" t="s">
        <v>24219</v>
      </c>
      <c r="IE11160" s="200" t="s">
        <v>24220</v>
      </c>
      <c r="IF11160" s="200" t="s">
        <v>23644</v>
      </c>
    </row>
    <row r="11161" spans="237:240" x14ac:dyDescent="0.3">
      <c r="IC11161" s="200" t="s">
        <v>24221</v>
      </c>
      <c r="ID11161" s="200" t="s">
        <v>24222</v>
      </c>
      <c r="IE11161" s="200" t="s">
        <v>24223</v>
      </c>
      <c r="IF11161" s="200" t="s">
        <v>23644</v>
      </c>
    </row>
    <row r="11162" spans="237:240" x14ac:dyDescent="0.3">
      <c r="IC11162" s="200" t="s">
        <v>24224</v>
      </c>
      <c r="ID11162" s="200" t="s">
        <v>24225</v>
      </c>
      <c r="IE11162" s="200" t="s">
        <v>24226</v>
      </c>
      <c r="IF11162" s="200" t="s">
        <v>23644</v>
      </c>
    </row>
    <row r="11163" spans="237:240" x14ac:dyDescent="0.3">
      <c r="IC11163" s="200" t="s">
        <v>24227</v>
      </c>
      <c r="ID11163" s="200" t="s">
        <v>24228</v>
      </c>
      <c r="IE11163" s="200" t="s">
        <v>24229</v>
      </c>
      <c r="IF11163" s="200" t="s">
        <v>23644</v>
      </c>
    </row>
    <row r="11164" spans="237:240" x14ac:dyDescent="0.3">
      <c r="IC11164" s="200" t="s">
        <v>24230</v>
      </c>
      <c r="ID11164" s="200" t="s">
        <v>24231</v>
      </c>
      <c r="IE11164" s="200" t="s">
        <v>24232</v>
      </c>
      <c r="IF11164" s="200" t="s">
        <v>23644</v>
      </c>
    </row>
    <row r="11165" spans="237:240" x14ac:dyDescent="0.3">
      <c r="IC11165" s="200" t="s">
        <v>24233</v>
      </c>
      <c r="ID11165" s="200" t="s">
        <v>24234</v>
      </c>
      <c r="IE11165" s="200" t="s">
        <v>24235</v>
      </c>
      <c r="IF11165" s="200" t="s">
        <v>23644</v>
      </c>
    </row>
    <row r="11166" spans="237:240" x14ac:dyDescent="0.3">
      <c r="IC11166" s="200" t="s">
        <v>24236</v>
      </c>
      <c r="ID11166" s="200" t="s">
        <v>24237</v>
      </c>
      <c r="IE11166" s="200" t="s">
        <v>24238</v>
      </c>
      <c r="IF11166" s="200" t="s">
        <v>23644</v>
      </c>
    </row>
    <row r="11167" spans="237:240" x14ac:dyDescent="0.3">
      <c r="IC11167" s="200" t="s">
        <v>24239</v>
      </c>
      <c r="ID11167" s="200" t="s">
        <v>24240</v>
      </c>
      <c r="IE11167" s="200" t="s">
        <v>24241</v>
      </c>
      <c r="IF11167" s="200" t="s">
        <v>23644</v>
      </c>
    </row>
    <row r="11168" spans="237:240" x14ac:dyDescent="0.3">
      <c r="IC11168" s="200" t="s">
        <v>24242</v>
      </c>
      <c r="ID11168" s="200" t="s">
        <v>24243</v>
      </c>
      <c r="IE11168" s="200" t="s">
        <v>24244</v>
      </c>
      <c r="IF11168" s="200" t="s">
        <v>23644</v>
      </c>
    </row>
    <row r="11169" spans="237:240" x14ac:dyDescent="0.3">
      <c r="IC11169" s="200" t="s">
        <v>24245</v>
      </c>
      <c r="ID11169" s="200" t="s">
        <v>24246</v>
      </c>
      <c r="IE11169" s="200" t="s">
        <v>24247</v>
      </c>
      <c r="IF11169" s="200" t="s">
        <v>23644</v>
      </c>
    </row>
    <row r="11170" spans="237:240" x14ac:dyDescent="0.3">
      <c r="IC11170" s="200" t="s">
        <v>24248</v>
      </c>
      <c r="ID11170" s="200" t="s">
        <v>24249</v>
      </c>
      <c r="IE11170" s="200" t="s">
        <v>24250</v>
      </c>
      <c r="IF11170" s="200" t="s">
        <v>23644</v>
      </c>
    </row>
    <row r="11171" spans="237:240" x14ac:dyDescent="0.3">
      <c r="IC11171" s="200" t="s">
        <v>24251</v>
      </c>
      <c r="ID11171" s="200" t="s">
        <v>24252</v>
      </c>
      <c r="IE11171" s="200" t="s">
        <v>24253</v>
      </c>
      <c r="IF11171" s="200" t="s">
        <v>23644</v>
      </c>
    </row>
    <row r="11172" spans="237:240" x14ac:dyDescent="0.3">
      <c r="IC11172" s="200" t="s">
        <v>24254</v>
      </c>
      <c r="ID11172" s="200" t="s">
        <v>24255</v>
      </c>
      <c r="IE11172" s="200" t="s">
        <v>24256</v>
      </c>
      <c r="IF11172" s="200" t="s">
        <v>23644</v>
      </c>
    </row>
    <row r="11173" spans="237:240" x14ac:dyDescent="0.3">
      <c r="IC11173" s="200" t="s">
        <v>24257</v>
      </c>
      <c r="ID11173" s="200" t="s">
        <v>3454</v>
      </c>
      <c r="IE11173" s="200" t="s">
        <v>24258</v>
      </c>
      <c r="IF11173" s="200" t="s">
        <v>23644</v>
      </c>
    </row>
    <row r="11174" spans="237:240" x14ac:dyDescent="0.3">
      <c r="IC11174" s="200" t="s">
        <v>24259</v>
      </c>
      <c r="ID11174" s="200" t="s">
        <v>24260</v>
      </c>
      <c r="IE11174" s="200" t="s">
        <v>24261</v>
      </c>
      <c r="IF11174" s="200" t="s">
        <v>23644</v>
      </c>
    </row>
    <row r="11175" spans="237:240" x14ac:dyDescent="0.3">
      <c r="IC11175" s="200" t="s">
        <v>24262</v>
      </c>
      <c r="ID11175" s="200" t="s">
        <v>24263</v>
      </c>
      <c r="IE11175" s="200" t="s">
        <v>24264</v>
      </c>
      <c r="IF11175" s="200" t="s">
        <v>23644</v>
      </c>
    </row>
    <row r="11176" spans="237:240" x14ac:dyDescent="0.3">
      <c r="IC11176" s="200" t="s">
        <v>24265</v>
      </c>
      <c r="ID11176" s="200" t="s">
        <v>24266</v>
      </c>
      <c r="IE11176" s="200" t="s">
        <v>24267</v>
      </c>
      <c r="IF11176" s="200" t="s">
        <v>23644</v>
      </c>
    </row>
    <row r="11177" spans="237:240" x14ac:dyDescent="0.3">
      <c r="IC11177" s="200" t="s">
        <v>24268</v>
      </c>
      <c r="ID11177" s="200" t="s">
        <v>24269</v>
      </c>
      <c r="IE11177" s="200" t="s">
        <v>24270</v>
      </c>
      <c r="IF11177" s="200" t="s">
        <v>23644</v>
      </c>
    </row>
    <row r="11178" spans="237:240" x14ac:dyDescent="0.3">
      <c r="IC11178" s="200" t="s">
        <v>24271</v>
      </c>
      <c r="ID11178" s="200" t="s">
        <v>24272</v>
      </c>
      <c r="IE11178" s="200" t="s">
        <v>24273</v>
      </c>
      <c r="IF11178" s="200" t="s">
        <v>23644</v>
      </c>
    </row>
    <row r="11179" spans="237:240" x14ac:dyDescent="0.3">
      <c r="IC11179" s="200" t="s">
        <v>24274</v>
      </c>
      <c r="ID11179" s="200" t="s">
        <v>24275</v>
      </c>
      <c r="IE11179" s="200" t="s">
        <v>24276</v>
      </c>
      <c r="IF11179" s="200" t="s">
        <v>23644</v>
      </c>
    </row>
    <row r="11180" spans="237:240" x14ac:dyDescent="0.3">
      <c r="IC11180" s="200" t="s">
        <v>24277</v>
      </c>
      <c r="ID11180" s="200" t="s">
        <v>24278</v>
      </c>
      <c r="IE11180" s="200" t="s">
        <v>24279</v>
      </c>
      <c r="IF11180" s="200" t="s">
        <v>23644</v>
      </c>
    </row>
    <row r="11181" spans="237:240" x14ac:dyDescent="0.3">
      <c r="IC11181" s="200" t="s">
        <v>24280</v>
      </c>
      <c r="ID11181" s="200" t="s">
        <v>24281</v>
      </c>
      <c r="IE11181" s="200" t="s">
        <v>24282</v>
      </c>
      <c r="IF11181" s="200" t="s">
        <v>23644</v>
      </c>
    </row>
    <row r="11182" spans="237:240" x14ac:dyDescent="0.3">
      <c r="IC11182" s="200" t="s">
        <v>24283</v>
      </c>
      <c r="ID11182" s="200" t="s">
        <v>24284</v>
      </c>
      <c r="IE11182" s="200" t="s">
        <v>24285</v>
      </c>
      <c r="IF11182" s="200" t="s">
        <v>23644</v>
      </c>
    </row>
    <row r="11183" spans="237:240" x14ac:dyDescent="0.3">
      <c r="IC11183" s="200" t="s">
        <v>24286</v>
      </c>
      <c r="ID11183" s="200" t="s">
        <v>24287</v>
      </c>
      <c r="IE11183" s="200" t="s">
        <v>24288</v>
      </c>
      <c r="IF11183" s="200" t="s">
        <v>23644</v>
      </c>
    </row>
    <row r="11184" spans="237:240" x14ac:dyDescent="0.3">
      <c r="IC11184" s="200" t="s">
        <v>24289</v>
      </c>
      <c r="ID11184" s="200" t="s">
        <v>24290</v>
      </c>
      <c r="IE11184" s="200" t="s">
        <v>24291</v>
      </c>
      <c r="IF11184" s="200" t="s">
        <v>23644</v>
      </c>
    </row>
    <row r="11185" spans="237:240" x14ac:dyDescent="0.3">
      <c r="IC11185" s="200" t="s">
        <v>24292</v>
      </c>
      <c r="ID11185" s="200" t="s">
        <v>24293</v>
      </c>
      <c r="IE11185" s="200" t="s">
        <v>24294</v>
      </c>
      <c r="IF11185" s="200" t="s">
        <v>23644</v>
      </c>
    </row>
    <row r="11186" spans="237:240" x14ac:dyDescent="0.3">
      <c r="IC11186" s="200" t="s">
        <v>24295</v>
      </c>
      <c r="ID11186" s="200" t="s">
        <v>24296</v>
      </c>
      <c r="IE11186" s="200" t="s">
        <v>24297</v>
      </c>
      <c r="IF11186" s="200" t="s">
        <v>23644</v>
      </c>
    </row>
    <row r="11187" spans="237:240" x14ac:dyDescent="0.3">
      <c r="IC11187" s="200" t="s">
        <v>24298</v>
      </c>
      <c r="ID11187" s="200" t="s">
        <v>24299</v>
      </c>
      <c r="IE11187" s="200" t="s">
        <v>24300</v>
      </c>
      <c r="IF11187" s="200" t="s">
        <v>23644</v>
      </c>
    </row>
    <row r="11188" spans="237:240" x14ac:dyDescent="0.3">
      <c r="IC11188" s="200" t="s">
        <v>24301</v>
      </c>
      <c r="ID11188" s="200" t="s">
        <v>24302</v>
      </c>
      <c r="IE11188" s="200" t="s">
        <v>24303</v>
      </c>
      <c r="IF11188" s="200" t="s">
        <v>23644</v>
      </c>
    </row>
    <row r="11189" spans="237:240" x14ac:dyDescent="0.3">
      <c r="IC11189" s="200" t="s">
        <v>24304</v>
      </c>
      <c r="ID11189" s="200" t="s">
        <v>24305</v>
      </c>
      <c r="IE11189" s="200" t="s">
        <v>24306</v>
      </c>
      <c r="IF11189" s="200" t="s">
        <v>23644</v>
      </c>
    </row>
    <row r="11190" spans="237:240" x14ac:dyDescent="0.3">
      <c r="IC11190" s="200" t="s">
        <v>24307</v>
      </c>
      <c r="ID11190" s="200" t="s">
        <v>24308</v>
      </c>
      <c r="IE11190" s="200" t="s">
        <v>24309</v>
      </c>
      <c r="IF11190" s="200" t="s">
        <v>23644</v>
      </c>
    </row>
    <row r="11191" spans="237:240" x14ac:dyDescent="0.3">
      <c r="IC11191" s="200" t="s">
        <v>24310</v>
      </c>
      <c r="ID11191" s="200" t="s">
        <v>24311</v>
      </c>
      <c r="IE11191" s="200" t="s">
        <v>24312</v>
      </c>
      <c r="IF11191" s="200" t="s">
        <v>23644</v>
      </c>
    </row>
    <row r="11192" spans="237:240" x14ac:dyDescent="0.3">
      <c r="IC11192" s="200" t="s">
        <v>24313</v>
      </c>
      <c r="ID11192" s="200" t="s">
        <v>24314</v>
      </c>
      <c r="IE11192" s="200" t="s">
        <v>24315</v>
      </c>
      <c r="IF11192" s="200" t="s">
        <v>23644</v>
      </c>
    </row>
    <row r="11193" spans="237:240" x14ac:dyDescent="0.3">
      <c r="IC11193" s="200" t="s">
        <v>24316</v>
      </c>
      <c r="ID11193" s="200" t="s">
        <v>24314</v>
      </c>
      <c r="IE11193" s="200" t="s">
        <v>24315</v>
      </c>
      <c r="IF11193" s="200" t="s">
        <v>23644</v>
      </c>
    </row>
    <row r="11194" spans="237:240" x14ac:dyDescent="0.3">
      <c r="IC11194" s="200" t="s">
        <v>24317</v>
      </c>
      <c r="ID11194" s="200" t="s">
        <v>24314</v>
      </c>
      <c r="IE11194" s="200" t="s">
        <v>24315</v>
      </c>
      <c r="IF11194" s="200" t="s">
        <v>23644</v>
      </c>
    </row>
    <row r="11195" spans="237:240" x14ac:dyDescent="0.3">
      <c r="IC11195" s="200" t="s">
        <v>24318</v>
      </c>
      <c r="ID11195" s="200" t="s">
        <v>24319</v>
      </c>
      <c r="IE11195" s="200" t="s">
        <v>24320</v>
      </c>
      <c r="IF11195" s="200" t="s">
        <v>23644</v>
      </c>
    </row>
    <row r="11196" spans="237:240" x14ac:dyDescent="0.3">
      <c r="IC11196" s="200" t="s">
        <v>24321</v>
      </c>
      <c r="ID11196" s="200" t="s">
        <v>24322</v>
      </c>
      <c r="IE11196" s="200" t="s">
        <v>24323</v>
      </c>
      <c r="IF11196" s="200" t="s">
        <v>23644</v>
      </c>
    </row>
    <row r="11197" spans="237:240" x14ac:dyDescent="0.3">
      <c r="IC11197" s="200" t="s">
        <v>24324</v>
      </c>
      <c r="ID11197" s="200" t="s">
        <v>24325</v>
      </c>
      <c r="IE11197" s="200" t="s">
        <v>24326</v>
      </c>
      <c r="IF11197" s="200" t="s">
        <v>23644</v>
      </c>
    </row>
    <row r="11198" spans="237:240" x14ac:dyDescent="0.3">
      <c r="IC11198" s="200" t="s">
        <v>24327</v>
      </c>
      <c r="ID11198" s="200" t="s">
        <v>24328</v>
      </c>
      <c r="IE11198" s="200" t="s">
        <v>24329</v>
      </c>
      <c r="IF11198" s="200" t="s">
        <v>23644</v>
      </c>
    </row>
    <row r="11199" spans="237:240" x14ac:dyDescent="0.3">
      <c r="IC11199" s="200" t="s">
        <v>24330</v>
      </c>
      <c r="ID11199" s="200" t="s">
        <v>2401</v>
      </c>
      <c r="IE11199" s="200" t="s">
        <v>24331</v>
      </c>
      <c r="IF11199" s="200" t="s">
        <v>23644</v>
      </c>
    </row>
    <row r="11200" spans="237:240" x14ac:dyDescent="0.3">
      <c r="IC11200" s="200" t="s">
        <v>24332</v>
      </c>
      <c r="ID11200" s="200" t="s">
        <v>24333</v>
      </c>
      <c r="IE11200" s="200" t="s">
        <v>24334</v>
      </c>
      <c r="IF11200" s="200" t="s">
        <v>23644</v>
      </c>
    </row>
    <row r="11201" spans="237:240" x14ac:dyDescent="0.3">
      <c r="IC11201" s="200" t="s">
        <v>24335</v>
      </c>
      <c r="ID11201" s="200" t="s">
        <v>24336</v>
      </c>
      <c r="IE11201" s="200" t="s">
        <v>24337</v>
      </c>
      <c r="IF11201" s="200" t="s">
        <v>23644</v>
      </c>
    </row>
    <row r="11202" spans="237:240" x14ac:dyDescent="0.3">
      <c r="IC11202" s="200" t="s">
        <v>24338</v>
      </c>
      <c r="ID11202" s="200" t="s">
        <v>24339</v>
      </c>
      <c r="IE11202" s="200" t="s">
        <v>24340</v>
      </c>
      <c r="IF11202" s="200" t="s">
        <v>23644</v>
      </c>
    </row>
    <row r="11203" spans="237:240" x14ac:dyDescent="0.3">
      <c r="IC11203" s="200" t="s">
        <v>24341</v>
      </c>
      <c r="ID11203" s="200" t="s">
        <v>24342</v>
      </c>
      <c r="IE11203" s="200" t="s">
        <v>24343</v>
      </c>
      <c r="IF11203" s="200" t="s">
        <v>23644</v>
      </c>
    </row>
    <row r="11204" spans="237:240" x14ac:dyDescent="0.3">
      <c r="IC11204" s="200" t="s">
        <v>24344</v>
      </c>
      <c r="ID11204" s="200" t="s">
        <v>24345</v>
      </c>
      <c r="IE11204" s="200" t="s">
        <v>24346</v>
      </c>
      <c r="IF11204" s="200" t="s">
        <v>23644</v>
      </c>
    </row>
    <row r="11205" spans="237:240" x14ac:dyDescent="0.3">
      <c r="IC11205" s="200" t="s">
        <v>24347</v>
      </c>
      <c r="ID11205" s="200" t="s">
        <v>24348</v>
      </c>
      <c r="IE11205" s="200" t="s">
        <v>24349</v>
      </c>
      <c r="IF11205" s="200" t="s">
        <v>23644</v>
      </c>
    </row>
    <row r="11206" spans="237:240" x14ac:dyDescent="0.3">
      <c r="IC11206" s="200" t="s">
        <v>24350</v>
      </c>
      <c r="ID11206" s="200" t="s">
        <v>24351</v>
      </c>
      <c r="IE11206" s="200" t="s">
        <v>24352</v>
      </c>
      <c r="IF11206" s="200" t="s">
        <v>23644</v>
      </c>
    </row>
    <row r="11207" spans="237:240" x14ac:dyDescent="0.3">
      <c r="IC11207" s="200" t="s">
        <v>24353</v>
      </c>
      <c r="ID11207" s="200" t="s">
        <v>24354</v>
      </c>
      <c r="IE11207" s="200" t="s">
        <v>24355</v>
      </c>
      <c r="IF11207" s="200" t="s">
        <v>23644</v>
      </c>
    </row>
    <row r="11208" spans="237:240" x14ac:dyDescent="0.3">
      <c r="IC11208" s="200" t="s">
        <v>24356</v>
      </c>
      <c r="ID11208" s="200" t="s">
        <v>24357</v>
      </c>
      <c r="IE11208" s="200" t="s">
        <v>24358</v>
      </c>
      <c r="IF11208" s="200" t="s">
        <v>23644</v>
      </c>
    </row>
    <row r="11209" spans="237:240" x14ac:dyDescent="0.3">
      <c r="IC11209" s="200" t="s">
        <v>24359</v>
      </c>
      <c r="ID11209" s="200" t="s">
        <v>24360</v>
      </c>
      <c r="IE11209" s="200" t="s">
        <v>24361</v>
      </c>
      <c r="IF11209" s="200" t="s">
        <v>23644</v>
      </c>
    </row>
    <row r="11210" spans="237:240" x14ac:dyDescent="0.3">
      <c r="IC11210" s="200" t="s">
        <v>24362</v>
      </c>
      <c r="ID11210" s="200" t="s">
        <v>24363</v>
      </c>
      <c r="IE11210" s="200" t="s">
        <v>24364</v>
      </c>
      <c r="IF11210" s="200" t="s">
        <v>23644</v>
      </c>
    </row>
    <row r="11211" spans="237:240" x14ac:dyDescent="0.3">
      <c r="IC11211" s="200" t="s">
        <v>24365</v>
      </c>
      <c r="ID11211" s="200" t="s">
        <v>22199</v>
      </c>
      <c r="IE11211" s="200" t="s">
        <v>24366</v>
      </c>
      <c r="IF11211" s="200" t="s">
        <v>23644</v>
      </c>
    </row>
    <row r="11212" spans="237:240" x14ac:dyDescent="0.3">
      <c r="IC11212" s="200" t="s">
        <v>24367</v>
      </c>
      <c r="ID11212" s="200" t="s">
        <v>24368</v>
      </c>
      <c r="IE11212" s="200" t="s">
        <v>24369</v>
      </c>
      <c r="IF11212" s="200" t="s">
        <v>23644</v>
      </c>
    </row>
    <row r="11213" spans="237:240" x14ac:dyDescent="0.3">
      <c r="IC11213" s="200" t="s">
        <v>24370</v>
      </c>
      <c r="ID11213" s="200" t="s">
        <v>24371</v>
      </c>
      <c r="IE11213" s="200" t="s">
        <v>24372</v>
      </c>
      <c r="IF11213" s="200" t="s">
        <v>23644</v>
      </c>
    </row>
    <row r="11214" spans="237:240" x14ac:dyDescent="0.3">
      <c r="IC11214" s="200" t="s">
        <v>24373</v>
      </c>
      <c r="ID11214" s="200" t="s">
        <v>24374</v>
      </c>
      <c r="IE11214" s="200" t="s">
        <v>24375</v>
      </c>
      <c r="IF11214" s="200" t="s">
        <v>23644</v>
      </c>
    </row>
    <row r="11215" spans="237:240" x14ac:dyDescent="0.3">
      <c r="IC11215" s="200" t="s">
        <v>24376</v>
      </c>
      <c r="ID11215" s="200" t="s">
        <v>24377</v>
      </c>
      <c r="IE11215" s="200" t="s">
        <v>24378</v>
      </c>
      <c r="IF11215" s="200" t="s">
        <v>23644</v>
      </c>
    </row>
    <row r="11216" spans="237:240" x14ac:dyDescent="0.3">
      <c r="IC11216" s="200" t="s">
        <v>24379</v>
      </c>
      <c r="ID11216" s="200" t="s">
        <v>24380</v>
      </c>
      <c r="IE11216" s="200" t="s">
        <v>24381</v>
      </c>
      <c r="IF11216" s="200" t="s">
        <v>23644</v>
      </c>
    </row>
    <row r="11217" spans="237:240" x14ac:dyDescent="0.3">
      <c r="IC11217" s="200" t="s">
        <v>24382</v>
      </c>
      <c r="ID11217" s="200" t="s">
        <v>24383</v>
      </c>
      <c r="IE11217" s="200" t="s">
        <v>24384</v>
      </c>
      <c r="IF11217" s="200" t="s">
        <v>23644</v>
      </c>
    </row>
    <row r="11218" spans="237:240" x14ac:dyDescent="0.3">
      <c r="IC11218" s="200" t="s">
        <v>24385</v>
      </c>
      <c r="ID11218" s="200" t="s">
        <v>24386</v>
      </c>
      <c r="IE11218" s="200" t="s">
        <v>24387</v>
      </c>
      <c r="IF11218" s="200" t="s">
        <v>23644</v>
      </c>
    </row>
    <row r="11219" spans="237:240" x14ac:dyDescent="0.3">
      <c r="IC11219" s="200" t="s">
        <v>24388</v>
      </c>
      <c r="ID11219" s="200" t="s">
        <v>24389</v>
      </c>
      <c r="IE11219" s="200" t="s">
        <v>24390</v>
      </c>
      <c r="IF11219" s="200" t="s">
        <v>23644</v>
      </c>
    </row>
    <row r="11220" spans="237:240" x14ac:dyDescent="0.3">
      <c r="IC11220" s="200" t="s">
        <v>24391</v>
      </c>
      <c r="ID11220" s="200" t="s">
        <v>24392</v>
      </c>
      <c r="IE11220" s="200" t="s">
        <v>24393</v>
      </c>
      <c r="IF11220" s="200" t="s">
        <v>23644</v>
      </c>
    </row>
    <row r="11221" spans="237:240" x14ac:dyDescent="0.3">
      <c r="IC11221" s="200" t="s">
        <v>24394</v>
      </c>
      <c r="ID11221" s="200" t="s">
        <v>24395</v>
      </c>
      <c r="IE11221" s="200" t="s">
        <v>24396</v>
      </c>
      <c r="IF11221" s="200" t="s">
        <v>23644</v>
      </c>
    </row>
    <row r="11222" spans="237:240" x14ac:dyDescent="0.3">
      <c r="IC11222" s="200" t="s">
        <v>24397</v>
      </c>
      <c r="ID11222" s="200" t="s">
        <v>24398</v>
      </c>
      <c r="IE11222" s="200" t="s">
        <v>24399</v>
      </c>
      <c r="IF11222" s="200" t="s">
        <v>23644</v>
      </c>
    </row>
    <row r="11223" spans="237:240" x14ac:dyDescent="0.3">
      <c r="IC11223" s="200" t="s">
        <v>24400</v>
      </c>
      <c r="ID11223" s="200" t="s">
        <v>24401</v>
      </c>
      <c r="IE11223" s="200" t="s">
        <v>24402</v>
      </c>
      <c r="IF11223" s="200" t="s">
        <v>23644</v>
      </c>
    </row>
    <row r="11224" spans="237:240" x14ac:dyDescent="0.3">
      <c r="IC11224" s="200" t="s">
        <v>24403</v>
      </c>
      <c r="ID11224" s="200" t="s">
        <v>24404</v>
      </c>
      <c r="IE11224" s="200" t="s">
        <v>24405</v>
      </c>
      <c r="IF11224" s="200" t="s">
        <v>23644</v>
      </c>
    </row>
    <row r="11225" spans="237:240" x14ac:dyDescent="0.3">
      <c r="IC11225" s="200" t="s">
        <v>24406</v>
      </c>
      <c r="ID11225" s="200" t="s">
        <v>24407</v>
      </c>
      <c r="IE11225" s="200" t="s">
        <v>24408</v>
      </c>
      <c r="IF11225" s="200" t="s">
        <v>23644</v>
      </c>
    </row>
    <row r="11226" spans="237:240" x14ac:dyDescent="0.3">
      <c r="IC11226" s="200" t="s">
        <v>24409</v>
      </c>
      <c r="ID11226" s="200" t="s">
        <v>24410</v>
      </c>
      <c r="IE11226" s="200" t="s">
        <v>24411</v>
      </c>
      <c r="IF11226" s="200" t="s">
        <v>23644</v>
      </c>
    </row>
    <row r="11227" spans="237:240" x14ac:dyDescent="0.3">
      <c r="IC11227" s="200" t="s">
        <v>24412</v>
      </c>
      <c r="ID11227" s="200" t="s">
        <v>24413</v>
      </c>
      <c r="IE11227" s="200" t="s">
        <v>24414</v>
      </c>
      <c r="IF11227" s="200" t="s">
        <v>23644</v>
      </c>
    </row>
    <row r="11228" spans="237:240" x14ac:dyDescent="0.3">
      <c r="IC11228" s="200" t="s">
        <v>24415</v>
      </c>
      <c r="ID11228" s="200" t="s">
        <v>24416</v>
      </c>
      <c r="IE11228" s="200" t="s">
        <v>24417</v>
      </c>
      <c r="IF11228" s="200" t="s">
        <v>23644</v>
      </c>
    </row>
    <row r="11229" spans="237:240" x14ac:dyDescent="0.3">
      <c r="IC11229" s="200" t="s">
        <v>24418</v>
      </c>
      <c r="ID11229" s="200" t="s">
        <v>24419</v>
      </c>
      <c r="IE11229" s="200" t="s">
        <v>24420</v>
      </c>
      <c r="IF11229" s="200" t="s">
        <v>23644</v>
      </c>
    </row>
    <row r="11230" spans="237:240" x14ac:dyDescent="0.3">
      <c r="IC11230" s="200" t="s">
        <v>24421</v>
      </c>
      <c r="ID11230" s="200" t="s">
        <v>24422</v>
      </c>
      <c r="IE11230" s="200" t="s">
        <v>24423</v>
      </c>
      <c r="IF11230" s="200" t="s">
        <v>23644</v>
      </c>
    </row>
    <row r="11231" spans="237:240" x14ac:dyDescent="0.3">
      <c r="IC11231" s="200" t="s">
        <v>24424</v>
      </c>
      <c r="ID11231" s="200" t="s">
        <v>24425</v>
      </c>
      <c r="IE11231" s="200" t="s">
        <v>24426</v>
      </c>
      <c r="IF11231" s="200" t="s">
        <v>23644</v>
      </c>
    </row>
    <row r="11232" spans="237:240" x14ac:dyDescent="0.3">
      <c r="IC11232" s="200" t="s">
        <v>24427</v>
      </c>
      <c r="ID11232" s="200" t="s">
        <v>23213</v>
      </c>
      <c r="IE11232" s="200" t="s">
        <v>24428</v>
      </c>
      <c r="IF11232" s="200" t="s">
        <v>23644</v>
      </c>
    </row>
    <row r="11233" spans="237:240" x14ac:dyDescent="0.3">
      <c r="IC11233" s="200" t="s">
        <v>24429</v>
      </c>
      <c r="ID11233" s="200" t="s">
        <v>24430</v>
      </c>
      <c r="IE11233" s="200" t="s">
        <v>24431</v>
      </c>
      <c r="IF11233" s="200" t="s">
        <v>23644</v>
      </c>
    </row>
    <row r="11234" spans="237:240" x14ac:dyDescent="0.3">
      <c r="IC11234" s="200" t="s">
        <v>24432</v>
      </c>
      <c r="ID11234" s="200" t="s">
        <v>24433</v>
      </c>
      <c r="IE11234" s="200" t="s">
        <v>24434</v>
      </c>
      <c r="IF11234" s="200" t="s">
        <v>23644</v>
      </c>
    </row>
    <row r="11235" spans="237:240" x14ac:dyDescent="0.3">
      <c r="IC11235" s="200" t="s">
        <v>24435</v>
      </c>
      <c r="ID11235" s="200" t="s">
        <v>20818</v>
      </c>
      <c r="IE11235" s="200" t="s">
        <v>24436</v>
      </c>
      <c r="IF11235" s="200" t="s">
        <v>23644</v>
      </c>
    </row>
    <row r="11236" spans="237:240" x14ac:dyDescent="0.3">
      <c r="IC11236" s="200" t="s">
        <v>24437</v>
      </c>
      <c r="ID11236" s="200" t="s">
        <v>24438</v>
      </c>
      <c r="IE11236" s="200" t="s">
        <v>24439</v>
      </c>
      <c r="IF11236" s="200" t="s">
        <v>23644</v>
      </c>
    </row>
    <row r="11237" spans="237:240" x14ac:dyDescent="0.3">
      <c r="IC11237" s="200" t="s">
        <v>24440</v>
      </c>
      <c r="ID11237" s="200" t="s">
        <v>24441</v>
      </c>
      <c r="IE11237" s="200" t="s">
        <v>24442</v>
      </c>
      <c r="IF11237" s="200" t="s">
        <v>23644</v>
      </c>
    </row>
    <row r="11238" spans="237:240" x14ac:dyDescent="0.3">
      <c r="IC11238" s="200" t="s">
        <v>24443</v>
      </c>
      <c r="ID11238" s="200" t="s">
        <v>24444</v>
      </c>
      <c r="IE11238" s="200" t="s">
        <v>24445</v>
      </c>
      <c r="IF11238" s="200" t="s">
        <v>23644</v>
      </c>
    </row>
    <row r="11239" spans="237:240" x14ac:dyDescent="0.3">
      <c r="IC11239" s="200" t="s">
        <v>24446</v>
      </c>
      <c r="ID11239" s="200" t="s">
        <v>24447</v>
      </c>
      <c r="IE11239" s="200" t="s">
        <v>24448</v>
      </c>
      <c r="IF11239" s="200" t="s">
        <v>23644</v>
      </c>
    </row>
    <row r="11240" spans="237:240" x14ac:dyDescent="0.3">
      <c r="IC11240" s="200" t="s">
        <v>24449</v>
      </c>
      <c r="ID11240" s="200" t="s">
        <v>24450</v>
      </c>
      <c r="IE11240" s="200" t="s">
        <v>24451</v>
      </c>
      <c r="IF11240" s="200" t="s">
        <v>23644</v>
      </c>
    </row>
    <row r="11241" spans="237:240" x14ac:dyDescent="0.3">
      <c r="IC11241" s="200" t="s">
        <v>24452</v>
      </c>
      <c r="ID11241" s="200" t="s">
        <v>24453</v>
      </c>
      <c r="IE11241" s="200" t="s">
        <v>24454</v>
      </c>
      <c r="IF11241" s="200" t="s">
        <v>23644</v>
      </c>
    </row>
    <row r="11242" spans="237:240" x14ac:dyDescent="0.3">
      <c r="IC11242" s="200" t="s">
        <v>24455</v>
      </c>
      <c r="ID11242" s="200" t="s">
        <v>24456</v>
      </c>
      <c r="IE11242" s="200" t="s">
        <v>24457</v>
      </c>
      <c r="IF11242" s="200" t="s">
        <v>23644</v>
      </c>
    </row>
    <row r="11243" spans="237:240" x14ac:dyDescent="0.3">
      <c r="IC11243" s="200" t="s">
        <v>24458</v>
      </c>
      <c r="ID11243" s="200" t="s">
        <v>24456</v>
      </c>
      <c r="IE11243" s="200" t="s">
        <v>24457</v>
      </c>
      <c r="IF11243" s="200" t="s">
        <v>23644</v>
      </c>
    </row>
    <row r="11244" spans="237:240" x14ac:dyDescent="0.3">
      <c r="IC11244" s="200" t="s">
        <v>24459</v>
      </c>
      <c r="ID11244" s="200" t="s">
        <v>24456</v>
      </c>
      <c r="IE11244" s="200" t="s">
        <v>24457</v>
      </c>
      <c r="IF11244" s="200" t="s">
        <v>23644</v>
      </c>
    </row>
    <row r="11245" spans="237:240" x14ac:dyDescent="0.3">
      <c r="IC11245" s="200" t="s">
        <v>24460</v>
      </c>
      <c r="ID11245" s="200" t="s">
        <v>24456</v>
      </c>
      <c r="IE11245" s="200" t="s">
        <v>24457</v>
      </c>
      <c r="IF11245" s="200" t="s">
        <v>23644</v>
      </c>
    </row>
    <row r="11246" spans="237:240" x14ac:dyDescent="0.3">
      <c r="IC11246" s="200" t="s">
        <v>24461</v>
      </c>
      <c r="ID11246" s="200" t="s">
        <v>24456</v>
      </c>
      <c r="IE11246" s="200" t="s">
        <v>24457</v>
      </c>
      <c r="IF11246" s="200" t="s">
        <v>23644</v>
      </c>
    </row>
    <row r="11247" spans="237:240" x14ac:dyDescent="0.3">
      <c r="IC11247" s="200" t="s">
        <v>24462</v>
      </c>
      <c r="ID11247" s="200" t="s">
        <v>24456</v>
      </c>
      <c r="IE11247" s="200" t="s">
        <v>24457</v>
      </c>
      <c r="IF11247" s="200" t="s">
        <v>23644</v>
      </c>
    </row>
    <row r="11248" spans="237:240" x14ac:dyDescent="0.3">
      <c r="IC11248" s="200" t="s">
        <v>24463</v>
      </c>
      <c r="ID11248" s="200" t="s">
        <v>24464</v>
      </c>
      <c r="IE11248" s="200" t="s">
        <v>24465</v>
      </c>
      <c r="IF11248" s="200" t="s">
        <v>23644</v>
      </c>
    </row>
    <row r="11249" spans="237:240" x14ac:dyDescent="0.3">
      <c r="IC11249" s="200" t="s">
        <v>24466</v>
      </c>
      <c r="ID11249" s="200" t="s">
        <v>24467</v>
      </c>
      <c r="IE11249" s="200" t="s">
        <v>24468</v>
      </c>
      <c r="IF11249" s="200" t="s">
        <v>23644</v>
      </c>
    </row>
    <row r="11250" spans="237:240" x14ac:dyDescent="0.3">
      <c r="IC11250" s="200" t="s">
        <v>24469</v>
      </c>
      <c r="ID11250" s="200" t="s">
        <v>24470</v>
      </c>
      <c r="IE11250" s="200" t="s">
        <v>24471</v>
      </c>
      <c r="IF11250" s="200" t="s">
        <v>23644</v>
      </c>
    </row>
    <row r="11251" spans="237:240" x14ac:dyDescent="0.3">
      <c r="IC11251" s="200" t="s">
        <v>24472</v>
      </c>
      <c r="ID11251" s="200" t="s">
        <v>24473</v>
      </c>
      <c r="IE11251" s="200" t="s">
        <v>24474</v>
      </c>
      <c r="IF11251" s="200" t="s">
        <v>23644</v>
      </c>
    </row>
    <row r="11252" spans="237:240" x14ac:dyDescent="0.3">
      <c r="IC11252" s="200" t="s">
        <v>24475</v>
      </c>
      <c r="ID11252" s="200" t="s">
        <v>19312</v>
      </c>
      <c r="IE11252" s="200" t="s">
        <v>24476</v>
      </c>
      <c r="IF11252" s="200" t="s">
        <v>23644</v>
      </c>
    </row>
    <row r="11253" spans="237:240" x14ac:dyDescent="0.3">
      <c r="IC11253" s="200" t="s">
        <v>24477</v>
      </c>
      <c r="ID11253" s="200" t="s">
        <v>24478</v>
      </c>
      <c r="IE11253" s="200" t="s">
        <v>24479</v>
      </c>
      <c r="IF11253" s="200" t="s">
        <v>23644</v>
      </c>
    </row>
    <row r="11254" spans="237:240" x14ac:dyDescent="0.3">
      <c r="IC11254" s="200" t="s">
        <v>24480</v>
      </c>
      <c r="ID11254" s="200" t="s">
        <v>24481</v>
      </c>
      <c r="IE11254" s="200" t="s">
        <v>24482</v>
      </c>
      <c r="IF11254" s="200" t="s">
        <v>23644</v>
      </c>
    </row>
    <row r="11255" spans="237:240" x14ac:dyDescent="0.3">
      <c r="IC11255" s="200" t="s">
        <v>24483</v>
      </c>
      <c r="ID11255" s="200" t="s">
        <v>24484</v>
      </c>
      <c r="IE11255" s="200" t="s">
        <v>24485</v>
      </c>
      <c r="IF11255" s="200" t="s">
        <v>23644</v>
      </c>
    </row>
    <row r="11256" spans="237:240" x14ac:dyDescent="0.3">
      <c r="IC11256" s="200" t="s">
        <v>24486</v>
      </c>
      <c r="ID11256" s="200" t="s">
        <v>24487</v>
      </c>
      <c r="IE11256" s="200" t="s">
        <v>24488</v>
      </c>
      <c r="IF11256" s="200" t="s">
        <v>23644</v>
      </c>
    </row>
    <row r="11257" spans="237:240" x14ac:dyDescent="0.3">
      <c r="IC11257" s="200" t="s">
        <v>24489</v>
      </c>
      <c r="ID11257" s="200" t="s">
        <v>24490</v>
      </c>
      <c r="IE11257" s="200" t="s">
        <v>24491</v>
      </c>
      <c r="IF11257" s="200" t="s">
        <v>23644</v>
      </c>
    </row>
    <row r="11258" spans="237:240" x14ac:dyDescent="0.3">
      <c r="IC11258" s="200" t="s">
        <v>24492</v>
      </c>
      <c r="ID11258" s="200" t="s">
        <v>24490</v>
      </c>
      <c r="IE11258" s="200" t="s">
        <v>24491</v>
      </c>
      <c r="IF11258" s="200" t="s">
        <v>23644</v>
      </c>
    </row>
    <row r="11259" spans="237:240" x14ac:dyDescent="0.3">
      <c r="IC11259" s="200" t="s">
        <v>24493</v>
      </c>
      <c r="ID11259" s="200" t="s">
        <v>24490</v>
      </c>
      <c r="IE11259" s="200" t="s">
        <v>24491</v>
      </c>
      <c r="IF11259" s="200" t="s">
        <v>23644</v>
      </c>
    </row>
    <row r="11260" spans="237:240" x14ac:dyDescent="0.3">
      <c r="IC11260" s="200" t="s">
        <v>24494</v>
      </c>
      <c r="ID11260" s="200" t="s">
        <v>24495</v>
      </c>
      <c r="IE11260" s="200" t="s">
        <v>24496</v>
      </c>
      <c r="IF11260" s="200" t="s">
        <v>23644</v>
      </c>
    </row>
    <row r="11261" spans="237:240" x14ac:dyDescent="0.3">
      <c r="IC11261" s="200" t="s">
        <v>24497</v>
      </c>
      <c r="ID11261" s="200" t="s">
        <v>24498</v>
      </c>
      <c r="IE11261" s="200" t="s">
        <v>24499</v>
      </c>
      <c r="IF11261" s="200" t="s">
        <v>23644</v>
      </c>
    </row>
    <row r="11262" spans="237:240" x14ac:dyDescent="0.3">
      <c r="IC11262" s="200" t="s">
        <v>24500</v>
      </c>
      <c r="ID11262" s="200" t="s">
        <v>24501</v>
      </c>
      <c r="IE11262" s="200" t="s">
        <v>24502</v>
      </c>
      <c r="IF11262" s="200" t="s">
        <v>23644</v>
      </c>
    </row>
    <row r="11263" spans="237:240" x14ac:dyDescent="0.3">
      <c r="IC11263" s="200" t="s">
        <v>24503</v>
      </c>
      <c r="ID11263" s="200" t="s">
        <v>24504</v>
      </c>
      <c r="IE11263" s="200" t="s">
        <v>24505</v>
      </c>
      <c r="IF11263" s="200" t="s">
        <v>23644</v>
      </c>
    </row>
    <row r="11264" spans="237:240" x14ac:dyDescent="0.3">
      <c r="IC11264" s="200" t="s">
        <v>24506</v>
      </c>
      <c r="ID11264" s="200" t="s">
        <v>24507</v>
      </c>
      <c r="IE11264" s="200" t="s">
        <v>24508</v>
      </c>
      <c r="IF11264" s="200" t="s">
        <v>23644</v>
      </c>
    </row>
    <row r="11265" spans="237:240" x14ac:dyDescent="0.3">
      <c r="IC11265" s="200" t="s">
        <v>24509</v>
      </c>
      <c r="ID11265" s="200" t="s">
        <v>24510</v>
      </c>
      <c r="IE11265" s="200" t="s">
        <v>24511</v>
      </c>
      <c r="IF11265" s="200" t="s">
        <v>23644</v>
      </c>
    </row>
    <row r="11266" spans="237:240" x14ac:dyDescent="0.3">
      <c r="IC11266" s="200" t="s">
        <v>24512</v>
      </c>
      <c r="ID11266" s="200" t="s">
        <v>24513</v>
      </c>
      <c r="IE11266" s="200" t="s">
        <v>24514</v>
      </c>
      <c r="IF11266" s="200" t="s">
        <v>23644</v>
      </c>
    </row>
    <row r="11267" spans="237:240" x14ac:dyDescent="0.3">
      <c r="IC11267" s="200" t="s">
        <v>24515</v>
      </c>
      <c r="ID11267" s="200" t="s">
        <v>14588</v>
      </c>
      <c r="IE11267" s="200" t="s">
        <v>24516</v>
      </c>
      <c r="IF11267" s="200" t="s">
        <v>23644</v>
      </c>
    </row>
    <row r="11268" spans="237:240" x14ac:dyDescent="0.3">
      <c r="IC11268" s="200" t="s">
        <v>24517</v>
      </c>
      <c r="ID11268" s="200" t="s">
        <v>24518</v>
      </c>
      <c r="IE11268" s="200" t="s">
        <v>24519</v>
      </c>
      <c r="IF11268" s="200" t="s">
        <v>23644</v>
      </c>
    </row>
    <row r="11269" spans="237:240" x14ac:dyDescent="0.3">
      <c r="IC11269" s="200" t="s">
        <v>24520</v>
      </c>
      <c r="ID11269" s="200" t="s">
        <v>24521</v>
      </c>
      <c r="IE11269" s="200" t="s">
        <v>24522</v>
      </c>
      <c r="IF11269" s="200" t="s">
        <v>23644</v>
      </c>
    </row>
    <row r="11270" spans="237:240" x14ac:dyDescent="0.3">
      <c r="IC11270" s="200" t="s">
        <v>24523</v>
      </c>
      <c r="ID11270" s="200" t="s">
        <v>24524</v>
      </c>
      <c r="IE11270" s="200" t="s">
        <v>24525</v>
      </c>
      <c r="IF11270" s="200" t="s">
        <v>23644</v>
      </c>
    </row>
    <row r="11271" spans="237:240" x14ac:dyDescent="0.3">
      <c r="IC11271" s="200" t="s">
        <v>24526</v>
      </c>
      <c r="ID11271" s="200" t="s">
        <v>24527</v>
      </c>
      <c r="IE11271" s="200" t="s">
        <v>24528</v>
      </c>
      <c r="IF11271" s="200" t="s">
        <v>23644</v>
      </c>
    </row>
    <row r="11272" spans="237:240" x14ac:dyDescent="0.3">
      <c r="IC11272" s="200" t="s">
        <v>24529</v>
      </c>
      <c r="ID11272" s="200" t="s">
        <v>24530</v>
      </c>
      <c r="IE11272" s="200" t="s">
        <v>24531</v>
      </c>
      <c r="IF11272" s="200" t="s">
        <v>23644</v>
      </c>
    </row>
    <row r="11273" spans="237:240" x14ac:dyDescent="0.3">
      <c r="IC11273" s="200" t="s">
        <v>24532</v>
      </c>
      <c r="ID11273" s="200" t="s">
        <v>24533</v>
      </c>
      <c r="IE11273" s="200" t="s">
        <v>24534</v>
      </c>
      <c r="IF11273" s="200" t="s">
        <v>23644</v>
      </c>
    </row>
    <row r="11274" spans="237:240" x14ac:dyDescent="0.3">
      <c r="IC11274" s="200" t="s">
        <v>24535</v>
      </c>
      <c r="ID11274" s="200" t="s">
        <v>24536</v>
      </c>
      <c r="IE11274" s="200" t="s">
        <v>24537</v>
      </c>
      <c r="IF11274" s="200" t="s">
        <v>23644</v>
      </c>
    </row>
    <row r="11275" spans="237:240" x14ac:dyDescent="0.3">
      <c r="IC11275" s="200" t="s">
        <v>24538</v>
      </c>
      <c r="ID11275" s="200" t="s">
        <v>24539</v>
      </c>
      <c r="IE11275" s="200" t="s">
        <v>24540</v>
      </c>
      <c r="IF11275" s="200" t="s">
        <v>23644</v>
      </c>
    </row>
    <row r="11276" spans="237:240" x14ac:dyDescent="0.3">
      <c r="IC11276" s="200" t="s">
        <v>24541</v>
      </c>
      <c r="ID11276" s="200" t="s">
        <v>24542</v>
      </c>
      <c r="IE11276" s="200" t="s">
        <v>24543</v>
      </c>
      <c r="IF11276" s="200" t="s">
        <v>23644</v>
      </c>
    </row>
    <row r="11277" spans="237:240" x14ac:dyDescent="0.3">
      <c r="IC11277" s="200" t="s">
        <v>24544</v>
      </c>
      <c r="ID11277" s="200" t="s">
        <v>24545</v>
      </c>
      <c r="IE11277" s="200" t="s">
        <v>24546</v>
      </c>
      <c r="IF11277" s="200" t="s">
        <v>23644</v>
      </c>
    </row>
    <row r="11278" spans="237:240" x14ac:dyDescent="0.3">
      <c r="IC11278" s="200" t="s">
        <v>24547</v>
      </c>
      <c r="ID11278" s="200" t="s">
        <v>24548</v>
      </c>
      <c r="IE11278" s="200" t="s">
        <v>24549</v>
      </c>
      <c r="IF11278" s="200" t="s">
        <v>23644</v>
      </c>
    </row>
    <row r="11279" spans="237:240" x14ac:dyDescent="0.3">
      <c r="IC11279" s="200" t="s">
        <v>24550</v>
      </c>
      <c r="ID11279" s="200" t="s">
        <v>24551</v>
      </c>
      <c r="IE11279" s="200" t="s">
        <v>24552</v>
      </c>
      <c r="IF11279" s="200" t="s">
        <v>23644</v>
      </c>
    </row>
    <row r="11280" spans="237:240" x14ac:dyDescent="0.3">
      <c r="IC11280" s="200" t="s">
        <v>24553</v>
      </c>
      <c r="ID11280" s="200" t="s">
        <v>24554</v>
      </c>
      <c r="IE11280" s="200" t="s">
        <v>24555</v>
      </c>
      <c r="IF11280" s="200" t="s">
        <v>23644</v>
      </c>
    </row>
    <row r="11281" spans="237:240" x14ac:dyDescent="0.3">
      <c r="IC11281" s="200" t="s">
        <v>24556</v>
      </c>
      <c r="ID11281" s="200" t="s">
        <v>24557</v>
      </c>
      <c r="IE11281" s="200" t="s">
        <v>24558</v>
      </c>
      <c r="IF11281" s="200" t="s">
        <v>23644</v>
      </c>
    </row>
    <row r="11282" spans="237:240" x14ac:dyDescent="0.3">
      <c r="IC11282" s="200" t="s">
        <v>24559</v>
      </c>
      <c r="ID11282" s="200" t="s">
        <v>2725</v>
      </c>
      <c r="IE11282" s="200" t="s">
        <v>24560</v>
      </c>
      <c r="IF11282" s="200" t="s">
        <v>23644</v>
      </c>
    </row>
    <row r="11283" spans="237:240" x14ac:dyDescent="0.3">
      <c r="IC11283" s="200" t="s">
        <v>24561</v>
      </c>
      <c r="ID11283" s="200" t="s">
        <v>24562</v>
      </c>
      <c r="IE11283" s="200" t="s">
        <v>24563</v>
      </c>
      <c r="IF11283" s="200" t="s">
        <v>23644</v>
      </c>
    </row>
    <row r="11284" spans="237:240" x14ac:dyDescent="0.3">
      <c r="IC11284" s="200" t="s">
        <v>24564</v>
      </c>
      <c r="ID11284" s="200" t="s">
        <v>24565</v>
      </c>
      <c r="IE11284" s="200" t="s">
        <v>24566</v>
      </c>
      <c r="IF11284" s="200" t="s">
        <v>23644</v>
      </c>
    </row>
    <row r="11285" spans="237:240" x14ac:dyDescent="0.3">
      <c r="IC11285" s="200" t="s">
        <v>24567</v>
      </c>
      <c r="ID11285" s="200" t="s">
        <v>24568</v>
      </c>
      <c r="IE11285" s="200" t="s">
        <v>24569</v>
      </c>
      <c r="IF11285" s="200" t="s">
        <v>23644</v>
      </c>
    </row>
    <row r="11286" spans="237:240" x14ac:dyDescent="0.3">
      <c r="IC11286" s="200" t="s">
        <v>24570</v>
      </c>
      <c r="ID11286" s="200" t="s">
        <v>24571</v>
      </c>
      <c r="IE11286" s="200" t="s">
        <v>24572</v>
      </c>
      <c r="IF11286" s="200" t="s">
        <v>23644</v>
      </c>
    </row>
    <row r="11287" spans="237:240" x14ac:dyDescent="0.3">
      <c r="IC11287" s="200" t="s">
        <v>24573</v>
      </c>
      <c r="ID11287" s="200" t="s">
        <v>24574</v>
      </c>
      <c r="IE11287" s="200" t="s">
        <v>24575</v>
      </c>
      <c r="IF11287" s="200" t="s">
        <v>23644</v>
      </c>
    </row>
    <row r="11288" spans="237:240" x14ac:dyDescent="0.3">
      <c r="IC11288" s="200" t="s">
        <v>24576</v>
      </c>
      <c r="ID11288" s="200" t="s">
        <v>24577</v>
      </c>
      <c r="IE11288" s="200" t="s">
        <v>24578</v>
      </c>
      <c r="IF11288" s="200" t="s">
        <v>23644</v>
      </c>
    </row>
    <row r="11289" spans="237:240" x14ac:dyDescent="0.3">
      <c r="IC11289" s="200" t="s">
        <v>24579</v>
      </c>
      <c r="ID11289" s="200" t="s">
        <v>24580</v>
      </c>
      <c r="IE11289" s="200" t="s">
        <v>24581</v>
      </c>
      <c r="IF11289" s="200" t="s">
        <v>23644</v>
      </c>
    </row>
    <row r="11290" spans="237:240" x14ac:dyDescent="0.3">
      <c r="IC11290" s="200" t="s">
        <v>24582</v>
      </c>
      <c r="ID11290" s="200" t="s">
        <v>24583</v>
      </c>
      <c r="IE11290" s="200" t="s">
        <v>24584</v>
      </c>
      <c r="IF11290" s="200" t="s">
        <v>23644</v>
      </c>
    </row>
    <row r="11291" spans="237:240" x14ac:dyDescent="0.3">
      <c r="IC11291" s="200" t="s">
        <v>24585</v>
      </c>
      <c r="ID11291" s="200" t="s">
        <v>24586</v>
      </c>
      <c r="IE11291" s="200" t="s">
        <v>24587</v>
      </c>
      <c r="IF11291" s="200" t="s">
        <v>23644</v>
      </c>
    </row>
    <row r="11292" spans="237:240" x14ac:dyDescent="0.3">
      <c r="IC11292" s="200" t="s">
        <v>24588</v>
      </c>
      <c r="ID11292" s="200" t="s">
        <v>24589</v>
      </c>
      <c r="IE11292" s="200" t="s">
        <v>24590</v>
      </c>
      <c r="IF11292" s="200" t="s">
        <v>23644</v>
      </c>
    </row>
    <row r="11293" spans="237:240" x14ac:dyDescent="0.3">
      <c r="IC11293" s="200" t="s">
        <v>24591</v>
      </c>
      <c r="ID11293" s="200" t="s">
        <v>24592</v>
      </c>
      <c r="IE11293" s="200" t="s">
        <v>24593</v>
      </c>
      <c r="IF11293" s="200" t="s">
        <v>23644</v>
      </c>
    </row>
    <row r="11294" spans="237:240" x14ac:dyDescent="0.3">
      <c r="IC11294" s="200" t="s">
        <v>24594</v>
      </c>
      <c r="ID11294" s="200" t="s">
        <v>24595</v>
      </c>
      <c r="IE11294" s="200" t="s">
        <v>24596</v>
      </c>
      <c r="IF11294" s="200" t="s">
        <v>23644</v>
      </c>
    </row>
    <row r="11295" spans="237:240" x14ac:dyDescent="0.3">
      <c r="IC11295" s="200" t="s">
        <v>24597</v>
      </c>
      <c r="ID11295" s="200" t="s">
        <v>24598</v>
      </c>
      <c r="IE11295" s="200" t="s">
        <v>24599</v>
      </c>
      <c r="IF11295" s="200" t="s">
        <v>23644</v>
      </c>
    </row>
    <row r="11296" spans="237:240" x14ac:dyDescent="0.3">
      <c r="IC11296" s="200" t="s">
        <v>24600</v>
      </c>
      <c r="ID11296" s="200" t="s">
        <v>24601</v>
      </c>
      <c r="IE11296" s="200" t="s">
        <v>24602</v>
      </c>
      <c r="IF11296" s="200" t="s">
        <v>23644</v>
      </c>
    </row>
    <row r="11297" spans="237:240" x14ac:dyDescent="0.3">
      <c r="IC11297" s="200" t="s">
        <v>24603</v>
      </c>
      <c r="ID11297" s="200" t="s">
        <v>24604</v>
      </c>
      <c r="IE11297" s="200" t="s">
        <v>24605</v>
      </c>
      <c r="IF11297" s="200" t="s">
        <v>23644</v>
      </c>
    </row>
    <row r="11298" spans="237:240" x14ac:dyDescent="0.3">
      <c r="IC11298" s="200" t="s">
        <v>24606</v>
      </c>
      <c r="ID11298" s="200" t="s">
        <v>24607</v>
      </c>
      <c r="IE11298" s="200" t="s">
        <v>24608</v>
      </c>
      <c r="IF11298" s="200" t="s">
        <v>23644</v>
      </c>
    </row>
    <row r="11299" spans="237:240" x14ac:dyDescent="0.3">
      <c r="IC11299" s="200" t="s">
        <v>24609</v>
      </c>
      <c r="ID11299" s="200" t="s">
        <v>24610</v>
      </c>
      <c r="IE11299" s="200" t="s">
        <v>24611</v>
      </c>
      <c r="IF11299" s="200" t="s">
        <v>23644</v>
      </c>
    </row>
    <row r="11300" spans="237:240" x14ac:dyDescent="0.3">
      <c r="IC11300" s="200" t="s">
        <v>24612</v>
      </c>
      <c r="ID11300" s="200" t="s">
        <v>24613</v>
      </c>
      <c r="IE11300" s="200" t="s">
        <v>24614</v>
      </c>
      <c r="IF11300" s="200" t="s">
        <v>23644</v>
      </c>
    </row>
    <row r="11301" spans="237:240" x14ac:dyDescent="0.3">
      <c r="IC11301" s="200" t="s">
        <v>24615</v>
      </c>
      <c r="ID11301" s="200" t="s">
        <v>24616</v>
      </c>
      <c r="IE11301" s="200" t="s">
        <v>24617</v>
      </c>
      <c r="IF11301" s="200" t="s">
        <v>23644</v>
      </c>
    </row>
    <row r="11302" spans="237:240" x14ac:dyDescent="0.3">
      <c r="IC11302" s="200" t="s">
        <v>24618</v>
      </c>
      <c r="ID11302" s="200" t="s">
        <v>24619</v>
      </c>
      <c r="IE11302" s="200" t="s">
        <v>24620</v>
      </c>
      <c r="IF11302" s="200" t="s">
        <v>23644</v>
      </c>
    </row>
    <row r="11303" spans="237:240" x14ac:dyDescent="0.3">
      <c r="IC11303" s="200" t="s">
        <v>24621</v>
      </c>
      <c r="ID11303" s="200" t="s">
        <v>24622</v>
      </c>
      <c r="IE11303" s="200" t="s">
        <v>24623</v>
      </c>
      <c r="IF11303" s="200" t="s">
        <v>23644</v>
      </c>
    </row>
    <row r="11304" spans="237:240" x14ac:dyDescent="0.3">
      <c r="IC11304" s="200" t="s">
        <v>24624</v>
      </c>
      <c r="ID11304" s="200" t="s">
        <v>24625</v>
      </c>
      <c r="IE11304" s="200" t="s">
        <v>24626</v>
      </c>
      <c r="IF11304" s="200" t="s">
        <v>23644</v>
      </c>
    </row>
    <row r="11305" spans="237:240" x14ac:dyDescent="0.3">
      <c r="IC11305" s="200" t="s">
        <v>24627</v>
      </c>
      <c r="ID11305" s="200" t="s">
        <v>24628</v>
      </c>
      <c r="IE11305" s="200" t="s">
        <v>24629</v>
      </c>
      <c r="IF11305" s="200" t="s">
        <v>23644</v>
      </c>
    </row>
    <row r="11306" spans="237:240" x14ac:dyDescent="0.3">
      <c r="IC11306" s="200" t="s">
        <v>24630</v>
      </c>
      <c r="ID11306" s="200" t="s">
        <v>24631</v>
      </c>
      <c r="IE11306" s="200" t="s">
        <v>24632</v>
      </c>
      <c r="IF11306" s="200" t="s">
        <v>23644</v>
      </c>
    </row>
    <row r="11307" spans="237:240" x14ac:dyDescent="0.3">
      <c r="IC11307" s="200" t="s">
        <v>24633</v>
      </c>
      <c r="ID11307" s="200" t="s">
        <v>24634</v>
      </c>
      <c r="IE11307" s="200" t="s">
        <v>24635</v>
      </c>
      <c r="IF11307" s="200" t="s">
        <v>23644</v>
      </c>
    </row>
    <row r="11308" spans="237:240" x14ac:dyDescent="0.3">
      <c r="IC11308" s="200" t="s">
        <v>24636</v>
      </c>
      <c r="ID11308" s="200" t="s">
        <v>24637</v>
      </c>
      <c r="IE11308" s="200" t="s">
        <v>24638</v>
      </c>
      <c r="IF11308" s="200" t="s">
        <v>23644</v>
      </c>
    </row>
    <row r="11309" spans="237:240" x14ac:dyDescent="0.3">
      <c r="IC11309" s="200" t="s">
        <v>24639</v>
      </c>
      <c r="ID11309" s="200" t="s">
        <v>24640</v>
      </c>
      <c r="IE11309" s="200" t="s">
        <v>24641</v>
      </c>
      <c r="IF11309" s="200" t="s">
        <v>23644</v>
      </c>
    </row>
    <row r="11310" spans="237:240" x14ac:dyDescent="0.3">
      <c r="IC11310" s="200" t="s">
        <v>24642</v>
      </c>
      <c r="ID11310" s="200" t="s">
        <v>24643</v>
      </c>
      <c r="IE11310" s="200" t="s">
        <v>24644</v>
      </c>
      <c r="IF11310" s="200" t="s">
        <v>23644</v>
      </c>
    </row>
    <row r="11311" spans="237:240" x14ac:dyDescent="0.3">
      <c r="IC11311" s="200" t="s">
        <v>24642</v>
      </c>
      <c r="ID11311" s="200" t="s">
        <v>24645</v>
      </c>
      <c r="IE11311" s="200" t="s">
        <v>24646</v>
      </c>
      <c r="IF11311" s="200" t="s">
        <v>23644</v>
      </c>
    </row>
    <row r="11312" spans="237:240" x14ac:dyDescent="0.3">
      <c r="IC11312" s="200" t="s">
        <v>24647</v>
      </c>
      <c r="ID11312" s="200" t="s">
        <v>24648</v>
      </c>
      <c r="IE11312" s="200" t="s">
        <v>24649</v>
      </c>
      <c r="IF11312" s="200" t="s">
        <v>23644</v>
      </c>
    </row>
    <row r="11313" spans="237:240" x14ac:dyDescent="0.3">
      <c r="IC11313" s="200" t="s">
        <v>24650</v>
      </c>
      <c r="ID11313" s="200" t="s">
        <v>24651</v>
      </c>
      <c r="IE11313" s="200" t="s">
        <v>24652</v>
      </c>
      <c r="IF11313" s="200" t="s">
        <v>23644</v>
      </c>
    </row>
    <row r="11314" spans="237:240" x14ac:dyDescent="0.3">
      <c r="IC11314" s="200" t="s">
        <v>24653</v>
      </c>
      <c r="ID11314" s="200" t="s">
        <v>24654</v>
      </c>
      <c r="IE11314" s="200" t="s">
        <v>24655</v>
      </c>
      <c r="IF11314" s="200" t="s">
        <v>23644</v>
      </c>
    </row>
    <row r="11315" spans="237:240" x14ac:dyDescent="0.3">
      <c r="IC11315" s="200" t="s">
        <v>24656</v>
      </c>
      <c r="ID11315" s="200" t="s">
        <v>24654</v>
      </c>
      <c r="IE11315" s="200" t="s">
        <v>24655</v>
      </c>
      <c r="IF11315" s="200" t="s">
        <v>23644</v>
      </c>
    </row>
    <row r="11316" spans="237:240" x14ac:dyDescent="0.3">
      <c r="IC11316" s="200" t="s">
        <v>24657</v>
      </c>
      <c r="ID11316" s="200" t="s">
        <v>24654</v>
      </c>
      <c r="IE11316" s="200" t="s">
        <v>24655</v>
      </c>
      <c r="IF11316" s="200" t="s">
        <v>23644</v>
      </c>
    </row>
    <row r="11317" spans="237:240" x14ac:dyDescent="0.3">
      <c r="IC11317" s="200" t="s">
        <v>24658</v>
      </c>
      <c r="ID11317" s="200" t="s">
        <v>24654</v>
      </c>
      <c r="IE11317" s="200" t="s">
        <v>24655</v>
      </c>
      <c r="IF11317" s="200" t="s">
        <v>23644</v>
      </c>
    </row>
    <row r="11318" spans="237:240" x14ac:dyDescent="0.3">
      <c r="IC11318" s="200" t="s">
        <v>24659</v>
      </c>
      <c r="ID11318" s="200" t="s">
        <v>24654</v>
      </c>
      <c r="IE11318" s="200" t="s">
        <v>24655</v>
      </c>
      <c r="IF11318" s="200" t="s">
        <v>23644</v>
      </c>
    </row>
    <row r="11319" spans="237:240" x14ac:dyDescent="0.3">
      <c r="IC11319" s="200" t="s">
        <v>24660</v>
      </c>
      <c r="ID11319" s="200" t="s">
        <v>24661</v>
      </c>
      <c r="IE11319" s="200" t="s">
        <v>24662</v>
      </c>
      <c r="IF11319" s="200" t="s">
        <v>23644</v>
      </c>
    </row>
    <row r="11320" spans="237:240" x14ac:dyDescent="0.3">
      <c r="IC11320" s="200" t="s">
        <v>24663</v>
      </c>
      <c r="ID11320" s="200" t="s">
        <v>24664</v>
      </c>
      <c r="IE11320" s="200" t="s">
        <v>24665</v>
      </c>
      <c r="IF11320" s="200" t="s">
        <v>23644</v>
      </c>
    </row>
    <row r="11321" spans="237:240" x14ac:dyDescent="0.3">
      <c r="IC11321" s="200" t="s">
        <v>24666</v>
      </c>
      <c r="ID11321" s="200" t="s">
        <v>24667</v>
      </c>
      <c r="IE11321" s="200" t="s">
        <v>24668</v>
      </c>
      <c r="IF11321" s="200" t="s">
        <v>23644</v>
      </c>
    </row>
    <row r="11322" spans="237:240" x14ac:dyDescent="0.3">
      <c r="IC11322" s="200" t="s">
        <v>24669</v>
      </c>
      <c r="ID11322" s="200" t="s">
        <v>24670</v>
      </c>
      <c r="IE11322" s="200" t="s">
        <v>24671</v>
      </c>
      <c r="IF11322" s="200" t="s">
        <v>23644</v>
      </c>
    </row>
    <row r="11323" spans="237:240" x14ac:dyDescent="0.3">
      <c r="IC11323" s="200" t="s">
        <v>24672</v>
      </c>
      <c r="ID11323" s="200" t="s">
        <v>24673</v>
      </c>
      <c r="IE11323" s="200" t="s">
        <v>24674</v>
      </c>
      <c r="IF11323" s="200" t="s">
        <v>23644</v>
      </c>
    </row>
    <row r="11324" spans="237:240" x14ac:dyDescent="0.3">
      <c r="IC11324" s="200" t="s">
        <v>24675</v>
      </c>
      <c r="ID11324" s="200" t="s">
        <v>24676</v>
      </c>
      <c r="IE11324" s="200" t="s">
        <v>24677</v>
      </c>
      <c r="IF11324" s="200" t="s">
        <v>23644</v>
      </c>
    </row>
    <row r="11325" spans="237:240" x14ac:dyDescent="0.3">
      <c r="IC11325" s="200" t="s">
        <v>24678</v>
      </c>
      <c r="ID11325" s="200" t="s">
        <v>24679</v>
      </c>
      <c r="IE11325" s="200" t="s">
        <v>24680</v>
      </c>
      <c r="IF11325" s="200" t="s">
        <v>23644</v>
      </c>
    </row>
    <row r="11326" spans="237:240" x14ac:dyDescent="0.3">
      <c r="IC11326" s="200" t="s">
        <v>24681</v>
      </c>
      <c r="ID11326" s="200" t="s">
        <v>24682</v>
      </c>
      <c r="IE11326" s="200" t="s">
        <v>24683</v>
      </c>
      <c r="IF11326" s="200" t="s">
        <v>23644</v>
      </c>
    </row>
    <row r="11327" spans="237:240" x14ac:dyDescent="0.3">
      <c r="IC11327" s="200" t="s">
        <v>24684</v>
      </c>
      <c r="ID11327" s="200" t="s">
        <v>24685</v>
      </c>
      <c r="IE11327" s="200" t="s">
        <v>24686</v>
      </c>
      <c r="IF11327" s="200" t="s">
        <v>23644</v>
      </c>
    </row>
    <row r="11328" spans="237:240" x14ac:dyDescent="0.3">
      <c r="IC11328" s="200" t="s">
        <v>24687</v>
      </c>
      <c r="ID11328" s="200" t="s">
        <v>24688</v>
      </c>
      <c r="IE11328" s="200" t="s">
        <v>24689</v>
      </c>
      <c r="IF11328" s="200" t="s">
        <v>23644</v>
      </c>
    </row>
    <row r="11329" spans="237:240" x14ac:dyDescent="0.3">
      <c r="IC11329" s="200" t="s">
        <v>24690</v>
      </c>
      <c r="ID11329" s="200" t="s">
        <v>24691</v>
      </c>
      <c r="IE11329" s="200" t="s">
        <v>24692</v>
      </c>
      <c r="IF11329" s="200" t="s">
        <v>23644</v>
      </c>
    </row>
    <row r="11330" spans="237:240" x14ac:dyDescent="0.3">
      <c r="IC11330" s="200" t="s">
        <v>24693</v>
      </c>
      <c r="ID11330" s="200" t="s">
        <v>24694</v>
      </c>
      <c r="IE11330" s="200" t="s">
        <v>24695</v>
      </c>
      <c r="IF11330" s="200" t="s">
        <v>23644</v>
      </c>
    </row>
    <row r="11331" spans="237:240" x14ac:dyDescent="0.3">
      <c r="IC11331" s="200" t="s">
        <v>24696</v>
      </c>
      <c r="ID11331" s="200" t="s">
        <v>24697</v>
      </c>
      <c r="IE11331" s="200" t="s">
        <v>24698</v>
      </c>
      <c r="IF11331" s="200" t="s">
        <v>23644</v>
      </c>
    </row>
    <row r="11332" spans="237:240" x14ac:dyDescent="0.3">
      <c r="IC11332" s="200" t="s">
        <v>24699</v>
      </c>
      <c r="ID11332" s="200" t="s">
        <v>12308</v>
      </c>
      <c r="IE11332" s="200" t="s">
        <v>24700</v>
      </c>
      <c r="IF11332" s="200" t="s">
        <v>23644</v>
      </c>
    </row>
    <row r="11333" spans="237:240" x14ac:dyDescent="0.3">
      <c r="IC11333" s="200" t="s">
        <v>24701</v>
      </c>
      <c r="ID11333" s="200" t="s">
        <v>24702</v>
      </c>
      <c r="IE11333" s="200" t="s">
        <v>24703</v>
      </c>
      <c r="IF11333" s="200" t="s">
        <v>23644</v>
      </c>
    </row>
    <row r="11334" spans="237:240" x14ac:dyDescent="0.3">
      <c r="IC11334" s="200" t="s">
        <v>24704</v>
      </c>
      <c r="ID11334" s="200" t="s">
        <v>24705</v>
      </c>
      <c r="IE11334" s="200" t="s">
        <v>24706</v>
      </c>
      <c r="IF11334" s="200" t="s">
        <v>23644</v>
      </c>
    </row>
    <row r="11335" spans="237:240" x14ac:dyDescent="0.3">
      <c r="IC11335" s="200" t="s">
        <v>24707</v>
      </c>
      <c r="ID11335" s="200" t="s">
        <v>24708</v>
      </c>
      <c r="IE11335" s="200" t="s">
        <v>24709</v>
      </c>
      <c r="IF11335" s="200" t="s">
        <v>23644</v>
      </c>
    </row>
    <row r="11336" spans="237:240" x14ac:dyDescent="0.3">
      <c r="IC11336" s="200" t="s">
        <v>24710</v>
      </c>
      <c r="ID11336" s="200" t="s">
        <v>24711</v>
      </c>
      <c r="IE11336" s="200" t="s">
        <v>24712</v>
      </c>
      <c r="IF11336" s="200" t="s">
        <v>23644</v>
      </c>
    </row>
    <row r="11337" spans="237:240" x14ac:dyDescent="0.3">
      <c r="IC11337" s="200" t="s">
        <v>24713</v>
      </c>
      <c r="ID11337" s="200" t="s">
        <v>24714</v>
      </c>
      <c r="IE11337" s="200" t="s">
        <v>24715</v>
      </c>
      <c r="IF11337" s="200" t="s">
        <v>23644</v>
      </c>
    </row>
    <row r="11338" spans="237:240" x14ac:dyDescent="0.3">
      <c r="IC11338" s="200" t="s">
        <v>24716</v>
      </c>
      <c r="ID11338" s="200" t="s">
        <v>24717</v>
      </c>
      <c r="IE11338" s="200" t="s">
        <v>24718</v>
      </c>
      <c r="IF11338" s="200" t="s">
        <v>23644</v>
      </c>
    </row>
    <row r="11339" spans="237:240" x14ac:dyDescent="0.3">
      <c r="IC11339" s="200" t="s">
        <v>24719</v>
      </c>
      <c r="ID11339" s="200" t="s">
        <v>24720</v>
      </c>
      <c r="IE11339" s="200" t="s">
        <v>24721</v>
      </c>
      <c r="IF11339" s="200" t="s">
        <v>23644</v>
      </c>
    </row>
    <row r="11340" spans="237:240" x14ac:dyDescent="0.3">
      <c r="IC11340" s="200" t="s">
        <v>24722</v>
      </c>
      <c r="ID11340" s="200" t="s">
        <v>24723</v>
      </c>
      <c r="IE11340" s="200" t="s">
        <v>24724</v>
      </c>
      <c r="IF11340" s="200" t="s">
        <v>23644</v>
      </c>
    </row>
    <row r="11341" spans="237:240" x14ac:dyDescent="0.3">
      <c r="IC11341" s="200" t="s">
        <v>24725</v>
      </c>
      <c r="ID11341" s="200" t="s">
        <v>24726</v>
      </c>
      <c r="IE11341" s="200" t="s">
        <v>24727</v>
      </c>
      <c r="IF11341" s="200" t="s">
        <v>23644</v>
      </c>
    </row>
    <row r="11342" spans="237:240" x14ac:dyDescent="0.3">
      <c r="IC11342" s="200" t="s">
        <v>24725</v>
      </c>
      <c r="ID11342" s="200" t="s">
        <v>24723</v>
      </c>
      <c r="IE11342" s="200" t="s">
        <v>24724</v>
      </c>
      <c r="IF11342" s="200" t="s">
        <v>23644</v>
      </c>
    </row>
    <row r="11343" spans="237:240" x14ac:dyDescent="0.3">
      <c r="IC11343" s="200" t="s">
        <v>24728</v>
      </c>
      <c r="ID11343" s="200" t="s">
        <v>24723</v>
      </c>
      <c r="IE11343" s="200" t="s">
        <v>24724</v>
      </c>
      <c r="IF11343" s="200" t="s">
        <v>23644</v>
      </c>
    </row>
    <row r="11344" spans="237:240" x14ac:dyDescent="0.3">
      <c r="IC11344" s="200" t="s">
        <v>24729</v>
      </c>
      <c r="ID11344" s="200" t="s">
        <v>24730</v>
      </c>
      <c r="IE11344" s="200" t="s">
        <v>24731</v>
      </c>
      <c r="IF11344" s="200" t="s">
        <v>23644</v>
      </c>
    </row>
    <row r="11345" spans="237:240" x14ac:dyDescent="0.3">
      <c r="IC11345" s="200" t="s">
        <v>24732</v>
      </c>
      <c r="ID11345" s="200" t="s">
        <v>22221</v>
      </c>
      <c r="IE11345" s="200" t="s">
        <v>24733</v>
      </c>
      <c r="IF11345" s="200" t="s">
        <v>23644</v>
      </c>
    </row>
    <row r="11346" spans="237:240" x14ac:dyDescent="0.3">
      <c r="IC11346" s="200" t="s">
        <v>24734</v>
      </c>
      <c r="ID11346" s="200" t="s">
        <v>24735</v>
      </c>
      <c r="IE11346" s="200" t="s">
        <v>24736</v>
      </c>
      <c r="IF11346" s="200" t="s">
        <v>23644</v>
      </c>
    </row>
    <row r="11347" spans="237:240" x14ac:dyDescent="0.3">
      <c r="IC11347" s="200" t="s">
        <v>24737</v>
      </c>
      <c r="ID11347" s="200" t="s">
        <v>24738</v>
      </c>
      <c r="IE11347" s="200" t="s">
        <v>24739</v>
      </c>
      <c r="IF11347" s="200" t="s">
        <v>23644</v>
      </c>
    </row>
    <row r="11348" spans="237:240" x14ac:dyDescent="0.3">
      <c r="IC11348" s="200" t="s">
        <v>24740</v>
      </c>
      <c r="ID11348" s="200" t="s">
        <v>24741</v>
      </c>
      <c r="IE11348" s="200" t="s">
        <v>24742</v>
      </c>
      <c r="IF11348" s="200" t="s">
        <v>23644</v>
      </c>
    </row>
    <row r="11349" spans="237:240" x14ac:dyDescent="0.3">
      <c r="IC11349" s="200" t="s">
        <v>24743</v>
      </c>
      <c r="ID11349" s="200" t="s">
        <v>24744</v>
      </c>
      <c r="IE11349" s="200" t="s">
        <v>24745</v>
      </c>
      <c r="IF11349" s="200" t="s">
        <v>23644</v>
      </c>
    </row>
    <row r="11350" spans="237:240" x14ac:dyDescent="0.3">
      <c r="IC11350" s="200" t="s">
        <v>24746</v>
      </c>
      <c r="ID11350" s="200" t="s">
        <v>24747</v>
      </c>
      <c r="IE11350" s="200" t="s">
        <v>24748</v>
      </c>
      <c r="IF11350" s="200" t="s">
        <v>23644</v>
      </c>
    </row>
    <row r="11351" spans="237:240" x14ac:dyDescent="0.3">
      <c r="IC11351" s="200" t="s">
        <v>24749</v>
      </c>
      <c r="ID11351" s="200" t="s">
        <v>24750</v>
      </c>
      <c r="IE11351" s="200" t="s">
        <v>24751</v>
      </c>
      <c r="IF11351" s="200" t="s">
        <v>23644</v>
      </c>
    </row>
    <row r="11352" spans="237:240" x14ac:dyDescent="0.3">
      <c r="IC11352" s="200" t="s">
        <v>24752</v>
      </c>
      <c r="ID11352" s="200" t="s">
        <v>24753</v>
      </c>
      <c r="IE11352" s="200" t="s">
        <v>24754</v>
      </c>
      <c r="IF11352" s="200" t="s">
        <v>23644</v>
      </c>
    </row>
    <row r="11353" spans="237:240" x14ac:dyDescent="0.3">
      <c r="IC11353" s="200" t="s">
        <v>24755</v>
      </c>
      <c r="ID11353" s="200" t="s">
        <v>24756</v>
      </c>
      <c r="IE11353" s="200" t="s">
        <v>24757</v>
      </c>
      <c r="IF11353" s="200" t="s">
        <v>23644</v>
      </c>
    </row>
    <row r="11354" spans="237:240" x14ac:dyDescent="0.3">
      <c r="IC11354" s="200" t="s">
        <v>24758</v>
      </c>
      <c r="ID11354" s="200" t="s">
        <v>24759</v>
      </c>
      <c r="IE11354" s="200" t="s">
        <v>24760</v>
      </c>
      <c r="IF11354" s="200" t="s">
        <v>23644</v>
      </c>
    </row>
    <row r="11355" spans="237:240" x14ac:dyDescent="0.3">
      <c r="IC11355" s="200" t="s">
        <v>24758</v>
      </c>
      <c r="ID11355" s="200" t="s">
        <v>24761</v>
      </c>
      <c r="IE11355" s="200" t="s">
        <v>24762</v>
      </c>
      <c r="IF11355" s="200" t="s">
        <v>23644</v>
      </c>
    </row>
    <row r="11356" spans="237:240" x14ac:dyDescent="0.3">
      <c r="IC11356" s="200" t="s">
        <v>24763</v>
      </c>
      <c r="ID11356" s="200" t="s">
        <v>24764</v>
      </c>
      <c r="IE11356" s="200" t="s">
        <v>24765</v>
      </c>
      <c r="IF11356" s="200" t="s">
        <v>23644</v>
      </c>
    </row>
    <row r="11357" spans="237:240" x14ac:dyDescent="0.3">
      <c r="IC11357" s="200" t="s">
        <v>24766</v>
      </c>
      <c r="ID11357" s="200" t="s">
        <v>24767</v>
      </c>
      <c r="IE11357" s="200" t="s">
        <v>24768</v>
      </c>
      <c r="IF11357" s="200" t="s">
        <v>23644</v>
      </c>
    </row>
    <row r="11358" spans="237:240" x14ac:dyDescent="0.3">
      <c r="IC11358" s="200" t="s">
        <v>24769</v>
      </c>
      <c r="ID11358" s="200" t="s">
        <v>24770</v>
      </c>
      <c r="IE11358" s="200" t="s">
        <v>24771</v>
      </c>
      <c r="IF11358" s="200" t="s">
        <v>23644</v>
      </c>
    </row>
    <row r="11359" spans="237:240" x14ac:dyDescent="0.3">
      <c r="IC11359" s="200" t="s">
        <v>24772</v>
      </c>
      <c r="ID11359" s="200" t="s">
        <v>24773</v>
      </c>
      <c r="IE11359" s="200" t="s">
        <v>24774</v>
      </c>
      <c r="IF11359" s="200" t="s">
        <v>23644</v>
      </c>
    </row>
    <row r="11360" spans="237:240" x14ac:dyDescent="0.3">
      <c r="IC11360" s="200" t="s">
        <v>24775</v>
      </c>
      <c r="ID11360" s="200" t="s">
        <v>20161</v>
      </c>
      <c r="IE11360" s="200" t="s">
        <v>24776</v>
      </c>
      <c r="IF11360" s="200" t="s">
        <v>23644</v>
      </c>
    </row>
    <row r="11361" spans="237:240" x14ac:dyDescent="0.3">
      <c r="IC11361" s="200" t="s">
        <v>24777</v>
      </c>
      <c r="ID11361" s="200" t="s">
        <v>24778</v>
      </c>
      <c r="IE11361" s="200" t="s">
        <v>24779</v>
      </c>
      <c r="IF11361" s="200" t="s">
        <v>23644</v>
      </c>
    </row>
    <row r="11362" spans="237:240" x14ac:dyDescent="0.3">
      <c r="IC11362" s="200" t="s">
        <v>24780</v>
      </c>
      <c r="ID11362" s="200" t="s">
        <v>24781</v>
      </c>
      <c r="IE11362" s="200" t="s">
        <v>24782</v>
      </c>
      <c r="IF11362" s="200" t="s">
        <v>23644</v>
      </c>
    </row>
    <row r="11363" spans="237:240" x14ac:dyDescent="0.3">
      <c r="IC11363" s="200" t="s">
        <v>24783</v>
      </c>
      <c r="ID11363" s="200" t="s">
        <v>24784</v>
      </c>
      <c r="IE11363" s="200" t="s">
        <v>24785</v>
      </c>
      <c r="IF11363" s="200" t="s">
        <v>23644</v>
      </c>
    </row>
    <row r="11364" spans="237:240" x14ac:dyDescent="0.3">
      <c r="IC11364" s="200" t="s">
        <v>24786</v>
      </c>
      <c r="ID11364" s="200" t="s">
        <v>24787</v>
      </c>
      <c r="IE11364" s="200" t="s">
        <v>24788</v>
      </c>
      <c r="IF11364" s="200" t="s">
        <v>23644</v>
      </c>
    </row>
    <row r="11365" spans="237:240" x14ac:dyDescent="0.3">
      <c r="IC11365" s="200" t="s">
        <v>24789</v>
      </c>
      <c r="ID11365" s="200" t="s">
        <v>24790</v>
      </c>
      <c r="IE11365" s="200" t="s">
        <v>24791</v>
      </c>
      <c r="IF11365" s="200" t="s">
        <v>23644</v>
      </c>
    </row>
    <row r="11366" spans="237:240" x14ac:dyDescent="0.3">
      <c r="IC11366" s="200" t="s">
        <v>24792</v>
      </c>
      <c r="ID11366" s="200" t="s">
        <v>19354</v>
      </c>
      <c r="IE11366" s="200" t="s">
        <v>24793</v>
      </c>
      <c r="IF11366" s="200" t="s">
        <v>23644</v>
      </c>
    </row>
    <row r="11367" spans="237:240" x14ac:dyDescent="0.3">
      <c r="IC11367" s="200" t="s">
        <v>24794</v>
      </c>
      <c r="ID11367" s="200" t="s">
        <v>24795</v>
      </c>
      <c r="IE11367" s="200" t="s">
        <v>24796</v>
      </c>
      <c r="IF11367" s="200" t="s">
        <v>23644</v>
      </c>
    </row>
    <row r="11368" spans="237:240" x14ac:dyDescent="0.3">
      <c r="IC11368" s="200" t="s">
        <v>24797</v>
      </c>
      <c r="ID11368" s="200" t="s">
        <v>19990</v>
      </c>
      <c r="IE11368" s="200" t="s">
        <v>24798</v>
      </c>
      <c r="IF11368" s="200" t="s">
        <v>23644</v>
      </c>
    </row>
    <row r="11369" spans="237:240" x14ac:dyDescent="0.3">
      <c r="IC11369" s="200" t="s">
        <v>24799</v>
      </c>
      <c r="ID11369" s="200" t="s">
        <v>24800</v>
      </c>
      <c r="IE11369" s="200" t="s">
        <v>24801</v>
      </c>
      <c r="IF11369" s="200" t="s">
        <v>23644</v>
      </c>
    </row>
    <row r="11370" spans="237:240" x14ac:dyDescent="0.3">
      <c r="IC11370" s="200" t="s">
        <v>24802</v>
      </c>
      <c r="ID11370" s="200" t="s">
        <v>24803</v>
      </c>
      <c r="IE11370" s="200" t="s">
        <v>24804</v>
      </c>
      <c r="IF11370" s="200" t="s">
        <v>23644</v>
      </c>
    </row>
    <row r="11371" spans="237:240" x14ac:dyDescent="0.3">
      <c r="IC11371" s="200" t="s">
        <v>24805</v>
      </c>
      <c r="ID11371" s="200" t="s">
        <v>24806</v>
      </c>
      <c r="IE11371" s="200" t="s">
        <v>24807</v>
      </c>
      <c r="IF11371" s="200" t="s">
        <v>23644</v>
      </c>
    </row>
    <row r="11372" spans="237:240" x14ac:dyDescent="0.3">
      <c r="IC11372" s="200" t="s">
        <v>24808</v>
      </c>
      <c r="ID11372" s="200" t="s">
        <v>24809</v>
      </c>
      <c r="IE11372" s="200" t="s">
        <v>24810</v>
      </c>
      <c r="IF11372" s="200" t="s">
        <v>23644</v>
      </c>
    </row>
    <row r="11373" spans="237:240" x14ac:dyDescent="0.3">
      <c r="IC11373" s="200" t="s">
        <v>24811</v>
      </c>
      <c r="ID11373" s="200" t="s">
        <v>24812</v>
      </c>
      <c r="IE11373" s="200" t="s">
        <v>24813</v>
      </c>
      <c r="IF11373" s="200" t="s">
        <v>23644</v>
      </c>
    </row>
    <row r="11374" spans="237:240" x14ac:dyDescent="0.3">
      <c r="IC11374" s="200" t="s">
        <v>24814</v>
      </c>
      <c r="ID11374" s="200" t="s">
        <v>24812</v>
      </c>
      <c r="IE11374" s="200" t="s">
        <v>24813</v>
      </c>
      <c r="IF11374" s="200" t="s">
        <v>23644</v>
      </c>
    </row>
    <row r="11375" spans="237:240" x14ac:dyDescent="0.3">
      <c r="IC11375" s="200" t="s">
        <v>24815</v>
      </c>
      <c r="ID11375" s="200" t="s">
        <v>24812</v>
      </c>
      <c r="IE11375" s="200" t="s">
        <v>24813</v>
      </c>
      <c r="IF11375" s="200" t="s">
        <v>23644</v>
      </c>
    </row>
    <row r="11376" spans="237:240" x14ac:dyDescent="0.3">
      <c r="IC11376" s="200" t="s">
        <v>24816</v>
      </c>
      <c r="ID11376" s="200" t="s">
        <v>24812</v>
      </c>
      <c r="IE11376" s="200" t="s">
        <v>24813</v>
      </c>
      <c r="IF11376" s="200" t="s">
        <v>23644</v>
      </c>
    </row>
    <row r="11377" spans="237:240" x14ac:dyDescent="0.3">
      <c r="IC11377" s="200" t="s">
        <v>24817</v>
      </c>
      <c r="ID11377" s="200" t="s">
        <v>24812</v>
      </c>
      <c r="IE11377" s="200" t="s">
        <v>24813</v>
      </c>
      <c r="IF11377" s="200" t="s">
        <v>23644</v>
      </c>
    </row>
    <row r="11378" spans="237:240" x14ac:dyDescent="0.3">
      <c r="IC11378" s="200" t="s">
        <v>24818</v>
      </c>
      <c r="ID11378" s="200" t="s">
        <v>24819</v>
      </c>
      <c r="IE11378" s="200" t="s">
        <v>24820</v>
      </c>
      <c r="IF11378" s="200" t="s">
        <v>23644</v>
      </c>
    </row>
    <row r="11379" spans="237:240" x14ac:dyDescent="0.3">
      <c r="IC11379" s="200" t="s">
        <v>24821</v>
      </c>
      <c r="ID11379" s="200" t="s">
        <v>24822</v>
      </c>
      <c r="IE11379" s="200" t="s">
        <v>24823</v>
      </c>
      <c r="IF11379" s="200" t="s">
        <v>23644</v>
      </c>
    </row>
    <row r="11380" spans="237:240" x14ac:dyDescent="0.3">
      <c r="IC11380" s="200" t="s">
        <v>24824</v>
      </c>
      <c r="ID11380" s="200" t="s">
        <v>24825</v>
      </c>
      <c r="IE11380" s="200" t="s">
        <v>24826</v>
      </c>
      <c r="IF11380" s="200" t="s">
        <v>23644</v>
      </c>
    </row>
    <row r="11381" spans="237:240" x14ac:dyDescent="0.3">
      <c r="IC11381" s="200" t="s">
        <v>24827</v>
      </c>
      <c r="ID11381" s="200" t="s">
        <v>24828</v>
      </c>
      <c r="IE11381" s="200" t="s">
        <v>24829</v>
      </c>
      <c r="IF11381" s="200" t="s">
        <v>23644</v>
      </c>
    </row>
    <row r="11382" spans="237:240" x14ac:dyDescent="0.3">
      <c r="IC11382" s="200" t="s">
        <v>24830</v>
      </c>
      <c r="ID11382" s="200" t="s">
        <v>24831</v>
      </c>
      <c r="IE11382" s="200" t="s">
        <v>24832</v>
      </c>
      <c r="IF11382" s="200" t="s">
        <v>23644</v>
      </c>
    </row>
    <row r="11383" spans="237:240" x14ac:dyDescent="0.3">
      <c r="IC11383" s="200" t="s">
        <v>24833</v>
      </c>
      <c r="ID11383" s="200" t="s">
        <v>24834</v>
      </c>
      <c r="IE11383" s="200" t="s">
        <v>24835</v>
      </c>
      <c r="IF11383" s="200" t="s">
        <v>23644</v>
      </c>
    </row>
    <row r="11384" spans="237:240" x14ac:dyDescent="0.3">
      <c r="IC11384" s="200" t="s">
        <v>24836</v>
      </c>
      <c r="ID11384" s="200" t="s">
        <v>24837</v>
      </c>
      <c r="IE11384" s="200" t="s">
        <v>24838</v>
      </c>
      <c r="IF11384" s="200" t="s">
        <v>23644</v>
      </c>
    </row>
    <row r="11385" spans="237:240" x14ac:dyDescent="0.3">
      <c r="IC11385" s="200" t="s">
        <v>24839</v>
      </c>
      <c r="ID11385" s="200" t="s">
        <v>24837</v>
      </c>
      <c r="IE11385" s="200" t="s">
        <v>24838</v>
      </c>
      <c r="IF11385" s="200" t="s">
        <v>23644</v>
      </c>
    </row>
    <row r="11386" spans="237:240" x14ac:dyDescent="0.3">
      <c r="IC11386" s="200" t="s">
        <v>24840</v>
      </c>
      <c r="ID11386" s="200" t="s">
        <v>24837</v>
      </c>
      <c r="IE11386" s="200" t="s">
        <v>24838</v>
      </c>
      <c r="IF11386" s="200" t="s">
        <v>23644</v>
      </c>
    </row>
    <row r="11387" spans="237:240" x14ac:dyDescent="0.3">
      <c r="IC11387" s="200" t="s">
        <v>24841</v>
      </c>
      <c r="ID11387" s="200" t="s">
        <v>24837</v>
      </c>
      <c r="IE11387" s="200" t="s">
        <v>24838</v>
      </c>
      <c r="IF11387" s="200" t="s">
        <v>23644</v>
      </c>
    </row>
    <row r="11388" spans="237:240" x14ac:dyDescent="0.3">
      <c r="IC11388" s="200" t="s">
        <v>24842</v>
      </c>
      <c r="ID11388" s="200" t="s">
        <v>24837</v>
      </c>
      <c r="IE11388" s="200" t="s">
        <v>24838</v>
      </c>
      <c r="IF11388" s="200" t="s">
        <v>23644</v>
      </c>
    </row>
    <row r="11389" spans="237:240" x14ac:dyDescent="0.3">
      <c r="IC11389" s="200" t="s">
        <v>24843</v>
      </c>
      <c r="ID11389" s="200" t="s">
        <v>24837</v>
      </c>
      <c r="IE11389" s="200" t="s">
        <v>24838</v>
      </c>
      <c r="IF11389" s="200" t="s">
        <v>23644</v>
      </c>
    </row>
    <row r="11390" spans="237:240" x14ac:dyDescent="0.3">
      <c r="IC11390" s="200" t="s">
        <v>24844</v>
      </c>
      <c r="ID11390" s="200" t="s">
        <v>24845</v>
      </c>
      <c r="IE11390" s="200" t="s">
        <v>24846</v>
      </c>
      <c r="IF11390" s="200" t="s">
        <v>23644</v>
      </c>
    </row>
    <row r="11391" spans="237:240" x14ac:dyDescent="0.3">
      <c r="IC11391" s="200" t="s">
        <v>24847</v>
      </c>
      <c r="ID11391" s="200" t="s">
        <v>24848</v>
      </c>
      <c r="IE11391" s="200" t="s">
        <v>24849</v>
      </c>
      <c r="IF11391" s="200" t="s">
        <v>23644</v>
      </c>
    </row>
    <row r="11392" spans="237:240" x14ac:dyDescent="0.3">
      <c r="IC11392" s="200" t="s">
        <v>24850</v>
      </c>
      <c r="ID11392" s="200" t="s">
        <v>24851</v>
      </c>
      <c r="IE11392" s="200" t="s">
        <v>24852</v>
      </c>
      <c r="IF11392" s="200" t="s">
        <v>23644</v>
      </c>
    </row>
    <row r="11393" spans="237:240" x14ac:dyDescent="0.3">
      <c r="IC11393" s="200" t="s">
        <v>24853</v>
      </c>
      <c r="ID11393" s="200" t="s">
        <v>24854</v>
      </c>
      <c r="IE11393" s="200" t="s">
        <v>24855</v>
      </c>
      <c r="IF11393" s="200" t="s">
        <v>23644</v>
      </c>
    </row>
    <row r="11394" spans="237:240" x14ac:dyDescent="0.3">
      <c r="IC11394" s="200" t="s">
        <v>24856</v>
      </c>
      <c r="ID11394" s="200" t="s">
        <v>24857</v>
      </c>
      <c r="IE11394" s="200" t="s">
        <v>24858</v>
      </c>
      <c r="IF11394" s="200" t="s">
        <v>23644</v>
      </c>
    </row>
    <row r="11395" spans="237:240" x14ac:dyDescent="0.3">
      <c r="IC11395" s="200" t="s">
        <v>24859</v>
      </c>
      <c r="ID11395" s="200" t="s">
        <v>24860</v>
      </c>
      <c r="IE11395" s="200" t="s">
        <v>24861</v>
      </c>
      <c r="IF11395" s="200" t="s">
        <v>23644</v>
      </c>
    </row>
    <row r="11396" spans="237:240" x14ac:dyDescent="0.3">
      <c r="IC11396" s="200" t="s">
        <v>24862</v>
      </c>
      <c r="ID11396" s="200" t="s">
        <v>24863</v>
      </c>
      <c r="IE11396" s="200" t="s">
        <v>24864</v>
      </c>
      <c r="IF11396" s="200" t="s">
        <v>23644</v>
      </c>
    </row>
    <row r="11397" spans="237:240" x14ac:dyDescent="0.3">
      <c r="IC11397" s="200" t="s">
        <v>24865</v>
      </c>
      <c r="ID11397" s="200" t="s">
        <v>24866</v>
      </c>
      <c r="IE11397" s="200" t="s">
        <v>24867</v>
      </c>
      <c r="IF11397" s="200" t="s">
        <v>23644</v>
      </c>
    </row>
    <row r="11398" spans="237:240" x14ac:dyDescent="0.3">
      <c r="IC11398" s="200" t="s">
        <v>24868</v>
      </c>
      <c r="ID11398" s="200" t="s">
        <v>24869</v>
      </c>
      <c r="IE11398" s="200" t="s">
        <v>24870</v>
      </c>
      <c r="IF11398" s="200" t="s">
        <v>23644</v>
      </c>
    </row>
    <row r="11399" spans="237:240" x14ac:dyDescent="0.3">
      <c r="IC11399" s="200" t="s">
        <v>24871</v>
      </c>
      <c r="ID11399" s="200" t="s">
        <v>24872</v>
      </c>
      <c r="IE11399" s="200" t="s">
        <v>24873</v>
      </c>
      <c r="IF11399" s="200" t="s">
        <v>23644</v>
      </c>
    </row>
    <row r="11400" spans="237:240" x14ac:dyDescent="0.3">
      <c r="IC11400" s="200" t="s">
        <v>24874</v>
      </c>
      <c r="ID11400" s="200" t="s">
        <v>24875</v>
      </c>
      <c r="IE11400" s="200" t="s">
        <v>24876</v>
      </c>
      <c r="IF11400" s="200" t="s">
        <v>23644</v>
      </c>
    </row>
    <row r="11401" spans="237:240" x14ac:dyDescent="0.3">
      <c r="IC11401" s="200" t="s">
        <v>24877</v>
      </c>
      <c r="ID11401" s="200" t="s">
        <v>24878</v>
      </c>
      <c r="IE11401" s="200" t="s">
        <v>24879</v>
      </c>
      <c r="IF11401" s="200" t="s">
        <v>23644</v>
      </c>
    </row>
    <row r="11402" spans="237:240" x14ac:dyDescent="0.3">
      <c r="IC11402" s="200" t="s">
        <v>24880</v>
      </c>
      <c r="ID11402" s="200" t="s">
        <v>24881</v>
      </c>
      <c r="IE11402" s="200" t="s">
        <v>24882</v>
      </c>
      <c r="IF11402" s="200" t="s">
        <v>23644</v>
      </c>
    </row>
    <row r="11403" spans="237:240" x14ac:dyDescent="0.3">
      <c r="IC11403" s="200" t="s">
        <v>24883</v>
      </c>
      <c r="ID11403" s="200" t="s">
        <v>24884</v>
      </c>
      <c r="IE11403" s="200" t="s">
        <v>24885</v>
      </c>
      <c r="IF11403" s="200" t="s">
        <v>23644</v>
      </c>
    </row>
    <row r="11404" spans="237:240" x14ac:dyDescent="0.3">
      <c r="IC11404" s="200" t="s">
        <v>24886</v>
      </c>
      <c r="ID11404" s="200" t="s">
        <v>24887</v>
      </c>
      <c r="IE11404" s="200" t="s">
        <v>24888</v>
      </c>
      <c r="IF11404" s="200" t="s">
        <v>23644</v>
      </c>
    </row>
    <row r="11405" spans="237:240" x14ac:dyDescent="0.3">
      <c r="IC11405" s="200" t="s">
        <v>24889</v>
      </c>
      <c r="ID11405" s="200" t="s">
        <v>24890</v>
      </c>
      <c r="IE11405" s="200" t="s">
        <v>24891</v>
      </c>
      <c r="IF11405" s="200" t="s">
        <v>23644</v>
      </c>
    </row>
    <row r="11406" spans="237:240" x14ac:dyDescent="0.3">
      <c r="IC11406" s="200" t="s">
        <v>24892</v>
      </c>
      <c r="ID11406" s="200" t="s">
        <v>24893</v>
      </c>
      <c r="IE11406" s="200" t="s">
        <v>24894</v>
      </c>
      <c r="IF11406" s="200" t="s">
        <v>23644</v>
      </c>
    </row>
    <row r="11407" spans="237:240" x14ac:dyDescent="0.3">
      <c r="IC11407" s="200" t="s">
        <v>24895</v>
      </c>
      <c r="ID11407" s="200" t="s">
        <v>24896</v>
      </c>
      <c r="IE11407" s="200" t="s">
        <v>24897</v>
      </c>
      <c r="IF11407" s="200" t="s">
        <v>23644</v>
      </c>
    </row>
    <row r="11408" spans="237:240" x14ac:dyDescent="0.3">
      <c r="IC11408" s="200" t="s">
        <v>24898</v>
      </c>
      <c r="ID11408" s="200" t="s">
        <v>24899</v>
      </c>
      <c r="IE11408" s="200" t="s">
        <v>24900</v>
      </c>
      <c r="IF11408" s="200" t="s">
        <v>23644</v>
      </c>
    </row>
    <row r="11409" spans="237:240" x14ac:dyDescent="0.3">
      <c r="IC11409" s="200" t="s">
        <v>24901</v>
      </c>
      <c r="ID11409" s="200" t="s">
        <v>24902</v>
      </c>
      <c r="IE11409" s="200" t="s">
        <v>24903</v>
      </c>
      <c r="IF11409" s="200" t="s">
        <v>23644</v>
      </c>
    </row>
    <row r="11410" spans="237:240" x14ac:dyDescent="0.3">
      <c r="IC11410" s="200" t="s">
        <v>24904</v>
      </c>
      <c r="ID11410" s="200" t="s">
        <v>24905</v>
      </c>
      <c r="IE11410" s="200" t="s">
        <v>24906</v>
      </c>
      <c r="IF11410" s="200" t="s">
        <v>23644</v>
      </c>
    </row>
    <row r="11411" spans="237:240" x14ac:dyDescent="0.3">
      <c r="IC11411" s="200" t="s">
        <v>24907</v>
      </c>
      <c r="ID11411" s="200" t="s">
        <v>24908</v>
      </c>
      <c r="IE11411" s="200" t="s">
        <v>24909</v>
      </c>
      <c r="IF11411" s="200" t="s">
        <v>23644</v>
      </c>
    </row>
    <row r="11412" spans="237:240" x14ac:dyDescent="0.3">
      <c r="IC11412" s="200" t="s">
        <v>24910</v>
      </c>
      <c r="ID11412" s="200" t="s">
        <v>24911</v>
      </c>
      <c r="IE11412" s="200" t="s">
        <v>24912</v>
      </c>
      <c r="IF11412" s="200" t="s">
        <v>23644</v>
      </c>
    </row>
    <row r="11413" spans="237:240" x14ac:dyDescent="0.3">
      <c r="IC11413" s="200" t="s">
        <v>24913</v>
      </c>
      <c r="ID11413" s="200" t="s">
        <v>24914</v>
      </c>
      <c r="IE11413" s="200" t="s">
        <v>24915</v>
      </c>
      <c r="IF11413" s="200" t="s">
        <v>23644</v>
      </c>
    </row>
    <row r="11414" spans="237:240" x14ac:dyDescent="0.3">
      <c r="IC11414" s="200" t="s">
        <v>24916</v>
      </c>
      <c r="ID11414" s="200" t="s">
        <v>24917</v>
      </c>
      <c r="IE11414" s="200" t="s">
        <v>24918</v>
      </c>
      <c r="IF11414" s="200" t="s">
        <v>23644</v>
      </c>
    </row>
    <row r="11415" spans="237:240" x14ac:dyDescent="0.3">
      <c r="IC11415" s="200" t="s">
        <v>24919</v>
      </c>
      <c r="ID11415" s="200" t="s">
        <v>24920</v>
      </c>
      <c r="IE11415" s="200" t="s">
        <v>24921</v>
      </c>
      <c r="IF11415" s="200" t="s">
        <v>23644</v>
      </c>
    </row>
    <row r="11416" spans="237:240" x14ac:dyDescent="0.3">
      <c r="IC11416" s="200" t="s">
        <v>24922</v>
      </c>
      <c r="ID11416" s="200" t="s">
        <v>24923</v>
      </c>
      <c r="IE11416" s="200" t="s">
        <v>24924</v>
      </c>
      <c r="IF11416" s="200" t="s">
        <v>23644</v>
      </c>
    </row>
    <row r="11417" spans="237:240" x14ac:dyDescent="0.3">
      <c r="IC11417" s="200" t="s">
        <v>24925</v>
      </c>
      <c r="ID11417" s="200" t="s">
        <v>24926</v>
      </c>
      <c r="IE11417" s="200" t="s">
        <v>24927</v>
      </c>
      <c r="IF11417" s="200" t="s">
        <v>23644</v>
      </c>
    </row>
    <row r="11418" spans="237:240" x14ac:dyDescent="0.3">
      <c r="IC11418" s="200" t="s">
        <v>24928</v>
      </c>
      <c r="ID11418" s="200" t="s">
        <v>24929</v>
      </c>
      <c r="IE11418" s="200" t="s">
        <v>24930</v>
      </c>
      <c r="IF11418" s="200" t="s">
        <v>23644</v>
      </c>
    </row>
    <row r="11419" spans="237:240" x14ac:dyDescent="0.3">
      <c r="IC11419" s="200" t="s">
        <v>24931</v>
      </c>
      <c r="ID11419" s="200" t="s">
        <v>24932</v>
      </c>
      <c r="IE11419" s="200" t="s">
        <v>24933</v>
      </c>
      <c r="IF11419" s="200" t="s">
        <v>23644</v>
      </c>
    </row>
    <row r="11420" spans="237:240" x14ac:dyDescent="0.3">
      <c r="IC11420" s="200" t="s">
        <v>24934</v>
      </c>
      <c r="ID11420" s="200" t="s">
        <v>24935</v>
      </c>
      <c r="IE11420" s="200" t="s">
        <v>24936</v>
      </c>
      <c r="IF11420" s="200" t="s">
        <v>23644</v>
      </c>
    </row>
    <row r="11421" spans="237:240" x14ac:dyDescent="0.3">
      <c r="IC11421" s="200" t="s">
        <v>24937</v>
      </c>
      <c r="ID11421" s="200" t="s">
        <v>24938</v>
      </c>
      <c r="IE11421" s="200" t="s">
        <v>24939</v>
      </c>
      <c r="IF11421" s="200" t="s">
        <v>23644</v>
      </c>
    </row>
    <row r="11422" spans="237:240" x14ac:dyDescent="0.3">
      <c r="IC11422" s="200" t="s">
        <v>24940</v>
      </c>
      <c r="ID11422" s="200" t="s">
        <v>24941</v>
      </c>
      <c r="IE11422" s="200" t="s">
        <v>24942</v>
      </c>
      <c r="IF11422" s="200" t="s">
        <v>23644</v>
      </c>
    </row>
    <row r="11423" spans="237:240" x14ac:dyDescent="0.3">
      <c r="IC11423" s="200" t="s">
        <v>24943</v>
      </c>
      <c r="ID11423" s="200" t="s">
        <v>24944</v>
      </c>
      <c r="IE11423" s="200" t="s">
        <v>24945</v>
      </c>
      <c r="IF11423" s="200" t="s">
        <v>23644</v>
      </c>
    </row>
    <row r="11424" spans="237:240" x14ac:dyDescent="0.3">
      <c r="IC11424" s="200" t="s">
        <v>24946</v>
      </c>
      <c r="ID11424" s="200" t="s">
        <v>24947</v>
      </c>
      <c r="IE11424" s="200" t="s">
        <v>24948</v>
      </c>
      <c r="IF11424" s="200" t="s">
        <v>23644</v>
      </c>
    </row>
    <row r="11425" spans="237:240" x14ac:dyDescent="0.3">
      <c r="IC11425" s="200" t="s">
        <v>24949</v>
      </c>
      <c r="ID11425" s="200" t="s">
        <v>24950</v>
      </c>
      <c r="IE11425" s="200" t="s">
        <v>24951</v>
      </c>
      <c r="IF11425" s="200" t="s">
        <v>23644</v>
      </c>
    </row>
    <row r="11426" spans="237:240" x14ac:dyDescent="0.3">
      <c r="IC11426" s="200" t="s">
        <v>24952</v>
      </c>
      <c r="ID11426" s="200" t="s">
        <v>24953</v>
      </c>
      <c r="IE11426" s="200" t="s">
        <v>24954</v>
      </c>
      <c r="IF11426" s="200" t="s">
        <v>23644</v>
      </c>
    </row>
    <row r="11427" spans="237:240" x14ac:dyDescent="0.3">
      <c r="IC11427" s="200" t="s">
        <v>24955</v>
      </c>
      <c r="ID11427" s="200" t="s">
        <v>24956</v>
      </c>
      <c r="IE11427" s="200" t="s">
        <v>24957</v>
      </c>
      <c r="IF11427" s="200" t="s">
        <v>23644</v>
      </c>
    </row>
    <row r="11428" spans="237:240" x14ac:dyDescent="0.3">
      <c r="IC11428" s="200" t="s">
        <v>24958</v>
      </c>
      <c r="ID11428" s="200" t="s">
        <v>24959</v>
      </c>
      <c r="IE11428" s="200" t="s">
        <v>24960</v>
      </c>
      <c r="IF11428" s="200" t="s">
        <v>23644</v>
      </c>
    </row>
    <row r="11429" spans="237:240" x14ac:dyDescent="0.3">
      <c r="IC11429" s="200" t="s">
        <v>24961</v>
      </c>
      <c r="ID11429" s="200" t="s">
        <v>24962</v>
      </c>
      <c r="IE11429" s="200" t="s">
        <v>24963</v>
      </c>
      <c r="IF11429" s="200" t="s">
        <v>23644</v>
      </c>
    </row>
    <row r="11430" spans="237:240" x14ac:dyDescent="0.3">
      <c r="IC11430" s="200" t="s">
        <v>24964</v>
      </c>
      <c r="ID11430" s="200" t="s">
        <v>24965</v>
      </c>
      <c r="IE11430" s="200" t="s">
        <v>24966</v>
      </c>
      <c r="IF11430" s="200" t="s">
        <v>23644</v>
      </c>
    </row>
    <row r="11431" spans="237:240" x14ac:dyDescent="0.3">
      <c r="IC11431" s="200" t="s">
        <v>24967</v>
      </c>
      <c r="ID11431" s="200" t="s">
        <v>24968</v>
      </c>
      <c r="IE11431" s="200" t="s">
        <v>24969</v>
      </c>
      <c r="IF11431" s="200" t="s">
        <v>23644</v>
      </c>
    </row>
    <row r="11432" spans="237:240" x14ac:dyDescent="0.3">
      <c r="IC11432" s="200" t="s">
        <v>24970</v>
      </c>
      <c r="ID11432" s="200" t="s">
        <v>24971</v>
      </c>
      <c r="IE11432" s="200" t="s">
        <v>24972</v>
      </c>
      <c r="IF11432" s="200" t="s">
        <v>23644</v>
      </c>
    </row>
    <row r="11433" spans="237:240" x14ac:dyDescent="0.3">
      <c r="IC11433" s="200" t="s">
        <v>24973</v>
      </c>
      <c r="ID11433" s="200" t="s">
        <v>24974</v>
      </c>
      <c r="IE11433" s="200" t="s">
        <v>24975</v>
      </c>
      <c r="IF11433" s="200" t="s">
        <v>23644</v>
      </c>
    </row>
    <row r="11434" spans="237:240" x14ac:dyDescent="0.3">
      <c r="IC11434" s="200" t="s">
        <v>24976</v>
      </c>
      <c r="ID11434" s="200" t="s">
        <v>24977</v>
      </c>
      <c r="IE11434" s="200" t="s">
        <v>24978</v>
      </c>
      <c r="IF11434" s="200" t="s">
        <v>23644</v>
      </c>
    </row>
    <row r="11435" spans="237:240" x14ac:dyDescent="0.3">
      <c r="IC11435" s="200" t="s">
        <v>24979</v>
      </c>
      <c r="ID11435" s="200" t="s">
        <v>24980</v>
      </c>
      <c r="IE11435" s="200" t="s">
        <v>24981</v>
      </c>
      <c r="IF11435" s="200" t="s">
        <v>23644</v>
      </c>
    </row>
    <row r="11436" spans="237:240" x14ac:dyDescent="0.3">
      <c r="IC11436" s="200" t="s">
        <v>24982</v>
      </c>
      <c r="ID11436" s="200" t="s">
        <v>24983</v>
      </c>
      <c r="IE11436" s="200" t="s">
        <v>24984</v>
      </c>
      <c r="IF11436" s="200" t="s">
        <v>23644</v>
      </c>
    </row>
    <row r="11437" spans="237:240" x14ac:dyDescent="0.3">
      <c r="IC11437" s="200" t="s">
        <v>24985</v>
      </c>
      <c r="ID11437" s="200" t="s">
        <v>24986</v>
      </c>
      <c r="IE11437" s="200" t="s">
        <v>24987</v>
      </c>
      <c r="IF11437" s="200" t="s">
        <v>23644</v>
      </c>
    </row>
    <row r="11438" spans="237:240" x14ac:dyDescent="0.3">
      <c r="IC11438" s="200" t="s">
        <v>24988</v>
      </c>
      <c r="ID11438" s="200" t="s">
        <v>24989</v>
      </c>
      <c r="IE11438" s="200" t="s">
        <v>24990</v>
      </c>
      <c r="IF11438" s="200" t="s">
        <v>23644</v>
      </c>
    </row>
    <row r="11439" spans="237:240" x14ac:dyDescent="0.3">
      <c r="IC11439" s="200" t="s">
        <v>24991</v>
      </c>
      <c r="ID11439" s="200" t="s">
        <v>24992</v>
      </c>
      <c r="IE11439" s="200" t="s">
        <v>24993</v>
      </c>
      <c r="IF11439" s="200" t="s">
        <v>23644</v>
      </c>
    </row>
    <row r="11440" spans="237:240" x14ac:dyDescent="0.3">
      <c r="IC11440" s="200" t="s">
        <v>24994</v>
      </c>
      <c r="ID11440" s="200" t="s">
        <v>24995</v>
      </c>
      <c r="IE11440" s="200" t="s">
        <v>24996</v>
      </c>
      <c r="IF11440" s="200" t="s">
        <v>23644</v>
      </c>
    </row>
    <row r="11441" spans="237:240" x14ac:dyDescent="0.3">
      <c r="IC11441" s="200" t="s">
        <v>24997</v>
      </c>
      <c r="ID11441" s="200" t="s">
        <v>24998</v>
      </c>
      <c r="IE11441" s="200" t="s">
        <v>24999</v>
      </c>
      <c r="IF11441" s="200" t="s">
        <v>23644</v>
      </c>
    </row>
    <row r="11442" spans="237:240" x14ac:dyDescent="0.3">
      <c r="IC11442" s="200" t="s">
        <v>25000</v>
      </c>
      <c r="ID11442" s="200" t="s">
        <v>25001</v>
      </c>
      <c r="IE11442" s="200" t="s">
        <v>25002</v>
      </c>
      <c r="IF11442" s="200" t="s">
        <v>23644</v>
      </c>
    </row>
    <row r="11443" spans="237:240" x14ac:dyDescent="0.3">
      <c r="IC11443" s="200" t="s">
        <v>25003</v>
      </c>
      <c r="ID11443" s="200" t="s">
        <v>25004</v>
      </c>
      <c r="IE11443" s="200" t="s">
        <v>25005</v>
      </c>
      <c r="IF11443" s="200" t="s">
        <v>23644</v>
      </c>
    </row>
    <row r="11444" spans="237:240" x14ac:dyDescent="0.3">
      <c r="IC11444" s="200" t="s">
        <v>25006</v>
      </c>
      <c r="ID11444" s="200" t="s">
        <v>25007</v>
      </c>
      <c r="IE11444" s="200" t="s">
        <v>25008</v>
      </c>
      <c r="IF11444" s="200" t="s">
        <v>23644</v>
      </c>
    </row>
    <row r="11445" spans="237:240" x14ac:dyDescent="0.3">
      <c r="IC11445" s="200" t="s">
        <v>25009</v>
      </c>
      <c r="ID11445" s="200" t="s">
        <v>25010</v>
      </c>
      <c r="IE11445" s="200" t="s">
        <v>25011</v>
      </c>
      <c r="IF11445" s="200" t="s">
        <v>23644</v>
      </c>
    </row>
    <row r="11446" spans="237:240" x14ac:dyDescent="0.3">
      <c r="IC11446" s="200" t="s">
        <v>25012</v>
      </c>
      <c r="ID11446" s="200" t="s">
        <v>25013</v>
      </c>
      <c r="IE11446" s="200" t="s">
        <v>25014</v>
      </c>
      <c r="IF11446" s="200" t="s">
        <v>23644</v>
      </c>
    </row>
    <row r="11447" spans="237:240" x14ac:dyDescent="0.3">
      <c r="IC11447" s="200" t="s">
        <v>25015</v>
      </c>
      <c r="ID11447" s="200" t="s">
        <v>25016</v>
      </c>
      <c r="IE11447" s="200" t="s">
        <v>25017</v>
      </c>
      <c r="IF11447" s="200" t="s">
        <v>23644</v>
      </c>
    </row>
    <row r="11448" spans="237:240" x14ac:dyDescent="0.3">
      <c r="IC11448" s="200" t="s">
        <v>25018</v>
      </c>
      <c r="ID11448" s="200" t="s">
        <v>25019</v>
      </c>
      <c r="IE11448" s="200" t="s">
        <v>25020</v>
      </c>
      <c r="IF11448" s="200" t="s">
        <v>23644</v>
      </c>
    </row>
    <row r="11449" spans="237:240" x14ac:dyDescent="0.3">
      <c r="IC11449" s="200" t="s">
        <v>25021</v>
      </c>
      <c r="ID11449" s="200" t="s">
        <v>25022</v>
      </c>
      <c r="IE11449" s="200" t="s">
        <v>25023</v>
      </c>
      <c r="IF11449" s="200" t="s">
        <v>23644</v>
      </c>
    </row>
    <row r="11450" spans="237:240" x14ac:dyDescent="0.3">
      <c r="IC11450" s="200" t="s">
        <v>25024</v>
      </c>
      <c r="ID11450" s="200" t="s">
        <v>25025</v>
      </c>
      <c r="IE11450" s="200" t="s">
        <v>25026</v>
      </c>
      <c r="IF11450" s="200" t="s">
        <v>23644</v>
      </c>
    </row>
    <row r="11451" spans="237:240" x14ac:dyDescent="0.3">
      <c r="IC11451" s="200" t="s">
        <v>25027</v>
      </c>
      <c r="ID11451" s="200" t="s">
        <v>25028</v>
      </c>
      <c r="IE11451" s="200" t="s">
        <v>25029</v>
      </c>
      <c r="IF11451" s="200" t="s">
        <v>23644</v>
      </c>
    </row>
    <row r="11452" spans="237:240" x14ac:dyDescent="0.3">
      <c r="IC11452" s="200" t="s">
        <v>25030</v>
      </c>
      <c r="ID11452" s="200" t="s">
        <v>25031</v>
      </c>
      <c r="IE11452" s="200" t="s">
        <v>25032</v>
      </c>
      <c r="IF11452" s="200" t="s">
        <v>23644</v>
      </c>
    </row>
    <row r="11453" spans="237:240" x14ac:dyDescent="0.3">
      <c r="IC11453" s="200" t="s">
        <v>25033</v>
      </c>
      <c r="ID11453" s="200" t="s">
        <v>25034</v>
      </c>
      <c r="IE11453" s="200" t="s">
        <v>25035</v>
      </c>
      <c r="IF11453" s="200" t="s">
        <v>23644</v>
      </c>
    </row>
    <row r="11454" spans="237:240" x14ac:dyDescent="0.3">
      <c r="IC11454" s="200" t="s">
        <v>25036</v>
      </c>
      <c r="ID11454" s="200" t="s">
        <v>8175</v>
      </c>
      <c r="IE11454" s="200" t="s">
        <v>25037</v>
      </c>
      <c r="IF11454" s="200" t="s">
        <v>23644</v>
      </c>
    </row>
    <row r="11455" spans="237:240" x14ac:dyDescent="0.3">
      <c r="IC11455" s="200" t="s">
        <v>25038</v>
      </c>
      <c r="ID11455" s="200" t="s">
        <v>25039</v>
      </c>
      <c r="IE11455" s="200" t="s">
        <v>25040</v>
      </c>
      <c r="IF11455" s="200" t="s">
        <v>23644</v>
      </c>
    </row>
    <row r="11456" spans="237:240" x14ac:dyDescent="0.3">
      <c r="IC11456" s="200" t="s">
        <v>25041</v>
      </c>
      <c r="ID11456" s="200" t="s">
        <v>25042</v>
      </c>
      <c r="IE11456" s="200" t="s">
        <v>25043</v>
      </c>
      <c r="IF11456" s="200" t="s">
        <v>23644</v>
      </c>
    </row>
    <row r="11457" spans="237:240" x14ac:dyDescent="0.3">
      <c r="IC11457" s="200" t="s">
        <v>25044</v>
      </c>
      <c r="ID11457" s="200" t="s">
        <v>25045</v>
      </c>
      <c r="IE11457" s="200" t="s">
        <v>25046</v>
      </c>
      <c r="IF11457" s="200" t="s">
        <v>23644</v>
      </c>
    </row>
    <row r="11458" spans="237:240" x14ac:dyDescent="0.3">
      <c r="IC11458" s="200" t="s">
        <v>25047</v>
      </c>
      <c r="ID11458" s="200" t="s">
        <v>25048</v>
      </c>
      <c r="IE11458" s="200" t="s">
        <v>25049</v>
      </c>
      <c r="IF11458" s="200" t="s">
        <v>23644</v>
      </c>
    </row>
    <row r="11459" spans="237:240" x14ac:dyDescent="0.3">
      <c r="IC11459" s="200" t="s">
        <v>25050</v>
      </c>
      <c r="ID11459" s="200" t="s">
        <v>25051</v>
      </c>
      <c r="IE11459" s="200" t="s">
        <v>25052</v>
      </c>
      <c r="IF11459" s="200" t="s">
        <v>23644</v>
      </c>
    </row>
    <row r="11460" spans="237:240" x14ac:dyDescent="0.3">
      <c r="IC11460" s="200" t="s">
        <v>25053</v>
      </c>
      <c r="ID11460" s="200" t="s">
        <v>25054</v>
      </c>
      <c r="IE11460" s="200" t="s">
        <v>25055</v>
      </c>
      <c r="IF11460" s="200" t="s">
        <v>23644</v>
      </c>
    </row>
    <row r="11461" spans="237:240" x14ac:dyDescent="0.3">
      <c r="IC11461" s="200" t="s">
        <v>25056</v>
      </c>
      <c r="ID11461" s="200" t="s">
        <v>25057</v>
      </c>
      <c r="IE11461" s="200" t="s">
        <v>25058</v>
      </c>
      <c r="IF11461" s="200" t="s">
        <v>23644</v>
      </c>
    </row>
    <row r="11462" spans="237:240" x14ac:dyDescent="0.3">
      <c r="IC11462" s="200" t="s">
        <v>25059</v>
      </c>
      <c r="ID11462" s="200" t="s">
        <v>25060</v>
      </c>
      <c r="IE11462" s="200" t="s">
        <v>25061</v>
      </c>
      <c r="IF11462" s="200" t="s">
        <v>23644</v>
      </c>
    </row>
    <row r="11463" spans="237:240" x14ac:dyDescent="0.3">
      <c r="IC11463" s="200" t="s">
        <v>25062</v>
      </c>
      <c r="ID11463" s="200" t="s">
        <v>25063</v>
      </c>
      <c r="IE11463" s="200" t="s">
        <v>25064</v>
      </c>
      <c r="IF11463" s="200" t="s">
        <v>23644</v>
      </c>
    </row>
    <row r="11464" spans="237:240" x14ac:dyDescent="0.3">
      <c r="IC11464" s="200" t="s">
        <v>25065</v>
      </c>
      <c r="ID11464" s="200" t="s">
        <v>25066</v>
      </c>
      <c r="IE11464" s="200" t="s">
        <v>25067</v>
      </c>
      <c r="IF11464" s="200" t="s">
        <v>23644</v>
      </c>
    </row>
    <row r="11465" spans="237:240" x14ac:dyDescent="0.3">
      <c r="IC11465" s="200" t="s">
        <v>25068</v>
      </c>
      <c r="ID11465" s="200" t="s">
        <v>25069</v>
      </c>
      <c r="IE11465" s="200" t="s">
        <v>25070</v>
      </c>
      <c r="IF11465" s="200" t="s">
        <v>23644</v>
      </c>
    </row>
    <row r="11466" spans="237:240" x14ac:dyDescent="0.3">
      <c r="IC11466" s="200" t="s">
        <v>25071</v>
      </c>
      <c r="ID11466" s="200" t="s">
        <v>25072</v>
      </c>
      <c r="IE11466" s="200" t="s">
        <v>25073</v>
      </c>
      <c r="IF11466" s="200" t="s">
        <v>23644</v>
      </c>
    </row>
    <row r="11467" spans="237:240" x14ac:dyDescent="0.3">
      <c r="IC11467" s="200" t="s">
        <v>25074</v>
      </c>
      <c r="ID11467" s="200" t="s">
        <v>25075</v>
      </c>
      <c r="IE11467" s="200" t="s">
        <v>25076</v>
      </c>
      <c r="IF11467" s="200" t="s">
        <v>23644</v>
      </c>
    </row>
    <row r="11468" spans="237:240" x14ac:dyDescent="0.3">
      <c r="IC11468" s="200" t="s">
        <v>25077</v>
      </c>
      <c r="ID11468" s="200" t="s">
        <v>25078</v>
      </c>
      <c r="IE11468" s="200" t="s">
        <v>25079</v>
      </c>
      <c r="IF11468" s="200" t="s">
        <v>23644</v>
      </c>
    </row>
    <row r="11469" spans="237:240" x14ac:dyDescent="0.3">
      <c r="IC11469" s="200" t="s">
        <v>25080</v>
      </c>
      <c r="ID11469" s="200" t="s">
        <v>25081</v>
      </c>
      <c r="IE11469" s="200" t="s">
        <v>25082</v>
      </c>
      <c r="IF11469" s="200" t="s">
        <v>23644</v>
      </c>
    </row>
    <row r="11470" spans="237:240" x14ac:dyDescent="0.3">
      <c r="IC11470" s="200" t="s">
        <v>25083</v>
      </c>
      <c r="ID11470" s="200" t="s">
        <v>25084</v>
      </c>
      <c r="IE11470" s="200" t="s">
        <v>25085</v>
      </c>
      <c r="IF11470" s="200" t="s">
        <v>23644</v>
      </c>
    </row>
    <row r="11471" spans="237:240" x14ac:dyDescent="0.3">
      <c r="IC11471" s="200" t="s">
        <v>25086</v>
      </c>
      <c r="ID11471" s="200" t="s">
        <v>25087</v>
      </c>
      <c r="IE11471" s="200" t="s">
        <v>25088</v>
      </c>
      <c r="IF11471" s="200" t="s">
        <v>23644</v>
      </c>
    </row>
    <row r="11472" spans="237:240" x14ac:dyDescent="0.3">
      <c r="IC11472" s="200" t="s">
        <v>25089</v>
      </c>
      <c r="ID11472" s="200" t="s">
        <v>25090</v>
      </c>
      <c r="IE11472" s="200" t="s">
        <v>25091</v>
      </c>
      <c r="IF11472" s="200" t="s">
        <v>23644</v>
      </c>
    </row>
    <row r="11473" spans="237:240" x14ac:dyDescent="0.3">
      <c r="IC11473" s="200" t="s">
        <v>25092</v>
      </c>
      <c r="ID11473" s="200" t="s">
        <v>2447</v>
      </c>
      <c r="IE11473" s="200" t="s">
        <v>25093</v>
      </c>
      <c r="IF11473" s="200" t="s">
        <v>23644</v>
      </c>
    </row>
    <row r="11474" spans="237:240" x14ac:dyDescent="0.3">
      <c r="IC11474" s="200" t="s">
        <v>25094</v>
      </c>
      <c r="ID11474" s="200" t="s">
        <v>25095</v>
      </c>
      <c r="IE11474" s="200" t="s">
        <v>25096</v>
      </c>
      <c r="IF11474" s="200" t="s">
        <v>23644</v>
      </c>
    </row>
    <row r="11475" spans="237:240" x14ac:dyDescent="0.3">
      <c r="IC11475" s="200" t="s">
        <v>25097</v>
      </c>
      <c r="ID11475" s="200" t="s">
        <v>25098</v>
      </c>
      <c r="IE11475" s="200" t="s">
        <v>25099</v>
      </c>
      <c r="IF11475" s="200" t="s">
        <v>23644</v>
      </c>
    </row>
    <row r="11476" spans="237:240" x14ac:dyDescent="0.3">
      <c r="IC11476" s="200" t="s">
        <v>25100</v>
      </c>
      <c r="ID11476" s="200" t="s">
        <v>25101</v>
      </c>
      <c r="IE11476" s="200" t="s">
        <v>25102</v>
      </c>
      <c r="IF11476" s="200" t="s">
        <v>23644</v>
      </c>
    </row>
    <row r="11477" spans="237:240" x14ac:dyDescent="0.3">
      <c r="IC11477" s="200" t="s">
        <v>25103</v>
      </c>
      <c r="ID11477" s="200" t="s">
        <v>13878</v>
      </c>
      <c r="IE11477" s="200" t="s">
        <v>25104</v>
      </c>
      <c r="IF11477" s="200" t="s">
        <v>23644</v>
      </c>
    </row>
    <row r="11478" spans="237:240" x14ac:dyDescent="0.3">
      <c r="IC11478" s="200" t="s">
        <v>25105</v>
      </c>
      <c r="ID11478" s="200" t="s">
        <v>25106</v>
      </c>
      <c r="IE11478" s="200" t="s">
        <v>25107</v>
      </c>
      <c r="IF11478" s="200" t="s">
        <v>23644</v>
      </c>
    </row>
    <row r="11479" spans="237:240" x14ac:dyDescent="0.3">
      <c r="IC11479" s="200" t="s">
        <v>25108</v>
      </c>
      <c r="ID11479" s="200" t="s">
        <v>4019</v>
      </c>
      <c r="IE11479" s="200" t="s">
        <v>25109</v>
      </c>
      <c r="IF11479" s="200" t="s">
        <v>23644</v>
      </c>
    </row>
    <row r="11480" spans="237:240" x14ac:dyDescent="0.3">
      <c r="IC11480" s="200" t="s">
        <v>25110</v>
      </c>
      <c r="ID11480" s="200" t="s">
        <v>25111</v>
      </c>
      <c r="IE11480" s="200" t="s">
        <v>25112</v>
      </c>
      <c r="IF11480" s="200" t="s">
        <v>23644</v>
      </c>
    </row>
    <row r="11481" spans="237:240" x14ac:dyDescent="0.3">
      <c r="IC11481" s="200" t="s">
        <v>25113</v>
      </c>
      <c r="ID11481" s="200" t="s">
        <v>25114</v>
      </c>
      <c r="IE11481" s="200" t="s">
        <v>25115</v>
      </c>
      <c r="IF11481" s="200" t="s">
        <v>23644</v>
      </c>
    </row>
    <row r="11482" spans="237:240" x14ac:dyDescent="0.3">
      <c r="IC11482" s="200" t="s">
        <v>25113</v>
      </c>
      <c r="ID11482" s="200" t="s">
        <v>25116</v>
      </c>
      <c r="IE11482" s="200" t="s">
        <v>25117</v>
      </c>
      <c r="IF11482" s="200" t="s">
        <v>23644</v>
      </c>
    </row>
    <row r="11483" spans="237:240" x14ac:dyDescent="0.3">
      <c r="IC11483" s="200" t="s">
        <v>25118</v>
      </c>
      <c r="ID11483" s="200" t="s">
        <v>25119</v>
      </c>
      <c r="IE11483" s="200" t="s">
        <v>25120</v>
      </c>
      <c r="IF11483" s="200" t="s">
        <v>23644</v>
      </c>
    </row>
    <row r="11484" spans="237:240" x14ac:dyDescent="0.3">
      <c r="IC11484" s="200" t="s">
        <v>25121</v>
      </c>
      <c r="ID11484" s="200" t="s">
        <v>25122</v>
      </c>
      <c r="IE11484" s="200" t="s">
        <v>25123</v>
      </c>
      <c r="IF11484" s="200" t="s">
        <v>23644</v>
      </c>
    </row>
    <row r="11485" spans="237:240" x14ac:dyDescent="0.3">
      <c r="IC11485" s="200" t="s">
        <v>25124</v>
      </c>
      <c r="ID11485" s="200" t="s">
        <v>25125</v>
      </c>
      <c r="IE11485" s="200" t="s">
        <v>25126</v>
      </c>
      <c r="IF11485" s="200" t="s">
        <v>23644</v>
      </c>
    </row>
    <row r="11486" spans="237:240" x14ac:dyDescent="0.3">
      <c r="IC11486" s="200" t="s">
        <v>25127</v>
      </c>
      <c r="ID11486" s="200" t="s">
        <v>25128</v>
      </c>
      <c r="IE11486" s="200" t="s">
        <v>25129</v>
      </c>
      <c r="IF11486" s="200" t="s">
        <v>23644</v>
      </c>
    </row>
    <row r="11487" spans="237:240" x14ac:dyDescent="0.3">
      <c r="IC11487" s="200" t="s">
        <v>25130</v>
      </c>
      <c r="ID11487" s="200" t="s">
        <v>3588</v>
      </c>
      <c r="IE11487" s="200" t="s">
        <v>25131</v>
      </c>
      <c r="IF11487" s="200" t="s">
        <v>23644</v>
      </c>
    </row>
    <row r="11488" spans="237:240" x14ac:dyDescent="0.3">
      <c r="IC11488" s="200" t="s">
        <v>25132</v>
      </c>
      <c r="ID11488" s="200" t="s">
        <v>25133</v>
      </c>
      <c r="IE11488" s="200" t="s">
        <v>25134</v>
      </c>
      <c r="IF11488" s="200" t="s">
        <v>23644</v>
      </c>
    </row>
    <row r="11489" spans="237:240" x14ac:dyDescent="0.3">
      <c r="IC11489" s="200" t="s">
        <v>25135</v>
      </c>
      <c r="ID11489" s="200" t="s">
        <v>25136</v>
      </c>
      <c r="IE11489" s="200" t="s">
        <v>25137</v>
      </c>
      <c r="IF11489" s="200" t="s">
        <v>23644</v>
      </c>
    </row>
    <row r="11490" spans="237:240" x14ac:dyDescent="0.3">
      <c r="IC11490" s="200" t="s">
        <v>25138</v>
      </c>
      <c r="ID11490" s="200" t="s">
        <v>25139</v>
      </c>
      <c r="IE11490" s="200" t="s">
        <v>25140</v>
      </c>
      <c r="IF11490" s="200" t="s">
        <v>23644</v>
      </c>
    </row>
    <row r="11491" spans="237:240" x14ac:dyDescent="0.3">
      <c r="IC11491" s="200" t="s">
        <v>25141</v>
      </c>
      <c r="ID11491" s="200" t="s">
        <v>25142</v>
      </c>
      <c r="IE11491" s="200" t="s">
        <v>25143</v>
      </c>
      <c r="IF11491" s="200" t="s">
        <v>23644</v>
      </c>
    </row>
    <row r="11492" spans="237:240" x14ac:dyDescent="0.3">
      <c r="IC11492" s="200" t="s">
        <v>25144</v>
      </c>
      <c r="ID11492" s="200" t="s">
        <v>25145</v>
      </c>
      <c r="IE11492" s="200" t="s">
        <v>25146</v>
      </c>
      <c r="IF11492" s="200" t="s">
        <v>23644</v>
      </c>
    </row>
    <row r="11493" spans="237:240" x14ac:dyDescent="0.3">
      <c r="IC11493" s="200" t="s">
        <v>25147</v>
      </c>
      <c r="ID11493" s="200" t="s">
        <v>25148</v>
      </c>
      <c r="IE11493" s="200" t="s">
        <v>25149</v>
      </c>
      <c r="IF11493" s="200" t="s">
        <v>23644</v>
      </c>
    </row>
    <row r="11494" spans="237:240" x14ac:dyDescent="0.3">
      <c r="IC11494" s="200" t="s">
        <v>25150</v>
      </c>
      <c r="ID11494" s="200" t="s">
        <v>25151</v>
      </c>
      <c r="IE11494" s="200" t="s">
        <v>25152</v>
      </c>
      <c r="IF11494" s="200" t="s">
        <v>23644</v>
      </c>
    </row>
    <row r="11495" spans="237:240" x14ac:dyDescent="0.3">
      <c r="IC11495" s="200" t="s">
        <v>25153</v>
      </c>
      <c r="ID11495" s="200" t="s">
        <v>25154</v>
      </c>
      <c r="IE11495" s="200" t="s">
        <v>25155</v>
      </c>
      <c r="IF11495" s="200" t="s">
        <v>23644</v>
      </c>
    </row>
    <row r="11496" spans="237:240" x14ac:dyDescent="0.3">
      <c r="IC11496" s="200" t="s">
        <v>25156</v>
      </c>
      <c r="ID11496" s="200" t="s">
        <v>25157</v>
      </c>
      <c r="IE11496" s="200" t="s">
        <v>25158</v>
      </c>
      <c r="IF11496" s="200" t="s">
        <v>23644</v>
      </c>
    </row>
    <row r="11497" spans="237:240" x14ac:dyDescent="0.3">
      <c r="IC11497" s="200" t="s">
        <v>25159</v>
      </c>
      <c r="ID11497" s="200" t="s">
        <v>24711</v>
      </c>
      <c r="IE11497" s="200" t="s">
        <v>25160</v>
      </c>
      <c r="IF11497" s="200" t="s">
        <v>23644</v>
      </c>
    </row>
    <row r="11498" spans="237:240" x14ac:dyDescent="0.3">
      <c r="IC11498" s="200" t="s">
        <v>25161</v>
      </c>
      <c r="ID11498" s="200" t="s">
        <v>25162</v>
      </c>
      <c r="IE11498" s="200" t="s">
        <v>25163</v>
      </c>
      <c r="IF11498" s="200" t="s">
        <v>23644</v>
      </c>
    </row>
    <row r="11499" spans="237:240" x14ac:dyDescent="0.3">
      <c r="IC11499" s="200" t="s">
        <v>25164</v>
      </c>
      <c r="ID11499" s="200" t="s">
        <v>25165</v>
      </c>
      <c r="IE11499" s="200" t="s">
        <v>25166</v>
      </c>
      <c r="IF11499" s="200" t="s">
        <v>23644</v>
      </c>
    </row>
    <row r="11500" spans="237:240" x14ac:dyDescent="0.3">
      <c r="IC11500" s="200" t="s">
        <v>25167</v>
      </c>
      <c r="ID11500" s="200" t="s">
        <v>25168</v>
      </c>
      <c r="IE11500" s="200" t="s">
        <v>25169</v>
      </c>
      <c r="IF11500" s="200" t="s">
        <v>23644</v>
      </c>
    </row>
    <row r="11501" spans="237:240" x14ac:dyDescent="0.3">
      <c r="IC11501" s="200" t="s">
        <v>25170</v>
      </c>
      <c r="ID11501" s="200" t="s">
        <v>4051</v>
      </c>
      <c r="IE11501" s="200" t="s">
        <v>25171</v>
      </c>
      <c r="IF11501" s="200" t="s">
        <v>23644</v>
      </c>
    </row>
    <row r="11502" spans="237:240" x14ac:dyDescent="0.3">
      <c r="IC11502" s="200" t="s">
        <v>25172</v>
      </c>
      <c r="ID11502" s="200" t="s">
        <v>25173</v>
      </c>
      <c r="IE11502" s="200" t="s">
        <v>25174</v>
      </c>
      <c r="IF11502" s="200" t="s">
        <v>23644</v>
      </c>
    </row>
    <row r="11503" spans="237:240" x14ac:dyDescent="0.3">
      <c r="IC11503" s="200" t="s">
        <v>25175</v>
      </c>
      <c r="ID11503" s="200" t="s">
        <v>23058</v>
      </c>
      <c r="IE11503" s="200" t="s">
        <v>25176</v>
      </c>
      <c r="IF11503" s="200" t="s">
        <v>23644</v>
      </c>
    </row>
    <row r="11504" spans="237:240" x14ac:dyDescent="0.3">
      <c r="IC11504" s="200" t="s">
        <v>25177</v>
      </c>
      <c r="ID11504" s="200" t="s">
        <v>25178</v>
      </c>
      <c r="IE11504" s="200" t="s">
        <v>25179</v>
      </c>
      <c r="IF11504" s="200" t="s">
        <v>23644</v>
      </c>
    </row>
    <row r="11505" spans="237:240" x14ac:dyDescent="0.3">
      <c r="IC11505" s="200" t="s">
        <v>25180</v>
      </c>
      <c r="ID11505" s="200" t="s">
        <v>25181</v>
      </c>
      <c r="IE11505" s="200" t="s">
        <v>25182</v>
      </c>
      <c r="IF11505" s="200" t="s">
        <v>23644</v>
      </c>
    </row>
    <row r="11506" spans="237:240" x14ac:dyDescent="0.3">
      <c r="IC11506" s="200" t="s">
        <v>25183</v>
      </c>
      <c r="ID11506" s="200" t="s">
        <v>25184</v>
      </c>
      <c r="IE11506" s="200" t="s">
        <v>25185</v>
      </c>
      <c r="IF11506" s="200" t="s">
        <v>23644</v>
      </c>
    </row>
    <row r="11507" spans="237:240" x14ac:dyDescent="0.3">
      <c r="IC11507" s="200" t="s">
        <v>25186</v>
      </c>
      <c r="ID11507" s="200" t="s">
        <v>25187</v>
      </c>
      <c r="IE11507" s="200" t="s">
        <v>25188</v>
      </c>
      <c r="IF11507" s="200" t="s">
        <v>23644</v>
      </c>
    </row>
    <row r="11508" spans="237:240" x14ac:dyDescent="0.3">
      <c r="IC11508" s="200" t="s">
        <v>25189</v>
      </c>
      <c r="ID11508" s="200" t="s">
        <v>25190</v>
      </c>
      <c r="IE11508" s="200" t="s">
        <v>25191</v>
      </c>
      <c r="IF11508" s="200" t="s">
        <v>23644</v>
      </c>
    </row>
    <row r="11509" spans="237:240" x14ac:dyDescent="0.3">
      <c r="IC11509" s="200" t="s">
        <v>25192</v>
      </c>
      <c r="ID11509" s="200" t="s">
        <v>25193</v>
      </c>
      <c r="IE11509" s="200" t="s">
        <v>25194</v>
      </c>
      <c r="IF11509" s="200" t="s">
        <v>23644</v>
      </c>
    </row>
    <row r="11510" spans="237:240" x14ac:dyDescent="0.3">
      <c r="IC11510" s="200" t="s">
        <v>25195</v>
      </c>
      <c r="ID11510" s="200" t="s">
        <v>25196</v>
      </c>
      <c r="IE11510" s="200" t="s">
        <v>25197</v>
      </c>
      <c r="IF11510" s="200" t="s">
        <v>23644</v>
      </c>
    </row>
    <row r="11511" spans="237:240" x14ac:dyDescent="0.3">
      <c r="IC11511" s="200" t="s">
        <v>25198</v>
      </c>
      <c r="ID11511" s="200" t="s">
        <v>17898</v>
      </c>
      <c r="IE11511" s="200" t="s">
        <v>25199</v>
      </c>
      <c r="IF11511" s="200" t="s">
        <v>23644</v>
      </c>
    </row>
    <row r="11512" spans="237:240" x14ac:dyDescent="0.3">
      <c r="IC11512" s="200" t="s">
        <v>25200</v>
      </c>
      <c r="ID11512" s="200" t="s">
        <v>25201</v>
      </c>
      <c r="IE11512" s="200" t="s">
        <v>25202</v>
      </c>
      <c r="IF11512" s="200" t="s">
        <v>23644</v>
      </c>
    </row>
    <row r="11513" spans="237:240" x14ac:dyDescent="0.3">
      <c r="IC11513" s="200" t="s">
        <v>25203</v>
      </c>
      <c r="ID11513" s="200" t="s">
        <v>25204</v>
      </c>
      <c r="IE11513" s="200" t="s">
        <v>25205</v>
      </c>
      <c r="IF11513" s="200" t="s">
        <v>23644</v>
      </c>
    </row>
    <row r="11514" spans="237:240" x14ac:dyDescent="0.3">
      <c r="IC11514" s="200" t="s">
        <v>25206</v>
      </c>
      <c r="ID11514" s="200" t="s">
        <v>25207</v>
      </c>
      <c r="IE11514" s="200" t="s">
        <v>25208</v>
      </c>
      <c r="IF11514" s="200" t="s">
        <v>23644</v>
      </c>
    </row>
    <row r="11515" spans="237:240" x14ac:dyDescent="0.3">
      <c r="IC11515" s="200" t="s">
        <v>25209</v>
      </c>
      <c r="ID11515" s="200" t="s">
        <v>25210</v>
      </c>
      <c r="IE11515" s="200" t="s">
        <v>25211</v>
      </c>
      <c r="IF11515" s="200" t="s">
        <v>23644</v>
      </c>
    </row>
    <row r="11516" spans="237:240" x14ac:dyDescent="0.3">
      <c r="IC11516" s="200" t="s">
        <v>25212</v>
      </c>
      <c r="ID11516" s="200" t="s">
        <v>25213</v>
      </c>
      <c r="IE11516" s="200" t="s">
        <v>25214</v>
      </c>
      <c r="IF11516" s="200" t="s">
        <v>23644</v>
      </c>
    </row>
    <row r="11517" spans="237:240" x14ac:dyDescent="0.3">
      <c r="IC11517" s="200" t="s">
        <v>25215</v>
      </c>
      <c r="ID11517" s="200" t="s">
        <v>25216</v>
      </c>
      <c r="IE11517" s="200" t="s">
        <v>25217</v>
      </c>
      <c r="IF11517" s="200" t="s">
        <v>23644</v>
      </c>
    </row>
    <row r="11518" spans="237:240" x14ac:dyDescent="0.3">
      <c r="IC11518" s="200" t="s">
        <v>25218</v>
      </c>
      <c r="ID11518" s="200" t="s">
        <v>25219</v>
      </c>
      <c r="IE11518" s="200" t="s">
        <v>25220</v>
      </c>
      <c r="IF11518" s="200" t="s">
        <v>23644</v>
      </c>
    </row>
    <row r="11519" spans="237:240" x14ac:dyDescent="0.3">
      <c r="IC11519" s="200" t="s">
        <v>25221</v>
      </c>
      <c r="ID11519" s="200" t="s">
        <v>25222</v>
      </c>
      <c r="IE11519" s="200" t="s">
        <v>25223</v>
      </c>
      <c r="IF11519" s="200" t="s">
        <v>23644</v>
      </c>
    </row>
    <row r="11520" spans="237:240" x14ac:dyDescent="0.3">
      <c r="IC11520" s="200" t="s">
        <v>25224</v>
      </c>
      <c r="ID11520" s="200" t="s">
        <v>25225</v>
      </c>
      <c r="IE11520" s="200" t="s">
        <v>25226</v>
      </c>
      <c r="IF11520" s="200" t="s">
        <v>23644</v>
      </c>
    </row>
    <row r="11521" spans="237:240" x14ac:dyDescent="0.3">
      <c r="IC11521" s="200" t="s">
        <v>25227</v>
      </c>
      <c r="ID11521" s="200" t="s">
        <v>25228</v>
      </c>
      <c r="IE11521" s="200" t="s">
        <v>25229</v>
      </c>
      <c r="IF11521" s="200" t="s">
        <v>23644</v>
      </c>
    </row>
    <row r="11522" spans="237:240" x14ac:dyDescent="0.3">
      <c r="IC11522" s="200" t="s">
        <v>25230</v>
      </c>
      <c r="ID11522" s="200" t="s">
        <v>25231</v>
      </c>
      <c r="IE11522" s="200" t="s">
        <v>25232</v>
      </c>
      <c r="IF11522" s="200" t="s">
        <v>23644</v>
      </c>
    </row>
    <row r="11523" spans="237:240" x14ac:dyDescent="0.3">
      <c r="IC11523" s="200" t="s">
        <v>25233</v>
      </c>
      <c r="ID11523" s="200" t="s">
        <v>25234</v>
      </c>
      <c r="IE11523" s="200" t="s">
        <v>25235</v>
      </c>
      <c r="IF11523" s="200" t="s">
        <v>23644</v>
      </c>
    </row>
    <row r="11524" spans="237:240" x14ac:dyDescent="0.3">
      <c r="IC11524" s="200" t="s">
        <v>25236</v>
      </c>
      <c r="ID11524" s="200" t="s">
        <v>25237</v>
      </c>
      <c r="IE11524" s="200" t="s">
        <v>25238</v>
      </c>
      <c r="IF11524" s="200" t="s">
        <v>23644</v>
      </c>
    </row>
    <row r="11525" spans="237:240" x14ac:dyDescent="0.3">
      <c r="IC11525" s="200" t="s">
        <v>25239</v>
      </c>
      <c r="ID11525" s="200" t="s">
        <v>25240</v>
      </c>
      <c r="IE11525" s="200" t="s">
        <v>25241</v>
      </c>
      <c r="IF11525" s="200" t="s">
        <v>23644</v>
      </c>
    </row>
    <row r="11526" spans="237:240" x14ac:dyDescent="0.3">
      <c r="IC11526" s="200" t="s">
        <v>25242</v>
      </c>
      <c r="ID11526" s="200" t="s">
        <v>25243</v>
      </c>
      <c r="IE11526" s="200" t="s">
        <v>25244</v>
      </c>
      <c r="IF11526" s="200" t="s">
        <v>23644</v>
      </c>
    </row>
    <row r="11527" spans="237:240" x14ac:dyDescent="0.3">
      <c r="IC11527" s="200" t="s">
        <v>25245</v>
      </c>
      <c r="ID11527" s="200" t="s">
        <v>25246</v>
      </c>
      <c r="IE11527" s="200" t="s">
        <v>25247</v>
      </c>
      <c r="IF11527" s="200" t="s">
        <v>23644</v>
      </c>
    </row>
    <row r="11528" spans="237:240" x14ac:dyDescent="0.3">
      <c r="IC11528" s="200" t="s">
        <v>25248</v>
      </c>
      <c r="ID11528" s="200" t="s">
        <v>25249</v>
      </c>
      <c r="IE11528" s="200" t="s">
        <v>25250</v>
      </c>
      <c r="IF11528" s="200" t="s">
        <v>23644</v>
      </c>
    </row>
    <row r="11529" spans="237:240" x14ac:dyDescent="0.3">
      <c r="IC11529" s="200" t="s">
        <v>25251</v>
      </c>
      <c r="ID11529" s="200" t="s">
        <v>25252</v>
      </c>
      <c r="IE11529" s="200" t="s">
        <v>25253</v>
      </c>
      <c r="IF11529" s="200" t="s">
        <v>23644</v>
      </c>
    </row>
    <row r="11530" spans="237:240" x14ac:dyDescent="0.3">
      <c r="IC11530" s="200" t="s">
        <v>25254</v>
      </c>
      <c r="ID11530" s="200" t="s">
        <v>25255</v>
      </c>
      <c r="IE11530" s="200" t="s">
        <v>25256</v>
      </c>
      <c r="IF11530" s="200" t="s">
        <v>23644</v>
      </c>
    </row>
    <row r="11531" spans="237:240" x14ac:dyDescent="0.3">
      <c r="IC11531" s="200" t="s">
        <v>25257</v>
      </c>
      <c r="ID11531" s="200" t="s">
        <v>25258</v>
      </c>
      <c r="IE11531" s="200" t="s">
        <v>25259</v>
      </c>
      <c r="IF11531" s="200" t="s">
        <v>23644</v>
      </c>
    </row>
    <row r="11532" spans="237:240" x14ac:dyDescent="0.3">
      <c r="IC11532" s="200" t="s">
        <v>25260</v>
      </c>
      <c r="ID11532" s="200" t="s">
        <v>25261</v>
      </c>
      <c r="IE11532" s="200" t="s">
        <v>25262</v>
      </c>
      <c r="IF11532" s="200" t="s">
        <v>23644</v>
      </c>
    </row>
    <row r="11533" spans="237:240" x14ac:dyDescent="0.3">
      <c r="IC11533" s="200" t="s">
        <v>25263</v>
      </c>
      <c r="ID11533" s="200" t="s">
        <v>25264</v>
      </c>
      <c r="IE11533" s="200" t="s">
        <v>25265</v>
      </c>
      <c r="IF11533" s="200" t="s">
        <v>23644</v>
      </c>
    </row>
    <row r="11534" spans="237:240" x14ac:dyDescent="0.3">
      <c r="IC11534" s="200" t="s">
        <v>25266</v>
      </c>
      <c r="ID11534" s="200" t="s">
        <v>25267</v>
      </c>
      <c r="IE11534" s="200" t="s">
        <v>25268</v>
      </c>
      <c r="IF11534" s="200" t="s">
        <v>23644</v>
      </c>
    </row>
    <row r="11535" spans="237:240" x14ac:dyDescent="0.3">
      <c r="IC11535" s="200" t="s">
        <v>25269</v>
      </c>
      <c r="ID11535" s="200" t="s">
        <v>25270</v>
      </c>
      <c r="IE11535" s="200" t="s">
        <v>25271</v>
      </c>
      <c r="IF11535" s="200" t="s">
        <v>23644</v>
      </c>
    </row>
    <row r="11536" spans="237:240" x14ac:dyDescent="0.3">
      <c r="IC11536" s="200" t="s">
        <v>25272</v>
      </c>
      <c r="ID11536" s="200" t="s">
        <v>25273</v>
      </c>
      <c r="IE11536" s="200" t="s">
        <v>25274</v>
      </c>
      <c r="IF11536" s="200" t="s">
        <v>23644</v>
      </c>
    </row>
    <row r="11537" spans="237:240" x14ac:dyDescent="0.3">
      <c r="IC11537" s="200" t="s">
        <v>25275</v>
      </c>
      <c r="ID11537" s="200" t="s">
        <v>25276</v>
      </c>
      <c r="IE11537" s="200" t="s">
        <v>25277</v>
      </c>
      <c r="IF11537" s="200" t="s">
        <v>23644</v>
      </c>
    </row>
    <row r="11538" spans="237:240" x14ac:dyDescent="0.3">
      <c r="IC11538" s="200" t="s">
        <v>25278</v>
      </c>
      <c r="ID11538" s="200" t="s">
        <v>25279</v>
      </c>
      <c r="IE11538" s="200" t="s">
        <v>25280</v>
      </c>
      <c r="IF11538" s="200" t="s">
        <v>23644</v>
      </c>
    </row>
    <row r="11539" spans="237:240" x14ac:dyDescent="0.3">
      <c r="IC11539" s="200" t="s">
        <v>25281</v>
      </c>
      <c r="ID11539" s="200" t="s">
        <v>25282</v>
      </c>
      <c r="IE11539" s="200" t="s">
        <v>25283</v>
      </c>
      <c r="IF11539" s="200" t="s">
        <v>23644</v>
      </c>
    </row>
    <row r="11540" spans="237:240" x14ac:dyDescent="0.3">
      <c r="IC11540" s="200" t="s">
        <v>25284</v>
      </c>
      <c r="ID11540" s="200" t="s">
        <v>25285</v>
      </c>
      <c r="IE11540" s="200" t="s">
        <v>25286</v>
      </c>
      <c r="IF11540" s="200" t="s">
        <v>23644</v>
      </c>
    </row>
    <row r="11541" spans="237:240" x14ac:dyDescent="0.3">
      <c r="IC11541" s="200" t="s">
        <v>25287</v>
      </c>
      <c r="ID11541" s="200" t="s">
        <v>25285</v>
      </c>
      <c r="IE11541" s="200" t="s">
        <v>25286</v>
      </c>
      <c r="IF11541" s="200" t="s">
        <v>23644</v>
      </c>
    </row>
    <row r="11542" spans="237:240" x14ac:dyDescent="0.3">
      <c r="IC11542" s="200" t="s">
        <v>25288</v>
      </c>
      <c r="ID11542" s="200" t="s">
        <v>25285</v>
      </c>
      <c r="IE11542" s="200" t="s">
        <v>25286</v>
      </c>
      <c r="IF11542" s="200" t="s">
        <v>23644</v>
      </c>
    </row>
    <row r="11543" spans="237:240" x14ac:dyDescent="0.3">
      <c r="IC11543" s="200" t="s">
        <v>25289</v>
      </c>
      <c r="ID11543" s="200" t="s">
        <v>25285</v>
      </c>
      <c r="IE11543" s="200" t="s">
        <v>25286</v>
      </c>
      <c r="IF11543" s="200" t="s">
        <v>23644</v>
      </c>
    </row>
    <row r="11544" spans="237:240" x14ac:dyDescent="0.3">
      <c r="IC11544" s="200" t="s">
        <v>25290</v>
      </c>
      <c r="ID11544" s="200" t="s">
        <v>25285</v>
      </c>
      <c r="IE11544" s="200" t="s">
        <v>25286</v>
      </c>
      <c r="IF11544" s="200" t="s">
        <v>23644</v>
      </c>
    </row>
    <row r="11545" spans="237:240" x14ac:dyDescent="0.3">
      <c r="IC11545" s="200" t="s">
        <v>25291</v>
      </c>
      <c r="ID11545" s="200" t="s">
        <v>25285</v>
      </c>
      <c r="IE11545" s="200" t="s">
        <v>25286</v>
      </c>
      <c r="IF11545" s="200" t="s">
        <v>23644</v>
      </c>
    </row>
    <row r="11546" spans="237:240" x14ac:dyDescent="0.3">
      <c r="IC11546" s="200" t="s">
        <v>25292</v>
      </c>
      <c r="ID11546" s="200" t="s">
        <v>25285</v>
      </c>
      <c r="IE11546" s="200" t="s">
        <v>25286</v>
      </c>
      <c r="IF11546" s="200" t="s">
        <v>23644</v>
      </c>
    </row>
    <row r="11547" spans="237:240" x14ac:dyDescent="0.3">
      <c r="IC11547" s="200" t="s">
        <v>25293</v>
      </c>
      <c r="ID11547" s="200" t="s">
        <v>25294</v>
      </c>
      <c r="IE11547" s="200" t="s">
        <v>25295</v>
      </c>
      <c r="IF11547" s="200" t="s">
        <v>23644</v>
      </c>
    </row>
    <row r="11548" spans="237:240" x14ac:dyDescent="0.3">
      <c r="IC11548" s="200" t="s">
        <v>25296</v>
      </c>
      <c r="ID11548" s="200" t="s">
        <v>25297</v>
      </c>
      <c r="IE11548" s="200" t="s">
        <v>25298</v>
      </c>
      <c r="IF11548" s="200" t="s">
        <v>23644</v>
      </c>
    </row>
    <row r="11549" spans="237:240" x14ac:dyDescent="0.3">
      <c r="IC11549" s="200" t="s">
        <v>25299</v>
      </c>
      <c r="ID11549" s="200" t="s">
        <v>25300</v>
      </c>
      <c r="IE11549" s="200" t="s">
        <v>25301</v>
      </c>
      <c r="IF11549" s="200" t="s">
        <v>23644</v>
      </c>
    </row>
    <row r="11550" spans="237:240" x14ac:dyDescent="0.3">
      <c r="IC11550" s="200" t="s">
        <v>25302</v>
      </c>
      <c r="ID11550" s="200" t="s">
        <v>19580</v>
      </c>
      <c r="IE11550" s="200" t="s">
        <v>25303</v>
      </c>
      <c r="IF11550" s="200" t="s">
        <v>23644</v>
      </c>
    </row>
    <row r="11551" spans="237:240" x14ac:dyDescent="0.3">
      <c r="IC11551" s="200" t="s">
        <v>25304</v>
      </c>
      <c r="ID11551" s="200" t="s">
        <v>25305</v>
      </c>
      <c r="IE11551" s="200" t="s">
        <v>25306</v>
      </c>
      <c r="IF11551" s="200" t="s">
        <v>23644</v>
      </c>
    </row>
    <row r="11552" spans="237:240" x14ac:dyDescent="0.3">
      <c r="IC11552" s="200" t="s">
        <v>25307</v>
      </c>
      <c r="ID11552" s="200" t="s">
        <v>25308</v>
      </c>
      <c r="IE11552" s="200" t="s">
        <v>25309</v>
      </c>
      <c r="IF11552" s="200" t="s">
        <v>23644</v>
      </c>
    </row>
    <row r="11553" spans="237:240" x14ac:dyDescent="0.3">
      <c r="IC11553" s="200" t="s">
        <v>25310</v>
      </c>
      <c r="ID11553" s="200" t="s">
        <v>25311</v>
      </c>
      <c r="IE11553" s="200" t="s">
        <v>25312</v>
      </c>
      <c r="IF11553" s="200" t="s">
        <v>23644</v>
      </c>
    </row>
    <row r="11554" spans="237:240" x14ac:dyDescent="0.3">
      <c r="IC11554" s="200" t="s">
        <v>25313</v>
      </c>
      <c r="ID11554" s="200" t="s">
        <v>25314</v>
      </c>
      <c r="IE11554" s="200" t="s">
        <v>25315</v>
      </c>
      <c r="IF11554" s="200" t="s">
        <v>23644</v>
      </c>
    </row>
    <row r="11555" spans="237:240" x14ac:dyDescent="0.3">
      <c r="IC11555" s="200" t="s">
        <v>25316</v>
      </c>
      <c r="ID11555" s="200" t="s">
        <v>25317</v>
      </c>
      <c r="IE11555" s="200" t="s">
        <v>25318</v>
      </c>
      <c r="IF11555" s="200" t="s">
        <v>23644</v>
      </c>
    </row>
    <row r="11556" spans="237:240" x14ac:dyDescent="0.3">
      <c r="IC11556" s="200" t="s">
        <v>25319</v>
      </c>
      <c r="ID11556" s="200" t="s">
        <v>1036</v>
      </c>
      <c r="IE11556" s="200" t="s">
        <v>25320</v>
      </c>
      <c r="IF11556" s="200" t="s">
        <v>23644</v>
      </c>
    </row>
    <row r="11557" spans="237:240" x14ac:dyDescent="0.3">
      <c r="IC11557" s="200" t="s">
        <v>25321</v>
      </c>
      <c r="ID11557" s="200" t="s">
        <v>15837</v>
      </c>
      <c r="IE11557" s="200" t="s">
        <v>25322</v>
      </c>
      <c r="IF11557" s="200" t="s">
        <v>23644</v>
      </c>
    </row>
    <row r="11558" spans="237:240" x14ac:dyDescent="0.3">
      <c r="IC11558" s="200" t="s">
        <v>25323</v>
      </c>
      <c r="ID11558" s="200" t="s">
        <v>25324</v>
      </c>
      <c r="IE11558" s="200" t="s">
        <v>25325</v>
      </c>
      <c r="IF11558" s="200" t="s">
        <v>23644</v>
      </c>
    </row>
    <row r="11559" spans="237:240" x14ac:dyDescent="0.3">
      <c r="IC11559" s="200" t="s">
        <v>25326</v>
      </c>
      <c r="ID11559" s="200" t="s">
        <v>25327</v>
      </c>
      <c r="IE11559" s="200" t="s">
        <v>25328</v>
      </c>
      <c r="IF11559" s="200" t="s">
        <v>23644</v>
      </c>
    </row>
    <row r="11560" spans="237:240" x14ac:dyDescent="0.3">
      <c r="IC11560" s="200" t="s">
        <v>25329</v>
      </c>
      <c r="ID11560" s="200" t="s">
        <v>25330</v>
      </c>
      <c r="IE11560" s="200" t="s">
        <v>25331</v>
      </c>
      <c r="IF11560" s="200" t="s">
        <v>23644</v>
      </c>
    </row>
    <row r="11561" spans="237:240" x14ac:dyDescent="0.3">
      <c r="IC11561" s="200" t="s">
        <v>25332</v>
      </c>
      <c r="ID11561" s="200" t="s">
        <v>25333</v>
      </c>
      <c r="IE11561" s="200" t="s">
        <v>25334</v>
      </c>
      <c r="IF11561" s="200" t="s">
        <v>23644</v>
      </c>
    </row>
    <row r="11562" spans="237:240" x14ac:dyDescent="0.3">
      <c r="IC11562" s="200" t="s">
        <v>25335</v>
      </c>
      <c r="ID11562" s="200" t="s">
        <v>3454</v>
      </c>
      <c r="IE11562" s="200" t="s">
        <v>25336</v>
      </c>
      <c r="IF11562" s="200" t="s">
        <v>23644</v>
      </c>
    </row>
    <row r="11563" spans="237:240" x14ac:dyDescent="0.3">
      <c r="IC11563" s="200" t="s">
        <v>25337</v>
      </c>
      <c r="ID11563" s="200" t="s">
        <v>25338</v>
      </c>
      <c r="IE11563" s="200" t="s">
        <v>25339</v>
      </c>
      <c r="IF11563" s="200" t="s">
        <v>23644</v>
      </c>
    </row>
    <row r="11564" spans="237:240" x14ac:dyDescent="0.3">
      <c r="IC11564" s="200" t="s">
        <v>25340</v>
      </c>
      <c r="ID11564" s="200" t="s">
        <v>25341</v>
      </c>
      <c r="IE11564" s="200" t="s">
        <v>25342</v>
      </c>
      <c r="IF11564" s="200" t="s">
        <v>23644</v>
      </c>
    </row>
    <row r="11565" spans="237:240" x14ac:dyDescent="0.3">
      <c r="IC11565" s="200" t="s">
        <v>25343</v>
      </c>
      <c r="ID11565" s="200" t="s">
        <v>25344</v>
      </c>
      <c r="IE11565" s="200" t="s">
        <v>25345</v>
      </c>
      <c r="IF11565" s="200" t="s">
        <v>23644</v>
      </c>
    </row>
    <row r="11566" spans="237:240" x14ac:dyDescent="0.3">
      <c r="IC11566" s="200" t="s">
        <v>25346</v>
      </c>
      <c r="ID11566" s="200" t="s">
        <v>25347</v>
      </c>
      <c r="IE11566" s="200" t="s">
        <v>25348</v>
      </c>
      <c r="IF11566" s="200" t="s">
        <v>23644</v>
      </c>
    </row>
    <row r="11567" spans="237:240" x14ac:dyDescent="0.3">
      <c r="IC11567" s="200" t="s">
        <v>25349</v>
      </c>
      <c r="ID11567" s="200" t="s">
        <v>25350</v>
      </c>
      <c r="IE11567" s="200" t="s">
        <v>25351</v>
      </c>
      <c r="IF11567" s="200" t="s">
        <v>23644</v>
      </c>
    </row>
    <row r="11568" spans="237:240" x14ac:dyDescent="0.3">
      <c r="IC11568" s="200" t="s">
        <v>25352</v>
      </c>
      <c r="ID11568" s="200" t="s">
        <v>25353</v>
      </c>
      <c r="IE11568" s="200" t="s">
        <v>25354</v>
      </c>
      <c r="IF11568" s="200" t="s">
        <v>23644</v>
      </c>
    </row>
    <row r="11569" spans="237:240" x14ac:dyDescent="0.3">
      <c r="IC11569" s="200" t="s">
        <v>25355</v>
      </c>
      <c r="ID11569" s="200" t="s">
        <v>25356</v>
      </c>
      <c r="IE11569" s="200" t="s">
        <v>25357</v>
      </c>
      <c r="IF11569" s="200" t="s">
        <v>23644</v>
      </c>
    </row>
    <row r="11570" spans="237:240" x14ac:dyDescent="0.3">
      <c r="IC11570" s="200" t="s">
        <v>25358</v>
      </c>
      <c r="ID11570" s="200" t="s">
        <v>25359</v>
      </c>
      <c r="IE11570" s="200" t="s">
        <v>25360</v>
      </c>
      <c r="IF11570" s="200" t="s">
        <v>23644</v>
      </c>
    </row>
    <row r="11571" spans="237:240" x14ac:dyDescent="0.3">
      <c r="IC11571" s="200" t="s">
        <v>25361</v>
      </c>
      <c r="ID11571" s="200" t="s">
        <v>25362</v>
      </c>
      <c r="IE11571" s="200" t="s">
        <v>25363</v>
      </c>
      <c r="IF11571" s="200" t="s">
        <v>23644</v>
      </c>
    </row>
    <row r="11572" spans="237:240" x14ac:dyDescent="0.3">
      <c r="IC11572" s="200" t="s">
        <v>25364</v>
      </c>
      <c r="ID11572" s="200" t="s">
        <v>25365</v>
      </c>
      <c r="IE11572" s="200" t="s">
        <v>25366</v>
      </c>
      <c r="IF11572" s="200" t="s">
        <v>23644</v>
      </c>
    </row>
    <row r="11573" spans="237:240" x14ac:dyDescent="0.3">
      <c r="IC11573" s="200" t="s">
        <v>25367</v>
      </c>
      <c r="ID11573" s="200" t="s">
        <v>25368</v>
      </c>
      <c r="IE11573" s="200" t="s">
        <v>25369</v>
      </c>
      <c r="IF11573" s="200" t="s">
        <v>23644</v>
      </c>
    </row>
    <row r="11574" spans="237:240" x14ac:dyDescent="0.3">
      <c r="IC11574" s="200" t="s">
        <v>25370</v>
      </c>
      <c r="ID11574" s="200" t="s">
        <v>25371</v>
      </c>
      <c r="IE11574" s="200" t="s">
        <v>25372</v>
      </c>
      <c r="IF11574" s="200" t="s">
        <v>23644</v>
      </c>
    </row>
    <row r="11575" spans="237:240" x14ac:dyDescent="0.3">
      <c r="IC11575" s="200" t="s">
        <v>25373</v>
      </c>
      <c r="ID11575" s="200" t="s">
        <v>25374</v>
      </c>
      <c r="IE11575" s="200" t="s">
        <v>25375</v>
      </c>
      <c r="IF11575" s="200" t="s">
        <v>23644</v>
      </c>
    </row>
    <row r="11576" spans="237:240" x14ac:dyDescent="0.3">
      <c r="IC11576" s="200" t="s">
        <v>25376</v>
      </c>
      <c r="ID11576" s="200" t="s">
        <v>25377</v>
      </c>
      <c r="IE11576" s="200" t="s">
        <v>25378</v>
      </c>
      <c r="IF11576" s="200" t="s">
        <v>23644</v>
      </c>
    </row>
    <row r="11577" spans="237:240" x14ac:dyDescent="0.3">
      <c r="IC11577" s="200" t="s">
        <v>25379</v>
      </c>
      <c r="ID11577" s="200" t="s">
        <v>25380</v>
      </c>
      <c r="IE11577" s="200" t="s">
        <v>25381</v>
      </c>
      <c r="IF11577" s="200" t="s">
        <v>23644</v>
      </c>
    </row>
    <row r="11578" spans="237:240" x14ac:dyDescent="0.3">
      <c r="IC11578" s="200" t="s">
        <v>25382</v>
      </c>
      <c r="ID11578" s="200" t="s">
        <v>25383</v>
      </c>
      <c r="IE11578" s="200" t="s">
        <v>25384</v>
      </c>
      <c r="IF11578" s="200" t="s">
        <v>23644</v>
      </c>
    </row>
    <row r="11579" spans="237:240" x14ac:dyDescent="0.3">
      <c r="IC11579" s="200" t="s">
        <v>25385</v>
      </c>
      <c r="ID11579" s="200" t="s">
        <v>25386</v>
      </c>
      <c r="IE11579" s="200" t="s">
        <v>25387</v>
      </c>
      <c r="IF11579" s="200" t="s">
        <v>23644</v>
      </c>
    </row>
    <row r="11580" spans="237:240" x14ac:dyDescent="0.3">
      <c r="IC11580" s="200" t="s">
        <v>25388</v>
      </c>
      <c r="ID11580" s="200" t="s">
        <v>25389</v>
      </c>
      <c r="IE11580" s="200" t="s">
        <v>25390</v>
      </c>
      <c r="IF11580" s="200" t="s">
        <v>23644</v>
      </c>
    </row>
    <row r="11581" spans="237:240" x14ac:dyDescent="0.3">
      <c r="IC11581" s="200" t="s">
        <v>25391</v>
      </c>
      <c r="ID11581" s="200" t="s">
        <v>22520</v>
      </c>
      <c r="IE11581" s="200" t="s">
        <v>25392</v>
      </c>
      <c r="IF11581" s="200" t="s">
        <v>23644</v>
      </c>
    </row>
    <row r="11582" spans="237:240" x14ac:dyDescent="0.3">
      <c r="IC11582" s="200" t="s">
        <v>25393</v>
      </c>
      <c r="ID11582" s="200" t="s">
        <v>25394</v>
      </c>
      <c r="IE11582" s="200" t="s">
        <v>25395</v>
      </c>
      <c r="IF11582" s="200" t="s">
        <v>23644</v>
      </c>
    </row>
    <row r="11583" spans="237:240" x14ac:dyDescent="0.3">
      <c r="IC11583" s="200" t="s">
        <v>25396</v>
      </c>
      <c r="ID11583" s="200" t="s">
        <v>25397</v>
      </c>
      <c r="IE11583" s="200" t="s">
        <v>25398</v>
      </c>
      <c r="IF11583" s="200" t="s">
        <v>23644</v>
      </c>
    </row>
    <row r="11584" spans="237:240" x14ac:dyDescent="0.3">
      <c r="IC11584" s="200" t="s">
        <v>25399</v>
      </c>
      <c r="ID11584" s="200" t="s">
        <v>25400</v>
      </c>
      <c r="IE11584" s="200" t="s">
        <v>25401</v>
      </c>
      <c r="IF11584" s="200" t="s">
        <v>23644</v>
      </c>
    </row>
    <row r="11585" spans="237:240" x14ac:dyDescent="0.3">
      <c r="IC11585" s="200" t="s">
        <v>25402</v>
      </c>
      <c r="ID11585" s="200" t="s">
        <v>25403</v>
      </c>
      <c r="IE11585" s="200" t="s">
        <v>25404</v>
      </c>
      <c r="IF11585" s="200" t="s">
        <v>23644</v>
      </c>
    </row>
    <row r="11586" spans="237:240" x14ac:dyDescent="0.3">
      <c r="IC11586" s="200" t="s">
        <v>25405</v>
      </c>
      <c r="ID11586" s="200" t="s">
        <v>25406</v>
      </c>
      <c r="IE11586" s="200" t="s">
        <v>25407</v>
      </c>
      <c r="IF11586" s="200" t="s">
        <v>23644</v>
      </c>
    </row>
    <row r="11587" spans="237:240" x14ac:dyDescent="0.3">
      <c r="IC11587" s="200" t="s">
        <v>7509</v>
      </c>
      <c r="ID11587" s="200" t="s">
        <v>25408</v>
      </c>
      <c r="IE11587" s="200" t="s">
        <v>25409</v>
      </c>
      <c r="IF11587" s="200" t="s">
        <v>23644</v>
      </c>
    </row>
    <row r="11588" spans="237:240" x14ac:dyDescent="0.3">
      <c r="IC11588" s="200" t="s">
        <v>25410</v>
      </c>
      <c r="ID11588" s="200" t="s">
        <v>25411</v>
      </c>
      <c r="IE11588" s="200" t="s">
        <v>25412</v>
      </c>
      <c r="IF11588" s="200" t="s">
        <v>23644</v>
      </c>
    </row>
    <row r="11589" spans="237:240" x14ac:dyDescent="0.3">
      <c r="IC11589" s="200" t="s">
        <v>25413</v>
      </c>
      <c r="ID11589" s="200" t="s">
        <v>25411</v>
      </c>
      <c r="IE11589" s="200" t="s">
        <v>25412</v>
      </c>
      <c r="IF11589" s="200" t="s">
        <v>23644</v>
      </c>
    </row>
    <row r="11590" spans="237:240" x14ac:dyDescent="0.3">
      <c r="IC11590" s="200" t="s">
        <v>25414</v>
      </c>
      <c r="ID11590" s="200" t="s">
        <v>25411</v>
      </c>
      <c r="IE11590" s="200" t="s">
        <v>25412</v>
      </c>
      <c r="IF11590" s="200" t="s">
        <v>23644</v>
      </c>
    </row>
    <row r="11591" spans="237:240" x14ac:dyDescent="0.3">
      <c r="IC11591" s="200" t="s">
        <v>1001</v>
      </c>
      <c r="ID11591" s="200" t="s">
        <v>25411</v>
      </c>
      <c r="IE11591" s="200" t="s">
        <v>25415</v>
      </c>
      <c r="IF11591" s="200" t="s">
        <v>23644</v>
      </c>
    </row>
    <row r="11592" spans="237:240" x14ac:dyDescent="0.3">
      <c r="IC11592" s="200" t="s">
        <v>25416</v>
      </c>
      <c r="ID11592" s="200" t="s">
        <v>25411</v>
      </c>
      <c r="IE11592" s="200" t="s">
        <v>25412</v>
      </c>
      <c r="IF11592" s="200" t="s">
        <v>23644</v>
      </c>
    </row>
    <row r="11593" spans="237:240" x14ac:dyDescent="0.3">
      <c r="IC11593" s="200" t="s">
        <v>25417</v>
      </c>
      <c r="ID11593" s="200" t="s">
        <v>25411</v>
      </c>
      <c r="IE11593" s="200" t="s">
        <v>25412</v>
      </c>
      <c r="IF11593" s="200" t="s">
        <v>23644</v>
      </c>
    </row>
    <row r="11594" spans="237:240" x14ac:dyDescent="0.3">
      <c r="IC11594" s="200" t="s">
        <v>25418</v>
      </c>
      <c r="ID11594" s="200" t="s">
        <v>25411</v>
      </c>
      <c r="IE11594" s="200" t="s">
        <v>25412</v>
      </c>
      <c r="IF11594" s="200" t="s">
        <v>23644</v>
      </c>
    </row>
    <row r="11595" spans="237:240" x14ac:dyDescent="0.3">
      <c r="IC11595" s="200" t="s">
        <v>25419</v>
      </c>
      <c r="ID11595" s="200" t="s">
        <v>25411</v>
      </c>
      <c r="IE11595" s="200" t="s">
        <v>25412</v>
      </c>
      <c r="IF11595" s="200" t="s">
        <v>23644</v>
      </c>
    </row>
    <row r="11596" spans="237:240" x14ac:dyDescent="0.3">
      <c r="IC11596" s="200" t="s">
        <v>25420</v>
      </c>
      <c r="ID11596" s="200" t="s">
        <v>25411</v>
      </c>
      <c r="IE11596" s="200" t="s">
        <v>25412</v>
      </c>
      <c r="IF11596" s="200" t="s">
        <v>23644</v>
      </c>
    </row>
    <row r="11597" spans="237:240" x14ac:dyDescent="0.3">
      <c r="IC11597" s="200" t="s">
        <v>25421</v>
      </c>
      <c r="ID11597" s="200" t="s">
        <v>25411</v>
      </c>
      <c r="IE11597" s="200" t="s">
        <v>25412</v>
      </c>
      <c r="IF11597" s="200" t="s">
        <v>23644</v>
      </c>
    </row>
    <row r="11598" spans="237:240" x14ac:dyDescent="0.3">
      <c r="IC11598" s="200" t="s">
        <v>25422</v>
      </c>
      <c r="ID11598" s="200" t="s">
        <v>25411</v>
      </c>
      <c r="IE11598" s="200" t="s">
        <v>25423</v>
      </c>
      <c r="IF11598" s="200" t="s">
        <v>23644</v>
      </c>
    </row>
    <row r="11599" spans="237:240" x14ac:dyDescent="0.3">
      <c r="IC11599" s="200" t="s">
        <v>25424</v>
      </c>
      <c r="ID11599" s="200" t="s">
        <v>25411</v>
      </c>
      <c r="IE11599" s="200" t="s">
        <v>25423</v>
      </c>
      <c r="IF11599" s="200" t="s">
        <v>23644</v>
      </c>
    </row>
    <row r="11600" spans="237:240" x14ac:dyDescent="0.3">
      <c r="IC11600" s="200" t="s">
        <v>25425</v>
      </c>
      <c r="ID11600" s="200" t="s">
        <v>25411</v>
      </c>
      <c r="IE11600" s="200" t="s">
        <v>25423</v>
      </c>
      <c r="IF11600" s="200" t="s">
        <v>23644</v>
      </c>
    </row>
    <row r="11601" spans="237:240" x14ac:dyDescent="0.3">
      <c r="IC11601" s="200" t="s">
        <v>25426</v>
      </c>
      <c r="ID11601" s="200" t="s">
        <v>25427</v>
      </c>
      <c r="IE11601" s="200" t="s">
        <v>25428</v>
      </c>
      <c r="IF11601" s="200" t="s">
        <v>23644</v>
      </c>
    </row>
    <row r="11602" spans="237:240" x14ac:dyDescent="0.3">
      <c r="IC11602" s="200" t="s">
        <v>25429</v>
      </c>
      <c r="ID11602" s="200" t="s">
        <v>25430</v>
      </c>
      <c r="IE11602" s="200" t="s">
        <v>25431</v>
      </c>
      <c r="IF11602" s="200" t="s">
        <v>23644</v>
      </c>
    </row>
    <row r="11603" spans="237:240" x14ac:dyDescent="0.3">
      <c r="IC11603" s="200" t="s">
        <v>25432</v>
      </c>
      <c r="ID11603" s="200" t="s">
        <v>25433</v>
      </c>
      <c r="IE11603" s="200" t="s">
        <v>25434</v>
      </c>
      <c r="IF11603" s="200" t="s">
        <v>23644</v>
      </c>
    </row>
    <row r="11604" spans="237:240" x14ac:dyDescent="0.3">
      <c r="IC11604" s="200" t="s">
        <v>25435</v>
      </c>
      <c r="ID11604" s="200" t="s">
        <v>25436</v>
      </c>
      <c r="IE11604" s="200" t="s">
        <v>25437</v>
      </c>
      <c r="IF11604" s="200" t="s">
        <v>23644</v>
      </c>
    </row>
    <row r="11605" spans="237:240" x14ac:dyDescent="0.3">
      <c r="IC11605" s="200" t="s">
        <v>25438</v>
      </c>
      <c r="ID11605" s="200" t="s">
        <v>23780</v>
      </c>
      <c r="IE11605" s="200" t="s">
        <v>25439</v>
      </c>
      <c r="IF11605" s="200" t="s">
        <v>23644</v>
      </c>
    </row>
    <row r="11606" spans="237:240" x14ac:dyDescent="0.3">
      <c r="IC11606" s="200" t="s">
        <v>25440</v>
      </c>
      <c r="ID11606" s="200" t="s">
        <v>25441</v>
      </c>
      <c r="IE11606" s="200" t="s">
        <v>25442</v>
      </c>
      <c r="IF11606" s="200" t="s">
        <v>23644</v>
      </c>
    </row>
    <row r="11607" spans="237:240" x14ac:dyDescent="0.3">
      <c r="IC11607" s="200" t="s">
        <v>25443</v>
      </c>
      <c r="ID11607" s="200" t="s">
        <v>25444</v>
      </c>
      <c r="IE11607" s="200" t="s">
        <v>25445</v>
      </c>
      <c r="IF11607" s="200" t="s">
        <v>23644</v>
      </c>
    </row>
    <row r="11608" spans="237:240" x14ac:dyDescent="0.3">
      <c r="IC11608" s="200" t="s">
        <v>25446</v>
      </c>
      <c r="ID11608" s="200" t="s">
        <v>25447</v>
      </c>
      <c r="IE11608" s="200" t="s">
        <v>25448</v>
      </c>
      <c r="IF11608" s="200" t="s">
        <v>23644</v>
      </c>
    </row>
    <row r="11609" spans="237:240" x14ac:dyDescent="0.3">
      <c r="IC11609" s="200" t="s">
        <v>25449</v>
      </c>
      <c r="ID11609" s="200" t="s">
        <v>25450</v>
      </c>
      <c r="IE11609" s="200" t="s">
        <v>25451</v>
      </c>
      <c r="IF11609" s="200" t="s">
        <v>23644</v>
      </c>
    </row>
    <row r="11610" spans="237:240" x14ac:dyDescent="0.3">
      <c r="IC11610" s="200" t="s">
        <v>25452</v>
      </c>
      <c r="ID11610" s="200" t="s">
        <v>25453</v>
      </c>
      <c r="IE11610" s="200" t="s">
        <v>25454</v>
      </c>
      <c r="IF11610" s="200" t="s">
        <v>23644</v>
      </c>
    </row>
    <row r="11611" spans="237:240" x14ac:dyDescent="0.3">
      <c r="IC11611" s="200" t="s">
        <v>25455</v>
      </c>
      <c r="ID11611" s="200" t="s">
        <v>23153</v>
      </c>
      <c r="IE11611" s="200" t="s">
        <v>25456</v>
      </c>
      <c r="IF11611" s="200" t="s">
        <v>23644</v>
      </c>
    </row>
    <row r="11612" spans="237:240" x14ac:dyDescent="0.3">
      <c r="IC11612" s="200" t="s">
        <v>25457</v>
      </c>
      <c r="ID11612" s="200" t="s">
        <v>25458</v>
      </c>
      <c r="IE11612" s="200" t="s">
        <v>25459</v>
      </c>
      <c r="IF11612" s="200" t="s">
        <v>23644</v>
      </c>
    </row>
    <row r="11613" spans="237:240" x14ac:dyDescent="0.3">
      <c r="IC11613" s="200" t="s">
        <v>25460</v>
      </c>
      <c r="ID11613" s="200" t="s">
        <v>25461</v>
      </c>
      <c r="IE11613" s="200" t="s">
        <v>25462</v>
      </c>
      <c r="IF11613" s="200" t="s">
        <v>23644</v>
      </c>
    </row>
    <row r="11614" spans="237:240" x14ac:dyDescent="0.3">
      <c r="IC11614" s="200" t="s">
        <v>25463</v>
      </c>
      <c r="ID11614" s="200" t="s">
        <v>25464</v>
      </c>
      <c r="IE11614" s="200" t="s">
        <v>25465</v>
      </c>
      <c r="IF11614" s="200" t="s">
        <v>23644</v>
      </c>
    </row>
    <row r="11615" spans="237:240" x14ac:dyDescent="0.3">
      <c r="IC11615" s="200" t="s">
        <v>25466</v>
      </c>
      <c r="ID11615" s="200" t="s">
        <v>25467</v>
      </c>
      <c r="IE11615" s="200" t="s">
        <v>25468</v>
      </c>
      <c r="IF11615" s="200" t="s">
        <v>23644</v>
      </c>
    </row>
    <row r="11616" spans="237:240" x14ac:dyDescent="0.3">
      <c r="IC11616" s="200" t="s">
        <v>25469</v>
      </c>
      <c r="ID11616" s="200" t="s">
        <v>25470</v>
      </c>
      <c r="IE11616" s="200" t="s">
        <v>25471</v>
      </c>
      <c r="IF11616" s="200" t="s">
        <v>23644</v>
      </c>
    </row>
    <row r="11617" spans="237:240" x14ac:dyDescent="0.3">
      <c r="IC11617" s="200" t="s">
        <v>25472</v>
      </c>
      <c r="ID11617" s="200" t="s">
        <v>25473</v>
      </c>
      <c r="IE11617" s="200" t="s">
        <v>25474</v>
      </c>
      <c r="IF11617" s="200" t="s">
        <v>23644</v>
      </c>
    </row>
    <row r="11618" spans="237:240" x14ac:dyDescent="0.3">
      <c r="IC11618" s="200" t="s">
        <v>25475</v>
      </c>
      <c r="ID11618" s="200" t="s">
        <v>25476</v>
      </c>
      <c r="IE11618" s="200" t="s">
        <v>25477</v>
      </c>
      <c r="IF11618" s="200" t="s">
        <v>23644</v>
      </c>
    </row>
    <row r="11619" spans="237:240" x14ac:dyDescent="0.3">
      <c r="IC11619" s="200" t="s">
        <v>25478</v>
      </c>
      <c r="ID11619" s="200" t="s">
        <v>25479</v>
      </c>
      <c r="IE11619" s="200" t="s">
        <v>25480</v>
      </c>
      <c r="IF11619" s="200" t="s">
        <v>23644</v>
      </c>
    </row>
    <row r="11620" spans="237:240" x14ac:dyDescent="0.3">
      <c r="IC11620" s="200" t="s">
        <v>25481</v>
      </c>
      <c r="ID11620" s="200" t="s">
        <v>25482</v>
      </c>
      <c r="IE11620" s="200" t="s">
        <v>25483</v>
      </c>
      <c r="IF11620" s="200" t="s">
        <v>23644</v>
      </c>
    </row>
    <row r="11621" spans="237:240" x14ac:dyDescent="0.3">
      <c r="IC11621" s="200" t="s">
        <v>25484</v>
      </c>
      <c r="ID11621" s="200" t="s">
        <v>25485</v>
      </c>
      <c r="IE11621" s="200" t="s">
        <v>25486</v>
      </c>
      <c r="IF11621" s="200" t="s">
        <v>23644</v>
      </c>
    </row>
    <row r="11622" spans="237:240" x14ac:dyDescent="0.3">
      <c r="IC11622" s="200" t="s">
        <v>25487</v>
      </c>
      <c r="ID11622" s="200" t="s">
        <v>25488</v>
      </c>
      <c r="IE11622" s="200" t="s">
        <v>25489</v>
      </c>
      <c r="IF11622" s="200" t="s">
        <v>23644</v>
      </c>
    </row>
    <row r="11623" spans="237:240" x14ac:dyDescent="0.3">
      <c r="IC11623" s="200" t="s">
        <v>25490</v>
      </c>
      <c r="ID11623" s="200" t="s">
        <v>25491</v>
      </c>
      <c r="IE11623" s="200" t="s">
        <v>25492</v>
      </c>
      <c r="IF11623" s="200" t="s">
        <v>23644</v>
      </c>
    </row>
    <row r="11624" spans="237:240" x14ac:dyDescent="0.3">
      <c r="IC11624" s="200" t="s">
        <v>25493</v>
      </c>
      <c r="ID11624" s="200" t="s">
        <v>25494</v>
      </c>
      <c r="IE11624" s="200" t="s">
        <v>25495</v>
      </c>
      <c r="IF11624" s="200" t="s">
        <v>23644</v>
      </c>
    </row>
    <row r="11625" spans="237:240" x14ac:dyDescent="0.3">
      <c r="IC11625" s="200" t="s">
        <v>25496</v>
      </c>
      <c r="ID11625" s="200" t="s">
        <v>25494</v>
      </c>
      <c r="IE11625" s="200" t="s">
        <v>25495</v>
      </c>
      <c r="IF11625" s="200" t="s">
        <v>23644</v>
      </c>
    </row>
    <row r="11626" spans="237:240" x14ac:dyDescent="0.3">
      <c r="IC11626" s="200" t="s">
        <v>25497</v>
      </c>
      <c r="ID11626" s="200" t="s">
        <v>25494</v>
      </c>
      <c r="IE11626" s="200" t="s">
        <v>25495</v>
      </c>
      <c r="IF11626" s="200" t="s">
        <v>23644</v>
      </c>
    </row>
    <row r="11627" spans="237:240" x14ac:dyDescent="0.3">
      <c r="IC11627" s="200" t="s">
        <v>25498</v>
      </c>
      <c r="ID11627" s="200" t="s">
        <v>25499</v>
      </c>
      <c r="IE11627" s="200" t="s">
        <v>25500</v>
      </c>
      <c r="IF11627" s="200" t="s">
        <v>23644</v>
      </c>
    </row>
    <row r="11628" spans="237:240" x14ac:dyDescent="0.3">
      <c r="IC11628" s="200" t="s">
        <v>25501</v>
      </c>
      <c r="ID11628" s="200" t="s">
        <v>25502</v>
      </c>
      <c r="IE11628" s="200" t="s">
        <v>25503</v>
      </c>
      <c r="IF11628" s="200" t="s">
        <v>23644</v>
      </c>
    </row>
    <row r="11629" spans="237:240" x14ac:dyDescent="0.3">
      <c r="IC11629" s="200" t="s">
        <v>25504</v>
      </c>
      <c r="ID11629" s="200" t="s">
        <v>25505</v>
      </c>
      <c r="IE11629" s="200" t="s">
        <v>25506</v>
      </c>
      <c r="IF11629" s="200" t="s">
        <v>23644</v>
      </c>
    </row>
    <row r="11630" spans="237:240" x14ac:dyDescent="0.3">
      <c r="IC11630" s="200" t="s">
        <v>25507</v>
      </c>
      <c r="ID11630" s="200" t="s">
        <v>25508</v>
      </c>
      <c r="IE11630" s="200" t="s">
        <v>25509</v>
      </c>
      <c r="IF11630" s="200" t="s">
        <v>23644</v>
      </c>
    </row>
    <row r="11631" spans="237:240" x14ac:dyDescent="0.3">
      <c r="IC11631" s="200" t="s">
        <v>25510</v>
      </c>
      <c r="ID11631" s="200" t="s">
        <v>25511</v>
      </c>
      <c r="IE11631" s="200" t="s">
        <v>25512</v>
      </c>
      <c r="IF11631" s="200" t="s">
        <v>23644</v>
      </c>
    </row>
    <row r="11632" spans="237:240" x14ac:dyDescent="0.3">
      <c r="IC11632" s="200" t="s">
        <v>25513</v>
      </c>
      <c r="ID11632" s="200" t="s">
        <v>25514</v>
      </c>
      <c r="IE11632" s="200" t="s">
        <v>25515</v>
      </c>
      <c r="IF11632" s="200" t="s">
        <v>23644</v>
      </c>
    </row>
    <row r="11633" spans="237:240" x14ac:dyDescent="0.3">
      <c r="IC11633" s="200" t="s">
        <v>25516</v>
      </c>
      <c r="ID11633" s="200" t="s">
        <v>25517</v>
      </c>
      <c r="IE11633" s="200" t="s">
        <v>25518</v>
      </c>
      <c r="IF11633" s="200" t="s">
        <v>23644</v>
      </c>
    </row>
    <row r="11634" spans="237:240" x14ac:dyDescent="0.3">
      <c r="IC11634" s="200" t="s">
        <v>25519</v>
      </c>
      <c r="ID11634" s="200" t="s">
        <v>25520</v>
      </c>
      <c r="IE11634" s="200" t="s">
        <v>25521</v>
      </c>
      <c r="IF11634" s="200" t="s">
        <v>23644</v>
      </c>
    </row>
    <row r="11635" spans="237:240" x14ac:dyDescent="0.3">
      <c r="IC11635" s="200" t="s">
        <v>25522</v>
      </c>
      <c r="ID11635" s="200" t="s">
        <v>25523</v>
      </c>
      <c r="IE11635" s="200" t="s">
        <v>25524</v>
      </c>
      <c r="IF11635" s="200" t="s">
        <v>23644</v>
      </c>
    </row>
    <row r="11636" spans="237:240" x14ac:dyDescent="0.3">
      <c r="IC11636" s="200" t="s">
        <v>25525</v>
      </c>
      <c r="ID11636" s="200" t="s">
        <v>25526</v>
      </c>
      <c r="IE11636" s="200" t="s">
        <v>25527</v>
      </c>
      <c r="IF11636" s="200" t="s">
        <v>23644</v>
      </c>
    </row>
    <row r="11637" spans="237:240" x14ac:dyDescent="0.3">
      <c r="IC11637" s="200" t="s">
        <v>25528</v>
      </c>
      <c r="ID11637" s="200" t="s">
        <v>25529</v>
      </c>
      <c r="IE11637" s="200" t="s">
        <v>25530</v>
      </c>
      <c r="IF11637" s="200" t="s">
        <v>23644</v>
      </c>
    </row>
    <row r="11638" spans="237:240" x14ac:dyDescent="0.3">
      <c r="IC11638" s="200" t="s">
        <v>25531</v>
      </c>
      <c r="ID11638" s="200" t="s">
        <v>25532</v>
      </c>
      <c r="IE11638" s="200" t="s">
        <v>25533</v>
      </c>
      <c r="IF11638" s="200" t="s">
        <v>23644</v>
      </c>
    </row>
    <row r="11639" spans="237:240" x14ac:dyDescent="0.3">
      <c r="IC11639" s="200" t="s">
        <v>25534</v>
      </c>
      <c r="ID11639" s="200" t="s">
        <v>25535</v>
      </c>
      <c r="IE11639" s="200" t="s">
        <v>25536</v>
      </c>
      <c r="IF11639" s="200" t="s">
        <v>23644</v>
      </c>
    </row>
    <row r="11640" spans="237:240" x14ac:dyDescent="0.3">
      <c r="IC11640" s="200" t="s">
        <v>25537</v>
      </c>
      <c r="ID11640" s="200" t="s">
        <v>21022</v>
      </c>
      <c r="IE11640" s="200" t="s">
        <v>25538</v>
      </c>
      <c r="IF11640" s="200" t="s">
        <v>23644</v>
      </c>
    </row>
    <row r="11641" spans="237:240" x14ac:dyDescent="0.3">
      <c r="IC11641" s="200" t="s">
        <v>25539</v>
      </c>
      <c r="ID11641" s="200" t="s">
        <v>25540</v>
      </c>
      <c r="IE11641" s="200" t="s">
        <v>25541</v>
      </c>
      <c r="IF11641" s="200" t="s">
        <v>23644</v>
      </c>
    </row>
    <row r="11642" spans="237:240" x14ac:dyDescent="0.3">
      <c r="IC11642" s="200" t="s">
        <v>25542</v>
      </c>
      <c r="ID11642" s="200" t="s">
        <v>25543</v>
      </c>
      <c r="IE11642" s="200" t="s">
        <v>25544</v>
      </c>
      <c r="IF11642" s="200" t="s">
        <v>23644</v>
      </c>
    </row>
    <row r="11643" spans="237:240" x14ac:dyDescent="0.3">
      <c r="IC11643" s="200" t="s">
        <v>25545</v>
      </c>
      <c r="ID11643" s="200" t="s">
        <v>25546</v>
      </c>
      <c r="IE11643" s="200" t="s">
        <v>25547</v>
      </c>
      <c r="IF11643" s="200" t="s">
        <v>23644</v>
      </c>
    </row>
    <row r="11644" spans="237:240" x14ac:dyDescent="0.3">
      <c r="IC11644" s="200" t="s">
        <v>25548</v>
      </c>
      <c r="ID11644" s="200" t="s">
        <v>25549</v>
      </c>
      <c r="IE11644" s="200" t="s">
        <v>25550</v>
      </c>
      <c r="IF11644" s="200" t="s">
        <v>23644</v>
      </c>
    </row>
    <row r="11645" spans="237:240" x14ac:dyDescent="0.3">
      <c r="IC11645" s="200" t="s">
        <v>25551</v>
      </c>
      <c r="ID11645" s="200" t="s">
        <v>25552</v>
      </c>
      <c r="IE11645" s="200" t="s">
        <v>25553</v>
      </c>
      <c r="IF11645" s="200" t="s">
        <v>23644</v>
      </c>
    </row>
    <row r="11646" spans="237:240" x14ac:dyDescent="0.3">
      <c r="IC11646" s="200" t="s">
        <v>25554</v>
      </c>
      <c r="ID11646" s="200" t="s">
        <v>25555</v>
      </c>
      <c r="IE11646" s="200" t="s">
        <v>25556</v>
      </c>
      <c r="IF11646" s="200" t="s">
        <v>17242</v>
      </c>
    </row>
    <row r="11647" spans="237:240" x14ac:dyDescent="0.3">
      <c r="IC11647" s="200" t="s">
        <v>25557</v>
      </c>
      <c r="ID11647" s="200" t="s">
        <v>25558</v>
      </c>
      <c r="IE11647" s="200" t="s">
        <v>25559</v>
      </c>
      <c r="IF11647" s="200" t="s">
        <v>17242</v>
      </c>
    </row>
    <row r="11648" spans="237:240" x14ac:dyDescent="0.3">
      <c r="IC11648" s="200" t="s">
        <v>25557</v>
      </c>
      <c r="ID11648" s="200" t="s">
        <v>25560</v>
      </c>
      <c r="IE11648" s="200" t="s">
        <v>25561</v>
      </c>
      <c r="IF11648" s="200" t="s">
        <v>17242</v>
      </c>
    </row>
    <row r="11649" spans="237:240" x14ac:dyDescent="0.3">
      <c r="IC11649" s="200" t="s">
        <v>25562</v>
      </c>
      <c r="ID11649" s="200" t="s">
        <v>25563</v>
      </c>
      <c r="IE11649" s="200" t="s">
        <v>25564</v>
      </c>
      <c r="IF11649" s="200" t="s">
        <v>17242</v>
      </c>
    </row>
    <row r="11650" spans="237:240" x14ac:dyDescent="0.3">
      <c r="IC11650" s="200" t="s">
        <v>25565</v>
      </c>
      <c r="ID11650" s="200" t="s">
        <v>25566</v>
      </c>
      <c r="IE11650" s="200" t="s">
        <v>25567</v>
      </c>
      <c r="IF11650" s="200" t="s">
        <v>17242</v>
      </c>
    </row>
    <row r="11651" spans="237:240" x14ac:dyDescent="0.3">
      <c r="IC11651" s="200" t="s">
        <v>25568</v>
      </c>
      <c r="ID11651" s="200" t="s">
        <v>25569</v>
      </c>
      <c r="IE11651" s="200" t="s">
        <v>25570</v>
      </c>
      <c r="IF11651" s="200" t="s">
        <v>17242</v>
      </c>
    </row>
    <row r="11652" spans="237:240" x14ac:dyDescent="0.3">
      <c r="IC11652" s="200" t="s">
        <v>25571</v>
      </c>
      <c r="ID11652" s="200" t="s">
        <v>25572</v>
      </c>
      <c r="IE11652" s="200" t="s">
        <v>25573</v>
      </c>
      <c r="IF11652" s="200" t="s">
        <v>17242</v>
      </c>
    </row>
    <row r="11653" spans="237:240" x14ac:dyDescent="0.3">
      <c r="IC11653" s="200" t="s">
        <v>25574</v>
      </c>
      <c r="ID11653" s="200" t="s">
        <v>25575</v>
      </c>
      <c r="IE11653" s="200" t="s">
        <v>25576</v>
      </c>
      <c r="IF11653" s="200" t="s">
        <v>17242</v>
      </c>
    </row>
    <row r="11654" spans="237:240" x14ac:dyDescent="0.3">
      <c r="IC11654" s="200" t="s">
        <v>25577</v>
      </c>
      <c r="ID11654" s="200" t="s">
        <v>25578</v>
      </c>
      <c r="IE11654" s="200" t="s">
        <v>25579</v>
      </c>
      <c r="IF11654" s="200" t="s">
        <v>17242</v>
      </c>
    </row>
    <row r="11655" spans="237:240" x14ac:dyDescent="0.3">
      <c r="IC11655" s="200" t="s">
        <v>25580</v>
      </c>
      <c r="ID11655" s="200" t="s">
        <v>25581</v>
      </c>
      <c r="IE11655" s="200" t="s">
        <v>25582</v>
      </c>
      <c r="IF11655" s="200" t="s">
        <v>17242</v>
      </c>
    </row>
    <row r="11656" spans="237:240" x14ac:dyDescent="0.3">
      <c r="IC11656" s="200" t="s">
        <v>25583</v>
      </c>
      <c r="ID11656" s="200" t="s">
        <v>25584</v>
      </c>
      <c r="IE11656" s="200" t="s">
        <v>25585</v>
      </c>
      <c r="IF11656" s="200" t="s">
        <v>17242</v>
      </c>
    </row>
    <row r="11657" spans="237:240" x14ac:dyDescent="0.3">
      <c r="IC11657" s="200" t="s">
        <v>25586</v>
      </c>
      <c r="ID11657" s="200" t="s">
        <v>25587</v>
      </c>
      <c r="IE11657" s="200" t="s">
        <v>25588</v>
      </c>
      <c r="IF11657" s="200" t="s">
        <v>17242</v>
      </c>
    </row>
    <row r="11658" spans="237:240" x14ac:dyDescent="0.3">
      <c r="IC11658" s="200" t="s">
        <v>25589</v>
      </c>
      <c r="ID11658" s="200" t="s">
        <v>25590</v>
      </c>
      <c r="IE11658" s="200" t="s">
        <v>25591</v>
      </c>
      <c r="IF11658" s="200" t="s">
        <v>17242</v>
      </c>
    </row>
    <row r="11659" spans="237:240" x14ac:dyDescent="0.3">
      <c r="IC11659" s="200" t="s">
        <v>25592</v>
      </c>
      <c r="ID11659" s="200" t="s">
        <v>25593</v>
      </c>
      <c r="IE11659" s="200" t="s">
        <v>25594</v>
      </c>
      <c r="IF11659" s="200" t="s">
        <v>17242</v>
      </c>
    </row>
    <row r="11660" spans="237:240" x14ac:dyDescent="0.3">
      <c r="IC11660" s="200" t="s">
        <v>25595</v>
      </c>
      <c r="ID11660" s="200" t="s">
        <v>25596</v>
      </c>
      <c r="IE11660" s="200" t="s">
        <v>25597</v>
      </c>
      <c r="IF11660" s="200" t="s">
        <v>17242</v>
      </c>
    </row>
    <row r="11661" spans="237:240" x14ac:dyDescent="0.3">
      <c r="IC11661" s="200" t="s">
        <v>25598</v>
      </c>
      <c r="ID11661" s="200" t="s">
        <v>25599</v>
      </c>
      <c r="IE11661" s="200" t="s">
        <v>25600</v>
      </c>
      <c r="IF11661" s="200" t="s">
        <v>17242</v>
      </c>
    </row>
    <row r="11662" spans="237:240" x14ac:dyDescent="0.3">
      <c r="IC11662" s="200" t="s">
        <v>25601</v>
      </c>
      <c r="ID11662" s="200" t="s">
        <v>25602</v>
      </c>
      <c r="IE11662" s="200" t="s">
        <v>25603</v>
      </c>
      <c r="IF11662" s="200" t="s">
        <v>17242</v>
      </c>
    </row>
    <row r="11663" spans="237:240" x14ac:dyDescent="0.3">
      <c r="IC11663" s="200" t="s">
        <v>25601</v>
      </c>
      <c r="ID11663" s="200" t="s">
        <v>25604</v>
      </c>
      <c r="IE11663" s="200" t="s">
        <v>25605</v>
      </c>
      <c r="IF11663" s="200" t="s">
        <v>17242</v>
      </c>
    </row>
    <row r="11664" spans="237:240" x14ac:dyDescent="0.3">
      <c r="IC11664" s="200" t="s">
        <v>25601</v>
      </c>
      <c r="ID11664" s="200" t="s">
        <v>25606</v>
      </c>
      <c r="IE11664" s="200" t="s">
        <v>25607</v>
      </c>
      <c r="IF11664" s="200" t="s">
        <v>17242</v>
      </c>
    </row>
    <row r="11665" spans="237:240" x14ac:dyDescent="0.3">
      <c r="IC11665" s="200" t="s">
        <v>25608</v>
      </c>
      <c r="ID11665" s="200" t="s">
        <v>25609</v>
      </c>
      <c r="IE11665" s="200" t="s">
        <v>25610</v>
      </c>
      <c r="IF11665" s="200" t="s">
        <v>17242</v>
      </c>
    </row>
    <row r="11666" spans="237:240" x14ac:dyDescent="0.3">
      <c r="IC11666" s="200" t="s">
        <v>25608</v>
      </c>
      <c r="ID11666" s="200" t="s">
        <v>25611</v>
      </c>
      <c r="IE11666" s="200" t="s">
        <v>25612</v>
      </c>
      <c r="IF11666" s="200" t="s">
        <v>17242</v>
      </c>
    </row>
    <row r="11667" spans="237:240" x14ac:dyDescent="0.3">
      <c r="IC11667" s="200" t="s">
        <v>25608</v>
      </c>
      <c r="ID11667" s="200" t="s">
        <v>20114</v>
      </c>
      <c r="IE11667" s="200" t="s">
        <v>25613</v>
      </c>
      <c r="IF11667" s="200" t="s">
        <v>17242</v>
      </c>
    </row>
    <row r="11668" spans="237:240" x14ac:dyDescent="0.3">
      <c r="IC11668" s="200" t="s">
        <v>25608</v>
      </c>
      <c r="ID11668" s="200" t="s">
        <v>25614</v>
      </c>
      <c r="IE11668" s="200" t="s">
        <v>25615</v>
      </c>
      <c r="IF11668" s="200" t="s">
        <v>17242</v>
      </c>
    </row>
    <row r="11669" spans="237:240" x14ac:dyDescent="0.3">
      <c r="IC11669" s="200" t="s">
        <v>25608</v>
      </c>
      <c r="ID11669" s="200" t="s">
        <v>25616</v>
      </c>
      <c r="IE11669" s="200" t="s">
        <v>25617</v>
      </c>
      <c r="IF11669" s="200" t="s">
        <v>17242</v>
      </c>
    </row>
    <row r="11670" spans="237:240" x14ac:dyDescent="0.3">
      <c r="IC11670" s="200" t="s">
        <v>25608</v>
      </c>
      <c r="ID11670" s="200" t="s">
        <v>25618</v>
      </c>
      <c r="IE11670" s="200" t="s">
        <v>25619</v>
      </c>
      <c r="IF11670" s="200" t="s">
        <v>17242</v>
      </c>
    </row>
    <row r="11671" spans="237:240" x14ac:dyDescent="0.3">
      <c r="IC11671" s="200" t="s">
        <v>25608</v>
      </c>
      <c r="ID11671" s="200" t="s">
        <v>25620</v>
      </c>
      <c r="IE11671" s="200" t="s">
        <v>25621</v>
      </c>
      <c r="IF11671" s="200" t="s">
        <v>17242</v>
      </c>
    </row>
    <row r="11672" spans="237:240" x14ac:dyDescent="0.3">
      <c r="IC11672" s="200" t="s">
        <v>25622</v>
      </c>
      <c r="ID11672" s="200" t="s">
        <v>25623</v>
      </c>
      <c r="IE11672" s="200" t="s">
        <v>25624</v>
      </c>
      <c r="IF11672" s="200" t="s">
        <v>17242</v>
      </c>
    </row>
    <row r="11673" spans="237:240" x14ac:dyDescent="0.3">
      <c r="IC11673" s="200" t="s">
        <v>25622</v>
      </c>
      <c r="ID11673" s="200" t="s">
        <v>25625</v>
      </c>
      <c r="IE11673" s="200" t="s">
        <v>25626</v>
      </c>
      <c r="IF11673" s="200" t="s">
        <v>17242</v>
      </c>
    </row>
    <row r="11674" spans="237:240" x14ac:dyDescent="0.3">
      <c r="IC11674" s="200" t="s">
        <v>25622</v>
      </c>
      <c r="ID11674" s="200" t="s">
        <v>25627</v>
      </c>
      <c r="IE11674" s="200" t="s">
        <v>25628</v>
      </c>
      <c r="IF11674" s="200" t="s">
        <v>17242</v>
      </c>
    </row>
    <row r="11675" spans="237:240" x14ac:dyDescent="0.3">
      <c r="IC11675" s="200" t="s">
        <v>25622</v>
      </c>
      <c r="ID11675" s="200" t="s">
        <v>25629</v>
      </c>
      <c r="IE11675" s="200" t="s">
        <v>25630</v>
      </c>
      <c r="IF11675" s="200" t="s">
        <v>17242</v>
      </c>
    </row>
    <row r="11676" spans="237:240" x14ac:dyDescent="0.3">
      <c r="IC11676" s="200" t="s">
        <v>25622</v>
      </c>
      <c r="ID11676" s="200" t="s">
        <v>25631</v>
      </c>
      <c r="IE11676" s="200" t="s">
        <v>25632</v>
      </c>
      <c r="IF11676" s="200" t="s">
        <v>17242</v>
      </c>
    </row>
    <row r="11677" spans="237:240" x14ac:dyDescent="0.3">
      <c r="IC11677" s="200" t="s">
        <v>25633</v>
      </c>
      <c r="ID11677" s="200" t="s">
        <v>25634</v>
      </c>
      <c r="IE11677" s="200" t="s">
        <v>25635</v>
      </c>
      <c r="IF11677" s="200" t="s">
        <v>17242</v>
      </c>
    </row>
    <row r="11678" spans="237:240" x14ac:dyDescent="0.3">
      <c r="IC11678" s="200" t="s">
        <v>25633</v>
      </c>
      <c r="ID11678" s="200" t="s">
        <v>25636</v>
      </c>
      <c r="IE11678" s="200" t="s">
        <v>25637</v>
      </c>
      <c r="IF11678" s="200" t="s">
        <v>17242</v>
      </c>
    </row>
    <row r="11679" spans="237:240" x14ac:dyDescent="0.3">
      <c r="IC11679" s="200" t="s">
        <v>25633</v>
      </c>
      <c r="ID11679" s="200" t="s">
        <v>25638</v>
      </c>
      <c r="IE11679" s="200" t="s">
        <v>25639</v>
      </c>
      <c r="IF11679" s="200" t="s">
        <v>17242</v>
      </c>
    </row>
    <row r="11680" spans="237:240" x14ac:dyDescent="0.3">
      <c r="IC11680" s="200" t="s">
        <v>25633</v>
      </c>
      <c r="ID11680" s="200" t="s">
        <v>25640</v>
      </c>
      <c r="IE11680" s="200" t="s">
        <v>25641</v>
      </c>
      <c r="IF11680" s="200" t="s">
        <v>17242</v>
      </c>
    </row>
    <row r="11681" spans="237:240" x14ac:dyDescent="0.3">
      <c r="IC11681" s="200" t="s">
        <v>25633</v>
      </c>
      <c r="ID11681" s="200" t="s">
        <v>25642</v>
      </c>
      <c r="IE11681" s="200" t="s">
        <v>25643</v>
      </c>
      <c r="IF11681" s="200" t="s">
        <v>17242</v>
      </c>
    </row>
    <row r="11682" spans="237:240" x14ac:dyDescent="0.3">
      <c r="IC11682" s="200" t="s">
        <v>25633</v>
      </c>
      <c r="ID11682" s="200" t="s">
        <v>25644</v>
      </c>
      <c r="IE11682" s="200" t="s">
        <v>25645</v>
      </c>
      <c r="IF11682" s="200" t="s">
        <v>17242</v>
      </c>
    </row>
    <row r="11683" spans="237:240" x14ac:dyDescent="0.3">
      <c r="IC11683" s="200" t="s">
        <v>25633</v>
      </c>
      <c r="ID11683" s="200" t="s">
        <v>25646</v>
      </c>
      <c r="IE11683" s="200" t="s">
        <v>25647</v>
      </c>
      <c r="IF11683" s="200" t="s">
        <v>17242</v>
      </c>
    </row>
    <row r="11684" spans="237:240" x14ac:dyDescent="0.3">
      <c r="IC11684" s="200" t="s">
        <v>25648</v>
      </c>
      <c r="ID11684" s="200" t="s">
        <v>25649</v>
      </c>
      <c r="IE11684" s="200" t="s">
        <v>25650</v>
      </c>
      <c r="IF11684" s="200" t="s">
        <v>17242</v>
      </c>
    </row>
    <row r="11685" spans="237:240" x14ac:dyDescent="0.3">
      <c r="IC11685" s="200" t="s">
        <v>25651</v>
      </c>
      <c r="ID11685" s="200" t="s">
        <v>25652</v>
      </c>
      <c r="IE11685" s="200" t="s">
        <v>25653</v>
      </c>
      <c r="IF11685" s="200" t="s">
        <v>17242</v>
      </c>
    </row>
    <row r="11686" spans="237:240" x14ac:dyDescent="0.3">
      <c r="IC11686" s="200" t="s">
        <v>25651</v>
      </c>
      <c r="ID11686" s="200" t="s">
        <v>1173</v>
      </c>
      <c r="IE11686" s="200" t="s">
        <v>25654</v>
      </c>
      <c r="IF11686" s="200" t="s">
        <v>17242</v>
      </c>
    </row>
    <row r="11687" spans="237:240" x14ac:dyDescent="0.3">
      <c r="IC11687" s="200" t="s">
        <v>25651</v>
      </c>
      <c r="ID11687" s="200" t="s">
        <v>25655</v>
      </c>
      <c r="IE11687" s="200" t="s">
        <v>25656</v>
      </c>
      <c r="IF11687" s="200" t="s">
        <v>17242</v>
      </c>
    </row>
    <row r="11688" spans="237:240" x14ac:dyDescent="0.3">
      <c r="IC11688" s="200" t="s">
        <v>25651</v>
      </c>
      <c r="ID11688" s="200" t="s">
        <v>25657</v>
      </c>
      <c r="IE11688" s="200" t="s">
        <v>25658</v>
      </c>
      <c r="IF11688" s="200" t="s">
        <v>17242</v>
      </c>
    </row>
    <row r="11689" spans="237:240" x14ac:dyDescent="0.3">
      <c r="IC11689" s="200" t="s">
        <v>25651</v>
      </c>
      <c r="ID11689" s="200" t="s">
        <v>25659</v>
      </c>
      <c r="IE11689" s="200" t="s">
        <v>25660</v>
      </c>
      <c r="IF11689" s="200" t="s">
        <v>17242</v>
      </c>
    </row>
    <row r="11690" spans="237:240" x14ac:dyDescent="0.3">
      <c r="IC11690" s="200" t="s">
        <v>25651</v>
      </c>
      <c r="ID11690" s="200" t="s">
        <v>25661</v>
      </c>
      <c r="IE11690" s="200" t="s">
        <v>25662</v>
      </c>
      <c r="IF11690" s="200" t="s">
        <v>17242</v>
      </c>
    </row>
    <row r="11691" spans="237:240" x14ac:dyDescent="0.3">
      <c r="IC11691" s="200" t="s">
        <v>25663</v>
      </c>
      <c r="ID11691" s="200" t="s">
        <v>25664</v>
      </c>
      <c r="IE11691" s="200" t="s">
        <v>25665</v>
      </c>
      <c r="IF11691" s="200" t="s">
        <v>17242</v>
      </c>
    </row>
    <row r="11692" spans="237:240" x14ac:dyDescent="0.3">
      <c r="IC11692" s="200" t="s">
        <v>25666</v>
      </c>
      <c r="ID11692" s="200" t="s">
        <v>6423</v>
      </c>
      <c r="IE11692" s="200" t="s">
        <v>25667</v>
      </c>
      <c r="IF11692" s="200" t="s">
        <v>17242</v>
      </c>
    </row>
    <row r="11693" spans="237:240" x14ac:dyDescent="0.3">
      <c r="IC11693" s="200" t="s">
        <v>25666</v>
      </c>
      <c r="ID11693" s="200" t="s">
        <v>25668</v>
      </c>
      <c r="IE11693" s="200" t="s">
        <v>25669</v>
      </c>
      <c r="IF11693" s="200" t="s">
        <v>17242</v>
      </c>
    </row>
    <row r="11694" spans="237:240" x14ac:dyDescent="0.3">
      <c r="IC11694" s="200" t="s">
        <v>25666</v>
      </c>
      <c r="ID11694" s="200" t="s">
        <v>25670</v>
      </c>
      <c r="IE11694" s="200" t="s">
        <v>25671</v>
      </c>
      <c r="IF11694" s="200" t="s">
        <v>17242</v>
      </c>
    </row>
    <row r="11695" spans="237:240" x14ac:dyDescent="0.3">
      <c r="IC11695" s="200" t="s">
        <v>25666</v>
      </c>
      <c r="ID11695" s="200" t="s">
        <v>25672</v>
      </c>
      <c r="IE11695" s="200" t="s">
        <v>25673</v>
      </c>
      <c r="IF11695" s="200" t="s">
        <v>17242</v>
      </c>
    </row>
    <row r="11696" spans="237:240" x14ac:dyDescent="0.3">
      <c r="IC11696" s="200" t="s">
        <v>25666</v>
      </c>
      <c r="ID11696" s="200" t="s">
        <v>19976</v>
      </c>
      <c r="IE11696" s="200" t="s">
        <v>25674</v>
      </c>
      <c r="IF11696" s="200" t="s">
        <v>17242</v>
      </c>
    </row>
    <row r="11697" spans="237:240" x14ac:dyDescent="0.3">
      <c r="IC11697" s="200" t="s">
        <v>25666</v>
      </c>
      <c r="ID11697" s="200" t="s">
        <v>25675</v>
      </c>
      <c r="IE11697" s="200" t="s">
        <v>25676</v>
      </c>
      <c r="IF11697" s="200" t="s">
        <v>17242</v>
      </c>
    </row>
    <row r="11698" spans="237:240" x14ac:dyDescent="0.3">
      <c r="IC11698" s="200" t="s">
        <v>25666</v>
      </c>
      <c r="ID11698" s="200" t="s">
        <v>25677</v>
      </c>
      <c r="IE11698" s="200" t="s">
        <v>25678</v>
      </c>
      <c r="IF11698" s="200" t="s">
        <v>17242</v>
      </c>
    </row>
    <row r="11699" spans="237:240" x14ac:dyDescent="0.3">
      <c r="IC11699" s="200" t="s">
        <v>25666</v>
      </c>
      <c r="ID11699" s="200" t="s">
        <v>25679</v>
      </c>
      <c r="IE11699" s="200" t="s">
        <v>25680</v>
      </c>
      <c r="IF11699" s="200" t="s">
        <v>17242</v>
      </c>
    </row>
    <row r="11700" spans="237:240" x14ac:dyDescent="0.3">
      <c r="IC11700" s="200" t="s">
        <v>25666</v>
      </c>
      <c r="ID11700" s="200" t="s">
        <v>25681</v>
      </c>
      <c r="IE11700" s="200" t="s">
        <v>25682</v>
      </c>
      <c r="IF11700" s="200" t="s">
        <v>17242</v>
      </c>
    </row>
    <row r="11701" spans="237:240" x14ac:dyDescent="0.3">
      <c r="IC11701" s="200" t="s">
        <v>25666</v>
      </c>
      <c r="ID11701" s="200" t="s">
        <v>25683</v>
      </c>
      <c r="IE11701" s="200" t="s">
        <v>25684</v>
      </c>
      <c r="IF11701" s="200" t="s">
        <v>17242</v>
      </c>
    </row>
    <row r="11702" spans="237:240" x14ac:dyDescent="0.3">
      <c r="IC11702" s="200" t="s">
        <v>25666</v>
      </c>
      <c r="ID11702" s="200" t="s">
        <v>25685</v>
      </c>
      <c r="IE11702" s="200" t="s">
        <v>25686</v>
      </c>
      <c r="IF11702" s="200" t="s">
        <v>17242</v>
      </c>
    </row>
    <row r="11703" spans="237:240" x14ac:dyDescent="0.3">
      <c r="IC11703" s="200" t="s">
        <v>25666</v>
      </c>
      <c r="ID11703" s="200" t="s">
        <v>25687</v>
      </c>
      <c r="IE11703" s="200" t="s">
        <v>25688</v>
      </c>
      <c r="IF11703" s="200" t="s">
        <v>17242</v>
      </c>
    </row>
    <row r="11704" spans="237:240" x14ac:dyDescent="0.3">
      <c r="IC11704" s="200" t="s">
        <v>25689</v>
      </c>
      <c r="ID11704" s="200" t="s">
        <v>25690</v>
      </c>
      <c r="IE11704" s="200" t="s">
        <v>25691</v>
      </c>
      <c r="IF11704" s="200" t="s">
        <v>17242</v>
      </c>
    </row>
    <row r="11705" spans="237:240" x14ac:dyDescent="0.3">
      <c r="IC11705" s="200" t="s">
        <v>25689</v>
      </c>
      <c r="ID11705" s="200" t="s">
        <v>25692</v>
      </c>
      <c r="IE11705" s="200" t="s">
        <v>25693</v>
      </c>
      <c r="IF11705" s="200" t="s">
        <v>17242</v>
      </c>
    </row>
    <row r="11706" spans="237:240" x14ac:dyDescent="0.3">
      <c r="IC11706" s="200" t="s">
        <v>25694</v>
      </c>
      <c r="ID11706" s="200" t="s">
        <v>3418</v>
      </c>
      <c r="IE11706" s="200" t="s">
        <v>25695</v>
      </c>
      <c r="IF11706" s="200" t="s">
        <v>17242</v>
      </c>
    </row>
    <row r="11707" spans="237:240" x14ac:dyDescent="0.3">
      <c r="IC11707" s="200" t="s">
        <v>25694</v>
      </c>
      <c r="ID11707" s="200" t="s">
        <v>25696</v>
      </c>
      <c r="IE11707" s="200" t="s">
        <v>25697</v>
      </c>
      <c r="IF11707" s="200" t="s">
        <v>17242</v>
      </c>
    </row>
    <row r="11708" spans="237:240" x14ac:dyDescent="0.3">
      <c r="IC11708" s="200" t="s">
        <v>25698</v>
      </c>
      <c r="ID11708" s="200" t="s">
        <v>25699</v>
      </c>
      <c r="IE11708" s="200" t="s">
        <v>25700</v>
      </c>
      <c r="IF11708" s="200" t="s">
        <v>17242</v>
      </c>
    </row>
    <row r="11709" spans="237:240" x14ac:dyDescent="0.3">
      <c r="IC11709" s="200" t="s">
        <v>25701</v>
      </c>
      <c r="ID11709" s="200" t="s">
        <v>25702</v>
      </c>
      <c r="IE11709" s="200" t="s">
        <v>25703</v>
      </c>
      <c r="IF11709" s="200" t="s">
        <v>17242</v>
      </c>
    </row>
    <row r="11710" spans="237:240" x14ac:dyDescent="0.3">
      <c r="IC11710" s="200" t="s">
        <v>25701</v>
      </c>
      <c r="ID11710" s="200" t="s">
        <v>24890</v>
      </c>
      <c r="IE11710" s="200" t="s">
        <v>25704</v>
      </c>
      <c r="IF11710" s="200" t="s">
        <v>17242</v>
      </c>
    </row>
    <row r="11711" spans="237:240" x14ac:dyDescent="0.3">
      <c r="IC11711" s="200" t="s">
        <v>25701</v>
      </c>
      <c r="ID11711" s="200" t="s">
        <v>25705</v>
      </c>
      <c r="IE11711" s="200" t="s">
        <v>25706</v>
      </c>
      <c r="IF11711" s="200" t="s">
        <v>17242</v>
      </c>
    </row>
    <row r="11712" spans="237:240" x14ac:dyDescent="0.3">
      <c r="IC11712" s="200" t="s">
        <v>25701</v>
      </c>
      <c r="ID11712" s="200" t="s">
        <v>20251</v>
      </c>
      <c r="IE11712" s="200" t="s">
        <v>25707</v>
      </c>
      <c r="IF11712" s="200" t="s">
        <v>17242</v>
      </c>
    </row>
    <row r="11713" spans="237:240" x14ac:dyDescent="0.3">
      <c r="IC11713" s="200" t="s">
        <v>25701</v>
      </c>
      <c r="ID11713" s="200" t="s">
        <v>25708</v>
      </c>
      <c r="IE11713" s="200" t="s">
        <v>25709</v>
      </c>
      <c r="IF11713" s="200" t="s">
        <v>17242</v>
      </c>
    </row>
    <row r="11714" spans="237:240" x14ac:dyDescent="0.3">
      <c r="IC11714" s="200" t="s">
        <v>25701</v>
      </c>
      <c r="ID11714" s="200" t="s">
        <v>25710</v>
      </c>
      <c r="IE11714" s="200" t="s">
        <v>25711</v>
      </c>
      <c r="IF11714" s="200" t="s">
        <v>17242</v>
      </c>
    </row>
    <row r="11715" spans="237:240" x14ac:dyDescent="0.3">
      <c r="IC11715" s="200" t="s">
        <v>25712</v>
      </c>
      <c r="ID11715" s="200" t="s">
        <v>25713</v>
      </c>
      <c r="IE11715" s="200" t="s">
        <v>25714</v>
      </c>
      <c r="IF11715" s="200" t="s">
        <v>17242</v>
      </c>
    </row>
    <row r="11716" spans="237:240" x14ac:dyDescent="0.3">
      <c r="IC11716" s="200" t="s">
        <v>25715</v>
      </c>
      <c r="ID11716" s="200" t="s">
        <v>24673</v>
      </c>
      <c r="IE11716" s="200" t="s">
        <v>25716</v>
      </c>
      <c r="IF11716" s="200" t="s">
        <v>17242</v>
      </c>
    </row>
    <row r="11717" spans="237:240" x14ac:dyDescent="0.3">
      <c r="IC11717" s="200" t="s">
        <v>25715</v>
      </c>
      <c r="ID11717" s="200" t="s">
        <v>23109</v>
      </c>
      <c r="IE11717" s="200" t="s">
        <v>25717</v>
      </c>
      <c r="IF11717" s="200" t="s">
        <v>17242</v>
      </c>
    </row>
    <row r="11718" spans="237:240" x14ac:dyDescent="0.3">
      <c r="IC11718" s="200" t="s">
        <v>25715</v>
      </c>
      <c r="ID11718" s="200" t="s">
        <v>17392</v>
      </c>
      <c r="IE11718" s="200" t="s">
        <v>25718</v>
      </c>
      <c r="IF11718" s="200" t="s">
        <v>17242</v>
      </c>
    </row>
    <row r="11719" spans="237:240" x14ac:dyDescent="0.3">
      <c r="IC11719" s="200" t="s">
        <v>25715</v>
      </c>
      <c r="ID11719" s="200" t="s">
        <v>25719</v>
      </c>
      <c r="IE11719" s="200" t="s">
        <v>25720</v>
      </c>
      <c r="IF11719" s="200" t="s">
        <v>17242</v>
      </c>
    </row>
    <row r="11720" spans="237:240" x14ac:dyDescent="0.3">
      <c r="IC11720" s="200" t="s">
        <v>25715</v>
      </c>
      <c r="ID11720" s="200" t="s">
        <v>25721</v>
      </c>
      <c r="IE11720" s="200" t="s">
        <v>25722</v>
      </c>
      <c r="IF11720" s="200" t="s">
        <v>17242</v>
      </c>
    </row>
    <row r="11721" spans="237:240" x14ac:dyDescent="0.3">
      <c r="IC11721" s="200" t="s">
        <v>25723</v>
      </c>
      <c r="ID11721" s="200" t="s">
        <v>16383</v>
      </c>
      <c r="IE11721" s="200" t="s">
        <v>25724</v>
      </c>
      <c r="IF11721" s="200" t="s">
        <v>17242</v>
      </c>
    </row>
    <row r="11722" spans="237:240" x14ac:dyDescent="0.3">
      <c r="IC11722" s="200" t="s">
        <v>25723</v>
      </c>
      <c r="ID11722" s="200" t="s">
        <v>25725</v>
      </c>
      <c r="IE11722" s="200" t="s">
        <v>25726</v>
      </c>
      <c r="IF11722" s="200" t="s">
        <v>17242</v>
      </c>
    </row>
    <row r="11723" spans="237:240" x14ac:dyDescent="0.3">
      <c r="IC11723" s="200" t="s">
        <v>25723</v>
      </c>
      <c r="ID11723" s="200" t="s">
        <v>25727</v>
      </c>
      <c r="IE11723" s="200" t="s">
        <v>25728</v>
      </c>
      <c r="IF11723" s="200" t="s">
        <v>17242</v>
      </c>
    </row>
    <row r="11724" spans="237:240" x14ac:dyDescent="0.3">
      <c r="IC11724" s="200" t="s">
        <v>25729</v>
      </c>
      <c r="ID11724" s="200" t="s">
        <v>25730</v>
      </c>
      <c r="IE11724" s="200" t="s">
        <v>25731</v>
      </c>
      <c r="IF11724" s="200" t="s">
        <v>17242</v>
      </c>
    </row>
    <row r="11725" spans="237:240" x14ac:dyDescent="0.3">
      <c r="IC11725" s="200" t="s">
        <v>25729</v>
      </c>
      <c r="ID11725" s="200" t="s">
        <v>25732</v>
      </c>
      <c r="IE11725" s="200" t="s">
        <v>25733</v>
      </c>
      <c r="IF11725" s="200" t="s">
        <v>17242</v>
      </c>
    </row>
    <row r="11726" spans="237:240" x14ac:dyDescent="0.3">
      <c r="IC11726" s="200" t="s">
        <v>25729</v>
      </c>
      <c r="ID11726" s="200" t="s">
        <v>7014</v>
      </c>
      <c r="IE11726" s="200" t="s">
        <v>25734</v>
      </c>
      <c r="IF11726" s="200" t="s">
        <v>17242</v>
      </c>
    </row>
    <row r="11727" spans="237:240" x14ac:dyDescent="0.3">
      <c r="IC11727" s="200" t="s">
        <v>25729</v>
      </c>
      <c r="ID11727" s="200" t="s">
        <v>25735</v>
      </c>
      <c r="IE11727" s="200" t="s">
        <v>25736</v>
      </c>
      <c r="IF11727" s="200" t="s">
        <v>17242</v>
      </c>
    </row>
    <row r="11728" spans="237:240" x14ac:dyDescent="0.3">
      <c r="IC11728" s="200" t="s">
        <v>25729</v>
      </c>
      <c r="ID11728" s="200" t="s">
        <v>25737</v>
      </c>
      <c r="IE11728" s="200" t="s">
        <v>25738</v>
      </c>
      <c r="IF11728" s="200" t="s">
        <v>17242</v>
      </c>
    </row>
    <row r="11729" spans="237:240" x14ac:dyDescent="0.3">
      <c r="IC11729" s="200" t="s">
        <v>25729</v>
      </c>
      <c r="ID11729" s="200" t="s">
        <v>25739</v>
      </c>
      <c r="IE11729" s="200" t="s">
        <v>25740</v>
      </c>
      <c r="IF11729" s="200" t="s">
        <v>17242</v>
      </c>
    </row>
    <row r="11730" spans="237:240" x14ac:dyDescent="0.3">
      <c r="IC11730" s="200" t="s">
        <v>25729</v>
      </c>
      <c r="ID11730" s="200" t="s">
        <v>25741</v>
      </c>
      <c r="IE11730" s="200" t="s">
        <v>25742</v>
      </c>
      <c r="IF11730" s="200" t="s">
        <v>17242</v>
      </c>
    </row>
    <row r="11731" spans="237:240" x14ac:dyDescent="0.3">
      <c r="IC11731" s="200" t="s">
        <v>25729</v>
      </c>
      <c r="ID11731" s="200" t="s">
        <v>25743</v>
      </c>
      <c r="IE11731" s="200" t="s">
        <v>25744</v>
      </c>
      <c r="IF11731" s="200" t="s">
        <v>17242</v>
      </c>
    </row>
    <row r="11732" spans="237:240" x14ac:dyDescent="0.3">
      <c r="IC11732" s="200" t="s">
        <v>25729</v>
      </c>
      <c r="ID11732" s="200" t="s">
        <v>25745</v>
      </c>
      <c r="IE11732" s="200" t="s">
        <v>25746</v>
      </c>
      <c r="IF11732" s="200" t="s">
        <v>17242</v>
      </c>
    </row>
    <row r="11733" spans="237:240" x14ac:dyDescent="0.3">
      <c r="IC11733" s="200" t="s">
        <v>25729</v>
      </c>
      <c r="ID11733" s="200" t="s">
        <v>25747</v>
      </c>
      <c r="IE11733" s="200" t="s">
        <v>25748</v>
      </c>
      <c r="IF11733" s="200" t="s">
        <v>17242</v>
      </c>
    </row>
    <row r="11734" spans="237:240" x14ac:dyDescent="0.3">
      <c r="IC11734" s="200" t="s">
        <v>25729</v>
      </c>
      <c r="ID11734" s="200" t="s">
        <v>25749</v>
      </c>
      <c r="IE11734" s="200" t="s">
        <v>25750</v>
      </c>
      <c r="IF11734" s="200" t="s">
        <v>17242</v>
      </c>
    </row>
    <row r="11735" spans="237:240" x14ac:dyDescent="0.3">
      <c r="IC11735" s="200" t="s">
        <v>25729</v>
      </c>
      <c r="ID11735" s="200" t="s">
        <v>25751</v>
      </c>
      <c r="IE11735" s="200" t="s">
        <v>25752</v>
      </c>
      <c r="IF11735" s="200" t="s">
        <v>17242</v>
      </c>
    </row>
    <row r="11736" spans="237:240" x14ac:dyDescent="0.3">
      <c r="IC11736" s="200" t="s">
        <v>25729</v>
      </c>
      <c r="ID11736" s="200" t="s">
        <v>25753</v>
      </c>
      <c r="IE11736" s="200" t="s">
        <v>25754</v>
      </c>
      <c r="IF11736" s="200" t="s">
        <v>17242</v>
      </c>
    </row>
    <row r="11737" spans="237:240" x14ac:dyDescent="0.3">
      <c r="IC11737" s="200" t="s">
        <v>25729</v>
      </c>
      <c r="ID11737" s="200" t="s">
        <v>25755</v>
      </c>
      <c r="IE11737" s="200" t="s">
        <v>25756</v>
      </c>
      <c r="IF11737" s="200" t="s">
        <v>17242</v>
      </c>
    </row>
    <row r="11738" spans="237:240" x14ac:dyDescent="0.3">
      <c r="IC11738" s="200" t="s">
        <v>25729</v>
      </c>
      <c r="ID11738" s="200" t="s">
        <v>25757</v>
      </c>
      <c r="IE11738" s="200" t="s">
        <v>25758</v>
      </c>
      <c r="IF11738" s="200" t="s">
        <v>17242</v>
      </c>
    </row>
    <row r="11739" spans="237:240" x14ac:dyDescent="0.3">
      <c r="IC11739" s="200" t="s">
        <v>25729</v>
      </c>
      <c r="ID11739" s="200" t="s">
        <v>25759</v>
      </c>
      <c r="IE11739" s="200" t="s">
        <v>25760</v>
      </c>
      <c r="IF11739" s="200" t="s">
        <v>17242</v>
      </c>
    </row>
    <row r="11740" spans="237:240" x14ac:dyDescent="0.3">
      <c r="IC11740" s="200" t="s">
        <v>25729</v>
      </c>
      <c r="ID11740" s="200" t="s">
        <v>25761</v>
      </c>
      <c r="IE11740" s="200" t="s">
        <v>25762</v>
      </c>
      <c r="IF11740" s="200" t="s">
        <v>17242</v>
      </c>
    </row>
    <row r="11741" spans="237:240" x14ac:dyDescent="0.3">
      <c r="IC11741" s="200" t="s">
        <v>25763</v>
      </c>
      <c r="ID11741" s="200" t="s">
        <v>25764</v>
      </c>
      <c r="IE11741" s="200" t="s">
        <v>25765</v>
      </c>
      <c r="IF11741" s="200" t="s">
        <v>17242</v>
      </c>
    </row>
    <row r="11742" spans="237:240" x14ac:dyDescent="0.3">
      <c r="IC11742" s="200" t="s">
        <v>25763</v>
      </c>
      <c r="ID11742" s="200" t="s">
        <v>25766</v>
      </c>
      <c r="IE11742" s="200" t="s">
        <v>25767</v>
      </c>
      <c r="IF11742" s="200" t="s">
        <v>17242</v>
      </c>
    </row>
    <row r="11743" spans="237:240" x14ac:dyDescent="0.3">
      <c r="IC11743" s="200" t="s">
        <v>25763</v>
      </c>
      <c r="ID11743" s="200" t="s">
        <v>24890</v>
      </c>
      <c r="IE11743" s="200" t="s">
        <v>25704</v>
      </c>
      <c r="IF11743" s="200" t="s">
        <v>17242</v>
      </c>
    </row>
    <row r="11744" spans="237:240" x14ac:dyDescent="0.3">
      <c r="IC11744" s="200" t="s">
        <v>25763</v>
      </c>
      <c r="ID11744" s="200" t="s">
        <v>25768</v>
      </c>
      <c r="IE11744" s="200" t="s">
        <v>25769</v>
      </c>
      <c r="IF11744" s="200" t="s">
        <v>17242</v>
      </c>
    </row>
    <row r="11745" spans="237:240" x14ac:dyDescent="0.3">
      <c r="IC11745" s="200" t="s">
        <v>25763</v>
      </c>
      <c r="ID11745" s="200" t="s">
        <v>25770</v>
      </c>
      <c r="IE11745" s="200" t="s">
        <v>25771</v>
      </c>
      <c r="IF11745" s="200" t="s">
        <v>17242</v>
      </c>
    </row>
    <row r="11746" spans="237:240" x14ac:dyDescent="0.3">
      <c r="IC11746" s="200" t="s">
        <v>25763</v>
      </c>
      <c r="ID11746" s="200" t="s">
        <v>25772</v>
      </c>
      <c r="IE11746" s="200" t="s">
        <v>25773</v>
      </c>
      <c r="IF11746" s="200" t="s">
        <v>17242</v>
      </c>
    </row>
    <row r="11747" spans="237:240" x14ac:dyDescent="0.3">
      <c r="IC11747" s="200" t="s">
        <v>25763</v>
      </c>
      <c r="ID11747" s="200" t="s">
        <v>25774</v>
      </c>
      <c r="IE11747" s="200" t="s">
        <v>25775</v>
      </c>
      <c r="IF11747" s="200" t="s">
        <v>17242</v>
      </c>
    </row>
    <row r="11748" spans="237:240" x14ac:dyDescent="0.3">
      <c r="IC11748" s="200" t="s">
        <v>25763</v>
      </c>
      <c r="ID11748" s="200" t="s">
        <v>25776</v>
      </c>
      <c r="IE11748" s="200" t="s">
        <v>25777</v>
      </c>
      <c r="IF11748" s="200" t="s">
        <v>17242</v>
      </c>
    </row>
    <row r="11749" spans="237:240" x14ac:dyDescent="0.3">
      <c r="IC11749" s="200" t="s">
        <v>25778</v>
      </c>
      <c r="ID11749" s="200" t="s">
        <v>25779</v>
      </c>
      <c r="IE11749" s="200" t="s">
        <v>25780</v>
      </c>
      <c r="IF11749" s="200" t="s">
        <v>23644</v>
      </c>
    </row>
    <row r="11750" spans="237:240" x14ac:dyDescent="0.3">
      <c r="IC11750" s="200" t="s">
        <v>25781</v>
      </c>
      <c r="ID11750" s="200" t="s">
        <v>25779</v>
      </c>
      <c r="IE11750" s="200" t="s">
        <v>25780</v>
      </c>
      <c r="IF11750" s="200" t="s">
        <v>23644</v>
      </c>
    </row>
    <row r="11751" spans="237:240" x14ac:dyDescent="0.3">
      <c r="IC11751" s="200" t="s">
        <v>25782</v>
      </c>
      <c r="ID11751" s="200" t="s">
        <v>25779</v>
      </c>
      <c r="IE11751" s="200" t="s">
        <v>25780</v>
      </c>
      <c r="IF11751" s="200" t="s">
        <v>23644</v>
      </c>
    </row>
    <row r="11752" spans="237:240" x14ac:dyDescent="0.3">
      <c r="IC11752" s="200" t="s">
        <v>25783</v>
      </c>
      <c r="ID11752" s="200" t="s">
        <v>25784</v>
      </c>
      <c r="IE11752" s="200" t="s">
        <v>25785</v>
      </c>
      <c r="IF11752" s="200" t="s">
        <v>23644</v>
      </c>
    </row>
    <row r="11753" spans="237:240" x14ac:dyDescent="0.3">
      <c r="IC11753" s="200" t="s">
        <v>25786</v>
      </c>
      <c r="ID11753" s="200" t="s">
        <v>25787</v>
      </c>
      <c r="IE11753" s="200" t="s">
        <v>25788</v>
      </c>
      <c r="IF11753" s="200" t="s">
        <v>23644</v>
      </c>
    </row>
    <row r="11754" spans="237:240" x14ac:dyDescent="0.3">
      <c r="IC11754" s="200" t="s">
        <v>25789</v>
      </c>
      <c r="ID11754" s="200" t="s">
        <v>25790</v>
      </c>
      <c r="IE11754" s="200" t="s">
        <v>25791</v>
      </c>
      <c r="IF11754" s="200" t="s">
        <v>23644</v>
      </c>
    </row>
    <row r="11755" spans="237:240" x14ac:dyDescent="0.3">
      <c r="IC11755" s="200" t="s">
        <v>25789</v>
      </c>
      <c r="ID11755" s="200" t="s">
        <v>25792</v>
      </c>
      <c r="IE11755" s="200" t="s">
        <v>25793</v>
      </c>
      <c r="IF11755" s="200" t="s">
        <v>23644</v>
      </c>
    </row>
    <row r="11756" spans="237:240" x14ac:dyDescent="0.3">
      <c r="IC11756" s="200" t="s">
        <v>25794</v>
      </c>
      <c r="ID11756" s="200" t="s">
        <v>25795</v>
      </c>
      <c r="IE11756" s="200" t="s">
        <v>25796</v>
      </c>
      <c r="IF11756" s="200" t="s">
        <v>23644</v>
      </c>
    </row>
    <row r="11757" spans="237:240" x14ac:dyDescent="0.3">
      <c r="IC11757" s="200" t="s">
        <v>25794</v>
      </c>
      <c r="ID11757" s="200" t="s">
        <v>25797</v>
      </c>
      <c r="IE11757" s="200" t="s">
        <v>25798</v>
      </c>
      <c r="IF11757" s="200" t="s">
        <v>23644</v>
      </c>
    </row>
    <row r="11758" spans="237:240" x14ac:dyDescent="0.3">
      <c r="IC11758" s="200" t="s">
        <v>25794</v>
      </c>
      <c r="ID11758" s="200" t="s">
        <v>25799</v>
      </c>
      <c r="IE11758" s="200" t="s">
        <v>25800</v>
      </c>
      <c r="IF11758" s="200" t="s">
        <v>23644</v>
      </c>
    </row>
    <row r="11759" spans="237:240" x14ac:dyDescent="0.3">
      <c r="IC11759" s="200" t="s">
        <v>25801</v>
      </c>
      <c r="ID11759" s="200" t="s">
        <v>25802</v>
      </c>
      <c r="IE11759" s="200" t="s">
        <v>25803</v>
      </c>
      <c r="IF11759" s="200" t="s">
        <v>23644</v>
      </c>
    </row>
    <row r="11760" spans="237:240" x14ac:dyDescent="0.3">
      <c r="IC11760" s="200" t="s">
        <v>25804</v>
      </c>
      <c r="ID11760" s="200" t="s">
        <v>25805</v>
      </c>
      <c r="IE11760" s="200" t="s">
        <v>25806</v>
      </c>
      <c r="IF11760" s="200" t="s">
        <v>23644</v>
      </c>
    </row>
    <row r="11761" spans="237:240" x14ac:dyDescent="0.3">
      <c r="IC11761" s="200" t="s">
        <v>25807</v>
      </c>
      <c r="ID11761" s="200" t="s">
        <v>25808</v>
      </c>
      <c r="IE11761" s="200" t="s">
        <v>25809</v>
      </c>
      <c r="IF11761" s="200" t="s">
        <v>23644</v>
      </c>
    </row>
    <row r="11762" spans="237:240" x14ac:dyDescent="0.3">
      <c r="IC11762" s="200" t="s">
        <v>25810</v>
      </c>
      <c r="ID11762" s="200" t="s">
        <v>25811</v>
      </c>
      <c r="IE11762" s="200" t="s">
        <v>25812</v>
      </c>
      <c r="IF11762" s="200" t="s">
        <v>23644</v>
      </c>
    </row>
    <row r="11763" spans="237:240" x14ac:dyDescent="0.3">
      <c r="IC11763" s="200" t="s">
        <v>25813</v>
      </c>
      <c r="ID11763" s="200" t="s">
        <v>25814</v>
      </c>
      <c r="IE11763" s="200" t="s">
        <v>25815</v>
      </c>
      <c r="IF11763" s="200" t="s">
        <v>23644</v>
      </c>
    </row>
    <row r="11764" spans="237:240" x14ac:dyDescent="0.3">
      <c r="IC11764" s="200" t="s">
        <v>25816</v>
      </c>
      <c r="ID11764" s="200" t="s">
        <v>25817</v>
      </c>
      <c r="IE11764" s="200" t="s">
        <v>25818</v>
      </c>
      <c r="IF11764" s="200" t="s">
        <v>23644</v>
      </c>
    </row>
    <row r="11765" spans="237:240" x14ac:dyDescent="0.3">
      <c r="IC11765" s="200" t="s">
        <v>25819</v>
      </c>
      <c r="ID11765" s="200" t="s">
        <v>25820</v>
      </c>
      <c r="IE11765" s="200" t="s">
        <v>25821</v>
      </c>
      <c r="IF11765" s="200" t="s">
        <v>23644</v>
      </c>
    </row>
    <row r="11766" spans="237:240" x14ac:dyDescent="0.3">
      <c r="IC11766" s="200" t="s">
        <v>25822</v>
      </c>
      <c r="ID11766" s="200" t="s">
        <v>25823</v>
      </c>
      <c r="IE11766" s="200" t="s">
        <v>25824</v>
      </c>
      <c r="IF11766" s="200" t="s">
        <v>23644</v>
      </c>
    </row>
    <row r="11767" spans="237:240" x14ac:dyDescent="0.3">
      <c r="IC11767" s="200" t="s">
        <v>25825</v>
      </c>
      <c r="ID11767" s="200" t="s">
        <v>25826</v>
      </c>
      <c r="IE11767" s="200" t="s">
        <v>25827</v>
      </c>
      <c r="IF11767" s="200" t="s">
        <v>23644</v>
      </c>
    </row>
    <row r="11768" spans="237:240" x14ac:dyDescent="0.3">
      <c r="IC11768" s="200" t="s">
        <v>25828</v>
      </c>
      <c r="ID11768" s="200" t="s">
        <v>25829</v>
      </c>
      <c r="IE11768" s="200" t="s">
        <v>25830</v>
      </c>
      <c r="IF11768" s="200" t="s">
        <v>23644</v>
      </c>
    </row>
    <row r="11769" spans="237:240" x14ac:dyDescent="0.3">
      <c r="IC11769" s="200" t="s">
        <v>25831</v>
      </c>
      <c r="ID11769" s="200" t="s">
        <v>25832</v>
      </c>
      <c r="IE11769" s="200" t="s">
        <v>25833</v>
      </c>
      <c r="IF11769" s="200" t="s">
        <v>23644</v>
      </c>
    </row>
    <row r="11770" spans="237:240" x14ac:dyDescent="0.3">
      <c r="IC11770" s="200" t="s">
        <v>25834</v>
      </c>
      <c r="ID11770" s="200" t="s">
        <v>25835</v>
      </c>
      <c r="IE11770" s="200" t="s">
        <v>25836</v>
      </c>
      <c r="IF11770" s="200" t="s">
        <v>23644</v>
      </c>
    </row>
    <row r="11771" spans="237:240" x14ac:dyDescent="0.3">
      <c r="IC11771" s="200" t="s">
        <v>25837</v>
      </c>
      <c r="ID11771" s="200" t="s">
        <v>25838</v>
      </c>
      <c r="IE11771" s="200" t="s">
        <v>25839</v>
      </c>
      <c r="IF11771" s="200" t="s">
        <v>23644</v>
      </c>
    </row>
    <row r="11772" spans="237:240" x14ac:dyDescent="0.3">
      <c r="IC11772" s="200" t="s">
        <v>25840</v>
      </c>
      <c r="ID11772" s="200" t="s">
        <v>25841</v>
      </c>
      <c r="IE11772" s="200" t="s">
        <v>25842</v>
      </c>
      <c r="IF11772" s="200" t="s">
        <v>23644</v>
      </c>
    </row>
    <row r="11773" spans="237:240" x14ac:dyDescent="0.3">
      <c r="IC11773" s="200" t="s">
        <v>25843</v>
      </c>
      <c r="ID11773" s="200" t="s">
        <v>25844</v>
      </c>
      <c r="IE11773" s="200" t="s">
        <v>25845</v>
      </c>
      <c r="IF11773" s="200" t="s">
        <v>23644</v>
      </c>
    </row>
    <row r="11774" spans="237:240" x14ac:dyDescent="0.3">
      <c r="IC11774" s="200" t="s">
        <v>25846</v>
      </c>
      <c r="ID11774" s="200" t="s">
        <v>25847</v>
      </c>
      <c r="IE11774" s="200" t="s">
        <v>25848</v>
      </c>
      <c r="IF11774" s="200" t="s">
        <v>23644</v>
      </c>
    </row>
    <row r="11775" spans="237:240" x14ac:dyDescent="0.3">
      <c r="IC11775" s="200" t="s">
        <v>25849</v>
      </c>
      <c r="ID11775" s="200" t="s">
        <v>25850</v>
      </c>
      <c r="IE11775" s="200" t="s">
        <v>25851</v>
      </c>
      <c r="IF11775" s="200" t="s">
        <v>23644</v>
      </c>
    </row>
    <row r="11776" spans="237:240" x14ac:dyDescent="0.3">
      <c r="IC11776" s="200" t="s">
        <v>25852</v>
      </c>
      <c r="ID11776" s="200" t="s">
        <v>25853</v>
      </c>
      <c r="IE11776" s="200" t="s">
        <v>25854</v>
      </c>
      <c r="IF11776" s="200" t="s">
        <v>23644</v>
      </c>
    </row>
    <row r="11777" spans="237:240" x14ac:dyDescent="0.3">
      <c r="IC11777" s="200" t="s">
        <v>25855</v>
      </c>
      <c r="ID11777" s="200" t="s">
        <v>25856</v>
      </c>
      <c r="IE11777" s="200" t="s">
        <v>25857</v>
      </c>
      <c r="IF11777" s="200" t="s">
        <v>23644</v>
      </c>
    </row>
    <row r="11778" spans="237:240" x14ac:dyDescent="0.3">
      <c r="IC11778" s="200" t="s">
        <v>25858</v>
      </c>
      <c r="ID11778" s="200" t="s">
        <v>25859</v>
      </c>
      <c r="IE11778" s="200" t="s">
        <v>25860</v>
      </c>
      <c r="IF11778" s="200" t="s">
        <v>23644</v>
      </c>
    </row>
    <row r="11779" spans="237:240" x14ac:dyDescent="0.3">
      <c r="IC11779" s="200" t="s">
        <v>25861</v>
      </c>
      <c r="ID11779" s="200" t="s">
        <v>25862</v>
      </c>
      <c r="IE11779" s="200" t="s">
        <v>25863</v>
      </c>
      <c r="IF11779" s="200" t="s">
        <v>23644</v>
      </c>
    </row>
    <row r="11780" spans="237:240" x14ac:dyDescent="0.3">
      <c r="IC11780" s="200" t="s">
        <v>25864</v>
      </c>
      <c r="ID11780" s="200" t="s">
        <v>25865</v>
      </c>
      <c r="IE11780" s="200" t="s">
        <v>25866</v>
      </c>
      <c r="IF11780" s="200" t="s">
        <v>23644</v>
      </c>
    </row>
    <row r="11781" spans="237:240" x14ac:dyDescent="0.3">
      <c r="IC11781" s="200" t="s">
        <v>25867</v>
      </c>
      <c r="ID11781" s="200" t="s">
        <v>25868</v>
      </c>
      <c r="IE11781" s="200" t="s">
        <v>25869</v>
      </c>
      <c r="IF11781" s="200" t="s">
        <v>23644</v>
      </c>
    </row>
    <row r="11782" spans="237:240" x14ac:dyDescent="0.3">
      <c r="IC11782" s="200" t="s">
        <v>25870</v>
      </c>
      <c r="ID11782" s="200" t="s">
        <v>21800</v>
      </c>
      <c r="IE11782" s="200" t="s">
        <v>25871</v>
      </c>
      <c r="IF11782" s="200" t="s">
        <v>23644</v>
      </c>
    </row>
    <row r="11783" spans="237:240" x14ac:dyDescent="0.3">
      <c r="IC11783" s="200" t="s">
        <v>25872</v>
      </c>
      <c r="ID11783" s="200" t="s">
        <v>25873</v>
      </c>
      <c r="IE11783" s="200" t="s">
        <v>25874</v>
      </c>
      <c r="IF11783" s="200" t="s">
        <v>23644</v>
      </c>
    </row>
    <row r="11784" spans="237:240" x14ac:dyDescent="0.3">
      <c r="IC11784" s="200" t="s">
        <v>25875</v>
      </c>
      <c r="ID11784" s="200" t="s">
        <v>25876</v>
      </c>
      <c r="IE11784" s="200" t="s">
        <v>25877</v>
      </c>
      <c r="IF11784" s="200" t="s">
        <v>23644</v>
      </c>
    </row>
    <row r="11785" spans="237:240" x14ac:dyDescent="0.3">
      <c r="IC11785" s="200" t="s">
        <v>25878</v>
      </c>
      <c r="ID11785" s="200" t="s">
        <v>25879</v>
      </c>
      <c r="IE11785" s="200" t="s">
        <v>25880</v>
      </c>
      <c r="IF11785" s="200" t="s">
        <v>23644</v>
      </c>
    </row>
    <row r="11786" spans="237:240" x14ac:dyDescent="0.3">
      <c r="IC11786" s="200" t="s">
        <v>25881</v>
      </c>
      <c r="ID11786" s="200" t="s">
        <v>25882</v>
      </c>
      <c r="IE11786" s="200" t="s">
        <v>25883</v>
      </c>
      <c r="IF11786" s="200" t="s">
        <v>23644</v>
      </c>
    </row>
    <row r="11787" spans="237:240" x14ac:dyDescent="0.3">
      <c r="IC11787" s="200" t="s">
        <v>25884</v>
      </c>
      <c r="ID11787" s="200" t="s">
        <v>4149</v>
      </c>
      <c r="IE11787" s="200" t="s">
        <v>25885</v>
      </c>
      <c r="IF11787" s="200" t="s">
        <v>23644</v>
      </c>
    </row>
    <row r="11788" spans="237:240" x14ac:dyDescent="0.3">
      <c r="IC11788" s="200" t="s">
        <v>25886</v>
      </c>
      <c r="ID11788" s="200" t="s">
        <v>25887</v>
      </c>
      <c r="IE11788" s="200" t="s">
        <v>25888</v>
      </c>
      <c r="IF11788" s="200" t="s">
        <v>23644</v>
      </c>
    </row>
    <row r="11789" spans="237:240" x14ac:dyDescent="0.3">
      <c r="IC11789" s="200" t="s">
        <v>25889</v>
      </c>
      <c r="ID11789" s="200" t="s">
        <v>25890</v>
      </c>
      <c r="IE11789" s="200" t="s">
        <v>25891</v>
      </c>
      <c r="IF11789" s="200" t="s">
        <v>23644</v>
      </c>
    </row>
    <row r="11790" spans="237:240" x14ac:dyDescent="0.3">
      <c r="IC11790" s="200" t="s">
        <v>25892</v>
      </c>
      <c r="ID11790" s="200" t="s">
        <v>25893</v>
      </c>
      <c r="IE11790" s="200" t="s">
        <v>25894</v>
      </c>
      <c r="IF11790" s="200" t="s">
        <v>23644</v>
      </c>
    </row>
    <row r="11791" spans="237:240" x14ac:dyDescent="0.3">
      <c r="IC11791" s="200" t="s">
        <v>25895</v>
      </c>
      <c r="ID11791" s="200" t="s">
        <v>25896</v>
      </c>
      <c r="IE11791" s="200" t="s">
        <v>25897</v>
      </c>
      <c r="IF11791" s="200" t="s">
        <v>23644</v>
      </c>
    </row>
    <row r="11792" spans="237:240" x14ac:dyDescent="0.3">
      <c r="IC11792" s="200" t="s">
        <v>25898</v>
      </c>
      <c r="ID11792" s="200" t="s">
        <v>25899</v>
      </c>
      <c r="IE11792" s="200" t="s">
        <v>25900</v>
      </c>
      <c r="IF11792" s="200" t="s">
        <v>23644</v>
      </c>
    </row>
    <row r="11793" spans="237:240" x14ac:dyDescent="0.3">
      <c r="IC11793" s="200" t="s">
        <v>25901</v>
      </c>
      <c r="ID11793" s="200" t="s">
        <v>25902</v>
      </c>
      <c r="IE11793" s="200" t="s">
        <v>25903</v>
      </c>
      <c r="IF11793" s="200" t="s">
        <v>23644</v>
      </c>
    </row>
    <row r="11794" spans="237:240" x14ac:dyDescent="0.3">
      <c r="IC11794" s="200" t="s">
        <v>25904</v>
      </c>
      <c r="ID11794" s="200" t="s">
        <v>25905</v>
      </c>
      <c r="IE11794" s="200" t="s">
        <v>25906</v>
      </c>
      <c r="IF11794" s="200" t="s">
        <v>23644</v>
      </c>
    </row>
    <row r="11795" spans="237:240" x14ac:dyDescent="0.3">
      <c r="IC11795" s="200" t="s">
        <v>25907</v>
      </c>
      <c r="ID11795" s="200" t="s">
        <v>25908</v>
      </c>
      <c r="IE11795" s="200" t="s">
        <v>25909</v>
      </c>
      <c r="IF11795" s="200" t="s">
        <v>23644</v>
      </c>
    </row>
    <row r="11796" spans="237:240" x14ac:dyDescent="0.3">
      <c r="IC11796" s="200" t="s">
        <v>25910</v>
      </c>
      <c r="ID11796" s="200" t="s">
        <v>25911</v>
      </c>
      <c r="IE11796" s="200" t="s">
        <v>25912</v>
      </c>
      <c r="IF11796" s="200" t="s">
        <v>23644</v>
      </c>
    </row>
    <row r="11797" spans="237:240" x14ac:dyDescent="0.3">
      <c r="IC11797" s="200" t="s">
        <v>25913</v>
      </c>
      <c r="ID11797" s="200" t="s">
        <v>25914</v>
      </c>
      <c r="IE11797" s="200" t="s">
        <v>25915</v>
      </c>
      <c r="IF11797" s="200" t="s">
        <v>23644</v>
      </c>
    </row>
    <row r="11798" spans="237:240" x14ac:dyDescent="0.3">
      <c r="IC11798" s="200" t="s">
        <v>25916</v>
      </c>
      <c r="ID11798" s="200" t="s">
        <v>18922</v>
      </c>
      <c r="IE11798" s="200" t="s">
        <v>25917</v>
      </c>
      <c r="IF11798" s="200" t="s">
        <v>23644</v>
      </c>
    </row>
    <row r="11799" spans="237:240" x14ac:dyDescent="0.3">
      <c r="IC11799" s="200" t="s">
        <v>25918</v>
      </c>
      <c r="ID11799" s="200" t="s">
        <v>25919</v>
      </c>
      <c r="IE11799" s="200" t="s">
        <v>25920</v>
      </c>
      <c r="IF11799" s="200" t="s">
        <v>23644</v>
      </c>
    </row>
    <row r="11800" spans="237:240" x14ac:dyDescent="0.3">
      <c r="IC11800" s="200" t="s">
        <v>25921</v>
      </c>
      <c r="ID11800" s="200" t="s">
        <v>20213</v>
      </c>
      <c r="IE11800" s="200" t="s">
        <v>25922</v>
      </c>
      <c r="IF11800" s="200" t="s">
        <v>23644</v>
      </c>
    </row>
    <row r="11801" spans="237:240" x14ac:dyDescent="0.3">
      <c r="IC11801" s="200" t="s">
        <v>25923</v>
      </c>
      <c r="ID11801" s="200" t="s">
        <v>25924</v>
      </c>
      <c r="IE11801" s="200" t="s">
        <v>25925</v>
      </c>
      <c r="IF11801" s="200" t="s">
        <v>23644</v>
      </c>
    </row>
    <row r="11802" spans="237:240" x14ac:dyDescent="0.3">
      <c r="IC11802" s="200" t="s">
        <v>25926</v>
      </c>
      <c r="ID11802" s="200" t="s">
        <v>25927</v>
      </c>
      <c r="IE11802" s="200" t="s">
        <v>25928</v>
      </c>
      <c r="IF11802" s="200" t="s">
        <v>23644</v>
      </c>
    </row>
    <row r="11803" spans="237:240" x14ac:dyDescent="0.3">
      <c r="IC11803" s="200" t="s">
        <v>25929</v>
      </c>
      <c r="ID11803" s="200" t="s">
        <v>25930</v>
      </c>
      <c r="IE11803" s="200" t="s">
        <v>25931</v>
      </c>
      <c r="IF11803" s="200" t="s">
        <v>23644</v>
      </c>
    </row>
    <row r="11804" spans="237:240" x14ac:dyDescent="0.3">
      <c r="IC11804" s="200" t="s">
        <v>25932</v>
      </c>
      <c r="ID11804" s="200" t="s">
        <v>25933</v>
      </c>
      <c r="IE11804" s="200" t="s">
        <v>25934</v>
      </c>
      <c r="IF11804" s="200" t="s">
        <v>23644</v>
      </c>
    </row>
    <row r="11805" spans="237:240" x14ac:dyDescent="0.3">
      <c r="IC11805" s="200" t="s">
        <v>25935</v>
      </c>
      <c r="ID11805" s="200" t="s">
        <v>25936</v>
      </c>
      <c r="IE11805" s="200" t="s">
        <v>25937</v>
      </c>
      <c r="IF11805" s="200" t="s">
        <v>23644</v>
      </c>
    </row>
    <row r="11806" spans="237:240" x14ac:dyDescent="0.3">
      <c r="IC11806" s="200" t="s">
        <v>25938</v>
      </c>
      <c r="ID11806" s="200" t="s">
        <v>25939</v>
      </c>
      <c r="IE11806" s="200" t="s">
        <v>25940</v>
      </c>
      <c r="IF11806" s="200" t="s">
        <v>23644</v>
      </c>
    </row>
    <row r="11807" spans="237:240" x14ac:dyDescent="0.3">
      <c r="IC11807" s="200" t="s">
        <v>25941</v>
      </c>
      <c r="ID11807" s="200" t="s">
        <v>25942</v>
      </c>
      <c r="IE11807" s="200" t="s">
        <v>25943</v>
      </c>
      <c r="IF11807" s="200" t="s">
        <v>23644</v>
      </c>
    </row>
    <row r="11808" spans="237:240" x14ac:dyDescent="0.3">
      <c r="IC11808" s="200" t="s">
        <v>25944</v>
      </c>
      <c r="ID11808" s="200" t="s">
        <v>25945</v>
      </c>
      <c r="IE11808" s="200" t="s">
        <v>25946</v>
      </c>
      <c r="IF11808" s="200" t="s">
        <v>23644</v>
      </c>
    </row>
    <row r="11809" spans="237:240" x14ac:dyDescent="0.3">
      <c r="IC11809" s="200" t="s">
        <v>25947</v>
      </c>
      <c r="ID11809" s="200" t="s">
        <v>25948</v>
      </c>
      <c r="IE11809" s="200" t="s">
        <v>25949</v>
      </c>
      <c r="IF11809" s="200" t="s">
        <v>23644</v>
      </c>
    </row>
    <row r="11810" spans="237:240" x14ac:dyDescent="0.3">
      <c r="IC11810" s="200" t="s">
        <v>25950</v>
      </c>
      <c r="ID11810" s="200" t="s">
        <v>25948</v>
      </c>
      <c r="IE11810" s="200" t="s">
        <v>25949</v>
      </c>
      <c r="IF11810" s="200" t="s">
        <v>23644</v>
      </c>
    </row>
    <row r="11811" spans="237:240" x14ac:dyDescent="0.3">
      <c r="IC11811" s="200" t="s">
        <v>25951</v>
      </c>
      <c r="ID11811" s="200" t="s">
        <v>25948</v>
      </c>
      <c r="IE11811" s="200" t="s">
        <v>25949</v>
      </c>
      <c r="IF11811" s="200" t="s">
        <v>23644</v>
      </c>
    </row>
    <row r="11812" spans="237:240" x14ac:dyDescent="0.3">
      <c r="IC11812" s="200" t="s">
        <v>25952</v>
      </c>
      <c r="ID11812" s="200" t="s">
        <v>25948</v>
      </c>
      <c r="IE11812" s="200" t="s">
        <v>25949</v>
      </c>
      <c r="IF11812" s="200" t="s">
        <v>23644</v>
      </c>
    </row>
    <row r="11813" spans="237:240" x14ac:dyDescent="0.3">
      <c r="IC11813" s="200" t="s">
        <v>25953</v>
      </c>
      <c r="ID11813" s="200" t="s">
        <v>25948</v>
      </c>
      <c r="IE11813" s="200" t="s">
        <v>25949</v>
      </c>
      <c r="IF11813" s="200" t="s">
        <v>23644</v>
      </c>
    </row>
    <row r="11814" spans="237:240" x14ac:dyDescent="0.3">
      <c r="IC11814" s="200" t="s">
        <v>25954</v>
      </c>
      <c r="ID11814" s="200" t="s">
        <v>25955</v>
      </c>
      <c r="IE11814" s="200" t="s">
        <v>25956</v>
      </c>
      <c r="IF11814" s="200" t="s">
        <v>23644</v>
      </c>
    </row>
    <row r="11815" spans="237:240" x14ac:dyDescent="0.3">
      <c r="IC11815" s="200" t="s">
        <v>25957</v>
      </c>
      <c r="ID11815" s="200" t="s">
        <v>25958</v>
      </c>
      <c r="IE11815" s="200" t="s">
        <v>25959</v>
      </c>
      <c r="IF11815" s="200" t="s">
        <v>23644</v>
      </c>
    </row>
    <row r="11816" spans="237:240" x14ac:dyDescent="0.3">
      <c r="IC11816" s="200" t="s">
        <v>25960</v>
      </c>
      <c r="ID11816" s="200" t="s">
        <v>25961</v>
      </c>
      <c r="IE11816" s="200" t="s">
        <v>25962</v>
      </c>
      <c r="IF11816" s="200" t="s">
        <v>23644</v>
      </c>
    </row>
    <row r="11817" spans="237:240" x14ac:dyDescent="0.3">
      <c r="IC11817" s="200" t="s">
        <v>25963</v>
      </c>
      <c r="ID11817" s="200" t="s">
        <v>25964</v>
      </c>
      <c r="IE11817" s="200" t="s">
        <v>25965</v>
      </c>
      <c r="IF11817" s="200" t="s">
        <v>23644</v>
      </c>
    </row>
    <row r="11818" spans="237:240" x14ac:dyDescent="0.3">
      <c r="IC11818" s="200" t="s">
        <v>25966</v>
      </c>
      <c r="ID11818" s="200" t="s">
        <v>25967</v>
      </c>
      <c r="IE11818" s="200" t="s">
        <v>25968</v>
      </c>
      <c r="IF11818" s="200" t="s">
        <v>23644</v>
      </c>
    </row>
    <row r="11819" spans="237:240" x14ac:dyDescent="0.3">
      <c r="IC11819" s="200" t="s">
        <v>25969</v>
      </c>
      <c r="ID11819" s="200" t="s">
        <v>25970</v>
      </c>
      <c r="IE11819" s="200" t="s">
        <v>25971</v>
      </c>
      <c r="IF11819" s="200" t="s">
        <v>23644</v>
      </c>
    </row>
    <row r="11820" spans="237:240" x14ac:dyDescent="0.3">
      <c r="IC11820" s="200" t="s">
        <v>25972</v>
      </c>
      <c r="ID11820" s="200" t="s">
        <v>25973</v>
      </c>
      <c r="IE11820" s="200" t="s">
        <v>25974</v>
      </c>
      <c r="IF11820" s="200" t="s">
        <v>23644</v>
      </c>
    </row>
    <row r="11821" spans="237:240" x14ac:dyDescent="0.3">
      <c r="IC11821" s="200" t="s">
        <v>25975</v>
      </c>
      <c r="ID11821" s="200" t="s">
        <v>25976</v>
      </c>
      <c r="IE11821" s="200" t="s">
        <v>25977</v>
      </c>
      <c r="IF11821" s="200" t="s">
        <v>23644</v>
      </c>
    </row>
    <row r="11822" spans="237:240" x14ac:dyDescent="0.3">
      <c r="IC11822" s="200" t="s">
        <v>25978</v>
      </c>
      <c r="ID11822" s="200" t="s">
        <v>25979</v>
      </c>
      <c r="IE11822" s="200" t="s">
        <v>25980</v>
      </c>
      <c r="IF11822" s="200" t="s">
        <v>23644</v>
      </c>
    </row>
    <row r="11823" spans="237:240" x14ac:dyDescent="0.3">
      <c r="IC11823" s="200" t="s">
        <v>25981</v>
      </c>
      <c r="ID11823" s="200" t="s">
        <v>25982</v>
      </c>
      <c r="IE11823" s="200" t="s">
        <v>25983</v>
      </c>
      <c r="IF11823" s="200" t="s">
        <v>23644</v>
      </c>
    </row>
    <row r="11824" spans="237:240" x14ac:dyDescent="0.3">
      <c r="IC11824" s="200" t="s">
        <v>25984</v>
      </c>
      <c r="ID11824" s="200" t="s">
        <v>25985</v>
      </c>
      <c r="IE11824" s="200" t="s">
        <v>25986</v>
      </c>
      <c r="IF11824" s="200" t="s">
        <v>23644</v>
      </c>
    </row>
    <row r="11825" spans="237:240" x14ac:dyDescent="0.3">
      <c r="IC11825" s="200" t="s">
        <v>25987</v>
      </c>
      <c r="ID11825" s="200" t="s">
        <v>25988</v>
      </c>
      <c r="IE11825" s="200" t="s">
        <v>25989</v>
      </c>
      <c r="IF11825" s="200" t="s">
        <v>23644</v>
      </c>
    </row>
    <row r="11826" spans="237:240" x14ac:dyDescent="0.3">
      <c r="IC11826" s="200" t="s">
        <v>25990</v>
      </c>
      <c r="ID11826" s="200" t="s">
        <v>25991</v>
      </c>
      <c r="IE11826" s="200" t="s">
        <v>25992</v>
      </c>
      <c r="IF11826" s="200" t="s">
        <v>23644</v>
      </c>
    </row>
    <row r="11827" spans="237:240" x14ac:dyDescent="0.3">
      <c r="IC11827" s="200" t="s">
        <v>25993</v>
      </c>
      <c r="ID11827" s="200" t="s">
        <v>25994</v>
      </c>
      <c r="IE11827" s="200" t="s">
        <v>25995</v>
      </c>
      <c r="IF11827" s="200" t="s">
        <v>23644</v>
      </c>
    </row>
    <row r="11828" spans="237:240" x14ac:dyDescent="0.3">
      <c r="IC11828" s="200" t="s">
        <v>25996</v>
      </c>
      <c r="ID11828" s="200" t="s">
        <v>25997</v>
      </c>
      <c r="IE11828" s="200" t="s">
        <v>25998</v>
      </c>
      <c r="IF11828" s="200" t="s">
        <v>23644</v>
      </c>
    </row>
    <row r="11829" spans="237:240" x14ac:dyDescent="0.3">
      <c r="IC11829" s="200" t="s">
        <v>25999</v>
      </c>
      <c r="ID11829" s="200" t="s">
        <v>26000</v>
      </c>
      <c r="IE11829" s="200" t="s">
        <v>26001</v>
      </c>
      <c r="IF11829" s="200" t="s">
        <v>23644</v>
      </c>
    </row>
    <row r="11830" spans="237:240" x14ac:dyDescent="0.3">
      <c r="IC11830" s="200" t="s">
        <v>26002</v>
      </c>
      <c r="ID11830" s="200" t="s">
        <v>26003</v>
      </c>
      <c r="IE11830" s="200" t="s">
        <v>26004</v>
      </c>
      <c r="IF11830" s="200" t="s">
        <v>23644</v>
      </c>
    </row>
    <row r="11831" spans="237:240" x14ac:dyDescent="0.3">
      <c r="IC11831" s="200" t="s">
        <v>26005</v>
      </c>
      <c r="ID11831" s="200" t="s">
        <v>5654</v>
      </c>
      <c r="IE11831" s="200" t="s">
        <v>26006</v>
      </c>
      <c r="IF11831" s="200" t="s">
        <v>23644</v>
      </c>
    </row>
    <row r="11832" spans="237:240" x14ac:dyDescent="0.3">
      <c r="IC11832" s="200" t="s">
        <v>26007</v>
      </c>
      <c r="ID11832" s="200" t="s">
        <v>26008</v>
      </c>
      <c r="IE11832" s="200" t="s">
        <v>26009</v>
      </c>
      <c r="IF11832" s="200" t="s">
        <v>23644</v>
      </c>
    </row>
    <row r="11833" spans="237:240" x14ac:dyDescent="0.3">
      <c r="IC11833" s="200" t="s">
        <v>26010</v>
      </c>
      <c r="ID11833" s="200" t="s">
        <v>26011</v>
      </c>
      <c r="IE11833" s="200" t="s">
        <v>26012</v>
      </c>
      <c r="IF11833" s="200" t="s">
        <v>23644</v>
      </c>
    </row>
    <row r="11834" spans="237:240" x14ac:dyDescent="0.3">
      <c r="IC11834" s="200" t="s">
        <v>26013</v>
      </c>
      <c r="ID11834" s="200" t="s">
        <v>26014</v>
      </c>
      <c r="IE11834" s="200" t="s">
        <v>26015</v>
      </c>
      <c r="IF11834" s="200" t="s">
        <v>23644</v>
      </c>
    </row>
    <row r="11835" spans="237:240" x14ac:dyDescent="0.3">
      <c r="IC11835" s="200" t="s">
        <v>26016</v>
      </c>
      <c r="ID11835" s="200" t="s">
        <v>26017</v>
      </c>
      <c r="IE11835" s="200" t="s">
        <v>26018</v>
      </c>
      <c r="IF11835" s="200" t="s">
        <v>23644</v>
      </c>
    </row>
    <row r="11836" spans="237:240" x14ac:dyDescent="0.3">
      <c r="IC11836" s="200" t="s">
        <v>26019</v>
      </c>
      <c r="ID11836" s="200" t="s">
        <v>26020</v>
      </c>
      <c r="IE11836" s="200" t="s">
        <v>26021</v>
      </c>
      <c r="IF11836" s="200" t="s">
        <v>23644</v>
      </c>
    </row>
    <row r="11837" spans="237:240" x14ac:dyDescent="0.3">
      <c r="IC11837" s="200" t="s">
        <v>26022</v>
      </c>
      <c r="ID11837" s="200" t="s">
        <v>26023</v>
      </c>
      <c r="IE11837" s="200" t="s">
        <v>26024</v>
      </c>
      <c r="IF11837" s="200" t="s">
        <v>23644</v>
      </c>
    </row>
    <row r="11838" spans="237:240" x14ac:dyDescent="0.3">
      <c r="IC11838" s="200" t="s">
        <v>26025</v>
      </c>
      <c r="ID11838" s="200" t="s">
        <v>26026</v>
      </c>
      <c r="IE11838" s="200" t="s">
        <v>26027</v>
      </c>
      <c r="IF11838" s="200" t="s">
        <v>23644</v>
      </c>
    </row>
    <row r="11839" spans="237:240" x14ac:dyDescent="0.3">
      <c r="IC11839" s="200" t="s">
        <v>26028</v>
      </c>
      <c r="ID11839" s="200" t="s">
        <v>26029</v>
      </c>
      <c r="IE11839" s="200" t="s">
        <v>26030</v>
      </c>
      <c r="IF11839" s="200" t="s">
        <v>23644</v>
      </c>
    </row>
    <row r="11840" spans="237:240" x14ac:dyDescent="0.3">
      <c r="IC11840" s="200" t="s">
        <v>26031</v>
      </c>
      <c r="ID11840" s="200" t="s">
        <v>26032</v>
      </c>
      <c r="IE11840" s="200" t="s">
        <v>26033</v>
      </c>
      <c r="IF11840" s="200" t="s">
        <v>23644</v>
      </c>
    </row>
    <row r="11841" spans="237:240" x14ac:dyDescent="0.3">
      <c r="IC11841" s="200" t="s">
        <v>26034</v>
      </c>
      <c r="ID11841" s="200" t="s">
        <v>26035</v>
      </c>
      <c r="IE11841" s="200" t="s">
        <v>26036</v>
      </c>
      <c r="IF11841" s="200" t="s">
        <v>23644</v>
      </c>
    </row>
    <row r="11842" spans="237:240" x14ac:dyDescent="0.3">
      <c r="IC11842" s="200" t="s">
        <v>26037</v>
      </c>
      <c r="ID11842" s="200" t="s">
        <v>26038</v>
      </c>
      <c r="IE11842" s="200" t="s">
        <v>26039</v>
      </c>
      <c r="IF11842" s="200" t="s">
        <v>23644</v>
      </c>
    </row>
    <row r="11843" spans="237:240" x14ac:dyDescent="0.3">
      <c r="IC11843" s="200" t="s">
        <v>26040</v>
      </c>
      <c r="ID11843" s="200" t="s">
        <v>26041</v>
      </c>
      <c r="IE11843" s="200" t="s">
        <v>26042</v>
      </c>
      <c r="IF11843" s="200" t="s">
        <v>23644</v>
      </c>
    </row>
    <row r="11844" spans="237:240" x14ac:dyDescent="0.3">
      <c r="IC11844" s="200" t="s">
        <v>26043</v>
      </c>
      <c r="ID11844" s="200" t="s">
        <v>26044</v>
      </c>
      <c r="IE11844" s="200" t="s">
        <v>26045</v>
      </c>
      <c r="IF11844" s="200" t="s">
        <v>23644</v>
      </c>
    </row>
    <row r="11845" spans="237:240" x14ac:dyDescent="0.3">
      <c r="IC11845" s="200" t="s">
        <v>26046</v>
      </c>
      <c r="ID11845" s="200" t="s">
        <v>26047</v>
      </c>
      <c r="IE11845" s="200" t="s">
        <v>26048</v>
      </c>
      <c r="IF11845" s="200" t="s">
        <v>23644</v>
      </c>
    </row>
    <row r="11846" spans="237:240" x14ac:dyDescent="0.3">
      <c r="IC11846" s="200" t="s">
        <v>26049</v>
      </c>
      <c r="ID11846" s="200" t="s">
        <v>26050</v>
      </c>
      <c r="IE11846" s="200" t="s">
        <v>26051</v>
      </c>
      <c r="IF11846" s="200" t="s">
        <v>23644</v>
      </c>
    </row>
    <row r="11847" spans="237:240" x14ac:dyDescent="0.3">
      <c r="IC11847" s="200" t="s">
        <v>26052</v>
      </c>
      <c r="ID11847" s="200" t="s">
        <v>17694</v>
      </c>
      <c r="IE11847" s="200" t="s">
        <v>26053</v>
      </c>
      <c r="IF11847" s="200" t="s">
        <v>23644</v>
      </c>
    </row>
    <row r="11848" spans="237:240" x14ac:dyDescent="0.3">
      <c r="IC11848" s="200" t="s">
        <v>26054</v>
      </c>
      <c r="ID11848" s="200" t="s">
        <v>26055</v>
      </c>
      <c r="IE11848" s="200" t="s">
        <v>26056</v>
      </c>
      <c r="IF11848" s="200" t="s">
        <v>23644</v>
      </c>
    </row>
    <row r="11849" spans="237:240" x14ac:dyDescent="0.3">
      <c r="IC11849" s="200" t="s">
        <v>26057</v>
      </c>
      <c r="ID11849" s="200" t="s">
        <v>26058</v>
      </c>
      <c r="IE11849" s="200" t="s">
        <v>26059</v>
      </c>
      <c r="IF11849" s="200" t="s">
        <v>23644</v>
      </c>
    </row>
    <row r="11850" spans="237:240" x14ac:dyDescent="0.3">
      <c r="IC11850" s="200" t="s">
        <v>26060</v>
      </c>
      <c r="ID11850" s="200" t="s">
        <v>26061</v>
      </c>
      <c r="IE11850" s="200" t="s">
        <v>26062</v>
      </c>
      <c r="IF11850" s="200" t="s">
        <v>23644</v>
      </c>
    </row>
    <row r="11851" spans="237:240" x14ac:dyDescent="0.3">
      <c r="IC11851" s="200" t="s">
        <v>26063</v>
      </c>
      <c r="ID11851" s="200" t="s">
        <v>26064</v>
      </c>
      <c r="IE11851" s="200" t="s">
        <v>26065</v>
      </c>
      <c r="IF11851" s="200" t="s">
        <v>23644</v>
      </c>
    </row>
    <row r="11852" spans="237:240" x14ac:dyDescent="0.3">
      <c r="IC11852" s="200" t="s">
        <v>26066</v>
      </c>
      <c r="ID11852" s="200" t="s">
        <v>26067</v>
      </c>
      <c r="IE11852" s="200" t="s">
        <v>26068</v>
      </c>
      <c r="IF11852" s="200" t="s">
        <v>23644</v>
      </c>
    </row>
    <row r="11853" spans="237:240" x14ac:dyDescent="0.3">
      <c r="IC11853" s="200" t="s">
        <v>26069</v>
      </c>
      <c r="ID11853" s="200" t="s">
        <v>26070</v>
      </c>
      <c r="IE11853" s="200" t="s">
        <v>26071</v>
      </c>
      <c r="IF11853" s="200" t="s">
        <v>23644</v>
      </c>
    </row>
    <row r="11854" spans="237:240" x14ac:dyDescent="0.3">
      <c r="IC11854" s="200" t="s">
        <v>26072</v>
      </c>
      <c r="ID11854" s="200" t="s">
        <v>26073</v>
      </c>
      <c r="IE11854" s="200" t="s">
        <v>26074</v>
      </c>
      <c r="IF11854" s="200" t="s">
        <v>23644</v>
      </c>
    </row>
    <row r="11855" spans="237:240" x14ac:dyDescent="0.3">
      <c r="IC11855" s="200" t="s">
        <v>26075</v>
      </c>
      <c r="ID11855" s="200" t="s">
        <v>26076</v>
      </c>
      <c r="IE11855" s="200" t="s">
        <v>26077</v>
      </c>
      <c r="IF11855" s="200" t="s">
        <v>23644</v>
      </c>
    </row>
    <row r="11856" spans="237:240" x14ac:dyDescent="0.3">
      <c r="IC11856" s="200" t="s">
        <v>26078</v>
      </c>
      <c r="ID11856" s="200" t="s">
        <v>26079</v>
      </c>
      <c r="IE11856" s="200" t="s">
        <v>26080</v>
      </c>
      <c r="IF11856" s="200" t="s">
        <v>23644</v>
      </c>
    </row>
    <row r="11857" spans="237:240" x14ac:dyDescent="0.3">
      <c r="IC11857" s="200" t="s">
        <v>26081</v>
      </c>
      <c r="ID11857" s="200" t="s">
        <v>26082</v>
      </c>
      <c r="IE11857" s="200" t="s">
        <v>26083</v>
      </c>
      <c r="IF11857" s="200" t="s">
        <v>23644</v>
      </c>
    </row>
    <row r="11858" spans="237:240" x14ac:dyDescent="0.3">
      <c r="IC11858" s="200" t="s">
        <v>26084</v>
      </c>
      <c r="ID11858" s="200" t="s">
        <v>26085</v>
      </c>
      <c r="IE11858" s="200" t="s">
        <v>26086</v>
      </c>
      <c r="IF11858" s="200" t="s">
        <v>23644</v>
      </c>
    </row>
    <row r="11859" spans="237:240" x14ac:dyDescent="0.3">
      <c r="IC11859" s="200" t="s">
        <v>26087</v>
      </c>
      <c r="ID11859" s="200" t="s">
        <v>26088</v>
      </c>
      <c r="IE11859" s="200" t="s">
        <v>26089</v>
      </c>
      <c r="IF11859" s="200" t="s">
        <v>23644</v>
      </c>
    </row>
    <row r="11860" spans="237:240" x14ac:dyDescent="0.3">
      <c r="IC11860" s="200" t="s">
        <v>26090</v>
      </c>
      <c r="ID11860" s="200" t="s">
        <v>26088</v>
      </c>
      <c r="IE11860" s="200" t="s">
        <v>26089</v>
      </c>
      <c r="IF11860" s="200" t="s">
        <v>23644</v>
      </c>
    </row>
    <row r="11861" spans="237:240" x14ac:dyDescent="0.3">
      <c r="IC11861" s="200" t="s">
        <v>26091</v>
      </c>
      <c r="ID11861" s="200" t="s">
        <v>26088</v>
      </c>
      <c r="IE11861" s="200" t="s">
        <v>26089</v>
      </c>
      <c r="IF11861" s="200" t="s">
        <v>23644</v>
      </c>
    </row>
    <row r="11862" spans="237:240" x14ac:dyDescent="0.3">
      <c r="IC11862" s="200" t="s">
        <v>26092</v>
      </c>
      <c r="ID11862" s="200" t="s">
        <v>26088</v>
      </c>
      <c r="IE11862" s="200" t="s">
        <v>26089</v>
      </c>
      <c r="IF11862" s="200" t="s">
        <v>23644</v>
      </c>
    </row>
    <row r="11863" spans="237:240" x14ac:dyDescent="0.3">
      <c r="IC11863" s="200" t="s">
        <v>26093</v>
      </c>
      <c r="ID11863" s="200" t="s">
        <v>26094</v>
      </c>
      <c r="IE11863" s="200" t="s">
        <v>26095</v>
      </c>
      <c r="IF11863" s="200" t="s">
        <v>23644</v>
      </c>
    </row>
    <row r="11864" spans="237:240" x14ac:dyDescent="0.3">
      <c r="IC11864" s="200" t="s">
        <v>26096</v>
      </c>
      <c r="ID11864" s="200" t="s">
        <v>26097</v>
      </c>
      <c r="IE11864" s="200" t="s">
        <v>26098</v>
      </c>
      <c r="IF11864" s="200" t="s">
        <v>23644</v>
      </c>
    </row>
    <row r="11865" spans="237:240" x14ac:dyDescent="0.3">
      <c r="IC11865" s="200" t="s">
        <v>26099</v>
      </c>
      <c r="ID11865" s="200" t="s">
        <v>26100</v>
      </c>
      <c r="IE11865" s="200" t="s">
        <v>26101</v>
      </c>
      <c r="IF11865" s="200" t="s">
        <v>23644</v>
      </c>
    </row>
    <row r="11866" spans="237:240" x14ac:dyDescent="0.3">
      <c r="IC11866" s="200" t="s">
        <v>26102</v>
      </c>
      <c r="ID11866" s="200" t="s">
        <v>26103</v>
      </c>
      <c r="IE11866" s="200" t="s">
        <v>26104</v>
      </c>
      <c r="IF11866" s="200" t="s">
        <v>23644</v>
      </c>
    </row>
    <row r="11867" spans="237:240" x14ac:dyDescent="0.3">
      <c r="IC11867" s="200" t="s">
        <v>26105</v>
      </c>
      <c r="ID11867" s="200" t="s">
        <v>26106</v>
      </c>
      <c r="IE11867" s="200" t="s">
        <v>26107</v>
      </c>
      <c r="IF11867" s="200" t="s">
        <v>23644</v>
      </c>
    </row>
    <row r="11868" spans="237:240" x14ac:dyDescent="0.3">
      <c r="IC11868" s="200" t="s">
        <v>26108</v>
      </c>
      <c r="ID11868" s="200" t="s">
        <v>26109</v>
      </c>
      <c r="IE11868" s="200" t="s">
        <v>26110</v>
      </c>
      <c r="IF11868" s="200" t="s">
        <v>23644</v>
      </c>
    </row>
    <row r="11869" spans="237:240" x14ac:dyDescent="0.3">
      <c r="IC11869" s="200" t="s">
        <v>26111</v>
      </c>
      <c r="ID11869" s="200" t="s">
        <v>26112</v>
      </c>
      <c r="IE11869" s="200" t="s">
        <v>26113</v>
      </c>
      <c r="IF11869" s="200" t="s">
        <v>23644</v>
      </c>
    </row>
    <row r="11870" spans="237:240" x14ac:dyDescent="0.3">
      <c r="IC11870" s="200" t="s">
        <v>26111</v>
      </c>
      <c r="ID11870" s="200" t="s">
        <v>26114</v>
      </c>
      <c r="IE11870" s="200" t="s">
        <v>26115</v>
      </c>
      <c r="IF11870" s="200" t="s">
        <v>23644</v>
      </c>
    </row>
    <row r="11871" spans="237:240" x14ac:dyDescent="0.3">
      <c r="IC11871" s="200" t="s">
        <v>26116</v>
      </c>
      <c r="ID11871" s="200" t="s">
        <v>26117</v>
      </c>
      <c r="IE11871" s="200" t="s">
        <v>26118</v>
      </c>
      <c r="IF11871" s="200" t="s">
        <v>23644</v>
      </c>
    </row>
    <row r="11872" spans="237:240" x14ac:dyDescent="0.3">
      <c r="IC11872" s="200" t="s">
        <v>26119</v>
      </c>
      <c r="ID11872" s="200" t="s">
        <v>26120</v>
      </c>
      <c r="IE11872" s="200" t="s">
        <v>26121</v>
      </c>
      <c r="IF11872" s="200" t="s">
        <v>23644</v>
      </c>
    </row>
    <row r="11873" spans="237:240" x14ac:dyDescent="0.3">
      <c r="IC11873" s="200" t="s">
        <v>26122</v>
      </c>
      <c r="ID11873" s="200" t="s">
        <v>26123</v>
      </c>
      <c r="IE11873" s="200" t="s">
        <v>26124</v>
      </c>
      <c r="IF11873" s="200" t="s">
        <v>23644</v>
      </c>
    </row>
    <row r="11874" spans="237:240" x14ac:dyDescent="0.3">
      <c r="IC11874" s="200" t="s">
        <v>26125</v>
      </c>
      <c r="ID11874" s="200" t="s">
        <v>26126</v>
      </c>
      <c r="IE11874" s="200" t="s">
        <v>26127</v>
      </c>
      <c r="IF11874" s="200" t="s">
        <v>23644</v>
      </c>
    </row>
    <row r="11875" spans="237:240" x14ac:dyDescent="0.3">
      <c r="IC11875" s="200" t="s">
        <v>26128</v>
      </c>
      <c r="ID11875" s="200" t="s">
        <v>26129</v>
      </c>
      <c r="IE11875" s="200" t="s">
        <v>26130</v>
      </c>
      <c r="IF11875" s="200" t="s">
        <v>23644</v>
      </c>
    </row>
    <row r="11876" spans="237:240" x14ac:dyDescent="0.3">
      <c r="IC11876" s="200" t="s">
        <v>26131</v>
      </c>
      <c r="ID11876" s="200" t="s">
        <v>26132</v>
      </c>
      <c r="IE11876" s="200" t="s">
        <v>26133</v>
      </c>
      <c r="IF11876" s="200" t="s">
        <v>23644</v>
      </c>
    </row>
    <row r="11877" spans="237:240" x14ac:dyDescent="0.3">
      <c r="IC11877" s="200" t="s">
        <v>26134</v>
      </c>
      <c r="ID11877" s="200" t="s">
        <v>26135</v>
      </c>
      <c r="IE11877" s="200" t="s">
        <v>26136</v>
      </c>
      <c r="IF11877" s="200" t="s">
        <v>23644</v>
      </c>
    </row>
    <row r="11878" spans="237:240" x14ac:dyDescent="0.3">
      <c r="IC11878" s="200" t="s">
        <v>26137</v>
      </c>
      <c r="ID11878" s="200" t="s">
        <v>26138</v>
      </c>
      <c r="IE11878" s="200" t="s">
        <v>26139</v>
      </c>
      <c r="IF11878" s="200" t="s">
        <v>23644</v>
      </c>
    </row>
    <row r="11879" spans="237:240" x14ac:dyDescent="0.3">
      <c r="IC11879" s="200" t="s">
        <v>26140</v>
      </c>
      <c r="ID11879" s="200" t="s">
        <v>26141</v>
      </c>
      <c r="IE11879" s="200" t="s">
        <v>26142</v>
      </c>
      <c r="IF11879" s="200" t="s">
        <v>23644</v>
      </c>
    </row>
    <row r="11880" spans="237:240" x14ac:dyDescent="0.3">
      <c r="IC11880" s="200" t="s">
        <v>26143</v>
      </c>
      <c r="ID11880" s="200" t="s">
        <v>26144</v>
      </c>
      <c r="IE11880" s="200" t="s">
        <v>26145</v>
      </c>
      <c r="IF11880" s="200" t="s">
        <v>23644</v>
      </c>
    </row>
    <row r="11881" spans="237:240" x14ac:dyDescent="0.3">
      <c r="IC11881" s="200" t="s">
        <v>26146</v>
      </c>
      <c r="ID11881" s="200" t="s">
        <v>26147</v>
      </c>
      <c r="IE11881" s="200" t="s">
        <v>26148</v>
      </c>
      <c r="IF11881" s="200" t="s">
        <v>23644</v>
      </c>
    </row>
    <row r="11882" spans="237:240" x14ac:dyDescent="0.3">
      <c r="IC11882" s="200" t="s">
        <v>26149</v>
      </c>
      <c r="ID11882" s="200" t="s">
        <v>26150</v>
      </c>
      <c r="IE11882" s="200" t="s">
        <v>26151</v>
      </c>
      <c r="IF11882" s="200" t="s">
        <v>23644</v>
      </c>
    </row>
    <row r="11883" spans="237:240" x14ac:dyDescent="0.3">
      <c r="IC11883" s="200" t="s">
        <v>26152</v>
      </c>
      <c r="ID11883" s="200" t="s">
        <v>26153</v>
      </c>
      <c r="IE11883" s="200" t="s">
        <v>26154</v>
      </c>
      <c r="IF11883" s="200" t="s">
        <v>23644</v>
      </c>
    </row>
    <row r="11884" spans="237:240" x14ac:dyDescent="0.3">
      <c r="IC11884" s="200" t="s">
        <v>26155</v>
      </c>
      <c r="ID11884" s="200" t="s">
        <v>26156</v>
      </c>
      <c r="IE11884" s="200" t="s">
        <v>26157</v>
      </c>
      <c r="IF11884" s="200" t="s">
        <v>23644</v>
      </c>
    </row>
    <row r="11885" spans="237:240" x14ac:dyDescent="0.3">
      <c r="IC11885" s="200" t="s">
        <v>26158</v>
      </c>
      <c r="ID11885" s="200" t="s">
        <v>26159</v>
      </c>
      <c r="IE11885" s="200" t="s">
        <v>26160</v>
      </c>
      <c r="IF11885" s="200" t="s">
        <v>23644</v>
      </c>
    </row>
    <row r="11886" spans="237:240" x14ac:dyDescent="0.3">
      <c r="IC11886" s="200" t="s">
        <v>26161</v>
      </c>
      <c r="ID11886" s="200" t="s">
        <v>26162</v>
      </c>
      <c r="IE11886" s="200" t="s">
        <v>26163</v>
      </c>
      <c r="IF11886" s="200" t="s">
        <v>23644</v>
      </c>
    </row>
    <row r="11887" spans="237:240" x14ac:dyDescent="0.3">
      <c r="IC11887" s="200" t="s">
        <v>26164</v>
      </c>
      <c r="ID11887" s="200" t="s">
        <v>26165</v>
      </c>
      <c r="IE11887" s="200" t="s">
        <v>26166</v>
      </c>
      <c r="IF11887" s="200" t="s">
        <v>23644</v>
      </c>
    </row>
    <row r="11888" spans="237:240" x14ac:dyDescent="0.3">
      <c r="IC11888" s="200" t="s">
        <v>26167</v>
      </c>
      <c r="ID11888" s="200" t="s">
        <v>26168</v>
      </c>
      <c r="IE11888" s="200" t="s">
        <v>26169</v>
      </c>
      <c r="IF11888" s="200" t="s">
        <v>23644</v>
      </c>
    </row>
    <row r="11889" spans="237:240" x14ac:dyDescent="0.3">
      <c r="IC11889" s="200" t="s">
        <v>26170</v>
      </c>
      <c r="ID11889" s="200" t="s">
        <v>26171</v>
      </c>
      <c r="IE11889" s="200" t="s">
        <v>26172</v>
      </c>
      <c r="IF11889" s="200" t="s">
        <v>23644</v>
      </c>
    </row>
    <row r="11890" spans="237:240" x14ac:dyDescent="0.3">
      <c r="IC11890" s="200" t="s">
        <v>26173</v>
      </c>
      <c r="ID11890" s="200" t="s">
        <v>26174</v>
      </c>
      <c r="IE11890" s="200" t="s">
        <v>26175</v>
      </c>
      <c r="IF11890" s="200" t="s">
        <v>23644</v>
      </c>
    </row>
    <row r="11891" spans="237:240" x14ac:dyDescent="0.3">
      <c r="IC11891" s="200" t="s">
        <v>26176</v>
      </c>
      <c r="ID11891" s="200" t="s">
        <v>26177</v>
      </c>
      <c r="IE11891" s="200" t="s">
        <v>26178</v>
      </c>
      <c r="IF11891" s="200" t="s">
        <v>23644</v>
      </c>
    </row>
    <row r="11892" spans="237:240" x14ac:dyDescent="0.3">
      <c r="IC11892" s="200" t="s">
        <v>26179</v>
      </c>
      <c r="ID11892" s="200" t="s">
        <v>26180</v>
      </c>
      <c r="IE11892" s="200" t="s">
        <v>26181</v>
      </c>
      <c r="IF11892" s="200" t="s">
        <v>23644</v>
      </c>
    </row>
    <row r="11893" spans="237:240" x14ac:dyDescent="0.3">
      <c r="IC11893" s="200" t="s">
        <v>26182</v>
      </c>
      <c r="ID11893" s="200" t="s">
        <v>26183</v>
      </c>
      <c r="IE11893" s="200" t="s">
        <v>26184</v>
      </c>
      <c r="IF11893" s="200" t="s">
        <v>23644</v>
      </c>
    </row>
    <row r="11894" spans="237:240" x14ac:dyDescent="0.3">
      <c r="IC11894" s="200" t="s">
        <v>26185</v>
      </c>
      <c r="ID11894" s="200" t="s">
        <v>24980</v>
      </c>
      <c r="IE11894" s="200" t="s">
        <v>26186</v>
      </c>
      <c r="IF11894" s="200" t="s">
        <v>23644</v>
      </c>
    </row>
    <row r="11895" spans="237:240" x14ac:dyDescent="0.3">
      <c r="IC11895" s="200" t="s">
        <v>26187</v>
      </c>
      <c r="ID11895" s="200" t="s">
        <v>26188</v>
      </c>
      <c r="IE11895" s="200" t="s">
        <v>26189</v>
      </c>
      <c r="IF11895" s="200" t="s">
        <v>23644</v>
      </c>
    </row>
    <row r="11896" spans="237:240" x14ac:dyDescent="0.3">
      <c r="IC11896" s="200" t="s">
        <v>26190</v>
      </c>
      <c r="ID11896" s="200" t="s">
        <v>26191</v>
      </c>
      <c r="IE11896" s="200" t="s">
        <v>26192</v>
      </c>
      <c r="IF11896" s="200" t="s">
        <v>23644</v>
      </c>
    </row>
    <row r="11897" spans="237:240" x14ac:dyDescent="0.3">
      <c r="IC11897" s="200" t="s">
        <v>26193</v>
      </c>
      <c r="ID11897" s="200" t="s">
        <v>26194</v>
      </c>
      <c r="IE11897" s="200" t="s">
        <v>26195</v>
      </c>
      <c r="IF11897" s="200" t="s">
        <v>23644</v>
      </c>
    </row>
    <row r="11898" spans="237:240" x14ac:dyDescent="0.3">
      <c r="IC11898" s="200" t="s">
        <v>26196</v>
      </c>
      <c r="ID11898" s="200" t="s">
        <v>26197</v>
      </c>
      <c r="IE11898" s="200" t="s">
        <v>26198</v>
      </c>
      <c r="IF11898" s="200" t="s">
        <v>23644</v>
      </c>
    </row>
    <row r="11899" spans="237:240" x14ac:dyDescent="0.3">
      <c r="IC11899" s="200" t="s">
        <v>26199</v>
      </c>
      <c r="ID11899" s="200" t="s">
        <v>26200</v>
      </c>
      <c r="IE11899" s="200" t="s">
        <v>26201</v>
      </c>
      <c r="IF11899" s="200" t="s">
        <v>23644</v>
      </c>
    </row>
    <row r="11900" spans="237:240" x14ac:dyDescent="0.3">
      <c r="IC11900" s="200" t="s">
        <v>26202</v>
      </c>
      <c r="ID11900" s="200" t="s">
        <v>26203</v>
      </c>
      <c r="IE11900" s="200" t="s">
        <v>26204</v>
      </c>
      <c r="IF11900" s="200" t="s">
        <v>23644</v>
      </c>
    </row>
    <row r="11901" spans="237:240" x14ac:dyDescent="0.3">
      <c r="IC11901" s="200" t="s">
        <v>26205</v>
      </c>
      <c r="ID11901" s="200" t="s">
        <v>26206</v>
      </c>
      <c r="IE11901" s="200" t="s">
        <v>26207</v>
      </c>
      <c r="IF11901" s="200" t="s">
        <v>23644</v>
      </c>
    </row>
    <row r="11902" spans="237:240" x14ac:dyDescent="0.3">
      <c r="IC11902" s="200" t="s">
        <v>26208</v>
      </c>
      <c r="ID11902" s="200" t="s">
        <v>26209</v>
      </c>
      <c r="IE11902" s="200" t="s">
        <v>26210</v>
      </c>
      <c r="IF11902" s="200" t="s">
        <v>23644</v>
      </c>
    </row>
    <row r="11903" spans="237:240" x14ac:dyDescent="0.3">
      <c r="IC11903" s="200" t="s">
        <v>26211</v>
      </c>
      <c r="ID11903" s="200" t="s">
        <v>26212</v>
      </c>
      <c r="IE11903" s="200" t="s">
        <v>26213</v>
      </c>
      <c r="IF11903" s="200" t="s">
        <v>23644</v>
      </c>
    </row>
    <row r="11904" spans="237:240" x14ac:dyDescent="0.3">
      <c r="IC11904" s="200" t="s">
        <v>26214</v>
      </c>
      <c r="ID11904" s="200" t="s">
        <v>26215</v>
      </c>
      <c r="IE11904" s="200" t="s">
        <v>26216</v>
      </c>
      <c r="IF11904" s="200" t="s">
        <v>23644</v>
      </c>
    </row>
    <row r="11905" spans="237:240" x14ac:dyDescent="0.3">
      <c r="IC11905" s="200" t="s">
        <v>26217</v>
      </c>
      <c r="ID11905" s="200" t="s">
        <v>26218</v>
      </c>
      <c r="IE11905" s="200" t="s">
        <v>26219</v>
      </c>
      <c r="IF11905" s="200" t="s">
        <v>23644</v>
      </c>
    </row>
    <row r="11906" spans="237:240" x14ac:dyDescent="0.3">
      <c r="IC11906" s="200" t="s">
        <v>26220</v>
      </c>
      <c r="ID11906" s="200" t="s">
        <v>26221</v>
      </c>
      <c r="IE11906" s="200" t="s">
        <v>26222</v>
      </c>
      <c r="IF11906" s="200" t="s">
        <v>23644</v>
      </c>
    </row>
    <row r="11907" spans="237:240" x14ac:dyDescent="0.3">
      <c r="IC11907" s="200" t="s">
        <v>26223</v>
      </c>
      <c r="ID11907" s="200" t="s">
        <v>26224</v>
      </c>
      <c r="IE11907" s="200" t="s">
        <v>26225</v>
      </c>
      <c r="IF11907" s="200" t="s">
        <v>23644</v>
      </c>
    </row>
    <row r="11908" spans="237:240" x14ac:dyDescent="0.3">
      <c r="IC11908" s="200" t="s">
        <v>26226</v>
      </c>
      <c r="ID11908" s="200" t="s">
        <v>26227</v>
      </c>
      <c r="IE11908" s="200" t="s">
        <v>26228</v>
      </c>
      <c r="IF11908" s="200" t="s">
        <v>23644</v>
      </c>
    </row>
    <row r="11909" spans="237:240" x14ac:dyDescent="0.3">
      <c r="IC11909" s="200" t="s">
        <v>26229</v>
      </c>
      <c r="ID11909" s="200" t="s">
        <v>13908</v>
      </c>
      <c r="IE11909" s="200" t="s">
        <v>26230</v>
      </c>
      <c r="IF11909" s="200" t="s">
        <v>23644</v>
      </c>
    </row>
    <row r="11910" spans="237:240" x14ac:dyDescent="0.3">
      <c r="IC11910" s="200" t="s">
        <v>26231</v>
      </c>
      <c r="ID11910" s="200" t="s">
        <v>26232</v>
      </c>
      <c r="IE11910" s="200" t="s">
        <v>26233</v>
      </c>
      <c r="IF11910" s="200" t="s">
        <v>23644</v>
      </c>
    </row>
    <row r="11911" spans="237:240" x14ac:dyDescent="0.3">
      <c r="IC11911" s="200" t="s">
        <v>26234</v>
      </c>
      <c r="ID11911" s="200" t="s">
        <v>26235</v>
      </c>
      <c r="IE11911" s="200" t="s">
        <v>26236</v>
      </c>
      <c r="IF11911" s="200" t="s">
        <v>23644</v>
      </c>
    </row>
    <row r="11912" spans="237:240" x14ac:dyDescent="0.3">
      <c r="IC11912" s="200" t="s">
        <v>26237</v>
      </c>
      <c r="ID11912" s="200" t="s">
        <v>26238</v>
      </c>
      <c r="IE11912" s="200" t="s">
        <v>26239</v>
      </c>
      <c r="IF11912" s="200" t="s">
        <v>23644</v>
      </c>
    </row>
    <row r="11913" spans="237:240" x14ac:dyDescent="0.3">
      <c r="IC11913" s="200" t="s">
        <v>26240</v>
      </c>
      <c r="ID11913" s="200" t="s">
        <v>20403</v>
      </c>
      <c r="IE11913" s="200" t="s">
        <v>26241</v>
      </c>
      <c r="IF11913" s="200" t="s">
        <v>23644</v>
      </c>
    </row>
    <row r="11914" spans="237:240" x14ac:dyDescent="0.3">
      <c r="IC11914" s="200" t="s">
        <v>26242</v>
      </c>
      <c r="ID11914" s="200" t="s">
        <v>26243</v>
      </c>
      <c r="IE11914" s="200" t="s">
        <v>26244</v>
      </c>
      <c r="IF11914" s="200" t="s">
        <v>23644</v>
      </c>
    </row>
    <row r="11915" spans="237:240" x14ac:dyDescent="0.3">
      <c r="IC11915" s="200" t="s">
        <v>26245</v>
      </c>
      <c r="ID11915" s="200" t="s">
        <v>26243</v>
      </c>
      <c r="IE11915" s="200" t="s">
        <v>26246</v>
      </c>
      <c r="IF11915" s="200" t="s">
        <v>23644</v>
      </c>
    </row>
    <row r="11916" spans="237:240" x14ac:dyDescent="0.3">
      <c r="IC11916" s="200" t="s">
        <v>26247</v>
      </c>
      <c r="ID11916" s="200" t="s">
        <v>26243</v>
      </c>
      <c r="IE11916" s="200" t="s">
        <v>26246</v>
      </c>
      <c r="IF11916" s="200" t="s">
        <v>23644</v>
      </c>
    </row>
    <row r="11917" spans="237:240" x14ac:dyDescent="0.3">
      <c r="IC11917" s="200" t="s">
        <v>26248</v>
      </c>
      <c r="ID11917" s="200" t="s">
        <v>26243</v>
      </c>
      <c r="IE11917" s="200" t="s">
        <v>26246</v>
      </c>
      <c r="IF11917" s="200" t="s">
        <v>23644</v>
      </c>
    </row>
    <row r="11918" spans="237:240" x14ac:dyDescent="0.3">
      <c r="IC11918" s="200" t="s">
        <v>26249</v>
      </c>
      <c r="ID11918" s="200" t="s">
        <v>26243</v>
      </c>
      <c r="IE11918" s="200" t="s">
        <v>26246</v>
      </c>
      <c r="IF11918" s="200" t="s">
        <v>23644</v>
      </c>
    </row>
    <row r="11919" spans="237:240" x14ac:dyDescent="0.3">
      <c r="IC11919" s="200" t="s">
        <v>26250</v>
      </c>
      <c r="ID11919" s="200" t="s">
        <v>26243</v>
      </c>
      <c r="IE11919" s="200" t="s">
        <v>26246</v>
      </c>
      <c r="IF11919" s="200" t="s">
        <v>23644</v>
      </c>
    </row>
    <row r="11920" spans="237:240" x14ac:dyDescent="0.3">
      <c r="IC11920" s="200" t="s">
        <v>26251</v>
      </c>
      <c r="ID11920" s="200" t="s">
        <v>26243</v>
      </c>
      <c r="IE11920" s="200" t="s">
        <v>26246</v>
      </c>
      <c r="IF11920" s="200" t="s">
        <v>23644</v>
      </c>
    </row>
    <row r="11921" spans="237:240" x14ac:dyDescent="0.3">
      <c r="IC11921" s="200" t="s">
        <v>26252</v>
      </c>
      <c r="ID11921" s="200" t="s">
        <v>26243</v>
      </c>
      <c r="IE11921" s="200" t="s">
        <v>26246</v>
      </c>
      <c r="IF11921" s="200" t="s">
        <v>23644</v>
      </c>
    </row>
    <row r="11922" spans="237:240" x14ac:dyDescent="0.3">
      <c r="IC11922" s="200" t="s">
        <v>26253</v>
      </c>
      <c r="ID11922" s="200" t="s">
        <v>26243</v>
      </c>
      <c r="IE11922" s="200" t="s">
        <v>26246</v>
      </c>
      <c r="IF11922" s="200" t="s">
        <v>23644</v>
      </c>
    </row>
    <row r="11923" spans="237:240" x14ac:dyDescent="0.3">
      <c r="IC11923" s="200" t="s">
        <v>26254</v>
      </c>
      <c r="ID11923" s="200" t="s">
        <v>26243</v>
      </c>
      <c r="IE11923" s="200" t="s">
        <v>26246</v>
      </c>
      <c r="IF11923" s="200" t="s">
        <v>23644</v>
      </c>
    </row>
    <row r="11924" spans="237:240" x14ac:dyDescent="0.3">
      <c r="IC11924" s="200" t="s">
        <v>26255</v>
      </c>
      <c r="ID11924" s="200" t="s">
        <v>26243</v>
      </c>
      <c r="IE11924" s="200" t="s">
        <v>26246</v>
      </c>
      <c r="IF11924" s="200" t="s">
        <v>23644</v>
      </c>
    </row>
    <row r="11925" spans="237:240" x14ac:dyDescent="0.3">
      <c r="IC11925" s="200" t="s">
        <v>26256</v>
      </c>
      <c r="ID11925" s="200" t="s">
        <v>26243</v>
      </c>
      <c r="IE11925" s="200" t="s">
        <v>26246</v>
      </c>
      <c r="IF11925" s="200" t="s">
        <v>23644</v>
      </c>
    </row>
    <row r="11926" spans="237:240" x14ac:dyDescent="0.3">
      <c r="IC11926" s="200" t="s">
        <v>26257</v>
      </c>
      <c r="ID11926" s="200" t="s">
        <v>26258</v>
      </c>
      <c r="IE11926" s="200" t="s">
        <v>26259</v>
      </c>
      <c r="IF11926" s="200" t="s">
        <v>23644</v>
      </c>
    </row>
    <row r="11927" spans="237:240" x14ac:dyDescent="0.3">
      <c r="IC11927" s="200" t="s">
        <v>26260</v>
      </c>
      <c r="ID11927" s="200" t="s">
        <v>26261</v>
      </c>
      <c r="IE11927" s="200" t="s">
        <v>26262</v>
      </c>
      <c r="IF11927" s="200" t="s">
        <v>23644</v>
      </c>
    </row>
    <row r="11928" spans="237:240" x14ac:dyDescent="0.3">
      <c r="IC11928" s="200" t="s">
        <v>26263</v>
      </c>
      <c r="ID11928" s="200" t="s">
        <v>26264</v>
      </c>
      <c r="IE11928" s="200" t="s">
        <v>26265</v>
      </c>
      <c r="IF11928" s="200" t="s">
        <v>23644</v>
      </c>
    </row>
    <row r="11929" spans="237:240" x14ac:dyDescent="0.3">
      <c r="IC11929" s="200" t="s">
        <v>26263</v>
      </c>
      <c r="ID11929" s="200" t="s">
        <v>26266</v>
      </c>
      <c r="IE11929" s="200" t="s">
        <v>26267</v>
      </c>
      <c r="IF11929" s="200" t="s">
        <v>23644</v>
      </c>
    </row>
    <row r="11930" spans="237:240" x14ac:dyDescent="0.3">
      <c r="IC11930" s="200" t="s">
        <v>26268</v>
      </c>
      <c r="ID11930" s="200" t="s">
        <v>26269</v>
      </c>
      <c r="IE11930" s="200" t="s">
        <v>26270</v>
      </c>
      <c r="IF11930" s="200" t="s">
        <v>23644</v>
      </c>
    </row>
    <row r="11931" spans="237:240" x14ac:dyDescent="0.3">
      <c r="IC11931" s="200" t="s">
        <v>26271</v>
      </c>
      <c r="ID11931" s="200" t="s">
        <v>26272</v>
      </c>
      <c r="IE11931" s="200" t="s">
        <v>26273</v>
      </c>
      <c r="IF11931" s="200" t="s">
        <v>23644</v>
      </c>
    </row>
    <row r="11932" spans="237:240" x14ac:dyDescent="0.3">
      <c r="IC11932" s="200" t="s">
        <v>26274</v>
      </c>
      <c r="ID11932" s="200" t="s">
        <v>26275</v>
      </c>
      <c r="IE11932" s="200" t="s">
        <v>26276</v>
      </c>
      <c r="IF11932" s="200" t="s">
        <v>23644</v>
      </c>
    </row>
    <row r="11933" spans="237:240" x14ac:dyDescent="0.3">
      <c r="IC11933" s="200" t="s">
        <v>26277</v>
      </c>
      <c r="ID11933" s="200" t="s">
        <v>26278</v>
      </c>
      <c r="IE11933" s="200" t="s">
        <v>26279</v>
      </c>
      <c r="IF11933" s="200" t="s">
        <v>23644</v>
      </c>
    </row>
    <row r="11934" spans="237:240" x14ac:dyDescent="0.3">
      <c r="IC11934" s="200" t="s">
        <v>26277</v>
      </c>
      <c r="ID11934" s="200" t="s">
        <v>26280</v>
      </c>
      <c r="IE11934" s="200" t="s">
        <v>26281</v>
      </c>
      <c r="IF11934" s="200" t="s">
        <v>23644</v>
      </c>
    </row>
    <row r="11935" spans="237:240" x14ac:dyDescent="0.3">
      <c r="IC11935" s="200" t="s">
        <v>26282</v>
      </c>
      <c r="ID11935" s="200" t="s">
        <v>26283</v>
      </c>
      <c r="IE11935" s="200" t="s">
        <v>26284</v>
      </c>
      <c r="IF11935" s="200" t="s">
        <v>23644</v>
      </c>
    </row>
    <row r="11936" spans="237:240" x14ac:dyDescent="0.3">
      <c r="IC11936" s="200" t="s">
        <v>26285</v>
      </c>
      <c r="ID11936" s="200" t="s">
        <v>26286</v>
      </c>
      <c r="IE11936" s="200" t="s">
        <v>26287</v>
      </c>
      <c r="IF11936" s="200" t="s">
        <v>23644</v>
      </c>
    </row>
    <row r="11937" spans="237:240" x14ac:dyDescent="0.3">
      <c r="IC11937" s="200" t="s">
        <v>26288</v>
      </c>
      <c r="ID11937" s="200" t="s">
        <v>26289</v>
      </c>
      <c r="IE11937" s="200" t="s">
        <v>26290</v>
      </c>
      <c r="IF11937" s="200" t="s">
        <v>23644</v>
      </c>
    </row>
    <row r="11938" spans="237:240" x14ac:dyDescent="0.3">
      <c r="IC11938" s="200" t="s">
        <v>26291</v>
      </c>
      <c r="ID11938" s="200" t="s">
        <v>26292</v>
      </c>
      <c r="IE11938" s="200" t="s">
        <v>26293</v>
      </c>
      <c r="IF11938" s="200" t="s">
        <v>23644</v>
      </c>
    </row>
    <row r="11939" spans="237:240" x14ac:dyDescent="0.3">
      <c r="IC11939" s="200" t="s">
        <v>26294</v>
      </c>
      <c r="ID11939" s="200" t="s">
        <v>26295</v>
      </c>
      <c r="IE11939" s="200" t="s">
        <v>26296</v>
      </c>
      <c r="IF11939" s="200" t="s">
        <v>23644</v>
      </c>
    </row>
    <row r="11940" spans="237:240" x14ac:dyDescent="0.3">
      <c r="IC11940" s="200" t="s">
        <v>26297</v>
      </c>
      <c r="ID11940" s="200" t="s">
        <v>26298</v>
      </c>
      <c r="IE11940" s="200" t="s">
        <v>26299</v>
      </c>
      <c r="IF11940" s="200" t="s">
        <v>23644</v>
      </c>
    </row>
    <row r="11941" spans="237:240" x14ac:dyDescent="0.3">
      <c r="IC11941" s="200" t="s">
        <v>26300</v>
      </c>
      <c r="ID11941" s="200" t="s">
        <v>26301</v>
      </c>
      <c r="IE11941" s="200" t="s">
        <v>26302</v>
      </c>
      <c r="IF11941" s="200" t="s">
        <v>23644</v>
      </c>
    </row>
    <row r="11942" spans="237:240" x14ac:dyDescent="0.3">
      <c r="IC11942" s="200" t="s">
        <v>26303</v>
      </c>
      <c r="ID11942" s="200" t="s">
        <v>26304</v>
      </c>
      <c r="IE11942" s="200" t="s">
        <v>26305</v>
      </c>
      <c r="IF11942" s="200" t="s">
        <v>23644</v>
      </c>
    </row>
    <row r="11943" spans="237:240" x14ac:dyDescent="0.3">
      <c r="IC11943" s="200" t="s">
        <v>26306</v>
      </c>
      <c r="ID11943" s="200" t="s">
        <v>26307</v>
      </c>
      <c r="IE11943" s="200" t="s">
        <v>26308</v>
      </c>
      <c r="IF11943" s="200" t="s">
        <v>23644</v>
      </c>
    </row>
    <row r="11944" spans="237:240" x14ac:dyDescent="0.3">
      <c r="IC11944" s="200" t="s">
        <v>26309</v>
      </c>
      <c r="ID11944" s="200" t="s">
        <v>26310</v>
      </c>
      <c r="IE11944" s="200" t="s">
        <v>26311</v>
      </c>
      <c r="IF11944" s="200" t="s">
        <v>23644</v>
      </c>
    </row>
    <row r="11945" spans="237:240" x14ac:dyDescent="0.3">
      <c r="IC11945" s="200" t="s">
        <v>26312</v>
      </c>
      <c r="ID11945" s="200" t="s">
        <v>26313</v>
      </c>
      <c r="IE11945" s="200" t="s">
        <v>26314</v>
      </c>
      <c r="IF11945" s="200" t="s">
        <v>23644</v>
      </c>
    </row>
    <row r="11946" spans="237:240" x14ac:dyDescent="0.3">
      <c r="IC11946" s="200" t="s">
        <v>26315</v>
      </c>
      <c r="ID11946" s="200" t="s">
        <v>26316</v>
      </c>
      <c r="IE11946" s="200" t="s">
        <v>26317</v>
      </c>
      <c r="IF11946" s="200" t="s">
        <v>23644</v>
      </c>
    </row>
    <row r="11947" spans="237:240" x14ac:dyDescent="0.3">
      <c r="IC11947" s="200" t="s">
        <v>26318</v>
      </c>
      <c r="ID11947" s="200" t="s">
        <v>26319</v>
      </c>
      <c r="IE11947" s="200" t="s">
        <v>26320</v>
      </c>
      <c r="IF11947" s="200" t="s">
        <v>23644</v>
      </c>
    </row>
    <row r="11948" spans="237:240" x14ac:dyDescent="0.3">
      <c r="IC11948" s="200" t="s">
        <v>26321</v>
      </c>
      <c r="ID11948" s="200" t="s">
        <v>26322</v>
      </c>
      <c r="IE11948" s="200" t="s">
        <v>26323</v>
      </c>
      <c r="IF11948" s="200" t="s">
        <v>23644</v>
      </c>
    </row>
    <row r="11949" spans="237:240" x14ac:dyDescent="0.3">
      <c r="IC11949" s="200" t="s">
        <v>26324</v>
      </c>
      <c r="ID11949" s="200" t="s">
        <v>26325</v>
      </c>
      <c r="IE11949" s="200" t="s">
        <v>26326</v>
      </c>
      <c r="IF11949" s="200" t="s">
        <v>23644</v>
      </c>
    </row>
    <row r="11950" spans="237:240" x14ac:dyDescent="0.3">
      <c r="IC11950" s="200" t="s">
        <v>26327</v>
      </c>
      <c r="ID11950" s="200" t="s">
        <v>26328</v>
      </c>
      <c r="IE11950" s="200" t="s">
        <v>26329</v>
      </c>
      <c r="IF11950" s="200" t="s">
        <v>23644</v>
      </c>
    </row>
    <row r="11951" spans="237:240" x14ac:dyDescent="0.3">
      <c r="IC11951" s="200" t="s">
        <v>26330</v>
      </c>
      <c r="ID11951" s="200" t="s">
        <v>26331</v>
      </c>
      <c r="IE11951" s="200" t="s">
        <v>26332</v>
      </c>
      <c r="IF11951" s="200" t="s">
        <v>23644</v>
      </c>
    </row>
    <row r="11952" spans="237:240" x14ac:dyDescent="0.3">
      <c r="IC11952" s="200" t="s">
        <v>26333</v>
      </c>
      <c r="ID11952" s="200" t="s">
        <v>26334</v>
      </c>
      <c r="IE11952" s="200" t="s">
        <v>26335</v>
      </c>
      <c r="IF11952" s="200" t="s">
        <v>23644</v>
      </c>
    </row>
    <row r="11953" spans="237:240" x14ac:dyDescent="0.3">
      <c r="IC11953" s="200" t="s">
        <v>26336</v>
      </c>
      <c r="ID11953" s="200" t="s">
        <v>26337</v>
      </c>
      <c r="IE11953" s="200" t="s">
        <v>26338</v>
      </c>
      <c r="IF11953" s="200" t="s">
        <v>23644</v>
      </c>
    </row>
    <row r="11954" spans="237:240" x14ac:dyDescent="0.3">
      <c r="IC11954" s="200" t="s">
        <v>26339</v>
      </c>
      <c r="ID11954" s="200" t="s">
        <v>26340</v>
      </c>
      <c r="IE11954" s="200" t="s">
        <v>26341</v>
      </c>
      <c r="IF11954" s="200" t="s">
        <v>23644</v>
      </c>
    </row>
    <row r="11955" spans="237:240" x14ac:dyDescent="0.3">
      <c r="IC11955" s="200" t="s">
        <v>26342</v>
      </c>
      <c r="ID11955" s="200" t="s">
        <v>26343</v>
      </c>
      <c r="IE11955" s="200" t="s">
        <v>26344</v>
      </c>
      <c r="IF11955" s="200" t="s">
        <v>23644</v>
      </c>
    </row>
    <row r="11956" spans="237:240" x14ac:dyDescent="0.3">
      <c r="IC11956" s="200" t="s">
        <v>26345</v>
      </c>
      <c r="ID11956" s="200" t="s">
        <v>26346</v>
      </c>
      <c r="IE11956" s="200" t="s">
        <v>26347</v>
      </c>
      <c r="IF11956" s="200" t="s">
        <v>23644</v>
      </c>
    </row>
    <row r="11957" spans="237:240" x14ac:dyDescent="0.3">
      <c r="IC11957" s="200" t="s">
        <v>26348</v>
      </c>
      <c r="ID11957" s="200" t="s">
        <v>26349</v>
      </c>
      <c r="IE11957" s="200" t="s">
        <v>26350</v>
      </c>
      <c r="IF11957" s="200" t="s">
        <v>23644</v>
      </c>
    </row>
    <row r="11958" spans="237:240" x14ac:dyDescent="0.3">
      <c r="IC11958" s="200" t="s">
        <v>26351</v>
      </c>
      <c r="ID11958" s="200" t="s">
        <v>26352</v>
      </c>
      <c r="IE11958" s="200" t="s">
        <v>26353</v>
      </c>
      <c r="IF11958" s="200" t="s">
        <v>23644</v>
      </c>
    </row>
    <row r="11959" spans="237:240" x14ac:dyDescent="0.3">
      <c r="IC11959" s="200" t="s">
        <v>26354</v>
      </c>
      <c r="ID11959" s="200" t="s">
        <v>26355</v>
      </c>
      <c r="IE11959" s="200" t="s">
        <v>26356</v>
      </c>
      <c r="IF11959" s="200" t="s">
        <v>23644</v>
      </c>
    </row>
    <row r="11960" spans="237:240" x14ac:dyDescent="0.3">
      <c r="IC11960" s="200" t="s">
        <v>26357</v>
      </c>
      <c r="ID11960" s="200" t="s">
        <v>26358</v>
      </c>
      <c r="IE11960" s="200" t="s">
        <v>26359</v>
      </c>
      <c r="IF11960" s="200" t="s">
        <v>23644</v>
      </c>
    </row>
    <row r="11961" spans="237:240" x14ac:dyDescent="0.3">
      <c r="IC11961" s="200" t="s">
        <v>26360</v>
      </c>
      <c r="ID11961" s="200" t="s">
        <v>26361</v>
      </c>
      <c r="IE11961" s="200" t="s">
        <v>26362</v>
      </c>
      <c r="IF11961" s="200" t="s">
        <v>23644</v>
      </c>
    </row>
    <row r="11962" spans="237:240" x14ac:dyDescent="0.3">
      <c r="IC11962" s="200" t="s">
        <v>26363</v>
      </c>
      <c r="ID11962" s="200" t="s">
        <v>26364</v>
      </c>
      <c r="IE11962" s="200" t="s">
        <v>26365</v>
      </c>
      <c r="IF11962" s="200" t="s">
        <v>23644</v>
      </c>
    </row>
    <row r="11963" spans="237:240" x14ac:dyDescent="0.3">
      <c r="IC11963" s="200" t="s">
        <v>26366</v>
      </c>
      <c r="ID11963" s="200" t="s">
        <v>26367</v>
      </c>
      <c r="IE11963" s="200" t="s">
        <v>26368</v>
      </c>
      <c r="IF11963" s="200" t="s">
        <v>23644</v>
      </c>
    </row>
    <row r="11964" spans="237:240" x14ac:dyDescent="0.3">
      <c r="IC11964" s="200" t="s">
        <v>26369</v>
      </c>
      <c r="ID11964" s="200" t="s">
        <v>26370</v>
      </c>
      <c r="IE11964" s="200" t="s">
        <v>26371</v>
      </c>
      <c r="IF11964" s="200" t="s">
        <v>23644</v>
      </c>
    </row>
    <row r="11965" spans="237:240" x14ac:dyDescent="0.3">
      <c r="IC11965" s="200" t="s">
        <v>26372</v>
      </c>
      <c r="ID11965" s="200" t="s">
        <v>26373</v>
      </c>
      <c r="IE11965" s="200" t="s">
        <v>26374</v>
      </c>
      <c r="IF11965" s="200" t="s">
        <v>23644</v>
      </c>
    </row>
    <row r="11966" spans="237:240" x14ac:dyDescent="0.3">
      <c r="IC11966" s="200" t="s">
        <v>26375</v>
      </c>
      <c r="ID11966" s="200" t="s">
        <v>26376</v>
      </c>
      <c r="IE11966" s="200" t="s">
        <v>26377</v>
      </c>
      <c r="IF11966" s="200" t="s">
        <v>23644</v>
      </c>
    </row>
    <row r="11967" spans="237:240" x14ac:dyDescent="0.3">
      <c r="IC11967" s="200" t="s">
        <v>26378</v>
      </c>
      <c r="ID11967" s="200" t="s">
        <v>26379</v>
      </c>
      <c r="IE11967" s="200" t="s">
        <v>26380</v>
      </c>
      <c r="IF11967" s="200" t="s">
        <v>23644</v>
      </c>
    </row>
    <row r="11968" spans="237:240" x14ac:dyDescent="0.3">
      <c r="IC11968" s="200" t="s">
        <v>26381</v>
      </c>
      <c r="ID11968" s="200" t="s">
        <v>26382</v>
      </c>
      <c r="IE11968" s="200" t="s">
        <v>26383</v>
      </c>
      <c r="IF11968" s="200" t="s">
        <v>23644</v>
      </c>
    </row>
    <row r="11969" spans="237:240" x14ac:dyDescent="0.3">
      <c r="IC11969" s="200" t="s">
        <v>26384</v>
      </c>
      <c r="ID11969" s="200" t="s">
        <v>26385</v>
      </c>
      <c r="IE11969" s="200" t="s">
        <v>26386</v>
      </c>
      <c r="IF11969" s="200" t="s">
        <v>23644</v>
      </c>
    </row>
    <row r="11970" spans="237:240" x14ac:dyDescent="0.3">
      <c r="IC11970" s="200" t="s">
        <v>26387</v>
      </c>
      <c r="ID11970" s="200" t="s">
        <v>26388</v>
      </c>
      <c r="IE11970" s="200" t="s">
        <v>26389</v>
      </c>
      <c r="IF11970" s="200" t="s">
        <v>23644</v>
      </c>
    </row>
    <row r="11971" spans="237:240" x14ac:dyDescent="0.3">
      <c r="IC11971" s="200" t="s">
        <v>26390</v>
      </c>
      <c r="ID11971" s="200" t="s">
        <v>26391</v>
      </c>
      <c r="IE11971" s="200" t="s">
        <v>26392</v>
      </c>
      <c r="IF11971" s="200" t="s">
        <v>23644</v>
      </c>
    </row>
    <row r="11972" spans="237:240" x14ac:dyDescent="0.3">
      <c r="IC11972" s="200" t="s">
        <v>26393</v>
      </c>
      <c r="ID11972" s="200" t="s">
        <v>26394</v>
      </c>
      <c r="IE11972" s="200" t="s">
        <v>26395</v>
      </c>
      <c r="IF11972" s="200" t="s">
        <v>23644</v>
      </c>
    </row>
    <row r="11973" spans="237:240" x14ac:dyDescent="0.3">
      <c r="IC11973" s="200" t="s">
        <v>26396</v>
      </c>
      <c r="ID11973" s="200" t="s">
        <v>26397</v>
      </c>
      <c r="IE11973" s="200" t="s">
        <v>26398</v>
      </c>
      <c r="IF11973" s="200" t="s">
        <v>23644</v>
      </c>
    </row>
    <row r="11974" spans="237:240" x14ac:dyDescent="0.3">
      <c r="IC11974" s="200" t="s">
        <v>26399</v>
      </c>
      <c r="ID11974" s="200" t="s">
        <v>26400</v>
      </c>
      <c r="IE11974" s="200" t="s">
        <v>26401</v>
      </c>
      <c r="IF11974" s="200" t="s">
        <v>23644</v>
      </c>
    </row>
    <row r="11975" spans="237:240" x14ac:dyDescent="0.3">
      <c r="IC11975" s="200" t="s">
        <v>26402</v>
      </c>
      <c r="ID11975" s="200" t="s">
        <v>26403</v>
      </c>
      <c r="IE11975" s="200" t="s">
        <v>26404</v>
      </c>
      <c r="IF11975" s="200" t="s">
        <v>23644</v>
      </c>
    </row>
    <row r="11976" spans="237:240" x14ac:dyDescent="0.3">
      <c r="IC11976" s="200" t="s">
        <v>26405</v>
      </c>
      <c r="ID11976" s="200" t="s">
        <v>26406</v>
      </c>
      <c r="IE11976" s="200" t="s">
        <v>26407</v>
      </c>
      <c r="IF11976" s="200" t="s">
        <v>23644</v>
      </c>
    </row>
    <row r="11977" spans="237:240" x14ac:dyDescent="0.3">
      <c r="IC11977" s="200" t="s">
        <v>26408</v>
      </c>
      <c r="ID11977" s="200" t="s">
        <v>26409</v>
      </c>
      <c r="IE11977" s="200" t="s">
        <v>26410</v>
      </c>
      <c r="IF11977" s="200" t="s">
        <v>23644</v>
      </c>
    </row>
    <row r="11978" spans="237:240" x14ac:dyDescent="0.3">
      <c r="IC11978" s="200" t="s">
        <v>26411</v>
      </c>
      <c r="ID11978" s="200" t="s">
        <v>26412</v>
      </c>
      <c r="IE11978" s="200" t="s">
        <v>26413</v>
      </c>
      <c r="IF11978" s="200" t="s">
        <v>23644</v>
      </c>
    </row>
    <row r="11979" spans="237:240" x14ac:dyDescent="0.3">
      <c r="IC11979" s="200" t="s">
        <v>26414</v>
      </c>
      <c r="ID11979" s="200" t="s">
        <v>26415</v>
      </c>
      <c r="IE11979" s="200" t="s">
        <v>26416</v>
      </c>
      <c r="IF11979" s="200" t="s">
        <v>23644</v>
      </c>
    </row>
    <row r="11980" spans="237:240" x14ac:dyDescent="0.3">
      <c r="IC11980" s="200" t="s">
        <v>26417</v>
      </c>
      <c r="ID11980" s="200" t="s">
        <v>26418</v>
      </c>
      <c r="IE11980" s="200" t="s">
        <v>26419</v>
      </c>
      <c r="IF11980" s="200" t="s">
        <v>23644</v>
      </c>
    </row>
    <row r="11981" spans="237:240" x14ac:dyDescent="0.3">
      <c r="IC11981" s="200" t="s">
        <v>26420</v>
      </c>
      <c r="ID11981" s="200" t="s">
        <v>26421</v>
      </c>
      <c r="IE11981" s="200" t="s">
        <v>26422</v>
      </c>
      <c r="IF11981" s="200" t="s">
        <v>23644</v>
      </c>
    </row>
    <row r="11982" spans="237:240" x14ac:dyDescent="0.3">
      <c r="IC11982" s="200" t="s">
        <v>26423</v>
      </c>
      <c r="ID11982" s="200" t="s">
        <v>26424</v>
      </c>
      <c r="IE11982" s="200" t="s">
        <v>26425</v>
      </c>
      <c r="IF11982" s="200" t="s">
        <v>23644</v>
      </c>
    </row>
    <row r="11983" spans="237:240" x14ac:dyDescent="0.3">
      <c r="IC11983" s="200" t="s">
        <v>26426</v>
      </c>
      <c r="ID11983" s="200" t="s">
        <v>26427</v>
      </c>
      <c r="IE11983" s="200" t="s">
        <v>26428</v>
      </c>
      <c r="IF11983" s="200" t="s">
        <v>23644</v>
      </c>
    </row>
    <row r="11984" spans="237:240" x14ac:dyDescent="0.3">
      <c r="IC11984" s="200" t="s">
        <v>26429</v>
      </c>
      <c r="ID11984" s="200" t="s">
        <v>26430</v>
      </c>
      <c r="IE11984" s="200" t="s">
        <v>26431</v>
      </c>
      <c r="IF11984" s="200" t="s">
        <v>23644</v>
      </c>
    </row>
    <row r="11985" spans="237:240" x14ac:dyDescent="0.3">
      <c r="IC11985" s="200" t="s">
        <v>26432</v>
      </c>
      <c r="ID11985" s="200" t="s">
        <v>26433</v>
      </c>
      <c r="IE11985" s="200" t="s">
        <v>26434</v>
      </c>
      <c r="IF11985" s="200" t="s">
        <v>23644</v>
      </c>
    </row>
    <row r="11986" spans="237:240" x14ac:dyDescent="0.3">
      <c r="IC11986" s="200" t="s">
        <v>26435</v>
      </c>
      <c r="ID11986" s="200" t="s">
        <v>26436</v>
      </c>
      <c r="IE11986" s="200" t="s">
        <v>26437</v>
      </c>
      <c r="IF11986" s="200" t="s">
        <v>23644</v>
      </c>
    </row>
    <row r="11987" spans="237:240" x14ac:dyDescent="0.3">
      <c r="IC11987" s="200" t="s">
        <v>26438</v>
      </c>
      <c r="ID11987" s="200" t="s">
        <v>26439</v>
      </c>
      <c r="IE11987" s="200" t="s">
        <v>26440</v>
      </c>
      <c r="IF11987" s="200" t="s">
        <v>23644</v>
      </c>
    </row>
    <row r="11988" spans="237:240" x14ac:dyDescent="0.3">
      <c r="IC11988" s="200" t="s">
        <v>26441</v>
      </c>
      <c r="ID11988" s="200" t="s">
        <v>26442</v>
      </c>
      <c r="IE11988" s="200" t="s">
        <v>26443</v>
      </c>
      <c r="IF11988" s="200" t="s">
        <v>23644</v>
      </c>
    </row>
    <row r="11989" spans="237:240" x14ac:dyDescent="0.3">
      <c r="IC11989" s="200" t="s">
        <v>26444</v>
      </c>
      <c r="ID11989" s="200" t="s">
        <v>26445</v>
      </c>
      <c r="IE11989" s="200" t="s">
        <v>26446</v>
      </c>
      <c r="IF11989" s="200" t="s">
        <v>23644</v>
      </c>
    </row>
    <row r="11990" spans="237:240" x14ac:dyDescent="0.3">
      <c r="IC11990" s="200" t="s">
        <v>26447</v>
      </c>
      <c r="ID11990" s="200" t="s">
        <v>26448</v>
      </c>
      <c r="IE11990" s="200" t="s">
        <v>26449</v>
      </c>
      <c r="IF11990" s="200" t="s">
        <v>23644</v>
      </c>
    </row>
    <row r="11991" spans="237:240" x14ac:dyDescent="0.3">
      <c r="IC11991" s="200" t="s">
        <v>26450</v>
      </c>
      <c r="ID11991" s="200" t="s">
        <v>26451</v>
      </c>
      <c r="IE11991" s="200" t="s">
        <v>26452</v>
      </c>
      <c r="IF11991" s="200" t="s">
        <v>23644</v>
      </c>
    </row>
    <row r="11992" spans="237:240" x14ac:dyDescent="0.3">
      <c r="IC11992" s="200" t="s">
        <v>26453</v>
      </c>
      <c r="ID11992" s="200" t="s">
        <v>26454</v>
      </c>
      <c r="IE11992" s="200" t="s">
        <v>26455</v>
      </c>
      <c r="IF11992" s="200" t="s">
        <v>23644</v>
      </c>
    </row>
    <row r="11993" spans="237:240" x14ac:dyDescent="0.3">
      <c r="IC11993" s="200" t="s">
        <v>26456</v>
      </c>
      <c r="ID11993" s="200" t="s">
        <v>20114</v>
      </c>
      <c r="IE11993" s="200" t="s">
        <v>26457</v>
      </c>
      <c r="IF11993" s="200" t="s">
        <v>23644</v>
      </c>
    </row>
    <row r="11994" spans="237:240" x14ac:dyDescent="0.3">
      <c r="IC11994" s="200" t="s">
        <v>26458</v>
      </c>
      <c r="ID11994" s="200" t="s">
        <v>26459</v>
      </c>
      <c r="IE11994" s="200" t="s">
        <v>26460</v>
      </c>
      <c r="IF11994" s="200" t="s">
        <v>23644</v>
      </c>
    </row>
    <row r="11995" spans="237:240" x14ac:dyDescent="0.3">
      <c r="IC11995" s="200" t="s">
        <v>26461</v>
      </c>
      <c r="ID11995" s="200" t="s">
        <v>26462</v>
      </c>
      <c r="IE11995" s="200" t="s">
        <v>26463</v>
      </c>
      <c r="IF11995" s="200" t="s">
        <v>23644</v>
      </c>
    </row>
    <row r="11996" spans="237:240" x14ac:dyDescent="0.3">
      <c r="IC11996" s="200" t="s">
        <v>26464</v>
      </c>
      <c r="ID11996" s="200" t="s">
        <v>26462</v>
      </c>
      <c r="IE11996" s="200" t="s">
        <v>26463</v>
      </c>
      <c r="IF11996" s="200" t="s">
        <v>23644</v>
      </c>
    </row>
    <row r="11997" spans="237:240" x14ac:dyDescent="0.3">
      <c r="IC11997" s="200" t="s">
        <v>26465</v>
      </c>
      <c r="ID11997" s="200" t="s">
        <v>26462</v>
      </c>
      <c r="IE11997" s="200" t="s">
        <v>26463</v>
      </c>
      <c r="IF11997" s="200" t="s">
        <v>23644</v>
      </c>
    </row>
    <row r="11998" spans="237:240" x14ac:dyDescent="0.3">
      <c r="IC11998" s="200" t="s">
        <v>26466</v>
      </c>
      <c r="ID11998" s="200" t="s">
        <v>26467</v>
      </c>
      <c r="IE11998" s="200" t="s">
        <v>26468</v>
      </c>
      <c r="IF11998" s="200" t="s">
        <v>23644</v>
      </c>
    </row>
    <row r="11999" spans="237:240" x14ac:dyDescent="0.3">
      <c r="IC11999" s="200" t="s">
        <v>26469</v>
      </c>
      <c r="ID11999" s="200" t="s">
        <v>19797</v>
      </c>
      <c r="IE11999" s="200" t="s">
        <v>26470</v>
      </c>
      <c r="IF11999" s="200" t="s">
        <v>23644</v>
      </c>
    </row>
    <row r="12000" spans="237:240" x14ac:dyDescent="0.3">
      <c r="IC12000" s="200" t="s">
        <v>26471</v>
      </c>
      <c r="ID12000" s="200" t="s">
        <v>26472</v>
      </c>
      <c r="IE12000" s="200" t="s">
        <v>26473</v>
      </c>
      <c r="IF12000" s="200" t="s">
        <v>23644</v>
      </c>
    </row>
    <row r="12001" spans="237:240" x14ac:dyDescent="0.3">
      <c r="IC12001" s="200" t="s">
        <v>26474</v>
      </c>
      <c r="ID12001" s="200" t="s">
        <v>26475</v>
      </c>
      <c r="IE12001" s="200" t="s">
        <v>26476</v>
      </c>
      <c r="IF12001" s="200" t="s">
        <v>23644</v>
      </c>
    </row>
    <row r="12002" spans="237:240" x14ac:dyDescent="0.3">
      <c r="IC12002" s="200" t="s">
        <v>26477</v>
      </c>
      <c r="ID12002" s="200" t="s">
        <v>26478</v>
      </c>
      <c r="IE12002" s="200" t="s">
        <v>26479</v>
      </c>
      <c r="IF12002" s="200" t="s">
        <v>23644</v>
      </c>
    </row>
    <row r="12003" spans="237:240" x14ac:dyDescent="0.3">
      <c r="IC12003" s="200" t="s">
        <v>26480</v>
      </c>
      <c r="ID12003" s="200" t="s">
        <v>26481</v>
      </c>
      <c r="IE12003" s="200" t="s">
        <v>26482</v>
      </c>
      <c r="IF12003" s="200" t="s">
        <v>23644</v>
      </c>
    </row>
    <row r="12004" spans="237:240" x14ac:dyDescent="0.3">
      <c r="IC12004" s="200" t="s">
        <v>26483</v>
      </c>
      <c r="ID12004" s="200" t="s">
        <v>26484</v>
      </c>
      <c r="IE12004" s="200" t="s">
        <v>26485</v>
      </c>
      <c r="IF12004" s="200" t="s">
        <v>23644</v>
      </c>
    </row>
    <row r="12005" spans="237:240" x14ac:dyDescent="0.3">
      <c r="IC12005" s="200" t="s">
        <v>26486</v>
      </c>
      <c r="ID12005" s="200" t="s">
        <v>26487</v>
      </c>
      <c r="IE12005" s="200" t="s">
        <v>26488</v>
      </c>
      <c r="IF12005" s="200" t="s">
        <v>23644</v>
      </c>
    </row>
    <row r="12006" spans="237:240" x14ac:dyDescent="0.3">
      <c r="IC12006" s="200" t="s">
        <v>26489</v>
      </c>
      <c r="ID12006" s="200" t="s">
        <v>26490</v>
      </c>
      <c r="IE12006" s="200" t="s">
        <v>26491</v>
      </c>
      <c r="IF12006" s="200" t="s">
        <v>23644</v>
      </c>
    </row>
    <row r="12007" spans="237:240" x14ac:dyDescent="0.3">
      <c r="IC12007" s="200" t="s">
        <v>26492</v>
      </c>
      <c r="ID12007" s="200" t="s">
        <v>26493</v>
      </c>
      <c r="IE12007" s="200" t="s">
        <v>26494</v>
      </c>
      <c r="IF12007" s="200" t="s">
        <v>23644</v>
      </c>
    </row>
    <row r="12008" spans="237:240" x14ac:dyDescent="0.3">
      <c r="IC12008" s="200" t="s">
        <v>26495</v>
      </c>
      <c r="ID12008" s="200" t="s">
        <v>26496</v>
      </c>
      <c r="IE12008" s="200" t="s">
        <v>26497</v>
      </c>
      <c r="IF12008" s="200" t="s">
        <v>23644</v>
      </c>
    </row>
    <row r="12009" spans="237:240" x14ac:dyDescent="0.3">
      <c r="IC12009" s="200" t="s">
        <v>26498</v>
      </c>
      <c r="ID12009" s="200" t="s">
        <v>26499</v>
      </c>
      <c r="IE12009" s="200" t="s">
        <v>26500</v>
      </c>
      <c r="IF12009" s="200" t="s">
        <v>23644</v>
      </c>
    </row>
    <row r="12010" spans="237:240" x14ac:dyDescent="0.3">
      <c r="IC12010" s="200" t="s">
        <v>26501</v>
      </c>
      <c r="ID12010" s="200" t="s">
        <v>26502</v>
      </c>
      <c r="IE12010" s="200" t="s">
        <v>26503</v>
      </c>
      <c r="IF12010" s="200" t="s">
        <v>23644</v>
      </c>
    </row>
    <row r="12011" spans="237:240" x14ac:dyDescent="0.3">
      <c r="IC12011" s="200" t="s">
        <v>26504</v>
      </c>
      <c r="ID12011" s="200" t="s">
        <v>20569</v>
      </c>
      <c r="IE12011" s="200" t="s">
        <v>26505</v>
      </c>
      <c r="IF12011" s="200" t="s">
        <v>23644</v>
      </c>
    </row>
    <row r="12012" spans="237:240" x14ac:dyDescent="0.3">
      <c r="IC12012" s="200" t="s">
        <v>26506</v>
      </c>
      <c r="ID12012" s="200" t="s">
        <v>26507</v>
      </c>
      <c r="IE12012" s="200" t="s">
        <v>26508</v>
      </c>
      <c r="IF12012" s="200" t="s">
        <v>23644</v>
      </c>
    </row>
    <row r="12013" spans="237:240" x14ac:dyDescent="0.3">
      <c r="IC12013" s="200" t="s">
        <v>26509</v>
      </c>
      <c r="ID12013" s="200" t="s">
        <v>26510</v>
      </c>
      <c r="IE12013" s="200" t="s">
        <v>26511</v>
      </c>
      <c r="IF12013" s="200" t="s">
        <v>23644</v>
      </c>
    </row>
    <row r="12014" spans="237:240" x14ac:dyDescent="0.3">
      <c r="IC12014" s="200" t="s">
        <v>26512</v>
      </c>
      <c r="ID12014" s="200" t="s">
        <v>26513</v>
      </c>
      <c r="IE12014" s="200" t="s">
        <v>26514</v>
      </c>
      <c r="IF12014" s="200" t="s">
        <v>23644</v>
      </c>
    </row>
    <row r="12015" spans="237:240" x14ac:dyDescent="0.3">
      <c r="IC12015" s="200" t="s">
        <v>26512</v>
      </c>
      <c r="ID12015" s="200" t="s">
        <v>26515</v>
      </c>
      <c r="IE12015" s="200" t="s">
        <v>26516</v>
      </c>
      <c r="IF12015" s="200" t="s">
        <v>23644</v>
      </c>
    </row>
    <row r="12016" spans="237:240" x14ac:dyDescent="0.3">
      <c r="IC12016" s="200" t="s">
        <v>26512</v>
      </c>
      <c r="ID12016" s="200" t="s">
        <v>26517</v>
      </c>
      <c r="IE12016" s="200" t="s">
        <v>26518</v>
      </c>
      <c r="IF12016" s="200" t="s">
        <v>23644</v>
      </c>
    </row>
    <row r="12017" spans="237:240" x14ac:dyDescent="0.3">
      <c r="IC12017" s="200" t="s">
        <v>26512</v>
      </c>
      <c r="ID12017" s="200" t="s">
        <v>26519</v>
      </c>
      <c r="IE12017" s="200" t="s">
        <v>26520</v>
      </c>
      <c r="IF12017" s="200" t="s">
        <v>23644</v>
      </c>
    </row>
    <row r="12018" spans="237:240" x14ac:dyDescent="0.3">
      <c r="IC12018" s="200" t="s">
        <v>26512</v>
      </c>
      <c r="ID12018" s="200" t="s">
        <v>26521</v>
      </c>
      <c r="IE12018" s="200" t="s">
        <v>26522</v>
      </c>
      <c r="IF12018" s="200" t="s">
        <v>23644</v>
      </c>
    </row>
    <row r="12019" spans="237:240" x14ac:dyDescent="0.3">
      <c r="IC12019" s="200" t="s">
        <v>26512</v>
      </c>
      <c r="ID12019" s="200" t="s">
        <v>26523</v>
      </c>
      <c r="IE12019" s="200" t="s">
        <v>26524</v>
      </c>
      <c r="IF12019" s="200" t="s">
        <v>23644</v>
      </c>
    </row>
    <row r="12020" spans="237:240" x14ac:dyDescent="0.3">
      <c r="IC12020" s="200" t="s">
        <v>26512</v>
      </c>
      <c r="ID12020" s="200" t="s">
        <v>26525</v>
      </c>
      <c r="IE12020" s="200" t="s">
        <v>26526</v>
      </c>
      <c r="IF12020" s="200" t="s">
        <v>23644</v>
      </c>
    </row>
    <row r="12021" spans="237:240" x14ac:dyDescent="0.3">
      <c r="IC12021" s="200" t="s">
        <v>26527</v>
      </c>
      <c r="ID12021" s="200" t="s">
        <v>26528</v>
      </c>
      <c r="IE12021" s="200" t="s">
        <v>26529</v>
      </c>
      <c r="IF12021" s="200" t="s">
        <v>23644</v>
      </c>
    </row>
    <row r="12022" spans="237:240" x14ac:dyDescent="0.3">
      <c r="IC12022" s="200" t="s">
        <v>26530</v>
      </c>
      <c r="ID12022" s="200" t="s">
        <v>26531</v>
      </c>
      <c r="IE12022" s="200" t="s">
        <v>26532</v>
      </c>
      <c r="IF12022" s="200" t="s">
        <v>23644</v>
      </c>
    </row>
    <row r="12023" spans="237:240" x14ac:dyDescent="0.3">
      <c r="IC12023" s="200" t="s">
        <v>26533</v>
      </c>
      <c r="ID12023" s="200" t="s">
        <v>26534</v>
      </c>
      <c r="IE12023" s="200" t="s">
        <v>26535</v>
      </c>
      <c r="IF12023" s="200" t="s">
        <v>23644</v>
      </c>
    </row>
    <row r="12024" spans="237:240" x14ac:dyDescent="0.3">
      <c r="IC12024" s="200" t="s">
        <v>26536</v>
      </c>
      <c r="ID12024" s="200" t="s">
        <v>26537</v>
      </c>
      <c r="IE12024" s="200" t="s">
        <v>26538</v>
      </c>
      <c r="IF12024" s="200" t="s">
        <v>23644</v>
      </c>
    </row>
    <row r="12025" spans="237:240" x14ac:dyDescent="0.3">
      <c r="IC12025" s="200" t="s">
        <v>26539</v>
      </c>
      <c r="ID12025" s="200" t="s">
        <v>26540</v>
      </c>
      <c r="IE12025" s="200" t="s">
        <v>26541</v>
      </c>
      <c r="IF12025" s="200" t="s">
        <v>23644</v>
      </c>
    </row>
    <row r="12026" spans="237:240" x14ac:dyDescent="0.3">
      <c r="IC12026" s="200" t="s">
        <v>26542</v>
      </c>
      <c r="ID12026" s="200" t="s">
        <v>26543</v>
      </c>
      <c r="IE12026" s="200" t="s">
        <v>26544</v>
      </c>
      <c r="IF12026" s="200" t="s">
        <v>23644</v>
      </c>
    </row>
    <row r="12027" spans="237:240" x14ac:dyDescent="0.3">
      <c r="IC12027" s="200" t="s">
        <v>26545</v>
      </c>
      <c r="ID12027" s="200" t="s">
        <v>26546</v>
      </c>
      <c r="IE12027" s="200" t="s">
        <v>26547</v>
      </c>
      <c r="IF12027" s="200" t="s">
        <v>23644</v>
      </c>
    </row>
    <row r="12028" spans="237:240" x14ac:dyDescent="0.3">
      <c r="IC12028" s="200" t="s">
        <v>26548</v>
      </c>
      <c r="ID12028" s="200" t="s">
        <v>26549</v>
      </c>
      <c r="IE12028" s="200" t="s">
        <v>26550</v>
      </c>
      <c r="IF12028" s="200" t="s">
        <v>23644</v>
      </c>
    </row>
    <row r="12029" spans="237:240" x14ac:dyDescent="0.3">
      <c r="IC12029" s="200" t="s">
        <v>26548</v>
      </c>
      <c r="ID12029" s="200" t="s">
        <v>26551</v>
      </c>
      <c r="IE12029" s="200" t="s">
        <v>26552</v>
      </c>
      <c r="IF12029" s="200" t="s">
        <v>23644</v>
      </c>
    </row>
    <row r="12030" spans="237:240" x14ac:dyDescent="0.3">
      <c r="IC12030" s="200" t="s">
        <v>26548</v>
      </c>
      <c r="ID12030" s="200" t="s">
        <v>26553</v>
      </c>
      <c r="IE12030" s="200" t="s">
        <v>26554</v>
      </c>
      <c r="IF12030" s="200" t="s">
        <v>23644</v>
      </c>
    </row>
    <row r="12031" spans="237:240" x14ac:dyDescent="0.3">
      <c r="IC12031" s="200" t="s">
        <v>26548</v>
      </c>
      <c r="ID12031" s="200" t="s">
        <v>26555</v>
      </c>
      <c r="IE12031" s="200" t="s">
        <v>26556</v>
      </c>
      <c r="IF12031" s="200" t="s">
        <v>23644</v>
      </c>
    </row>
    <row r="12032" spans="237:240" x14ac:dyDescent="0.3">
      <c r="IC12032" s="200" t="s">
        <v>26557</v>
      </c>
      <c r="ID12032" s="200" t="s">
        <v>26558</v>
      </c>
      <c r="IE12032" s="200" t="s">
        <v>26559</v>
      </c>
      <c r="IF12032" s="200" t="s">
        <v>23644</v>
      </c>
    </row>
    <row r="12033" spans="237:240" x14ac:dyDescent="0.3">
      <c r="IC12033" s="200" t="s">
        <v>26560</v>
      </c>
      <c r="ID12033" s="200" t="s">
        <v>26561</v>
      </c>
      <c r="IE12033" s="200" t="s">
        <v>26562</v>
      </c>
      <c r="IF12033" s="200" t="s">
        <v>23644</v>
      </c>
    </row>
    <row r="12034" spans="237:240" x14ac:dyDescent="0.3">
      <c r="IC12034" s="200" t="s">
        <v>26563</v>
      </c>
      <c r="ID12034" s="200" t="s">
        <v>26564</v>
      </c>
      <c r="IE12034" s="200" t="s">
        <v>26565</v>
      </c>
      <c r="IF12034" s="200" t="s">
        <v>23644</v>
      </c>
    </row>
    <row r="12035" spans="237:240" x14ac:dyDescent="0.3">
      <c r="IC12035" s="200" t="s">
        <v>26566</v>
      </c>
      <c r="ID12035" s="200" t="s">
        <v>26567</v>
      </c>
      <c r="IE12035" s="200" t="s">
        <v>26568</v>
      </c>
      <c r="IF12035" s="200" t="s">
        <v>23644</v>
      </c>
    </row>
    <row r="12036" spans="237:240" x14ac:dyDescent="0.3">
      <c r="IC12036" s="200" t="s">
        <v>26569</v>
      </c>
      <c r="ID12036" s="200" t="s">
        <v>26570</v>
      </c>
      <c r="IE12036" s="200" t="s">
        <v>26571</v>
      </c>
      <c r="IF12036" s="200" t="s">
        <v>23644</v>
      </c>
    </row>
    <row r="12037" spans="237:240" x14ac:dyDescent="0.3">
      <c r="IC12037" s="200" t="s">
        <v>26572</v>
      </c>
      <c r="ID12037" s="200" t="s">
        <v>26573</v>
      </c>
      <c r="IE12037" s="200" t="s">
        <v>26574</v>
      </c>
      <c r="IF12037" s="200" t="s">
        <v>23644</v>
      </c>
    </row>
    <row r="12038" spans="237:240" x14ac:dyDescent="0.3">
      <c r="IC12038" s="200" t="s">
        <v>26575</v>
      </c>
      <c r="ID12038" s="200" t="s">
        <v>26576</v>
      </c>
      <c r="IE12038" s="200" t="s">
        <v>26577</v>
      </c>
      <c r="IF12038" s="200" t="s">
        <v>23644</v>
      </c>
    </row>
    <row r="12039" spans="237:240" x14ac:dyDescent="0.3">
      <c r="IC12039" s="200" t="s">
        <v>26578</v>
      </c>
      <c r="ID12039" s="200" t="s">
        <v>26579</v>
      </c>
      <c r="IE12039" s="200" t="s">
        <v>26580</v>
      </c>
      <c r="IF12039" s="200" t="s">
        <v>23644</v>
      </c>
    </row>
    <row r="12040" spans="237:240" x14ac:dyDescent="0.3">
      <c r="IC12040" s="200" t="s">
        <v>26581</v>
      </c>
      <c r="ID12040" s="200" t="s">
        <v>26582</v>
      </c>
      <c r="IE12040" s="200" t="s">
        <v>26583</v>
      </c>
      <c r="IF12040" s="200" t="s">
        <v>23644</v>
      </c>
    </row>
    <row r="12041" spans="237:240" x14ac:dyDescent="0.3">
      <c r="IC12041" s="200" t="s">
        <v>26584</v>
      </c>
      <c r="ID12041" s="200" t="s">
        <v>26585</v>
      </c>
      <c r="IE12041" s="200" t="s">
        <v>26586</v>
      </c>
      <c r="IF12041" s="200" t="s">
        <v>23644</v>
      </c>
    </row>
    <row r="12042" spans="237:240" x14ac:dyDescent="0.3">
      <c r="IC12042" s="200" t="s">
        <v>26587</v>
      </c>
      <c r="ID12042" s="200" t="s">
        <v>26588</v>
      </c>
      <c r="IE12042" s="200" t="s">
        <v>26589</v>
      </c>
      <c r="IF12042" s="200" t="s">
        <v>23644</v>
      </c>
    </row>
    <row r="12043" spans="237:240" x14ac:dyDescent="0.3">
      <c r="IC12043" s="200" t="s">
        <v>26590</v>
      </c>
      <c r="ID12043" s="200" t="s">
        <v>26591</v>
      </c>
      <c r="IE12043" s="200" t="s">
        <v>26592</v>
      </c>
      <c r="IF12043" s="200" t="s">
        <v>23644</v>
      </c>
    </row>
    <row r="12044" spans="237:240" x14ac:dyDescent="0.3">
      <c r="IC12044" s="200" t="s">
        <v>26593</v>
      </c>
      <c r="ID12044" s="200" t="s">
        <v>26594</v>
      </c>
      <c r="IE12044" s="200" t="s">
        <v>26595</v>
      </c>
      <c r="IF12044" s="200" t="s">
        <v>23644</v>
      </c>
    </row>
    <row r="12045" spans="237:240" x14ac:dyDescent="0.3">
      <c r="IC12045" s="200" t="s">
        <v>26596</v>
      </c>
      <c r="ID12045" s="200" t="s">
        <v>26597</v>
      </c>
      <c r="IE12045" s="200" t="s">
        <v>26598</v>
      </c>
      <c r="IF12045" s="200" t="s">
        <v>23644</v>
      </c>
    </row>
    <row r="12046" spans="237:240" x14ac:dyDescent="0.3">
      <c r="IC12046" s="200" t="s">
        <v>26599</v>
      </c>
      <c r="ID12046" s="200" t="s">
        <v>26600</v>
      </c>
      <c r="IE12046" s="200" t="s">
        <v>26601</v>
      </c>
      <c r="IF12046" s="200" t="s">
        <v>23644</v>
      </c>
    </row>
    <row r="12047" spans="237:240" x14ac:dyDescent="0.3">
      <c r="IC12047" s="200" t="s">
        <v>26602</v>
      </c>
      <c r="ID12047" s="200" t="s">
        <v>26603</v>
      </c>
      <c r="IE12047" s="200" t="s">
        <v>26604</v>
      </c>
      <c r="IF12047" s="200" t="s">
        <v>23644</v>
      </c>
    </row>
    <row r="12048" spans="237:240" x14ac:dyDescent="0.3">
      <c r="IC12048" s="200" t="s">
        <v>26605</v>
      </c>
      <c r="ID12048" s="200" t="s">
        <v>26606</v>
      </c>
      <c r="IE12048" s="200" t="s">
        <v>26607</v>
      </c>
      <c r="IF12048" s="200" t="s">
        <v>23644</v>
      </c>
    </row>
    <row r="12049" spans="237:240" x14ac:dyDescent="0.3">
      <c r="IC12049" s="200" t="s">
        <v>26608</v>
      </c>
      <c r="ID12049" s="200" t="s">
        <v>26609</v>
      </c>
      <c r="IE12049" s="200" t="s">
        <v>26610</v>
      </c>
      <c r="IF12049" s="200" t="s">
        <v>23644</v>
      </c>
    </row>
    <row r="12050" spans="237:240" x14ac:dyDescent="0.3">
      <c r="IC12050" s="200" t="s">
        <v>26611</v>
      </c>
      <c r="ID12050" s="200" t="s">
        <v>26612</v>
      </c>
      <c r="IE12050" s="200" t="s">
        <v>26613</v>
      </c>
      <c r="IF12050" s="200" t="s">
        <v>23644</v>
      </c>
    </row>
    <row r="12051" spans="237:240" x14ac:dyDescent="0.3">
      <c r="IC12051" s="200" t="s">
        <v>26614</v>
      </c>
      <c r="ID12051" s="200" t="s">
        <v>26615</v>
      </c>
      <c r="IE12051" s="200" t="s">
        <v>26616</v>
      </c>
      <c r="IF12051" s="200" t="s">
        <v>23644</v>
      </c>
    </row>
    <row r="12052" spans="237:240" x14ac:dyDescent="0.3">
      <c r="IC12052" s="200" t="s">
        <v>26617</v>
      </c>
      <c r="ID12052" s="200" t="s">
        <v>26618</v>
      </c>
      <c r="IE12052" s="200" t="s">
        <v>26619</v>
      </c>
      <c r="IF12052" s="200" t="s">
        <v>23644</v>
      </c>
    </row>
    <row r="12053" spans="237:240" x14ac:dyDescent="0.3">
      <c r="IC12053" s="200" t="s">
        <v>26620</v>
      </c>
      <c r="ID12053" s="200" t="s">
        <v>26621</v>
      </c>
      <c r="IE12053" s="200" t="s">
        <v>26622</v>
      </c>
      <c r="IF12053" s="200" t="s">
        <v>23644</v>
      </c>
    </row>
    <row r="12054" spans="237:240" x14ac:dyDescent="0.3">
      <c r="IC12054" s="200" t="s">
        <v>26623</v>
      </c>
      <c r="ID12054" s="200" t="s">
        <v>26624</v>
      </c>
      <c r="IE12054" s="200" t="s">
        <v>26625</v>
      </c>
      <c r="IF12054" s="200" t="s">
        <v>23644</v>
      </c>
    </row>
    <row r="12055" spans="237:240" x14ac:dyDescent="0.3">
      <c r="IC12055" s="200" t="s">
        <v>26626</v>
      </c>
      <c r="ID12055" s="200" t="s">
        <v>26627</v>
      </c>
      <c r="IE12055" s="200" t="s">
        <v>26628</v>
      </c>
      <c r="IF12055" s="200" t="s">
        <v>23644</v>
      </c>
    </row>
    <row r="12056" spans="237:240" x14ac:dyDescent="0.3">
      <c r="IC12056" s="200" t="s">
        <v>26629</v>
      </c>
      <c r="ID12056" s="200" t="s">
        <v>26630</v>
      </c>
      <c r="IE12056" s="200" t="s">
        <v>26631</v>
      </c>
      <c r="IF12056" s="200" t="s">
        <v>23644</v>
      </c>
    </row>
    <row r="12057" spans="237:240" x14ac:dyDescent="0.3">
      <c r="IC12057" s="200" t="s">
        <v>26632</v>
      </c>
      <c r="ID12057" s="200" t="s">
        <v>26633</v>
      </c>
      <c r="IE12057" s="200" t="s">
        <v>26634</v>
      </c>
      <c r="IF12057" s="200" t="s">
        <v>23644</v>
      </c>
    </row>
    <row r="12058" spans="237:240" x14ac:dyDescent="0.3">
      <c r="IC12058" s="200" t="s">
        <v>26635</v>
      </c>
      <c r="ID12058" s="200" t="s">
        <v>26636</v>
      </c>
      <c r="IE12058" s="200" t="s">
        <v>26637</v>
      </c>
      <c r="IF12058" s="200" t="s">
        <v>23644</v>
      </c>
    </row>
    <row r="12059" spans="237:240" x14ac:dyDescent="0.3">
      <c r="IC12059" s="200" t="s">
        <v>26638</v>
      </c>
      <c r="ID12059" s="200" t="s">
        <v>26639</v>
      </c>
      <c r="IE12059" s="200" t="s">
        <v>26640</v>
      </c>
      <c r="IF12059" s="200" t="s">
        <v>23644</v>
      </c>
    </row>
    <row r="12060" spans="237:240" x14ac:dyDescent="0.3">
      <c r="IC12060" s="200" t="s">
        <v>26638</v>
      </c>
      <c r="ID12060" s="200" t="s">
        <v>26641</v>
      </c>
      <c r="IE12060" s="200" t="s">
        <v>26642</v>
      </c>
      <c r="IF12060" s="200" t="s">
        <v>23644</v>
      </c>
    </row>
    <row r="12061" spans="237:240" x14ac:dyDescent="0.3">
      <c r="IC12061" s="200" t="s">
        <v>26638</v>
      </c>
      <c r="ID12061" s="200" t="s">
        <v>26643</v>
      </c>
      <c r="IE12061" s="200" t="s">
        <v>26644</v>
      </c>
      <c r="IF12061" s="200" t="s">
        <v>23644</v>
      </c>
    </row>
    <row r="12062" spans="237:240" x14ac:dyDescent="0.3">
      <c r="IC12062" s="200" t="s">
        <v>26645</v>
      </c>
      <c r="ID12062" s="200" t="s">
        <v>26646</v>
      </c>
      <c r="IE12062" s="200" t="s">
        <v>26647</v>
      </c>
      <c r="IF12062" s="200" t="s">
        <v>23644</v>
      </c>
    </row>
    <row r="12063" spans="237:240" x14ac:dyDescent="0.3">
      <c r="IC12063" s="200" t="s">
        <v>26648</v>
      </c>
      <c r="ID12063" s="200" t="s">
        <v>26649</v>
      </c>
      <c r="IE12063" s="200" t="s">
        <v>26650</v>
      </c>
      <c r="IF12063" s="200" t="s">
        <v>23644</v>
      </c>
    </row>
    <row r="12064" spans="237:240" x14ac:dyDescent="0.3">
      <c r="IC12064" s="200" t="s">
        <v>26651</v>
      </c>
      <c r="ID12064" s="200" t="s">
        <v>26652</v>
      </c>
      <c r="IE12064" s="200" t="s">
        <v>26653</v>
      </c>
      <c r="IF12064" s="200" t="s">
        <v>23644</v>
      </c>
    </row>
    <row r="12065" spans="237:240" x14ac:dyDescent="0.3">
      <c r="IC12065" s="200" t="s">
        <v>26654</v>
      </c>
      <c r="ID12065" s="200" t="s">
        <v>26655</v>
      </c>
      <c r="IE12065" s="200" t="s">
        <v>26656</v>
      </c>
      <c r="IF12065" s="200" t="s">
        <v>23644</v>
      </c>
    </row>
    <row r="12066" spans="237:240" x14ac:dyDescent="0.3">
      <c r="IC12066" s="200" t="s">
        <v>26657</v>
      </c>
      <c r="ID12066" s="200" t="s">
        <v>26658</v>
      </c>
      <c r="IE12066" s="200" t="s">
        <v>26659</v>
      </c>
      <c r="IF12066" s="200" t="s">
        <v>23644</v>
      </c>
    </row>
    <row r="12067" spans="237:240" x14ac:dyDescent="0.3">
      <c r="IC12067" s="200" t="s">
        <v>26660</v>
      </c>
      <c r="ID12067" s="200" t="s">
        <v>26661</v>
      </c>
      <c r="IE12067" s="200" t="s">
        <v>26662</v>
      </c>
      <c r="IF12067" s="200" t="s">
        <v>23644</v>
      </c>
    </row>
    <row r="12068" spans="237:240" x14ac:dyDescent="0.3">
      <c r="IC12068" s="200" t="s">
        <v>26663</v>
      </c>
      <c r="ID12068" s="200" t="s">
        <v>26664</v>
      </c>
      <c r="IE12068" s="200" t="s">
        <v>26665</v>
      </c>
      <c r="IF12068" s="200" t="s">
        <v>23644</v>
      </c>
    </row>
    <row r="12069" spans="237:240" x14ac:dyDescent="0.3">
      <c r="IC12069" s="200" t="s">
        <v>26666</v>
      </c>
      <c r="ID12069" s="200" t="s">
        <v>26667</v>
      </c>
      <c r="IE12069" s="200" t="s">
        <v>26668</v>
      </c>
      <c r="IF12069" s="200" t="s">
        <v>23644</v>
      </c>
    </row>
    <row r="12070" spans="237:240" x14ac:dyDescent="0.3">
      <c r="IC12070" s="200" t="s">
        <v>26669</v>
      </c>
      <c r="ID12070" s="200" t="s">
        <v>26670</v>
      </c>
      <c r="IE12070" s="200" t="s">
        <v>26671</v>
      </c>
      <c r="IF12070" s="200" t="s">
        <v>23644</v>
      </c>
    </row>
    <row r="12071" spans="237:240" x14ac:dyDescent="0.3">
      <c r="IC12071" s="200" t="s">
        <v>26672</v>
      </c>
      <c r="ID12071" s="200" t="s">
        <v>5679</v>
      </c>
      <c r="IE12071" s="200" t="s">
        <v>26673</v>
      </c>
      <c r="IF12071" s="200" t="s">
        <v>23644</v>
      </c>
    </row>
    <row r="12072" spans="237:240" x14ac:dyDescent="0.3">
      <c r="IC12072" s="200" t="s">
        <v>26674</v>
      </c>
      <c r="ID12072" s="200" t="s">
        <v>26675</v>
      </c>
      <c r="IE12072" s="200" t="s">
        <v>26676</v>
      </c>
      <c r="IF12072" s="200" t="s">
        <v>23644</v>
      </c>
    </row>
    <row r="12073" spans="237:240" x14ac:dyDescent="0.3">
      <c r="IC12073" s="200" t="s">
        <v>26677</v>
      </c>
      <c r="ID12073" s="200" t="s">
        <v>26678</v>
      </c>
      <c r="IE12073" s="200" t="s">
        <v>26679</v>
      </c>
      <c r="IF12073" s="200" t="s">
        <v>23644</v>
      </c>
    </row>
    <row r="12074" spans="237:240" x14ac:dyDescent="0.3">
      <c r="IC12074" s="200" t="s">
        <v>26680</v>
      </c>
      <c r="ID12074" s="200" t="s">
        <v>26681</v>
      </c>
      <c r="IE12074" s="200" t="s">
        <v>26682</v>
      </c>
      <c r="IF12074" s="200" t="s">
        <v>23644</v>
      </c>
    </row>
    <row r="12075" spans="237:240" x14ac:dyDescent="0.3">
      <c r="IC12075" s="200" t="s">
        <v>26683</v>
      </c>
      <c r="ID12075" s="200" t="s">
        <v>26684</v>
      </c>
      <c r="IE12075" s="200" t="s">
        <v>26685</v>
      </c>
      <c r="IF12075" s="200" t="s">
        <v>23644</v>
      </c>
    </row>
    <row r="12076" spans="237:240" x14ac:dyDescent="0.3">
      <c r="IC12076" s="200" t="s">
        <v>26686</v>
      </c>
      <c r="ID12076" s="200" t="s">
        <v>26687</v>
      </c>
      <c r="IE12076" s="200" t="s">
        <v>26688</v>
      </c>
      <c r="IF12076" s="200" t="s">
        <v>21823</v>
      </c>
    </row>
    <row r="12077" spans="237:240" x14ac:dyDescent="0.3">
      <c r="IC12077" s="200" t="s">
        <v>26689</v>
      </c>
      <c r="ID12077" s="200" t="s">
        <v>26687</v>
      </c>
      <c r="IE12077" s="200" t="s">
        <v>26688</v>
      </c>
      <c r="IF12077" s="200" t="s">
        <v>21823</v>
      </c>
    </row>
    <row r="12078" spans="237:240" x14ac:dyDescent="0.3">
      <c r="IC12078" s="200" t="s">
        <v>26690</v>
      </c>
      <c r="ID12078" s="200" t="s">
        <v>26687</v>
      </c>
      <c r="IE12078" s="200" t="s">
        <v>26688</v>
      </c>
      <c r="IF12078" s="200" t="s">
        <v>21823</v>
      </c>
    </row>
    <row r="12079" spans="237:240" x14ac:dyDescent="0.3">
      <c r="IC12079" s="200" t="s">
        <v>26691</v>
      </c>
      <c r="ID12079" s="200" t="s">
        <v>26687</v>
      </c>
      <c r="IE12079" s="200" t="s">
        <v>26688</v>
      </c>
      <c r="IF12079" s="200" t="s">
        <v>21823</v>
      </c>
    </row>
    <row r="12080" spans="237:240" x14ac:dyDescent="0.3">
      <c r="IC12080" s="200" t="s">
        <v>26692</v>
      </c>
      <c r="ID12080" s="200" t="s">
        <v>26687</v>
      </c>
      <c r="IE12080" s="200" t="s">
        <v>26688</v>
      </c>
      <c r="IF12080" s="200" t="s">
        <v>21823</v>
      </c>
    </row>
    <row r="12081" spans="237:240" x14ac:dyDescent="0.3">
      <c r="IC12081" s="200" t="s">
        <v>26693</v>
      </c>
      <c r="ID12081" s="200" t="s">
        <v>26687</v>
      </c>
      <c r="IE12081" s="200" t="s">
        <v>26688</v>
      </c>
      <c r="IF12081" s="200" t="s">
        <v>21823</v>
      </c>
    </row>
    <row r="12082" spans="237:240" x14ac:dyDescent="0.3">
      <c r="IC12082" s="200" t="s">
        <v>26694</v>
      </c>
      <c r="ID12082" s="200" t="s">
        <v>26687</v>
      </c>
      <c r="IE12082" s="200" t="s">
        <v>26695</v>
      </c>
      <c r="IF12082" s="200" t="s">
        <v>21823</v>
      </c>
    </row>
    <row r="12083" spans="237:240" x14ac:dyDescent="0.3">
      <c r="IC12083" s="200" t="s">
        <v>26696</v>
      </c>
      <c r="ID12083" s="200" t="s">
        <v>26687</v>
      </c>
      <c r="IE12083" s="200" t="s">
        <v>26697</v>
      </c>
      <c r="IF12083" s="200" t="s">
        <v>21823</v>
      </c>
    </row>
    <row r="12084" spans="237:240" x14ac:dyDescent="0.3">
      <c r="IC12084" s="200" t="s">
        <v>26698</v>
      </c>
      <c r="ID12084" s="200" t="s">
        <v>26687</v>
      </c>
      <c r="IE12084" s="200" t="s">
        <v>26697</v>
      </c>
      <c r="IF12084" s="200" t="s">
        <v>21823</v>
      </c>
    </row>
    <row r="12085" spans="237:240" x14ac:dyDescent="0.3">
      <c r="IC12085" s="200" t="s">
        <v>26699</v>
      </c>
      <c r="ID12085" s="200" t="s">
        <v>26687</v>
      </c>
      <c r="IE12085" s="200" t="s">
        <v>26700</v>
      </c>
      <c r="IF12085" s="200" t="s">
        <v>21823</v>
      </c>
    </row>
    <row r="12086" spans="237:240" x14ac:dyDescent="0.3">
      <c r="IC12086" s="200" t="s">
        <v>26701</v>
      </c>
      <c r="ID12086" s="200" t="s">
        <v>26687</v>
      </c>
      <c r="IE12086" s="200" t="s">
        <v>26700</v>
      </c>
      <c r="IF12086" s="200" t="s">
        <v>21823</v>
      </c>
    </row>
    <row r="12087" spans="237:240" x14ac:dyDescent="0.3">
      <c r="IC12087" s="200" t="s">
        <v>26702</v>
      </c>
      <c r="ID12087" s="200" t="s">
        <v>26687</v>
      </c>
      <c r="IE12087" s="200" t="s">
        <v>26700</v>
      </c>
      <c r="IF12087" s="200" t="s">
        <v>21823</v>
      </c>
    </row>
    <row r="12088" spans="237:240" x14ac:dyDescent="0.3">
      <c r="IC12088" s="200" t="s">
        <v>26703</v>
      </c>
      <c r="ID12088" s="200" t="s">
        <v>26687</v>
      </c>
      <c r="IE12088" s="200" t="s">
        <v>26700</v>
      </c>
      <c r="IF12088" s="200" t="s">
        <v>21823</v>
      </c>
    </row>
    <row r="12089" spans="237:240" x14ac:dyDescent="0.3">
      <c r="IC12089" s="200" t="s">
        <v>26704</v>
      </c>
      <c r="ID12089" s="200" t="s">
        <v>26687</v>
      </c>
      <c r="IE12089" s="200" t="s">
        <v>26700</v>
      </c>
      <c r="IF12089" s="200" t="s">
        <v>21823</v>
      </c>
    </row>
    <row r="12090" spans="237:240" x14ac:dyDescent="0.3">
      <c r="IC12090" s="200" t="s">
        <v>26705</v>
      </c>
      <c r="ID12090" s="200" t="s">
        <v>26687</v>
      </c>
      <c r="IE12090" s="200" t="s">
        <v>26700</v>
      </c>
      <c r="IF12090" s="200" t="s">
        <v>21823</v>
      </c>
    </row>
    <row r="12091" spans="237:240" x14ac:dyDescent="0.3">
      <c r="IC12091" s="200" t="s">
        <v>26706</v>
      </c>
      <c r="ID12091" s="200" t="s">
        <v>26687</v>
      </c>
      <c r="IE12091" s="200" t="s">
        <v>26700</v>
      </c>
      <c r="IF12091" s="200" t="s">
        <v>21823</v>
      </c>
    </row>
    <row r="12092" spans="237:240" x14ac:dyDescent="0.3">
      <c r="IC12092" s="200" t="s">
        <v>26707</v>
      </c>
      <c r="ID12092" s="200" t="s">
        <v>26687</v>
      </c>
      <c r="IE12092" s="200" t="s">
        <v>26700</v>
      </c>
      <c r="IF12092" s="200" t="s">
        <v>21823</v>
      </c>
    </row>
    <row r="12093" spans="237:240" x14ac:dyDescent="0.3">
      <c r="IC12093" s="200" t="s">
        <v>26708</v>
      </c>
      <c r="ID12093" s="200" t="s">
        <v>26687</v>
      </c>
      <c r="IE12093" s="200" t="s">
        <v>26709</v>
      </c>
      <c r="IF12093" s="200" t="s">
        <v>21823</v>
      </c>
    </row>
    <row r="12094" spans="237:240" x14ac:dyDescent="0.3">
      <c r="IC12094" s="200" t="s">
        <v>26710</v>
      </c>
      <c r="ID12094" s="200" t="s">
        <v>26687</v>
      </c>
      <c r="IE12094" s="200" t="s">
        <v>26709</v>
      </c>
      <c r="IF12094" s="200" t="s">
        <v>21823</v>
      </c>
    </row>
    <row r="12095" spans="237:240" x14ac:dyDescent="0.3">
      <c r="IC12095" s="200" t="s">
        <v>26711</v>
      </c>
      <c r="ID12095" s="200" t="s">
        <v>26687</v>
      </c>
      <c r="IE12095" s="200" t="s">
        <v>26709</v>
      </c>
      <c r="IF12095" s="200" t="s">
        <v>21823</v>
      </c>
    </row>
    <row r="12096" spans="237:240" x14ac:dyDescent="0.3">
      <c r="IC12096" s="200" t="s">
        <v>26712</v>
      </c>
      <c r="ID12096" s="200" t="s">
        <v>26687</v>
      </c>
      <c r="IE12096" s="200" t="s">
        <v>26709</v>
      </c>
      <c r="IF12096" s="200" t="s">
        <v>21823</v>
      </c>
    </row>
    <row r="12097" spans="237:240" x14ac:dyDescent="0.3">
      <c r="IC12097" s="200" t="s">
        <v>26713</v>
      </c>
      <c r="ID12097" s="200" t="s">
        <v>26687</v>
      </c>
      <c r="IE12097" s="200" t="s">
        <v>26714</v>
      </c>
      <c r="IF12097" s="200" t="s">
        <v>21823</v>
      </c>
    </row>
    <row r="12098" spans="237:240" x14ac:dyDescent="0.3">
      <c r="IC12098" s="200" t="s">
        <v>26715</v>
      </c>
      <c r="ID12098" s="200" t="s">
        <v>26687</v>
      </c>
      <c r="IE12098" s="200" t="s">
        <v>26714</v>
      </c>
      <c r="IF12098" s="200" t="s">
        <v>21823</v>
      </c>
    </row>
    <row r="12099" spans="237:240" x14ac:dyDescent="0.3">
      <c r="IC12099" s="200" t="s">
        <v>26716</v>
      </c>
      <c r="ID12099" s="200" t="s">
        <v>26687</v>
      </c>
      <c r="IE12099" s="200" t="s">
        <v>26714</v>
      </c>
      <c r="IF12099" s="200" t="s">
        <v>21823</v>
      </c>
    </row>
    <row r="12100" spans="237:240" x14ac:dyDescent="0.3">
      <c r="IC12100" s="200" t="s">
        <v>26717</v>
      </c>
      <c r="ID12100" s="200" t="s">
        <v>26687</v>
      </c>
      <c r="IE12100" s="200" t="s">
        <v>26714</v>
      </c>
      <c r="IF12100" s="200" t="s">
        <v>21823</v>
      </c>
    </row>
    <row r="12101" spans="237:240" x14ac:dyDescent="0.3">
      <c r="IC12101" s="200" t="s">
        <v>26718</v>
      </c>
      <c r="ID12101" s="200" t="s">
        <v>26687</v>
      </c>
      <c r="IE12101" s="200" t="s">
        <v>26714</v>
      </c>
      <c r="IF12101" s="200" t="s">
        <v>21823</v>
      </c>
    </row>
    <row r="12102" spans="237:240" x14ac:dyDescent="0.3">
      <c r="IC12102" s="200" t="s">
        <v>26719</v>
      </c>
      <c r="ID12102" s="200" t="s">
        <v>26687</v>
      </c>
      <c r="IE12102" s="200" t="s">
        <v>26714</v>
      </c>
      <c r="IF12102" s="200" t="s">
        <v>21823</v>
      </c>
    </row>
    <row r="12103" spans="237:240" x14ac:dyDescent="0.3">
      <c r="IC12103" s="200" t="s">
        <v>26720</v>
      </c>
      <c r="ID12103" s="200" t="s">
        <v>26687</v>
      </c>
      <c r="IE12103" s="200" t="s">
        <v>26714</v>
      </c>
      <c r="IF12103" s="200" t="s">
        <v>21823</v>
      </c>
    </row>
    <row r="12104" spans="237:240" x14ac:dyDescent="0.3">
      <c r="IC12104" s="200" t="s">
        <v>26721</v>
      </c>
      <c r="ID12104" s="200" t="s">
        <v>26687</v>
      </c>
      <c r="IE12104" s="200" t="s">
        <v>26722</v>
      </c>
      <c r="IF12104" s="200" t="s">
        <v>21823</v>
      </c>
    </row>
    <row r="12105" spans="237:240" x14ac:dyDescent="0.3">
      <c r="IC12105" s="200" t="s">
        <v>26723</v>
      </c>
      <c r="ID12105" s="200" t="s">
        <v>26687</v>
      </c>
      <c r="IE12105" s="200" t="s">
        <v>26722</v>
      </c>
      <c r="IF12105" s="200" t="s">
        <v>21823</v>
      </c>
    </row>
    <row r="12106" spans="237:240" x14ac:dyDescent="0.3">
      <c r="IC12106" s="200" t="s">
        <v>26724</v>
      </c>
      <c r="ID12106" s="200" t="s">
        <v>26687</v>
      </c>
      <c r="IE12106" s="200" t="s">
        <v>26722</v>
      </c>
      <c r="IF12106" s="200" t="s">
        <v>21823</v>
      </c>
    </row>
    <row r="12107" spans="237:240" x14ac:dyDescent="0.3">
      <c r="IC12107" s="200" t="s">
        <v>26725</v>
      </c>
      <c r="ID12107" s="200" t="s">
        <v>26687</v>
      </c>
      <c r="IE12107" s="200" t="s">
        <v>26722</v>
      </c>
      <c r="IF12107" s="200" t="s">
        <v>21823</v>
      </c>
    </row>
    <row r="12108" spans="237:240" x14ac:dyDescent="0.3">
      <c r="IC12108" s="200" t="s">
        <v>26726</v>
      </c>
      <c r="ID12108" s="200" t="s">
        <v>26687</v>
      </c>
      <c r="IE12108" s="200" t="s">
        <v>26722</v>
      </c>
      <c r="IF12108" s="200" t="s">
        <v>21823</v>
      </c>
    </row>
    <row r="12109" spans="237:240" x14ac:dyDescent="0.3">
      <c r="IC12109" s="200" t="s">
        <v>26727</v>
      </c>
      <c r="ID12109" s="200" t="s">
        <v>26687</v>
      </c>
      <c r="IE12109" s="200" t="s">
        <v>26722</v>
      </c>
      <c r="IF12109" s="200" t="s">
        <v>21823</v>
      </c>
    </row>
    <row r="12110" spans="237:240" x14ac:dyDescent="0.3">
      <c r="IC12110" s="200" t="s">
        <v>26728</v>
      </c>
      <c r="ID12110" s="200" t="s">
        <v>26687</v>
      </c>
      <c r="IE12110" s="200" t="s">
        <v>26722</v>
      </c>
      <c r="IF12110" s="200" t="s">
        <v>21823</v>
      </c>
    </row>
    <row r="12111" spans="237:240" x14ac:dyDescent="0.3">
      <c r="IC12111" s="200" t="s">
        <v>26729</v>
      </c>
      <c r="ID12111" s="200" t="s">
        <v>26687</v>
      </c>
      <c r="IE12111" s="200" t="s">
        <v>26722</v>
      </c>
      <c r="IF12111" s="200" t="s">
        <v>21823</v>
      </c>
    </row>
    <row r="12112" spans="237:240" x14ac:dyDescent="0.3">
      <c r="IC12112" s="200" t="s">
        <v>26730</v>
      </c>
      <c r="ID12112" s="200" t="s">
        <v>26687</v>
      </c>
      <c r="IE12112" s="200" t="s">
        <v>26722</v>
      </c>
      <c r="IF12112" s="200" t="s">
        <v>21823</v>
      </c>
    </row>
    <row r="12113" spans="237:240" x14ac:dyDescent="0.3">
      <c r="IC12113" s="200" t="s">
        <v>26731</v>
      </c>
      <c r="ID12113" s="200" t="s">
        <v>26687</v>
      </c>
      <c r="IE12113" s="200" t="s">
        <v>26732</v>
      </c>
      <c r="IF12113" s="200" t="s">
        <v>21823</v>
      </c>
    </row>
    <row r="12114" spans="237:240" x14ac:dyDescent="0.3">
      <c r="IC12114" s="200" t="s">
        <v>26733</v>
      </c>
      <c r="ID12114" s="200" t="s">
        <v>26687</v>
      </c>
      <c r="IE12114" s="200" t="s">
        <v>26732</v>
      </c>
      <c r="IF12114" s="200" t="s">
        <v>21823</v>
      </c>
    </row>
    <row r="12115" spans="237:240" x14ac:dyDescent="0.3">
      <c r="IC12115" s="200" t="s">
        <v>26734</v>
      </c>
      <c r="ID12115" s="200" t="s">
        <v>26687</v>
      </c>
      <c r="IE12115" s="200" t="s">
        <v>26732</v>
      </c>
      <c r="IF12115" s="200" t="s">
        <v>21823</v>
      </c>
    </row>
    <row r="12116" spans="237:240" x14ac:dyDescent="0.3">
      <c r="IC12116" s="200" t="s">
        <v>26735</v>
      </c>
      <c r="ID12116" s="200" t="s">
        <v>26687</v>
      </c>
      <c r="IE12116" s="200" t="s">
        <v>26732</v>
      </c>
      <c r="IF12116" s="200" t="s">
        <v>21823</v>
      </c>
    </row>
    <row r="12117" spans="237:240" x14ac:dyDescent="0.3">
      <c r="IC12117" s="200" t="s">
        <v>26736</v>
      </c>
      <c r="ID12117" s="200" t="s">
        <v>26687</v>
      </c>
      <c r="IE12117" s="200" t="s">
        <v>26732</v>
      </c>
      <c r="IF12117" s="200" t="s">
        <v>21823</v>
      </c>
    </row>
    <row r="12118" spans="237:240" x14ac:dyDescent="0.3">
      <c r="IC12118" s="200" t="s">
        <v>26737</v>
      </c>
      <c r="ID12118" s="200" t="s">
        <v>26687</v>
      </c>
      <c r="IE12118" s="200" t="s">
        <v>26738</v>
      </c>
      <c r="IF12118" s="200" t="s">
        <v>21823</v>
      </c>
    </row>
    <row r="12119" spans="237:240" x14ac:dyDescent="0.3">
      <c r="IC12119" s="200" t="s">
        <v>26739</v>
      </c>
      <c r="ID12119" s="200" t="s">
        <v>26687</v>
      </c>
      <c r="IE12119" s="200" t="s">
        <v>26738</v>
      </c>
      <c r="IF12119" s="200" t="s">
        <v>21823</v>
      </c>
    </row>
    <row r="12120" spans="237:240" x14ac:dyDescent="0.3">
      <c r="IC12120" s="200" t="s">
        <v>26740</v>
      </c>
      <c r="ID12120" s="200" t="s">
        <v>26687</v>
      </c>
      <c r="IE12120" s="200" t="s">
        <v>26738</v>
      </c>
      <c r="IF12120" s="200" t="s">
        <v>21823</v>
      </c>
    </row>
    <row r="12121" spans="237:240" x14ac:dyDescent="0.3">
      <c r="IC12121" s="200" t="s">
        <v>26741</v>
      </c>
      <c r="ID12121" s="200" t="s">
        <v>26687</v>
      </c>
      <c r="IE12121" s="200" t="s">
        <v>26738</v>
      </c>
      <c r="IF12121" s="200" t="s">
        <v>21823</v>
      </c>
    </row>
    <row r="12122" spans="237:240" x14ac:dyDescent="0.3">
      <c r="IC12122" s="200" t="s">
        <v>26742</v>
      </c>
      <c r="ID12122" s="200" t="s">
        <v>26687</v>
      </c>
      <c r="IE12122" s="200" t="s">
        <v>26738</v>
      </c>
      <c r="IF12122" s="200" t="s">
        <v>21823</v>
      </c>
    </row>
    <row r="12123" spans="237:240" x14ac:dyDescent="0.3">
      <c r="IC12123" s="200" t="s">
        <v>26743</v>
      </c>
      <c r="ID12123" s="200" t="s">
        <v>26687</v>
      </c>
      <c r="IE12123" s="200" t="s">
        <v>26738</v>
      </c>
      <c r="IF12123" s="200" t="s">
        <v>21823</v>
      </c>
    </row>
    <row r="12124" spans="237:240" x14ac:dyDescent="0.3">
      <c r="IC12124" s="200" t="s">
        <v>26744</v>
      </c>
      <c r="ID12124" s="200" t="s">
        <v>26687</v>
      </c>
      <c r="IE12124" s="200" t="s">
        <v>26745</v>
      </c>
      <c r="IF12124" s="200" t="s">
        <v>21823</v>
      </c>
    </row>
    <row r="12125" spans="237:240" x14ac:dyDescent="0.3">
      <c r="IC12125" s="200" t="s">
        <v>26746</v>
      </c>
      <c r="ID12125" s="200" t="s">
        <v>26687</v>
      </c>
      <c r="IE12125" s="200" t="s">
        <v>26745</v>
      </c>
      <c r="IF12125" s="200" t="s">
        <v>21823</v>
      </c>
    </row>
    <row r="12126" spans="237:240" x14ac:dyDescent="0.3">
      <c r="IC12126" s="200" t="s">
        <v>26747</v>
      </c>
      <c r="ID12126" s="200" t="s">
        <v>26687</v>
      </c>
      <c r="IE12126" s="200" t="s">
        <v>26745</v>
      </c>
      <c r="IF12126" s="200" t="s">
        <v>21823</v>
      </c>
    </row>
    <row r="12127" spans="237:240" x14ac:dyDescent="0.3">
      <c r="IC12127" s="200" t="s">
        <v>26748</v>
      </c>
      <c r="ID12127" s="200" t="s">
        <v>26687</v>
      </c>
      <c r="IE12127" s="200" t="s">
        <v>26745</v>
      </c>
      <c r="IF12127" s="200" t="s">
        <v>21823</v>
      </c>
    </row>
    <row r="12128" spans="237:240" x14ac:dyDescent="0.3">
      <c r="IC12128" s="200" t="s">
        <v>26749</v>
      </c>
      <c r="ID12128" s="200" t="s">
        <v>26687</v>
      </c>
      <c r="IE12128" s="200" t="s">
        <v>26750</v>
      </c>
      <c r="IF12128" s="200" t="s">
        <v>21823</v>
      </c>
    </row>
    <row r="12129" spans="237:240" x14ac:dyDescent="0.3">
      <c r="IC12129" s="200" t="s">
        <v>26751</v>
      </c>
      <c r="ID12129" s="200" t="s">
        <v>26687</v>
      </c>
      <c r="IE12129" s="200" t="s">
        <v>26750</v>
      </c>
      <c r="IF12129" s="200" t="s">
        <v>21823</v>
      </c>
    </row>
    <row r="12130" spans="237:240" x14ac:dyDescent="0.3">
      <c r="IC12130" s="200" t="s">
        <v>26752</v>
      </c>
      <c r="ID12130" s="200" t="s">
        <v>26687</v>
      </c>
      <c r="IE12130" s="200" t="s">
        <v>26750</v>
      </c>
      <c r="IF12130" s="200" t="s">
        <v>21823</v>
      </c>
    </row>
    <row r="12131" spans="237:240" x14ac:dyDescent="0.3">
      <c r="IC12131" s="200" t="s">
        <v>26753</v>
      </c>
      <c r="ID12131" s="200" t="s">
        <v>26687</v>
      </c>
      <c r="IE12131" s="200" t="s">
        <v>26750</v>
      </c>
      <c r="IF12131" s="200" t="s">
        <v>21823</v>
      </c>
    </row>
    <row r="12132" spans="237:240" x14ac:dyDescent="0.3">
      <c r="IC12132" s="200" t="s">
        <v>26754</v>
      </c>
      <c r="ID12132" s="200" t="s">
        <v>26687</v>
      </c>
      <c r="IE12132" s="200" t="s">
        <v>26750</v>
      </c>
      <c r="IF12132" s="200" t="s">
        <v>21823</v>
      </c>
    </row>
    <row r="12133" spans="237:240" x14ac:dyDescent="0.3">
      <c r="IC12133" s="200" t="s">
        <v>26755</v>
      </c>
      <c r="ID12133" s="200" t="s">
        <v>26687</v>
      </c>
      <c r="IE12133" s="200" t="s">
        <v>26750</v>
      </c>
      <c r="IF12133" s="200" t="s">
        <v>21823</v>
      </c>
    </row>
    <row r="12134" spans="237:240" x14ac:dyDescent="0.3">
      <c r="IC12134" s="200" t="s">
        <v>26756</v>
      </c>
      <c r="ID12134" s="200" t="s">
        <v>26687</v>
      </c>
      <c r="IE12134" s="200" t="s">
        <v>26757</v>
      </c>
      <c r="IF12134" s="200" t="s">
        <v>21823</v>
      </c>
    </row>
    <row r="12135" spans="237:240" x14ac:dyDescent="0.3">
      <c r="IC12135" s="200" t="s">
        <v>26758</v>
      </c>
      <c r="ID12135" s="200" t="s">
        <v>26687</v>
      </c>
      <c r="IE12135" s="200" t="s">
        <v>26757</v>
      </c>
      <c r="IF12135" s="200" t="s">
        <v>21823</v>
      </c>
    </row>
    <row r="12136" spans="237:240" x14ac:dyDescent="0.3">
      <c r="IC12136" s="200" t="s">
        <v>26759</v>
      </c>
      <c r="ID12136" s="200" t="s">
        <v>26687</v>
      </c>
      <c r="IE12136" s="200" t="s">
        <v>26757</v>
      </c>
      <c r="IF12136" s="200" t="s">
        <v>21823</v>
      </c>
    </row>
    <row r="12137" spans="237:240" x14ac:dyDescent="0.3">
      <c r="IC12137" s="200" t="s">
        <v>26760</v>
      </c>
      <c r="ID12137" s="200" t="s">
        <v>26687</v>
      </c>
      <c r="IE12137" s="200" t="s">
        <v>26757</v>
      </c>
      <c r="IF12137" s="200" t="s">
        <v>21823</v>
      </c>
    </row>
    <row r="12138" spans="237:240" x14ac:dyDescent="0.3">
      <c r="IC12138" s="200" t="s">
        <v>26761</v>
      </c>
      <c r="ID12138" s="200" t="s">
        <v>26687</v>
      </c>
      <c r="IE12138" s="200" t="s">
        <v>26757</v>
      </c>
      <c r="IF12138" s="200" t="s">
        <v>21823</v>
      </c>
    </row>
    <row r="12139" spans="237:240" x14ac:dyDescent="0.3">
      <c r="IC12139" s="200" t="s">
        <v>26762</v>
      </c>
      <c r="ID12139" s="200" t="s">
        <v>26687</v>
      </c>
      <c r="IE12139" s="200" t="s">
        <v>26757</v>
      </c>
      <c r="IF12139" s="200" t="s">
        <v>21823</v>
      </c>
    </row>
    <row r="12140" spans="237:240" x14ac:dyDescent="0.3">
      <c r="IC12140" s="200" t="s">
        <v>26763</v>
      </c>
      <c r="ID12140" s="200" t="s">
        <v>26687</v>
      </c>
      <c r="IE12140" s="200" t="s">
        <v>26757</v>
      </c>
      <c r="IF12140" s="200" t="s">
        <v>21823</v>
      </c>
    </row>
    <row r="12141" spans="237:240" x14ac:dyDescent="0.3">
      <c r="IC12141" s="200" t="s">
        <v>26764</v>
      </c>
      <c r="ID12141" s="200" t="s">
        <v>26687</v>
      </c>
      <c r="IE12141" s="200" t="s">
        <v>26765</v>
      </c>
      <c r="IF12141" s="200" t="s">
        <v>21823</v>
      </c>
    </row>
    <row r="12142" spans="237:240" x14ac:dyDescent="0.3">
      <c r="IC12142" s="200" t="s">
        <v>26766</v>
      </c>
      <c r="ID12142" s="200" t="s">
        <v>26687</v>
      </c>
      <c r="IE12142" s="200" t="s">
        <v>26765</v>
      </c>
      <c r="IF12142" s="200" t="s">
        <v>21823</v>
      </c>
    </row>
    <row r="12143" spans="237:240" x14ac:dyDescent="0.3">
      <c r="IC12143" s="200" t="s">
        <v>26767</v>
      </c>
      <c r="ID12143" s="200" t="s">
        <v>26687</v>
      </c>
      <c r="IE12143" s="200" t="s">
        <v>26765</v>
      </c>
      <c r="IF12143" s="200" t="s">
        <v>21823</v>
      </c>
    </row>
    <row r="12144" spans="237:240" x14ac:dyDescent="0.3">
      <c r="IC12144" s="200" t="s">
        <v>26768</v>
      </c>
      <c r="ID12144" s="200" t="s">
        <v>26687</v>
      </c>
      <c r="IE12144" s="200" t="s">
        <v>26769</v>
      </c>
      <c r="IF12144" s="200" t="s">
        <v>21823</v>
      </c>
    </row>
    <row r="12145" spans="237:240" x14ac:dyDescent="0.3">
      <c r="IC12145" s="200" t="s">
        <v>26770</v>
      </c>
      <c r="ID12145" s="200" t="s">
        <v>26687</v>
      </c>
      <c r="IE12145" s="200" t="s">
        <v>26769</v>
      </c>
      <c r="IF12145" s="200" t="s">
        <v>21823</v>
      </c>
    </row>
    <row r="12146" spans="237:240" x14ac:dyDescent="0.3">
      <c r="IC12146" s="200" t="s">
        <v>26771</v>
      </c>
      <c r="ID12146" s="200" t="s">
        <v>26687</v>
      </c>
      <c r="IE12146" s="200" t="s">
        <v>26769</v>
      </c>
      <c r="IF12146" s="200" t="s">
        <v>21823</v>
      </c>
    </row>
    <row r="12147" spans="237:240" x14ac:dyDescent="0.3">
      <c r="IC12147" s="200" t="s">
        <v>26772</v>
      </c>
      <c r="ID12147" s="200" t="s">
        <v>26687</v>
      </c>
      <c r="IE12147" s="200" t="s">
        <v>26773</v>
      </c>
      <c r="IF12147" s="200" t="s">
        <v>21823</v>
      </c>
    </row>
    <row r="12148" spans="237:240" x14ac:dyDescent="0.3">
      <c r="IC12148" s="200" t="s">
        <v>26774</v>
      </c>
      <c r="ID12148" s="200" t="s">
        <v>26687</v>
      </c>
      <c r="IE12148" s="200" t="s">
        <v>26773</v>
      </c>
      <c r="IF12148" s="200" t="s">
        <v>21823</v>
      </c>
    </row>
    <row r="12149" spans="237:240" x14ac:dyDescent="0.3">
      <c r="IC12149" s="200" t="s">
        <v>26775</v>
      </c>
      <c r="ID12149" s="200" t="s">
        <v>26687</v>
      </c>
      <c r="IE12149" s="200" t="s">
        <v>26773</v>
      </c>
      <c r="IF12149" s="200" t="s">
        <v>21823</v>
      </c>
    </row>
    <row r="12150" spans="237:240" x14ac:dyDescent="0.3">
      <c r="IC12150" s="200" t="s">
        <v>26776</v>
      </c>
      <c r="ID12150" s="200" t="s">
        <v>26777</v>
      </c>
      <c r="IE12150" s="200" t="s">
        <v>26778</v>
      </c>
      <c r="IF12150" s="200" t="s">
        <v>21823</v>
      </c>
    </row>
    <row r="12151" spans="237:240" x14ac:dyDescent="0.3">
      <c r="IC12151" s="200" t="s">
        <v>26779</v>
      </c>
      <c r="ID12151" s="200" t="s">
        <v>26780</v>
      </c>
      <c r="IE12151" s="200" t="s">
        <v>26781</v>
      </c>
      <c r="IF12151" s="200" t="s">
        <v>21823</v>
      </c>
    </row>
    <row r="12152" spans="237:240" x14ac:dyDescent="0.3">
      <c r="IC12152" s="200" t="s">
        <v>26782</v>
      </c>
      <c r="ID12152" s="200" t="s">
        <v>26783</v>
      </c>
      <c r="IE12152" s="200" t="s">
        <v>26784</v>
      </c>
      <c r="IF12152" s="200" t="s">
        <v>21823</v>
      </c>
    </row>
    <row r="12153" spans="237:240" x14ac:dyDescent="0.3">
      <c r="IC12153" s="200" t="s">
        <v>26785</v>
      </c>
      <c r="ID12153" s="200" t="s">
        <v>26786</v>
      </c>
      <c r="IE12153" s="200" t="s">
        <v>26787</v>
      </c>
      <c r="IF12153" s="200" t="s">
        <v>21823</v>
      </c>
    </row>
    <row r="12154" spans="237:240" x14ac:dyDescent="0.3">
      <c r="IC12154" s="200" t="s">
        <v>26788</v>
      </c>
      <c r="ID12154" s="200" t="s">
        <v>26789</v>
      </c>
      <c r="IE12154" s="200" t="s">
        <v>26790</v>
      </c>
      <c r="IF12154" s="200" t="s">
        <v>21823</v>
      </c>
    </row>
    <row r="12155" spans="237:240" x14ac:dyDescent="0.3">
      <c r="IC12155" s="200" t="s">
        <v>26791</v>
      </c>
      <c r="ID12155" s="200" t="s">
        <v>26792</v>
      </c>
      <c r="IE12155" s="200" t="s">
        <v>26793</v>
      </c>
      <c r="IF12155" s="200" t="s">
        <v>21823</v>
      </c>
    </row>
    <row r="12156" spans="237:240" x14ac:dyDescent="0.3">
      <c r="IC12156" s="200" t="s">
        <v>26794</v>
      </c>
      <c r="ID12156" s="200" t="s">
        <v>26795</v>
      </c>
      <c r="IE12156" s="200" t="s">
        <v>26796</v>
      </c>
      <c r="IF12156" s="200" t="s">
        <v>21823</v>
      </c>
    </row>
    <row r="12157" spans="237:240" x14ac:dyDescent="0.3">
      <c r="IC12157" s="200" t="s">
        <v>26797</v>
      </c>
      <c r="ID12157" s="200" t="s">
        <v>25817</v>
      </c>
      <c r="IE12157" s="200" t="s">
        <v>26798</v>
      </c>
      <c r="IF12157" s="200" t="s">
        <v>21823</v>
      </c>
    </row>
    <row r="12158" spans="237:240" x14ac:dyDescent="0.3">
      <c r="IC12158" s="200" t="s">
        <v>26799</v>
      </c>
      <c r="ID12158" s="200" t="s">
        <v>26800</v>
      </c>
      <c r="IE12158" s="200" t="s">
        <v>26801</v>
      </c>
      <c r="IF12158" s="200" t="s">
        <v>21823</v>
      </c>
    </row>
    <row r="12159" spans="237:240" x14ac:dyDescent="0.3">
      <c r="IC12159" s="200" t="s">
        <v>26802</v>
      </c>
      <c r="ID12159" s="200" t="s">
        <v>26803</v>
      </c>
      <c r="IE12159" s="200" t="s">
        <v>26804</v>
      </c>
      <c r="IF12159" s="200" t="s">
        <v>21823</v>
      </c>
    </row>
    <row r="12160" spans="237:240" x14ac:dyDescent="0.3">
      <c r="IC12160" s="200" t="s">
        <v>26805</v>
      </c>
      <c r="ID12160" s="200" t="s">
        <v>26806</v>
      </c>
      <c r="IE12160" s="200" t="s">
        <v>26807</v>
      </c>
      <c r="IF12160" s="200" t="s">
        <v>21823</v>
      </c>
    </row>
    <row r="12161" spans="237:240" x14ac:dyDescent="0.3">
      <c r="IC12161" s="200" t="s">
        <v>26808</v>
      </c>
      <c r="ID12161" s="200" t="s">
        <v>26809</v>
      </c>
      <c r="IE12161" s="200" t="s">
        <v>26810</v>
      </c>
      <c r="IF12161" s="200" t="s">
        <v>21823</v>
      </c>
    </row>
    <row r="12162" spans="237:240" x14ac:dyDescent="0.3">
      <c r="IC12162" s="200" t="s">
        <v>26811</v>
      </c>
      <c r="ID12162" s="200" t="s">
        <v>26812</v>
      </c>
      <c r="IE12162" s="200" t="s">
        <v>26813</v>
      </c>
      <c r="IF12162" s="200" t="s">
        <v>21823</v>
      </c>
    </row>
    <row r="12163" spans="237:240" x14ac:dyDescent="0.3">
      <c r="IC12163" s="200" t="s">
        <v>26814</v>
      </c>
      <c r="ID12163" s="200" t="s">
        <v>26815</v>
      </c>
      <c r="IE12163" s="200" t="s">
        <v>26816</v>
      </c>
      <c r="IF12163" s="200" t="s">
        <v>21823</v>
      </c>
    </row>
    <row r="12164" spans="237:240" x14ac:dyDescent="0.3">
      <c r="IC12164" s="200" t="s">
        <v>26817</v>
      </c>
      <c r="ID12164" s="200" t="s">
        <v>26818</v>
      </c>
      <c r="IE12164" s="200" t="s">
        <v>26819</v>
      </c>
      <c r="IF12164" s="200" t="s">
        <v>21823</v>
      </c>
    </row>
    <row r="12165" spans="237:240" x14ac:dyDescent="0.3">
      <c r="IC12165" s="200" t="s">
        <v>26817</v>
      </c>
      <c r="ID12165" s="200" t="s">
        <v>26820</v>
      </c>
      <c r="IE12165" s="200" t="s">
        <v>26821</v>
      </c>
      <c r="IF12165" s="200" t="s">
        <v>21823</v>
      </c>
    </row>
    <row r="12166" spans="237:240" x14ac:dyDescent="0.3">
      <c r="IC12166" s="200" t="s">
        <v>26822</v>
      </c>
      <c r="ID12166" s="200" t="s">
        <v>26823</v>
      </c>
      <c r="IE12166" s="200" t="s">
        <v>26824</v>
      </c>
      <c r="IF12166" s="200" t="s">
        <v>21823</v>
      </c>
    </row>
    <row r="12167" spans="237:240" x14ac:dyDescent="0.3">
      <c r="IC12167" s="200" t="s">
        <v>26825</v>
      </c>
      <c r="ID12167" s="200" t="s">
        <v>26826</v>
      </c>
      <c r="IE12167" s="200" t="s">
        <v>26827</v>
      </c>
      <c r="IF12167" s="200" t="s">
        <v>21823</v>
      </c>
    </row>
    <row r="12168" spans="237:240" x14ac:dyDescent="0.3">
      <c r="IC12168" s="200" t="s">
        <v>26828</v>
      </c>
      <c r="ID12168" s="200" t="s">
        <v>26829</v>
      </c>
      <c r="IE12168" s="200" t="s">
        <v>26830</v>
      </c>
      <c r="IF12168" s="200" t="s">
        <v>21823</v>
      </c>
    </row>
    <row r="12169" spans="237:240" x14ac:dyDescent="0.3">
      <c r="IC12169" s="200" t="s">
        <v>26831</v>
      </c>
      <c r="ID12169" s="200" t="s">
        <v>26832</v>
      </c>
      <c r="IE12169" s="200" t="s">
        <v>26833</v>
      </c>
      <c r="IF12169" s="200" t="s">
        <v>21823</v>
      </c>
    </row>
    <row r="12170" spans="237:240" x14ac:dyDescent="0.3">
      <c r="IC12170" s="200" t="s">
        <v>26834</v>
      </c>
      <c r="ID12170" s="200" t="s">
        <v>26835</v>
      </c>
      <c r="IE12170" s="200" t="s">
        <v>26836</v>
      </c>
      <c r="IF12170" s="200" t="s">
        <v>21823</v>
      </c>
    </row>
    <row r="12171" spans="237:240" x14ac:dyDescent="0.3">
      <c r="IC12171" s="200" t="s">
        <v>26837</v>
      </c>
      <c r="ID12171" s="200" t="s">
        <v>26838</v>
      </c>
      <c r="IE12171" s="200" t="s">
        <v>26839</v>
      </c>
      <c r="IF12171" s="200" t="s">
        <v>21823</v>
      </c>
    </row>
    <row r="12172" spans="237:240" x14ac:dyDescent="0.3">
      <c r="IC12172" s="200" t="s">
        <v>26840</v>
      </c>
      <c r="ID12172" s="200" t="s">
        <v>26841</v>
      </c>
      <c r="IE12172" s="200" t="s">
        <v>26842</v>
      </c>
      <c r="IF12172" s="200" t="s">
        <v>21823</v>
      </c>
    </row>
    <row r="12173" spans="237:240" x14ac:dyDescent="0.3">
      <c r="IC12173" s="200" t="s">
        <v>26843</v>
      </c>
      <c r="ID12173" s="200" t="s">
        <v>5720</v>
      </c>
      <c r="IE12173" s="200" t="s">
        <v>26844</v>
      </c>
      <c r="IF12173" s="200" t="s">
        <v>21823</v>
      </c>
    </row>
    <row r="12174" spans="237:240" x14ac:dyDescent="0.3">
      <c r="IC12174" s="200" t="s">
        <v>26845</v>
      </c>
      <c r="ID12174" s="200" t="s">
        <v>26846</v>
      </c>
      <c r="IE12174" s="200" t="s">
        <v>26847</v>
      </c>
      <c r="IF12174" s="200" t="s">
        <v>21823</v>
      </c>
    </row>
    <row r="12175" spans="237:240" x14ac:dyDescent="0.3">
      <c r="IC12175" s="200" t="s">
        <v>26848</v>
      </c>
      <c r="ID12175" s="200" t="s">
        <v>26849</v>
      </c>
      <c r="IE12175" s="200" t="s">
        <v>26850</v>
      </c>
      <c r="IF12175" s="200" t="s">
        <v>21823</v>
      </c>
    </row>
    <row r="12176" spans="237:240" x14ac:dyDescent="0.3">
      <c r="IC12176" s="200" t="s">
        <v>26851</v>
      </c>
      <c r="ID12176" s="200" t="s">
        <v>26852</v>
      </c>
      <c r="IE12176" s="200" t="s">
        <v>26853</v>
      </c>
      <c r="IF12176" s="200" t="s">
        <v>21823</v>
      </c>
    </row>
    <row r="12177" spans="237:240" x14ac:dyDescent="0.3">
      <c r="IC12177" s="200" t="s">
        <v>26854</v>
      </c>
      <c r="ID12177" s="200" t="s">
        <v>26855</v>
      </c>
      <c r="IE12177" s="200" t="s">
        <v>26856</v>
      </c>
      <c r="IF12177" s="200" t="s">
        <v>21823</v>
      </c>
    </row>
    <row r="12178" spans="237:240" x14ac:dyDescent="0.3">
      <c r="IC12178" s="200" t="s">
        <v>26857</v>
      </c>
      <c r="ID12178" s="200" t="s">
        <v>26858</v>
      </c>
      <c r="IE12178" s="200" t="s">
        <v>26859</v>
      </c>
      <c r="IF12178" s="200" t="s">
        <v>21823</v>
      </c>
    </row>
    <row r="12179" spans="237:240" x14ac:dyDescent="0.3">
      <c r="IC12179" s="200" t="s">
        <v>26860</v>
      </c>
      <c r="ID12179" s="200" t="s">
        <v>26861</v>
      </c>
      <c r="IE12179" s="200" t="s">
        <v>26862</v>
      </c>
      <c r="IF12179" s="200" t="s">
        <v>21823</v>
      </c>
    </row>
    <row r="12180" spans="237:240" x14ac:dyDescent="0.3">
      <c r="IC12180" s="200" t="s">
        <v>26863</v>
      </c>
      <c r="ID12180" s="200" t="s">
        <v>26864</v>
      </c>
      <c r="IE12180" s="200" t="s">
        <v>26865</v>
      </c>
      <c r="IF12180" s="200" t="s">
        <v>21823</v>
      </c>
    </row>
    <row r="12181" spans="237:240" x14ac:dyDescent="0.3">
      <c r="IC12181" s="200" t="s">
        <v>26866</v>
      </c>
      <c r="ID12181" s="200" t="s">
        <v>26867</v>
      </c>
      <c r="IE12181" s="200" t="s">
        <v>26868</v>
      </c>
      <c r="IF12181" s="200" t="s">
        <v>21823</v>
      </c>
    </row>
    <row r="12182" spans="237:240" x14ac:dyDescent="0.3">
      <c r="IC12182" s="200" t="s">
        <v>26869</v>
      </c>
      <c r="ID12182" s="200" t="s">
        <v>26870</v>
      </c>
      <c r="IE12182" s="200" t="s">
        <v>26871</v>
      </c>
      <c r="IF12182" s="200" t="s">
        <v>21823</v>
      </c>
    </row>
    <row r="12183" spans="237:240" x14ac:dyDescent="0.3">
      <c r="IC12183" s="200" t="s">
        <v>26872</v>
      </c>
      <c r="ID12183" s="200" t="s">
        <v>26873</v>
      </c>
      <c r="IE12183" s="200" t="s">
        <v>26874</v>
      </c>
      <c r="IF12183" s="200" t="s">
        <v>21823</v>
      </c>
    </row>
    <row r="12184" spans="237:240" x14ac:dyDescent="0.3">
      <c r="IC12184" s="200" t="s">
        <v>26875</v>
      </c>
      <c r="ID12184" s="200" t="s">
        <v>26876</v>
      </c>
      <c r="IE12184" s="200" t="s">
        <v>26877</v>
      </c>
      <c r="IF12184" s="200" t="s">
        <v>21823</v>
      </c>
    </row>
    <row r="12185" spans="237:240" x14ac:dyDescent="0.3">
      <c r="IC12185" s="200" t="s">
        <v>26878</v>
      </c>
      <c r="ID12185" s="200" t="s">
        <v>26879</v>
      </c>
      <c r="IE12185" s="200" t="s">
        <v>26880</v>
      </c>
      <c r="IF12185" s="200" t="s">
        <v>21823</v>
      </c>
    </row>
    <row r="12186" spans="237:240" x14ac:dyDescent="0.3">
      <c r="IC12186" s="200" t="s">
        <v>26881</v>
      </c>
      <c r="ID12186" s="200" t="s">
        <v>26882</v>
      </c>
      <c r="IE12186" s="200" t="s">
        <v>26883</v>
      </c>
      <c r="IF12186" s="200" t="s">
        <v>21823</v>
      </c>
    </row>
    <row r="12187" spans="237:240" x14ac:dyDescent="0.3">
      <c r="IC12187" s="200" t="s">
        <v>26884</v>
      </c>
      <c r="ID12187" s="200" t="s">
        <v>24545</v>
      </c>
      <c r="IE12187" s="200" t="s">
        <v>26885</v>
      </c>
      <c r="IF12187" s="200" t="s">
        <v>21823</v>
      </c>
    </row>
    <row r="12188" spans="237:240" x14ac:dyDescent="0.3">
      <c r="IC12188" s="200" t="s">
        <v>26886</v>
      </c>
      <c r="ID12188" s="200" t="s">
        <v>26887</v>
      </c>
      <c r="IE12188" s="200" t="s">
        <v>26888</v>
      </c>
      <c r="IF12188" s="200" t="s">
        <v>21823</v>
      </c>
    </row>
    <row r="12189" spans="237:240" x14ac:dyDescent="0.3">
      <c r="IC12189" s="200" t="s">
        <v>26889</v>
      </c>
      <c r="ID12189" s="200" t="s">
        <v>26890</v>
      </c>
      <c r="IE12189" s="200" t="s">
        <v>26891</v>
      </c>
      <c r="IF12189" s="200" t="s">
        <v>21823</v>
      </c>
    </row>
    <row r="12190" spans="237:240" x14ac:dyDescent="0.3">
      <c r="IC12190" s="200" t="s">
        <v>26892</v>
      </c>
      <c r="ID12190" s="200" t="s">
        <v>26893</v>
      </c>
      <c r="IE12190" s="200" t="s">
        <v>26894</v>
      </c>
      <c r="IF12190" s="200" t="s">
        <v>21823</v>
      </c>
    </row>
    <row r="12191" spans="237:240" x14ac:dyDescent="0.3">
      <c r="IC12191" s="200" t="s">
        <v>26895</v>
      </c>
      <c r="ID12191" s="200" t="s">
        <v>26896</v>
      </c>
      <c r="IE12191" s="200" t="s">
        <v>26897</v>
      </c>
      <c r="IF12191" s="200" t="s">
        <v>21823</v>
      </c>
    </row>
    <row r="12192" spans="237:240" x14ac:dyDescent="0.3">
      <c r="IC12192" s="200" t="s">
        <v>26898</v>
      </c>
      <c r="ID12192" s="200" t="s">
        <v>26899</v>
      </c>
      <c r="IE12192" s="200" t="s">
        <v>26900</v>
      </c>
      <c r="IF12192" s="200" t="s">
        <v>21823</v>
      </c>
    </row>
    <row r="12193" spans="237:240" x14ac:dyDescent="0.3">
      <c r="IC12193" s="200" t="s">
        <v>26901</v>
      </c>
      <c r="ID12193" s="200" t="s">
        <v>26902</v>
      </c>
      <c r="IE12193" s="200" t="s">
        <v>26903</v>
      </c>
      <c r="IF12193" s="200" t="s">
        <v>21823</v>
      </c>
    </row>
    <row r="12194" spans="237:240" x14ac:dyDescent="0.3">
      <c r="IC12194" s="200" t="s">
        <v>26904</v>
      </c>
      <c r="ID12194" s="200" t="s">
        <v>26905</v>
      </c>
      <c r="IE12194" s="200" t="s">
        <v>26906</v>
      </c>
      <c r="IF12194" s="200" t="s">
        <v>21823</v>
      </c>
    </row>
    <row r="12195" spans="237:240" x14ac:dyDescent="0.3">
      <c r="IC12195" s="200" t="s">
        <v>26907</v>
      </c>
      <c r="ID12195" s="200" t="s">
        <v>26908</v>
      </c>
      <c r="IE12195" s="200" t="s">
        <v>26909</v>
      </c>
      <c r="IF12195" s="200" t="s">
        <v>21823</v>
      </c>
    </row>
    <row r="12196" spans="237:240" x14ac:dyDescent="0.3">
      <c r="IC12196" s="200" t="s">
        <v>26910</v>
      </c>
      <c r="ID12196" s="200" t="s">
        <v>26911</v>
      </c>
      <c r="IE12196" s="200" t="s">
        <v>26912</v>
      </c>
      <c r="IF12196" s="200" t="s">
        <v>21823</v>
      </c>
    </row>
    <row r="12197" spans="237:240" x14ac:dyDescent="0.3">
      <c r="IC12197" s="200" t="s">
        <v>26913</v>
      </c>
      <c r="ID12197" s="200" t="s">
        <v>26914</v>
      </c>
      <c r="IE12197" s="200" t="s">
        <v>26915</v>
      </c>
      <c r="IF12197" s="200" t="s">
        <v>21823</v>
      </c>
    </row>
    <row r="12198" spans="237:240" x14ac:dyDescent="0.3">
      <c r="IC12198" s="200" t="s">
        <v>26916</v>
      </c>
      <c r="ID12198" s="200" t="s">
        <v>26917</v>
      </c>
      <c r="IE12198" s="200" t="s">
        <v>26918</v>
      </c>
      <c r="IF12198" s="200" t="s">
        <v>21823</v>
      </c>
    </row>
    <row r="12199" spans="237:240" x14ac:dyDescent="0.3">
      <c r="IC12199" s="200" t="s">
        <v>26919</v>
      </c>
      <c r="ID12199" s="200" t="s">
        <v>17434</v>
      </c>
      <c r="IE12199" s="200" t="s">
        <v>26920</v>
      </c>
      <c r="IF12199" s="200" t="s">
        <v>21823</v>
      </c>
    </row>
    <row r="12200" spans="237:240" x14ac:dyDescent="0.3">
      <c r="IC12200" s="200" t="s">
        <v>26921</v>
      </c>
      <c r="ID12200" s="200" t="s">
        <v>26922</v>
      </c>
      <c r="IE12200" s="200" t="s">
        <v>26923</v>
      </c>
      <c r="IF12200" s="200" t="s">
        <v>21823</v>
      </c>
    </row>
    <row r="12201" spans="237:240" x14ac:dyDescent="0.3">
      <c r="IC12201" s="200" t="s">
        <v>26924</v>
      </c>
      <c r="ID12201" s="200" t="s">
        <v>26925</v>
      </c>
      <c r="IE12201" s="200" t="s">
        <v>26926</v>
      </c>
      <c r="IF12201" s="200" t="s">
        <v>21823</v>
      </c>
    </row>
    <row r="12202" spans="237:240" x14ac:dyDescent="0.3">
      <c r="IC12202" s="200" t="s">
        <v>26927</v>
      </c>
      <c r="ID12202" s="200" t="s">
        <v>26928</v>
      </c>
      <c r="IE12202" s="200" t="s">
        <v>26929</v>
      </c>
      <c r="IF12202" s="200" t="s">
        <v>21823</v>
      </c>
    </row>
    <row r="12203" spans="237:240" x14ac:dyDescent="0.3">
      <c r="IC12203" s="200" t="s">
        <v>26930</v>
      </c>
      <c r="ID12203" s="200" t="s">
        <v>26931</v>
      </c>
      <c r="IE12203" s="200" t="s">
        <v>26932</v>
      </c>
      <c r="IF12203" s="200" t="s">
        <v>21823</v>
      </c>
    </row>
    <row r="12204" spans="237:240" x14ac:dyDescent="0.3">
      <c r="IC12204" s="200" t="s">
        <v>26933</v>
      </c>
      <c r="ID12204" s="200" t="s">
        <v>26934</v>
      </c>
      <c r="IE12204" s="200" t="s">
        <v>26935</v>
      </c>
      <c r="IF12204" s="200" t="s">
        <v>21823</v>
      </c>
    </row>
    <row r="12205" spans="237:240" x14ac:dyDescent="0.3">
      <c r="IC12205" s="200" t="s">
        <v>26936</v>
      </c>
      <c r="ID12205" s="200" t="s">
        <v>26937</v>
      </c>
      <c r="IE12205" s="200" t="s">
        <v>26938</v>
      </c>
      <c r="IF12205" s="200" t="s">
        <v>21823</v>
      </c>
    </row>
    <row r="12206" spans="237:240" x14ac:dyDescent="0.3">
      <c r="IC12206" s="200" t="s">
        <v>26939</v>
      </c>
      <c r="ID12206" s="200" t="s">
        <v>26940</v>
      </c>
      <c r="IE12206" s="200" t="s">
        <v>26941</v>
      </c>
      <c r="IF12206" s="200" t="s">
        <v>21823</v>
      </c>
    </row>
    <row r="12207" spans="237:240" x14ac:dyDescent="0.3">
      <c r="IC12207" s="200" t="s">
        <v>26942</v>
      </c>
      <c r="ID12207" s="200" t="s">
        <v>26943</v>
      </c>
      <c r="IE12207" s="200" t="s">
        <v>26944</v>
      </c>
      <c r="IF12207" s="200" t="s">
        <v>21823</v>
      </c>
    </row>
    <row r="12208" spans="237:240" x14ac:dyDescent="0.3">
      <c r="IC12208" s="200" t="s">
        <v>26945</v>
      </c>
      <c r="ID12208" s="200" t="s">
        <v>16383</v>
      </c>
      <c r="IE12208" s="200" t="s">
        <v>26946</v>
      </c>
      <c r="IF12208" s="200" t="s">
        <v>21823</v>
      </c>
    </row>
    <row r="12209" spans="237:240" x14ac:dyDescent="0.3">
      <c r="IC12209" s="200" t="s">
        <v>26945</v>
      </c>
      <c r="ID12209" s="200" t="s">
        <v>26947</v>
      </c>
      <c r="IE12209" s="200" t="s">
        <v>26948</v>
      </c>
      <c r="IF12209" s="200" t="s">
        <v>21823</v>
      </c>
    </row>
    <row r="12210" spans="237:240" x14ac:dyDescent="0.3">
      <c r="IC12210" s="200" t="s">
        <v>26949</v>
      </c>
      <c r="ID12210" s="200" t="s">
        <v>26950</v>
      </c>
      <c r="IE12210" s="200" t="s">
        <v>26951</v>
      </c>
      <c r="IF12210" s="200" t="s">
        <v>21823</v>
      </c>
    </row>
    <row r="12211" spans="237:240" x14ac:dyDescent="0.3">
      <c r="IC12211" s="200" t="s">
        <v>26952</v>
      </c>
      <c r="ID12211" s="200" t="s">
        <v>26953</v>
      </c>
      <c r="IE12211" s="200" t="s">
        <v>26954</v>
      </c>
      <c r="IF12211" s="200" t="s">
        <v>21823</v>
      </c>
    </row>
    <row r="12212" spans="237:240" x14ac:dyDescent="0.3">
      <c r="IC12212" s="200" t="s">
        <v>26955</v>
      </c>
      <c r="ID12212" s="200" t="s">
        <v>26956</v>
      </c>
      <c r="IE12212" s="200" t="s">
        <v>26957</v>
      </c>
      <c r="IF12212" s="200" t="s">
        <v>21823</v>
      </c>
    </row>
    <row r="12213" spans="237:240" x14ac:dyDescent="0.3">
      <c r="IC12213" s="200" t="s">
        <v>26958</v>
      </c>
      <c r="ID12213" s="200" t="s">
        <v>26959</v>
      </c>
      <c r="IE12213" s="200" t="s">
        <v>26960</v>
      </c>
      <c r="IF12213" s="200" t="s">
        <v>21823</v>
      </c>
    </row>
    <row r="12214" spans="237:240" x14ac:dyDescent="0.3">
      <c r="IC12214" s="200" t="s">
        <v>26961</v>
      </c>
      <c r="ID12214" s="200" t="s">
        <v>26962</v>
      </c>
      <c r="IE12214" s="200" t="s">
        <v>26963</v>
      </c>
      <c r="IF12214" s="200" t="s">
        <v>21823</v>
      </c>
    </row>
    <row r="12215" spans="237:240" x14ac:dyDescent="0.3">
      <c r="IC12215" s="200" t="s">
        <v>26964</v>
      </c>
      <c r="ID12215" s="200" t="s">
        <v>26965</v>
      </c>
      <c r="IE12215" s="200" t="s">
        <v>26966</v>
      </c>
      <c r="IF12215" s="200" t="s">
        <v>21823</v>
      </c>
    </row>
    <row r="12216" spans="237:240" x14ac:dyDescent="0.3">
      <c r="IC12216" s="200" t="s">
        <v>26967</v>
      </c>
      <c r="ID12216" s="200" t="s">
        <v>26968</v>
      </c>
      <c r="IE12216" s="200" t="s">
        <v>26969</v>
      </c>
      <c r="IF12216" s="200" t="s">
        <v>21823</v>
      </c>
    </row>
    <row r="12217" spans="237:240" x14ac:dyDescent="0.3">
      <c r="IC12217" s="200" t="s">
        <v>26970</v>
      </c>
      <c r="ID12217" s="200" t="s">
        <v>26971</v>
      </c>
      <c r="IE12217" s="200" t="s">
        <v>26972</v>
      </c>
      <c r="IF12217" s="200" t="s">
        <v>21823</v>
      </c>
    </row>
    <row r="12218" spans="237:240" x14ac:dyDescent="0.3">
      <c r="IC12218" s="200" t="s">
        <v>26973</v>
      </c>
      <c r="ID12218" s="200" t="s">
        <v>26974</v>
      </c>
      <c r="IE12218" s="200" t="s">
        <v>26975</v>
      </c>
      <c r="IF12218" s="200" t="s">
        <v>21823</v>
      </c>
    </row>
    <row r="12219" spans="237:240" x14ac:dyDescent="0.3">
      <c r="IC12219" s="200" t="s">
        <v>26976</v>
      </c>
      <c r="ID12219" s="200" t="s">
        <v>26977</v>
      </c>
      <c r="IE12219" s="200" t="s">
        <v>26978</v>
      </c>
      <c r="IF12219" s="200" t="s">
        <v>21823</v>
      </c>
    </row>
    <row r="12220" spans="237:240" x14ac:dyDescent="0.3">
      <c r="IC12220" s="200" t="s">
        <v>26979</v>
      </c>
      <c r="ID12220" s="200" t="s">
        <v>26980</v>
      </c>
      <c r="IE12220" s="200" t="s">
        <v>26981</v>
      </c>
      <c r="IF12220" s="200" t="s">
        <v>21823</v>
      </c>
    </row>
    <row r="12221" spans="237:240" x14ac:dyDescent="0.3">
      <c r="IC12221" s="200" t="s">
        <v>26982</v>
      </c>
      <c r="ID12221" s="200" t="s">
        <v>26983</v>
      </c>
      <c r="IE12221" s="200" t="s">
        <v>26984</v>
      </c>
      <c r="IF12221" s="200" t="s">
        <v>21823</v>
      </c>
    </row>
    <row r="12222" spans="237:240" x14ac:dyDescent="0.3">
      <c r="IC12222" s="200" t="s">
        <v>26985</v>
      </c>
      <c r="ID12222" s="200" t="s">
        <v>26986</v>
      </c>
      <c r="IE12222" s="200" t="s">
        <v>26987</v>
      </c>
      <c r="IF12222" s="200" t="s">
        <v>21823</v>
      </c>
    </row>
    <row r="12223" spans="237:240" x14ac:dyDescent="0.3">
      <c r="IC12223" s="200" t="s">
        <v>26988</v>
      </c>
      <c r="ID12223" s="200" t="s">
        <v>26989</v>
      </c>
      <c r="IE12223" s="200" t="s">
        <v>26990</v>
      </c>
      <c r="IF12223" s="200" t="s">
        <v>21823</v>
      </c>
    </row>
    <row r="12224" spans="237:240" x14ac:dyDescent="0.3">
      <c r="IC12224" s="200" t="s">
        <v>26991</v>
      </c>
      <c r="ID12224" s="200" t="s">
        <v>26992</v>
      </c>
      <c r="IE12224" s="200" t="s">
        <v>26993</v>
      </c>
      <c r="IF12224" s="200" t="s">
        <v>21823</v>
      </c>
    </row>
    <row r="12225" spans="237:240" x14ac:dyDescent="0.3">
      <c r="IC12225" s="200" t="s">
        <v>26994</v>
      </c>
      <c r="ID12225" s="200" t="s">
        <v>26995</v>
      </c>
      <c r="IE12225" s="200" t="s">
        <v>26996</v>
      </c>
      <c r="IF12225" s="200" t="s">
        <v>21823</v>
      </c>
    </row>
    <row r="12226" spans="237:240" x14ac:dyDescent="0.3">
      <c r="IC12226" s="200" t="s">
        <v>26994</v>
      </c>
      <c r="ID12226" s="200" t="s">
        <v>26997</v>
      </c>
      <c r="IE12226" s="200" t="s">
        <v>26998</v>
      </c>
      <c r="IF12226" s="200" t="s">
        <v>21823</v>
      </c>
    </row>
    <row r="12227" spans="237:240" x14ac:dyDescent="0.3">
      <c r="IC12227" s="200" t="s">
        <v>26994</v>
      </c>
      <c r="ID12227" s="200" t="s">
        <v>26999</v>
      </c>
      <c r="IE12227" s="200" t="s">
        <v>27000</v>
      </c>
      <c r="IF12227" s="200" t="s">
        <v>21823</v>
      </c>
    </row>
    <row r="12228" spans="237:240" x14ac:dyDescent="0.3">
      <c r="IC12228" s="200" t="s">
        <v>27001</v>
      </c>
      <c r="ID12228" s="200" t="s">
        <v>27002</v>
      </c>
      <c r="IE12228" s="200" t="s">
        <v>27003</v>
      </c>
      <c r="IF12228" s="200" t="s">
        <v>21823</v>
      </c>
    </row>
    <row r="12229" spans="237:240" x14ac:dyDescent="0.3">
      <c r="IC12229" s="200" t="s">
        <v>27004</v>
      </c>
      <c r="ID12229" s="200" t="s">
        <v>27005</v>
      </c>
      <c r="IE12229" s="200" t="s">
        <v>27006</v>
      </c>
      <c r="IF12229" s="200" t="s">
        <v>21823</v>
      </c>
    </row>
    <row r="12230" spans="237:240" x14ac:dyDescent="0.3">
      <c r="IC12230" s="200" t="s">
        <v>27007</v>
      </c>
      <c r="ID12230" s="200" t="s">
        <v>27008</v>
      </c>
      <c r="IE12230" s="200" t="s">
        <v>27009</v>
      </c>
      <c r="IF12230" s="200" t="s">
        <v>21823</v>
      </c>
    </row>
    <row r="12231" spans="237:240" x14ac:dyDescent="0.3">
      <c r="IC12231" s="200" t="s">
        <v>27010</v>
      </c>
      <c r="ID12231" s="200" t="s">
        <v>27011</v>
      </c>
      <c r="IE12231" s="200" t="s">
        <v>27012</v>
      </c>
      <c r="IF12231" s="200" t="s">
        <v>21823</v>
      </c>
    </row>
    <row r="12232" spans="237:240" x14ac:dyDescent="0.3">
      <c r="IC12232" s="200" t="s">
        <v>27013</v>
      </c>
      <c r="ID12232" s="200" t="s">
        <v>27014</v>
      </c>
      <c r="IE12232" s="200" t="s">
        <v>27015</v>
      </c>
      <c r="IF12232" s="200" t="s">
        <v>21823</v>
      </c>
    </row>
    <row r="12233" spans="237:240" x14ac:dyDescent="0.3">
      <c r="IC12233" s="200" t="s">
        <v>27016</v>
      </c>
      <c r="ID12233" s="200" t="s">
        <v>27017</v>
      </c>
      <c r="IE12233" s="200" t="s">
        <v>27018</v>
      </c>
      <c r="IF12233" s="200" t="s">
        <v>21823</v>
      </c>
    </row>
    <row r="12234" spans="237:240" x14ac:dyDescent="0.3">
      <c r="IC12234" s="200" t="s">
        <v>27019</v>
      </c>
      <c r="ID12234" s="200" t="s">
        <v>27020</v>
      </c>
      <c r="IE12234" s="200" t="s">
        <v>27021</v>
      </c>
      <c r="IF12234" s="200" t="s">
        <v>21823</v>
      </c>
    </row>
    <row r="12235" spans="237:240" x14ac:dyDescent="0.3">
      <c r="IC12235" s="200" t="s">
        <v>27022</v>
      </c>
      <c r="ID12235" s="200" t="s">
        <v>27023</v>
      </c>
      <c r="IE12235" s="200" t="s">
        <v>27024</v>
      </c>
      <c r="IF12235" s="200" t="s">
        <v>21823</v>
      </c>
    </row>
    <row r="12236" spans="237:240" x14ac:dyDescent="0.3">
      <c r="IC12236" s="200" t="s">
        <v>27025</v>
      </c>
      <c r="ID12236" s="200" t="s">
        <v>27026</v>
      </c>
      <c r="IE12236" s="200" t="s">
        <v>27027</v>
      </c>
      <c r="IF12236" s="200" t="s">
        <v>21823</v>
      </c>
    </row>
    <row r="12237" spans="237:240" x14ac:dyDescent="0.3">
      <c r="IC12237" s="200" t="s">
        <v>27028</v>
      </c>
      <c r="ID12237" s="200" t="s">
        <v>27029</v>
      </c>
      <c r="IE12237" s="200" t="s">
        <v>27030</v>
      </c>
      <c r="IF12237" s="200" t="s">
        <v>21823</v>
      </c>
    </row>
    <row r="12238" spans="237:240" x14ac:dyDescent="0.3">
      <c r="IC12238" s="200" t="s">
        <v>27031</v>
      </c>
      <c r="ID12238" s="200" t="s">
        <v>27032</v>
      </c>
      <c r="IE12238" s="200" t="s">
        <v>27033</v>
      </c>
      <c r="IF12238" s="200" t="s">
        <v>21823</v>
      </c>
    </row>
    <row r="12239" spans="237:240" x14ac:dyDescent="0.3">
      <c r="IC12239" s="200" t="s">
        <v>27034</v>
      </c>
      <c r="ID12239" s="200" t="s">
        <v>27035</v>
      </c>
      <c r="IE12239" s="200" t="s">
        <v>27036</v>
      </c>
      <c r="IF12239" s="200" t="s">
        <v>21823</v>
      </c>
    </row>
    <row r="12240" spans="237:240" x14ac:dyDescent="0.3">
      <c r="IC12240" s="200" t="s">
        <v>27037</v>
      </c>
      <c r="ID12240" s="200" t="s">
        <v>27038</v>
      </c>
      <c r="IE12240" s="200" t="s">
        <v>27039</v>
      </c>
      <c r="IF12240" s="200" t="s">
        <v>21823</v>
      </c>
    </row>
    <row r="12241" spans="237:240" x14ac:dyDescent="0.3">
      <c r="IC12241" s="200" t="s">
        <v>27040</v>
      </c>
      <c r="ID12241" s="200" t="s">
        <v>27041</v>
      </c>
      <c r="IE12241" s="200" t="s">
        <v>27042</v>
      </c>
      <c r="IF12241" s="200" t="s">
        <v>21823</v>
      </c>
    </row>
    <row r="12242" spans="237:240" x14ac:dyDescent="0.3">
      <c r="IC12242" s="200" t="s">
        <v>27043</v>
      </c>
      <c r="ID12242" s="200" t="s">
        <v>27044</v>
      </c>
      <c r="IE12242" s="200" t="s">
        <v>27045</v>
      </c>
      <c r="IF12242" s="200" t="s">
        <v>21823</v>
      </c>
    </row>
    <row r="12243" spans="237:240" x14ac:dyDescent="0.3">
      <c r="IC12243" s="200" t="s">
        <v>27046</v>
      </c>
      <c r="ID12243" s="200" t="s">
        <v>27047</v>
      </c>
      <c r="IE12243" s="200" t="s">
        <v>27048</v>
      </c>
      <c r="IF12243" s="200" t="s">
        <v>21823</v>
      </c>
    </row>
    <row r="12244" spans="237:240" x14ac:dyDescent="0.3">
      <c r="IC12244" s="200" t="s">
        <v>27049</v>
      </c>
      <c r="ID12244" s="200" t="s">
        <v>27050</v>
      </c>
      <c r="IE12244" s="200" t="s">
        <v>27051</v>
      </c>
      <c r="IF12244" s="200" t="s">
        <v>21823</v>
      </c>
    </row>
    <row r="12245" spans="237:240" x14ac:dyDescent="0.3">
      <c r="IC12245" s="200" t="s">
        <v>27052</v>
      </c>
      <c r="ID12245" s="200" t="s">
        <v>27053</v>
      </c>
      <c r="IE12245" s="200" t="s">
        <v>27054</v>
      </c>
      <c r="IF12245" s="200" t="s">
        <v>21823</v>
      </c>
    </row>
    <row r="12246" spans="237:240" x14ac:dyDescent="0.3">
      <c r="IC12246" s="200" t="s">
        <v>27055</v>
      </c>
      <c r="ID12246" s="200" t="s">
        <v>27056</v>
      </c>
      <c r="IE12246" s="200" t="s">
        <v>27057</v>
      </c>
      <c r="IF12246" s="200" t="s">
        <v>21823</v>
      </c>
    </row>
    <row r="12247" spans="237:240" x14ac:dyDescent="0.3">
      <c r="IC12247" s="200" t="s">
        <v>27058</v>
      </c>
      <c r="ID12247" s="200" t="s">
        <v>27059</v>
      </c>
      <c r="IE12247" s="200" t="s">
        <v>27060</v>
      </c>
      <c r="IF12247" s="200" t="s">
        <v>21823</v>
      </c>
    </row>
    <row r="12248" spans="237:240" x14ac:dyDescent="0.3">
      <c r="IC12248" s="200" t="s">
        <v>27061</v>
      </c>
      <c r="ID12248" s="200" t="s">
        <v>27062</v>
      </c>
      <c r="IE12248" s="200" t="s">
        <v>27063</v>
      </c>
      <c r="IF12248" s="200" t="s">
        <v>21823</v>
      </c>
    </row>
    <row r="12249" spans="237:240" x14ac:dyDescent="0.3">
      <c r="IC12249" s="200" t="s">
        <v>27064</v>
      </c>
      <c r="ID12249" s="200" t="s">
        <v>27065</v>
      </c>
      <c r="IE12249" s="200" t="s">
        <v>27066</v>
      </c>
      <c r="IF12249" s="200" t="s">
        <v>21823</v>
      </c>
    </row>
    <row r="12250" spans="237:240" x14ac:dyDescent="0.3">
      <c r="IC12250" s="200" t="s">
        <v>27067</v>
      </c>
      <c r="ID12250" s="200" t="s">
        <v>27068</v>
      </c>
      <c r="IE12250" s="200" t="s">
        <v>27069</v>
      </c>
      <c r="IF12250" s="200" t="s">
        <v>21823</v>
      </c>
    </row>
    <row r="12251" spans="237:240" x14ac:dyDescent="0.3">
      <c r="IC12251" s="200" t="s">
        <v>27070</v>
      </c>
      <c r="ID12251" s="200" t="s">
        <v>27071</v>
      </c>
      <c r="IE12251" s="200" t="s">
        <v>27072</v>
      </c>
      <c r="IF12251" s="200" t="s">
        <v>21823</v>
      </c>
    </row>
    <row r="12252" spans="237:240" x14ac:dyDescent="0.3">
      <c r="IC12252" s="200" t="s">
        <v>27073</v>
      </c>
      <c r="ID12252" s="200" t="s">
        <v>27074</v>
      </c>
      <c r="IE12252" s="200" t="s">
        <v>27075</v>
      </c>
      <c r="IF12252" s="200" t="s">
        <v>21823</v>
      </c>
    </row>
    <row r="12253" spans="237:240" x14ac:dyDescent="0.3">
      <c r="IC12253" s="200" t="s">
        <v>27076</v>
      </c>
      <c r="ID12253" s="200" t="s">
        <v>27077</v>
      </c>
      <c r="IE12253" s="200" t="s">
        <v>27078</v>
      </c>
      <c r="IF12253" s="200" t="s">
        <v>21823</v>
      </c>
    </row>
    <row r="12254" spans="237:240" x14ac:dyDescent="0.3">
      <c r="IC12254" s="200" t="s">
        <v>27079</v>
      </c>
      <c r="ID12254" s="200" t="s">
        <v>27080</v>
      </c>
      <c r="IE12254" s="200" t="s">
        <v>27081</v>
      </c>
      <c r="IF12254" s="200" t="s">
        <v>21823</v>
      </c>
    </row>
    <row r="12255" spans="237:240" x14ac:dyDescent="0.3">
      <c r="IC12255" s="200" t="s">
        <v>27082</v>
      </c>
      <c r="ID12255" s="200" t="s">
        <v>27083</v>
      </c>
      <c r="IE12255" s="200" t="s">
        <v>27084</v>
      </c>
      <c r="IF12255" s="200" t="s">
        <v>21823</v>
      </c>
    </row>
    <row r="12256" spans="237:240" x14ac:dyDescent="0.3">
      <c r="IC12256" s="200" t="s">
        <v>27085</v>
      </c>
      <c r="ID12256" s="200" t="s">
        <v>21013</v>
      </c>
      <c r="IE12256" s="200" t="s">
        <v>27086</v>
      </c>
      <c r="IF12256" s="200" t="s">
        <v>21823</v>
      </c>
    </row>
    <row r="12257" spans="237:240" x14ac:dyDescent="0.3">
      <c r="IC12257" s="200" t="s">
        <v>27087</v>
      </c>
      <c r="ID12257" s="200" t="s">
        <v>21013</v>
      </c>
      <c r="IE12257" s="200" t="s">
        <v>27086</v>
      </c>
      <c r="IF12257" s="200" t="s">
        <v>21823</v>
      </c>
    </row>
    <row r="12258" spans="237:240" x14ac:dyDescent="0.3">
      <c r="IC12258" s="200" t="s">
        <v>27088</v>
      </c>
      <c r="ID12258" s="200" t="s">
        <v>21013</v>
      </c>
      <c r="IE12258" s="200" t="s">
        <v>27086</v>
      </c>
      <c r="IF12258" s="200" t="s">
        <v>21823</v>
      </c>
    </row>
    <row r="12259" spans="237:240" x14ac:dyDescent="0.3">
      <c r="IC12259" s="200" t="s">
        <v>27089</v>
      </c>
      <c r="ID12259" s="200" t="s">
        <v>27090</v>
      </c>
      <c r="IE12259" s="200" t="s">
        <v>27091</v>
      </c>
      <c r="IF12259" s="200" t="s">
        <v>21823</v>
      </c>
    </row>
    <row r="12260" spans="237:240" x14ac:dyDescent="0.3">
      <c r="IC12260" s="200" t="s">
        <v>27092</v>
      </c>
      <c r="ID12260" s="200" t="s">
        <v>27093</v>
      </c>
      <c r="IE12260" s="200" t="s">
        <v>27094</v>
      </c>
      <c r="IF12260" s="200" t="s">
        <v>21823</v>
      </c>
    </row>
    <row r="12261" spans="237:240" x14ac:dyDescent="0.3">
      <c r="IC12261" s="200" t="s">
        <v>27095</v>
      </c>
      <c r="ID12261" s="200" t="s">
        <v>27096</v>
      </c>
      <c r="IE12261" s="200" t="s">
        <v>27097</v>
      </c>
      <c r="IF12261" s="200" t="s">
        <v>21823</v>
      </c>
    </row>
    <row r="12262" spans="237:240" x14ac:dyDescent="0.3">
      <c r="IC12262" s="200" t="s">
        <v>27098</v>
      </c>
      <c r="ID12262" s="200" t="s">
        <v>27099</v>
      </c>
      <c r="IE12262" s="200" t="s">
        <v>27100</v>
      </c>
      <c r="IF12262" s="200" t="s">
        <v>21823</v>
      </c>
    </row>
    <row r="12263" spans="237:240" x14ac:dyDescent="0.3">
      <c r="IC12263" s="200" t="s">
        <v>27101</v>
      </c>
      <c r="ID12263" s="200" t="s">
        <v>27102</v>
      </c>
      <c r="IE12263" s="200" t="s">
        <v>27103</v>
      </c>
      <c r="IF12263" s="200" t="s">
        <v>21823</v>
      </c>
    </row>
    <row r="12264" spans="237:240" x14ac:dyDescent="0.3">
      <c r="IC12264" s="200" t="s">
        <v>27104</v>
      </c>
      <c r="ID12264" s="200" t="s">
        <v>27105</v>
      </c>
      <c r="IE12264" s="200" t="s">
        <v>27106</v>
      </c>
      <c r="IF12264" s="200" t="s">
        <v>21823</v>
      </c>
    </row>
    <row r="12265" spans="237:240" x14ac:dyDescent="0.3">
      <c r="IC12265" s="200" t="s">
        <v>27107</v>
      </c>
      <c r="ID12265" s="200" t="s">
        <v>27108</v>
      </c>
      <c r="IE12265" s="200" t="s">
        <v>27109</v>
      </c>
      <c r="IF12265" s="200" t="s">
        <v>21823</v>
      </c>
    </row>
    <row r="12266" spans="237:240" x14ac:dyDescent="0.3">
      <c r="IC12266" s="200" t="s">
        <v>27110</v>
      </c>
      <c r="ID12266" s="200" t="s">
        <v>27111</v>
      </c>
      <c r="IE12266" s="200" t="s">
        <v>27112</v>
      </c>
      <c r="IF12266" s="200" t="s">
        <v>21823</v>
      </c>
    </row>
    <row r="12267" spans="237:240" x14ac:dyDescent="0.3">
      <c r="IC12267" s="200" t="s">
        <v>27113</v>
      </c>
      <c r="ID12267" s="200" t="s">
        <v>27114</v>
      </c>
      <c r="IE12267" s="200" t="s">
        <v>27115</v>
      </c>
      <c r="IF12267" s="200" t="s">
        <v>21823</v>
      </c>
    </row>
    <row r="12268" spans="237:240" x14ac:dyDescent="0.3">
      <c r="IC12268" s="200" t="s">
        <v>27116</v>
      </c>
      <c r="ID12268" s="200" t="s">
        <v>27117</v>
      </c>
      <c r="IE12268" s="200" t="s">
        <v>27118</v>
      </c>
      <c r="IF12268" s="200" t="s">
        <v>21823</v>
      </c>
    </row>
    <row r="12269" spans="237:240" x14ac:dyDescent="0.3">
      <c r="IC12269" s="200" t="s">
        <v>27119</v>
      </c>
      <c r="ID12269" s="200" t="s">
        <v>27120</v>
      </c>
      <c r="IE12269" s="200" t="s">
        <v>27121</v>
      </c>
      <c r="IF12269" s="200" t="s">
        <v>21823</v>
      </c>
    </row>
    <row r="12270" spans="237:240" x14ac:dyDescent="0.3">
      <c r="IC12270" s="200" t="s">
        <v>27122</v>
      </c>
      <c r="ID12270" s="200" t="s">
        <v>24210</v>
      </c>
      <c r="IE12270" s="200" t="s">
        <v>27123</v>
      </c>
      <c r="IF12270" s="200" t="s">
        <v>21823</v>
      </c>
    </row>
    <row r="12271" spans="237:240" x14ac:dyDescent="0.3">
      <c r="IC12271" s="200" t="s">
        <v>27124</v>
      </c>
      <c r="ID12271" s="200" t="s">
        <v>27125</v>
      </c>
      <c r="IE12271" s="200" t="s">
        <v>27126</v>
      </c>
      <c r="IF12271" s="200" t="s">
        <v>21823</v>
      </c>
    </row>
    <row r="12272" spans="237:240" x14ac:dyDescent="0.3">
      <c r="IC12272" s="200" t="s">
        <v>27127</v>
      </c>
      <c r="ID12272" s="200" t="s">
        <v>27128</v>
      </c>
      <c r="IE12272" s="200" t="s">
        <v>27129</v>
      </c>
      <c r="IF12272" s="200" t="s">
        <v>21823</v>
      </c>
    </row>
    <row r="12273" spans="237:240" x14ac:dyDescent="0.3">
      <c r="IC12273" s="200" t="s">
        <v>27130</v>
      </c>
      <c r="ID12273" s="200" t="s">
        <v>27131</v>
      </c>
      <c r="IE12273" s="200" t="s">
        <v>27132</v>
      </c>
      <c r="IF12273" s="200" t="s">
        <v>21823</v>
      </c>
    </row>
    <row r="12274" spans="237:240" x14ac:dyDescent="0.3">
      <c r="IC12274" s="200" t="s">
        <v>27133</v>
      </c>
      <c r="ID12274" s="200" t="s">
        <v>27134</v>
      </c>
      <c r="IE12274" s="200" t="s">
        <v>27135</v>
      </c>
      <c r="IF12274" s="200" t="s">
        <v>21823</v>
      </c>
    </row>
    <row r="12275" spans="237:240" x14ac:dyDescent="0.3">
      <c r="IC12275" s="200" t="s">
        <v>27136</v>
      </c>
      <c r="ID12275" s="200" t="s">
        <v>27137</v>
      </c>
      <c r="IE12275" s="200" t="s">
        <v>27138</v>
      </c>
      <c r="IF12275" s="200" t="s">
        <v>21823</v>
      </c>
    </row>
    <row r="12276" spans="237:240" x14ac:dyDescent="0.3">
      <c r="IC12276" s="200" t="s">
        <v>27139</v>
      </c>
      <c r="ID12276" s="200" t="s">
        <v>27140</v>
      </c>
      <c r="IE12276" s="200" t="s">
        <v>27141</v>
      </c>
      <c r="IF12276" s="200" t="s">
        <v>21823</v>
      </c>
    </row>
    <row r="12277" spans="237:240" x14ac:dyDescent="0.3">
      <c r="IC12277" s="200" t="s">
        <v>27142</v>
      </c>
      <c r="ID12277" s="200" t="s">
        <v>27143</v>
      </c>
      <c r="IE12277" s="200" t="s">
        <v>27144</v>
      </c>
      <c r="IF12277" s="200" t="s">
        <v>21823</v>
      </c>
    </row>
    <row r="12278" spans="237:240" x14ac:dyDescent="0.3">
      <c r="IC12278" s="200" t="s">
        <v>27145</v>
      </c>
      <c r="ID12278" s="200" t="s">
        <v>27146</v>
      </c>
      <c r="IE12278" s="200" t="s">
        <v>27147</v>
      </c>
      <c r="IF12278" s="200" t="s">
        <v>21823</v>
      </c>
    </row>
    <row r="12279" spans="237:240" x14ac:dyDescent="0.3">
      <c r="IC12279" s="200" t="s">
        <v>27148</v>
      </c>
      <c r="ID12279" s="200" t="s">
        <v>27149</v>
      </c>
      <c r="IE12279" s="200" t="s">
        <v>27150</v>
      </c>
      <c r="IF12279" s="200" t="s">
        <v>21823</v>
      </c>
    </row>
    <row r="12280" spans="237:240" x14ac:dyDescent="0.3">
      <c r="IC12280" s="200" t="s">
        <v>27151</v>
      </c>
      <c r="ID12280" s="200" t="s">
        <v>27152</v>
      </c>
      <c r="IE12280" s="200" t="s">
        <v>27153</v>
      </c>
      <c r="IF12280" s="200" t="s">
        <v>21823</v>
      </c>
    </row>
    <row r="12281" spans="237:240" x14ac:dyDescent="0.3">
      <c r="IC12281" s="200" t="s">
        <v>27154</v>
      </c>
      <c r="ID12281" s="200" t="s">
        <v>27155</v>
      </c>
      <c r="IE12281" s="200" t="s">
        <v>27156</v>
      </c>
      <c r="IF12281" s="200" t="s">
        <v>21823</v>
      </c>
    </row>
    <row r="12282" spans="237:240" x14ac:dyDescent="0.3">
      <c r="IC12282" s="200" t="s">
        <v>27157</v>
      </c>
      <c r="ID12282" s="200" t="s">
        <v>27158</v>
      </c>
      <c r="IE12282" s="200" t="s">
        <v>27159</v>
      </c>
      <c r="IF12282" s="200" t="s">
        <v>21823</v>
      </c>
    </row>
    <row r="12283" spans="237:240" x14ac:dyDescent="0.3">
      <c r="IC12283" s="200" t="s">
        <v>27160</v>
      </c>
      <c r="ID12283" s="200" t="s">
        <v>27161</v>
      </c>
      <c r="IE12283" s="200" t="s">
        <v>27162</v>
      </c>
      <c r="IF12283" s="200" t="s">
        <v>21823</v>
      </c>
    </row>
    <row r="12284" spans="237:240" x14ac:dyDescent="0.3">
      <c r="IC12284" s="200" t="s">
        <v>27163</v>
      </c>
      <c r="ID12284" s="200" t="s">
        <v>27164</v>
      </c>
      <c r="IE12284" s="200" t="s">
        <v>27165</v>
      </c>
      <c r="IF12284" s="200" t="s">
        <v>21823</v>
      </c>
    </row>
    <row r="12285" spans="237:240" x14ac:dyDescent="0.3">
      <c r="IC12285" s="200" t="s">
        <v>27166</v>
      </c>
      <c r="ID12285" s="200" t="s">
        <v>27167</v>
      </c>
      <c r="IE12285" s="200" t="s">
        <v>27168</v>
      </c>
      <c r="IF12285" s="200" t="s">
        <v>21823</v>
      </c>
    </row>
    <row r="12286" spans="237:240" x14ac:dyDescent="0.3">
      <c r="IC12286" s="200" t="s">
        <v>27169</v>
      </c>
      <c r="ID12286" s="200" t="s">
        <v>27170</v>
      </c>
      <c r="IE12286" s="200" t="s">
        <v>27171</v>
      </c>
      <c r="IF12286" s="200" t="s">
        <v>21823</v>
      </c>
    </row>
    <row r="12287" spans="237:240" x14ac:dyDescent="0.3">
      <c r="IC12287" s="200" t="s">
        <v>27172</v>
      </c>
      <c r="ID12287" s="200" t="s">
        <v>27173</v>
      </c>
      <c r="IE12287" s="200" t="s">
        <v>27174</v>
      </c>
      <c r="IF12287" s="200" t="s">
        <v>21823</v>
      </c>
    </row>
    <row r="12288" spans="237:240" x14ac:dyDescent="0.3">
      <c r="IC12288" s="200" t="s">
        <v>27175</v>
      </c>
      <c r="ID12288" s="200" t="s">
        <v>27176</v>
      </c>
      <c r="IE12288" s="200" t="s">
        <v>27177</v>
      </c>
      <c r="IF12288" s="200" t="s">
        <v>21823</v>
      </c>
    </row>
    <row r="12289" spans="237:240" x14ac:dyDescent="0.3">
      <c r="IC12289" s="200" t="s">
        <v>27178</v>
      </c>
      <c r="ID12289" s="200" t="s">
        <v>15706</v>
      </c>
      <c r="IE12289" s="200" t="s">
        <v>27179</v>
      </c>
      <c r="IF12289" s="200" t="s">
        <v>21823</v>
      </c>
    </row>
    <row r="12290" spans="237:240" x14ac:dyDescent="0.3">
      <c r="IC12290" s="200" t="s">
        <v>27178</v>
      </c>
      <c r="ID12290" s="200" t="s">
        <v>27180</v>
      </c>
      <c r="IE12290" s="200" t="s">
        <v>27181</v>
      </c>
      <c r="IF12290" s="200" t="s">
        <v>21823</v>
      </c>
    </row>
    <row r="12291" spans="237:240" x14ac:dyDescent="0.3">
      <c r="IC12291" s="200" t="s">
        <v>27182</v>
      </c>
      <c r="ID12291" s="200" t="s">
        <v>27183</v>
      </c>
      <c r="IE12291" s="200" t="s">
        <v>27184</v>
      </c>
      <c r="IF12291" s="200" t="s">
        <v>21823</v>
      </c>
    </row>
    <row r="12292" spans="237:240" x14ac:dyDescent="0.3">
      <c r="IC12292" s="200" t="s">
        <v>27185</v>
      </c>
      <c r="ID12292" s="200" t="s">
        <v>27186</v>
      </c>
      <c r="IE12292" s="200" t="s">
        <v>27187</v>
      </c>
      <c r="IF12292" s="200" t="s">
        <v>21823</v>
      </c>
    </row>
    <row r="12293" spans="237:240" x14ac:dyDescent="0.3">
      <c r="IC12293" s="200" t="s">
        <v>27188</v>
      </c>
      <c r="ID12293" s="200" t="s">
        <v>27189</v>
      </c>
      <c r="IE12293" s="200" t="s">
        <v>27190</v>
      </c>
      <c r="IF12293" s="200" t="s">
        <v>21823</v>
      </c>
    </row>
    <row r="12294" spans="237:240" x14ac:dyDescent="0.3">
      <c r="IC12294" s="200" t="s">
        <v>27191</v>
      </c>
      <c r="ID12294" s="200" t="s">
        <v>27192</v>
      </c>
      <c r="IE12294" s="200" t="s">
        <v>27193</v>
      </c>
      <c r="IF12294" s="200" t="s">
        <v>21823</v>
      </c>
    </row>
    <row r="12295" spans="237:240" x14ac:dyDescent="0.3">
      <c r="IC12295" s="200" t="s">
        <v>27194</v>
      </c>
      <c r="ID12295" s="200" t="s">
        <v>27195</v>
      </c>
      <c r="IE12295" s="200" t="s">
        <v>27196</v>
      </c>
      <c r="IF12295" s="200" t="s">
        <v>21823</v>
      </c>
    </row>
    <row r="12296" spans="237:240" x14ac:dyDescent="0.3">
      <c r="IC12296" s="200" t="s">
        <v>27197</v>
      </c>
      <c r="ID12296" s="200" t="s">
        <v>27198</v>
      </c>
      <c r="IE12296" s="200" t="s">
        <v>27199</v>
      </c>
      <c r="IF12296" s="200" t="s">
        <v>21823</v>
      </c>
    </row>
    <row r="12297" spans="237:240" x14ac:dyDescent="0.3">
      <c r="IC12297" s="200" t="s">
        <v>27200</v>
      </c>
      <c r="ID12297" s="200" t="s">
        <v>27201</v>
      </c>
      <c r="IE12297" s="200" t="s">
        <v>27202</v>
      </c>
      <c r="IF12297" s="200" t="s">
        <v>21823</v>
      </c>
    </row>
    <row r="12298" spans="237:240" x14ac:dyDescent="0.3">
      <c r="IC12298" s="200" t="s">
        <v>27203</v>
      </c>
      <c r="ID12298" s="200" t="s">
        <v>27204</v>
      </c>
      <c r="IE12298" s="200" t="s">
        <v>27205</v>
      </c>
      <c r="IF12298" s="200" t="s">
        <v>21823</v>
      </c>
    </row>
    <row r="12299" spans="237:240" x14ac:dyDescent="0.3">
      <c r="IC12299" s="200" t="s">
        <v>27206</v>
      </c>
      <c r="ID12299" s="200" t="s">
        <v>27207</v>
      </c>
      <c r="IE12299" s="200" t="s">
        <v>27208</v>
      </c>
      <c r="IF12299" s="200" t="s">
        <v>21823</v>
      </c>
    </row>
    <row r="12300" spans="237:240" x14ac:dyDescent="0.3">
      <c r="IC12300" s="200" t="s">
        <v>27209</v>
      </c>
      <c r="ID12300" s="200" t="s">
        <v>27210</v>
      </c>
      <c r="IE12300" s="200" t="s">
        <v>27211</v>
      </c>
      <c r="IF12300" s="200" t="s">
        <v>21823</v>
      </c>
    </row>
    <row r="12301" spans="237:240" x14ac:dyDescent="0.3">
      <c r="IC12301" s="200" t="s">
        <v>27212</v>
      </c>
      <c r="ID12301" s="200" t="s">
        <v>27213</v>
      </c>
      <c r="IE12301" s="200" t="s">
        <v>27214</v>
      </c>
      <c r="IF12301" s="200" t="s">
        <v>21823</v>
      </c>
    </row>
    <row r="12302" spans="237:240" x14ac:dyDescent="0.3">
      <c r="IC12302" s="200" t="s">
        <v>27215</v>
      </c>
      <c r="ID12302" s="200" t="s">
        <v>27216</v>
      </c>
      <c r="IE12302" s="200" t="s">
        <v>27217</v>
      </c>
      <c r="IF12302" s="200" t="s">
        <v>21823</v>
      </c>
    </row>
    <row r="12303" spans="237:240" x14ac:dyDescent="0.3">
      <c r="IC12303" s="200" t="s">
        <v>27218</v>
      </c>
      <c r="ID12303" s="200" t="s">
        <v>27219</v>
      </c>
      <c r="IE12303" s="200" t="s">
        <v>27220</v>
      </c>
      <c r="IF12303" s="200" t="s">
        <v>21823</v>
      </c>
    </row>
    <row r="12304" spans="237:240" x14ac:dyDescent="0.3">
      <c r="IC12304" s="200" t="s">
        <v>27221</v>
      </c>
      <c r="ID12304" s="200" t="s">
        <v>27222</v>
      </c>
      <c r="IE12304" s="200" t="s">
        <v>27223</v>
      </c>
      <c r="IF12304" s="200" t="s">
        <v>21823</v>
      </c>
    </row>
    <row r="12305" spans="237:240" x14ac:dyDescent="0.3">
      <c r="IC12305" s="200" t="s">
        <v>27224</v>
      </c>
      <c r="ID12305" s="200" t="s">
        <v>27225</v>
      </c>
      <c r="IE12305" s="200" t="s">
        <v>27226</v>
      </c>
      <c r="IF12305" s="200" t="s">
        <v>21823</v>
      </c>
    </row>
    <row r="12306" spans="237:240" x14ac:dyDescent="0.3">
      <c r="IC12306" s="200" t="s">
        <v>27227</v>
      </c>
      <c r="ID12306" s="200" t="s">
        <v>27228</v>
      </c>
      <c r="IE12306" s="200" t="s">
        <v>27229</v>
      </c>
      <c r="IF12306" s="200" t="s">
        <v>21823</v>
      </c>
    </row>
    <row r="12307" spans="237:240" x14ac:dyDescent="0.3">
      <c r="IC12307" s="200" t="s">
        <v>27230</v>
      </c>
      <c r="ID12307" s="200" t="s">
        <v>27231</v>
      </c>
      <c r="IE12307" s="200" t="s">
        <v>27232</v>
      </c>
      <c r="IF12307" s="200" t="s">
        <v>21823</v>
      </c>
    </row>
    <row r="12308" spans="237:240" x14ac:dyDescent="0.3">
      <c r="IC12308" s="200" t="s">
        <v>27233</v>
      </c>
      <c r="ID12308" s="200" t="s">
        <v>27234</v>
      </c>
      <c r="IE12308" s="200" t="s">
        <v>27235</v>
      </c>
      <c r="IF12308" s="200" t="s">
        <v>21823</v>
      </c>
    </row>
    <row r="12309" spans="237:240" x14ac:dyDescent="0.3">
      <c r="IC12309" s="200" t="s">
        <v>27233</v>
      </c>
      <c r="ID12309" s="200" t="s">
        <v>27236</v>
      </c>
      <c r="IE12309" s="200" t="s">
        <v>27237</v>
      </c>
      <c r="IF12309" s="200" t="s">
        <v>21823</v>
      </c>
    </row>
    <row r="12310" spans="237:240" x14ac:dyDescent="0.3">
      <c r="IC12310" s="200" t="s">
        <v>27238</v>
      </c>
      <c r="ID12310" s="200" t="s">
        <v>27239</v>
      </c>
      <c r="IE12310" s="200" t="s">
        <v>27240</v>
      </c>
      <c r="IF12310" s="200" t="s">
        <v>21823</v>
      </c>
    </row>
    <row r="12311" spans="237:240" x14ac:dyDescent="0.3">
      <c r="IC12311" s="200" t="s">
        <v>27241</v>
      </c>
      <c r="ID12311" s="200" t="s">
        <v>27242</v>
      </c>
      <c r="IE12311" s="200" t="s">
        <v>27243</v>
      </c>
      <c r="IF12311" s="200" t="s">
        <v>21823</v>
      </c>
    </row>
    <row r="12312" spans="237:240" x14ac:dyDescent="0.3">
      <c r="IC12312" s="200" t="s">
        <v>27244</v>
      </c>
      <c r="ID12312" s="200" t="s">
        <v>27245</v>
      </c>
      <c r="IE12312" s="200" t="s">
        <v>27246</v>
      </c>
      <c r="IF12312" s="200" t="s">
        <v>21823</v>
      </c>
    </row>
    <row r="12313" spans="237:240" x14ac:dyDescent="0.3">
      <c r="IC12313" s="200" t="s">
        <v>27247</v>
      </c>
      <c r="ID12313" s="200" t="s">
        <v>3915</v>
      </c>
      <c r="IE12313" s="200" t="s">
        <v>27248</v>
      </c>
      <c r="IF12313" s="200" t="s">
        <v>21823</v>
      </c>
    </row>
    <row r="12314" spans="237:240" x14ac:dyDescent="0.3">
      <c r="IC12314" s="200" t="s">
        <v>27249</v>
      </c>
      <c r="ID12314" s="200" t="s">
        <v>27250</v>
      </c>
      <c r="IE12314" s="200" t="s">
        <v>27251</v>
      </c>
      <c r="IF12314" s="200" t="s">
        <v>21823</v>
      </c>
    </row>
    <row r="12315" spans="237:240" x14ac:dyDescent="0.3">
      <c r="IC12315" s="200" t="s">
        <v>27252</v>
      </c>
      <c r="ID12315" s="200" t="s">
        <v>27253</v>
      </c>
      <c r="IE12315" s="200" t="s">
        <v>27254</v>
      </c>
      <c r="IF12315" s="200" t="s">
        <v>21823</v>
      </c>
    </row>
    <row r="12316" spans="237:240" x14ac:dyDescent="0.3">
      <c r="IC12316" s="200" t="s">
        <v>27255</v>
      </c>
      <c r="ID12316" s="200" t="s">
        <v>27256</v>
      </c>
      <c r="IE12316" s="200" t="s">
        <v>27257</v>
      </c>
      <c r="IF12316" s="200" t="s">
        <v>21823</v>
      </c>
    </row>
    <row r="12317" spans="237:240" x14ac:dyDescent="0.3">
      <c r="IC12317" s="200" t="s">
        <v>27258</v>
      </c>
      <c r="ID12317" s="200" t="s">
        <v>27259</v>
      </c>
      <c r="IE12317" s="200" t="s">
        <v>27260</v>
      </c>
      <c r="IF12317" s="200" t="s">
        <v>21823</v>
      </c>
    </row>
    <row r="12318" spans="237:240" x14ac:dyDescent="0.3">
      <c r="IC12318" s="200" t="s">
        <v>27261</v>
      </c>
      <c r="ID12318" s="200" t="s">
        <v>4788</v>
      </c>
      <c r="IE12318" s="200" t="s">
        <v>27262</v>
      </c>
      <c r="IF12318" s="200" t="s">
        <v>21823</v>
      </c>
    </row>
    <row r="12319" spans="237:240" x14ac:dyDescent="0.3">
      <c r="IC12319" s="200" t="s">
        <v>27263</v>
      </c>
      <c r="ID12319" s="200" t="s">
        <v>27264</v>
      </c>
      <c r="IE12319" s="200" t="s">
        <v>27265</v>
      </c>
      <c r="IF12319" s="200" t="s">
        <v>21823</v>
      </c>
    </row>
    <row r="12320" spans="237:240" x14ac:dyDescent="0.3">
      <c r="IC12320" s="200" t="s">
        <v>27266</v>
      </c>
      <c r="ID12320" s="200" t="s">
        <v>27267</v>
      </c>
      <c r="IE12320" s="200" t="s">
        <v>27268</v>
      </c>
      <c r="IF12320" s="200" t="s">
        <v>21823</v>
      </c>
    </row>
    <row r="12321" spans="237:240" x14ac:dyDescent="0.3">
      <c r="IC12321" s="200" t="s">
        <v>27269</v>
      </c>
      <c r="ID12321" s="200" t="s">
        <v>27270</v>
      </c>
      <c r="IE12321" s="200" t="s">
        <v>27271</v>
      </c>
      <c r="IF12321" s="200" t="s">
        <v>21823</v>
      </c>
    </row>
    <row r="12322" spans="237:240" x14ac:dyDescent="0.3">
      <c r="IC12322" s="200" t="s">
        <v>27272</v>
      </c>
      <c r="ID12322" s="200" t="s">
        <v>27259</v>
      </c>
      <c r="IE12322" s="200" t="s">
        <v>27260</v>
      </c>
      <c r="IF12322" s="200" t="s">
        <v>21823</v>
      </c>
    </row>
    <row r="12323" spans="237:240" x14ac:dyDescent="0.3">
      <c r="IC12323" s="200" t="s">
        <v>27273</v>
      </c>
      <c r="ID12323" s="200" t="s">
        <v>27274</v>
      </c>
      <c r="IE12323" s="200" t="s">
        <v>27275</v>
      </c>
      <c r="IF12323" s="200" t="s">
        <v>21823</v>
      </c>
    </row>
    <row r="12324" spans="237:240" x14ac:dyDescent="0.3">
      <c r="IC12324" s="200" t="s">
        <v>27276</v>
      </c>
      <c r="ID12324" s="200" t="s">
        <v>27277</v>
      </c>
      <c r="IE12324" s="200" t="s">
        <v>27278</v>
      </c>
      <c r="IF12324" s="200" t="s">
        <v>21823</v>
      </c>
    </row>
    <row r="12325" spans="237:240" x14ac:dyDescent="0.3">
      <c r="IC12325" s="200" t="s">
        <v>27279</v>
      </c>
      <c r="ID12325" s="200" t="s">
        <v>27280</v>
      </c>
      <c r="IE12325" s="200" t="s">
        <v>27281</v>
      </c>
      <c r="IF12325" s="200" t="s">
        <v>21823</v>
      </c>
    </row>
    <row r="12326" spans="237:240" x14ac:dyDescent="0.3">
      <c r="IC12326" s="200" t="s">
        <v>27282</v>
      </c>
      <c r="ID12326" s="200" t="s">
        <v>27283</v>
      </c>
      <c r="IE12326" s="200" t="s">
        <v>27284</v>
      </c>
      <c r="IF12326" s="200" t="s">
        <v>21823</v>
      </c>
    </row>
    <row r="12327" spans="237:240" x14ac:dyDescent="0.3">
      <c r="IC12327" s="200" t="s">
        <v>27285</v>
      </c>
      <c r="ID12327" s="200" t="s">
        <v>27286</v>
      </c>
      <c r="IE12327" s="200" t="s">
        <v>27287</v>
      </c>
      <c r="IF12327" s="200" t="s">
        <v>21823</v>
      </c>
    </row>
    <row r="12328" spans="237:240" x14ac:dyDescent="0.3">
      <c r="IC12328" s="200" t="s">
        <v>27288</v>
      </c>
      <c r="ID12328" s="200" t="s">
        <v>27289</v>
      </c>
      <c r="IE12328" s="200" t="s">
        <v>27290</v>
      </c>
      <c r="IF12328" s="200" t="s">
        <v>21823</v>
      </c>
    </row>
    <row r="12329" spans="237:240" x14ac:dyDescent="0.3">
      <c r="IC12329" s="200" t="s">
        <v>27291</v>
      </c>
      <c r="ID12329" s="200" t="s">
        <v>27292</v>
      </c>
      <c r="IE12329" s="200" t="s">
        <v>27293</v>
      </c>
      <c r="IF12329" s="200" t="s">
        <v>21823</v>
      </c>
    </row>
    <row r="12330" spans="237:240" x14ac:dyDescent="0.3">
      <c r="IC12330" s="200" t="s">
        <v>27294</v>
      </c>
      <c r="ID12330" s="200" t="s">
        <v>27295</v>
      </c>
      <c r="IE12330" s="200" t="s">
        <v>27296</v>
      </c>
      <c r="IF12330" s="200" t="s">
        <v>21823</v>
      </c>
    </row>
    <row r="12331" spans="237:240" x14ac:dyDescent="0.3">
      <c r="IC12331" s="200" t="s">
        <v>27297</v>
      </c>
      <c r="ID12331" s="200" t="s">
        <v>27298</v>
      </c>
      <c r="IE12331" s="200" t="s">
        <v>27299</v>
      </c>
      <c r="IF12331" s="200" t="s">
        <v>21823</v>
      </c>
    </row>
    <row r="12332" spans="237:240" x14ac:dyDescent="0.3">
      <c r="IC12332" s="200" t="s">
        <v>27300</v>
      </c>
      <c r="ID12332" s="200" t="s">
        <v>27301</v>
      </c>
      <c r="IE12332" s="200" t="s">
        <v>27302</v>
      </c>
      <c r="IF12332" s="200" t="s">
        <v>21823</v>
      </c>
    </row>
    <row r="12333" spans="237:240" x14ac:dyDescent="0.3">
      <c r="IC12333" s="200" t="s">
        <v>27303</v>
      </c>
      <c r="ID12333" s="200" t="s">
        <v>27304</v>
      </c>
      <c r="IE12333" s="200" t="s">
        <v>27305</v>
      </c>
      <c r="IF12333" s="200" t="s">
        <v>21823</v>
      </c>
    </row>
    <row r="12334" spans="237:240" x14ac:dyDescent="0.3">
      <c r="IC12334" s="200" t="s">
        <v>27306</v>
      </c>
      <c r="ID12334" s="200" t="s">
        <v>27307</v>
      </c>
      <c r="IE12334" s="200" t="s">
        <v>27308</v>
      </c>
      <c r="IF12334" s="200" t="s">
        <v>21823</v>
      </c>
    </row>
    <row r="12335" spans="237:240" x14ac:dyDescent="0.3">
      <c r="IC12335" s="200" t="s">
        <v>27309</v>
      </c>
      <c r="ID12335" s="200" t="s">
        <v>27310</v>
      </c>
      <c r="IE12335" s="200" t="s">
        <v>27311</v>
      </c>
      <c r="IF12335" s="200" t="s">
        <v>21823</v>
      </c>
    </row>
    <row r="12336" spans="237:240" x14ac:dyDescent="0.3">
      <c r="IC12336" s="200" t="s">
        <v>27312</v>
      </c>
      <c r="ID12336" s="200" t="s">
        <v>27313</v>
      </c>
      <c r="IE12336" s="200" t="s">
        <v>27314</v>
      </c>
      <c r="IF12336" s="200" t="s">
        <v>21823</v>
      </c>
    </row>
    <row r="12337" spans="237:240" x14ac:dyDescent="0.3">
      <c r="IC12337" s="200" t="s">
        <v>27312</v>
      </c>
      <c r="ID12337" s="200" t="s">
        <v>27315</v>
      </c>
      <c r="IE12337" s="200" t="s">
        <v>27316</v>
      </c>
      <c r="IF12337" s="200" t="s">
        <v>21823</v>
      </c>
    </row>
    <row r="12338" spans="237:240" x14ac:dyDescent="0.3">
      <c r="IC12338" s="200" t="s">
        <v>27317</v>
      </c>
      <c r="ID12338" s="200" t="s">
        <v>27318</v>
      </c>
      <c r="IE12338" s="200" t="s">
        <v>27319</v>
      </c>
      <c r="IF12338" s="200" t="s">
        <v>21823</v>
      </c>
    </row>
    <row r="12339" spans="237:240" x14ac:dyDescent="0.3">
      <c r="IC12339" s="200" t="s">
        <v>27320</v>
      </c>
      <c r="ID12339" s="200" t="s">
        <v>27321</v>
      </c>
      <c r="IE12339" s="200" t="s">
        <v>27322</v>
      </c>
      <c r="IF12339" s="200" t="s">
        <v>21823</v>
      </c>
    </row>
    <row r="12340" spans="237:240" x14ac:dyDescent="0.3">
      <c r="IC12340" s="200" t="s">
        <v>27323</v>
      </c>
      <c r="ID12340" s="200" t="s">
        <v>27324</v>
      </c>
      <c r="IE12340" s="200" t="s">
        <v>27325</v>
      </c>
      <c r="IF12340" s="200" t="s">
        <v>21823</v>
      </c>
    </row>
    <row r="12341" spans="237:240" x14ac:dyDescent="0.3">
      <c r="IC12341" s="200" t="s">
        <v>27326</v>
      </c>
      <c r="ID12341" s="200" t="s">
        <v>27327</v>
      </c>
      <c r="IE12341" s="200" t="s">
        <v>27328</v>
      </c>
      <c r="IF12341" s="200" t="s">
        <v>21823</v>
      </c>
    </row>
    <row r="12342" spans="237:240" x14ac:dyDescent="0.3">
      <c r="IC12342" s="200" t="s">
        <v>27329</v>
      </c>
      <c r="ID12342" s="200" t="s">
        <v>7397</v>
      </c>
      <c r="IE12342" s="200" t="s">
        <v>27330</v>
      </c>
      <c r="IF12342" s="200" t="s">
        <v>21823</v>
      </c>
    </row>
    <row r="12343" spans="237:240" x14ac:dyDescent="0.3">
      <c r="IC12343" s="200" t="s">
        <v>27329</v>
      </c>
      <c r="ID12343" s="200" t="s">
        <v>27331</v>
      </c>
      <c r="IE12343" s="200" t="s">
        <v>27332</v>
      </c>
      <c r="IF12343" s="200" t="s">
        <v>21823</v>
      </c>
    </row>
    <row r="12344" spans="237:240" x14ac:dyDescent="0.3">
      <c r="IC12344" s="200" t="s">
        <v>27333</v>
      </c>
      <c r="ID12344" s="200" t="s">
        <v>27334</v>
      </c>
      <c r="IE12344" s="200" t="s">
        <v>27335</v>
      </c>
      <c r="IF12344" s="200" t="s">
        <v>21823</v>
      </c>
    </row>
    <row r="12345" spans="237:240" x14ac:dyDescent="0.3">
      <c r="IC12345" s="200" t="s">
        <v>27336</v>
      </c>
      <c r="ID12345" s="200" t="s">
        <v>27337</v>
      </c>
      <c r="IE12345" s="200" t="s">
        <v>27338</v>
      </c>
      <c r="IF12345" s="200" t="s">
        <v>21823</v>
      </c>
    </row>
    <row r="12346" spans="237:240" x14ac:dyDescent="0.3">
      <c r="IC12346" s="200" t="s">
        <v>27339</v>
      </c>
      <c r="ID12346" s="200" t="s">
        <v>27340</v>
      </c>
      <c r="IE12346" s="200" t="s">
        <v>27341</v>
      </c>
      <c r="IF12346" s="200" t="s">
        <v>21823</v>
      </c>
    </row>
    <row r="12347" spans="237:240" x14ac:dyDescent="0.3">
      <c r="IC12347" s="200" t="s">
        <v>27342</v>
      </c>
      <c r="ID12347" s="200" t="s">
        <v>27343</v>
      </c>
      <c r="IE12347" s="200" t="s">
        <v>27344</v>
      </c>
      <c r="IF12347" s="200" t="s">
        <v>21823</v>
      </c>
    </row>
    <row r="12348" spans="237:240" x14ac:dyDescent="0.3">
      <c r="IC12348" s="200" t="s">
        <v>27342</v>
      </c>
      <c r="ID12348" s="200" t="s">
        <v>27345</v>
      </c>
      <c r="IE12348" s="200" t="s">
        <v>27346</v>
      </c>
      <c r="IF12348" s="200" t="s">
        <v>21823</v>
      </c>
    </row>
    <row r="12349" spans="237:240" x14ac:dyDescent="0.3">
      <c r="IC12349" s="200" t="s">
        <v>27347</v>
      </c>
      <c r="ID12349" s="200" t="s">
        <v>27348</v>
      </c>
      <c r="IE12349" s="200" t="s">
        <v>27349</v>
      </c>
      <c r="IF12349" s="200" t="s">
        <v>21823</v>
      </c>
    </row>
    <row r="12350" spans="237:240" x14ac:dyDescent="0.3">
      <c r="IC12350" s="200" t="s">
        <v>27350</v>
      </c>
      <c r="ID12350" s="200" t="s">
        <v>27351</v>
      </c>
      <c r="IE12350" s="200" t="s">
        <v>27352</v>
      </c>
      <c r="IF12350" s="200" t="s">
        <v>21823</v>
      </c>
    </row>
    <row r="12351" spans="237:240" x14ac:dyDescent="0.3">
      <c r="IC12351" s="200" t="s">
        <v>27353</v>
      </c>
      <c r="ID12351" s="200" t="s">
        <v>27354</v>
      </c>
      <c r="IE12351" s="200" t="s">
        <v>27355</v>
      </c>
      <c r="IF12351" s="200" t="s">
        <v>21823</v>
      </c>
    </row>
    <row r="12352" spans="237:240" x14ac:dyDescent="0.3">
      <c r="IC12352" s="200" t="s">
        <v>27356</v>
      </c>
      <c r="ID12352" s="200" t="s">
        <v>26867</v>
      </c>
      <c r="IE12352" s="200" t="s">
        <v>27357</v>
      </c>
      <c r="IF12352" s="200" t="s">
        <v>21823</v>
      </c>
    </row>
    <row r="12353" spans="237:240" x14ac:dyDescent="0.3">
      <c r="IC12353" s="200" t="s">
        <v>27358</v>
      </c>
      <c r="ID12353" s="200" t="s">
        <v>27359</v>
      </c>
      <c r="IE12353" s="200" t="s">
        <v>27360</v>
      </c>
      <c r="IF12353" s="200" t="s">
        <v>21823</v>
      </c>
    </row>
    <row r="12354" spans="237:240" x14ac:dyDescent="0.3">
      <c r="IC12354" s="200" t="s">
        <v>27361</v>
      </c>
      <c r="ID12354" s="200" t="s">
        <v>27362</v>
      </c>
      <c r="IE12354" s="200" t="s">
        <v>27363</v>
      </c>
      <c r="IF12354" s="200" t="s">
        <v>21823</v>
      </c>
    </row>
    <row r="12355" spans="237:240" x14ac:dyDescent="0.3">
      <c r="IC12355" s="200" t="s">
        <v>27364</v>
      </c>
      <c r="ID12355" s="200" t="s">
        <v>27365</v>
      </c>
      <c r="IE12355" s="200" t="s">
        <v>27366</v>
      </c>
      <c r="IF12355" s="200" t="s">
        <v>21823</v>
      </c>
    </row>
    <row r="12356" spans="237:240" x14ac:dyDescent="0.3">
      <c r="IC12356" s="200" t="s">
        <v>27367</v>
      </c>
      <c r="ID12356" s="200" t="s">
        <v>27368</v>
      </c>
      <c r="IE12356" s="200" t="s">
        <v>27369</v>
      </c>
      <c r="IF12356" s="200" t="s">
        <v>21823</v>
      </c>
    </row>
    <row r="12357" spans="237:240" x14ac:dyDescent="0.3">
      <c r="IC12357" s="200" t="s">
        <v>27370</v>
      </c>
      <c r="ID12357" s="200" t="s">
        <v>27371</v>
      </c>
      <c r="IE12357" s="200" t="s">
        <v>27372</v>
      </c>
      <c r="IF12357" s="200" t="s">
        <v>21823</v>
      </c>
    </row>
    <row r="12358" spans="237:240" x14ac:dyDescent="0.3">
      <c r="IC12358" s="200" t="s">
        <v>27373</v>
      </c>
      <c r="ID12358" s="200" t="s">
        <v>27374</v>
      </c>
      <c r="IE12358" s="200" t="s">
        <v>27375</v>
      </c>
      <c r="IF12358" s="200" t="s">
        <v>21823</v>
      </c>
    </row>
    <row r="12359" spans="237:240" x14ac:dyDescent="0.3">
      <c r="IC12359" s="200" t="s">
        <v>27376</v>
      </c>
      <c r="ID12359" s="200" t="s">
        <v>27377</v>
      </c>
      <c r="IE12359" s="200" t="s">
        <v>27378</v>
      </c>
      <c r="IF12359" s="200" t="s">
        <v>21823</v>
      </c>
    </row>
    <row r="12360" spans="237:240" x14ac:dyDescent="0.3">
      <c r="IC12360" s="200" t="s">
        <v>27379</v>
      </c>
      <c r="ID12360" s="200" t="s">
        <v>27380</v>
      </c>
      <c r="IE12360" s="200" t="s">
        <v>27381</v>
      </c>
      <c r="IF12360" s="200" t="s">
        <v>21823</v>
      </c>
    </row>
    <row r="12361" spans="237:240" x14ac:dyDescent="0.3">
      <c r="IC12361" s="200" t="s">
        <v>27382</v>
      </c>
      <c r="ID12361" s="200" t="s">
        <v>27383</v>
      </c>
      <c r="IE12361" s="200" t="s">
        <v>27384</v>
      </c>
      <c r="IF12361" s="200" t="s">
        <v>21823</v>
      </c>
    </row>
    <row r="12362" spans="237:240" x14ac:dyDescent="0.3">
      <c r="IC12362" s="200" t="s">
        <v>27385</v>
      </c>
      <c r="ID12362" s="200" t="s">
        <v>27386</v>
      </c>
      <c r="IE12362" s="200" t="s">
        <v>27387</v>
      </c>
      <c r="IF12362" s="200" t="s">
        <v>21823</v>
      </c>
    </row>
    <row r="12363" spans="237:240" x14ac:dyDescent="0.3">
      <c r="IC12363" s="200" t="s">
        <v>27388</v>
      </c>
      <c r="ID12363" s="200" t="s">
        <v>27389</v>
      </c>
      <c r="IE12363" s="200" t="s">
        <v>27390</v>
      </c>
      <c r="IF12363" s="200" t="s">
        <v>21823</v>
      </c>
    </row>
    <row r="12364" spans="237:240" x14ac:dyDescent="0.3">
      <c r="IC12364" s="200" t="s">
        <v>27391</v>
      </c>
      <c r="ID12364" s="200" t="s">
        <v>27392</v>
      </c>
      <c r="IE12364" s="200" t="s">
        <v>27393</v>
      </c>
      <c r="IF12364" s="200" t="s">
        <v>21823</v>
      </c>
    </row>
    <row r="12365" spans="237:240" x14ac:dyDescent="0.3">
      <c r="IC12365" s="200" t="s">
        <v>27394</v>
      </c>
      <c r="ID12365" s="200" t="s">
        <v>27395</v>
      </c>
      <c r="IE12365" s="200" t="s">
        <v>27396</v>
      </c>
      <c r="IF12365" s="200" t="s">
        <v>21823</v>
      </c>
    </row>
    <row r="12366" spans="237:240" x14ac:dyDescent="0.3">
      <c r="IC12366" s="200" t="s">
        <v>27397</v>
      </c>
      <c r="ID12366" s="200" t="s">
        <v>27398</v>
      </c>
      <c r="IE12366" s="200" t="s">
        <v>27399</v>
      </c>
      <c r="IF12366" s="200" t="s">
        <v>21823</v>
      </c>
    </row>
    <row r="12367" spans="237:240" x14ac:dyDescent="0.3">
      <c r="IC12367" s="200" t="s">
        <v>27400</v>
      </c>
      <c r="ID12367" s="200" t="s">
        <v>27401</v>
      </c>
      <c r="IE12367" s="200" t="s">
        <v>27402</v>
      </c>
      <c r="IF12367" s="200" t="s">
        <v>21823</v>
      </c>
    </row>
    <row r="12368" spans="237:240" x14ac:dyDescent="0.3">
      <c r="IC12368" s="200" t="s">
        <v>27403</v>
      </c>
      <c r="ID12368" s="200" t="s">
        <v>27404</v>
      </c>
      <c r="IE12368" s="200" t="s">
        <v>27405</v>
      </c>
      <c r="IF12368" s="200" t="s">
        <v>21823</v>
      </c>
    </row>
    <row r="12369" spans="237:240" x14ac:dyDescent="0.3">
      <c r="IC12369" s="200" t="s">
        <v>27403</v>
      </c>
      <c r="ID12369" s="200" t="s">
        <v>27406</v>
      </c>
      <c r="IE12369" s="200" t="s">
        <v>27407</v>
      </c>
      <c r="IF12369" s="200" t="s">
        <v>21823</v>
      </c>
    </row>
    <row r="12370" spans="237:240" x14ac:dyDescent="0.3">
      <c r="IC12370" s="200" t="s">
        <v>27408</v>
      </c>
      <c r="ID12370" s="200" t="s">
        <v>27409</v>
      </c>
      <c r="IE12370" s="200" t="s">
        <v>27410</v>
      </c>
      <c r="IF12370" s="200" t="s">
        <v>21823</v>
      </c>
    </row>
    <row r="12371" spans="237:240" x14ac:dyDescent="0.3">
      <c r="IC12371" s="200" t="s">
        <v>27411</v>
      </c>
      <c r="ID12371" s="200" t="s">
        <v>27412</v>
      </c>
      <c r="IE12371" s="200" t="s">
        <v>27413</v>
      </c>
      <c r="IF12371" s="200" t="s">
        <v>21823</v>
      </c>
    </row>
    <row r="12372" spans="237:240" x14ac:dyDescent="0.3">
      <c r="IC12372" s="200" t="s">
        <v>27414</v>
      </c>
      <c r="ID12372" s="200" t="s">
        <v>27415</v>
      </c>
      <c r="IE12372" s="200" t="s">
        <v>27416</v>
      </c>
      <c r="IF12372" s="200" t="s">
        <v>21823</v>
      </c>
    </row>
    <row r="12373" spans="237:240" x14ac:dyDescent="0.3">
      <c r="IC12373" s="200" t="s">
        <v>27417</v>
      </c>
      <c r="ID12373" s="200" t="s">
        <v>27418</v>
      </c>
      <c r="IE12373" s="200" t="s">
        <v>27419</v>
      </c>
      <c r="IF12373" s="200" t="s">
        <v>21823</v>
      </c>
    </row>
    <row r="12374" spans="237:240" x14ac:dyDescent="0.3">
      <c r="IC12374" s="200" t="s">
        <v>27420</v>
      </c>
      <c r="ID12374" s="200" t="s">
        <v>27421</v>
      </c>
      <c r="IE12374" s="200" t="s">
        <v>27422</v>
      </c>
      <c r="IF12374" s="200" t="s">
        <v>21823</v>
      </c>
    </row>
    <row r="12375" spans="237:240" x14ac:dyDescent="0.3">
      <c r="IC12375" s="200" t="s">
        <v>27423</v>
      </c>
      <c r="ID12375" s="200" t="s">
        <v>27424</v>
      </c>
      <c r="IE12375" s="200" t="s">
        <v>27425</v>
      </c>
      <c r="IF12375" s="200" t="s">
        <v>21823</v>
      </c>
    </row>
    <row r="12376" spans="237:240" x14ac:dyDescent="0.3">
      <c r="IC12376" s="200" t="s">
        <v>27426</v>
      </c>
      <c r="ID12376" s="200" t="s">
        <v>27427</v>
      </c>
      <c r="IE12376" s="200" t="s">
        <v>27428</v>
      </c>
      <c r="IF12376" s="200" t="s">
        <v>21823</v>
      </c>
    </row>
    <row r="12377" spans="237:240" x14ac:dyDescent="0.3">
      <c r="IC12377" s="200" t="s">
        <v>27429</v>
      </c>
      <c r="ID12377" s="200" t="s">
        <v>27430</v>
      </c>
      <c r="IE12377" s="200" t="s">
        <v>27431</v>
      </c>
      <c r="IF12377" s="200" t="s">
        <v>21823</v>
      </c>
    </row>
    <row r="12378" spans="237:240" x14ac:dyDescent="0.3">
      <c r="IC12378" s="200" t="s">
        <v>27429</v>
      </c>
      <c r="ID12378" s="200" t="s">
        <v>27432</v>
      </c>
      <c r="IE12378" s="200" t="s">
        <v>27433</v>
      </c>
      <c r="IF12378" s="200" t="s">
        <v>21823</v>
      </c>
    </row>
    <row r="12379" spans="237:240" x14ac:dyDescent="0.3">
      <c r="IC12379" s="200" t="s">
        <v>27434</v>
      </c>
      <c r="ID12379" s="200" t="s">
        <v>27435</v>
      </c>
      <c r="IE12379" s="200" t="s">
        <v>27436</v>
      </c>
      <c r="IF12379" s="200" t="s">
        <v>21823</v>
      </c>
    </row>
    <row r="12380" spans="237:240" x14ac:dyDescent="0.3">
      <c r="IC12380" s="200" t="s">
        <v>27437</v>
      </c>
      <c r="ID12380" s="200" t="s">
        <v>27438</v>
      </c>
      <c r="IE12380" s="200" t="s">
        <v>27439</v>
      </c>
      <c r="IF12380" s="200" t="s">
        <v>21823</v>
      </c>
    </row>
    <row r="12381" spans="237:240" x14ac:dyDescent="0.3">
      <c r="IC12381" s="200" t="s">
        <v>27440</v>
      </c>
      <c r="ID12381" s="200" t="s">
        <v>27441</v>
      </c>
      <c r="IE12381" s="200" t="s">
        <v>27442</v>
      </c>
      <c r="IF12381" s="200" t="s">
        <v>21823</v>
      </c>
    </row>
    <row r="12382" spans="237:240" x14ac:dyDescent="0.3">
      <c r="IC12382" s="200" t="s">
        <v>27443</v>
      </c>
      <c r="ID12382" s="200" t="s">
        <v>27444</v>
      </c>
      <c r="IE12382" s="200" t="s">
        <v>27445</v>
      </c>
      <c r="IF12382" s="200" t="s">
        <v>21823</v>
      </c>
    </row>
    <row r="12383" spans="237:240" x14ac:dyDescent="0.3">
      <c r="IC12383" s="200" t="s">
        <v>27446</v>
      </c>
      <c r="ID12383" s="200" t="s">
        <v>27447</v>
      </c>
      <c r="IE12383" s="200" t="s">
        <v>27448</v>
      </c>
      <c r="IF12383" s="200" t="s">
        <v>21823</v>
      </c>
    </row>
    <row r="12384" spans="237:240" x14ac:dyDescent="0.3">
      <c r="IC12384" s="200" t="s">
        <v>27449</v>
      </c>
      <c r="ID12384" s="200" t="s">
        <v>27450</v>
      </c>
      <c r="IE12384" s="200" t="s">
        <v>27451</v>
      </c>
      <c r="IF12384" s="200" t="s">
        <v>21823</v>
      </c>
    </row>
    <row r="12385" spans="237:240" x14ac:dyDescent="0.3">
      <c r="IC12385" s="200" t="s">
        <v>27452</v>
      </c>
      <c r="ID12385" s="200" t="s">
        <v>27453</v>
      </c>
      <c r="IE12385" s="200" t="s">
        <v>27454</v>
      </c>
      <c r="IF12385" s="200" t="s">
        <v>21823</v>
      </c>
    </row>
    <row r="12386" spans="237:240" x14ac:dyDescent="0.3">
      <c r="IC12386" s="200" t="s">
        <v>27455</v>
      </c>
      <c r="ID12386" s="200" t="s">
        <v>27456</v>
      </c>
      <c r="IE12386" s="200" t="s">
        <v>27457</v>
      </c>
      <c r="IF12386" s="200" t="s">
        <v>21823</v>
      </c>
    </row>
    <row r="12387" spans="237:240" x14ac:dyDescent="0.3">
      <c r="IC12387" s="200" t="s">
        <v>27458</v>
      </c>
      <c r="ID12387" s="200" t="s">
        <v>27459</v>
      </c>
      <c r="IE12387" s="200" t="s">
        <v>27460</v>
      </c>
      <c r="IF12387" s="200" t="s">
        <v>21823</v>
      </c>
    </row>
    <row r="12388" spans="237:240" x14ac:dyDescent="0.3">
      <c r="IC12388" s="200" t="s">
        <v>27461</v>
      </c>
      <c r="ID12388" s="200" t="s">
        <v>27462</v>
      </c>
      <c r="IE12388" s="200" t="s">
        <v>27463</v>
      </c>
      <c r="IF12388" s="200" t="s">
        <v>21823</v>
      </c>
    </row>
    <row r="12389" spans="237:240" x14ac:dyDescent="0.3">
      <c r="IC12389" s="200" t="s">
        <v>27464</v>
      </c>
      <c r="ID12389" s="200" t="s">
        <v>27465</v>
      </c>
      <c r="IE12389" s="200" t="s">
        <v>27466</v>
      </c>
      <c r="IF12389" s="200" t="s">
        <v>21823</v>
      </c>
    </row>
    <row r="12390" spans="237:240" x14ac:dyDescent="0.3">
      <c r="IC12390" s="200" t="s">
        <v>27467</v>
      </c>
      <c r="ID12390" s="200" t="s">
        <v>27468</v>
      </c>
      <c r="IE12390" s="200" t="s">
        <v>27469</v>
      </c>
      <c r="IF12390" s="200" t="s">
        <v>21823</v>
      </c>
    </row>
    <row r="12391" spans="237:240" x14ac:dyDescent="0.3">
      <c r="IC12391" s="200" t="s">
        <v>27470</v>
      </c>
      <c r="ID12391" s="200" t="s">
        <v>27471</v>
      </c>
      <c r="IE12391" s="200" t="s">
        <v>27472</v>
      </c>
      <c r="IF12391" s="200" t="s">
        <v>21823</v>
      </c>
    </row>
    <row r="12392" spans="237:240" x14ac:dyDescent="0.3">
      <c r="IC12392" s="200" t="s">
        <v>27473</v>
      </c>
      <c r="ID12392" s="200" t="s">
        <v>27471</v>
      </c>
      <c r="IE12392" s="200" t="s">
        <v>27472</v>
      </c>
      <c r="IF12392" s="200" t="s">
        <v>21823</v>
      </c>
    </row>
    <row r="12393" spans="237:240" x14ac:dyDescent="0.3">
      <c r="IC12393" s="200" t="s">
        <v>27473</v>
      </c>
      <c r="ID12393" s="200" t="s">
        <v>27474</v>
      </c>
      <c r="IE12393" s="200" t="s">
        <v>27475</v>
      </c>
      <c r="IF12393" s="200" t="s">
        <v>21823</v>
      </c>
    </row>
    <row r="12394" spans="237:240" x14ac:dyDescent="0.3">
      <c r="IC12394" s="200" t="s">
        <v>27476</v>
      </c>
      <c r="ID12394" s="200" t="s">
        <v>27471</v>
      </c>
      <c r="IE12394" s="200" t="s">
        <v>27472</v>
      </c>
      <c r="IF12394" s="200" t="s">
        <v>21823</v>
      </c>
    </row>
    <row r="12395" spans="237:240" x14ac:dyDescent="0.3">
      <c r="IC12395" s="200" t="s">
        <v>27476</v>
      </c>
      <c r="ID12395" s="200" t="s">
        <v>23213</v>
      </c>
      <c r="IE12395" s="200" t="s">
        <v>27477</v>
      </c>
      <c r="IF12395" s="200" t="s">
        <v>21823</v>
      </c>
    </row>
    <row r="12396" spans="237:240" x14ac:dyDescent="0.3">
      <c r="IC12396" s="200" t="s">
        <v>27478</v>
      </c>
      <c r="ID12396" s="200" t="s">
        <v>27471</v>
      </c>
      <c r="IE12396" s="200" t="s">
        <v>27472</v>
      </c>
      <c r="IF12396" s="200" t="s">
        <v>21823</v>
      </c>
    </row>
    <row r="12397" spans="237:240" x14ac:dyDescent="0.3">
      <c r="IC12397" s="200" t="s">
        <v>27479</v>
      </c>
      <c r="ID12397" s="200" t="s">
        <v>27471</v>
      </c>
      <c r="IE12397" s="200" t="s">
        <v>27472</v>
      </c>
      <c r="IF12397" s="200" t="s">
        <v>21823</v>
      </c>
    </row>
    <row r="12398" spans="237:240" x14ac:dyDescent="0.3">
      <c r="IC12398" s="200" t="s">
        <v>27479</v>
      </c>
      <c r="ID12398" s="200" t="s">
        <v>27480</v>
      </c>
      <c r="IE12398" s="200" t="s">
        <v>27481</v>
      </c>
      <c r="IF12398" s="200" t="s">
        <v>21823</v>
      </c>
    </row>
    <row r="12399" spans="237:240" x14ac:dyDescent="0.3">
      <c r="IC12399" s="200" t="s">
        <v>27482</v>
      </c>
      <c r="ID12399" s="200" t="s">
        <v>27483</v>
      </c>
      <c r="IE12399" s="200" t="s">
        <v>27484</v>
      </c>
      <c r="IF12399" s="200" t="s">
        <v>21823</v>
      </c>
    </row>
    <row r="12400" spans="237:240" x14ac:dyDescent="0.3">
      <c r="IC12400" s="200" t="s">
        <v>27485</v>
      </c>
      <c r="ID12400" s="200" t="s">
        <v>27486</v>
      </c>
      <c r="IE12400" s="200" t="s">
        <v>27487</v>
      </c>
      <c r="IF12400" s="200" t="s">
        <v>21823</v>
      </c>
    </row>
    <row r="12401" spans="237:240" x14ac:dyDescent="0.3">
      <c r="IC12401" s="200" t="s">
        <v>27488</v>
      </c>
      <c r="ID12401" s="200" t="s">
        <v>27489</v>
      </c>
      <c r="IE12401" s="200" t="s">
        <v>27490</v>
      </c>
      <c r="IF12401" s="200" t="s">
        <v>21823</v>
      </c>
    </row>
    <row r="12402" spans="237:240" x14ac:dyDescent="0.3">
      <c r="IC12402" s="200" t="s">
        <v>27491</v>
      </c>
      <c r="ID12402" s="200" t="s">
        <v>27492</v>
      </c>
      <c r="IE12402" s="200" t="s">
        <v>27493</v>
      </c>
      <c r="IF12402" s="200" t="s">
        <v>21823</v>
      </c>
    </row>
    <row r="12403" spans="237:240" x14ac:dyDescent="0.3">
      <c r="IC12403" s="200" t="s">
        <v>27494</v>
      </c>
      <c r="ID12403" s="200" t="s">
        <v>27495</v>
      </c>
      <c r="IE12403" s="200" t="s">
        <v>27496</v>
      </c>
      <c r="IF12403" s="200" t="s">
        <v>21823</v>
      </c>
    </row>
    <row r="12404" spans="237:240" x14ac:dyDescent="0.3">
      <c r="IC12404" s="200" t="s">
        <v>27497</v>
      </c>
      <c r="ID12404" s="200" t="s">
        <v>27498</v>
      </c>
      <c r="IE12404" s="200" t="s">
        <v>27499</v>
      </c>
      <c r="IF12404" s="200" t="s">
        <v>21823</v>
      </c>
    </row>
    <row r="12405" spans="237:240" x14ac:dyDescent="0.3">
      <c r="IC12405" s="200" t="s">
        <v>27500</v>
      </c>
      <c r="ID12405" s="200" t="s">
        <v>27501</v>
      </c>
      <c r="IE12405" s="200" t="s">
        <v>27502</v>
      </c>
      <c r="IF12405" s="200" t="s">
        <v>21823</v>
      </c>
    </row>
    <row r="12406" spans="237:240" x14ac:dyDescent="0.3">
      <c r="IC12406" s="200" t="s">
        <v>27503</v>
      </c>
      <c r="ID12406" s="200" t="s">
        <v>27504</v>
      </c>
      <c r="IE12406" s="200" t="s">
        <v>27505</v>
      </c>
      <c r="IF12406" s="200" t="s">
        <v>21823</v>
      </c>
    </row>
    <row r="12407" spans="237:240" x14ac:dyDescent="0.3">
      <c r="IC12407" s="200" t="s">
        <v>27506</v>
      </c>
      <c r="ID12407" s="200" t="s">
        <v>27507</v>
      </c>
      <c r="IE12407" s="200" t="s">
        <v>27508</v>
      </c>
      <c r="IF12407" s="200" t="s">
        <v>21823</v>
      </c>
    </row>
    <row r="12408" spans="237:240" x14ac:dyDescent="0.3">
      <c r="IC12408" s="200" t="s">
        <v>27509</v>
      </c>
      <c r="ID12408" s="200" t="s">
        <v>27510</v>
      </c>
      <c r="IE12408" s="200" t="s">
        <v>27511</v>
      </c>
      <c r="IF12408" s="200" t="s">
        <v>21823</v>
      </c>
    </row>
    <row r="12409" spans="237:240" x14ac:dyDescent="0.3">
      <c r="IC12409" s="200" t="s">
        <v>27512</v>
      </c>
      <c r="ID12409" s="200" t="s">
        <v>27513</v>
      </c>
      <c r="IE12409" s="200" t="s">
        <v>27514</v>
      </c>
      <c r="IF12409" s="200" t="s">
        <v>21823</v>
      </c>
    </row>
    <row r="12410" spans="237:240" x14ac:dyDescent="0.3">
      <c r="IC12410" s="200" t="s">
        <v>27515</v>
      </c>
      <c r="ID12410" s="200" t="s">
        <v>27516</v>
      </c>
      <c r="IE12410" s="200" t="s">
        <v>27517</v>
      </c>
      <c r="IF12410" s="200" t="s">
        <v>21823</v>
      </c>
    </row>
    <row r="12411" spans="237:240" x14ac:dyDescent="0.3">
      <c r="IC12411" s="200" t="s">
        <v>27518</v>
      </c>
      <c r="ID12411" s="200" t="s">
        <v>27519</v>
      </c>
      <c r="IE12411" s="200" t="s">
        <v>27520</v>
      </c>
      <c r="IF12411" s="200" t="s">
        <v>21823</v>
      </c>
    </row>
    <row r="12412" spans="237:240" x14ac:dyDescent="0.3">
      <c r="IC12412" s="200" t="s">
        <v>27521</v>
      </c>
      <c r="ID12412" s="200" t="s">
        <v>27522</v>
      </c>
      <c r="IE12412" s="200" t="s">
        <v>27523</v>
      </c>
      <c r="IF12412" s="200" t="s">
        <v>21823</v>
      </c>
    </row>
    <row r="12413" spans="237:240" x14ac:dyDescent="0.3">
      <c r="IC12413" s="200" t="s">
        <v>27524</v>
      </c>
      <c r="ID12413" s="200" t="s">
        <v>27525</v>
      </c>
      <c r="IE12413" s="200" t="s">
        <v>27526</v>
      </c>
      <c r="IF12413" s="200" t="s">
        <v>21823</v>
      </c>
    </row>
    <row r="12414" spans="237:240" x14ac:dyDescent="0.3">
      <c r="IC12414" s="200" t="s">
        <v>27527</v>
      </c>
      <c r="ID12414" s="200" t="s">
        <v>27528</v>
      </c>
      <c r="IE12414" s="200" t="s">
        <v>27529</v>
      </c>
      <c r="IF12414" s="200" t="s">
        <v>21823</v>
      </c>
    </row>
    <row r="12415" spans="237:240" x14ac:dyDescent="0.3">
      <c r="IC12415" s="200" t="s">
        <v>27530</v>
      </c>
      <c r="ID12415" s="200" t="s">
        <v>27531</v>
      </c>
      <c r="IE12415" s="200" t="s">
        <v>27532</v>
      </c>
      <c r="IF12415" s="200" t="s">
        <v>21823</v>
      </c>
    </row>
    <row r="12416" spans="237:240" x14ac:dyDescent="0.3">
      <c r="IC12416" s="200" t="s">
        <v>27533</v>
      </c>
      <c r="ID12416" s="200" t="s">
        <v>27534</v>
      </c>
      <c r="IE12416" s="200" t="s">
        <v>27535</v>
      </c>
      <c r="IF12416" s="200" t="s">
        <v>21823</v>
      </c>
    </row>
    <row r="12417" spans="237:240" x14ac:dyDescent="0.3">
      <c r="IC12417" s="200" t="s">
        <v>27536</v>
      </c>
      <c r="ID12417" s="200" t="s">
        <v>27537</v>
      </c>
      <c r="IE12417" s="200" t="s">
        <v>27538</v>
      </c>
      <c r="IF12417" s="200" t="s">
        <v>21823</v>
      </c>
    </row>
    <row r="12418" spans="237:240" x14ac:dyDescent="0.3">
      <c r="IC12418" s="200" t="s">
        <v>27539</v>
      </c>
      <c r="ID12418" s="200" t="s">
        <v>27540</v>
      </c>
      <c r="IE12418" s="200" t="s">
        <v>27541</v>
      </c>
      <c r="IF12418" s="200" t="s">
        <v>21823</v>
      </c>
    </row>
    <row r="12419" spans="237:240" x14ac:dyDescent="0.3">
      <c r="IC12419" s="200" t="s">
        <v>27542</v>
      </c>
      <c r="ID12419" s="200" t="s">
        <v>27543</v>
      </c>
      <c r="IE12419" s="200" t="s">
        <v>27544</v>
      </c>
      <c r="IF12419" s="200" t="s">
        <v>21823</v>
      </c>
    </row>
    <row r="12420" spans="237:240" x14ac:dyDescent="0.3">
      <c r="IC12420" s="200" t="s">
        <v>27545</v>
      </c>
      <c r="ID12420" s="200" t="s">
        <v>27546</v>
      </c>
      <c r="IE12420" s="200" t="s">
        <v>27547</v>
      </c>
      <c r="IF12420" s="200" t="s">
        <v>21823</v>
      </c>
    </row>
    <row r="12421" spans="237:240" x14ac:dyDescent="0.3">
      <c r="IC12421" s="200" t="s">
        <v>27548</v>
      </c>
      <c r="ID12421" s="200" t="s">
        <v>27549</v>
      </c>
      <c r="IE12421" s="200" t="s">
        <v>27550</v>
      </c>
      <c r="IF12421" s="200" t="s">
        <v>21823</v>
      </c>
    </row>
    <row r="12422" spans="237:240" x14ac:dyDescent="0.3">
      <c r="IC12422" s="200" t="s">
        <v>27551</v>
      </c>
      <c r="ID12422" s="200" t="s">
        <v>27552</v>
      </c>
      <c r="IE12422" s="200" t="s">
        <v>27553</v>
      </c>
      <c r="IF12422" s="200" t="s">
        <v>21823</v>
      </c>
    </row>
    <row r="12423" spans="237:240" x14ac:dyDescent="0.3">
      <c r="IC12423" s="200" t="s">
        <v>27554</v>
      </c>
      <c r="ID12423" s="200" t="s">
        <v>27555</v>
      </c>
      <c r="IE12423" s="200" t="s">
        <v>27556</v>
      </c>
      <c r="IF12423" s="200" t="s">
        <v>21823</v>
      </c>
    </row>
    <row r="12424" spans="237:240" x14ac:dyDescent="0.3">
      <c r="IC12424" s="200" t="s">
        <v>27557</v>
      </c>
      <c r="ID12424" s="200" t="s">
        <v>27558</v>
      </c>
      <c r="IE12424" s="200" t="s">
        <v>27559</v>
      </c>
      <c r="IF12424" s="200" t="s">
        <v>21823</v>
      </c>
    </row>
    <row r="12425" spans="237:240" x14ac:dyDescent="0.3">
      <c r="IC12425" s="200" t="s">
        <v>27560</v>
      </c>
      <c r="ID12425" s="200" t="s">
        <v>27561</v>
      </c>
      <c r="IE12425" s="200" t="s">
        <v>27562</v>
      </c>
      <c r="IF12425" s="200" t="s">
        <v>21823</v>
      </c>
    </row>
    <row r="12426" spans="237:240" x14ac:dyDescent="0.3">
      <c r="IC12426" s="200" t="s">
        <v>27563</v>
      </c>
      <c r="ID12426" s="200" t="s">
        <v>27564</v>
      </c>
      <c r="IE12426" s="200" t="s">
        <v>27565</v>
      </c>
      <c r="IF12426" s="200" t="s">
        <v>21823</v>
      </c>
    </row>
    <row r="12427" spans="237:240" x14ac:dyDescent="0.3">
      <c r="IC12427" s="200" t="s">
        <v>27566</v>
      </c>
      <c r="ID12427" s="200" t="s">
        <v>27567</v>
      </c>
      <c r="IE12427" s="200" t="s">
        <v>27568</v>
      </c>
      <c r="IF12427" s="200" t="s">
        <v>21823</v>
      </c>
    </row>
    <row r="12428" spans="237:240" x14ac:dyDescent="0.3">
      <c r="IC12428" s="200" t="s">
        <v>27569</v>
      </c>
      <c r="ID12428" s="200" t="s">
        <v>27570</v>
      </c>
      <c r="IE12428" s="200" t="s">
        <v>27571</v>
      </c>
      <c r="IF12428" s="200" t="s">
        <v>21823</v>
      </c>
    </row>
    <row r="12429" spans="237:240" x14ac:dyDescent="0.3">
      <c r="IC12429" s="200" t="s">
        <v>27572</v>
      </c>
      <c r="ID12429" s="200" t="s">
        <v>27573</v>
      </c>
      <c r="IE12429" s="200" t="s">
        <v>27574</v>
      </c>
      <c r="IF12429" s="200" t="s">
        <v>21823</v>
      </c>
    </row>
    <row r="12430" spans="237:240" x14ac:dyDescent="0.3">
      <c r="IC12430" s="200" t="s">
        <v>27575</v>
      </c>
      <c r="ID12430" s="200" t="s">
        <v>27576</v>
      </c>
      <c r="IE12430" s="200" t="s">
        <v>27577</v>
      </c>
      <c r="IF12430" s="200" t="s">
        <v>21823</v>
      </c>
    </row>
    <row r="12431" spans="237:240" x14ac:dyDescent="0.3">
      <c r="IC12431" s="200" t="s">
        <v>27578</v>
      </c>
      <c r="ID12431" s="200" t="s">
        <v>27579</v>
      </c>
      <c r="IE12431" s="200" t="s">
        <v>27580</v>
      </c>
      <c r="IF12431" s="200" t="s">
        <v>21823</v>
      </c>
    </row>
    <row r="12432" spans="237:240" x14ac:dyDescent="0.3">
      <c r="IC12432" s="200" t="s">
        <v>27581</v>
      </c>
      <c r="ID12432" s="200" t="s">
        <v>27582</v>
      </c>
      <c r="IE12432" s="200" t="s">
        <v>27583</v>
      </c>
      <c r="IF12432" s="200" t="s">
        <v>21823</v>
      </c>
    </row>
    <row r="12433" spans="237:240" x14ac:dyDescent="0.3">
      <c r="IC12433" s="200" t="s">
        <v>27584</v>
      </c>
      <c r="ID12433" s="200" t="s">
        <v>27585</v>
      </c>
      <c r="IE12433" s="200" t="s">
        <v>27586</v>
      </c>
      <c r="IF12433" s="200" t="s">
        <v>21823</v>
      </c>
    </row>
    <row r="12434" spans="237:240" x14ac:dyDescent="0.3">
      <c r="IC12434" s="200" t="s">
        <v>27587</v>
      </c>
      <c r="ID12434" s="200" t="s">
        <v>27588</v>
      </c>
      <c r="IE12434" s="200" t="s">
        <v>27589</v>
      </c>
      <c r="IF12434" s="200" t="s">
        <v>21823</v>
      </c>
    </row>
    <row r="12435" spans="237:240" x14ac:dyDescent="0.3">
      <c r="IC12435" s="200" t="s">
        <v>27590</v>
      </c>
      <c r="ID12435" s="200" t="s">
        <v>27591</v>
      </c>
      <c r="IE12435" s="200" t="s">
        <v>27592</v>
      </c>
      <c r="IF12435" s="200" t="s">
        <v>21823</v>
      </c>
    </row>
    <row r="12436" spans="237:240" x14ac:dyDescent="0.3">
      <c r="IC12436" s="200" t="s">
        <v>27593</v>
      </c>
      <c r="ID12436" s="200" t="s">
        <v>27594</v>
      </c>
      <c r="IE12436" s="200" t="s">
        <v>27595</v>
      </c>
      <c r="IF12436" s="200" t="s">
        <v>21823</v>
      </c>
    </row>
    <row r="12437" spans="237:240" x14ac:dyDescent="0.3">
      <c r="IC12437" s="200" t="s">
        <v>27596</v>
      </c>
      <c r="ID12437" s="200" t="s">
        <v>27597</v>
      </c>
      <c r="IE12437" s="200" t="s">
        <v>27598</v>
      </c>
      <c r="IF12437" s="200" t="s">
        <v>21823</v>
      </c>
    </row>
    <row r="12438" spans="237:240" x14ac:dyDescent="0.3">
      <c r="IC12438" s="200" t="s">
        <v>27599</v>
      </c>
      <c r="ID12438" s="200" t="s">
        <v>27600</v>
      </c>
      <c r="IE12438" s="200" t="s">
        <v>27601</v>
      </c>
      <c r="IF12438" s="200" t="s">
        <v>21823</v>
      </c>
    </row>
    <row r="12439" spans="237:240" x14ac:dyDescent="0.3">
      <c r="IC12439" s="200" t="s">
        <v>27602</v>
      </c>
      <c r="ID12439" s="200" t="s">
        <v>27603</v>
      </c>
      <c r="IE12439" s="200" t="s">
        <v>27604</v>
      </c>
      <c r="IF12439" s="200" t="s">
        <v>21823</v>
      </c>
    </row>
    <row r="12440" spans="237:240" x14ac:dyDescent="0.3">
      <c r="IC12440" s="200" t="s">
        <v>27605</v>
      </c>
      <c r="ID12440" s="200" t="s">
        <v>27606</v>
      </c>
      <c r="IE12440" s="200" t="s">
        <v>27607</v>
      </c>
      <c r="IF12440" s="200" t="s">
        <v>21823</v>
      </c>
    </row>
    <row r="12441" spans="237:240" x14ac:dyDescent="0.3">
      <c r="IC12441" s="200" t="s">
        <v>27608</v>
      </c>
      <c r="ID12441" s="200" t="s">
        <v>27609</v>
      </c>
      <c r="IE12441" s="200" t="s">
        <v>27610</v>
      </c>
      <c r="IF12441" s="200" t="s">
        <v>21823</v>
      </c>
    </row>
    <row r="12442" spans="237:240" x14ac:dyDescent="0.3">
      <c r="IC12442" s="200" t="s">
        <v>27608</v>
      </c>
      <c r="ID12442" s="200" t="s">
        <v>27611</v>
      </c>
      <c r="IE12442" s="200" t="s">
        <v>27612</v>
      </c>
      <c r="IF12442" s="200" t="s">
        <v>21823</v>
      </c>
    </row>
    <row r="12443" spans="237:240" x14ac:dyDescent="0.3">
      <c r="IC12443" s="200" t="s">
        <v>27613</v>
      </c>
      <c r="ID12443" s="200" t="s">
        <v>27614</v>
      </c>
      <c r="IE12443" s="200" t="s">
        <v>27615</v>
      </c>
      <c r="IF12443" s="200" t="s">
        <v>21823</v>
      </c>
    </row>
    <row r="12444" spans="237:240" x14ac:dyDescent="0.3">
      <c r="IC12444" s="200" t="s">
        <v>27616</v>
      </c>
      <c r="ID12444" s="200" t="s">
        <v>27617</v>
      </c>
      <c r="IE12444" s="200" t="s">
        <v>27618</v>
      </c>
      <c r="IF12444" s="200" t="s">
        <v>21823</v>
      </c>
    </row>
    <row r="12445" spans="237:240" x14ac:dyDescent="0.3">
      <c r="IC12445" s="200" t="s">
        <v>27619</v>
      </c>
      <c r="ID12445" s="200" t="s">
        <v>27620</v>
      </c>
      <c r="IE12445" s="200" t="s">
        <v>27621</v>
      </c>
      <c r="IF12445" s="200" t="s">
        <v>21823</v>
      </c>
    </row>
    <row r="12446" spans="237:240" x14ac:dyDescent="0.3">
      <c r="IC12446" s="200" t="s">
        <v>27622</v>
      </c>
      <c r="ID12446" s="200" t="s">
        <v>27623</v>
      </c>
      <c r="IE12446" s="200" t="s">
        <v>27624</v>
      </c>
      <c r="IF12446" s="200" t="s">
        <v>21823</v>
      </c>
    </row>
    <row r="12447" spans="237:240" x14ac:dyDescent="0.3">
      <c r="IC12447" s="200" t="s">
        <v>27625</v>
      </c>
      <c r="ID12447" s="200" t="s">
        <v>27626</v>
      </c>
      <c r="IE12447" s="200" t="s">
        <v>27627</v>
      </c>
      <c r="IF12447" s="200" t="s">
        <v>21823</v>
      </c>
    </row>
    <row r="12448" spans="237:240" x14ac:dyDescent="0.3">
      <c r="IC12448" s="200" t="s">
        <v>27628</v>
      </c>
      <c r="ID12448" s="200" t="s">
        <v>4414</v>
      </c>
      <c r="IE12448" s="200" t="s">
        <v>27629</v>
      </c>
      <c r="IF12448" s="200" t="s">
        <v>21823</v>
      </c>
    </row>
    <row r="12449" spans="237:240" x14ac:dyDescent="0.3">
      <c r="IC12449" s="200" t="s">
        <v>27630</v>
      </c>
      <c r="ID12449" s="200" t="s">
        <v>27631</v>
      </c>
      <c r="IE12449" s="200" t="s">
        <v>27632</v>
      </c>
      <c r="IF12449" s="200" t="s">
        <v>21823</v>
      </c>
    </row>
    <row r="12450" spans="237:240" x14ac:dyDescent="0.3">
      <c r="IC12450" s="200" t="s">
        <v>27633</v>
      </c>
      <c r="ID12450" s="200" t="s">
        <v>27634</v>
      </c>
      <c r="IE12450" s="200" t="s">
        <v>27635</v>
      </c>
      <c r="IF12450" s="200" t="s">
        <v>21823</v>
      </c>
    </row>
    <row r="12451" spans="237:240" x14ac:dyDescent="0.3">
      <c r="IC12451" s="200" t="s">
        <v>27636</v>
      </c>
      <c r="ID12451" s="200" t="s">
        <v>27637</v>
      </c>
      <c r="IE12451" s="200" t="s">
        <v>27638</v>
      </c>
      <c r="IF12451" s="200" t="s">
        <v>21823</v>
      </c>
    </row>
    <row r="12452" spans="237:240" x14ac:dyDescent="0.3">
      <c r="IC12452" s="200" t="s">
        <v>27639</v>
      </c>
      <c r="ID12452" s="200" t="s">
        <v>27640</v>
      </c>
      <c r="IE12452" s="200" t="s">
        <v>27641</v>
      </c>
      <c r="IF12452" s="200" t="s">
        <v>21823</v>
      </c>
    </row>
    <row r="12453" spans="237:240" x14ac:dyDescent="0.3">
      <c r="IC12453" s="200" t="s">
        <v>27642</v>
      </c>
      <c r="ID12453" s="200" t="s">
        <v>27643</v>
      </c>
      <c r="IE12453" s="200" t="s">
        <v>27644</v>
      </c>
      <c r="IF12453" s="200" t="s">
        <v>21823</v>
      </c>
    </row>
    <row r="12454" spans="237:240" x14ac:dyDescent="0.3">
      <c r="IC12454" s="200" t="s">
        <v>27645</v>
      </c>
      <c r="ID12454" s="200" t="s">
        <v>5154</v>
      </c>
      <c r="IE12454" s="200" t="s">
        <v>27646</v>
      </c>
      <c r="IF12454" s="200" t="s">
        <v>21823</v>
      </c>
    </row>
    <row r="12455" spans="237:240" x14ac:dyDescent="0.3">
      <c r="IC12455" s="200" t="s">
        <v>27645</v>
      </c>
      <c r="ID12455" s="200" t="s">
        <v>22093</v>
      </c>
      <c r="IE12455" s="200" t="s">
        <v>27647</v>
      </c>
      <c r="IF12455" s="200" t="s">
        <v>21823</v>
      </c>
    </row>
    <row r="12456" spans="237:240" x14ac:dyDescent="0.3">
      <c r="IC12456" s="200" t="s">
        <v>27648</v>
      </c>
      <c r="ID12456" s="200" t="s">
        <v>27649</v>
      </c>
      <c r="IE12456" s="200" t="s">
        <v>27650</v>
      </c>
      <c r="IF12456" s="200" t="s">
        <v>21823</v>
      </c>
    </row>
    <row r="12457" spans="237:240" x14ac:dyDescent="0.3">
      <c r="IC12457" s="200" t="s">
        <v>27651</v>
      </c>
      <c r="ID12457" s="200" t="s">
        <v>27652</v>
      </c>
      <c r="IE12457" s="200" t="s">
        <v>27653</v>
      </c>
      <c r="IF12457" s="200" t="s">
        <v>21823</v>
      </c>
    </row>
    <row r="12458" spans="237:240" x14ac:dyDescent="0.3">
      <c r="IC12458" s="200" t="s">
        <v>27654</v>
      </c>
      <c r="ID12458" s="200" t="s">
        <v>27655</v>
      </c>
      <c r="IE12458" s="200" t="s">
        <v>27656</v>
      </c>
      <c r="IF12458" s="200" t="s">
        <v>21823</v>
      </c>
    </row>
    <row r="12459" spans="237:240" x14ac:dyDescent="0.3">
      <c r="IC12459" s="200" t="s">
        <v>27657</v>
      </c>
      <c r="ID12459" s="200" t="s">
        <v>27658</v>
      </c>
      <c r="IE12459" s="200" t="s">
        <v>27659</v>
      </c>
      <c r="IF12459" s="200" t="s">
        <v>21823</v>
      </c>
    </row>
    <row r="12460" spans="237:240" x14ac:dyDescent="0.3">
      <c r="IC12460" s="200" t="s">
        <v>27660</v>
      </c>
      <c r="ID12460" s="200" t="s">
        <v>22892</v>
      </c>
      <c r="IE12460" s="200" t="s">
        <v>27661</v>
      </c>
      <c r="IF12460" s="200" t="s">
        <v>21823</v>
      </c>
    </row>
    <row r="12461" spans="237:240" x14ac:dyDescent="0.3">
      <c r="IC12461" s="200" t="s">
        <v>27662</v>
      </c>
      <c r="ID12461" s="200" t="s">
        <v>27663</v>
      </c>
      <c r="IE12461" s="200" t="s">
        <v>27664</v>
      </c>
      <c r="IF12461" s="200" t="s">
        <v>21823</v>
      </c>
    </row>
    <row r="12462" spans="237:240" x14ac:dyDescent="0.3">
      <c r="IC12462" s="200" t="s">
        <v>27665</v>
      </c>
      <c r="ID12462" s="200" t="s">
        <v>27666</v>
      </c>
      <c r="IE12462" s="200" t="s">
        <v>27667</v>
      </c>
      <c r="IF12462" s="200" t="s">
        <v>21823</v>
      </c>
    </row>
    <row r="12463" spans="237:240" x14ac:dyDescent="0.3">
      <c r="IC12463" s="200" t="s">
        <v>27668</v>
      </c>
      <c r="ID12463" s="200" t="s">
        <v>27669</v>
      </c>
      <c r="IE12463" s="200" t="s">
        <v>27670</v>
      </c>
      <c r="IF12463" s="200" t="s">
        <v>21823</v>
      </c>
    </row>
    <row r="12464" spans="237:240" x14ac:dyDescent="0.3">
      <c r="IC12464" s="200" t="s">
        <v>27671</v>
      </c>
      <c r="ID12464" s="200" t="s">
        <v>27672</v>
      </c>
      <c r="IE12464" s="200" t="s">
        <v>27673</v>
      </c>
      <c r="IF12464" s="200" t="s">
        <v>21823</v>
      </c>
    </row>
    <row r="12465" spans="237:240" x14ac:dyDescent="0.3">
      <c r="IC12465" s="200" t="s">
        <v>27674</v>
      </c>
      <c r="ID12465" s="200" t="s">
        <v>13792</v>
      </c>
      <c r="IE12465" s="200" t="s">
        <v>27675</v>
      </c>
      <c r="IF12465" s="200" t="s">
        <v>21823</v>
      </c>
    </row>
    <row r="12466" spans="237:240" x14ac:dyDescent="0.3">
      <c r="IC12466" s="200" t="s">
        <v>27674</v>
      </c>
      <c r="ID12466" s="200" t="s">
        <v>27676</v>
      </c>
      <c r="IE12466" s="200" t="s">
        <v>27677</v>
      </c>
      <c r="IF12466" s="200" t="s">
        <v>21823</v>
      </c>
    </row>
    <row r="12467" spans="237:240" x14ac:dyDescent="0.3">
      <c r="IC12467" s="200" t="s">
        <v>27674</v>
      </c>
      <c r="ID12467" s="200" t="s">
        <v>27678</v>
      </c>
      <c r="IE12467" s="200" t="s">
        <v>27679</v>
      </c>
      <c r="IF12467" s="200" t="s">
        <v>21823</v>
      </c>
    </row>
    <row r="12468" spans="237:240" x14ac:dyDescent="0.3">
      <c r="IC12468" s="200" t="s">
        <v>27680</v>
      </c>
      <c r="ID12468" s="200" t="s">
        <v>27681</v>
      </c>
      <c r="IE12468" s="200" t="s">
        <v>27682</v>
      </c>
      <c r="IF12468" s="200" t="s">
        <v>21823</v>
      </c>
    </row>
    <row r="12469" spans="237:240" x14ac:dyDescent="0.3">
      <c r="IC12469" s="200" t="s">
        <v>27683</v>
      </c>
      <c r="ID12469" s="200" t="s">
        <v>27684</v>
      </c>
      <c r="IE12469" s="200" t="s">
        <v>27685</v>
      </c>
      <c r="IF12469" s="200" t="s">
        <v>21823</v>
      </c>
    </row>
    <row r="12470" spans="237:240" x14ac:dyDescent="0.3">
      <c r="IC12470" s="200" t="s">
        <v>27686</v>
      </c>
      <c r="ID12470" s="200" t="s">
        <v>27687</v>
      </c>
      <c r="IE12470" s="200" t="s">
        <v>27688</v>
      </c>
      <c r="IF12470" s="200" t="s">
        <v>21823</v>
      </c>
    </row>
    <row r="12471" spans="237:240" x14ac:dyDescent="0.3">
      <c r="IC12471" s="200" t="s">
        <v>27689</v>
      </c>
      <c r="ID12471" s="200" t="s">
        <v>27690</v>
      </c>
      <c r="IE12471" s="200" t="s">
        <v>27691</v>
      </c>
      <c r="IF12471" s="200" t="s">
        <v>21823</v>
      </c>
    </row>
    <row r="12472" spans="237:240" x14ac:dyDescent="0.3">
      <c r="IC12472" s="200" t="s">
        <v>27692</v>
      </c>
      <c r="ID12472" s="200" t="s">
        <v>27693</v>
      </c>
      <c r="IE12472" s="200" t="s">
        <v>27694</v>
      </c>
      <c r="IF12472" s="200" t="s">
        <v>21823</v>
      </c>
    </row>
    <row r="12473" spans="237:240" x14ac:dyDescent="0.3">
      <c r="IC12473" s="200" t="s">
        <v>27695</v>
      </c>
      <c r="ID12473" s="200" t="s">
        <v>27696</v>
      </c>
      <c r="IE12473" s="200" t="s">
        <v>27697</v>
      </c>
      <c r="IF12473" s="200" t="s">
        <v>21823</v>
      </c>
    </row>
    <row r="12474" spans="237:240" x14ac:dyDescent="0.3">
      <c r="IC12474" s="200" t="s">
        <v>27698</v>
      </c>
      <c r="ID12474" s="200" t="s">
        <v>27699</v>
      </c>
      <c r="IE12474" s="200" t="s">
        <v>27700</v>
      </c>
      <c r="IF12474" s="200" t="s">
        <v>21823</v>
      </c>
    </row>
    <row r="12475" spans="237:240" x14ac:dyDescent="0.3">
      <c r="IC12475" s="200" t="s">
        <v>27701</v>
      </c>
      <c r="ID12475" s="200" t="s">
        <v>27702</v>
      </c>
      <c r="IE12475" s="200" t="s">
        <v>27703</v>
      </c>
      <c r="IF12475" s="200" t="s">
        <v>21823</v>
      </c>
    </row>
    <row r="12476" spans="237:240" x14ac:dyDescent="0.3">
      <c r="IC12476" s="200" t="s">
        <v>27704</v>
      </c>
      <c r="ID12476" s="200" t="s">
        <v>27705</v>
      </c>
      <c r="IE12476" s="200" t="s">
        <v>27706</v>
      </c>
      <c r="IF12476" s="200" t="s">
        <v>21823</v>
      </c>
    </row>
    <row r="12477" spans="237:240" x14ac:dyDescent="0.3">
      <c r="IC12477" s="200" t="s">
        <v>27707</v>
      </c>
      <c r="ID12477" s="200" t="s">
        <v>27708</v>
      </c>
      <c r="IE12477" s="200" t="s">
        <v>27709</v>
      </c>
      <c r="IF12477" s="200" t="s">
        <v>21823</v>
      </c>
    </row>
    <row r="12478" spans="237:240" x14ac:dyDescent="0.3">
      <c r="IC12478" s="200" t="s">
        <v>27707</v>
      </c>
      <c r="ID12478" s="200" t="s">
        <v>27710</v>
      </c>
      <c r="IE12478" s="200" t="s">
        <v>27711</v>
      </c>
      <c r="IF12478" s="200" t="s">
        <v>21823</v>
      </c>
    </row>
    <row r="12479" spans="237:240" x14ac:dyDescent="0.3">
      <c r="IC12479" s="200" t="s">
        <v>27712</v>
      </c>
      <c r="ID12479" s="200" t="s">
        <v>27713</v>
      </c>
      <c r="IE12479" s="200" t="s">
        <v>27714</v>
      </c>
      <c r="IF12479" s="200" t="s">
        <v>21823</v>
      </c>
    </row>
    <row r="12480" spans="237:240" x14ac:dyDescent="0.3">
      <c r="IC12480" s="200" t="s">
        <v>27712</v>
      </c>
      <c r="ID12480" s="200" t="s">
        <v>27715</v>
      </c>
      <c r="IE12480" s="200" t="s">
        <v>27716</v>
      </c>
      <c r="IF12480" s="200" t="s">
        <v>21823</v>
      </c>
    </row>
    <row r="12481" spans="237:240" x14ac:dyDescent="0.3">
      <c r="IC12481" s="200" t="s">
        <v>27717</v>
      </c>
      <c r="ID12481" s="200" t="s">
        <v>27718</v>
      </c>
      <c r="IE12481" s="200" t="s">
        <v>27719</v>
      </c>
      <c r="IF12481" s="200" t="s">
        <v>21823</v>
      </c>
    </row>
    <row r="12482" spans="237:240" x14ac:dyDescent="0.3">
      <c r="IC12482" s="200" t="s">
        <v>27720</v>
      </c>
      <c r="ID12482" s="200" t="s">
        <v>27721</v>
      </c>
      <c r="IE12482" s="200" t="s">
        <v>27722</v>
      </c>
      <c r="IF12482" s="200" t="s">
        <v>21823</v>
      </c>
    </row>
    <row r="12483" spans="237:240" x14ac:dyDescent="0.3">
      <c r="IC12483" s="200" t="s">
        <v>27723</v>
      </c>
      <c r="ID12483" s="200" t="s">
        <v>27724</v>
      </c>
      <c r="IE12483" s="200" t="s">
        <v>27725</v>
      </c>
      <c r="IF12483" s="200" t="s">
        <v>21823</v>
      </c>
    </row>
    <row r="12484" spans="237:240" x14ac:dyDescent="0.3">
      <c r="IC12484" s="200" t="s">
        <v>27726</v>
      </c>
      <c r="ID12484" s="200" t="s">
        <v>27727</v>
      </c>
      <c r="IE12484" s="200" t="s">
        <v>27728</v>
      </c>
      <c r="IF12484" s="200" t="s">
        <v>21823</v>
      </c>
    </row>
    <row r="12485" spans="237:240" x14ac:dyDescent="0.3">
      <c r="IC12485" s="200" t="s">
        <v>27726</v>
      </c>
      <c r="ID12485" s="200" t="s">
        <v>27729</v>
      </c>
      <c r="IE12485" s="200" t="s">
        <v>27730</v>
      </c>
      <c r="IF12485" s="200" t="s">
        <v>21823</v>
      </c>
    </row>
    <row r="12486" spans="237:240" x14ac:dyDescent="0.3">
      <c r="IC12486" s="200" t="s">
        <v>27731</v>
      </c>
      <c r="ID12486" s="200" t="s">
        <v>27732</v>
      </c>
      <c r="IE12486" s="200" t="s">
        <v>27733</v>
      </c>
      <c r="IF12486" s="200" t="s">
        <v>21823</v>
      </c>
    </row>
    <row r="12487" spans="237:240" x14ac:dyDescent="0.3">
      <c r="IC12487" s="200" t="s">
        <v>27734</v>
      </c>
      <c r="ID12487" s="200" t="s">
        <v>3862</v>
      </c>
      <c r="IE12487" s="200" t="s">
        <v>27735</v>
      </c>
      <c r="IF12487" s="200" t="s">
        <v>21823</v>
      </c>
    </row>
    <row r="12488" spans="237:240" x14ac:dyDescent="0.3">
      <c r="IC12488" s="200" t="s">
        <v>27736</v>
      </c>
      <c r="ID12488" s="200" t="s">
        <v>27737</v>
      </c>
      <c r="IE12488" s="200" t="s">
        <v>27738</v>
      </c>
      <c r="IF12488" s="200" t="s">
        <v>21823</v>
      </c>
    </row>
    <row r="12489" spans="237:240" x14ac:dyDescent="0.3">
      <c r="IC12489" s="200" t="s">
        <v>27739</v>
      </c>
      <c r="ID12489" s="200" t="s">
        <v>27740</v>
      </c>
      <c r="IE12489" s="200" t="s">
        <v>27741</v>
      </c>
      <c r="IF12489" s="200" t="s">
        <v>21823</v>
      </c>
    </row>
    <row r="12490" spans="237:240" x14ac:dyDescent="0.3">
      <c r="IC12490" s="200" t="s">
        <v>27742</v>
      </c>
      <c r="ID12490" s="200" t="s">
        <v>8584</v>
      </c>
      <c r="IE12490" s="200" t="s">
        <v>27743</v>
      </c>
      <c r="IF12490" s="200" t="s">
        <v>21823</v>
      </c>
    </row>
    <row r="12491" spans="237:240" x14ac:dyDescent="0.3">
      <c r="IC12491" s="200" t="s">
        <v>27744</v>
      </c>
      <c r="ID12491" s="200" t="s">
        <v>27745</v>
      </c>
      <c r="IE12491" s="200" t="s">
        <v>27746</v>
      </c>
      <c r="IF12491" s="200" t="s">
        <v>21823</v>
      </c>
    </row>
    <row r="12492" spans="237:240" x14ac:dyDescent="0.3">
      <c r="IC12492" s="200" t="s">
        <v>27747</v>
      </c>
      <c r="ID12492" s="200" t="s">
        <v>27748</v>
      </c>
      <c r="IE12492" s="200" t="s">
        <v>27749</v>
      </c>
      <c r="IF12492" s="200" t="s">
        <v>21823</v>
      </c>
    </row>
    <row r="12493" spans="237:240" x14ac:dyDescent="0.3">
      <c r="IC12493" s="200" t="s">
        <v>27750</v>
      </c>
      <c r="ID12493" s="200" t="s">
        <v>27751</v>
      </c>
      <c r="IE12493" s="200" t="s">
        <v>27752</v>
      </c>
      <c r="IF12493" s="200" t="s">
        <v>21823</v>
      </c>
    </row>
    <row r="12494" spans="237:240" x14ac:dyDescent="0.3">
      <c r="IC12494" s="200" t="s">
        <v>27753</v>
      </c>
      <c r="ID12494" s="200" t="s">
        <v>27754</v>
      </c>
      <c r="IE12494" s="200" t="s">
        <v>27755</v>
      </c>
      <c r="IF12494" s="200" t="s">
        <v>21823</v>
      </c>
    </row>
    <row r="12495" spans="237:240" x14ac:dyDescent="0.3">
      <c r="IC12495" s="200" t="s">
        <v>27753</v>
      </c>
      <c r="ID12495" s="200" t="s">
        <v>27756</v>
      </c>
      <c r="IE12495" s="200" t="s">
        <v>27757</v>
      </c>
      <c r="IF12495" s="200" t="s">
        <v>21823</v>
      </c>
    </row>
    <row r="12496" spans="237:240" x14ac:dyDescent="0.3">
      <c r="IC12496" s="200" t="s">
        <v>27753</v>
      </c>
      <c r="ID12496" s="200" t="s">
        <v>27758</v>
      </c>
      <c r="IE12496" s="200" t="s">
        <v>27759</v>
      </c>
      <c r="IF12496" s="200" t="s">
        <v>21823</v>
      </c>
    </row>
    <row r="12497" spans="237:240" x14ac:dyDescent="0.3">
      <c r="IC12497" s="200" t="s">
        <v>27753</v>
      </c>
      <c r="ID12497" s="200" t="s">
        <v>27760</v>
      </c>
      <c r="IE12497" s="200" t="s">
        <v>27761</v>
      </c>
      <c r="IF12497" s="200" t="s">
        <v>21823</v>
      </c>
    </row>
    <row r="12498" spans="237:240" x14ac:dyDescent="0.3">
      <c r="IC12498" s="200" t="s">
        <v>27762</v>
      </c>
      <c r="ID12498" s="200" t="s">
        <v>27763</v>
      </c>
      <c r="IE12498" s="200" t="s">
        <v>27764</v>
      </c>
      <c r="IF12498" s="200" t="s">
        <v>21823</v>
      </c>
    </row>
    <row r="12499" spans="237:240" x14ac:dyDescent="0.3">
      <c r="IC12499" s="200" t="s">
        <v>27765</v>
      </c>
      <c r="ID12499" s="200" t="s">
        <v>27766</v>
      </c>
      <c r="IE12499" s="200" t="s">
        <v>27767</v>
      </c>
      <c r="IF12499" s="200" t="s">
        <v>21823</v>
      </c>
    </row>
    <row r="12500" spans="237:240" x14ac:dyDescent="0.3">
      <c r="IC12500" s="200" t="s">
        <v>27768</v>
      </c>
      <c r="ID12500" s="200" t="s">
        <v>27769</v>
      </c>
      <c r="IE12500" s="200" t="s">
        <v>27770</v>
      </c>
      <c r="IF12500" s="200" t="s">
        <v>21823</v>
      </c>
    </row>
    <row r="12501" spans="237:240" x14ac:dyDescent="0.3">
      <c r="IC12501" s="200" t="s">
        <v>27768</v>
      </c>
      <c r="ID12501" s="200" t="s">
        <v>27771</v>
      </c>
      <c r="IE12501" s="200" t="s">
        <v>27772</v>
      </c>
      <c r="IF12501" s="200" t="s">
        <v>21823</v>
      </c>
    </row>
    <row r="12502" spans="237:240" x14ac:dyDescent="0.3">
      <c r="IC12502" s="200" t="s">
        <v>27773</v>
      </c>
      <c r="ID12502" s="200" t="s">
        <v>27774</v>
      </c>
      <c r="IE12502" s="200" t="s">
        <v>27775</v>
      </c>
      <c r="IF12502" s="200" t="s">
        <v>21823</v>
      </c>
    </row>
    <row r="12503" spans="237:240" x14ac:dyDescent="0.3">
      <c r="IC12503" s="200" t="s">
        <v>27776</v>
      </c>
      <c r="ID12503" s="200" t="s">
        <v>27777</v>
      </c>
      <c r="IE12503" s="200" t="s">
        <v>27778</v>
      </c>
      <c r="IF12503" s="200" t="s">
        <v>21823</v>
      </c>
    </row>
    <row r="12504" spans="237:240" x14ac:dyDescent="0.3">
      <c r="IC12504" s="200" t="s">
        <v>27779</v>
      </c>
      <c r="ID12504" s="200" t="s">
        <v>27780</v>
      </c>
      <c r="IE12504" s="200" t="s">
        <v>27781</v>
      </c>
      <c r="IF12504" s="200" t="s">
        <v>21823</v>
      </c>
    </row>
    <row r="12505" spans="237:240" x14ac:dyDescent="0.3">
      <c r="IC12505" s="200" t="s">
        <v>27782</v>
      </c>
      <c r="ID12505" s="200" t="s">
        <v>27783</v>
      </c>
      <c r="IE12505" s="200" t="s">
        <v>27784</v>
      </c>
      <c r="IF12505" s="200" t="s">
        <v>21823</v>
      </c>
    </row>
    <row r="12506" spans="237:240" x14ac:dyDescent="0.3">
      <c r="IC12506" s="200" t="s">
        <v>27782</v>
      </c>
      <c r="ID12506" s="200" t="s">
        <v>27785</v>
      </c>
      <c r="IE12506" s="200" t="s">
        <v>27786</v>
      </c>
      <c r="IF12506" s="200" t="s">
        <v>21823</v>
      </c>
    </row>
    <row r="12507" spans="237:240" x14ac:dyDescent="0.3">
      <c r="IC12507" s="200" t="s">
        <v>27782</v>
      </c>
      <c r="ID12507" s="200" t="s">
        <v>27787</v>
      </c>
      <c r="IE12507" s="200" t="s">
        <v>27788</v>
      </c>
      <c r="IF12507" s="200" t="s">
        <v>21823</v>
      </c>
    </row>
    <row r="12508" spans="237:240" x14ac:dyDescent="0.3">
      <c r="IC12508" s="200" t="s">
        <v>27789</v>
      </c>
      <c r="ID12508" s="200" t="s">
        <v>27790</v>
      </c>
      <c r="IE12508" s="200" t="s">
        <v>27791</v>
      </c>
      <c r="IF12508" s="200" t="s">
        <v>21823</v>
      </c>
    </row>
    <row r="12509" spans="237:240" x14ac:dyDescent="0.3">
      <c r="IC12509" s="200" t="s">
        <v>27789</v>
      </c>
      <c r="ID12509" s="200" t="s">
        <v>27792</v>
      </c>
      <c r="IE12509" s="200" t="s">
        <v>27793</v>
      </c>
      <c r="IF12509" s="200" t="s">
        <v>21823</v>
      </c>
    </row>
    <row r="12510" spans="237:240" x14ac:dyDescent="0.3">
      <c r="IC12510" s="200" t="s">
        <v>27794</v>
      </c>
      <c r="ID12510" s="200" t="s">
        <v>27795</v>
      </c>
      <c r="IE12510" s="200" t="s">
        <v>27796</v>
      </c>
      <c r="IF12510" s="200" t="s">
        <v>21823</v>
      </c>
    </row>
    <row r="12511" spans="237:240" x14ac:dyDescent="0.3">
      <c r="IC12511" s="200" t="s">
        <v>27797</v>
      </c>
      <c r="ID12511" s="200" t="s">
        <v>27798</v>
      </c>
      <c r="IE12511" s="200" t="s">
        <v>27799</v>
      </c>
      <c r="IF12511" s="200" t="s">
        <v>21823</v>
      </c>
    </row>
    <row r="12512" spans="237:240" x14ac:dyDescent="0.3">
      <c r="IC12512" s="200" t="s">
        <v>27800</v>
      </c>
      <c r="ID12512" s="200" t="s">
        <v>27801</v>
      </c>
      <c r="IE12512" s="200" t="s">
        <v>27802</v>
      </c>
      <c r="IF12512" s="200" t="s">
        <v>21823</v>
      </c>
    </row>
    <row r="12513" spans="237:240" x14ac:dyDescent="0.3">
      <c r="IC12513" s="200" t="s">
        <v>27803</v>
      </c>
      <c r="ID12513" s="200" t="s">
        <v>27804</v>
      </c>
      <c r="IE12513" s="200" t="s">
        <v>27805</v>
      </c>
      <c r="IF12513" s="200" t="s">
        <v>21823</v>
      </c>
    </row>
    <row r="12514" spans="237:240" x14ac:dyDescent="0.3">
      <c r="IC12514" s="200" t="s">
        <v>27806</v>
      </c>
      <c r="ID12514" s="200" t="s">
        <v>27807</v>
      </c>
      <c r="IE12514" s="200" t="s">
        <v>27808</v>
      </c>
      <c r="IF12514" s="200" t="s">
        <v>21823</v>
      </c>
    </row>
    <row r="12515" spans="237:240" x14ac:dyDescent="0.3">
      <c r="IC12515" s="200" t="s">
        <v>27809</v>
      </c>
      <c r="ID12515" s="200" t="s">
        <v>27810</v>
      </c>
      <c r="IE12515" s="200" t="s">
        <v>27811</v>
      </c>
      <c r="IF12515" s="200" t="s">
        <v>21823</v>
      </c>
    </row>
    <row r="12516" spans="237:240" x14ac:dyDescent="0.3">
      <c r="IC12516" s="200" t="s">
        <v>27812</v>
      </c>
      <c r="ID12516" s="200" t="s">
        <v>27813</v>
      </c>
      <c r="IE12516" s="200" t="s">
        <v>27814</v>
      </c>
      <c r="IF12516" s="200" t="s">
        <v>21823</v>
      </c>
    </row>
    <row r="12517" spans="237:240" x14ac:dyDescent="0.3">
      <c r="IC12517" s="200" t="s">
        <v>27815</v>
      </c>
      <c r="ID12517" s="200" t="s">
        <v>22710</v>
      </c>
      <c r="IE12517" s="200" t="s">
        <v>27816</v>
      </c>
      <c r="IF12517" s="200" t="s">
        <v>21823</v>
      </c>
    </row>
    <row r="12518" spans="237:240" x14ac:dyDescent="0.3">
      <c r="IC12518" s="200" t="s">
        <v>27817</v>
      </c>
      <c r="ID12518" s="200" t="s">
        <v>27818</v>
      </c>
      <c r="IE12518" s="200" t="s">
        <v>27819</v>
      </c>
      <c r="IF12518" s="200" t="s">
        <v>21823</v>
      </c>
    </row>
    <row r="12519" spans="237:240" x14ac:dyDescent="0.3">
      <c r="IC12519" s="200" t="s">
        <v>27820</v>
      </c>
      <c r="ID12519" s="200" t="s">
        <v>27821</v>
      </c>
      <c r="IE12519" s="200" t="s">
        <v>27822</v>
      </c>
      <c r="IF12519" s="200" t="s">
        <v>21823</v>
      </c>
    </row>
    <row r="12520" spans="237:240" x14ac:dyDescent="0.3">
      <c r="IC12520" s="200" t="s">
        <v>27820</v>
      </c>
      <c r="ID12520" s="200" t="s">
        <v>27823</v>
      </c>
      <c r="IE12520" s="200" t="s">
        <v>27824</v>
      </c>
      <c r="IF12520" s="200" t="s">
        <v>21823</v>
      </c>
    </row>
    <row r="12521" spans="237:240" x14ac:dyDescent="0.3">
      <c r="IC12521" s="200" t="s">
        <v>27820</v>
      </c>
      <c r="ID12521" s="200" t="s">
        <v>27825</v>
      </c>
      <c r="IE12521" s="200" t="s">
        <v>27826</v>
      </c>
      <c r="IF12521" s="200" t="s">
        <v>21823</v>
      </c>
    </row>
    <row r="12522" spans="237:240" x14ac:dyDescent="0.3">
      <c r="IC12522" s="200" t="s">
        <v>27827</v>
      </c>
      <c r="ID12522" s="200" t="s">
        <v>27828</v>
      </c>
      <c r="IE12522" s="200" t="s">
        <v>27829</v>
      </c>
      <c r="IF12522" s="200" t="s">
        <v>21823</v>
      </c>
    </row>
    <row r="12523" spans="237:240" x14ac:dyDescent="0.3">
      <c r="IC12523" s="200" t="s">
        <v>27830</v>
      </c>
      <c r="ID12523" s="200" t="s">
        <v>17834</v>
      </c>
      <c r="IE12523" s="200" t="s">
        <v>27831</v>
      </c>
      <c r="IF12523" s="200" t="s">
        <v>21823</v>
      </c>
    </row>
    <row r="12524" spans="237:240" x14ac:dyDescent="0.3">
      <c r="IC12524" s="200" t="s">
        <v>27832</v>
      </c>
      <c r="ID12524" s="200" t="s">
        <v>23251</v>
      </c>
      <c r="IE12524" s="200" t="s">
        <v>27833</v>
      </c>
      <c r="IF12524" s="200" t="s">
        <v>21823</v>
      </c>
    </row>
    <row r="12525" spans="237:240" x14ac:dyDescent="0.3">
      <c r="IC12525" s="200" t="s">
        <v>27834</v>
      </c>
      <c r="ID12525" s="200" t="s">
        <v>27835</v>
      </c>
      <c r="IE12525" s="200" t="s">
        <v>27836</v>
      </c>
      <c r="IF12525" s="200" t="s">
        <v>21823</v>
      </c>
    </row>
    <row r="12526" spans="237:240" x14ac:dyDescent="0.3">
      <c r="IC12526" s="200" t="s">
        <v>27837</v>
      </c>
      <c r="ID12526" s="200" t="s">
        <v>27838</v>
      </c>
      <c r="IE12526" s="200" t="s">
        <v>27839</v>
      </c>
      <c r="IF12526" s="200" t="s">
        <v>21823</v>
      </c>
    </row>
    <row r="12527" spans="237:240" x14ac:dyDescent="0.3">
      <c r="IC12527" s="200" t="s">
        <v>27840</v>
      </c>
      <c r="ID12527" s="200" t="s">
        <v>27841</v>
      </c>
      <c r="IE12527" s="200" t="s">
        <v>27842</v>
      </c>
      <c r="IF12527" s="200" t="s">
        <v>21823</v>
      </c>
    </row>
    <row r="12528" spans="237:240" x14ac:dyDescent="0.3">
      <c r="IC12528" s="200" t="s">
        <v>27840</v>
      </c>
      <c r="ID12528" s="200" t="s">
        <v>3932</v>
      </c>
      <c r="IE12528" s="200" t="s">
        <v>27843</v>
      </c>
      <c r="IF12528" s="200" t="s">
        <v>21823</v>
      </c>
    </row>
    <row r="12529" spans="237:240" x14ac:dyDescent="0.3">
      <c r="IC12529" s="200" t="s">
        <v>27844</v>
      </c>
      <c r="ID12529" s="200" t="s">
        <v>27845</v>
      </c>
      <c r="IE12529" s="200" t="s">
        <v>27846</v>
      </c>
      <c r="IF12529" s="200" t="s">
        <v>21823</v>
      </c>
    </row>
    <row r="12530" spans="237:240" x14ac:dyDescent="0.3">
      <c r="IC12530" s="200" t="s">
        <v>27847</v>
      </c>
      <c r="ID12530" s="200" t="s">
        <v>26971</v>
      </c>
      <c r="IE12530" s="200" t="s">
        <v>27848</v>
      </c>
      <c r="IF12530" s="200" t="s">
        <v>21823</v>
      </c>
    </row>
    <row r="12531" spans="237:240" x14ac:dyDescent="0.3">
      <c r="IC12531" s="200" t="s">
        <v>27849</v>
      </c>
      <c r="ID12531" s="200" t="s">
        <v>27850</v>
      </c>
      <c r="IE12531" s="200" t="s">
        <v>27851</v>
      </c>
      <c r="IF12531" s="200" t="s">
        <v>21823</v>
      </c>
    </row>
    <row r="12532" spans="237:240" x14ac:dyDescent="0.3">
      <c r="IC12532" s="200" t="s">
        <v>27852</v>
      </c>
      <c r="ID12532" s="200" t="s">
        <v>4014</v>
      </c>
      <c r="IE12532" s="200" t="s">
        <v>27853</v>
      </c>
      <c r="IF12532" s="200" t="s">
        <v>21823</v>
      </c>
    </row>
    <row r="12533" spans="237:240" x14ac:dyDescent="0.3">
      <c r="IC12533" s="200" t="s">
        <v>27854</v>
      </c>
      <c r="ID12533" s="200" t="s">
        <v>26780</v>
      </c>
      <c r="IE12533" s="200" t="s">
        <v>27855</v>
      </c>
      <c r="IF12533" s="200" t="s">
        <v>21823</v>
      </c>
    </row>
    <row r="12534" spans="237:240" x14ac:dyDescent="0.3">
      <c r="IC12534" s="200" t="s">
        <v>27856</v>
      </c>
      <c r="ID12534" s="200" t="s">
        <v>27857</v>
      </c>
      <c r="IE12534" s="200" t="s">
        <v>27858</v>
      </c>
      <c r="IF12534" s="200" t="s">
        <v>21823</v>
      </c>
    </row>
    <row r="12535" spans="237:240" x14ac:dyDescent="0.3">
      <c r="IC12535" s="200" t="s">
        <v>27859</v>
      </c>
      <c r="ID12535" s="200" t="s">
        <v>27860</v>
      </c>
      <c r="IE12535" s="200" t="s">
        <v>27861</v>
      </c>
      <c r="IF12535" s="200" t="s">
        <v>21823</v>
      </c>
    </row>
    <row r="12536" spans="237:240" x14ac:dyDescent="0.3">
      <c r="IC12536" s="200" t="s">
        <v>27862</v>
      </c>
      <c r="ID12536" s="200" t="s">
        <v>27863</v>
      </c>
      <c r="IE12536" s="200" t="s">
        <v>27864</v>
      </c>
      <c r="IF12536" s="200" t="s">
        <v>21823</v>
      </c>
    </row>
    <row r="12537" spans="237:240" x14ac:dyDescent="0.3">
      <c r="IC12537" s="200" t="s">
        <v>27865</v>
      </c>
      <c r="ID12537" s="200" t="s">
        <v>27866</v>
      </c>
      <c r="IE12537" s="200" t="s">
        <v>27867</v>
      </c>
      <c r="IF12537" s="200" t="s">
        <v>21823</v>
      </c>
    </row>
    <row r="12538" spans="237:240" x14ac:dyDescent="0.3">
      <c r="IC12538" s="200" t="s">
        <v>27868</v>
      </c>
      <c r="ID12538" s="200" t="s">
        <v>27866</v>
      </c>
      <c r="IE12538" s="200" t="s">
        <v>27867</v>
      </c>
      <c r="IF12538" s="200" t="s">
        <v>21823</v>
      </c>
    </row>
    <row r="12539" spans="237:240" x14ac:dyDescent="0.3">
      <c r="IC12539" s="200" t="s">
        <v>27869</v>
      </c>
      <c r="ID12539" s="200" t="s">
        <v>27866</v>
      </c>
      <c r="IE12539" s="200" t="s">
        <v>27867</v>
      </c>
      <c r="IF12539" s="200" t="s">
        <v>21823</v>
      </c>
    </row>
    <row r="12540" spans="237:240" x14ac:dyDescent="0.3">
      <c r="IC12540" s="200" t="s">
        <v>27870</v>
      </c>
      <c r="ID12540" s="200" t="s">
        <v>27866</v>
      </c>
      <c r="IE12540" s="200" t="s">
        <v>27867</v>
      </c>
      <c r="IF12540" s="200" t="s">
        <v>21823</v>
      </c>
    </row>
    <row r="12541" spans="237:240" x14ac:dyDescent="0.3">
      <c r="IC12541" s="200" t="s">
        <v>27871</v>
      </c>
      <c r="ID12541" s="200" t="s">
        <v>27866</v>
      </c>
      <c r="IE12541" s="200" t="s">
        <v>27867</v>
      </c>
      <c r="IF12541" s="200" t="s">
        <v>21823</v>
      </c>
    </row>
    <row r="12542" spans="237:240" x14ac:dyDescent="0.3">
      <c r="IC12542" s="200" t="s">
        <v>27872</v>
      </c>
      <c r="ID12542" s="200" t="s">
        <v>27873</v>
      </c>
      <c r="IE12542" s="200" t="s">
        <v>27874</v>
      </c>
      <c r="IF12542" s="200" t="s">
        <v>21823</v>
      </c>
    </row>
    <row r="12543" spans="237:240" x14ac:dyDescent="0.3">
      <c r="IC12543" s="200" t="s">
        <v>27875</v>
      </c>
      <c r="ID12543" s="200" t="s">
        <v>27876</v>
      </c>
      <c r="IE12543" s="200" t="s">
        <v>27877</v>
      </c>
      <c r="IF12543" s="200" t="s">
        <v>21823</v>
      </c>
    </row>
    <row r="12544" spans="237:240" x14ac:dyDescent="0.3">
      <c r="IC12544" s="200" t="s">
        <v>27878</v>
      </c>
      <c r="ID12544" s="200" t="s">
        <v>27879</v>
      </c>
      <c r="IE12544" s="200" t="s">
        <v>27880</v>
      </c>
      <c r="IF12544" s="200" t="s">
        <v>21823</v>
      </c>
    </row>
    <row r="12545" spans="237:240" x14ac:dyDescent="0.3">
      <c r="IC12545" s="200" t="s">
        <v>27881</v>
      </c>
      <c r="ID12545" s="200" t="s">
        <v>27882</v>
      </c>
      <c r="IE12545" s="200" t="s">
        <v>27883</v>
      </c>
      <c r="IF12545" s="200" t="s">
        <v>21823</v>
      </c>
    </row>
    <row r="12546" spans="237:240" x14ac:dyDescent="0.3">
      <c r="IC12546" s="200" t="s">
        <v>27884</v>
      </c>
      <c r="ID12546" s="200" t="s">
        <v>27885</v>
      </c>
      <c r="IE12546" s="200" t="s">
        <v>27886</v>
      </c>
      <c r="IF12546" s="200" t="s">
        <v>21823</v>
      </c>
    </row>
    <row r="12547" spans="237:240" x14ac:dyDescent="0.3">
      <c r="IC12547" s="200" t="s">
        <v>27887</v>
      </c>
      <c r="ID12547" s="200" t="s">
        <v>27888</v>
      </c>
      <c r="IE12547" s="200" t="s">
        <v>27889</v>
      </c>
      <c r="IF12547" s="200" t="s">
        <v>21823</v>
      </c>
    </row>
    <row r="12548" spans="237:240" x14ac:dyDescent="0.3">
      <c r="IC12548" s="200" t="s">
        <v>27890</v>
      </c>
      <c r="ID12548" s="200" t="s">
        <v>24825</v>
      </c>
      <c r="IE12548" s="200" t="s">
        <v>27891</v>
      </c>
      <c r="IF12548" s="200" t="s">
        <v>21823</v>
      </c>
    </row>
    <row r="12549" spans="237:240" x14ac:dyDescent="0.3">
      <c r="IC12549" s="200" t="s">
        <v>27892</v>
      </c>
      <c r="ID12549" s="200" t="s">
        <v>27893</v>
      </c>
      <c r="IE12549" s="200" t="s">
        <v>27894</v>
      </c>
      <c r="IF12549" s="200" t="s">
        <v>21823</v>
      </c>
    </row>
    <row r="12550" spans="237:240" x14ac:dyDescent="0.3">
      <c r="IC12550" s="200" t="s">
        <v>27895</v>
      </c>
      <c r="ID12550" s="200" t="s">
        <v>27896</v>
      </c>
      <c r="IE12550" s="200" t="s">
        <v>27897</v>
      </c>
      <c r="IF12550" s="200" t="s">
        <v>21823</v>
      </c>
    </row>
    <row r="12551" spans="237:240" x14ac:dyDescent="0.3">
      <c r="IC12551" s="200" t="s">
        <v>27898</v>
      </c>
      <c r="ID12551" s="200" t="s">
        <v>27899</v>
      </c>
      <c r="IE12551" s="200" t="s">
        <v>27900</v>
      </c>
      <c r="IF12551" s="200" t="s">
        <v>21823</v>
      </c>
    </row>
    <row r="12552" spans="237:240" x14ac:dyDescent="0.3">
      <c r="IC12552" s="200" t="s">
        <v>27901</v>
      </c>
      <c r="ID12552" s="200" t="s">
        <v>27902</v>
      </c>
      <c r="IE12552" s="200" t="s">
        <v>27903</v>
      </c>
      <c r="IF12552" s="200" t="s">
        <v>21823</v>
      </c>
    </row>
    <row r="12553" spans="237:240" x14ac:dyDescent="0.3">
      <c r="IC12553" s="200" t="s">
        <v>27904</v>
      </c>
      <c r="ID12553" s="200" t="s">
        <v>27905</v>
      </c>
      <c r="IE12553" s="200" t="s">
        <v>27906</v>
      </c>
      <c r="IF12553" s="200" t="s">
        <v>21823</v>
      </c>
    </row>
    <row r="12554" spans="237:240" x14ac:dyDescent="0.3">
      <c r="IC12554" s="200" t="s">
        <v>27907</v>
      </c>
      <c r="ID12554" s="200" t="s">
        <v>27908</v>
      </c>
      <c r="IE12554" s="200" t="s">
        <v>27909</v>
      </c>
      <c r="IF12554" s="200" t="s">
        <v>21823</v>
      </c>
    </row>
    <row r="12555" spans="237:240" x14ac:dyDescent="0.3">
      <c r="IC12555" s="200" t="s">
        <v>27910</v>
      </c>
      <c r="ID12555" s="200" t="s">
        <v>27911</v>
      </c>
      <c r="IE12555" s="200" t="s">
        <v>27912</v>
      </c>
      <c r="IF12555" s="200" t="s">
        <v>21823</v>
      </c>
    </row>
    <row r="12556" spans="237:240" x14ac:dyDescent="0.3">
      <c r="IC12556" s="200" t="s">
        <v>27913</v>
      </c>
      <c r="ID12556" s="200" t="s">
        <v>27914</v>
      </c>
      <c r="IE12556" s="200" t="s">
        <v>27915</v>
      </c>
      <c r="IF12556" s="200" t="s">
        <v>21823</v>
      </c>
    </row>
    <row r="12557" spans="237:240" x14ac:dyDescent="0.3">
      <c r="IC12557" s="200" t="s">
        <v>27916</v>
      </c>
      <c r="ID12557" s="200" t="s">
        <v>27917</v>
      </c>
      <c r="IE12557" s="200" t="s">
        <v>27918</v>
      </c>
      <c r="IF12557" s="200" t="s">
        <v>21823</v>
      </c>
    </row>
    <row r="12558" spans="237:240" x14ac:dyDescent="0.3">
      <c r="IC12558" s="200" t="s">
        <v>27919</v>
      </c>
      <c r="ID12558" s="200" t="s">
        <v>27920</v>
      </c>
      <c r="IE12558" s="200" t="s">
        <v>27921</v>
      </c>
      <c r="IF12558" s="200" t="s">
        <v>21823</v>
      </c>
    </row>
    <row r="12559" spans="237:240" x14ac:dyDescent="0.3">
      <c r="IC12559" s="200" t="s">
        <v>27922</v>
      </c>
      <c r="ID12559" s="200" t="s">
        <v>27923</v>
      </c>
      <c r="IE12559" s="200" t="s">
        <v>27924</v>
      </c>
      <c r="IF12559" s="200" t="s">
        <v>21823</v>
      </c>
    </row>
    <row r="12560" spans="237:240" x14ac:dyDescent="0.3">
      <c r="IC12560" s="200" t="s">
        <v>27925</v>
      </c>
      <c r="ID12560" s="200" t="s">
        <v>27926</v>
      </c>
      <c r="IE12560" s="200" t="s">
        <v>27927</v>
      </c>
      <c r="IF12560" s="200" t="s">
        <v>21823</v>
      </c>
    </row>
    <row r="12561" spans="237:240" x14ac:dyDescent="0.3">
      <c r="IC12561" s="200" t="s">
        <v>27928</v>
      </c>
      <c r="ID12561" s="200" t="s">
        <v>27929</v>
      </c>
      <c r="IE12561" s="200" t="s">
        <v>27930</v>
      </c>
      <c r="IF12561" s="200" t="s">
        <v>21823</v>
      </c>
    </row>
    <row r="12562" spans="237:240" x14ac:dyDescent="0.3">
      <c r="IC12562" s="200" t="s">
        <v>27931</v>
      </c>
      <c r="ID12562" s="200" t="s">
        <v>27932</v>
      </c>
      <c r="IE12562" s="200" t="s">
        <v>27933</v>
      </c>
      <c r="IF12562" s="200" t="s">
        <v>21823</v>
      </c>
    </row>
    <row r="12563" spans="237:240" x14ac:dyDescent="0.3">
      <c r="IC12563" s="200" t="s">
        <v>27934</v>
      </c>
      <c r="ID12563" s="200" t="s">
        <v>27935</v>
      </c>
      <c r="IE12563" s="200" t="s">
        <v>27936</v>
      </c>
      <c r="IF12563" s="200" t="s">
        <v>21823</v>
      </c>
    </row>
    <row r="12564" spans="237:240" x14ac:dyDescent="0.3">
      <c r="IC12564" s="200" t="s">
        <v>27937</v>
      </c>
      <c r="ID12564" s="200" t="s">
        <v>27938</v>
      </c>
      <c r="IE12564" s="200" t="s">
        <v>27939</v>
      </c>
      <c r="IF12564" s="200" t="s">
        <v>21823</v>
      </c>
    </row>
    <row r="12565" spans="237:240" x14ac:dyDescent="0.3">
      <c r="IC12565" s="200" t="s">
        <v>27940</v>
      </c>
      <c r="ID12565" s="200" t="s">
        <v>27941</v>
      </c>
      <c r="IE12565" s="200" t="s">
        <v>27942</v>
      </c>
      <c r="IF12565" s="200" t="s">
        <v>21823</v>
      </c>
    </row>
    <row r="12566" spans="237:240" x14ac:dyDescent="0.3">
      <c r="IC12566" s="200" t="s">
        <v>27943</v>
      </c>
      <c r="ID12566" s="200" t="s">
        <v>27944</v>
      </c>
      <c r="IE12566" s="200" t="s">
        <v>27945</v>
      </c>
      <c r="IF12566" s="200" t="s">
        <v>21823</v>
      </c>
    </row>
    <row r="12567" spans="237:240" x14ac:dyDescent="0.3">
      <c r="IC12567" s="200" t="s">
        <v>27946</v>
      </c>
      <c r="ID12567" s="200" t="s">
        <v>27947</v>
      </c>
      <c r="IE12567" s="200" t="s">
        <v>27948</v>
      </c>
      <c r="IF12567" s="200" t="s">
        <v>21823</v>
      </c>
    </row>
    <row r="12568" spans="237:240" x14ac:dyDescent="0.3">
      <c r="IC12568" s="200" t="s">
        <v>27949</v>
      </c>
      <c r="ID12568" s="200" t="s">
        <v>27950</v>
      </c>
      <c r="IE12568" s="200" t="s">
        <v>27951</v>
      </c>
      <c r="IF12568" s="200" t="s">
        <v>21823</v>
      </c>
    </row>
    <row r="12569" spans="237:240" x14ac:dyDescent="0.3">
      <c r="IC12569" s="200" t="s">
        <v>27952</v>
      </c>
      <c r="ID12569" s="200" t="s">
        <v>27783</v>
      </c>
      <c r="IE12569" s="200" t="s">
        <v>27953</v>
      </c>
      <c r="IF12569" s="200" t="s">
        <v>21823</v>
      </c>
    </row>
    <row r="12570" spans="237:240" x14ac:dyDescent="0.3">
      <c r="IC12570" s="200" t="s">
        <v>27954</v>
      </c>
      <c r="ID12570" s="200" t="s">
        <v>27955</v>
      </c>
      <c r="IE12570" s="200" t="s">
        <v>27956</v>
      </c>
      <c r="IF12570" s="200" t="s">
        <v>21823</v>
      </c>
    </row>
    <row r="12571" spans="237:240" x14ac:dyDescent="0.3">
      <c r="IC12571" s="200" t="s">
        <v>27957</v>
      </c>
      <c r="ID12571" s="200" t="s">
        <v>27958</v>
      </c>
      <c r="IE12571" s="200" t="s">
        <v>27959</v>
      </c>
      <c r="IF12571" s="200" t="s">
        <v>21823</v>
      </c>
    </row>
    <row r="12572" spans="237:240" x14ac:dyDescent="0.3">
      <c r="IC12572" s="200" t="s">
        <v>27960</v>
      </c>
      <c r="ID12572" s="200" t="s">
        <v>27961</v>
      </c>
      <c r="IE12572" s="200" t="s">
        <v>27962</v>
      </c>
      <c r="IF12572" s="200" t="s">
        <v>21823</v>
      </c>
    </row>
    <row r="12573" spans="237:240" x14ac:dyDescent="0.3">
      <c r="IC12573" s="200" t="s">
        <v>27963</v>
      </c>
      <c r="ID12573" s="200" t="s">
        <v>27964</v>
      </c>
      <c r="IE12573" s="200" t="s">
        <v>27965</v>
      </c>
      <c r="IF12573" s="200" t="s">
        <v>21823</v>
      </c>
    </row>
    <row r="12574" spans="237:240" x14ac:dyDescent="0.3">
      <c r="IC12574" s="200" t="s">
        <v>27966</v>
      </c>
      <c r="ID12574" s="200" t="s">
        <v>27967</v>
      </c>
      <c r="IE12574" s="200" t="s">
        <v>27968</v>
      </c>
      <c r="IF12574" s="200" t="s">
        <v>21823</v>
      </c>
    </row>
    <row r="12575" spans="237:240" x14ac:dyDescent="0.3">
      <c r="IC12575" s="200" t="s">
        <v>27969</v>
      </c>
      <c r="ID12575" s="200" t="s">
        <v>27970</v>
      </c>
      <c r="IE12575" s="200" t="s">
        <v>27971</v>
      </c>
      <c r="IF12575" s="200" t="s">
        <v>21823</v>
      </c>
    </row>
    <row r="12576" spans="237:240" x14ac:dyDescent="0.3">
      <c r="IC12576" s="200" t="s">
        <v>27972</v>
      </c>
      <c r="ID12576" s="200" t="s">
        <v>27973</v>
      </c>
      <c r="IE12576" s="200" t="s">
        <v>27974</v>
      </c>
      <c r="IF12576" s="200" t="s">
        <v>21823</v>
      </c>
    </row>
    <row r="12577" spans="237:240" x14ac:dyDescent="0.3">
      <c r="IC12577" s="200" t="s">
        <v>27972</v>
      </c>
      <c r="ID12577" s="200" t="s">
        <v>27975</v>
      </c>
      <c r="IE12577" s="200" t="s">
        <v>27976</v>
      </c>
      <c r="IF12577" s="200" t="s">
        <v>21823</v>
      </c>
    </row>
    <row r="12578" spans="237:240" x14ac:dyDescent="0.3">
      <c r="IC12578" s="200" t="s">
        <v>27977</v>
      </c>
      <c r="ID12578" s="200" t="s">
        <v>27978</v>
      </c>
      <c r="IE12578" s="200" t="s">
        <v>27979</v>
      </c>
      <c r="IF12578" s="200" t="s">
        <v>21823</v>
      </c>
    </row>
    <row r="12579" spans="237:240" x14ac:dyDescent="0.3">
      <c r="IC12579" s="200" t="s">
        <v>27980</v>
      </c>
      <c r="ID12579" s="200" t="s">
        <v>27981</v>
      </c>
      <c r="IE12579" s="200" t="s">
        <v>27982</v>
      </c>
      <c r="IF12579" s="200" t="s">
        <v>21823</v>
      </c>
    </row>
    <row r="12580" spans="237:240" x14ac:dyDescent="0.3">
      <c r="IC12580" s="200" t="s">
        <v>27983</v>
      </c>
      <c r="ID12580" s="200" t="s">
        <v>27984</v>
      </c>
      <c r="IE12580" s="200" t="s">
        <v>27985</v>
      </c>
      <c r="IF12580" s="200" t="s">
        <v>21823</v>
      </c>
    </row>
    <row r="12581" spans="237:240" x14ac:dyDescent="0.3">
      <c r="IC12581" s="200" t="s">
        <v>27986</v>
      </c>
      <c r="ID12581" s="200" t="s">
        <v>27987</v>
      </c>
      <c r="IE12581" s="200" t="s">
        <v>27988</v>
      </c>
      <c r="IF12581" s="200" t="s">
        <v>21823</v>
      </c>
    </row>
    <row r="12582" spans="237:240" x14ac:dyDescent="0.3">
      <c r="IC12582" s="200" t="s">
        <v>27989</v>
      </c>
      <c r="ID12582" s="200" t="s">
        <v>27990</v>
      </c>
      <c r="IE12582" s="200" t="s">
        <v>27991</v>
      </c>
      <c r="IF12582" s="200" t="s">
        <v>21823</v>
      </c>
    </row>
    <row r="12583" spans="237:240" x14ac:dyDescent="0.3">
      <c r="IC12583" s="200" t="s">
        <v>27992</v>
      </c>
      <c r="ID12583" s="200" t="s">
        <v>27993</v>
      </c>
      <c r="IE12583" s="200" t="s">
        <v>27994</v>
      </c>
      <c r="IF12583" s="200" t="s">
        <v>21823</v>
      </c>
    </row>
    <row r="12584" spans="237:240" x14ac:dyDescent="0.3">
      <c r="IC12584" s="200" t="s">
        <v>27995</v>
      </c>
      <c r="ID12584" s="200" t="s">
        <v>27996</v>
      </c>
      <c r="IE12584" s="200" t="s">
        <v>27997</v>
      </c>
      <c r="IF12584" s="200" t="s">
        <v>21823</v>
      </c>
    </row>
    <row r="12585" spans="237:240" x14ac:dyDescent="0.3">
      <c r="IC12585" s="200" t="s">
        <v>27998</v>
      </c>
      <c r="ID12585" s="200" t="s">
        <v>905</v>
      </c>
      <c r="IE12585" s="200" t="s">
        <v>27999</v>
      </c>
      <c r="IF12585" s="200" t="s">
        <v>21823</v>
      </c>
    </row>
    <row r="12586" spans="237:240" x14ac:dyDescent="0.3">
      <c r="IC12586" s="200" t="s">
        <v>28000</v>
      </c>
      <c r="ID12586" s="200" t="s">
        <v>28001</v>
      </c>
      <c r="IE12586" s="200" t="s">
        <v>28002</v>
      </c>
      <c r="IF12586" s="200" t="s">
        <v>21823</v>
      </c>
    </row>
    <row r="12587" spans="237:240" x14ac:dyDescent="0.3">
      <c r="IC12587" s="200" t="s">
        <v>28003</v>
      </c>
      <c r="ID12587" s="200" t="s">
        <v>28004</v>
      </c>
      <c r="IE12587" s="200" t="s">
        <v>28005</v>
      </c>
      <c r="IF12587" s="200" t="s">
        <v>21823</v>
      </c>
    </row>
    <row r="12588" spans="237:240" x14ac:dyDescent="0.3">
      <c r="IC12588" s="200" t="s">
        <v>28003</v>
      </c>
      <c r="ID12588" s="200" t="s">
        <v>28006</v>
      </c>
      <c r="IE12588" s="200" t="s">
        <v>28007</v>
      </c>
      <c r="IF12588" s="200" t="s">
        <v>21823</v>
      </c>
    </row>
    <row r="12589" spans="237:240" x14ac:dyDescent="0.3">
      <c r="IC12589" s="200" t="s">
        <v>28008</v>
      </c>
      <c r="ID12589" s="200" t="s">
        <v>28009</v>
      </c>
      <c r="IE12589" s="200" t="s">
        <v>28010</v>
      </c>
      <c r="IF12589" s="200" t="s">
        <v>21823</v>
      </c>
    </row>
    <row r="12590" spans="237:240" x14ac:dyDescent="0.3">
      <c r="IC12590" s="200" t="s">
        <v>28011</v>
      </c>
      <c r="ID12590" s="200" t="s">
        <v>28012</v>
      </c>
      <c r="IE12590" s="200" t="s">
        <v>28013</v>
      </c>
      <c r="IF12590" s="200" t="s">
        <v>21823</v>
      </c>
    </row>
    <row r="12591" spans="237:240" x14ac:dyDescent="0.3">
      <c r="IC12591" s="200" t="s">
        <v>28014</v>
      </c>
      <c r="ID12591" s="200" t="s">
        <v>28015</v>
      </c>
      <c r="IE12591" s="200" t="s">
        <v>28016</v>
      </c>
      <c r="IF12591" s="200" t="s">
        <v>21823</v>
      </c>
    </row>
    <row r="12592" spans="237:240" x14ac:dyDescent="0.3">
      <c r="IC12592" s="200" t="s">
        <v>28017</v>
      </c>
      <c r="ID12592" s="200" t="s">
        <v>3418</v>
      </c>
      <c r="IE12592" s="200" t="s">
        <v>28018</v>
      </c>
      <c r="IF12592" s="200" t="s">
        <v>21823</v>
      </c>
    </row>
    <row r="12593" spans="237:240" x14ac:dyDescent="0.3">
      <c r="IC12593" s="200" t="s">
        <v>28019</v>
      </c>
      <c r="ID12593" s="200" t="s">
        <v>28020</v>
      </c>
      <c r="IE12593" s="200" t="s">
        <v>28021</v>
      </c>
      <c r="IF12593" s="200" t="s">
        <v>21823</v>
      </c>
    </row>
    <row r="12594" spans="237:240" x14ac:dyDescent="0.3">
      <c r="IC12594" s="200" t="s">
        <v>28022</v>
      </c>
      <c r="ID12594" s="200" t="s">
        <v>28023</v>
      </c>
      <c r="IE12594" s="200" t="s">
        <v>28024</v>
      </c>
      <c r="IF12594" s="200" t="s">
        <v>21823</v>
      </c>
    </row>
    <row r="12595" spans="237:240" x14ac:dyDescent="0.3">
      <c r="IC12595" s="200" t="s">
        <v>28025</v>
      </c>
      <c r="ID12595" s="200" t="s">
        <v>28026</v>
      </c>
      <c r="IE12595" s="200" t="s">
        <v>28027</v>
      </c>
      <c r="IF12595" s="200" t="s">
        <v>21823</v>
      </c>
    </row>
    <row r="12596" spans="237:240" x14ac:dyDescent="0.3">
      <c r="IC12596" s="200" t="s">
        <v>28028</v>
      </c>
      <c r="ID12596" s="200" t="s">
        <v>28029</v>
      </c>
      <c r="IE12596" s="200" t="s">
        <v>28030</v>
      </c>
      <c r="IF12596" s="200" t="s">
        <v>21823</v>
      </c>
    </row>
    <row r="12597" spans="237:240" x14ac:dyDescent="0.3">
      <c r="IC12597" s="200" t="s">
        <v>28031</v>
      </c>
      <c r="ID12597" s="200" t="s">
        <v>28032</v>
      </c>
      <c r="IE12597" s="200" t="s">
        <v>28033</v>
      </c>
      <c r="IF12597" s="200" t="s">
        <v>21823</v>
      </c>
    </row>
    <row r="12598" spans="237:240" x14ac:dyDescent="0.3">
      <c r="IC12598" s="200" t="s">
        <v>28034</v>
      </c>
      <c r="ID12598" s="200" t="s">
        <v>28035</v>
      </c>
      <c r="IE12598" s="200" t="s">
        <v>28036</v>
      </c>
      <c r="IF12598" s="200" t="s">
        <v>21823</v>
      </c>
    </row>
    <row r="12599" spans="237:240" x14ac:dyDescent="0.3">
      <c r="IC12599" s="200" t="s">
        <v>28037</v>
      </c>
      <c r="ID12599" s="200" t="s">
        <v>28038</v>
      </c>
      <c r="IE12599" s="200" t="s">
        <v>28039</v>
      </c>
      <c r="IF12599" s="200" t="s">
        <v>21823</v>
      </c>
    </row>
    <row r="12600" spans="237:240" x14ac:dyDescent="0.3">
      <c r="IC12600" s="200" t="s">
        <v>28040</v>
      </c>
      <c r="ID12600" s="200" t="s">
        <v>28041</v>
      </c>
      <c r="IE12600" s="200" t="s">
        <v>28042</v>
      </c>
      <c r="IF12600" s="200" t="s">
        <v>21823</v>
      </c>
    </row>
    <row r="12601" spans="237:240" x14ac:dyDescent="0.3">
      <c r="IC12601" s="200" t="s">
        <v>28043</v>
      </c>
      <c r="ID12601" s="200" t="s">
        <v>28041</v>
      </c>
      <c r="IE12601" s="200" t="s">
        <v>28042</v>
      </c>
      <c r="IF12601" s="200" t="s">
        <v>21823</v>
      </c>
    </row>
    <row r="12602" spans="237:240" x14ac:dyDescent="0.3">
      <c r="IC12602" s="200" t="s">
        <v>28044</v>
      </c>
      <c r="ID12602" s="200" t="s">
        <v>28045</v>
      </c>
      <c r="IE12602" s="200" t="s">
        <v>28046</v>
      </c>
      <c r="IF12602" s="200" t="s">
        <v>21823</v>
      </c>
    </row>
    <row r="12603" spans="237:240" x14ac:dyDescent="0.3">
      <c r="IC12603" s="200" t="s">
        <v>28044</v>
      </c>
      <c r="ID12603" s="200" t="s">
        <v>28047</v>
      </c>
      <c r="IE12603" s="200" t="s">
        <v>28048</v>
      </c>
      <c r="IF12603" s="200" t="s">
        <v>21823</v>
      </c>
    </row>
    <row r="12604" spans="237:240" x14ac:dyDescent="0.3">
      <c r="IC12604" s="200" t="s">
        <v>28049</v>
      </c>
      <c r="ID12604" s="200" t="s">
        <v>28050</v>
      </c>
      <c r="IE12604" s="200" t="s">
        <v>28051</v>
      </c>
      <c r="IF12604" s="200" t="s">
        <v>21823</v>
      </c>
    </row>
    <row r="12605" spans="237:240" x14ac:dyDescent="0.3">
      <c r="IC12605" s="200" t="s">
        <v>28052</v>
      </c>
      <c r="ID12605" s="200" t="s">
        <v>27606</v>
      </c>
      <c r="IE12605" s="200" t="s">
        <v>28053</v>
      </c>
      <c r="IF12605" s="200" t="s">
        <v>21823</v>
      </c>
    </row>
    <row r="12606" spans="237:240" x14ac:dyDescent="0.3">
      <c r="IC12606" s="200" t="s">
        <v>28054</v>
      </c>
      <c r="ID12606" s="200" t="s">
        <v>28055</v>
      </c>
      <c r="IE12606" s="200" t="s">
        <v>28056</v>
      </c>
      <c r="IF12606" s="200" t="s">
        <v>21823</v>
      </c>
    </row>
    <row r="12607" spans="237:240" x14ac:dyDescent="0.3">
      <c r="IC12607" s="200" t="s">
        <v>28057</v>
      </c>
      <c r="ID12607" s="200" t="s">
        <v>28058</v>
      </c>
      <c r="IE12607" s="200" t="s">
        <v>28059</v>
      </c>
      <c r="IF12607" s="200" t="s">
        <v>21823</v>
      </c>
    </row>
    <row r="12608" spans="237:240" x14ac:dyDescent="0.3">
      <c r="IC12608" s="200" t="s">
        <v>28057</v>
      </c>
      <c r="ID12608" s="200" t="s">
        <v>28060</v>
      </c>
      <c r="IE12608" s="200" t="s">
        <v>28061</v>
      </c>
      <c r="IF12608" s="200" t="s">
        <v>21823</v>
      </c>
    </row>
    <row r="12609" spans="237:240" x14ac:dyDescent="0.3">
      <c r="IC12609" s="200" t="s">
        <v>28062</v>
      </c>
      <c r="ID12609" s="200" t="s">
        <v>28063</v>
      </c>
      <c r="IE12609" s="200" t="s">
        <v>28064</v>
      </c>
      <c r="IF12609" s="200" t="s">
        <v>21823</v>
      </c>
    </row>
    <row r="12610" spans="237:240" x14ac:dyDescent="0.3">
      <c r="IC12610" s="200" t="s">
        <v>28065</v>
      </c>
      <c r="ID12610" s="200" t="s">
        <v>28066</v>
      </c>
      <c r="IE12610" s="200" t="s">
        <v>28067</v>
      </c>
      <c r="IF12610" s="200" t="s">
        <v>21823</v>
      </c>
    </row>
    <row r="12611" spans="237:240" x14ac:dyDescent="0.3">
      <c r="IC12611" s="200" t="s">
        <v>28068</v>
      </c>
      <c r="ID12611" s="200" t="s">
        <v>28069</v>
      </c>
      <c r="IE12611" s="200" t="s">
        <v>28070</v>
      </c>
      <c r="IF12611" s="200" t="s">
        <v>21823</v>
      </c>
    </row>
    <row r="12612" spans="237:240" x14ac:dyDescent="0.3">
      <c r="IC12612" s="200" t="s">
        <v>28071</v>
      </c>
      <c r="ID12612" s="200" t="s">
        <v>28072</v>
      </c>
      <c r="IE12612" s="200" t="s">
        <v>28073</v>
      </c>
      <c r="IF12612" s="200" t="s">
        <v>21823</v>
      </c>
    </row>
    <row r="12613" spans="237:240" x14ac:dyDescent="0.3">
      <c r="IC12613" s="200" t="s">
        <v>28074</v>
      </c>
      <c r="ID12613" s="200" t="s">
        <v>28075</v>
      </c>
      <c r="IE12613" s="200" t="s">
        <v>28076</v>
      </c>
      <c r="IF12613" s="200" t="s">
        <v>21823</v>
      </c>
    </row>
    <row r="12614" spans="237:240" x14ac:dyDescent="0.3">
      <c r="IC12614" s="200" t="s">
        <v>28077</v>
      </c>
      <c r="ID12614" s="200" t="s">
        <v>28078</v>
      </c>
      <c r="IE12614" s="200" t="s">
        <v>28079</v>
      </c>
      <c r="IF12614" s="200" t="s">
        <v>21823</v>
      </c>
    </row>
    <row r="12615" spans="237:240" x14ac:dyDescent="0.3">
      <c r="IC12615" s="200" t="s">
        <v>28080</v>
      </c>
      <c r="ID12615" s="200" t="s">
        <v>28081</v>
      </c>
      <c r="IE12615" s="200" t="s">
        <v>28082</v>
      </c>
      <c r="IF12615" s="200" t="s">
        <v>21823</v>
      </c>
    </row>
    <row r="12616" spans="237:240" x14ac:dyDescent="0.3">
      <c r="IC12616" s="200" t="s">
        <v>28083</v>
      </c>
      <c r="ID12616" s="200" t="s">
        <v>28084</v>
      </c>
      <c r="IE12616" s="200" t="s">
        <v>28085</v>
      </c>
      <c r="IF12616" s="200" t="s">
        <v>21823</v>
      </c>
    </row>
    <row r="12617" spans="237:240" x14ac:dyDescent="0.3">
      <c r="IC12617" s="200" t="s">
        <v>28086</v>
      </c>
      <c r="ID12617" s="200" t="s">
        <v>28087</v>
      </c>
      <c r="IE12617" s="200" t="s">
        <v>28088</v>
      </c>
      <c r="IF12617" s="200" t="s">
        <v>21823</v>
      </c>
    </row>
    <row r="12618" spans="237:240" x14ac:dyDescent="0.3">
      <c r="IC12618" s="200" t="s">
        <v>28089</v>
      </c>
      <c r="ID12618" s="200" t="s">
        <v>22790</v>
      </c>
      <c r="IE12618" s="200" t="s">
        <v>28090</v>
      </c>
      <c r="IF12618" s="200" t="s">
        <v>21823</v>
      </c>
    </row>
    <row r="12619" spans="237:240" x14ac:dyDescent="0.3">
      <c r="IC12619" s="200" t="s">
        <v>28091</v>
      </c>
      <c r="ID12619" s="200" t="s">
        <v>28092</v>
      </c>
      <c r="IE12619" s="200" t="s">
        <v>28093</v>
      </c>
      <c r="IF12619" s="200" t="s">
        <v>21823</v>
      </c>
    </row>
    <row r="12620" spans="237:240" x14ac:dyDescent="0.3">
      <c r="IC12620" s="200" t="s">
        <v>28094</v>
      </c>
      <c r="ID12620" s="200" t="s">
        <v>28095</v>
      </c>
      <c r="IE12620" s="200" t="s">
        <v>28096</v>
      </c>
      <c r="IF12620" s="200" t="s">
        <v>21823</v>
      </c>
    </row>
    <row r="12621" spans="237:240" x14ac:dyDescent="0.3">
      <c r="IC12621" s="200" t="s">
        <v>28097</v>
      </c>
      <c r="ID12621" s="200" t="s">
        <v>28098</v>
      </c>
      <c r="IE12621" s="200" t="s">
        <v>28099</v>
      </c>
      <c r="IF12621" s="200" t="s">
        <v>21823</v>
      </c>
    </row>
    <row r="12622" spans="237:240" x14ac:dyDescent="0.3">
      <c r="IC12622" s="200" t="s">
        <v>28100</v>
      </c>
      <c r="ID12622" s="200" t="s">
        <v>28101</v>
      </c>
      <c r="IE12622" s="200" t="s">
        <v>28102</v>
      </c>
      <c r="IF12622" s="200" t="s">
        <v>21823</v>
      </c>
    </row>
    <row r="12623" spans="237:240" x14ac:dyDescent="0.3">
      <c r="IC12623" s="200" t="s">
        <v>28103</v>
      </c>
      <c r="ID12623" s="200" t="s">
        <v>28104</v>
      </c>
      <c r="IE12623" s="200" t="s">
        <v>28105</v>
      </c>
      <c r="IF12623" s="200" t="s">
        <v>21823</v>
      </c>
    </row>
    <row r="12624" spans="237:240" x14ac:dyDescent="0.3">
      <c r="IC12624" s="200" t="s">
        <v>28106</v>
      </c>
      <c r="ID12624" s="200" t="s">
        <v>28107</v>
      </c>
      <c r="IE12624" s="200" t="s">
        <v>28108</v>
      </c>
      <c r="IF12624" s="200" t="s">
        <v>21823</v>
      </c>
    </row>
    <row r="12625" spans="237:240" x14ac:dyDescent="0.3">
      <c r="IC12625" s="200" t="s">
        <v>28109</v>
      </c>
      <c r="ID12625" s="200" t="s">
        <v>13920</v>
      </c>
      <c r="IE12625" s="200" t="s">
        <v>28110</v>
      </c>
      <c r="IF12625" s="200" t="s">
        <v>21823</v>
      </c>
    </row>
    <row r="12626" spans="237:240" x14ac:dyDescent="0.3">
      <c r="IC12626" s="200" t="s">
        <v>28111</v>
      </c>
      <c r="ID12626" s="200" t="s">
        <v>28112</v>
      </c>
      <c r="IE12626" s="200" t="s">
        <v>28113</v>
      </c>
      <c r="IF12626" s="200" t="s">
        <v>21823</v>
      </c>
    </row>
    <row r="12627" spans="237:240" x14ac:dyDescent="0.3">
      <c r="IC12627" s="200" t="s">
        <v>28114</v>
      </c>
      <c r="ID12627" s="200" t="s">
        <v>28115</v>
      </c>
      <c r="IE12627" s="200" t="s">
        <v>28116</v>
      </c>
      <c r="IF12627" s="200" t="s">
        <v>21823</v>
      </c>
    </row>
    <row r="12628" spans="237:240" x14ac:dyDescent="0.3">
      <c r="IC12628" s="200" t="s">
        <v>28117</v>
      </c>
      <c r="ID12628" s="200" t="s">
        <v>11439</v>
      </c>
      <c r="IE12628" s="200" t="s">
        <v>28118</v>
      </c>
      <c r="IF12628" s="200" t="s">
        <v>21823</v>
      </c>
    </row>
    <row r="12629" spans="237:240" x14ac:dyDescent="0.3">
      <c r="IC12629" s="200" t="s">
        <v>28119</v>
      </c>
      <c r="ID12629" s="200" t="s">
        <v>28120</v>
      </c>
      <c r="IE12629" s="200" t="s">
        <v>28121</v>
      </c>
      <c r="IF12629" s="200" t="s">
        <v>21823</v>
      </c>
    </row>
    <row r="12630" spans="237:240" x14ac:dyDescent="0.3">
      <c r="IC12630" s="200" t="s">
        <v>28122</v>
      </c>
      <c r="ID12630" s="200" t="s">
        <v>28123</v>
      </c>
      <c r="IE12630" s="200" t="s">
        <v>28124</v>
      </c>
      <c r="IF12630" s="200" t="s">
        <v>21823</v>
      </c>
    </row>
    <row r="12631" spans="237:240" x14ac:dyDescent="0.3">
      <c r="IC12631" s="200" t="s">
        <v>28125</v>
      </c>
      <c r="ID12631" s="200" t="s">
        <v>28126</v>
      </c>
      <c r="IE12631" s="200" t="s">
        <v>28127</v>
      </c>
      <c r="IF12631" s="200" t="s">
        <v>21823</v>
      </c>
    </row>
    <row r="12632" spans="237:240" x14ac:dyDescent="0.3">
      <c r="IC12632" s="200" t="s">
        <v>28128</v>
      </c>
      <c r="ID12632" s="200" t="s">
        <v>28129</v>
      </c>
      <c r="IE12632" s="200" t="s">
        <v>28130</v>
      </c>
      <c r="IF12632" s="200" t="s">
        <v>21823</v>
      </c>
    </row>
    <row r="12633" spans="237:240" x14ac:dyDescent="0.3">
      <c r="IC12633" s="200" t="s">
        <v>28131</v>
      </c>
      <c r="ID12633" s="200" t="s">
        <v>28132</v>
      </c>
      <c r="IE12633" s="200" t="s">
        <v>28133</v>
      </c>
      <c r="IF12633" s="200" t="s">
        <v>21823</v>
      </c>
    </row>
    <row r="12634" spans="237:240" x14ac:dyDescent="0.3">
      <c r="IC12634" s="200" t="s">
        <v>28134</v>
      </c>
      <c r="ID12634" s="200" t="s">
        <v>28135</v>
      </c>
      <c r="IE12634" s="200" t="s">
        <v>28136</v>
      </c>
      <c r="IF12634" s="200" t="s">
        <v>21823</v>
      </c>
    </row>
    <row r="12635" spans="237:240" x14ac:dyDescent="0.3">
      <c r="IC12635" s="200" t="s">
        <v>28137</v>
      </c>
      <c r="ID12635" s="200" t="s">
        <v>28138</v>
      </c>
      <c r="IE12635" s="200" t="s">
        <v>28139</v>
      </c>
      <c r="IF12635" s="200" t="s">
        <v>21823</v>
      </c>
    </row>
    <row r="12636" spans="237:240" x14ac:dyDescent="0.3">
      <c r="IC12636" s="200" t="s">
        <v>28140</v>
      </c>
      <c r="ID12636" s="200" t="s">
        <v>28141</v>
      </c>
      <c r="IE12636" s="200" t="s">
        <v>28142</v>
      </c>
      <c r="IF12636" s="200" t="s">
        <v>21823</v>
      </c>
    </row>
    <row r="12637" spans="237:240" x14ac:dyDescent="0.3">
      <c r="IC12637" s="200" t="s">
        <v>28143</v>
      </c>
      <c r="ID12637" s="200" t="s">
        <v>28144</v>
      </c>
      <c r="IE12637" s="200" t="s">
        <v>28145</v>
      </c>
      <c r="IF12637" s="200" t="s">
        <v>21823</v>
      </c>
    </row>
    <row r="12638" spans="237:240" x14ac:dyDescent="0.3">
      <c r="IC12638" s="200" t="s">
        <v>28146</v>
      </c>
      <c r="ID12638" s="200" t="s">
        <v>28147</v>
      </c>
      <c r="IE12638" s="200" t="s">
        <v>28148</v>
      </c>
      <c r="IF12638" s="200" t="s">
        <v>21823</v>
      </c>
    </row>
    <row r="12639" spans="237:240" x14ac:dyDescent="0.3">
      <c r="IC12639" s="200" t="s">
        <v>28146</v>
      </c>
      <c r="ID12639" s="200" t="s">
        <v>28149</v>
      </c>
      <c r="IE12639" s="200" t="s">
        <v>28150</v>
      </c>
      <c r="IF12639" s="200" t="s">
        <v>21823</v>
      </c>
    </row>
    <row r="12640" spans="237:240" x14ac:dyDescent="0.3">
      <c r="IC12640" s="200" t="s">
        <v>28151</v>
      </c>
      <c r="ID12640" s="200" t="s">
        <v>28152</v>
      </c>
      <c r="IE12640" s="200" t="s">
        <v>28153</v>
      </c>
      <c r="IF12640" s="200" t="s">
        <v>21823</v>
      </c>
    </row>
    <row r="12641" spans="237:240" x14ac:dyDescent="0.3">
      <c r="IC12641" s="200" t="s">
        <v>28151</v>
      </c>
      <c r="ID12641" s="200" t="s">
        <v>28154</v>
      </c>
      <c r="IE12641" s="200" t="s">
        <v>28155</v>
      </c>
      <c r="IF12641" s="200" t="s">
        <v>21823</v>
      </c>
    </row>
    <row r="12642" spans="237:240" x14ac:dyDescent="0.3">
      <c r="IC12642" s="200" t="s">
        <v>28156</v>
      </c>
      <c r="ID12642" s="200" t="s">
        <v>28157</v>
      </c>
      <c r="IE12642" s="200" t="s">
        <v>28158</v>
      </c>
      <c r="IF12642" s="200" t="s">
        <v>21823</v>
      </c>
    </row>
    <row r="12643" spans="237:240" x14ac:dyDescent="0.3">
      <c r="IC12643" s="200" t="s">
        <v>28159</v>
      </c>
      <c r="ID12643" s="200" t="s">
        <v>28160</v>
      </c>
      <c r="IE12643" s="200" t="s">
        <v>28161</v>
      </c>
      <c r="IF12643" s="200" t="s">
        <v>21823</v>
      </c>
    </row>
    <row r="12644" spans="237:240" x14ac:dyDescent="0.3">
      <c r="IC12644" s="200" t="s">
        <v>28162</v>
      </c>
      <c r="ID12644" s="200" t="s">
        <v>28163</v>
      </c>
      <c r="IE12644" s="200" t="s">
        <v>28164</v>
      </c>
      <c r="IF12644" s="200" t="s">
        <v>21823</v>
      </c>
    </row>
    <row r="12645" spans="237:240" x14ac:dyDescent="0.3">
      <c r="IC12645" s="200" t="s">
        <v>28165</v>
      </c>
      <c r="ID12645" s="200" t="s">
        <v>28166</v>
      </c>
      <c r="IE12645" s="200" t="s">
        <v>28167</v>
      </c>
      <c r="IF12645" s="200" t="s">
        <v>21823</v>
      </c>
    </row>
    <row r="12646" spans="237:240" x14ac:dyDescent="0.3">
      <c r="IC12646" s="200" t="s">
        <v>28168</v>
      </c>
      <c r="ID12646" s="200" t="s">
        <v>28169</v>
      </c>
      <c r="IE12646" s="200" t="s">
        <v>28170</v>
      </c>
      <c r="IF12646" s="200" t="s">
        <v>21823</v>
      </c>
    </row>
    <row r="12647" spans="237:240" x14ac:dyDescent="0.3">
      <c r="IC12647" s="200" t="s">
        <v>28171</v>
      </c>
      <c r="ID12647" s="200" t="s">
        <v>28172</v>
      </c>
      <c r="IE12647" s="200" t="s">
        <v>28173</v>
      </c>
      <c r="IF12647" s="200" t="s">
        <v>21823</v>
      </c>
    </row>
    <row r="12648" spans="237:240" x14ac:dyDescent="0.3">
      <c r="IC12648" s="200" t="s">
        <v>28174</v>
      </c>
      <c r="ID12648" s="200" t="s">
        <v>28175</v>
      </c>
      <c r="IE12648" s="200" t="s">
        <v>28176</v>
      </c>
      <c r="IF12648" s="200" t="s">
        <v>21823</v>
      </c>
    </row>
    <row r="12649" spans="237:240" x14ac:dyDescent="0.3">
      <c r="IC12649" s="200" t="s">
        <v>28177</v>
      </c>
      <c r="ID12649" s="200" t="s">
        <v>28178</v>
      </c>
      <c r="IE12649" s="200" t="s">
        <v>28179</v>
      </c>
      <c r="IF12649" s="200" t="s">
        <v>21823</v>
      </c>
    </row>
    <row r="12650" spans="237:240" x14ac:dyDescent="0.3">
      <c r="IC12650" s="200" t="s">
        <v>28180</v>
      </c>
      <c r="ID12650" s="200" t="s">
        <v>28181</v>
      </c>
      <c r="IE12650" s="200" t="s">
        <v>28182</v>
      </c>
      <c r="IF12650" s="200" t="s">
        <v>21823</v>
      </c>
    </row>
    <row r="12651" spans="237:240" x14ac:dyDescent="0.3">
      <c r="IC12651" s="200" t="s">
        <v>28180</v>
      </c>
      <c r="ID12651" s="200" t="s">
        <v>28183</v>
      </c>
      <c r="IE12651" s="200" t="s">
        <v>28184</v>
      </c>
      <c r="IF12651" s="200" t="s">
        <v>21823</v>
      </c>
    </row>
    <row r="12652" spans="237:240" x14ac:dyDescent="0.3">
      <c r="IC12652" s="200" t="s">
        <v>28185</v>
      </c>
      <c r="ID12652" s="200" t="s">
        <v>28186</v>
      </c>
      <c r="IE12652" s="200" t="s">
        <v>28187</v>
      </c>
      <c r="IF12652" s="200" t="s">
        <v>21823</v>
      </c>
    </row>
    <row r="12653" spans="237:240" x14ac:dyDescent="0.3">
      <c r="IC12653" s="200" t="s">
        <v>28188</v>
      </c>
      <c r="ID12653" s="200" t="s">
        <v>28189</v>
      </c>
      <c r="IE12653" s="200" t="s">
        <v>28190</v>
      </c>
      <c r="IF12653" s="200" t="s">
        <v>21823</v>
      </c>
    </row>
    <row r="12654" spans="237:240" x14ac:dyDescent="0.3">
      <c r="IC12654" s="200" t="s">
        <v>28191</v>
      </c>
      <c r="ID12654" s="200" t="s">
        <v>28192</v>
      </c>
      <c r="IE12654" s="200" t="s">
        <v>28193</v>
      </c>
      <c r="IF12654" s="200" t="s">
        <v>21823</v>
      </c>
    </row>
    <row r="12655" spans="237:240" x14ac:dyDescent="0.3">
      <c r="IC12655" s="200" t="s">
        <v>28194</v>
      </c>
      <c r="ID12655" s="200" t="s">
        <v>28195</v>
      </c>
      <c r="IE12655" s="200" t="s">
        <v>28196</v>
      </c>
      <c r="IF12655" s="200" t="s">
        <v>21823</v>
      </c>
    </row>
    <row r="12656" spans="237:240" x14ac:dyDescent="0.3">
      <c r="IC12656" s="200" t="s">
        <v>28197</v>
      </c>
      <c r="ID12656" s="200" t="s">
        <v>28198</v>
      </c>
      <c r="IE12656" s="200" t="s">
        <v>28199</v>
      </c>
      <c r="IF12656" s="200" t="s">
        <v>21823</v>
      </c>
    </row>
    <row r="12657" spans="237:240" x14ac:dyDescent="0.3">
      <c r="IC12657" s="200" t="s">
        <v>28200</v>
      </c>
      <c r="ID12657" s="200" t="s">
        <v>28201</v>
      </c>
      <c r="IE12657" s="200" t="s">
        <v>28202</v>
      </c>
      <c r="IF12657" s="200" t="s">
        <v>21823</v>
      </c>
    </row>
    <row r="12658" spans="237:240" x14ac:dyDescent="0.3">
      <c r="IC12658" s="200" t="s">
        <v>28203</v>
      </c>
      <c r="ID12658" s="200" t="s">
        <v>28204</v>
      </c>
      <c r="IE12658" s="200" t="s">
        <v>28205</v>
      </c>
      <c r="IF12658" s="200" t="s">
        <v>21823</v>
      </c>
    </row>
    <row r="12659" spans="237:240" x14ac:dyDescent="0.3">
      <c r="IC12659" s="200" t="s">
        <v>28206</v>
      </c>
      <c r="ID12659" s="200" t="s">
        <v>28207</v>
      </c>
      <c r="IE12659" s="200" t="s">
        <v>28208</v>
      </c>
      <c r="IF12659" s="200" t="s">
        <v>21823</v>
      </c>
    </row>
    <row r="12660" spans="237:240" x14ac:dyDescent="0.3">
      <c r="IC12660" s="200" t="s">
        <v>28209</v>
      </c>
      <c r="ID12660" s="200" t="s">
        <v>28210</v>
      </c>
      <c r="IE12660" s="200" t="s">
        <v>28211</v>
      </c>
      <c r="IF12660" s="200" t="s">
        <v>21823</v>
      </c>
    </row>
    <row r="12661" spans="237:240" x14ac:dyDescent="0.3">
      <c r="IC12661" s="200" t="s">
        <v>28212</v>
      </c>
      <c r="ID12661" s="200" t="s">
        <v>28213</v>
      </c>
      <c r="IE12661" s="200" t="s">
        <v>28214</v>
      </c>
      <c r="IF12661" s="200" t="s">
        <v>21823</v>
      </c>
    </row>
    <row r="12662" spans="237:240" x14ac:dyDescent="0.3">
      <c r="IC12662" s="200" t="s">
        <v>28215</v>
      </c>
      <c r="ID12662" s="200" t="s">
        <v>28216</v>
      </c>
      <c r="IE12662" s="200" t="s">
        <v>28217</v>
      </c>
      <c r="IF12662" s="200" t="s">
        <v>21823</v>
      </c>
    </row>
    <row r="12663" spans="237:240" x14ac:dyDescent="0.3">
      <c r="IC12663" s="200" t="s">
        <v>28218</v>
      </c>
      <c r="ID12663" s="200" t="s">
        <v>28219</v>
      </c>
      <c r="IE12663" s="200" t="s">
        <v>28220</v>
      </c>
      <c r="IF12663" s="200" t="s">
        <v>21823</v>
      </c>
    </row>
    <row r="12664" spans="237:240" x14ac:dyDescent="0.3">
      <c r="IC12664" s="200" t="s">
        <v>28221</v>
      </c>
      <c r="ID12664" s="200" t="s">
        <v>28222</v>
      </c>
      <c r="IE12664" s="200" t="s">
        <v>28223</v>
      </c>
      <c r="IF12664" s="200" t="s">
        <v>21823</v>
      </c>
    </row>
    <row r="12665" spans="237:240" x14ac:dyDescent="0.3">
      <c r="IC12665" s="200" t="s">
        <v>28224</v>
      </c>
      <c r="ID12665" s="200" t="s">
        <v>28225</v>
      </c>
      <c r="IE12665" s="200" t="s">
        <v>28226</v>
      </c>
      <c r="IF12665" s="200" t="s">
        <v>21823</v>
      </c>
    </row>
    <row r="12666" spans="237:240" x14ac:dyDescent="0.3">
      <c r="IC12666" s="200" t="s">
        <v>28227</v>
      </c>
      <c r="ID12666" s="200" t="s">
        <v>28228</v>
      </c>
      <c r="IE12666" s="200" t="s">
        <v>28229</v>
      </c>
      <c r="IF12666" s="200" t="s">
        <v>21823</v>
      </c>
    </row>
    <row r="12667" spans="237:240" x14ac:dyDescent="0.3">
      <c r="IC12667" s="200" t="s">
        <v>28230</v>
      </c>
      <c r="ID12667" s="200" t="s">
        <v>28231</v>
      </c>
      <c r="IE12667" s="200" t="s">
        <v>28232</v>
      </c>
      <c r="IF12667" s="200" t="s">
        <v>21823</v>
      </c>
    </row>
    <row r="12668" spans="237:240" x14ac:dyDescent="0.3">
      <c r="IC12668" s="200" t="s">
        <v>28233</v>
      </c>
      <c r="ID12668" s="200" t="s">
        <v>28234</v>
      </c>
      <c r="IE12668" s="200" t="s">
        <v>28235</v>
      </c>
      <c r="IF12668" s="200" t="s">
        <v>21823</v>
      </c>
    </row>
    <row r="12669" spans="237:240" x14ac:dyDescent="0.3">
      <c r="IC12669" s="200" t="s">
        <v>28236</v>
      </c>
      <c r="ID12669" s="200" t="s">
        <v>28237</v>
      </c>
      <c r="IE12669" s="200" t="s">
        <v>28238</v>
      </c>
      <c r="IF12669" s="200" t="s">
        <v>21823</v>
      </c>
    </row>
    <row r="12670" spans="237:240" x14ac:dyDescent="0.3">
      <c r="IC12670" s="200" t="s">
        <v>28239</v>
      </c>
      <c r="ID12670" s="200" t="s">
        <v>28240</v>
      </c>
      <c r="IE12670" s="200" t="s">
        <v>28241</v>
      </c>
      <c r="IF12670" s="200" t="s">
        <v>21823</v>
      </c>
    </row>
    <row r="12671" spans="237:240" x14ac:dyDescent="0.3">
      <c r="IC12671" s="200" t="s">
        <v>28242</v>
      </c>
      <c r="ID12671" s="200" t="s">
        <v>28243</v>
      </c>
      <c r="IE12671" s="200" t="s">
        <v>28244</v>
      </c>
      <c r="IF12671" s="200" t="s">
        <v>21823</v>
      </c>
    </row>
    <row r="12672" spans="237:240" x14ac:dyDescent="0.3">
      <c r="IC12672" s="200" t="s">
        <v>28245</v>
      </c>
      <c r="ID12672" s="200" t="s">
        <v>28246</v>
      </c>
      <c r="IE12672" s="200" t="s">
        <v>28247</v>
      </c>
      <c r="IF12672" s="200" t="s">
        <v>21823</v>
      </c>
    </row>
    <row r="12673" spans="237:240" x14ac:dyDescent="0.3">
      <c r="IC12673" s="200" t="s">
        <v>28248</v>
      </c>
      <c r="ID12673" s="200" t="s">
        <v>28249</v>
      </c>
      <c r="IE12673" s="200" t="s">
        <v>28250</v>
      </c>
      <c r="IF12673" s="200" t="s">
        <v>21823</v>
      </c>
    </row>
    <row r="12674" spans="237:240" x14ac:dyDescent="0.3">
      <c r="IC12674" s="200" t="s">
        <v>28251</v>
      </c>
      <c r="ID12674" s="200" t="s">
        <v>28252</v>
      </c>
      <c r="IE12674" s="200" t="s">
        <v>28253</v>
      </c>
      <c r="IF12674" s="200" t="s">
        <v>21823</v>
      </c>
    </row>
    <row r="12675" spans="237:240" x14ac:dyDescent="0.3">
      <c r="IC12675" s="200" t="s">
        <v>28254</v>
      </c>
      <c r="ID12675" s="200" t="s">
        <v>28255</v>
      </c>
      <c r="IE12675" s="200" t="s">
        <v>28256</v>
      </c>
      <c r="IF12675" s="200" t="s">
        <v>21823</v>
      </c>
    </row>
    <row r="12676" spans="237:240" x14ac:dyDescent="0.3">
      <c r="IC12676" s="200" t="s">
        <v>28257</v>
      </c>
      <c r="ID12676" s="200" t="s">
        <v>28258</v>
      </c>
      <c r="IE12676" s="200" t="s">
        <v>28259</v>
      </c>
      <c r="IF12676" s="200" t="s">
        <v>21823</v>
      </c>
    </row>
    <row r="12677" spans="237:240" x14ac:dyDescent="0.3">
      <c r="IC12677" s="200" t="s">
        <v>28260</v>
      </c>
      <c r="ID12677" s="200" t="s">
        <v>28261</v>
      </c>
      <c r="IE12677" s="200" t="s">
        <v>28262</v>
      </c>
      <c r="IF12677" s="200" t="s">
        <v>21823</v>
      </c>
    </row>
    <row r="12678" spans="237:240" x14ac:dyDescent="0.3">
      <c r="IC12678" s="200" t="s">
        <v>28263</v>
      </c>
      <c r="ID12678" s="200" t="s">
        <v>28261</v>
      </c>
      <c r="IE12678" s="200" t="s">
        <v>28262</v>
      </c>
      <c r="IF12678" s="200" t="s">
        <v>21823</v>
      </c>
    </row>
    <row r="12679" spans="237:240" x14ac:dyDescent="0.3">
      <c r="IC12679" s="200" t="s">
        <v>28264</v>
      </c>
      <c r="ID12679" s="200" t="s">
        <v>28261</v>
      </c>
      <c r="IE12679" s="200" t="s">
        <v>28262</v>
      </c>
      <c r="IF12679" s="200" t="s">
        <v>21823</v>
      </c>
    </row>
    <row r="12680" spans="237:240" x14ac:dyDescent="0.3">
      <c r="IC12680" s="200" t="s">
        <v>28265</v>
      </c>
      <c r="ID12680" s="200" t="s">
        <v>28261</v>
      </c>
      <c r="IE12680" s="200" t="s">
        <v>28262</v>
      </c>
      <c r="IF12680" s="200" t="s">
        <v>21823</v>
      </c>
    </row>
    <row r="12681" spans="237:240" x14ac:dyDescent="0.3">
      <c r="IC12681" s="200" t="s">
        <v>28266</v>
      </c>
      <c r="ID12681" s="200" t="s">
        <v>28261</v>
      </c>
      <c r="IE12681" s="200" t="s">
        <v>28262</v>
      </c>
      <c r="IF12681" s="200" t="s">
        <v>21823</v>
      </c>
    </row>
    <row r="12682" spans="237:240" x14ac:dyDescent="0.3">
      <c r="IC12682" s="200" t="s">
        <v>28267</v>
      </c>
      <c r="ID12682" s="200" t="s">
        <v>28261</v>
      </c>
      <c r="IE12682" s="200" t="s">
        <v>28262</v>
      </c>
      <c r="IF12682" s="200" t="s">
        <v>21823</v>
      </c>
    </row>
    <row r="12683" spans="237:240" x14ac:dyDescent="0.3">
      <c r="IC12683" s="200" t="s">
        <v>28268</v>
      </c>
      <c r="ID12683" s="200" t="s">
        <v>28261</v>
      </c>
      <c r="IE12683" s="200" t="s">
        <v>28262</v>
      </c>
      <c r="IF12683" s="200" t="s">
        <v>21823</v>
      </c>
    </row>
    <row r="12684" spans="237:240" x14ac:dyDescent="0.3">
      <c r="IC12684" s="200" t="s">
        <v>28269</v>
      </c>
      <c r="ID12684" s="200" t="s">
        <v>28261</v>
      </c>
      <c r="IE12684" s="200" t="s">
        <v>28262</v>
      </c>
      <c r="IF12684" s="200" t="s">
        <v>21823</v>
      </c>
    </row>
    <row r="12685" spans="237:240" x14ac:dyDescent="0.3">
      <c r="IC12685" s="200" t="s">
        <v>28270</v>
      </c>
      <c r="ID12685" s="200" t="s">
        <v>28261</v>
      </c>
      <c r="IE12685" s="200" t="s">
        <v>28262</v>
      </c>
      <c r="IF12685" s="200" t="s">
        <v>21823</v>
      </c>
    </row>
    <row r="12686" spans="237:240" x14ac:dyDescent="0.3">
      <c r="IC12686" s="200" t="s">
        <v>28271</v>
      </c>
      <c r="ID12686" s="200" t="s">
        <v>28261</v>
      </c>
      <c r="IE12686" s="200" t="s">
        <v>28262</v>
      </c>
      <c r="IF12686" s="200" t="s">
        <v>21823</v>
      </c>
    </row>
    <row r="12687" spans="237:240" x14ac:dyDescent="0.3">
      <c r="IC12687" s="200" t="s">
        <v>28272</v>
      </c>
      <c r="ID12687" s="200" t="s">
        <v>28261</v>
      </c>
      <c r="IE12687" s="200" t="s">
        <v>28262</v>
      </c>
      <c r="IF12687" s="200" t="s">
        <v>21823</v>
      </c>
    </row>
    <row r="12688" spans="237:240" x14ac:dyDescent="0.3">
      <c r="IC12688" s="200" t="s">
        <v>28273</v>
      </c>
      <c r="ID12688" s="200" t="s">
        <v>28261</v>
      </c>
      <c r="IE12688" s="200" t="s">
        <v>28262</v>
      </c>
      <c r="IF12688" s="200" t="s">
        <v>21823</v>
      </c>
    </row>
    <row r="12689" spans="237:240" x14ac:dyDescent="0.3">
      <c r="IC12689" s="200" t="s">
        <v>28274</v>
      </c>
      <c r="ID12689" s="200" t="s">
        <v>28261</v>
      </c>
      <c r="IE12689" s="200" t="s">
        <v>28262</v>
      </c>
      <c r="IF12689" s="200" t="s">
        <v>21823</v>
      </c>
    </row>
    <row r="12690" spans="237:240" x14ac:dyDescent="0.3">
      <c r="IC12690" s="200" t="s">
        <v>28275</v>
      </c>
      <c r="ID12690" s="200" t="s">
        <v>28261</v>
      </c>
      <c r="IE12690" s="200" t="s">
        <v>28262</v>
      </c>
      <c r="IF12690" s="200" t="s">
        <v>21823</v>
      </c>
    </row>
    <row r="12691" spans="237:240" x14ac:dyDescent="0.3">
      <c r="IC12691" s="200" t="s">
        <v>28276</v>
      </c>
      <c r="ID12691" s="200" t="s">
        <v>21597</v>
      </c>
      <c r="IE12691" s="200" t="s">
        <v>28277</v>
      </c>
      <c r="IF12691" s="200" t="s">
        <v>21823</v>
      </c>
    </row>
    <row r="12692" spans="237:240" x14ac:dyDescent="0.3">
      <c r="IC12692" s="200" t="s">
        <v>28278</v>
      </c>
      <c r="ID12692" s="200" t="s">
        <v>28279</v>
      </c>
      <c r="IE12692" s="200" t="s">
        <v>28280</v>
      </c>
      <c r="IF12692" s="200" t="s">
        <v>21823</v>
      </c>
    </row>
    <row r="12693" spans="237:240" x14ac:dyDescent="0.3">
      <c r="IC12693" s="200" t="s">
        <v>28281</v>
      </c>
      <c r="ID12693" s="200" t="s">
        <v>28282</v>
      </c>
      <c r="IE12693" s="200" t="s">
        <v>28283</v>
      </c>
      <c r="IF12693" s="200" t="s">
        <v>21823</v>
      </c>
    </row>
    <row r="12694" spans="237:240" x14ac:dyDescent="0.3">
      <c r="IC12694" s="200" t="s">
        <v>28284</v>
      </c>
      <c r="ID12694" s="200" t="s">
        <v>28285</v>
      </c>
      <c r="IE12694" s="200" t="s">
        <v>28286</v>
      </c>
      <c r="IF12694" s="200" t="s">
        <v>21823</v>
      </c>
    </row>
    <row r="12695" spans="237:240" x14ac:dyDescent="0.3">
      <c r="IC12695" s="200" t="s">
        <v>28287</v>
      </c>
      <c r="ID12695" s="200" t="s">
        <v>28288</v>
      </c>
      <c r="IE12695" s="200" t="s">
        <v>28289</v>
      </c>
      <c r="IF12695" s="200" t="s">
        <v>21823</v>
      </c>
    </row>
    <row r="12696" spans="237:240" x14ac:dyDescent="0.3">
      <c r="IC12696" s="200" t="s">
        <v>28290</v>
      </c>
      <c r="ID12696" s="200" t="s">
        <v>28291</v>
      </c>
      <c r="IE12696" s="200" t="s">
        <v>28292</v>
      </c>
      <c r="IF12696" s="200" t="s">
        <v>21823</v>
      </c>
    </row>
    <row r="12697" spans="237:240" x14ac:dyDescent="0.3">
      <c r="IC12697" s="200" t="s">
        <v>28293</v>
      </c>
      <c r="ID12697" s="200" t="s">
        <v>28294</v>
      </c>
      <c r="IE12697" s="200" t="s">
        <v>28295</v>
      </c>
      <c r="IF12697" s="200" t="s">
        <v>21823</v>
      </c>
    </row>
    <row r="12698" spans="237:240" x14ac:dyDescent="0.3">
      <c r="IC12698" s="200" t="s">
        <v>28296</v>
      </c>
      <c r="ID12698" s="200" t="s">
        <v>28297</v>
      </c>
      <c r="IE12698" s="200" t="s">
        <v>28298</v>
      </c>
      <c r="IF12698" s="200" t="s">
        <v>21823</v>
      </c>
    </row>
    <row r="12699" spans="237:240" x14ac:dyDescent="0.3">
      <c r="IC12699" s="200" t="s">
        <v>28299</v>
      </c>
      <c r="ID12699" s="200" t="s">
        <v>28300</v>
      </c>
      <c r="IE12699" s="200" t="s">
        <v>28301</v>
      </c>
      <c r="IF12699" s="200" t="s">
        <v>21823</v>
      </c>
    </row>
    <row r="12700" spans="237:240" x14ac:dyDescent="0.3">
      <c r="IC12700" s="200" t="s">
        <v>28302</v>
      </c>
      <c r="ID12700" s="200" t="s">
        <v>13982</v>
      </c>
      <c r="IE12700" s="200" t="s">
        <v>28303</v>
      </c>
      <c r="IF12700" s="200" t="s">
        <v>21823</v>
      </c>
    </row>
    <row r="12701" spans="237:240" x14ac:dyDescent="0.3">
      <c r="IC12701" s="200" t="s">
        <v>28304</v>
      </c>
      <c r="ID12701" s="200" t="s">
        <v>28305</v>
      </c>
      <c r="IE12701" s="200" t="s">
        <v>28306</v>
      </c>
      <c r="IF12701" s="200" t="s">
        <v>21823</v>
      </c>
    </row>
    <row r="12702" spans="237:240" x14ac:dyDescent="0.3">
      <c r="IC12702" s="200" t="s">
        <v>28307</v>
      </c>
      <c r="ID12702" s="200" t="s">
        <v>28308</v>
      </c>
      <c r="IE12702" s="200" t="s">
        <v>28309</v>
      </c>
      <c r="IF12702" s="200" t="s">
        <v>21823</v>
      </c>
    </row>
    <row r="12703" spans="237:240" x14ac:dyDescent="0.3">
      <c r="IC12703" s="200" t="s">
        <v>28310</v>
      </c>
      <c r="ID12703" s="200" t="s">
        <v>28311</v>
      </c>
      <c r="IE12703" s="200" t="s">
        <v>28312</v>
      </c>
      <c r="IF12703" s="200" t="s">
        <v>21823</v>
      </c>
    </row>
    <row r="12704" spans="237:240" x14ac:dyDescent="0.3">
      <c r="IC12704" s="200" t="s">
        <v>28313</v>
      </c>
      <c r="ID12704" s="200" t="s">
        <v>28314</v>
      </c>
      <c r="IE12704" s="200" t="s">
        <v>28315</v>
      </c>
      <c r="IF12704" s="200" t="s">
        <v>21823</v>
      </c>
    </row>
    <row r="12705" spans="237:240" x14ac:dyDescent="0.3">
      <c r="IC12705" s="200" t="s">
        <v>28316</v>
      </c>
      <c r="ID12705" s="200" t="s">
        <v>28317</v>
      </c>
      <c r="IE12705" s="200" t="s">
        <v>28318</v>
      </c>
      <c r="IF12705" s="200" t="s">
        <v>21823</v>
      </c>
    </row>
    <row r="12706" spans="237:240" x14ac:dyDescent="0.3">
      <c r="IC12706" s="200" t="s">
        <v>28316</v>
      </c>
      <c r="ID12706" s="200" t="s">
        <v>28319</v>
      </c>
      <c r="IE12706" s="200" t="s">
        <v>28320</v>
      </c>
      <c r="IF12706" s="200" t="s">
        <v>21823</v>
      </c>
    </row>
    <row r="12707" spans="237:240" x14ac:dyDescent="0.3">
      <c r="IC12707" s="200" t="s">
        <v>28321</v>
      </c>
      <c r="ID12707" s="200" t="s">
        <v>28322</v>
      </c>
      <c r="IE12707" s="200" t="s">
        <v>28323</v>
      </c>
      <c r="IF12707" s="200" t="s">
        <v>21823</v>
      </c>
    </row>
    <row r="12708" spans="237:240" x14ac:dyDescent="0.3">
      <c r="IC12708" s="200" t="s">
        <v>28324</v>
      </c>
      <c r="ID12708" s="200" t="s">
        <v>28325</v>
      </c>
      <c r="IE12708" s="200" t="s">
        <v>28326</v>
      </c>
      <c r="IF12708" s="200" t="s">
        <v>21823</v>
      </c>
    </row>
    <row r="12709" spans="237:240" x14ac:dyDescent="0.3">
      <c r="IC12709" s="200" t="s">
        <v>28327</v>
      </c>
      <c r="ID12709" s="200" t="s">
        <v>28328</v>
      </c>
      <c r="IE12709" s="200" t="s">
        <v>28329</v>
      </c>
      <c r="IF12709" s="200" t="s">
        <v>21823</v>
      </c>
    </row>
    <row r="12710" spans="237:240" x14ac:dyDescent="0.3">
      <c r="IC12710" s="200" t="s">
        <v>28330</v>
      </c>
      <c r="ID12710" s="200" t="s">
        <v>28331</v>
      </c>
      <c r="IE12710" s="200" t="s">
        <v>28332</v>
      </c>
      <c r="IF12710" s="200" t="s">
        <v>21823</v>
      </c>
    </row>
    <row r="12711" spans="237:240" x14ac:dyDescent="0.3">
      <c r="IC12711" s="200" t="s">
        <v>28333</v>
      </c>
      <c r="ID12711" s="200" t="s">
        <v>28334</v>
      </c>
      <c r="IE12711" s="200" t="s">
        <v>28335</v>
      </c>
      <c r="IF12711" s="200" t="s">
        <v>21823</v>
      </c>
    </row>
    <row r="12712" spans="237:240" x14ac:dyDescent="0.3">
      <c r="IC12712" s="200" t="s">
        <v>28336</v>
      </c>
      <c r="ID12712" s="200" t="s">
        <v>28337</v>
      </c>
      <c r="IE12712" s="200" t="s">
        <v>28338</v>
      </c>
      <c r="IF12712" s="200" t="s">
        <v>21823</v>
      </c>
    </row>
    <row r="12713" spans="237:240" x14ac:dyDescent="0.3">
      <c r="IC12713" s="200" t="s">
        <v>28336</v>
      </c>
      <c r="ID12713" s="200" t="s">
        <v>28339</v>
      </c>
      <c r="IE12713" s="200" t="s">
        <v>28340</v>
      </c>
      <c r="IF12713" s="200" t="s">
        <v>21823</v>
      </c>
    </row>
    <row r="12714" spans="237:240" x14ac:dyDescent="0.3">
      <c r="IC12714" s="200" t="s">
        <v>28341</v>
      </c>
      <c r="ID12714" s="200" t="s">
        <v>28342</v>
      </c>
      <c r="IE12714" s="200" t="s">
        <v>28343</v>
      </c>
      <c r="IF12714" s="200" t="s">
        <v>21823</v>
      </c>
    </row>
    <row r="12715" spans="237:240" x14ac:dyDescent="0.3">
      <c r="IC12715" s="200" t="s">
        <v>28344</v>
      </c>
      <c r="ID12715" s="200" t="s">
        <v>28345</v>
      </c>
      <c r="IE12715" s="200" t="s">
        <v>28346</v>
      </c>
      <c r="IF12715" s="200" t="s">
        <v>21823</v>
      </c>
    </row>
    <row r="12716" spans="237:240" x14ac:dyDescent="0.3">
      <c r="IC12716" s="200" t="s">
        <v>28347</v>
      </c>
      <c r="ID12716" s="200" t="s">
        <v>28348</v>
      </c>
      <c r="IE12716" s="200" t="s">
        <v>28349</v>
      </c>
      <c r="IF12716" s="200" t="s">
        <v>21823</v>
      </c>
    </row>
    <row r="12717" spans="237:240" x14ac:dyDescent="0.3">
      <c r="IC12717" s="200" t="s">
        <v>28350</v>
      </c>
      <c r="ID12717" s="200" t="s">
        <v>28351</v>
      </c>
      <c r="IE12717" s="200" t="s">
        <v>28352</v>
      </c>
      <c r="IF12717" s="200" t="s">
        <v>21823</v>
      </c>
    </row>
    <row r="12718" spans="237:240" x14ac:dyDescent="0.3">
      <c r="IC12718" s="200" t="s">
        <v>28353</v>
      </c>
      <c r="ID12718" s="200" t="s">
        <v>28354</v>
      </c>
      <c r="IE12718" s="200" t="s">
        <v>28355</v>
      </c>
      <c r="IF12718" s="200" t="s">
        <v>21823</v>
      </c>
    </row>
    <row r="12719" spans="237:240" x14ac:dyDescent="0.3">
      <c r="IC12719" s="200" t="s">
        <v>28356</v>
      </c>
      <c r="ID12719" s="200" t="s">
        <v>28357</v>
      </c>
      <c r="IE12719" s="200" t="s">
        <v>28358</v>
      </c>
      <c r="IF12719" s="200" t="s">
        <v>21823</v>
      </c>
    </row>
    <row r="12720" spans="237:240" x14ac:dyDescent="0.3">
      <c r="IC12720" s="200" t="s">
        <v>28356</v>
      </c>
      <c r="ID12720" s="200" t="s">
        <v>28359</v>
      </c>
      <c r="IE12720" s="200" t="s">
        <v>28360</v>
      </c>
      <c r="IF12720" s="200" t="s">
        <v>21823</v>
      </c>
    </row>
    <row r="12721" spans="237:240" x14ac:dyDescent="0.3">
      <c r="IC12721" s="200" t="s">
        <v>28361</v>
      </c>
      <c r="ID12721" s="200" t="s">
        <v>28362</v>
      </c>
      <c r="IE12721" s="200" t="s">
        <v>28363</v>
      </c>
      <c r="IF12721" s="200" t="s">
        <v>21823</v>
      </c>
    </row>
    <row r="12722" spans="237:240" x14ac:dyDescent="0.3">
      <c r="IC12722" s="200" t="s">
        <v>28364</v>
      </c>
      <c r="ID12722" s="200" t="s">
        <v>28365</v>
      </c>
      <c r="IE12722" s="200" t="s">
        <v>28366</v>
      </c>
      <c r="IF12722" s="200" t="s">
        <v>21823</v>
      </c>
    </row>
    <row r="12723" spans="237:240" x14ac:dyDescent="0.3">
      <c r="IC12723" s="200" t="s">
        <v>28367</v>
      </c>
      <c r="ID12723" s="200" t="s">
        <v>28368</v>
      </c>
      <c r="IE12723" s="200" t="s">
        <v>28369</v>
      </c>
      <c r="IF12723" s="200" t="s">
        <v>21823</v>
      </c>
    </row>
    <row r="12724" spans="237:240" x14ac:dyDescent="0.3">
      <c r="IC12724" s="200" t="s">
        <v>28370</v>
      </c>
      <c r="ID12724" s="200" t="s">
        <v>28371</v>
      </c>
      <c r="IE12724" s="200" t="s">
        <v>28372</v>
      </c>
      <c r="IF12724" s="200" t="s">
        <v>21823</v>
      </c>
    </row>
    <row r="12725" spans="237:240" x14ac:dyDescent="0.3">
      <c r="IC12725" s="200" t="s">
        <v>28373</v>
      </c>
      <c r="ID12725" s="200" t="s">
        <v>19532</v>
      </c>
      <c r="IE12725" s="200" t="s">
        <v>28374</v>
      </c>
      <c r="IF12725" s="200" t="s">
        <v>21823</v>
      </c>
    </row>
    <row r="12726" spans="237:240" x14ac:dyDescent="0.3">
      <c r="IC12726" s="200" t="s">
        <v>28375</v>
      </c>
      <c r="ID12726" s="200" t="s">
        <v>28376</v>
      </c>
      <c r="IE12726" s="200" t="s">
        <v>28377</v>
      </c>
      <c r="IF12726" s="200" t="s">
        <v>21823</v>
      </c>
    </row>
    <row r="12727" spans="237:240" x14ac:dyDescent="0.3">
      <c r="IC12727" s="200" t="s">
        <v>28378</v>
      </c>
      <c r="ID12727" s="200" t="s">
        <v>28379</v>
      </c>
      <c r="IE12727" s="200" t="s">
        <v>28380</v>
      </c>
      <c r="IF12727" s="200" t="s">
        <v>21823</v>
      </c>
    </row>
    <row r="12728" spans="237:240" x14ac:dyDescent="0.3">
      <c r="IC12728" s="200" t="s">
        <v>28381</v>
      </c>
      <c r="ID12728" s="200" t="s">
        <v>28382</v>
      </c>
      <c r="IE12728" s="200" t="s">
        <v>28383</v>
      </c>
      <c r="IF12728" s="200" t="s">
        <v>21823</v>
      </c>
    </row>
    <row r="12729" spans="237:240" x14ac:dyDescent="0.3">
      <c r="IC12729" s="200" t="s">
        <v>28384</v>
      </c>
      <c r="ID12729" s="200" t="s">
        <v>28385</v>
      </c>
      <c r="IE12729" s="200" t="s">
        <v>28386</v>
      </c>
      <c r="IF12729" s="200" t="s">
        <v>21823</v>
      </c>
    </row>
    <row r="12730" spans="237:240" x14ac:dyDescent="0.3">
      <c r="IC12730" s="200" t="s">
        <v>28387</v>
      </c>
      <c r="ID12730" s="200" t="s">
        <v>27080</v>
      </c>
      <c r="IE12730" s="200" t="s">
        <v>28388</v>
      </c>
      <c r="IF12730" s="200" t="s">
        <v>21823</v>
      </c>
    </row>
    <row r="12731" spans="237:240" x14ac:dyDescent="0.3">
      <c r="IC12731" s="200" t="s">
        <v>28389</v>
      </c>
      <c r="ID12731" s="200" t="s">
        <v>28390</v>
      </c>
      <c r="IE12731" s="200" t="s">
        <v>28391</v>
      </c>
      <c r="IF12731" s="200" t="s">
        <v>21823</v>
      </c>
    </row>
    <row r="12732" spans="237:240" x14ac:dyDescent="0.3">
      <c r="IC12732" s="200" t="s">
        <v>28392</v>
      </c>
      <c r="ID12732" s="200" t="s">
        <v>28393</v>
      </c>
      <c r="IE12732" s="200" t="s">
        <v>28394</v>
      </c>
      <c r="IF12732" s="200" t="s">
        <v>21823</v>
      </c>
    </row>
    <row r="12733" spans="237:240" x14ac:dyDescent="0.3">
      <c r="IC12733" s="200" t="s">
        <v>28395</v>
      </c>
      <c r="ID12733" s="200" t="s">
        <v>28396</v>
      </c>
      <c r="IE12733" s="200" t="s">
        <v>28397</v>
      </c>
      <c r="IF12733" s="200" t="s">
        <v>21823</v>
      </c>
    </row>
    <row r="12734" spans="237:240" x14ac:dyDescent="0.3">
      <c r="IC12734" s="200" t="s">
        <v>28398</v>
      </c>
      <c r="ID12734" s="200" t="s">
        <v>28399</v>
      </c>
      <c r="IE12734" s="200" t="s">
        <v>28400</v>
      </c>
      <c r="IF12734" s="200" t="s">
        <v>21823</v>
      </c>
    </row>
    <row r="12735" spans="237:240" x14ac:dyDescent="0.3">
      <c r="IC12735" s="200" t="s">
        <v>28401</v>
      </c>
      <c r="ID12735" s="200" t="s">
        <v>28402</v>
      </c>
      <c r="IE12735" s="200" t="s">
        <v>28403</v>
      </c>
      <c r="IF12735" s="200" t="s">
        <v>21823</v>
      </c>
    </row>
    <row r="12736" spans="237:240" x14ac:dyDescent="0.3">
      <c r="IC12736" s="200" t="s">
        <v>28404</v>
      </c>
      <c r="ID12736" s="200" t="s">
        <v>28405</v>
      </c>
      <c r="IE12736" s="200" t="s">
        <v>28406</v>
      </c>
      <c r="IF12736" s="200" t="s">
        <v>21823</v>
      </c>
    </row>
    <row r="12737" spans="237:240" x14ac:dyDescent="0.3">
      <c r="IC12737" s="200" t="s">
        <v>28407</v>
      </c>
      <c r="ID12737" s="200" t="s">
        <v>28408</v>
      </c>
      <c r="IE12737" s="200" t="s">
        <v>28409</v>
      </c>
      <c r="IF12737" s="200" t="s">
        <v>21823</v>
      </c>
    </row>
    <row r="12738" spans="237:240" x14ac:dyDescent="0.3">
      <c r="IC12738" s="200" t="s">
        <v>28407</v>
      </c>
      <c r="ID12738" s="200" t="s">
        <v>28410</v>
      </c>
      <c r="IE12738" s="200" t="s">
        <v>28411</v>
      </c>
      <c r="IF12738" s="200" t="s">
        <v>21823</v>
      </c>
    </row>
    <row r="12739" spans="237:240" x14ac:dyDescent="0.3">
      <c r="IC12739" s="200" t="s">
        <v>28412</v>
      </c>
      <c r="ID12739" s="200" t="s">
        <v>28413</v>
      </c>
      <c r="IE12739" s="200" t="s">
        <v>28414</v>
      </c>
      <c r="IF12739" s="200" t="s">
        <v>21823</v>
      </c>
    </row>
    <row r="12740" spans="237:240" x14ac:dyDescent="0.3">
      <c r="IC12740" s="200" t="s">
        <v>28415</v>
      </c>
      <c r="ID12740" s="200" t="s">
        <v>28416</v>
      </c>
      <c r="IE12740" s="200" t="s">
        <v>28417</v>
      </c>
      <c r="IF12740" s="200" t="s">
        <v>21823</v>
      </c>
    </row>
    <row r="12741" spans="237:240" x14ac:dyDescent="0.3">
      <c r="IC12741" s="200" t="s">
        <v>28418</v>
      </c>
      <c r="ID12741" s="200" t="s">
        <v>28419</v>
      </c>
      <c r="IE12741" s="200" t="s">
        <v>28420</v>
      </c>
      <c r="IF12741" s="200" t="s">
        <v>21823</v>
      </c>
    </row>
    <row r="12742" spans="237:240" x14ac:dyDescent="0.3">
      <c r="IC12742" s="200" t="s">
        <v>28421</v>
      </c>
      <c r="ID12742" s="200" t="s">
        <v>28422</v>
      </c>
      <c r="IE12742" s="200" t="s">
        <v>28423</v>
      </c>
      <c r="IF12742" s="200" t="s">
        <v>21823</v>
      </c>
    </row>
    <row r="12743" spans="237:240" x14ac:dyDescent="0.3">
      <c r="IC12743" s="200" t="s">
        <v>28424</v>
      </c>
      <c r="ID12743" s="200" t="s">
        <v>28425</v>
      </c>
      <c r="IE12743" s="200" t="s">
        <v>28426</v>
      </c>
      <c r="IF12743" s="200" t="s">
        <v>21823</v>
      </c>
    </row>
    <row r="12744" spans="237:240" x14ac:dyDescent="0.3">
      <c r="IC12744" s="200" t="s">
        <v>28427</v>
      </c>
      <c r="ID12744" s="200" t="s">
        <v>28428</v>
      </c>
      <c r="IE12744" s="200" t="s">
        <v>28429</v>
      </c>
      <c r="IF12744" s="200" t="s">
        <v>21823</v>
      </c>
    </row>
    <row r="12745" spans="237:240" x14ac:dyDescent="0.3">
      <c r="IC12745" s="200" t="s">
        <v>28430</v>
      </c>
      <c r="ID12745" s="200" t="s">
        <v>23786</v>
      </c>
      <c r="IE12745" s="200" t="s">
        <v>28431</v>
      </c>
      <c r="IF12745" s="200" t="s">
        <v>21823</v>
      </c>
    </row>
    <row r="12746" spans="237:240" x14ac:dyDescent="0.3">
      <c r="IC12746" s="200" t="s">
        <v>28432</v>
      </c>
      <c r="ID12746" s="200" t="s">
        <v>28433</v>
      </c>
      <c r="IE12746" s="200" t="s">
        <v>28434</v>
      </c>
      <c r="IF12746" s="200" t="s">
        <v>21823</v>
      </c>
    </row>
    <row r="12747" spans="237:240" x14ac:dyDescent="0.3">
      <c r="IC12747" s="200" t="s">
        <v>28435</v>
      </c>
      <c r="ID12747" s="200" t="s">
        <v>28436</v>
      </c>
      <c r="IE12747" s="200" t="s">
        <v>28437</v>
      </c>
      <c r="IF12747" s="200" t="s">
        <v>21823</v>
      </c>
    </row>
    <row r="12748" spans="237:240" x14ac:dyDescent="0.3">
      <c r="IC12748" s="200" t="s">
        <v>28438</v>
      </c>
      <c r="ID12748" s="200" t="s">
        <v>28439</v>
      </c>
      <c r="IE12748" s="200" t="s">
        <v>28440</v>
      </c>
      <c r="IF12748" s="200" t="s">
        <v>21823</v>
      </c>
    </row>
    <row r="12749" spans="237:240" x14ac:dyDescent="0.3">
      <c r="IC12749" s="200" t="s">
        <v>28441</v>
      </c>
      <c r="ID12749" s="200" t="s">
        <v>28442</v>
      </c>
      <c r="IE12749" s="200" t="s">
        <v>28443</v>
      </c>
      <c r="IF12749" s="200" t="s">
        <v>21823</v>
      </c>
    </row>
    <row r="12750" spans="237:240" x14ac:dyDescent="0.3">
      <c r="IC12750" s="200" t="s">
        <v>28444</v>
      </c>
      <c r="ID12750" s="200" t="s">
        <v>28445</v>
      </c>
      <c r="IE12750" s="200" t="s">
        <v>28446</v>
      </c>
      <c r="IF12750" s="200" t="s">
        <v>21823</v>
      </c>
    </row>
    <row r="12751" spans="237:240" x14ac:dyDescent="0.3">
      <c r="IC12751" s="200" t="s">
        <v>28447</v>
      </c>
      <c r="ID12751" s="200" t="s">
        <v>28448</v>
      </c>
      <c r="IE12751" s="200" t="s">
        <v>28449</v>
      </c>
      <c r="IF12751" s="200" t="s">
        <v>21823</v>
      </c>
    </row>
    <row r="12752" spans="237:240" x14ac:dyDescent="0.3">
      <c r="IC12752" s="200" t="s">
        <v>28450</v>
      </c>
      <c r="ID12752" s="200" t="s">
        <v>28451</v>
      </c>
      <c r="IE12752" s="200" t="s">
        <v>28452</v>
      </c>
      <c r="IF12752" s="200" t="s">
        <v>21823</v>
      </c>
    </row>
    <row r="12753" spans="237:240" x14ac:dyDescent="0.3">
      <c r="IC12753" s="200" t="s">
        <v>28453</v>
      </c>
      <c r="ID12753" s="200" t="s">
        <v>28454</v>
      </c>
      <c r="IE12753" s="200" t="s">
        <v>28455</v>
      </c>
      <c r="IF12753" s="200" t="s">
        <v>21823</v>
      </c>
    </row>
    <row r="12754" spans="237:240" x14ac:dyDescent="0.3">
      <c r="IC12754" s="200" t="s">
        <v>28456</v>
      </c>
      <c r="ID12754" s="200" t="s">
        <v>28457</v>
      </c>
      <c r="IE12754" s="200" t="s">
        <v>28458</v>
      </c>
      <c r="IF12754" s="200" t="s">
        <v>21823</v>
      </c>
    </row>
    <row r="12755" spans="237:240" x14ac:dyDescent="0.3">
      <c r="IC12755" s="200" t="s">
        <v>28459</v>
      </c>
      <c r="ID12755" s="200" t="s">
        <v>28460</v>
      </c>
      <c r="IE12755" s="200" t="s">
        <v>28461</v>
      </c>
      <c r="IF12755" s="200" t="s">
        <v>21823</v>
      </c>
    </row>
    <row r="12756" spans="237:240" x14ac:dyDescent="0.3">
      <c r="IC12756" s="200" t="s">
        <v>28462</v>
      </c>
      <c r="ID12756" s="200" t="s">
        <v>28463</v>
      </c>
      <c r="IE12756" s="200" t="s">
        <v>28464</v>
      </c>
      <c r="IF12756" s="200" t="s">
        <v>21823</v>
      </c>
    </row>
    <row r="12757" spans="237:240" x14ac:dyDescent="0.3">
      <c r="IC12757" s="200" t="s">
        <v>28465</v>
      </c>
      <c r="ID12757" s="200" t="s">
        <v>28466</v>
      </c>
      <c r="IE12757" s="200" t="s">
        <v>28467</v>
      </c>
      <c r="IF12757" s="200" t="s">
        <v>21823</v>
      </c>
    </row>
    <row r="12758" spans="237:240" x14ac:dyDescent="0.3">
      <c r="IC12758" s="200" t="s">
        <v>28468</v>
      </c>
      <c r="ID12758" s="200" t="s">
        <v>28469</v>
      </c>
      <c r="IE12758" s="200" t="s">
        <v>28470</v>
      </c>
      <c r="IF12758" s="200" t="s">
        <v>21823</v>
      </c>
    </row>
    <row r="12759" spans="237:240" x14ac:dyDescent="0.3">
      <c r="IC12759" s="200" t="s">
        <v>28471</v>
      </c>
      <c r="ID12759" s="200" t="s">
        <v>28472</v>
      </c>
      <c r="IE12759" s="200" t="s">
        <v>28473</v>
      </c>
      <c r="IF12759" s="200" t="s">
        <v>21823</v>
      </c>
    </row>
    <row r="12760" spans="237:240" x14ac:dyDescent="0.3">
      <c r="IC12760" s="200" t="s">
        <v>28474</v>
      </c>
      <c r="ID12760" s="200" t="s">
        <v>28475</v>
      </c>
      <c r="IE12760" s="200" t="s">
        <v>28476</v>
      </c>
      <c r="IF12760" s="200" t="s">
        <v>21823</v>
      </c>
    </row>
    <row r="12761" spans="237:240" x14ac:dyDescent="0.3">
      <c r="IC12761" s="200" t="s">
        <v>28477</v>
      </c>
      <c r="ID12761" s="200" t="s">
        <v>6670</v>
      </c>
      <c r="IE12761" s="200" t="s">
        <v>28478</v>
      </c>
      <c r="IF12761" s="200" t="s">
        <v>21823</v>
      </c>
    </row>
    <row r="12762" spans="237:240" x14ac:dyDescent="0.3">
      <c r="IC12762" s="200" t="s">
        <v>28479</v>
      </c>
      <c r="ID12762" s="200" t="s">
        <v>28480</v>
      </c>
      <c r="IE12762" s="200" t="s">
        <v>28481</v>
      </c>
      <c r="IF12762" s="200" t="s">
        <v>21823</v>
      </c>
    </row>
    <row r="12763" spans="237:240" x14ac:dyDescent="0.3">
      <c r="IC12763" s="200" t="s">
        <v>28482</v>
      </c>
      <c r="ID12763" s="200" t="s">
        <v>28483</v>
      </c>
      <c r="IE12763" s="200" t="s">
        <v>28484</v>
      </c>
      <c r="IF12763" s="200" t="s">
        <v>21823</v>
      </c>
    </row>
    <row r="12764" spans="237:240" x14ac:dyDescent="0.3">
      <c r="IC12764" s="200" t="s">
        <v>28485</v>
      </c>
      <c r="ID12764" s="200" t="s">
        <v>28486</v>
      </c>
      <c r="IE12764" s="200" t="s">
        <v>28487</v>
      </c>
      <c r="IF12764" s="200" t="s">
        <v>21823</v>
      </c>
    </row>
    <row r="12765" spans="237:240" x14ac:dyDescent="0.3">
      <c r="IC12765" s="200" t="s">
        <v>28488</v>
      </c>
      <c r="ID12765" s="200" t="s">
        <v>28489</v>
      </c>
      <c r="IE12765" s="200" t="s">
        <v>28490</v>
      </c>
      <c r="IF12765" s="200" t="s">
        <v>21823</v>
      </c>
    </row>
    <row r="12766" spans="237:240" x14ac:dyDescent="0.3">
      <c r="IC12766" s="200" t="s">
        <v>28491</v>
      </c>
      <c r="ID12766" s="200" t="s">
        <v>28492</v>
      </c>
      <c r="IE12766" s="200" t="s">
        <v>28493</v>
      </c>
      <c r="IF12766" s="200" t="s">
        <v>21823</v>
      </c>
    </row>
    <row r="12767" spans="237:240" x14ac:dyDescent="0.3">
      <c r="IC12767" s="200" t="s">
        <v>28494</v>
      </c>
      <c r="ID12767" s="200" t="s">
        <v>28495</v>
      </c>
      <c r="IE12767" s="200" t="s">
        <v>28496</v>
      </c>
      <c r="IF12767" s="200" t="s">
        <v>21823</v>
      </c>
    </row>
    <row r="12768" spans="237:240" x14ac:dyDescent="0.3">
      <c r="IC12768" s="200" t="s">
        <v>28497</v>
      </c>
      <c r="ID12768" s="200" t="s">
        <v>28498</v>
      </c>
      <c r="IE12768" s="200" t="s">
        <v>28499</v>
      </c>
      <c r="IF12768" s="200" t="s">
        <v>21823</v>
      </c>
    </row>
    <row r="12769" spans="237:240" x14ac:dyDescent="0.3">
      <c r="IC12769" s="200" t="s">
        <v>28500</v>
      </c>
      <c r="ID12769" s="200" t="s">
        <v>28501</v>
      </c>
      <c r="IE12769" s="200" t="s">
        <v>28502</v>
      </c>
      <c r="IF12769" s="200" t="s">
        <v>21823</v>
      </c>
    </row>
    <row r="12770" spans="237:240" x14ac:dyDescent="0.3">
      <c r="IC12770" s="200" t="s">
        <v>28503</v>
      </c>
      <c r="ID12770" s="200" t="s">
        <v>28504</v>
      </c>
      <c r="IE12770" s="200" t="s">
        <v>28505</v>
      </c>
      <c r="IF12770" s="200" t="s">
        <v>21823</v>
      </c>
    </row>
    <row r="12771" spans="237:240" x14ac:dyDescent="0.3">
      <c r="IC12771" s="200" t="s">
        <v>28506</v>
      </c>
      <c r="ID12771" s="200" t="s">
        <v>28507</v>
      </c>
      <c r="IE12771" s="200" t="s">
        <v>28508</v>
      </c>
      <c r="IF12771" s="200" t="s">
        <v>21823</v>
      </c>
    </row>
    <row r="12772" spans="237:240" x14ac:dyDescent="0.3">
      <c r="IC12772" s="200" t="s">
        <v>28509</v>
      </c>
      <c r="ID12772" s="200" t="s">
        <v>28510</v>
      </c>
      <c r="IE12772" s="200" t="s">
        <v>28511</v>
      </c>
      <c r="IF12772" s="200" t="s">
        <v>21823</v>
      </c>
    </row>
    <row r="12773" spans="237:240" x14ac:dyDescent="0.3">
      <c r="IC12773" s="200" t="s">
        <v>28509</v>
      </c>
      <c r="ID12773" s="200" t="s">
        <v>28512</v>
      </c>
      <c r="IE12773" s="200" t="s">
        <v>28513</v>
      </c>
      <c r="IF12773" s="200" t="s">
        <v>21823</v>
      </c>
    </row>
    <row r="12774" spans="237:240" x14ac:dyDescent="0.3">
      <c r="IC12774" s="200" t="s">
        <v>28514</v>
      </c>
      <c r="ID12774" s="200" t="s">
        <v>28515</v>
      </c>
      <c r="IE12774" s="200" t="s">
        <v>28516</v>
      </c>
      <c r="IF12774" s="200" t="s">
        <v>21823</v>
      </c>
    </row>
    <row r="12775" spans="237:240" x14ac:dyDescent="0.3">
      <c r="IC12775" s="200" t="s">
        <v>28517</v>
      </c>
      <c r="ID12775" s="200" t="s">
        <v>28518</v>
      </c>
      <c r="IE12775" s="200" t="s">
        <v>28519</v>
      </c>
      <c r="IF12775" s="200" t="s">
        <v>21823</v>
      </c>
    </row>
    <row r="12776" spans="237:240" x14ac:dyDescent="0.3">
      <c r="IC12776" s="200" t="s">
        <v>28520</v>
      </c>
      <c r="ID12776" s="200" t="s">
        <v>28521</v>
      </c>
      <c r="IE12776" s="200" t="s">
        <v>28522</v>
      </c>
      <c r="IF12776" s="200" t="s">
        <v>21823</v>
      </c>
    </row>
    <row r="12777" spans="237:240" x14ac:dyDescent="0.3">
      <c r="IC12777" s="200" t="s">
        <v>28523</v>
      </c>
      <c r="ID12777" s="200" t="s">
        <v>28524</v>
      </c>
      <c r="IE12777" s="200" t="s">
        <v>28525</v>
      </c>
      <c r="IF12777" s="200" t="s">
        <v>21823</v>
      </c>
    </row>
    <row r="12778" spans="237:240" x14ac:dyDescent="0.3">
      <c r="IC12778" s="200" t="s">
        <v>28526</v>
      </c>
      <c r="ID12778" s="200" t="s">
        <v>28527</v>
      </c>
      <c r="IE12778" s="200" t="s">
        <v>28528</v>
      </c>
      <c r="IF12778" s="200" t="s">
        <v>21823</v>
      </c>
    </row>
    <row r="12779" spans="237:240" x14ac:dyDescent="0.3">
      <c r="IC12779" s="200" t="s">
        <v>28529</v>
      </c>
      <c r="ID12779" s="200" t="s">
        <v>28530</v>
      </c>
      <c r="IE12779" s="200" t="s">
        <v>28531</v>
      </c>
      <c r="IF12779" s="200" t="s">
        <v>21823</v>
      </c>
    </row>
    <row r="12780" spans="237:240" x14ac:dyDescent="0.3">
      <c r="IC12780" s="200" t="s">
        <v>28532</v>
      </c>
      <c r="ID12780" s="200" t="s">
        <v>28533</v>
      </c>
      <c r="IE12780" s="200" t="s">
        <v>28534</v>
      </c>
      <c r="IF12780" s="200" t="s">
        <v>21823</v>
      </c>
    </row>
    <row r="12781" spans="237:240" x14ac:dyDescent="0.3">
      <c r="IC12781" s="200" t="s">
        <v>28535</v>
      </c>
      <c r="ID12781" s="200" t="s">
        <v>20624</v>
      </c>
      <c r="IE12781" s="200" t="s">
        <v>28536</v>
      </c>
      <c r="IF12781" s="200" t="s">
        <v>21823</v>
      </c>
    </row>
    <row r="12782" spans="237:240" x14ac:dyDescent="0.3">
      <c r="IC12782" s="200" t="s">
        <v>28535</v>
      </c>
      <c r="ID12782" s="200" t="s">
        <v>28537</v>
      </c>
      <c r="IE12782" s="200" t="s">
        <v>28538</v>
      </c>
      <c r="IF12782" s="200" t="s">
        <v>21823</v>
      </c>
    </row>
    <row r="12783" spans="237:240" x14ac:dyDescent="0.3">
      <c r="IC12783" s="200" t="s">
        <v>28539</v>
      </c>
      <c r="ID12783" s="200" t="s">
        <v>17110</v>
      </c>
      <c r="IE12783" s="200" t="s">
        <v>28540</v>
      </c>
      <c r="IF12783" s="200" t="s">
        <v>21823</v>
      </c>
    </row>
    <row r="12784" spans="237:240" x14ac:dyDescent="0.3">
      <c r="IC12784" s="200" t="s">
        <v>28541</v>
      </c>
      <c r="ID12784" s="200" t="s">
        <v>28542</v>
      </c>
      <c r="IE12784" s="200" t="s">
        <v>28543</v>
      </c>
      <c r="IF12784" s="200" t="s">
        <v>21823</v>
      </c>
    </row>
    <row r="12785" spans="237:240" x14ac:dyDescent="0.3">
      <c r="IC12785" s="200" t="s">
        <v>28544</v>
      </c>
      <c r="ID12785" s="200" t="s">
        <v>28545</v>
      </c>
      <c r="IE12785" s="200" t="s">
        <v>28546</v>
      </c>
      <c r="IF12785" s="200" t="s">
        <v>21823</v>
      </c>
    </row>
    <row r="12786" spans="237:240" x14ac:dyDescent="0.3">
      <c r="IC12786" s="200" t="s">
        <v>28547</v>
      </c>
      <c r="ID12786" s="200" t="s">
        <v>28548</v>
      </c>
      <c r="IE12786" s="200" t="s">
        <v>28549</v>
      </c>
      <c r="IF12786" s="200" t="s">
        <v>21823</v>
      </c>
    </row>
    <row r="12787" spans="237:240" x14ac:dyDescent="0.3">
      <c r="IC12787" s="200" t="s">
        <v>28550</v>
      </c>
      <c r="ID12787" s="200" t="s">
        <v>28551</v>
      </c>
      <c r="IE12787" s="200" t="s">
        <v>28552</v>
      </c>
      <c r="IF12787" s="200" t="s">
        <v>21823</v>
      </c>
    </row>
    <row r="12788" spans="237:240" x14ac:dyDescent="0.3">
      <c r="IC12788" s="200" t="s">
        <v>28553</v>
      </c>
      <c r="ID12788" s="200" t="s">
        <v>28554</v>
      </c>
      <c r="IE12788" s="200" t="s">
        <v>28555</v>
      </c>
      <c r="IF12788" s="200" t="s">
        <v>21823</v>
      </c>
    </row>
    <row r="12789" spans="237:240" x14ac:dyDescent="0.3">
      <c r="IC12789" s="200" t="s">
        <v>28556</v>
      </c>
      <c r="ID12789" s="200" t="s">
        <v>28557</v>
      </c>
      <c r="IE12789" s="200" t="s">
        <v>28558</v>
      </c>
      <c r="IF12789" s="200" t="s">
        <v>21823</v>
      </c>
    </row>
    <row r="12790" spans="237:240" x14ac:dyDescent="0.3">
      <c r="IC12790" s="200" t="s">
        <v>28559</v>
      </c>
      <c r="ID12790" s="200" t="s">
        <v>22284</v>
      </c>
      <c r="IE12790" s="200" t="s">
        <v>28560</v>
      </c>
      <c r="IF12790" s="200" t="s">
        <v>21823</v>
      </c>
    </row>
    <row r="12791" spans="237:240" x14ac:dyDescent="0.3">
      <c r="IC12791" s="200" t="s">
        <v>28561</v>
      </c>
      <c r="ID12791" s="200" t="s">
        <v>28562</v>
      </c>
      <c r="IE12791" s="200" t="s">
        <v>28563</v>
      </c>
      <c r="IF12791" s="200" t="s">
        <v>21823</v>
      </c>
    </row>
    <row r="12792" spans="237:240" x14ac:dyDescent="0.3">
      <c r="IC12792" s="200" t="s">
        <v>28564</v>
      </c>
      <c r="ID12792" s="200" t="s">
        <v>28565</v>
      </c>
      <c r="IE12792" s="200" t="s">
        <v>28566</v>
      </c>
      <c r="IF12792" s="200" t="s">
        <v>21823</v>
      </c>
    </row>
    <row r="12793" spans="237:240" x14ac:dyDescent="0.3">
      <c r="IC12793" s="200" t="s">
        <v>28567</v>
      </c>
      <c r="ID12793" s="200" t="s">
        <v>28568</v>
      </c>
      <c r="IE12793" s="200" t="s">
        <v>28569</v>
      </c>
      <c r="IF12793" s="200" t="s">
        <v>21823</v>
      </c>
    </row>
    <row r="12794" spans="237:240" x14ac:dyDescent="0.3">
      <c r="IC12794" s="200" t="s">
        <v>28570</v>
      </c>
      <c r="ID12794" s="200" t="s">
        <v>28571</v>
      </c>
      <c r="IE12794" s="200" t="s">
        <v>28572</v>
      </c>
      <c r="IF12794" s="200" t="s">
        <v>21823</v>
      </c>
    </row>
    <row r="12795" spans="237:240" x14ac:dyDescent="0.3">
      <c r="IC12795" s="200" t="s">
        <v>28573</v>
      </c>
      <c r="ID12795" s="200" t="s">
        <v>16581</v>
      </c>
      <c r="IE12795" s="200" t="s">
        <v>28574</v>
      </c>
      <c r="IF12795" s="200" t="s">
        <v>21823</v>
      </c>
    </row>
    <row r="12796" spans="237:240" x14ac:dyDescent="0.3">
      <c r="IC12796" s="200" t="s">
        <v>28575</v>
      </c>
      <c r="ID12796" s="200" t="s">
        <v>28576</v>
      </c>
      <c r="IE12796" s="200" t="s">
        <v>28577</v>
      </c>
      <c r="IF12796" s="200" t="s">
        <v>21823</v>
      </c>
    </row>
    <row r="12797" spans="237:240" x14ac:dyDescent="0.3">
      <c r="IC12797" s="200" t="s">
        <v>28578</v>
      </c>
      <c r="ID12797" s="200" t="s">
        <v>28579</v>
      </c>
      <c r="IE12797" s="200" t="s">
        <v>28580</v>
      </c>
      <c r="IF12797" s="200" t="s">
        <v>21823</v>
      </c>
    </row>
    <row r="12798" spans="237:240" x14ac:dyDescent="0.3">
      <c r="IC12798" s="200" t="s">
        <v>28578</v>
      </c>
      <c r="ID12798" s="200" t="s">
        <v>28581</v>
      </c>
      <c r="IE12798" s="200" t="s">
        <v>28582</v>
      </c>
      <c r="IF12798" s="200" t="s">
        <v>21823</v>
      </c>
    </row>
    <row r="12799" spans="237:240" x14ac:dyDescent="0.3">
      <c r="IC12799" s="200" t="s">
        <v>28583</v>
      </c>
      <c r="ID12799" s="200" t="s">
        <v>16383</v>
      </c>
      <c r="IE12799" s="200" t="s">
        <v>28584</v>
      </c>
      <c r="IF12799" s="200" t="s">
        <v>21823</v>
      </c>
    </row>
    <row r="12800" spans="237:240" x14ac:dyDescent="0.3">
      <c r="IC12800" s="200" t="s">
        <v>28585</v>
      </c>
      <c r="ID12800" s="200" t="s">
        <v>28586</v>
      </c>
      <c r="IE12800" s="200" t="s">
        <v>28587</v>
      </c>
      <c r="IF12800" s="200" t="s">
        <v>21823</v>
      </c>
    </row>
    <row r="12801" spans="237:240" x14ac:dyDescent="0.3">
      <c r="IC12801" s="200" t="s">
        <v>28588</v>
      </c>
      <c r="ID12801" s="200" t="s">
        <v>28589</v>
      </c>
      <c r="IE12801" s="200" t="s">
        <v>28590</v>
      </c>
      <c r="IF12801" s="200" t="s">
        <v>21823</v>
      </c>
    </row>
    <row r="12802" spans="237:240" x14ac:dyDescent="0.3">
      <c r="IC12802" s="200" t="s">
        <v>28591</v>
      </c>
      <c r="ID12802" s="200" t="s">
        <v>28592</v>
      </c>
      <c r="IE12802" s="200" t="s">
        <v>28593</v>
      </c>
      <c r="IF12802" s="200" t="s">
        <v>21823</v>
      </c>
    </row>
    <row r="12803" spans="237:240" x14ac:dyDescent="0.3">
      <c r="IC12803" s="200" t="s">
        <v>28594</v>
      </c>
      <c r="ID12803" s="200" t="s">
        <v>28595</v>
      </c>
      <c r="IE12803" s="200" t="s">
        <v>28596</v>
      </c>
      <c r="IF12803" s="200" t="s">
        <v>21823</v>
      </c>
    </row>
    <row r="12804" spans="237:240" x14ac:dyDescent="0.3">
      <c r="IC12804" s="200" t="s">
        <v>28597</v>
      </c>
      <c r="ID12804" s="200" t="s">
        <v>28598</v>
      </c>
      <c r="IE12804" s="200" t="s">
        <v>28599</v>
      </c>
      <c r="IF12804" s="200" t="s">
        <v>21823</v>
      </c>
    </row>
    <row r="12805" spans="237:240" x14ac:dyDescent="0.3">
      <c r="IC12805" s="200" t="s">
        <v>28600</v>
      </c>
      <c r="ID12805" s="200" t="s">
        <v>28601</v>
      </c>
      <c r="IE12805" s="200" t="s">
        <v>28602</v>
      </c>
      <c r="IF12805" s="200" t="s">
        <v>21823</v>
      </c>
    </row>
    <row r="12806" spans="237:240" x14ac:dyDescent="0.3">
      <c r="IC12806" s="200" t="s">
        <v>28603</v>
      </c>
      <c r="ID12806" s="200" t="s">
        <v>28604</v>
      </c>
      <c r="IE12806" s="200" t="s">
        <v>28605</v>
      </c>
      <c r="IF12806" s="200" t="s">
        <v>21823</v>
      </c>
    </row>
    <row r="12807" spans="237:240" x14ac:dyDescent="0.3">
      <c r="IC12807" s="200" t="s">
        <v>28603</v>
      </c>
      <c r="ID12807" s="200" t="s">
        <v>28606</v>
      </c>
      <c r="IE12807" s="200" t="s">
        <v>28607</v>
      </c>
      <c r="IF12807" s="200" t="s">
        <v>21823</v>
      </c>
    </row>
    <row r="12808" spans="237:240" x14ac:dyDescent="0.3">
      <c r="IC12808" s="200" t="s">
        <v>28608</v>
      </c>
      <c r="ID12808" s="200" t="s">
        <v>28609</v>
      </c>
      <c r="IE12808" s="200" t="s">
        <v>28610</v>
      </c>
      <c r="IF12808" s="200" t="s">
        <v>21823</v>
      </c>
    </row>
    <row r="12809" spans="237:240" x14ac:dyDescent="0.3">
      <c r="IC12809" s="200" t="s">
        <v>28611</v>
      </c>
      <c r="ID12809" s="200" t="s">
        <v>28612</v>
      </c>
      <c r="IE12809" s="200" t="s">
        <v>28613</v>
      </c>
      <c r="IF12809" s="200" t="s">
        <v>21823</v>
      </c>
    </row>
    <row r="12810" spans="237:240" x14ac:dyDescent="0.3">
      <c r="IC12810" s="200" t="s">
        <v>28614</v>
      </c>
      <c r="ID12810" s="200" t="s">
        <v>28615</v>
      </c>
      <c r="IE12810" s="200" t="s">
        <v>28616</v>
      </c>
      <c r="IF12810" s="200" t="s">
        <v>21823</v>
      </c>
    </row>
    <row r="12811" spans="237:240" x14ac:dyDescent="0.3">
      <c r="IC12811" s="200" t="s">
        <v>28617</v>
      </c>
      <c r="ID12811" s="200" t="s">
        <v>28618</v>
      </c>
      <c r="IE12811" s="200" t="s">
        <v>28619</v>
      </c>
      <c r="IF12811" s="200" t="s">
        <v>21823</v>
      </c>
    </row>
    <row r="12812" spans="237:240" x14ac:dyDescent="0.3">
      <c r="IC12812" s="200" t="s">
        <v>28620</v>
      </c>
      <c r="ID12812" s="200" t="s">
        <v>28621</v>
      </c>
      <c r="IE12812" s="200" t="s">
        <v>28622</v>
      </c>
      <c r="IF12812" s="200" t="s">
        <v>21823</v>
      </c>
    </row>
    <row r="12813" spans="237:240" x14ac:dyDescent="0.3">
      <c r="IC12813" s="200" t="s">
        <v>28620</v>
      </c>
      <c r="ID12813" s="200" t="s">
        <v>28623</v>
      </c>
      <c r="IE12813" s="200" t="s">
        <v>28624</v>
      </c>
      <c r="IF12813" s="200" t="s">
        <v>21823</v>
      </c>
    </row>
    <row r="12814" spans="237:240" x14ac:dyDescent="0.3">
      <c r="IC12814" s="200" t="s">
        <v>28625</v>
      </c>
      <c r="ID12814" s="200" t="s">
        <v>28626</v>
      </c>
      <c r="IE12814" s="200" t="s">
        <v>28627</v>
      </c>
      <c r="IF12814" s="200" t="s">
        <v>21823</v>
      </c>
    </row>
    <row r="12815" spans="237:240" x14ac:dyDescent="0.3">
      <c r="IC12815" s="200" t="s">
        <v>28628</v>
      </c>
      <c r="ID12815" s="200" t="s">
        <v>28629</v>
      </c>
      <c r="IE12815" s="200" t="s">
        <v>28630</v>
      </c>
      <c r="IF12815" s="200" t="s">
        <v>21823</v>
      </c>
    </row>
    <row r="12816" spans="237:240" x14ac:dyDescent="0.3">
      <c r="IC12816" s="200" t="s">
        <v>28631</v>
      </c>
      <c r="ID12816" s="200" t="s">
        <v>28632</v>
      </c>
      <c r="IE12816" s="200" t="s">
        <v>28633</v>
      </c>
      <c r="IF12816" s="200" t="s">
        <v>21823</v>
      </c>
    </row>
    <row r="12817" spans="237:240" x14ac:dyDescent="0.3">
      <c r="IC12817" s="200" t="s">
        <v>28634</v>
      </c>
      <c r="ID12817" s="200" t="s">
        <v>28635</v>
      </c>
      <c r="IE12817" s="200" t="s">
        <v>28636</v>
      </c>
      <c r="IF12817" s="200" t="s">
        <v>21823</v>
      </c>
    </row>
    <row r="12818" spans="237:240" x14ac:dyDescent="0.3">
      <c r="IC12818" s="200" t="s">
        <v>28637</v>
      </c>
      <c r="ID12818" s="200" t="s">
        <v>28638</v>
      </c>
      <c r="IE12818" s="200" t="s">
        <v>28639</v>
      </c>
      <c r="IF12818" s="200" t="s">
        <v>21823</v>
      </c>
    </row>
    <row r="12819" spans="237:240" x14ac:dyDescent="0.3">
      <c r="IC12819" s="200" t="s">
        <v>28640</v>
      </c>
      <c r="ID12819" s="200" t="s">
        <v>28641</v>
      </c>
      <c r="IE12819" s="200" t="s">
        <v>28642</v>
      </c>
      <c r="IF12819" s="200" t="s">
        <v>21823</v>
      </c>
    </row>
    <row r="12820" spans="237:240" x14ac:dyDescent="0.3">
      <c r="IC12820" s="200" t="s">
        <v>28643</v>
      </c>
      <c r="ID12820" s="200" t="s">
        <v>28644</v>
      </c>
      <c r="IE12820" s="200" t="s">
        <v>28645</v>
      </c>
      <c r="IF12820" s="200" t="s">
        <v>21823</v>
      </c>
    </row>
    <row r="12821" spans="237:240" x14ac:dyDescent="0.3">
      <c r="IC12821" s="200" t="s">
        <v>28646</v>
      </c>
      <c r="ID12821" s="200" t="s">
        <v>28647</v>
      </c>
      <c r="IE12821" s="200" t="s">
        <v>28648</v>
      </c>
      <c r="IF12821" s="200" t="s">
        <v>21823</v>
      </c>
    </row>
    <row r="12822" spans="237:240" x14ac:dyDescent="0.3">
      <c r="IC12822" s="200" t="s">
        <v>28649</v>
      </c>
      <c r="ID12822" s="200" t="s">
        <v>28650</v>
      </c>
      <c r="IE12822" s="200" t="s">
        <v>28651</v>
      </c>
      <c r="IF12822" s="200" t="s">
        <v>21823</v>
      </c>
    </row>
    <row r="12823" spans="237:240" x14ac:dyDescent="0.3">
      <c r="IC12823" s="200" t="s">
        <v>28652</v>
      </c>
      <c r="ID12823" s="200" t="s">
        <v>28653</v>
      </c>
      <c r="IE12823" s="200" t="s">
        <v>28654</v>
      </c>
      <c r="IF12823" s="200" t="s">
        <v>21823</v>
      </c>
    </row>
    <row r="12824" spans="237:240" x14ac:dyDescent="0.3">
      <c r="IC12824" s="200" t="s">
        <v>28655</v>
      </c>
      <c r="ID12824" s="200" t="s">
        <v>28656</v>
      </c>
      <c r="IE12824" s="200" t="s">
        <v>28657</v>
      </c>
      <c r="IF12824" s="200" t="s">
        <v>21823</v>
      </c>
    </row>
    <row r="12825" spans="237:240" x14ac:dyDescent="0.3">
      <c r="IC12825" s="200" t="s">
        <v>28658</v>
      </c>
      <c r="ID12825" s="200" t="s">
        <v>28659</v>
      </c>
      <c r="IE12825" s="200" t="s">
        <v>28660</v>
      </c>
      <c r="IF12825" s="200" t="s">
        <v>21823</v>
      </c>
    </row>
    <row r="12826" spans="237:240" x14ac:dyDescent="0.3">
      <c r="IC12826" s="200" t="s">
        <v>28661</v>
      </c>
      <c r="ID12826" s="200" t="s">
        <v>28662</v>
      </c>
      <c r="IE12826" s="200" t="s">
        <v>28663</v>
      </c>
      <c r="IF12826" s="200" t="s">
        <v>21823</v>
      </c>
    </row>
    <row r="12827" spans="237:240" x14ac:dyDescent="0.3">
      <c r="IC12827" s="200" t="s">
        <v>28664</v>
      </c>
      <c r="ID12827" s="200" t="s">
        <v>28665</v>
      </c>
      <c r="IE12827" s="200" t="s">
        <v>28666</v>
      </c>
      <c r="IF12827" s="200" t="s">
        <v>21823</v>
      </c>
    </row>
    <row r="12828" spans="237:240" x14ac:dyDescent="0.3">
      <c r="IC12828" s="200" t="s">
        <v>28667</v>
      </c>
      <c r="ID12828" s="200" t="s">
        <v>28668</v>
      </c>
      <c r="IE12828" s="200" t="s">
        <v>28669</v>
      </c>
      <c r="IF12828" s="200" t="s">
        <v>21823</v>
      </c>
    </row>
    <row r="12829" spans="237:240" x14ac:dyDescent="0.3">
      <c r="IC12829" s="200" t="s">
        <v>28670</v>
      </c>
      <c r="ID12829" s="200" t="s">
        <v>28671</v>
      </c>
      <c r="IE12829" s="200" t="s">
        <v>28672</v>
      </c>
      <c r="IF12829" s="200" t="s">
        <v>21823</v>
      </c>
    </row>
    <row r="12830" spans="237:240" x14ac:dyDescent="0.3">
      <c r="IC12830" s="200" t="s">
        <v>28673</v>
      </c>
      <c r="ID12830" s="200" t="s">
        <v>28674</v>
      </c>
      <c r="IE12830" s="200" t="s">
        <v>28675</v>
      </c>
      <c r="IF12830" s="200" t="s">
        <v>21823</v>
      </c>
    </row>
    <row r="12831" spans="237:240" x14ac:dyDescent="0.3">
      <c r="IC12831" s="200" t="s">
        <v>28676</v>
      </c>
      <c r="ID12831" s="200" t="s">
        <v>28677</v>
      </c>
      <c r="IE12831" s="200" t="s">
        <v>28678</v>
      </c>
      <c r="IF12831" s="200" t="s">
        <v>21823</v>
      </c>
    </row>
    <row r="12832" spans="237:240" x14ac:dyDescent="0.3">
      <c r="IC12832" s="200" t="s">
        <v>28679</v>
      </c>
      <c r="ID12832" s="200" t="s">
        <v>28680</v>
      </c>
      <c r="IE12832" s="200" t="s">
        <v>28681</v>
      </c>
      <c r="IF12832" s="200" t="s">
        <v>21823</v>
      </c>
    </row>
    <row r="12833" spans="237:240" x14ac:dyDescent="0.3">
      <c r="IC12833" s="200" t="s">
        <v>28682</v>
      </c>
      <c r="ID12833" s="200" t="s">
        <v>20590</v>
      </c>
      <c r="IE12833" s="200" t="s">
        <v>28683</v>
      </c>
      <c r="IF12833" s="200" t="s">
        <v>21823</v>
      </c>
    </row>
    <row r="12834" spans="237:240" x14ac:dyDescent="0.3">
      <c r="IC12834" s="200" t="s">
        <v>28684</v>
      </c>
      <c r="ID12834" s="200" t="s">
        <v>28685</v>
      </c>
      <c r="IE12834" s="200" t="s">
        <v>28686</v>
      </c>
      <c r="IF12834" s="200" t="s">
        <v>21823</v>
      </c>
    </row>
    <row r="12835" spans="237:240" x14ac:dyDescent="0.3">
      <c r="IC12835" s="200" t="s">
        <v>28684</v>
      </c>
      <c r="ID12835" s="200" t="s">
        <v>28687</v>
      </c>
      <c r="IE12835" s="200" t="s">
        <v>28688</v>
      </c>
      <c r="IF12835" s="200" t="s">
        <v>21823</v>
      </c>
    </row>
    <row r="12836" spans="237:240" x14ac:dyDescent="0.3">
      <c r="IC12836" s="200" t="s">
        <v>28684</v>
      </c>
      <c r="ID12836" s="200" t="s">
        <v>28689</v>
      </c>
      <c r="IE12836" s="200" t="s">
        <v>28690</v>
      </c>
      <c r="IF12836" s="200" t="s">
        <v>21823</v>
      </c>
    </row>
    <row r="12837" spans="237:240" x14ac:dyDescent="0.3">
      <c r="IC12837" s="200" t="s">
        <v>28684</v>
      </c>
      <c r="ID12837" s="200" t="s">
        <v>28691</v>
      </c>
      <c r="IE12837" s="200" t="s">
        <v>28692</v>
      </c>
      <c r="IF12837" s="200" t="s">
        <v>21823</v>
      </c>
    </row>
    <row r="12838" spans="237:240" x14ac:dyDescent="0.3">
      <c r="IC12838" s="200" t="s">
        <v>28693</v>
      </c>
      <c r="ID12838" s="200" t="s">
        <v>28694</v>
      </c>
      <c r="IE12838" s="200" t="s">
        <v>28695</v>
      </c>
      <c r="IF12838" s="200" t="s">
        <v>21823</v>
      </c>
    </row>
    <row r="12839" spans="237:240" x14ac:dyDescent="0.3">
      <c r="IC12839" s="200" t="s">
        <v>28696</v>
      </c>
      <c r="ID12839" s="200" t="s">
        <v>28697</v>
      </c>
      <c r="IE12839" s="200" t="s">
        <v>28698</v>
      </c>
      <c r="IF12839" s="200" t="s">
        <v>21823</v>
      </c>
    </row>
    <row r="12840" spans="237:240" x14ac:dyDescent="0.3">
      <c r="IC12840" s="200" t="s">
        <v>28699</v>
      </c>
      <c r="ID12840" s="200" t="s">
        <v>28700</v>
      </c>
      <c r="IE12840" s="200" t="s">
        <v>28701</v>
      </c>
      <c r="IF12840" s="200" t="s">
        <v>21823</v>
      </c>
    </row>
    <row r="12841" spans="237:240" x14ac:dyDescent="0.3">
      <c r="IC12841" s="200" t="s">
        <v>28702</v>
      </c>
      <c r="ID12841" s="200" t="s">
        <v>28703</v>
      </c>
      <c r="IE12841" s="200" t="s">
        <v>28704</v>
      </c>
      <c r="IF12841" s="200" t="s">
        <v>21823</v>
      </c>
    </row>
    <row r="12842" spans="237:240" x14ac:dyDescent="0.3">
      <c r="IC12842" s="200" t="s">
        <v>28705</v>
      </c>
      <c r="ID12842" s="200" t="s">
        <v>28706</v>
      </c>
      <c r="IE12842" s="200" t="s">
        <v>28707</v>
      </c>
      <c r="IF12842" s="200" t="s">
        <v>21823</v>
      </c>
    </row>
    <row r="12843" spans="237:240" x14ac:dyDescent="0.3">
      <c r="IC12843" s="200" t="s">
        <v>28708</v>
      </c>
      <c r="ID12843" s="200" t="s">
        <v>28709</v>
      </c>
      <c r="IE12843" s="200" t="s">
        <v>28710</v>
      </c>
      <c r="IF12843" s="200" t="s">
        <v>21823</v>
      </c>
    </row>
    <row r="12844" spans="237:240" x14ac:dyDescent="0.3">
      <c r="IC12844" s="200" t="s">
        <v>28711</v>
      </c>
      <c r="ID12844" s="200" t="s">
        <v>28712</v>
      </c>
      <c r="IE12844" s="200" t="s">
        <v>28713</v>
      </c>
      <c r="IF12844" s="200" t="s">
        <v>21823</v>
      </c>
    </row>
    <row r="12845" spans="237:240" x14ac:dyDescent="0.3">
      <c r="IC12845" s="200" t="s">
        <v>28714</v>
      </c>
      <c r="ID12845" s="200" t="s">
        <v>28715</v>
      </c>
      <c r="IE12845" s="200" t="s">
        <v>28716</v>
      </c>
      <c r="IF12845" s="200" t="s">
        <v>21823</v>
      </c>
    </row>
    <row r="12846" spans="237:240" x14ac:dyDescent="0.3">
      <c r="IC12846" s="200" t="s">
        <v>28717</v>
      </c>
      <c r="ID12846" s="200" t="s">
        <v>28718</v>
      </c>
      <c r="IE12846" s="200" t="s">
        <v>28719</v>
      </c>
      <c r="IF12846" s="200" t="s">
        <v>21823</v>
      </c>
    </row>
    <row r="12847" spans="237:240" x14ac:dyDescent="0.3">
      <c r="IC12847" s="200" t="s">
        <v>28720</v>
      </c>
      <c r="ID12847" s="200" t="s">
        <v>28721</v>
      </c>
      <c r="IE12847" s="200" t="s">
        <v>28722</v>
      </c>
      <c r="IF12847" s="200" t="s">
        <v>21823</v>
      </c>
    </row>
    <row r="12848" spans="237:240" x14ac:dyDescent="0.3">
      <c r="IC12848" s="200" t="s">
        <v>28723</v>
      </c>
      <c r="ID12848" s="200" t="s">
        <v>28724</v>
      </c>
      <c r="IE12848" s="200" t="s">
        <v>28725</v>
      </c>
      <c r="IF12848" s="200" t="s">
        <v>21823</v>
      </c>
    </row>
    <row r="12849" spans="237:240" x14ac:dyDescent="0.3">
      <c r="IC12849" s="200" t="s">
        <v>28726</v>
      </c>
      <c r="ID12849" s="200" t="s">
        <v>28727</v>
      </c>
      <c r="IE12849" s="200" t="s">
        <v>28728</v>
      </c>
      <c r="IF12849" s="200" t="s">
        <v>21823</v>
      </c>
    </row>
    <row r="12850" spans="237:240" x14ac:dyDescent="0.3">
      <c r="IC12850" s="200" t="s">
        <v>28729</v>
      </c>
      <c r="ID12850" s="200" t="s">
        <v>28730</v>
      </c>
      <c r="IE12850" s="200" t="s">
        <v>28731</v>
      </c>
      <c r="IF12850" s="200" t="s">
        <v>21823</v>
      </c>
    </row>
    <row r="12851" spans="237:240" x14ac:dyDescent="0.3">
      <c r="IC12851" s="200" t="s">
        <v>28732</v>
      </c>
      <c r="ID12851" s="200" t="s">
        <v>28733</v>
      </c>
      <c r="IE12851" s="200" t="s">
        <v>28734</v>
      </c>
      <c r="IF12851" s="200" t="s">
        <v>21823</v>
      </c>
    </row>
    <row r="12852" spans="237:240" x14ac:dyDescent="0.3">
      <c r="IC12852" s="200" t="s">
        <v>28735</v>
      </c>
      <c r="ID12852" s="200" t="s">
        <v>28736</v>
      </c>
      <c r="IE12852" s="200" t="s">
        <v>28737</v>
      </c>
      <c r="IF12852" s="200" t="s">
        <v>21823</v>
      </c>
    </row>
    <row r="12853" spans="237:240" x14ac:dyDescent="0.3">
      <c r="IC12853" s="200" t="s">
        <v>28738</v>
      </c>
      <c r="ID12853" s="200" t="s">
        <v>28739</v>
      </c>
      <c r="IE12853" s="200" t="s">
        <v>28740</v>
      </c>
      <c r="IF12853" s="200" t="s">
        <v>21823</v>
      </c>
    </row>
    <row r="12854" spans="237:240" x14ac:dyDescent="0.3">
      <c r="IC12854" s="200" t="s">
        <v>28741</v>
      </c>
      <c r="ID12854" s="200" t="s">
        <v>28742</v>
      </c>
      <c r="IE12854" s="200" t="s">
        <v>28743</v>
      </c>
      <c r="IF12854" s="200" t="s">
        <v>21823</v>
      </c>
    </row>
    <row r="12855" spans="237:240" x14ac:dyDescent="0.3">
      <c r="IC12855" s="200" t="s">
        <v>28744</v>
      </c>
      <c r="ID12855" s="200" t="s">
        <v>28745</v>
      </c>
      <c r="IE12855" s="200" t="s">
        <v>28746</v>
      </c>
      <c r="IF12855" s="200" t="s">
        <v>21823</v>
      </c>
    </row>
    <row r="12856" spans="237:240" x14ac:dyDescent="0.3">
      <c r="IC12856" s="200" t="s">
        <v>28747</v>
      </c>
      <c r="ID12856" s="200" t="s">
        <v>28748</v>
      </c>
      <c r="IE12856" s="200" t="s">
        <v>28749</v>
      </c>
      <c r="IF12856" s="200" t="s">
        <v>21823</v>
      </c>
    </row>
    <row r="12857" spans="237:240" x14ac:dyDescent="0.3">
      <c r="IC12857" s="200" t="s">
        <v>28750</v>
      </c>
      <c r="ID12857" s="200" t="s">
        <v>28751</v>
      </c>
      <c r="IE12857" s="200" t="s">
        <v>28752</v>
      </c>
      <c r="IF12857" s="200" t="s">
        <v>21823</v>
      </c>
    </row>
    <row r="12858" spans="237:240" x14ac:dyDescent="0.3">
      <c r="IC12858" s="200" t="s">
        <v>28753</v>
      </c>
      <c r="ID12858" s="200" t="s">
        <v>28754</v>
      </c>
      <c r="IE12858" s="200" t="s">
        <v>28755</v>
      </c>
      <c r="IF12858" s="200" t="s">
        <v>21823</v>
      </c>
    </row>
    <row r="12859" spans="237:240" x14ac:dyDescent="0.3">
      <c r="IC12859" s="200" t="s">
        <v>28756</v>
      </c>
      <c r="ID12859" s="200" t="s">
        <v>28757</v>
      </c>
      <c r="IE12859" s="200" t="s">
        <v>28758</v>
      </c>
      <c r="IF12859" s="200" t="s">
        <v>21823</v>
      </c>
    </row>
    <row r="12860" spans="237:240" x14ac:dyDescent="0.3">
      <c r="IC12860" s="200" t="s">
        <v>28759</v>
      </c>
      <c r="ID12860" s="200" t="s">
        <v>28760</v>
      </c>
      <c r="IE12860" s="200" t="s">
        <v>28761</v>
      </c>
      <c r="IF12860" s="200" t="s">
        <v>21823</v>
      </c>
    </row>
    <row r="12861" spans="237:240" x14ac:dyDescent="0.3">
      <c r="IC12861" s="200" t="s">
        <v>28762</v>
      </c>
      <c r="ID12861" s="200" t="s">
        <v>28763</v>
      </c>
      <c r="IE12861" s="200" t="s">
        <v>28764</v>
      </c>
      <c r="IF12861" s="200" t="s">
        <v>21823</v>
      </c>
    </row>
    <row r="12862" spans="237:240" x14ac:dyDescent="0.3">
      <c r="IC12862" s="200" t="s">
        <v>28765</v>
      </c>
      <c r="ID12862" s="200" t="s">
        <v>28766</v>
      </c>
      <c r="IE12862" s="200" t="s">
        <v>28767</v>
      </c>
      <c r="IF12862" s="200" t="s">
        <v>21823</v>
      </c>
    </row>
    <row r="12863" spans="237:240" x14ac:dyDescent="0.3">
      <c r="IC12863" s="200" t="s">
        <v>28768</v>
      </c>
      <c r="ID12863" s="200" t="s">
        <v>28769</v>
      </c>
      <c r="IE12863" s="200" t="s">
        <v>28770</v>
      </c>
      <c r="IF12863" s="200" t="s">
        <v>21823</v>
      </c>
    </row>
    <row r="12864" spans="237:240" x14ac:dyDescent="0.3">
      <c r="IC12864" s="200" t="s">
        <v>28771</v>
      </c>
      <c r="ID12864" s="200" t="s">
        <v>28772</v>
      </c>
      <c r="IE12864" s="200" t="s">
        <v>28773</v>
      </c>
      <c r="IF12864" s="200" t="s">
        <v>21823</v>
      </c>
    </row>
    <row r="12865" spans="237:240" x14ac:dyDescent="0.3">
      <c r="IC12865" s="200" t="s">
        <v>28774</v>
      </c>
      <c r="ID12865" s="200" t="s">
        <v>28775</v>
      </c>
      <c r="IE12865" s="200" t="s">
        <v>28776</v>
      </c>
      <c r="IF12865" s="200" t="s">
        <v>21823</v>
      </c>
    </row>
    <row r="12866" spans="237:240" x14ac:dyDescent="0.3">
      <c r="IC12866" s="200" t="s">
        <v>28777</v>
      </c>
      <c r="ID12866" s="200" t="s">
        <v>28778</v>
      </c>
      <c r="IE12866" s="200" t="s">
        <v>28779</v>
      </c>
      <c r="IF12866" s="200" t="s">
        <v>21823</v>
      </c>
    </row>
    <row r="12867" spans="237:240" x14ac:dyDescent="0.3">
      <c r="IC12867" s="200" t="s">
        <v>28780</v>
      </c>
      <c r="ID12867" s="200" t="s">
        <v>28781</v>
      </c>
      <c r="IE12867" s="200" t="s">
        <v>28782</v>
      </c>
      <c r="IF12867" s="200" t="s">
        <v>21823</v>
      </c>
    </row>
    <row r="12868" spans="237:240" x14ac:dyDescent="0.3">
      <c r="IC12868" s="200" t="s">
        <v>28783</v>
      </c>
      <c r="ID12868" s="200" t="s">
        <v>25795</v>
      </c>
      <c r="IE12868" s="200" t="s">
        <v>28784</v>
      </c>
      <c r="IF12868" s="200" t="s">
        <v>21823</v>
      </c>
    </row>
    <row r="12869" spans="237:240" x14ac:dyDescent="0.3">
      <c r="IC12869" s="200" t="s">
        <v>28785</v>
      </c>
      <c r="ID12869" s="200" t="s">
        <v>28786</v>
      </c>
      <c r="IE12869" s="200" t="s">
        <v>28787</v>
      </c>
      <c r="IF12869" s="200" t="s">
        <v>21823</v>
      </c>
    </row>
    <row r="12870" spans="237:240" x14ac:dyDescent="0.3">
      <c r="IC12870" s="200" t="s">
        <v>28788</v>
      </c>
      <c r="ID12870" s="200" t="s">
        <v>28789</v>
      </c>
      <c r="IE12870" s="200" t="s">
        <v>28790</v>
      </c>
      <c r="IF12870" s="200" t="s">
        <v>21823</v>
      </c>
    </row>
    <row r="12871" spans="237:240" x14ac:dyDescent="0.3">
      <c r="IC12871" s="200" t="s">
        <v>28791</v>
      </c>
      <c r="ID12871" s="200" t="s">
        <v>28792</v>
      </c>
      <c r="IE12871" s="200" t="s">
        <v>28793</v>
      </c>
      <c r="IF12871" s="200" t="s">
        <v>21823</v>
      </c>
    </row>
    <row r="12872" spans="237:240" x14ac:dyDescent="0.3">
      <c r="IC12872" s="200" t="s">
        <v>28794</v>
      </c>
      <c r="ID12872" s="200" t="s">
        <v>28795</v>
      </c>
      <c r="IE12872" s="200" t="s">
        <v>28796</v>
      </c>
      <c r="IF12872" s="200" t="s">
        <v>21823</v>
      </c>
    </row>
    <row r="12873" spans="237:240" x14ac:dyDescent="0.3">
      <c r="IC12873" s="200" t="s">
        <v>28797</v>
      </c>
      <c r="ID12873" s="200" t="s">
        <v>21221</v>
      </c>
      <c r="IE12873" s="200" t="s">
        <v>28798</v>
      </c>
      <c r="IF12873" s="200" t="s">
        <v>21823</v>
      </c>
    </row>
    <row r="12874" spans="237:240" x14ac:dyDescent="0.3">
      <c r="IC12874" s="200" t="s">
        <v>28799</v>
      </c>
      <c r="ID12874" s="200" t="s">
        <v>28800</v>
      </c>
      <c r="IE12874" s="200" t="s">
        <v>28801</v>
      </c>
      <c r="IF12874" s="200" t="s">
        <v>21823</v>
      </c>
    </row>
    <row r="12875" spans="237:240" x14ac:dyDescent="0.3">
      <c r="IC12875" s="200" t="s">
        <v>28802</v>
      </c>
      <c r="ID12875" s="200" t="s">
        <v>28803</v>
      </c>
      <c r="IE12875" s="200" t="s">
        <v>28804</v>
      </c>
      <c r="IF12875" s="200" t="s">
        <v>21823</v>
      </c>
    </row>
    <row r="12876" spans="237:240" x14ac:dyDescent="0.3">
      <c r="IC12876" s="200" t="s">
        <v>28805</v>
      </c>
      <c r="ID12876" s="200" t="s">
        <v>28806</v>
      </c>
      <c r="IE12876" s="200" t="s">
        <v>28807</v>
      </c>
      <c r="IF12876" s="200" t="s">
        <v>21823</v>
      </c>
    </row>
    <row r="12877" spans="237:240" x14ac:dyDescent="0.3">
      <c r="IC12877" s="200" t="s">
        <v>28808</v>
      </c>
      <c r="ID12877" s="200" t="s">
        <v>28809</v>
      </c>
      <c r="IE12877" s="200" t="s">
        <v>28810</v>
      </c>
      <c r="IF12877" s="200" t="s">
        <v>21823</v>
      </c>
    </row>
    <row r="12878" spans="237:240" x14ac:dyDescent="0.3">
      <c r="IC12878" s="200" t="s">
        <v>28811</v>
      </c>
      <c r="ID12878" s="200" t="s">
        <v>28812</v>
      </c>
      <c r="IE12878" s="200" t="s">
        <v>28813</v>
      </c>
      <c r="IF12878" s="200" t="s">
        <v>21823</v>
      </c>
    </row>
    <row r="12879" spans="237:240" x14ac:dyDescent="0.3">
      <c r="IC12879" s="200" t="s">
        <v>28814</v>
      </c>
      <c r="ID12879" s="200" t="s">
        <v>28815</v>
      </c>
      <c r="IE12879" s="200" t="s">
        <v>28816</v>
      </c>
      <c r="IF12879" s="200" t="s">
        <v>21823</v>
      </c>
    </row>
    <row r="12880" spans="237:240" x14ac:dyDescent="0.3">
      <c r="IC12880" s="200" t="s">
        <v>28817</v>
      </c>
      <c r="ID12880" s="200" t="s">
        <v>28818</v>
      </c>
      <c r="IE12880" s="200" t="s">
        <v>28819</v>
      </c>
      <c r="IF12880" s="200" t="s">
        <v>21823</v>
      </c>
    </row>
    <row r="12881" spans="237:240" x14ac:dyDescent="0.3">
      <c r="IC12881" s="200" t="s">
        <v>28820</v>
      </c>
      <c r="ID12881" s="200" t="s">
        <v>28821</v>
      </c>
      <c r="IE12881" s="200" t="s">
        <v>28822</v>
      </c>
      <c r="IF12881" s="200" t="s">
        <v>21823</v>
      </c>
    </row>
    <row r="12882" spans="237:240" x14ac:dyDescent="0.3">
      <c r="IC12882" s="200" t="s">
        <v>28823</v>
      </c>
      <c r="ID12882" s="200" t="s">
        <v>28824</v>
      </c>
      <c r="IE12882" s="200" t="s">
        <v>28825</v>
      </c>
      <c r="IF12882" s="200" t="s">
        <v>21823</v>
      </c>
    </row>
    <row r="12883" spans="237:240" x14ac:dyDescent="0.3">
      <c r="IC12883" s="200" t="s">
        <v>28826</v>
      </c>
      <c r="ID12883" s="200" t="s">
        <v>28827</v>
      </c>
      <c r="IE12883" s="200" t="s">
        <v>28828</v>
      </c>
      <c r="IF12883" s="200" t="s">
        <v>21823</v>
      </c>
    </row>
    <row r="12884" spans="237:240" x14ac:dyDescent="0.3">
      <c r="IC12884" s="200" t="s">
        <v>28829</v>
      </c>
      <c r="ID12884" s="200" t="s">
        <v>21794</v>
      </c>
      <c r="IE12884" s="200" t="s">
        <v>28830</v>
      </c>
      <c r="IF12884" s="200" t="s">
        <v>21823</v>
      </c>
    </row>
    <row r="12885" spans="237:240" x14ac:dyDescent="0.3">
      <c r="IC12885" s="200" t="s">
        <v>28831</v>
      </c>
      <c r="ID12885" s="200" t="s">
        <v>28832</v>
      </c>
      <c r="IE12885" s="200" t="s">
        <v>28833</v>
      </c>
      <c r="IF12885" s="200" t="s">
        <v>21823</v>
      </c>
    </row>
    <row r="12886" spans="237:240" x14ac:dyDescent="0.3">
      <c r="IC12886" s="200" t="s">
        <v>28834</v>
      </c>
      <c r="ID12886" s="200" t="s">
        <v>28835</v>
      </c>
      <c r="IE12886" s="200" t="s">
        <v>28836</v>
      </c>
      <c r="IF12886" s="200" t="s">
        <v>21823</v>
      </c>
    </row>
    <row r="12887" spans="237:240" x14ac:dyDescent="0.3">
      <c r="IC12887" s="200" t="s">
        <v>28837</v>
      </c>
      <c r="ID12887" s="200" t="s">
        <v>28838</v>
      </c>
      <c r="IE12887" s="200" t="s">
        <v>28839</v>
      </c>
      <c r="IF12887" s="200" t="s">
        <v>21823</v>
      </c>
    </row>
    <row r="12888" spans="237:240" x14ac:dyDescent="0.3">
      <c r="IC12888" s="200" t="s">
        <v>28840</v>
      </c>
      <c r="ID12888" s="200" t="s">
        <v>28841</v>
      </c>
      <c r="IE12888" s="200" t="s">
        <v>28842</v>
      </c>
      <c r="IF12888" s="200" t="s">
        <v>21823</v>
      </c>
    </row>
    <row r="12889" spans="237:240" x14ac:dyDescent="0.3">
      <c r="IC12889" s="200" t="s">
        <v>28843</v>
      </c>
      <c r="ID12889" s="200" t="s">
        <v>28844</v>
      </c>
      <c r="IE12889" s="200" t="s">
        <v>28845</v>
      </c>
      <c r="IF12889" s="200" t="s">
        <v>21823</v>
      </c>
    </row>
    <row r="12890" spans="237:240" x14ac:dyDescent="0.3">
      <c r="IC12890" s="200" t="s">
        <v>28846</v>
      </c>
      <c r="ID12890" s="200" t="s">
        <v>28847</v>
      </c>
      <c r="IE12890" s="200" t="s">
        <v>28848</v>
      </c>
      <c r="IF12890" s="200" t="s">
        <v>21823</v>
      </c>
    </row>
    <row r="12891" spans="237:240" x14ac:dyDescent="0.3">
      <c r="IC12891" s="200" t="s">
        <v>28849</v>
      </c>
      <c r="ID12891" s="200" t="s">
        <v>28850</v>
      </c>
      <c r="IE12891" s="200" t="s">
        <v>28851</v>
      </c>
      <c r="IF12891" s="200" t="s">
        <v>21823</v>
      </c>
    </row>
    <row r="12892" spans="237:240" x14ac:dyDescent="0.3">
      <c r="IC12892" s="200" t="s">
        <v>28852</v>
      </c>
      <c r="ID12892" s="200" t="s">
        <v>28853</v>
      </c>
      <c r="IE12892" s="200" t="s">
        <v>28854</v>
      </c>
      <c r="IF12892" s="200" t="s">
        <v>21823</v>
      </c>
    </row>
    <row r="12893" spans="237:240" x14ac:dyDescent="0.3">
      <c r="IC12893" s="200" t="s">
        <v>28855</v>
      </c>
      <c r="ID12893" s="200" t="s">
        <v>28856</v>
      </c>
      <c r="IE12893" s="200" t="s">
        <v>28857</v>
      </c>
      <c r="IF12893" s="200" t="s">
        <v>21823</v>
      </c>
    </row>
    <row r="12894" spans="237:240" x14ac:dyDescent="0.3">
      <c r="IC12894" s="200" t="s">
        <v>28858</v>
      </c>
      <c r="ID12894" s="200" t="s">
        <v>28859</v>
      </c>
      <c r="IE12894" s="200" t="s">
        <v>28860</v>
      </c>
      <c r="IF12894" s="200" t="s">
        <v>21823</v>
      </c>
    </row>
    <row r="12895" spans="237:240" x14ac:dyDescent="0.3">
      <c r="IC12895" s="200" t="s">
        <v>28861</v>
      </c>
      <c r="ID12895" s="200" t="s">
        <v>28862</v>
      </c>
      <c r="IE12895" s="200" t="s">
        <v>28863</v>
      </c>
      <c r="IF12895" s="200" t="s">
        <v>21823</v>
      </c>
    </row>
    <row r="12896" spans="237:240" x14ac:dyDescent="0.3">
      <c r="IC12896" s="200" t="s">
        <v>28864</v>
      </c>
      <c r="ID12896" s="200" t="s">
        <v>28865</v>
      </c>
      <c r="IE12896" s="200" t="s">
        <v>28866</v>
      </c>
      <c r="IF12896" s="200" t="s">
        <v>21823</v>
      </c>
    </row>
    <row r="12897" spans="237:240" x14ac:dyDescent="0.3">
      <c r="IC12897" s="200" t="s">
        <v>28867</v>
      </c>
      <c r="ID12897" s="200" t="s">
        <v>28865</v>
      </c>
      <c r="IE12897" s="200" t="s">
        <v>28866</v>
      </c>
      <c r="IF12897" s="200" t="s">
        <v>21823</v>
      </c>
    </row>
    <row r="12898" spans="237:240" x14ac:dyDescent="0.3">
      <c r="IC12898" s="200" t="s">
        <v>28868</v>
      </c>
      <c r="ID12898" s="200" t="s">
        <v>28865</v>
      </c>
      <c r="IE12898" s="200" t="s">
        <v>28866</v>
      </c>
      <c r="IF12898" s="200" t="s">
        <v>21823</v>
      </c>
    </row>
    <row r="12899" spans="237:240" x14ac:dyDescent="0.3">
      <c r="IC12899" s="200" t="s">
        <v>28869</v>
      </c>
      <c r="ID12899" s="200" t="s">
        <v>28870</v>
      </c>
      <c r="IE12899" s="200" t="s">
        <v>28871</v>
      </c>
      <c r="IF12899" s="200" t="s">
        <v>21823</v>
      </c>
    </row>
    <row r="12900" spans="237:240" x14ac:dyDescent="0.3">
      <c r="IC12900" s="200" t="s">
        <v>28872</v>
      </c>
      <c r="ID12900" s="200" t="s">
        <v>28873</v>
      </c>
      <c r="IE12900" s="200" t="s">
        <v>28874</v>
      </c>
      <c r="IF12900" s="200" t="s">
        <v>21823</v>
      </c>
    </row>
    <row r="12901" spans="237:240" x14ac:dyDescent="0.3">
      <c r="IC12901" s="200" t="s">
        <v>28875</v>
      </c>
      <c r="ID12901" s="200" t="s">
        <v>28876</v>
      </c>
      <c r="IE12901" s="200" t="s">
        <v>28877</v>
      </c>
      <c r="IF12901" s="200" t="s">
        <v>21823</v>
      </c>
    </row>
    <row r="12902" spans="237:240" x14ac:dyDescent="0.3">
      <c r="IC12902" s="200" t="s">
        <v>28878</v>
      </c>
      <c r="ID12902" s="200" t="s">
        <v>28879</v>
      </c>
      <c r="IE12902" s="200" t="s">
        <v>28880</v>
      </c>
      <c r="IF12902" s="200" t="s">
        <v>21823</v>
      </c>
    </row>
    <row r="12903" spans="237:240" x14ac:dyDescent="0.3">
      <c r="IC12903" s="200" t="s">
        <v>28881</v>
      </c>
      <c r="ID12903" s="200" t="s">
        <v>28882</v>
      </c>
      <c r="IE12903" s="200" t="s">
        <v>28883</v>
      </c>
      <c r="IF12903" s="200" t="s">
        <v>21823</v>
      </c>
    </row>
    <row r="12904" spans="237:240" x14ac:dyDescent="0.3">
      <c r="IC12904" s="200" t="s">
        <v>28884</v>
      </c>
      <c r="ID12904" s="200" t="s">
        <v>28885</v>
      </c>
      <c r="IE12904" s="200" t="s">
        <v>28886</v>
      </c>
      <c r="IF12904" s="200" t="s">
        <v>21823</v>
      </c>
    </row>
    <row r="12905" spans="237:240" x14ac:dyDescent="0.3">
      <c r="IC12905" s="200" t="s">
        <v>28887</v>
      </c>
      <c r="ID12905" s="200" t="s">
        <v>28888</v>
      </c>
      <c r="IE12905" s="200" t="s">
        <v>28889</v>
      </c>
      <c r="IF12905" s="200" t="s">
        <v>21823</v>
      </c>
    </row>
    <row r="12906" spans="237:240" x14ac:dyDescent="0.3">
      <c r="IC12906" s="200" t="s">
        <v>28890</v>
      </c>
      <c r="ID12906" s="200" t="s">
        <v>28891</v>
      </c>
      <c r="IE12906" s="200" t="s">
        <v>28892</v>
      </c>
      <c r="IF12906" s="200" t="s">
        <v>21823</v>
      </c>
    </row>
    <row r="12907" spans="237:240" x14ac:dyDescent="0.3">
      <c r="IC12907" s="200" t="s">
        <v>28893</v>
      </c>
      <c r="ID12907" s="200" t="s">
        <v>28894</v>
      </c>
      <c r="IE12907" s="200" t="s">
        <v>28895</v>
      </c>
      <c r="IF12907" s="200" t="s">
        <v>21823</v>
      </c>
    </row>
    <row r="12908" spans="237:240" x14ac:dyDescent="0.3">
      <c r="IC12908" s="200" t="s">
        <v>28896</v>
      </c>
      <c r="ID12908" s="200" t="s">
        <v>28897</v>
      </c>
      <c r="IE12908" s="200" t="s">
        <v>28898</v>
      </c>
      <c r="IF12908" s="200" t="s">
        <v>21823</v>
      </c>
    </row>
    <row r="12909" spans="237:240" x14ac:dyDescent="0.3">
      <c r="IC12909" s="200" t="s">
        <v>28899</v>
      </c>
      <c r="ID12909" s="200" t="s">
        <v>28900</v>
      </c>
      <c r="IE12909" s="200" t="s">
        <v>28901</v>
      </c>
      <c r="IF12909" s="200" t="s">
        <v>21823</v>
      </c>
    </row>
    <row r="12910" spans="237:240" x14ac:dyDescent="0.3">
      <c r="IC12910" s="200" t="s">
        <v>28902</v>
      </c>
      <c r="ID12910" s="200" t="s">
        <v>28903</v>
      </c>
      <c r="IE12910" s="200" t="s">
        <v>28904</v>
      </c>
      <c r="IF12910" s="200" t="s">
        <v>21823</v>
      </c>
    </row>
    <row r="12911" spans="237:240" x14ac:dyDescent="0.3">
      <c r="IC12911" s="200" t="s">
        <v>28905</v>
      </c>
      <c r="ID12911" s="200" t="s">
        <v>28906</v>
      </c>
      <c r="IE12911" s="200" t="s">
        <v>28907</v>
      </c>
      <c r="IF12911" s="200" t="s">
        <v>21823</v>
      </c>
    </row>
    <row r="12912" spans="237:240" x14ac:dyDescent="0.3">
      <c r="IC12912" s="200" t="s">
        <v>28908</v>
      </c>
      <c r="ID12912" s="200" t="s">
        <v>28909</v>
      </c>
      <c r="IE12912" s="200" t="s">
        <v>28910</v>
      </c>
      <c r="IF12912" s="200" t="s">
        <v>21823</v>
      </c>
    </row>
    <row r="12913" spans="237:240" x14ac:dyDescent="0.3">
      <c r="IC12913" s="200" t="s">
        <v>28911</v>
      </c>
      <c r="ID12913" s="200" t="s">
        <v>28912</v>
      </c>
      <c r="IE12913" s="200" t="s">
        <v>28913</v>
      </c>
      <c r="IF12913" s="200" t="s">
        <v>21823</v>
      </c>
    </row>
    <row r="12914" spans="237:240" x14ac:dyDescent="0.3">
      <c r="IC12914" s="200" t="s">
        <v>28914</v>
      </c>
      <c r="ID12914" s="200" t="s">
        <v>28915</v>
      </c>
      <c r="IE12914" s="200" t="s">
        <v>28916</v>
      </c>
      <c r="IF12914" s="200" t="s">
        <v>21823</v>
      </c>
    </row>
    <row r="12915" spans="237:240" x14ac:dyDescent="0.3">
      <c r="IC12915" s="200" t="s">
        <v>28917</v>
      </c>
      <c r="ID12915" s="200" t="s">
        <v>28918</v>
      </c>
      <c r="IE12915" s="200" t="s">
        <v>28919</v>
      </c>
      <c r="IF12915" s="200" t="s">
        <v>21823</v>
      </c>
    </row>
    <row r="12916" spans="237:240" x14ac:dyDescent="0.3">
      <c r="IC12916" s="200" t="s">
        <v>28920</v>
      </c>
      <c r="ID12916" s="200" t="s">
        <v>28921</v>
      </c>
      <c r="IE12916" s="200" t="s">
        <v>28922</v>
      </c>
      <c r="IF12916" s="200" t="s">
        <v>21823</v>
      </c>
    </row>
    <row r="12917" spans="237:240" x14ac:dyDescent="0.3">
      <c r="IC12917" s="200" t="s">
        <v>28923</v>
      </c>
      <c r="ID12917" s="200" t="s">
        <v>28924</v>
      </c>
      <c r="IE12917" s="200" t="s">
        <v>28925</v>
      </c>
      <c r="IF12917" s="200" t="s">
        <v>21823</v>
      </c>
    </row>
    <row r="12918" spans="237:240" x14ac:dyDescent="0.3">
      <c r="IC12918" s="200" t="s">
        <v>28926</v>
      </c>
      <c r="ID12918" s="200" t="s">
        <v>28927</v>
      </c>
      <c r="IE12918" s="200" t="s">
        <v>28928</v>
      </c>
      <c r="IF12918" s="200" t="s">
        <v>21823</v>
      </c>
    </row>
    <row r="12919" spans="237:240" x14ac:dyDescent="0.3">
      <c r="IC12919" s="200" t="s">
        <v>28926</v>
      </c>
      <c r="ID12919" s="200" t="s">
        <v>28929</v>
      </c>
      <c r="IE12919" s="200" t="s">
        <v>28930</v>
      </c>
      <c r="IF12919" s="200" t="s">
        <v>21823</v>
      </c>
    </row>
    <row r="12920" spans="237:240" x14ac:dyDescent="0.3">
      <c r="IC12920" s="200" t="s">
        <v>28931</v>
      </c>
      <c r="ID12920" s="200" t="s">
        <v>28932</v>
      </c>
      <c r="IE12920" s="200" t="s">
        <v>28933</v>
      </c>
      <c r="IF12920" s="200" t="s">
        <v>21823</v>
      </c>
    </row>
    <row r="12921" spans="237:240" x14ac:dyDescent="0.3">
      <c r="IC12921" s="200" t="s">
        <v>28934</v>
      </c>
      <c r="ID12921" s="200" t="s">
        <v>28935</v>
      </c>
      <c r="IE12921" s="200" t="s">
        <v>28936</v>
      </c>
      <c r="IF12921" s="200" t="s">
        <v>21823</v>
      </c>
    </row>
    <row r="12922" spans="237:240" x14ac:dyDescent="0.3">
      <c r="IC12922" s="200" t="s">
        <v>28934</v>
      </c>
      <c r="ID12922" s="200" t="s">
        <v>28937</v>
      </c>
      <c r="IE12922" s="200" t="s">
        <v>28938</v>
      </c>
      <c r="IF12922" s="200" t="s">
        <v>21823</v>
      </c>
    </row>
    <row r="12923" spans="237:240" x14ac:dyDescent="0.3">
      <c r="IC12923" s="200" t="s">
        <v>28934</v>
      </c>
      <c r="ID12923" s="200" t="s">
        <v>28939</v>
      </c>
      <c r="IE12923" s="200" t="s">
        <v>28940</v>
      </c>
      <c r="IF12923" s="200" t="s">
        <v>21823</v>
      </c>
    </row>
    <row r="12924" spans="237:240" x14ac:dyDescent="0.3">
      <c r="IC12924" s="200" t="s">
        <v>28934</v>
      </c>
      <c r="ID12924" s="200" t="s">
        <v>28941</v>
      </c>
      <c r="IE12924" s="200" t="s">
        <v>28942</v>
      </c>
      <c r="IF12924" s="200" t="s">
        <v>21823</v>
      </c>
    </row>
    <row r="12925" spans="237:240" x14ac:dyDescent="0.3">
      <c r="IC12925" s="200" t="s">
        <v>28943</v>
      </c>
      <c r="ID12925" s="200" t="s">
        <v>28944</v>
      </c>
      <c r="IE12925" s="200" t="s">
        <v>28945</v>
      </c>
      <c r="IF12925" s="200" t="s">
        <v>21823</v>
      </c>
    </row>
    <row r="12926" spans="237:240" x14ac:dyDescent="0.3">
      <c r="IC12926" s="200" t="s">
        <v>28946</v>
      </c>
      <c r="ID12926" s="200" t="s">
        <v>28947</v>
      </c>
      <c r="IE12926" s="200" t="s">
        <v>28948</v>
      </c>
      <c r="IF12926" s="200" t="s">
        <v>21823</v>
      </c>
    </row>
    <row r="12927" spans="237:240" x14ac:dyDescent="0.3">
      <c r="IC12927" s="200" t="s">
        <v>28949</v>
      </c>
      <c r="ID12927" s="200" t="s">
        <v>28950</v>
      </c>
      <c r="IE12927" s="200" t="s">
        <v>28951</v>
      </c>
      <c r="IF12927" s="200" t="s">
        <v>21823</v>
      </c>
    </row>
    <row r="12928" spans="237:240" x14ac:dyDescent="0.3">
      <c r="IC12928" s="200" t="s">
        <v>28952</v>
      </c>
      <c r="ID12928" s="200" t="s">
        <v>28953</v>
      </c>
      <c r="IE12928" s="200" t="s">
        <v>28954</v>
      </c>
      <c r="IF12928" s="200" t="s">
        <v>21823</v>
      </c>
    </row>
    <row r="12929" spans="237:240" x14ac:dyDescent="0.3">
      <c r="IC12929" s="200" t="s">
        <v>28955</v>
      </c>
      <c r="ID12929" s="200" t="s">
        <v>28956</v>
      </c>
      <c r="IE12929" s="200" t="s">
        <v>28957</v>
      </c>
      <c r="IF12929" s="200" t="s">
        <v>21823</v>
      </c>
    </row>
    <row r="12930" spans="237:240" x14ac:dyDescent="0.3">
      <c r="IC12930" s="200" t="s">
        <v>28958</v>
      </c>
      <c r="ID12930" s="200" t="s">
        <v>28959</v>
      </c>
      <c r="IE12930" s="200" t="s">
        <v>28960</v>
      </c>
      <c r="IF12930" s="200" t="s">
        <v>21823</v>
      </c>
    </row>
    <row r="12931" spans="237:240" x14ac:dyDescent="0.3">
      <c r="IC12931" s="200" t="s">
        <v>28961</v>
      </c>
      <c r="ID12931" s="200" t="s">
        <v>28962</v>
      </c>
      <c r="IE12931" s="200" t="s">
        <v>28963</v>
      </c>
      <c r="IF12931" s="200" t="s">
        <v>21823</v>
      </c>
    </row>
    <row r="12932" spans="237:240" x14ac:dyDescent="0.3">
      <c r="IC12932" s="200" t="s">
        <v>28964</v>
      </c>
      <c r="ID12932" s="200" t="s">
        <v>28965</v>
      </c>
      <c r="IE12932" s="200" t="s">
        <v>28966</v>
      </c>
      <c r="IF12932" s="200" t="s">
        <v>21823</v>
      </c>
    </row>
    <row r="12933" spans="237:240" x14ac:dyDescent="0.3">
      <c r="IC12933" s="200" t="s">
        <v>28964</v>
      </c>
      <c r="ID12933" s="200" t="s">
        <v>28967</v>
      </c>
      <c r="IE12933" s="200" t="s">
        <v>28968</v>
      </c>
      <c r="IF12933" s="200" t="s">
        <v>21823</v>
      </c>
    </row>
    <row r="12934" spans="237:240" x14ac:dyDescent="0.3">
      <c r="IC12934" s="200" t="s">
        <v>28969</v>
      </c>
      <c r="ID12934" s="200" t="s">
        <v>28970</v>
      </c>
      <c r="IE12934" s="200" t="s">
        <v>28971</v>
      </c>
      <c r="IF12934" s="200" t="s">
        <v>21823</v>
      </c>
    </row>
    <row r="12935" spans="237:240" x14ac:dyDescent="0.3">
      <c r="IC12935" s="200" t="s">
        <v>28972</v>
      </c>
      <c r="ID12935" s="200" t="s">
        <v>28973</v>
      </c>
      <c r="IE12935" s="200" t="s">
        <v>28974</v>
      </c>
      <c r="IF12935" s="200" t="s">
        <v>21823</v>
      </c>
    </row>
    <row r="12936" spans="237:240" x14ac:dyDescent="0.3">
      <c r="IC12936" s="200" t="s">
        <v>28972</v>
      </c>
      <c r="ID12936" s="200" t="s">
        <v>28975</v>
      </c>
      <c r="IE12936" s="200" t="s">
        <v>28976</v>
      </c>
      <c r="IF12936" s="200" t="s">
        <v>21823</v>
      </c>
    </row>
    <row r="12937" spans="237:240" x14ac:dyDescent="0.3">
      <c r="IC12937" s="200" t="s">
        <v>28977</v>
      </c>
      <c r="ID12937" s="200" t="s">
        <v>28978</v>
      </c>
      <c r="IE12937" s="200" t="s">
        <v>28979</v>
      </c>
      <c r="IF12937" s="200" t="s">
        <v>21823</v>
      </c>
    </row>
    <row r="12938" spans="237:240" x14ac:dyDescent="0.3">
      <c r="IC12938" s="200" t="s">
        <v>28977</v>
      </c>
      <c r="ID12938" s="200" t="s">
        <v>3513</v>
      </c>
      <c r="IE12938" s="200" t="s">
        <v>28980</v>
      </c>
      <c r="IF12938" s="200" t="s">
        <v>21823</v>
      </c>
    </row>
    <row r="12939" spans="237:240" x14ac:dyDescent="0.3">
      <c r="IC12939" s="200" t="s">
        <v>28981</v>
      </c>
      <c r="ID12939" s="200" t="s">
        <v>28982</v>
      </c>
      <c r="IE12939" s="200" t="s">
        <v>28983</v>
      </c>
      <c r="IF12939" s="200" t="s">
        <v>21823</v>
      </c>
    </row>
    <row r="12940" spans="237:240" x14ac:dyDescent="0.3">
      <c r="IC12940" s="200" t="s">
        <v>28984</v>
      </c>
      <c r="ID12940" s="200" t="s">
        <v>28985</v>
      </c>
      <c r="IE12940" s="200" t="s">
        <v>28986</v>
      </c>
      <c r="IF12940" s="200" t="s">
        <v>21823</v>
      </c>
    </row>
    <row r="12941" spans="237:240" x14ac:dyDescent="0.3">
      <c r="IC12941" s="200" t="s">
        <v>28987</v>
      </c>
      <c r="ID12941" s="200" t="s">
        <v>28988</v>
      </c>
      <c r="IE12941" s="200" t="s">
        <v>28989</v>
      </c>
      <c r="IF12941" s="200" t="s">
        <v>21823</v>
      </c>
    </row>
    <row r="12942" spans="237:240" x14ac:dyDescent="0.3">
      <c r="IC12942" s="200" t="s">
        <v>28990</v>
      </c>
      <c r="ID12942" s="200" t="s">
        <v>28991</v>
      </c>
      <c r="IE12942" s="200" t="s">
        <v>28992</v>
      </c>
      <c r="IF12942" s="200" t="s">
        <v>21823</v>
      </c>
    </row>
    <row r="12943" spans="237:240" x14ac:dyDescent="0.3">
      <c r="IC12943" s="200" t="s">
        <v>28990</v>
      </c>
      <c r="ID12943" s="200" t="s">
        <v>28993</v>
      </c>
      <c r="IE12943" s="200" t="s">
        <v>28994</v>
      </c>
      <c r="IF12943" s="200" t="s">
        <v>21823</v>
      </c>
    </row>
    <row r="12944" spans="237:240" x14ac:dyDescent="0.3">
      <c r="IC12944" s="200" t="s">
        <v>28995</v>
      </c>
      <c r="ID12944" s="200" t="s">
        <v>28996</v>
      </c>
      <c r="IE12944" s="200" t="s">
        <v>28997</v>
      </c>
      <c r="IF12944" s="200" t="s">
        <v>21823</v>
      </c>
    </row>
    <row r="12945" spans="237:240" x14ac:dyDescent="0.3">
      <c r="IC12945" s="200" t="s">
        <v>28998</v>
      </c>
      <c r="ID12945" s="200" t="s">
        <v>28999</v>
      </c>
      <c r="IE12945" s="200" t="s">
        <v>29000</v>
      </c>
      <c r="IF12945" s="200" t="s">
        <v>21823</v>
      </c>
    </row>
    <row r="12946" spans="237:240" x14ac:dyDescent="0.3">
      <c r="IC12946" s="200" t="s">
        <v>29001</v>
      </c>
      <c r="ID12946" s="200" t="s">
        <v>29002</v>
      </c>
      <c r="IE12946" s="200" t="s">
        <v>29003</v>
      </c>
      <c r="IF12946" s="200" t="s">
        <v>21823</v>
      </c>
    </row>
    <row r="12947" spans="237:240" x14ac:dyDescent="0.3">
      <c r="IC12947" s="200" t="s">
        <v>29004</v>
      </c>
      <c r="ID12947" s="200" t="s">
        <v>29005</v>
      </c>
      <c r="IE12947" s="200" t="s">
        <v>29006</v>
      </c>
      <c r="IF12947" s="200" t="s">
        <v>21823</v>
      </c>
    </row>
    <row r="12948" spans="237:240" x14ac:dyDescent="0.3">
      <c r="IC12948" s="200" t="s">
        <v>29007</v>
      </c>
      <c r="ID12948" s="200" t="s">
        <v>29008</v>
      </c>
      <c r="IE12948" s="200" t="s">
        <v>29009</v>
      </c>
      <c r="IF12948" s="200" t="s">
        <v>21823</v>
      </c>
    </row>
    <row r="12949" spans="237:240" x14ac:dyDescent="0.3">
      <c r="IC12949" s="200" t="s">
        <v>29010</v>
      </c>
      <c r="ID12949" s="200" t="s">
        <v>29011</v>
      </c>
      <c r="IE12949" s="200" t="s">
        <v>29012</v>
      </c>
      <c r="IF12949" s="200" t="s">
        <v>21823</v>
      </c>
    </row>
    <row r="12950" spans="237:240" x14ac:dyDescent="0.3">
      <c r="IC12950" s="200" t="s">
        <v>29013</v>
      </c>
      <c r="ID12950" s="200" t="s">
        <v>29014</v>
      </c>
      <c r="IE12950" s="200" t="s">
        <v>29015</v>
      </c>
      <c r="IF12950" s="200" t="s">
        <v>21823</v>
      </c>
    </row>
    <row r="12951" spans="237:240" x14ac:dyDescent="0.3">
      <c r="IC12951" s="200" t="s">
        <v>29016</v>
      </c>
      <c r="ID12951" s="200" t="s">
        <v>29017</v>
      </c>
      <c r="IE12951" s="200" t="s">
        <v>29018</v>
      </c>
      <c r="IF12951" s="200" t="s">
        <v>21823</v>
      </c>
    </row>
    <row r="12952" spans="237:240" x14ac:dyDescent="0.3">
      <c r="IC12952" s="200" t="s">
        <v>29019</v>
      </c>
      <c r="ID12952" s="200" t="s">
        <v>29020</v>
      </c>
      <c r="IE12952" s="200" t="s">
        <v>29021</v>
      </c>
      <c r="IF12952" s="200" t="s">
        <v>21823</v>
      </c>
    </row>
    <row r="12953" spans="237:240" x14ac:dyDescent="0.3">
      <c r="IC12953" s="200" t="s">
        <v>29022</v>
      </c>
      <c r="ID12953" s="200" t="s">
        <v>29023</v>
      </c>
      <c r="IE12953" s="200" t="s">
        <v>29024</v>
      </c>
      <c r="IF12953" s="200" t="s">
        <v>21823</v>
      </c>
    </row>
    <row r="12954" spans="237:240" x14ac:dyDescent="0.3">
      <c r="IC12954" s="200" t="s">
        <v>29022</v>
      </c>
      <c r="ID12954" s="200" t="s">
        <v>29025</v>
      </c>
      <c r="IE12954" s="200" t="s">
        <v>29026</v>
      </c>
      <c r="IF12954" s="200" t="s">
        <v>21823</v>
      </c>
    </row>
    <row r="12955" spans="237:240" x14ac:dyDescent="0.3">
      <c r="IC12955" s="200" t="s">
        <v>29027</v>
      </c>
      <c r="ID12955" s="200" t="s">
        <v>29028</v>
      </c>
      <c r="IE12955" s="200" t="s">
        <v>29029</v>
      </c>
      <c r="IF12955" s="200" t="s">
        <v>21823</v>
      </c>
    </row>
    <row r="12956" spans="237:240" x14ac:dyDescent="0.3">
      <c r="IC12956" s="200" t="s">
        <v>29030</v>
      </c>
      <c r="ID12956" s="200" t="s">
        <v>29031</v>
      </c>
      <c r="IE12956" s="200" t="s">
        <v>29032</v>
      </c>
      <c r="IF12956" s="200" t="s">
        <v>21823</v>
      </c>
    </row>
    <row r="12957" spans="237:240" x14ac:dyDescent="0.3">
      <c r="IC12957" s="200" t="s">
        <v>29033</v>
      </c>
      <c r="ID12957" s="200" t="s">
        <v>29034</v>
      </c>
      <c r="IE12957" s="200" t="s">
        <v>29035</v>
      </c>
      <c r="IF12957" s="200" t="s">
        <v>21823</v>
      </c>
    </row>
    <row r="12958" spans="237:240" x14ac:dyDescent="0.3">
      <c r="IC12958" s="200" t="s">
        <v>29036</v>
      </c>
      <c r="ID12958" s="200" t="s">
        <v>20643</v>
      </c>
      <c r="IE12958" s="200" t="s">
        <v>29037</v>
      </c>
      <c r="IF12958" s="200" t="s">
        <v>21823</v>
      </c>
    </row>
    <row r="12959" spans="237:240" x14ac:dyDescent="0.3">
      <c r="IC12959" s="200" t="s">
        <v>29038</v>
      </c>
      <c r="ID12959" s="200" t="s">
        <v>29039</v>
      </c>
      <c r="IE12959" s="200" t="s">
        <v>29040</v>
      </c>
      <c r="IF12959" s="200" t="s">
        <v>21823</v>
      </c>
    </row>
    <row r="12960" spans="237:240" x14ac:dyDescent="0.3">
      <c r="IC12960" s="200" t="s">
        <v>29041</v>
      </c>
      <c r="ID12960" s="200" t="s">
        <v>29042</v>
      </c>
      <c r="IE12960" s="200" t="s">
        <v>29043</v>
      </c>
      <c r="IF12960" s="200" t="s">
        <v>21823</v>
      </c>
    </row>
    <row r="12961" spans="237:240" x14ac:dyDescent="0.3">
      <c r="IC12961" s="200" t="s">
        <v>29044</v>
      </c>
      <c r="ID12961" s="200" t="s">
        <v>29045</v>
      </c>
      <c r="IE12961" s="200" t="s">
        <v>29046</v>
      </c>
      <c r="IF12961" s="200" t="s">
        <v>21823</v>
      </c>
    </row>
    <row r="12962" spans="237:240" x14ac:dyDescent="0.3">
      <c r="IC12962" s="200" t="s">
        <v>29047</v>
      </c>
      <c r="ID12962" s="200" t="s">
        <v>29048</v>
      </c>
      <c r="IE12962" s="200" t="s">
        <v>29049</v>
      </c>
      <c r="IF12962" s="200" t="s">
        <v>21823</v>
      </c>
    </row>
    <row r="12963" spans="237:240" x14ac:dyDescent="0.3">
      <c r="IC12963" s="200" t="s">
        <v>29050</v>
      </c>
      <c r="ID12963" s="200" t="s">
        <v>29051</v>
      </c>
      <c r="IE12963" s="200" t="s">
        <v>29052</v>
      </c>
      <c r="IF12963" s="200" t="s">
        <v>21823</v>
      </c>
    </row>
    <row r="12964" spans="237:240" x14ac:dyDescent="0.3">
      <c r="IC12964" s="200" t="s">
        <v>29050</v>
      </c>
      <c r="ID12964" s="200" t="s">
        <v>29053</v>
      </c>
      <c r="IE12964" s="200" t="s">
        <v>29054</v>
      </c>
      <c r="IF12964" s="200" t="s">
        <v>21823</v>
      </c>
    </row>
    <row r="12965" spans="237:240" x14ac:dyDescent="0.3">
      <c r="IC12965" s="200" t="s">
        <v>29055</v>
      </c>
      <c r="ID12965" s="200" t="s">
        <v>29056</v>
      </c>
      <c r="IE12965" s="200" t="s">
        <v>29057</v>
      </c>
      <c r="IF12965" s="200" t="s">
        <v>21823</v>
      </c>
    </row>
    <row r="12966" spans="237:240" x14ac:dyDescent="0.3">
      <c r="IC12966" s="200" t="s">
        <v>29058</v>
      </c>
      <c r="ID12966" s="200" t="s">
        <v>28606</v>
      </c>
      <c r="IE12966" s="200" t="s">
        <v>29059</v>
      </c>
      <c r="IF12966" s="200" t="s">
        <v>21823</v>
      </c>
    </row>
    <row r="12967" spans="237:240" x14ac:dyDescent="0.3">
      <c r="IC12967" s="200" t="s">
        <v>29060</v>
      </c>
      <c r="ID12967" s="200" t="s">
        <v>29061</v>
      </c>
      <c r="IE12967" s="200" t="s">
        <v>29062</v>
      </c>
      <c r="IF12967" s="200" t="s">
        <v>21823</v>
      </c>
    </row>
    <row r="12968" spans="237:240" x14ac:dyDescent="0.3">
      <c r="IC12968" s="200" t="s">
        <v>29063</v>
      </c>
      <c r="ID12968" s="200" t="s">
        <v>29064</v>
      </c>
      <c r="IE12968" s="200" t="s">
        <v>29065</v>
      </c>
      <c r="IF12968" s="200" t="s">
        <v>21823</v>
      </c>
    </row>
    <row r="12969" spans="237:240" x14ac:dyDescent="0.3">
      <c r="IC12969" s="200" t="s">
        <v>29066</v>
      </c>
      <c r="ID12969" s="200" t="s">
        <v>29067</v>
      </c>
      <c r="IE12969" s="200" t="s">
        <v>29068</v>
      </c>
      <c r="IF12969" s="200" t="s">
        <v>21823</v>
      </c>
    </row>
    <row r="12970" spans="237:240" x14ac:dyDescent="0.3">
      <c r="IC12970" s="200" t="s">
        <v>29069</v>
      </c>
      <c r="ID12970" s="200" t="s">
        <v>22151</v>
      </c>
      <c r="IE12970" s="200" t="s">
        <v>29070</v>
      </c>
      <c r="IF12970" s="200" t="s">
        <v>21823</v>
      </c>
    </row>
    <row r="12971" spans="237:240" x14ac:dyDescent="0.3">
      <c r="IC12971" s="200" t="s">
        <v>29071</v>
      </c>
      <c r="ID12971" s="200" t="s">
        <v>29072</v>
      </c>
      <c r="IE12971" s="200" t="s">
        <v>29073</v>
      </c>
      <c r="IF12971" s="200" t="s">
        <v>21823</v>
      </c>
    </row>
    <row r="12972" spans="237:240" x14ac:dyDescent="0.3">
      <c r="IC12972" s="200" t="s">
        <v>29074</v>
      </c>
      <c r="ID12972" s="200" t="s">
        <v>29075</v>
      </c>
      <c r="IE12972" s="200" t="s">
        <v>29076</v>
      </c>
      <c r="IF12972" s="200" t="s">
        <v>21823</v>
      </c>
    </row>
    <row r="12973" spans="237:240" x14ac:dyDescent="0.3">
      <c r="IC12973" s="200" t="s">
        <v>29077</v>
      </c>
      <c r="ID12973" s="200" t="s">
        <v>29078</v>
      </c>
      <c r="IE12973" s="200" t="s">
        <v>29079</v>
      </c>
      <c r="IF12973" s="200" t="s">
        <v>21823</v>
      </c>
    </row>
    <row r="12974" spans="237:240" x14ac:dyDescent="0.3">
      <c r="IC12974" s="200" t="s">
        <v>29080</v>
      </c>
      <c r="ID12974" s="200" t="s">
        <v>29081</v>
      </c>
      <c r="IE12974" s="200" t="s">
        <v>29082</v>
      </c>
      <c r="IF12974" s="200" t="s">
        <v>21823</v>
      </c>
    </row>
    <row r="12975" spans="237:240" x14ac:dyDescent="0.3">
      <c r="IC12975" s="200" t="s">
        <v>29083</v>
      </c>
      <c r="ID12975" s="200" t="s">
        <v>19382</v>
      </c>
      <c r="IE12975" s="200" t="s">
        <v>29084</v>
      </c>
      <c r="IF12975" s="200" t="s">
        <v>21823</v>
      </c>
    </row>
    <row r="12976" spans="237:240" x14ac:dyDescent="0.3">
      <c r="IC12976" s="200" t="s">
        <v>29085</v>
      </c>
      <c r="ID12976" s="200" t="s">
        <v>29086</v>
      </c>
      <c r="IE12976" s="200" t="s">
        <v>29087</v>
      </c>
      <c r="IF12976" s="200" t="s">
        <v>21823</v>
      </c>
    </row>
    <row r="12977" spans="237:240" x14ac:dyDescent="0.3">
      <c r="IC12977" s="200" t="s">
        <v>29088</v>
      </c>
      <c r="ID12977" s="200" t="s">
        <v>27914</v>
      </c>
      <c r="IE12977" s="200" t="s">
        <v>29089</v>
      </c>
      <c r="IF12977" s="200" t="s">
        <v>21823</v>
      </c>
    </row>
    <row r="12978" spans="237:240" x14ac:dyDescent="0.3">
      <c r="IC12978" s="200" t="s">
        <v>29090</v>
      </c>
      <c r="ID12978" s="200" t="s">
        <v>29091</v>
      </c>
      <c r="IE12978" s="200" t="s">
        <v>29092</v>
      </c>
      <c r="IF12978" s="200" t="s">
        <v>21823</v>
      </c>
    </row>
    <row r="12979" spans="237:240" x14ac:dyDescent="0.3">
      <c r="IC12979" s="200" t="s">
        <v>29090</v>
      </c>
      <c r="ID12979" s="200" t="s">
        <v>29093</v>
      </c>
      <c r="IE12979" s="200" t="s">
        <v>29094</v>
      </c>
      <c r="IF12979" s="200" t="s">
        <v>21823</v>
      </c>
    </row>
    <row r="12980" spans="237:240" x14ac:dyDescent="0.3">
      <c r="IC12980" s="200" t="s">
        <v>29095</v>
      </c>
      <c r="ID12980" s="200" t="s">
        <v>29096</v>
      </c>
      <c r="IE12980" s="200" t="s">
        <v>29097</v>
      </c>
      <c r="IF12980" s="200" t="s">
        <v>21823</v>
      </c>
    </row>
    <row r="12981" spans="237:240" x14ac:dyDescent="0.3">
      <c r="IC12981" s="200" t="s">
        <v>29098</v>
      </c>
      <c r="ID12981" s="200" t="s">
        <v>29099</v>
      </c>
      <c r="IE12981" s="200" t="s">
        <v>29100</v>
      </c>
      <c r="IF12981" s="200" t="s">
        <v>21823</v>
      </c>
    </row>
    <row r="12982" spans="237:240" x14ac:dyDescent="0.3">
      <c r="IC12982" s="200" t="s">
        <v>29101</v>
      </c>
      <c r="ID12982" s="200" t="s">
        <v>29102</v>
      </c>
      <c r="IE12982" s="200" t="s">
        <v>29103</v>
      </c>
      <c r="IF12982" s="200" t="s">
        <v>21823</v>
      </c>
    </row>
    <row r="12983" spans="237:240" x14ac:dyDescent="0.3">
      <c r="IC12983" s="200" t="s">
        <v>29104</v>
      </c>
      <c r="ID12983" s="200" t="s">
        <v>29105</v>
      </c>
      <c r="IE12983" s="200" t="s">
        <v>29106</v>
      </c>
      <c r="IF12983" s="200" t="s">
        <v>21823</v>
      </c>
    </row>
    <row r="12984" spans="237:240" x14ac:dyDescent="0.3">
      <c r="IC12984" s="200" t="s">
        <v>29107</v>
      </c>
      <c r="ID12984" s="200" t="s">
        <v>29108</v>
      </c>
      <c r="IE12984" s="200" t="s">
        <v>29109</v>
      </c>
      <c r="IF12984" s="200" t="s">
        <v>21823</v>
      </c>
    </row>
    <row r="12985" spans="237:240" x14ac:dyDescent="0.3">
      <c r="IC12985" s="200" t="s">
        <v>29110</v>
      </c>
      <c r="ID12985" s="200" t="s">
        <v>29111</v>
      </c>
      <c r="IE12985" s="200" t="s">
        <v>29112</v>
      </c>
      <c r="IF12985" s="200" t="s">
        <v>21823</v>
      </c>
    </row>
    <row r="12986" spans="237:240" x14ac:dyDescent="0.3">
      <c r="IC12986" s="200" t="s">
        <v>29113</v>
      </c>
      <c r="ID12986" s="200" t="s">
        <v>29114</v>
      </c>
      <c r="IE12986" s="200" t="s">
        <v>29115</v>
      </c>
      <c r="IF12986" s="200" t="s">
        <v>21823</v>
      </c>
    </row>
    <row r="12987" spans="237:240" x14ac:dyDescent="0.3">
      <c r="IC12987" s="200" t="s">
        <v>29116</v>
      </c>
      <c r="ID12987" s="200" t="s">
        <v>29117</v>
      </c>
      <c r="IE12987" s="200" t="s">
        <v>29118</v>
      </c>
      <c r="IF12987" s="200" t="s">
        <v>21823</v>
      </c>
    </row>
    <row r="12988" spans="237:240" x14ac:dyDescent="0.3">
      <c r="IC12988" s="200" t="s">
        <v>29119</v>
      </c>
      <c r="ID12988" s="200" t="s">
        <v>29120</v>
      </c>
      <c r="IE12988" s="200" t="s">
        <v>29121</v>
      </c>
      <c r="IF12988" s="200" t="s">
        <v>21823</v>
      </c>
    </row>
    <row r="12989" spans="237:240" x14ac:dyDescent="0.3">
      <c r="IC12989" s="200" t="s">
        <v>29122</v>
      </c>
      <c r="ID12989" s="200" t="s">
        <v>29123</v>
      </c>
      <c r="IE12989" s="200" t="s">
        <v>29124</v>
      </c>
      <c r="IF12989" s="200" t="s">
        <v>21823</v>
      </c>
    </row>
    <row r="12990" spans="237:240" x14ac:dyDescent="0.3">
      <c r="IC12990" s="200" t="s">
        <v>29125</v>
      </c>
      <c r="ID12990" s="200" t="s">
        <v>29126</v>
      </c>
      <c r="IE12990" s="200" t="s">
        <v>29127</v>
      </c>
      <c r="IF12990" s="200" t="s">
        <v>21823</v>
      </c>
    </row>
    <row r="12991" spans="237:240" x14ac:dyDescent="0.3">
      <c r="IC12991" s="200" t="s">
        <v>29128</v>
      </c>
      <c r="ID12991" s="200" t="s">
        <v>29129</v>
      </c>
      <c r="IE12991" s="200" t="s">
        <v>29130</v>
      </c>
      <c r="IF12991" s="200" t="s">
        <v>21823</v>
      </c>
    </row>
    <row r="12992" spans="237:240" x14ac:dyDescent="0.3">
      <c r="IC12992" s="200" t="s">
        <v>29131</v>
      </c>
      <c r="ID12992" s="200" t="s">
        <v>28909</v>
      </c>
      <c r="IE12992" s="200" t="s">
        <v>29132</v>
      </c>
      <c r="IF12992" s="200" t="s">
        <v>21823</v>
      </c>
    </row>
    <row r="12993" spans="237:240" x14ac:dyDescent="0.3">
      <c r="IC12993" s="200" t="s">
        <v>29133</v>
      </c>
      <c r="ID12993" s="200" t="s">
        <v>29134</v>
      </c>
      <c r="IE12993" s="200" t="s">
        <v>29135</v>
      </c>
      <c r="IF12993" s="200" t="s">
        <v>21823</v>
      </c>
    </row>
    <row r="12994" spans="237:240" x14ac:dyDescent="0.3">
      <c r="IC12994" s="200" t="s">
        <v>29136</v>
      </c>
      <c r="ID12994" s="200" t="s">
        <v>29137</v>
      </c>
      <c r="IE12994" s="200" t="s">
        <v>29138</v>
      </c>
      <c r="IF12994" s="200" t="s">
        <v>21823</v>
      </c>
    </row>
    <row r="12995" spans="237:240" x14ac:dyDescent="0.3">
      <c r="IC12995" s="200" t="s">
        <v>29139</v>
      </c>
      <c r="ID12995" s="200" t="s">
        <v>29140</v>
      </c>
      <c r="IE12995" s="200" t="s">
        <v>29141</v>
      </c>
      <c r="IF12995" s="200" t="s">
        <v>21823</v>
      </c>
    </row>
    <row r="12996" spans="237:240" x14ac:dyDescent="0.3">
      <c r="IC12996" s="200" t="s">
        <v>29142</v>
      </c>
      <c r="ID12996" s="200" t="s">
        <v>29143</v>
      </c>
      <c r="IE12996" s="200" t="s">
        <v>29144</v>
      </c>
      <c r="IF12996" s="200" t="s">
        <v>21823</v>
      </c>
    </row>
    <row r="12997" spans="237:240" x14ac:dyDescent="0.3">
      <c r="IC12997" s="200" t="s">
        <v>29145</v>
      </c>
      <c r="ID12997" s="200" t="s">
        <v>29146</v>
      </c>
      <c r="IE12997" s="200" t="s">
        <v>29147</v>
      </c>
      <c r="IF12997" s="200" t="s">
        <v>21823</v>
      </c>
    </row>
    <row r="12998" spans="237:240" x14ac:dyDescent="0.3">
      <c r="IC12998" s="200" t="s">
        <v>29148</v>
      </c>
      <c r="ID12998" s="200" t="s">
        <v>29149</v>
      </c>
      <c r="IE12998" s="200" t="s">
        <v>29150</v>
      </c>
      <c r="IF12998" s="200" t="s">
        <v>21823</v>
      </c>
    </row>
    <row r="12999" spans="237:240" x14ac:dyDescent="0.3">
      <c r="IC12999" s="200" t="s">
        <v>29151</v>
      </c>
      <c r="ID12999" s="200" t="s">
        <v>29152</v>
      </c>
      <c r="IE12999" s="200" t="s">
        <v>29153</v>
      </c>
      <c r="IF12999" s="200" t="s">
        <v>21823</v>
      </c>
    </row>
    <row r="13000" spans="237:240" x14ac:dyDescent="0.3">
      <c r="IC13000" s="200" t="s">
        <v>29154</v>
      </c>
      <c r="ID13000" s="200" t="s">
        <v>29155</v>
      </c>
      <c r="IE13000" s="200" t="s">
        <v>29156</v>
      </c>
      <c r="IF13000" s="200" t="s">
        <v>21823</v>
      </c>
    </row>
    <row r="13001" spans="237:240" x14ac:dyDescent="0.3">
      <c r="IC13001" s="200" t="s">
        <v>29157</v>
      </c>
      <c r="ID13001" s="200" t="s">
        <v>29158</v>
      </c>
      <c r="IE13001" s="200" t="s">
        <v>29159</v>
      </c>
      <c r="IF13001" s="200" t="s">
        <v>21823</v>
      </c>
    </row>
    <row r="13002" spans="237:240" x14ac:dyDescent="0.3">
      <c r="IC13002" s="200" t="s">
        <v>29160</v>
      </c>
      <c r="ID13002" s="200" t="s">
        <v>29161</v>
      </c>
      <c r="IE13002" s="200" t="s">
        <v>29162</v>
      </c>
      <c r="IF13002" s="200" t="s">
        <v>21823</v>
      </c>
    </row>
    <row r="13003" spans="237:240" x14ac:dyDescent="0.3">
      <c r="IC13003" s="200" t="s">
        <v>29163</v>
      </c>
      <c r="ID13003" s="200" t="s">
        <v>23072</v>
      </c>
      <c r="IE13003" s="200" t="s">
        <v>29164</v>
      </c>
      <c r="IF13003" s="200" t="s">
        <v>21823</v>
      </c>
    </row>
    <row r="13004" spans="237:240" x14ac:dyDescent="0.3">
      <c r="IC13004" s="200" t="s">
        <v>29165</v>
      </c>
      <c r="ID13004" s="200" t="s">
        <v>29166</v>
      </c>
      <c r="IE13004" s="200" t="s">
        <v>29167</v>
      </c>
      <c r="IF13004" s="200" t="s">
        <v>21823</v>
      </c>
    </row>
    <row r="13005" spans="237:240" x14ac:dyDescent="0.3">
      <c r="IC13005" s="200" t="s">
        <v>29168</v>
      </c>
      <c r="ID13005" s="200" t="s">
        <v>29169</v>
      </c>
      <c r="IE13005" s="200" t="s">
        <v>29170</v>
      </c>
      <c r="IF13005" s="200" t="s">
        <v>21823</v>
      </c>
    </row>
    <row r="13006" spans="237:240" x14ac:dyDescent="0.3">
      <c r="IC13006" s="200" t="s">
        <v>29171</v>
      </c>
      <c r="ID13006" s="200" t="s">
        <v>29172</v>
      </c>
      <c r="IE13006" s="200" t="s">
        <v>29173</v>
      </c>
      <c r="IF13006" s="200" t="s">
        <v>21823</v>
      </c>
    </row>
    <row r="13007" spans="237:240" x14ac:dyDescent="0.3">
      <c r="IC13007" s="200" t="s">
        <v>29174</v>
      </c>
      <c r="ID13007" s="200" t="s">
        <v>24404</v>
      </c>
      <c r="IE13007" s="200" t="s">
        <v>29175</v>
      </c>
      <c r="IF13007" s="200" t="s">
        <v>21823</v>
      </c>
    </row>
    <row r="13008" spans="237:240" x14ac:dyDescent="0.3">
      <c r="IC13008" s="200" t="s">
        <v>29176</v>
      </c>
      <c r="ID13008" s="200" t="s">
        <v>29177</v>
      </c>
      <c r="IE13008" s="200" t="s">
        <v>29178</v>
      </c>
      <c r="IF13008" s="200" t="s">
        <v>21823</v>
      </c>
    </row>
    <row r="13009" spans="237:240" x14ac:dyDescent="0.3">
      <c r="IC13009" s="200" t="s">
        <v>29179</v>
      </c>
      <c r="ID13009" s="200" t="s">
        <v>29180</v>
      </c>
      <c r="IE13009" s="200" t="s">
        <v>29181</v>
      </c>
      <c r="IF13009" s="200" t="s">
        <v>21823</v>
      </c>
    </row>
    <row r="13010" spans="237:240" x14ac:dyDescent="0.3">
      <c r="IC13010" s="200" t="s">
        <v>29182</v>
      </c>
      <c r="ID13010" s="200" t="s">
        <v>29183</v>
      </c>
      <c r="IE13010" s="200" t="s">
        <v>29184</v>
      </c>
      <c r="IF13010" s="200" t="s">
        <v>21823</v>
      </c>
    </row>
    <row r="13011" spans="237:240" x14ac:dyDescent="0.3">
      <c r="IC13011" s="200" t="s">
        <v>29185</v>
      </c>
      <c r="ID13011" s="200" t="s">
        <v>29186</v>
      </c>
      <c r="IE13011" s="200" t="s">
        <v>29187</v>
      </c>
      <c r="IF13011" s="200" t="s">
        <v>23644</v>
      </c>
    </row>
    <row r="13012" spans="237:240" x14ac:dyDescent="0.3">
      <c r="IC13012" s="200" t="s">
        <v>29188</v>
      </c>
      <c r="ID13012" s="200" t="s">
        <v>29186</v>
      </c>
      <c r="IE13012" s="200" t="s">
        <v>29187</v>
      </c>
      <c r="IF13012" s="200" t="s">
        <v>23644</v>
      </c>
    </row>
    <row r="13013" spans="237:240" x14ac:dyDescent="0.3">
      <c r="IC13013" s="200" t="s">
        <v>29189</v>
      </c>
      <c r="ID13013" s="200" t="s">
        <v>29186</v>
      </c>
      <c r="IE13013" s="200" t="s">
        <v>29187</v>
      </c>
      <c r="IF13013" s="200" t="s">
        <v>23644</v>
      </c>
    </row>
    <row r="13014" spans="237:240" x14ac:dyDescent="0.3">
      <c r="IC13014" s="200" t="s">
        <v>29190</v>
      </c>
      <c r="ID13014" s="200" t="s">
        <v>29191</v>
      </c>
      <c r="IE13014" s="200" t="s">
        <v>29192</v>
      </c>
      <c r="IF13014" s="200" t="s">
        <v>23644</v>
      </c>
    </row>
    <row r="13015" spans="237:240" x14ac:dyDescent="0.3">
      <c r="IC13015" s="200" t="s">
        <v>29193</v>
      </c>
      <c r="ID13015" s="200" t="s">
        <v>29194</v>
      </c>
      <c r="IE13015" s="200" t="s">
        <v>29195</v>
      </c>
      <c r="IF13015" s="200" t="s">
        <v>23644</v>
      </c>
    </row>
    <row r="13016" spans="237:240" x14ac:dyDescent="0.3">
      <c r="IC13016" s="200" t="s">
        <v>29196</v>
      </c>
      <c r="ID13016" s="200" t="s">
        <v>29197</v>
      </c>
      <c r="IE13016" s="200" t="s">
        <v>29198</v>
      </c>
      <c r="IF13016" s="200" t="s">
        <v>23644</v>
      </c>
    </row>
    <row r="13017" spans="237:240" x14ac:dyDescent="0.3">
      <c r="IC13017" s="200" t="s">
        <v>29199</v>
      </c>
      <c r="ID13017" s="200" t="s">
        <v>29200</v>
      </c>
      <c r="IE13017" s="200" t="s">
        <v>29201</v>
      </c>
      <c r="IF13017" s="200" t="s">
        <v>23644</v>
      </c>
    </row>
    <row r="13018" spans="237:240" x14ac:dyDescent="0.3">
      <c r="IC13018" s="200" t="s">
        <v>29202</v>
      </c>
      <c r="ID13018" s="200" t="s">
        <v>29203</v>
      </c>
      <c r="IE13018" s="200" t="s">
        <v>29204</v>
      </c>
      <c r="IF13018" s="200" t="s">
        <v>23644</v>
      </c>
    </row>
    <row r="13019" spans="237:240" x14ac:dyDescent="0.3">
      <c r="IC13019" s="200" t="s">
        <v>29205</v>
      </c>
      <c r="ID13019" s="200" t="s">
        <v>29206</v>
      </c>
      <c r="IE13019" s="200" t="s">
        <v>29207</v>
      </c>
      <c r="IF13019" s="200" t="s">
        <v>23644</v>
      </c>
    </row>
    <row r="13020" spans="237:240" x14ac:dyDescent="0.3">
      <c r="IC13020" s="200" t="s">
        <v>29208</v>
      </c>
      <c r="ID13020" s="200" t="s">
        <v>29209</v>
      </c>
      <c r="IE13020" s="200" t="s">
        <v>29210</v>
      </c>
      <c r="IF13020" s="200" t="s">
        <v>23644</v>
      </c>
    </row>
    <row r="13021" spans="237:240" x14ac:dyDescent="0.3">
      <c r="IC13021" s="200" t="s">
        <v>29211</v>
      </c>
      <c r="ID13021" s="200" t="s">
        <v>696</v>
      </c>
      <c r="IE13021" s="200" t="s">
        <v>29212</v>
      </c>
      <c r="IF13021" s="200" t="s">
        <v>23644</v>
      </c>
    </row>
    <row r="13022" spans="237:240" x14ac:dyDescent="0.3">
      <c r="IC13022" s="200" t="s">
        <v>29213</v>
      </c>
      <c r="ID13022" s="200" t="s">
        <v>29214</v>
      </c>
      <c r="IE13022" s="200" t="s">
        <v>29215</v>
      </c>
      <c r="IF13022" s="200" t="s">
        <v>21823</v>
      </c>
    </row>
    <row r="13023" spans="237:240" x14ac:dyDescent="0.3">
      <c r="IC13023" s="200" t="s">
        <v>29213</v>
      </c>
      <c r="ID13023" s="200" t="s">
        <v>29216</v>
      </c>
      <c r="IE13023" s="200" t="s">
        <v>29217</v>
      </c>
      <c r="IF13023" s="200" t="s">
        <v>21823</v>
      </c>
    </row>
    <row r="13024" spans="237:240" x14ac:dyDescent="0.3">
      <c r="IC13024" s="200" t="s">
        <v>29218</v>
      </c>
      <c r="ID13024" s="200" t="s">
        <v>29219</v>
      </c>
      <c r="IE13024" s="200" t="s">
        <v>29220</v>
      </c>
      <c r="IF13024" s="200" t="s">
        <v>21823</v>
      </c>
    </row>
    <row r="13025" spans="237:240" x14ac:dyDescent="0.3">
      <c r="IC13025" s="200" t="s">
        <v>29218</v>
      </c>
      <c r="ID13025" s="200" t="s">
        <v>29221</v>
      </c>
      <c r="IE13025" s="200" t="s">
        <v>29222</v>
      </c>
      <c r="IF13025" s="200" t="s">
        <v>21823</v>
      </c>
    </row>
    <row r="13026" spans="237:240" x14ac:dyDescent="0.3">
      <c r="IC13026" s="200" t="s">
        <v>29218</v>
      </c>
      <c r="ID13026" s="200" t="s">
        <v>29223</v>
      </c>
      <c r="IE13026" s="200" t="s">
        <v>29224</v>
      </c>
      <c r="IF13026" s="200" t="s">
        <v>21823</v>
      </c>
    </row>
    <row r="13027" spans="237:240" x14ac:dyDescent="0.3">
      <c r="IC13027" s="200" t="s">
        <v>29225</v>
      </c>
      <c r="ID13027" s="200" t="s">
        <v>29226</v>
      </c>
      <c r="IE13027" s="200" t="s">
        <v>29227</v>
      </c>
      <c r="IF13027" s="200" t="s">
        <v>21823</v>
      </c>
    </row>
    <row r="13028" spans="237:240" x14ac:dyDescent="0.3">
      <c r="IC13028" s="200" t="s">
        <v>29228</v>
      </c>
      <c r="ID13028" s="200" t="s">
        <v>29229</v>
      </c>
      <c r="IE13028" s="200" t="s">
        <v>29230</v>
      </c>
      <c r="IF13028" s="200" t="s">
        <v>21823</v>
      </c>
    </row>
    <row r="13029" spans="237:240" x14ac:dyDescent="0.3">
      <c r="IC13029" s="200" t="s">
        <v>29228</v>
      </c>
      <c r="ID13029" s="200" t="s">
        <v>29231</v>
      </c>
      <c r="IE13029" s="200" t="s">
        <v>29232</v>
      </c>
      <c r="IF13029" s="200" t="s">
        <v>21823</v>
      </c>
    </row>
    <row r="13030" spans="237:240" x14ac:dyDescent="0.3">
      <c r="IC13030" s="200" t="s">
        <v>29233</v>
      </c>
      <c r="ID13030" s="200" t="s">
        <v>29234</v>
      </c>
      <c r="IE13030" s="200" t="s">
        <v>29235</v>
      </c>
      <c r="IF13030" s="200" t="s">
        <v>23644</v>
      </c>
    </row>
    <row r="13031" spans="237:240" x14ac:dyDescent="0.3">
      <c r="IC13031" s="200" t="s">
        <v>29236</v>
      </c>
      <c r="ID13031" s="200" t="s">
        <v>29237</v>
      </c>
      <c r="IE13031" s="200" t="s">
        <v>29238</v>
      </c>
      <c r="IF13031" s="200" t="s">
        <v>21823</v>
      </c>
    </row>
    <row r="13032" spans="237:240" x14ac:dyDescent="0.3">
      <c r="IC13032" s="200" t="s">
        <v>29239</v>
      </c>
      <c r="ID13032" s="200" t="s">
        <v>29240</v>
      </c>
      <c r="IE13032" s="200" t="s">
        <v>29241</v>
      </c>
      <c r="IF13032" s="200" t="s">
        <v>21823</v>
      </c>
    </row>
    <row r="13033" spans="237:240" x14ac:dyDescent="0.3">
      <c r="IC13033" s="200" t="s">
        <v>29242</v>
      </c>
      <c r="ID13033" s="200" t="s">
        <v>29243</v>
      </c>
      <c r="IE13033" s="200" t="s">
        <v>29244</v>
      </c>
      <c r="IF13033" s="200" t="s">
        <v>21823</v>
      </c>
    </row>
    <row r="13034" spans="237:240" x14ac:dyDescent="0.3">
      <c r="IC13034" s="200" t="s">
        <v>29242</v>
      </c>
      <c r="ID13034" s="200" t="s">
        <v>29245</v>
      </c>
      <c r="IE13034" s="200" t="s">
        <v>29246</v>
      </c>
      <c r="IF13034" s="200" t="s">
        <v>21823</v>
      </c>
    </row>
    <row r="13035" spans="237:240" x14ac:dyDescent="0.3">
      <c r="IC13035" s="200" t="s">
        <v>29242</v>
      </c>
      <c r="ID13035" s="200" t="s">
        <v>29247</v>
      </c>
      <c r="IE13035" s="200" t="s">
        <v>29248</v>
      </c>
      <c r="IF13035" s="200" t="s">
        <v>21823</v>
      </c>
    </row>
    <row r="13036" spans="237:240" x14ac:dyDescent="0.3">
      <c r="IC13036" s="200" t="s">
        <v>29242</v>
      </c>
      <c r="ID13036" s="200" t="s">
        <v>29249</v>
      </c>
      <c r="IE13036" s="200" t="s">
        <v>29250</v>
      </c>
      <c r="IF13036" s="200" t="s">
        <v>21823</v>
      </c>
    </row>
    <row r="13037" spans="237:240" x14ac:dyDescent="0.3">
      <c r="IC13037" s="200" t="s">
        <v>29242</v>
      </c>
      <c r="ID13037" s="200" t="s">
        <v>29251</v>
      </c>
      <c r="IE13037" s="200" t="s">
        <v>29252</v>
      </c>
      <c r="IF13037" s="200" t="s">
        <v>21823</v>
      </c>
    </row>
    <row r="13038" spans="237:240" x14ac:dyDescent="0.3">
      <c r="IC13038" s="200" t="s">
        <v>29253</v>
      </c>
      <c r="ID13038" s="200" t="s">
        <v>29254</v>
      </c>
      <c r="IE13038" s="200" t="s">
        <v>29255</v>
      </c>
      <c r="IF13038" s="200" t="s">
        <v>21823</v>
      </c>
    </row>
    <row r="13039" spans="237:240" x14ac:dyDescent="0.3">
      <c r="IC13039" s="200" t="s">
        <v>29256</v>
      </c>
      <c r="ID13039" s="200" t="s">
        <v>29257</v>
      </c>
      <c r="IE13039" s="200" t="s">
        <v>29258</v>
      </c>
      <c r="IF13039" s="200" t="s">
        <v>21823</v>
      </c>
    </row>
    <row r="13040" spans="237:240" x14ac:dyDescent="0.3">
      <c r="IC13040" s="200" t="s">
        <v>29259</v>
      </c>
      <c r="ID13040" s="200" t="s">
        <v>29260</v>
      </c>
      <c r="IE13040" s="200" t="s">
        <v>29261</v>
      </c>
      <c r="IF13040" s="200" t="s">
        <v>21823</v>
      </c>
    </row>
    <row r="13041" spans="237:240" x14ac:dyDescent="0.3">
      <c r="IC13041" s="200" t="s">
        <v>29262</v>
      </c>
      <c r="ID13041" s="200" t="s">
        <v>29263</v>
      </c>
      <c r="IE13041" s="200" t="s">
        <v>29264</v>
      </c>
      <c r="IF13041" s="200" t="s">
        <v>21823</v>
      </c>
    </row>
    <row r="13042" spans="237:240" x14ac:dyDescent="0.3">
      <c r="IC13042" s="200" t="s">
        <v>29265</v>
      </c>
      <c r="ID13042" s="200" t="s">
        <v>29266</v>
      </c>
      <c r="IE13042" s="200" t="s">
        <v>29267</v>
      </c>
      <c r="IF13042" s="200" t="s">
        <v>23644</v>
      </c>
    </row>
    <row r="13043" spans="237:240" x14ac:dyDescent="0.3">
      <c r="IC13043" s="200" t="s">
        <v>29268</v>
      </c>
      <c r="ID13043" s="200" t="s">
        <v>29266</v>
      </c>
      <c r="IE13043" s="200" t="s">
        <v>29267</v>
      </c>
      <c r="IF13043" s="200" t="s">
        <v>23644</v>
      </c>
    </row>
    <row r="13044" spans="237:240" x14ac:dyDescent="0.3">
      <c r="IC13044" s="200" t="s">
        <v>29269</v>
      </c>
      <c r="ID13044" s="200" t="s">
        <v>29266</v>
      </c>
      <c r="IE13044" s="200" t="s">
        <v>29267</v>
      </c>
      <c r="IF13044" s="200" t="s">
        <v>23644</v>
      </c>
    </row>
    <row r="13045" spans="237:240" x14ac:dyDescent="0.3">
      <c r="IC13045" s="200" t="s">
        <v>29270</v>
      </c>
      <c r="ID13045" s="200" t="s">
        <v>29271</v>
      </c>
      <c r="IE13045" s="200" t="s">
        <v>29272</v>
      </c>
      <c r="IF13045" s="200" t="s">
        <v>23644</v>
      </c>
    </row>
    <row r="13046" spans="237:240" x14ac:dyDescent="0.3">
      <c r="IC13046" s="200" t="s">
        <v>29273</v>
      </c>
      <c r="ID13046" s="200" t="s">
        <v>23153</v>
      </c>
      <c r="IE13046" s="200" t="s">
        <v>29274</v>
      </c>
      <c r="IF13046" s="200" t="s">
        <v>23644</v>
      </c>
    </row>
    <row r="13047" spans="237:240" x14ac:dyDescent="0.3">
      <c r="IC13047" s="200" t="s">
        <v>29275</v>
      </c>
      <c r="ID13047" s="200" t="s">
        <v>29276</v>
      </c>
      <c r="IE13047" s="200" t="s">
        <v>29277</v>
      </c>
      <c r="IF13047" s="200" t="s">
        <v>23644</v>
      </c>
    </row>
    <row r="13048" spans="237:240" x14ac:dyDescent="0.3">
      <c r="IC13048" s="200" t="s">
        <v>29275</v>
      </c>
      <c r="ID13048" s="200" t="s">
        <v>29278</v>
      </c>
      <c r="IE13048" s="200" t="s">
        <v>29279</v>
      </c>
      <c r="IF13048" s="200" t="s">
        <v>23644</v>
      </c>
    </row>
    <row r="13049" spans="237:240" x14ac:dyDescent="0.3">
      <c r="IC13049" s="200" t="s">
        <v>29280</v>
      </c>
      <c r="ID13049" s="200" t="s">
        <v>29281</v>
      </c>
      <c r="IE13049" s="200" t="s">
        <v>29282</v>
      </c>
      <c r="IF13049" s="200" t="s">
        <v>23644</v>
      </c>
    </row>
    <row r="13050" spans="237:240" x14ac:dyDescent="0.3">
      <c r="IC13050" s="200" t="s">
        <v>29283</v>
      </c>
      <c r="ID13050" s="200" t="s">
        <v>29284</v>
      </c>
      <c r="IE13050" s="200" t="s">
        <v>29285</v>
      </c>
      <c r="IF13050" s="200" t="s">
        <v>23644</v>
      </c>
    </row>
    <row r="13051" spans="237:240" x14ac:dyDescent="0.3">
      <c r="IC13051" s="200" t="s">
        <v>29286</v>
      </c>
      <c r="ID13051" s="200" t="s">
        <v>29287</v>
      </c>
      <c r="IE13051" s="200" t="s">
        <v>29288</v>
      </c>
      <c r="IF13051" s="200" t="s">
        <v>23644</v>
      </c>
    </row>
    <row r="13052" spans="237:240" x14ac:dyDescent="0.3">
      <c r="IC13052" s="200" t="s">
        <v>29289</v>
      </c>
      <c r="ID13052" s="200" t="s">
        <v>3358</v>
      </c>
      <c r="IE13052" s="200" t="s">
        <v>29290</v>
      </c>
      <c r="IF13052" s="200" t="s">
        <v>23644</v>
      </c>
    </row>
    <row r="13053" spans="237:240" x14ac:dyDescent="0.3">
      <c r="IC13053" s="200" t="s">
        <v>29291</v>
      </c>
      <c r="ID13053" s="200" t="s">
        <v>29292</v>
      </c>
      <c r="IE13053" s="200" t="s">
        <v>29293</v>
      </c>
      <c r="IF13053" s="200" t="s">
        <v>23644</v>
      </c>
    </row>
    <row r="13054" spans="237:240" x14ac:dyDescent="0.3">
      <c r="IC13054" s="200" t="s">
        <v>29294</v>
      </c>
      <c r="ID13054" s="200" t="s">
        <v>17434</v>
      </c>
      <c r="IE13054" s="200" t="s">
        <v>29295</v>
      </c>
      <c r="IF13054" s="200" t="s">
        <v>23644</v>
      </c>
    </row>
    <row r="13055" spans="237:240" x14ac:dyDescent="0.3">
      <c r="IC13055" s="200" t="s">
        <v>29296</v>
      </c>
      <c r="ID13055" s="200" t="s">
        <v>29297</v>
      </c>
      <c r="IE13055" s="200" t="s">
        <v>29298</v>
      </c>
      <c r="IF13055" s="200" t="s">
        <v>23644</v>
      </c>
    </row>
    <row r="13056" spans="237:240" x14ac:dyDescent="0.3">
      <c r="IC13056" s="200" t="s">
        <v>29299</v>
      </c>
      <c r="ID13056" s="200" t="s">
        <v>29300</v>
      </c>
      <c r="IE13056" s="200" t="s">
        <v>29301</v>
      </c>
      <c r="IF13056" s="200" t="s">
        <v>23644</v>
      </c>
    </row>
    <row r="13057" spans="237:240" x14ac:dyDescent="0.3">
      <c r="IC13057" s="200" t="s">
        <v>29302</v>
      </c>
      <c r="ID13057" s="200" t="s">
        <v>29303</v>
      </c>
      <c r="IE13057" s="200" t="s">
        <v>29304</v>
      </c>
      <c r="IF13057" s="200" t="s">
        <v>23644</v>
      </c>
    </row>
    <row r="13058" spans="237:240" x14ac:dyDescent="0.3">
      <c r="IC13058" s="200" t="s">
        <v>29305</v>
      </c>
      <c r="ID13058" s="200" t="s">
        <v>29306</v>
      </c>
      <c r="IE13058" s="200" t="s">
        <v>29307</v>
      </c>
      <c r="IF13058" s="200" t="s">
        <v>23644</v>
      </c>
    </row>
    <row r="13059" spans="237:240" x14ac:dyDescent="0.3">
      <c r="IC13059" s="200" t="s">
        <v>29308</v>
      </c>
      <c r="ID13059" s="200" t="s">
        <v>29309</v>
      </c>
      <c r="IE13059" s="200" t="s">
        <v>29310</v>
      </c>
      <c r="IF13059" s="200" t="s">
        <v>23644</v>
      </c>
    </row>
    <row r="13060" spans="237:240" x14ac:dyDescent="0.3">
      <c r="IC13060" s="200" t="s">
        <v>29311</v>
      </c>
      <c r="ID13060" s="200" t="s">
        <v>29312</v>
      </c>
      <c r="IE13060" s="200" t="s">
        <v>29313</v>
      </c>
      <c r="IF13060" s="200" t="s">
        <v>23644</v>
      </c>
    </row>
    <row r="13061" spans="237:240" x14ac:dyDescent="0.3">
      <c r="IC13061" s="200" t="s">
        <v>29314</v>
      </c>
      <c r="ID13061" s="200" t="s">
        <v>29315</v>
      </c>
      <c r="IE13061" s="200" t="s">
        <v>29316</v>
      </c>
      <c r="IF13061" s="200" t="s">
        <v>23644</v>
      </c>
    </row>
    <row r="13062" spans="237:240" x14ac:dyDescent="0.3">
      <c r="IC13062" s="200" t="s">
        <v>29317</v>
      </c>
      <c r="ID13062" s="200" t="s">
        <v>29318</v>
      </c>
      <c r="IE13062" s="200" t="s">
        <v>29319</v>
      </c>
      <c r="IF13062" s="200" t="s">
        <v>23644</v>
      </c>
    </row>
    <row r="13063" spans="237:240" x14ac:dyDescent="0.3">
      <c r="IC13063" s="200" t="s">
        <v>29320</v>
      </c>
      <c r="ID13063" s="200" t="s">
        <v>29321</v>
      </c>
      <c r="IE13063" s="200" t="s">
        <v>29322</v>
      </c>
      <c r="IF13063" s="200" t="s">
        <v>23644</v>
      </c>
    </row>
    <row r="13064" spans="237:240" x14ac:dyDescent="0.3">
      <c r="IC13064" s="200" t="s">
        <v>29323</v>
      </c>
      <c r="ID13064" s="200" t="s">
        <v>29324</v>
      </c>
      <c r="IE13064" s="200" t="s">
        <v>29325</v>
      </c>
      <c r="IF13064" s="200" t="s">
        <v>23644</v>
      </c>
    </row>
    <row r="13065" spans="237:240" x14ac:dyDescent="0.3">
      <c r="IC13065" s="200" t="s">
        <v>29326</v>
      </c>
      <c r="ID13065" s="200" t="s">
        <v>29327</v>
      </c>
      <c r="IE13065" s="200" t="s">
        <v>29328</v>
      </c>
      <c r="IF13065" s="200" t="s">
        <v>23644</v>
      </c>
    </row>
    <row r="13066" spans="237:240" x14ac:dyDescent="0.3">
      <c r="IC13066" s="200" t="s">
        <v>29329</v>
      </c>
      <c r="ID13066" s="200" t="s">
        <v>29330</v>
      </c>
      <c r="IE13066" s="200" t="s">
        <v>29331</v>
      </c>
      <c r="IF13066" s="200" t="s">
        <v>23644</v>
      </c>
    </row>
    <row r="13067" spans="237:240" x14ac:dyDescent="0.3">
      <c r="IC13067" s="200" t="s">
        <v>29332</v>
      </c>
      <c r="ID13067" s="200" t="s">
        <v>29333</v>
      </c>
      <c r="IE13067" s="200" t="s">
        <v>29334</v>
      </c>
      <c r="IF13067" s="200" t="s">
        <v>23644</v>
      </c>
    </row>
    <row r="13068" spans="237:240" x14ac:dyDescent="0.3">
      <c r="IC13068" s="200" t="s">
        <v>29332</v>
      </c>
      <c r="ID13068" s="200" t="s">
        <v>29335</v>
      </c>
      <c r="IE13068" s="200" t="s">
        <v>29336</v>
      </c>
      <c r="IF13068" s="200" t="s">
        <v>23644</v>
      </c>
    </row>
    <row r="13069" spans="237:240" x14ac:dyDescent="0.3">
      <c r="IC13069" s="200" t="s">
        <v>29337</v>
      </c>
      <c r="ID13069" s="200" t="s">
        <v>29338</v>
      </c>
      <c r="IE13069" s="200" t="s">
        <v>29339</v>
      </c>
      <c r="IF13069" s="200" t="s">
        <v>23644</v>
      </c>
    </row>
    <row r="13070" spans="237:240" x14ac:dyDescent="0.3">
      <c r="IC13070" s="200" t="s">
        <v>29340</v>
      </c>
      <c r="ID13070" s="200" t="s">
        <v>29341</v>
      </c>
      <c r="IE13070" s="200" t="s">
        <v>29342</v>
      </c>
      <c r="IF13070" s="200" t="s">
        <v>23644</v>
      </c>
    </row>
    <row r="13071" spans="237:240" x14ac:dyDescent="0.3">
      <c r="IC13071" s="200" t="s">
        <v>29343</v>
      </c>
      <c r="ID13071" s="200" t="s">
        <v>29344</v>
      </c>
      <c r="IE13071" s="200" t="s">
        <v>29345</v>
      </c>
      <c r="IF13071" s="200" t="s">
        <v>23644</v>
      </c>
    </row>
    <row r="13072" spans="237:240" x14ac:dyDescent="0.3">
      <c r="IC13072" s="200" t="s">
        <v>29343</v>
      </c>
      <c r="ID13072" s="200" t="s">
        <v>29346</v>
      </c>
      <c r="IE13072" s="200" t="s">
        <v>29347</v>
      </c>
      <c r="IF13072" s="200" t="s">
        <v>23644</v>
      </c>
    </row>
    <row r="13073" spans="237:240" x14ac:dyDescent="0.3">
      <c r="IC13073" s="200" t="s">
        <v>29343</v>
      </c>
      <c r="ID13073" s="200" t="s">
        <v>29348</v>
      </c>
      <c r="IE13073" s="200" t="s">
        <v>29349</v>
      </c>
      <c r="IF13073" s="200" t="s">
        <v>23644</v>
      </c>
    </row>
    <row r="13074" spans="237:240" x14ac:dyDescent="0.3">
      <c r="IC13074" s="200" t="s">
        <v>29350</v>
      </c>
      <c r="ID13074" s="200" t="s">
        <v>29351</v>
      </c>
      <c r="IE13074" s="200" t="s">
        <v>29352</v>
      </c>
      <c r="IF13074" s="200" t="s">
        <v>23644</v>
      </c>
    </row>
    <row r="13075" spans="237:240" x14ac:dyDescent="0.3">
      <c r="IC13075" s="200" t="s">
        <v>29353</v>
      </c>
      <c r="ID13075" s="200" t="s">
        <v>29354</v>
      </c>
      <c r="IE13075" s="200" t="s">
        <v>29355</v>
      </c>
      <c r="IF13075" s="200" t="s">
        <v>23644</v>
      </c>
    </row>
    <row r="13076" spans="237:240" x14ac:dyDescent="0.3">
      <c r="IC13076" s="200" t="s">
        <v>29356</v>
      </c>
      <c r="ID13076" s="200" t="s">
        <v>29357</v>
      </c>
      <c r="IE13076" s="200" t="s">
        <v>29358</v>
      </c>
      <c r="IF13076" s="200" t="s">
        <v>23644</v>
      </c>
    </row>
    <row r="13077" spans="237:240" x14ac:dyDescent="0.3">
      <c r="IC13077" s="200" t="s">
        <v>29359</v>
      </c>
      <c r="ID13077" s="200" t="s">
        <v>29360</v>
      </c>
      <c r="IE13077" s="200" t="s">
        <v>29361</v>
      </c>
      <c r="IF13077" s="200" t="s">
        <v>23644</v>
      </c>
    </row>
    <row r="13078" spans="237:240" x14ac:dyDescent="0.3">
      <c r="IC13078" s="200" t="s">
        <v>29362</v>
      </c>
      <c r="ID13078" s="200" t="s">
        <v>29363</v>
      </c>
      <c r="IE13078" s="200" t="s">
        <v>29364</v>
      </c>
      <c r="IF13078" s="200" t="s">
        <v>23644</v>
      </c>
    </row>
    <row r="13079" spans="237:240" x14ac:dyDescent="0.3">
      <c r="IC13079" s="200" t="s">
        <v>29365</v>
      </c>
      <c r="ID13079" s="200" t="s">
        <v>29366</v>
      </c>
      <c r="IE13079" s="200" t="s">
        <v>29367</v>
      </c>
      <c r="IF13079" s="200" t="s">
        <v>23644</v>
      </c>
    </row>
    <row r="13080" spans="237:240" x14ac:dyDescent="0.3">
      <c r="IC13080" s="200" t="s">
        <v>29368</v>
      </c>
      <c r="ID13080" s="200" t="s">
        <v>29369</v>
      </c>
      <c r="IE13080" s="200" t="s">
        <v>29370</v>
      </c>
      <c r="IF13080" s="200" t="s">
        <v>23644</v>
      </c>
    </row>
    <row r="13081" spans="237:240" x14ac:dyDescent="0.3">
      <c r="IC13081" s="200" t="s">
        <v>29371</v>
      </c>
      <c r="ID13081" s="200" t="s">
        <v>29372</v>
      </c>
      <c r="IE13081" s="200" t="s">
        <v>29373</v>
      </c>
      <c r="IF13081" s="200" t="s">
        <v>23644</v>
      </c>
    </row>
    <row r="13082" spans="237:240" x14ac:dyDescent="0.3">
      <c r="IC13082" s="200" t="s">
        <v>29374</v>
      </c>
      <c r="ID13082" s="200" t="s">
        <v>29375</v>
      </c>
      <c r="IE13082" s="200" t="s">
        <v>29376</v>
      </c>
      <c r="IF13082" s="200" t="s">
        <v>23644</v>
      </c>
    </row>
    <row r="13083" spans="237:240" x14ac:dyDescent="0.3">
      <c r="IC13083" s="200" t="s">
        <v>29377</v>
      </c>
      <c r="ID13083" s="200" t="s">
        <v>29378</v>
      </c>
      <c r="IE13083" s="200" t="s">
        <v>29379</v>
      </c>
      <c r="IF13083" s="200" t="s">
        <v>23644</v>
      </c>
    </row>
    <row r="13084" spans="237:240" x14ac:dyDescent="0.3">
      <c r="IC13084" s="200" t="s">
        <v>29377</v>
      </c>
      <c r="ID13084" s="200" t="s">
        <v>29380</v>
      </c>
      <c r="IE13084" s="200" t="s">
        <v>29381</v>
      </c>
      <c r="IF13084" s="200" t="s">
        <v>23644</v>
      </c>
    </row>
    <row r="13085" spans="237:240" x14ac:dyDescent="0.3">
      <c r="IC13085" s="200" t="s">
        <v>29382</v>
      </c>
      <c r="ID13085" s="200" t="s">
        <v>29383</v>
      </c>
      <c r="IE13085" s="200" t="s">
        <v>29384</v>
      </c>
      <c r="IF13085" s="200" t="s">
        <v>23644</v>
      </c>
    </row>
    <row r="13086" spans="237:240" x14ac:dyDescent="0.3">
      <c r="IC13086" s="200" t="s">
        <v>29385</v>
      </c>
      <c r="ID13086" s="200" t="s">
        <v>29386</v>
      </c>
      <c r="IE13086" s="200" t="s">
        <v>29387</v>
      </c>
      <c r="IF13086" s="200" t="s">
        <v>23644</v>
      </c>
    </row>
    <row r="13087" spans="237:240" x14ac:dyDescent="0.3">
      <c r="IC13087" s="200" t="s">
        <v>29388</v>
      </c>
      <c r="ID13087" s="200" t="s">
        <v>29389</v>
      </c>
      <c r="IE13087" s="200" t="s">
        <v>29390</v>
      </c>
      <c r="IF13087" s="200" t="s">
        <v>23644</v>
      </c>
    </row>
    <row r="13088" spans="237:240" x14ac:dyDescent="0.3">
      <c r="IC13088" s="200" t="s">
        <v>29388</v>
      </c>
      <c r="ID13088" s="200" t="s">
        <v>29391</v>
      </c>
      <c r="IE13088" s="200" t="s">
        <v>29392</v>
      </c>
      <c r="IF13088" s="200" t="s">
        <v>23644</v>
      </c>
    </row>
    <row r="13089" spans="237:240" x14ac:dyDescent="0.3">
      <c r="IC13089" s="200" t="s">
        <v>29388</v>
      </c>
      <c r="ID13089" s="200" t="s">
        <v>29393</v>
      </c>
      <c r="IE13089" s="200" t="s">
        <v>29394</v>
      </c>
      <c r="IF13089" s="200" t="s">
        <v>23644</v>
      </c>
    </row>
    <row r="13090" spans="237:240" x14ac:dyDescent="0.3">
      <c r="IC13090" s="200" t="s">
        <v>29395</v>
      </c>
      <c r="ID13090" s="200" t="s">
        <v>29396</v>
      </c>
      <c r="IE13090" s="200" t="s">
        <v>29397</v>
      </c>
      <c r="IF13090" s="200" t="s">
        <v>23644</v>
      </c>
    </row>
    <row r="13091" spans="237:240" x14ac:dyDescent="0.3">
      <c r="IC13091" s="200" t="s">
        <v>29395</v>
      </c>
      <c r="ID13091" s="200" t="s">
        <v>29398</v>
      </c>
      <c r="IE13091" s="200" t="s">
        <v>29399</v>
      </c>
      <c r="IF13091" s="200" t="s">
        <v>23644</v>
      </c>
    </row>
    <row r="13092" spans="237:240" x14ac:dyDescent="0.3">
      <c r="IC13092" s="200" t="s">
        <v>29395</v>
      </c>
      <c r="ID13092" s="200" t="s">
        <v>29400</v>
      </c>
      <c r="IE13092" s="200" t="s">
        <v>29401</v>
      </c>
      <c r="IF13092" s="200" t="s">
        <v>23644</v>
      </c>
    </row>
    <row r="13093" spans="237:240" x14ac:dyDescent="0.3">
      <c r="IC13093" s="200" t="s">
        <v>29395</v>
      </c>
      <c r="ID13093" s="200" t="s">
        <v>29402</v>
      </c>
      <c r="IE13093" s="200" t="s">
        <v>29403</v>
      </c>
      <c r="IF13093" s="200" t="s">
        <v>23644</v>
      </c>
    </row>
    <row r="13094" spans="237:240" x14ac:dyDescent="0.3">
      <c r="IC13094" s="200" t="s">
        <v>29395</v>
      </c>
      <c r="ID13094" s="200" t="s">
        <v>29404</v>
      </c>
      <c r="IE13094" s="200" t="s">
        <v>29405</v>
      </c>
      <c r="IF13094" s="200" t="s">
        <v>23644</v>
      </c>
    </row>
    <row r="13095" spans="237:240" x14ac:dyDescent="0.3">
      <c r="IC13095" s="200" t="s">
        <v>29395</v>
      </c>
      <c r="ID13095" s="200" t="s">
        <v>24536</v>
      </c>
      <c r="IE13095" s="200" t="s">
        <v>29406</v>
      </c>
      <c r="IF13095" s="200" t="s">
        <v>23644</v>
      </c>
    </row>
    <row r="13096" spans="237:240" x14ac:dyDescent="0.3">
      <c r="IC13096" s="200" t="s">
        <v>29395</v>
      </c>
      <c r="ID13096" s="200" t="s">
        <v>29407</v>
      </c>
      <c r="IE13096" s="200" t="s">
        <v>29408</v>
      </c>
      <c r="IF13096" s="200" t="s">
        <v>23644</v>
      </c>
    </row>
    <row r="13097" spans="237:240" x14ac:dyDescent="0.3">
      <c r="IC13097" s="200" t="s">
        <v>29395</v>
      </c>
      <c r="ID13097" s="200" t="s">
        <v>4414</v>
      </c>
      <c r="IE13097" s="200" t="s">
        <v>29409</v>
      </c>
      <c r="IF13097" s="200" t="s">
        <v>23644</v>
      </c>
    </row>
    <row r="13098" spans="237:240" x14ac:dyDescent="0.3">
      <c r="IC13098" s="200" t="s">
        <v>29395</v>
      </c>
      <c r="ID13098" s="200" t="s">
        <v>28047</v>
      </c>
      <c r="IE13098" s="200" t="s">
        <v>29410</v>
      </c>
      <c r="IF13098" s="200" t="s">
        <v>23644</v>
      </c>
    </row>
    <row r="13099" spans="237:240" x14ac:dyDescent="0.3">
      <c r="IC13099" s="200" t="s">
        <v>29411</v>
      </c>
      <c r="ID13099" s="200" t="s">
        <v>29412</v>
      </c>
      <c r="IE13099" s="200" t="s">
        <v>29413</v>
      </c>
      <c r="IF13099" s="200" t="s">
        <v>23644</v>
      </c>
    </row>
    <row r="13100" spans="237:240" x14ac:dyDescent="0.3">
      <c r="IC13100" s="200" t="s">
        <v>29414</v>
      </c>
      <c r="ID13100" s="200" t="s">
        <v>29415</v>
      </c>
      <c r="IE13100" s="200" t="s">
        <v>29416</v>
      </c>
      <c r="IF13100" s="200" t="s">
        <v>23644</v>
      </c>
    </row>
    <row r="13101" spans="237:240" x14ac:dyDescent="0.3">
      <c r="IC13101" s="200" t="s">
        <v>29417</v>
      </c>
      <c r="ID13101" s="200" t="s">
        <v>29418</v>
      </c>
      <c r="IE13101" s="200" t="s">
        <v>29419</v>
      </c>
      <c r="IF13101" s="200" t="s">
        <v>23644</v>
      </c>
    </row>
    <row r="13102" spans="237:240" x14ac:dyDescent="0.3">
      <c r="IC13102" s="200" t="s">
        <v>29420</v>
      </c>
      <c r="ID13102" s="200" t="s">
        <v>29421</v>
      </c>
      <c r="IE13102" s="200" t="s">
        <v>29422</v>
      </c>
      <c r="IF13102" s="200" t="s">
        <v>23644</v>
      </c>
    </row>
    <row r="13103" spans="237:240" x14ac:dyDescent="0.3">
      <c r="IC13103" s="200" t="s">
        <v>29423</v>
      </c>
      <c r="ID13103" s="200" t="s">
        <v>29424</v>
      </c>
      <c r="IE13103" s="200" t="s">
        <v>29425</v>
      </c>
      <c r="IF13103" s="200" t="s">
        <v>23644</v>
      </c>
    </row>
    <row r="13104" spans="237:240" x14ac:dyDescent="0.3">
      <c r="IC13104" s="200" t="s">
        <v>29426</v>
      </c>
      <c r="ID13104" s="200" t="s">
        <v>29427</v>
      </c>
      <c r="IE13104" s="200" t="s">
        <v>29428</v>
      </c>
      <c r="IF13104" s="200" t="s">
        <v>23644</v>
      </c>
    </row>
    <row r="13105" spans="237:240" x14ac:dyDescent="0.3">
      <c r="IC13105" s="200" t="s">
        <v>29429</v>
      </c>
      <c r="ID13105" s="200" t="s">
        <v>15468</v>
      </c>
      <c r="IE13105" s="200" t="s">
        <v>29430</v>
      </c>
      <c r="IF13105" s="200" t="s">
        <v>23644</v>
      </c>
    </row>
    <row r="13106" spans="237:240" x14ac:dyDescent="0.3">
      <c r="IC13106" s="200" t="s">
        <v>29431</v>
      </c>
      <c r="ID13106" s="200" t="s">
        <v>29432</v>
      </c>
      <c r="IE13106" s="200" t="s">
        <v>29433</v>
      </c>
      <c r="IF13106" s="200" t="s">
        <v>23644</v>
      </c>
    </row>
    <row r="13107" spans="237:240" x14ac:dyDescent="0.3">
      <c r="IC13107" s="200" t="s">
        <v>29434</v>
      </c>
      <c r="ID13107" s="200" t="s">
        <v>29435</v>
      </c>
      <c r="IE13107" s="200" t="s">
        <v>29436</v>
      </c>
      <c r="IF13107" s="200" t="s">
        <v>23644</v>
      </c>
    </row>
    <row r="13108" spans="237:240" x14ac:dyDescent="0.3">
      <c r="IC13108" s="200" t="s">
        <v>29437</v>
      </c>
      <c r="ID13108" s="200" t="s">
        <v>29438</v>
      </c>
      <c r="IE13108" s="200" t="s">
        <v>29439</v>
      </c>
      <c r="IF13108" s="200" t="s">
        <v>23644</v>
      </c>
    </row>
    <row r="13109" spans="237:240" x14ac:dyDescent="0.3">
      <c r="IC13109" s="200" t="s">
        <v>29440</v>
      </c>
      <c r="ID13109" s="200" t="s">
        <v>29441</v>
      </c>
      <c r="IE13109" s="200" t="s">
        <v>29442</v>
      </c>
      <c r="IF13109" s="200" t="s">
        <v>23644</v>
      </c>
    </row>
    <row r="13110" spans="237:240" x14ac:dyDescent="0.3">
      <c r="IC13110" s="200" t="s">
        <v>29443</v>
      </c>
      <c r="ID13110" s="200" t="s">
        <v>29444</v>
      </c>
      <c r="IE13110" s="200" t="s">
        <v>29445</v>
      </c>
      <c r="IF13110" s="200" t="s">
        <v>23644</v>
      </c>
    </row>
    <row r="13111" spans="237:240" x14ac:dyDescent="0.3">
      <c r="IC13111" s="200" t="s">
        <v>29446</v>
      </c>
      <c r="ID13111" s="200" t="s">
        <v>24598</v>
      </c>
      <c r="IE13111" s="200" t="s">
        <v>29447</v>
      </c>
      <c r="IF13111" s="200" t="s">
        <v>23644</v>
      </c>
    </row>
    <row r="13112" spans="237:240" x14ac:dyDescent="0.3">
      <c r="IC13112" s="200" t="s">
        <v>29448</v>
      </c>
      <c r="ID13112" s="200" t="s">
        <v>29449</v>
      </c>
      <c r="IE13112" s="200" t="s">
        <v>29450</v>
      </c>
      <c r="IF13112" s="200" t="s">
        <v>23644</v>
      </c>
    </row>
    <row r="13113" spans="237:240" x14ac:dyDescent="0.3">
      <c r="IC13113" s="200" t="s">
        <v>29451</v>
      </c>
      <c r="ID13113" s="200" t="s">
        <v>29452</v>
      </c>
      <c r="IE13113" s="200" t="s">
        <v>29453</v>
      </c>
      <c r="IF13113" s="200" t="s">
        <v>23644</v>
      </c>
    </row>
    <row r="13114" spans="237:240" x14ac:dyDescent="0.3">
      <c r="IC13114" s="200" t="s">
        <v>29454</v>
      </c>
      <c r="ID13114" s="200" t="s">
        <v>29455</v>
      </c>
      <c r="IE13114" s="200" t="s">
        <v>29456</v>
      </c>
      <c r="IF13114" s="200" t="s">
        <v>23644</v>
      </c>
    </row>
    <row r="13115" spans="237:240" x14ac:dyDescent="0.3">
      <c r="IC13115" s="200" t="s">
        <v>29457</v>
      </c>
      <c r="ID13115" s="200" t="s">
        <v>29458</v>
      </c>
      <c r="IE13115" s="200" t="s">
        <v>29459</v>
      </c>
      <c r="IF13115" s="200" t="s">
        <v>23644</v>
      </c>
    </row>
    <row r="13116" spans="237:240" x14ac:dyDescent="0.3">
      <c r="IC13116" s="200" t="s">
        <v>29460</v>
      </c>
      <c r="ID13116" s="200" t="s">
        <v>29461</v>
      </c>
      <c r="IE13116" s="200" t="s">
        <v>29462</v>
      </c>
      <c r="IF13116" s="200" t="s">
        <v>23644</v>
      </c>
    </row>
    <row r="13117" spans="237:240" x14ac:dyDescent="0.3">
      <c r="IC13117" s="200" t="s">
        <v>29463</v>
      </c>
      <c r="ID13117" s="200" t="s">
        <v>29464</v>
      </c>
      <c r="IE13117" s="200" t="s">
        <v>29465</v>
      </c>
      <c r="IF13117" s="200" t="s">
        <v>23644</v>
      </c>
    </row>
    <row r="13118" spans="237:240" x14ac:dyDescent="0.3">
      <c r="IC13118" s="200" t="s">
        <v>29466</v>
      </c>
      <c r="ID13118" s="200" t="s">
        <v>29467</v>
      </c>
      <c r="IE13118" s="200" t="s">
        <v>29468</v>
      </c>
      <c r="IF13118" s="200" t="s">
        <v>23644</v>
      </c>
    </row>
    <row r="13119" spans="237:240" x14ac:dyDescent="0.3">
      <c r="IC13119" s="200" t="s">
        <v>29469</v>
      </c>
      <c r="ID13119" s="200" t="s">
        <v>29470</v>
      </c>
      <c r="IE13119" s="200" t="s">
        <v>29471</v>
      </c>
      <c r="IF13119" s="200" t="s">
        <v>23644</v>
      </c>
    </row>
    <row r="13120" spans="237:240" x14ac:dyDescent="0.3">
      <c r="IC13120" s="200" t="s">
        <v>29472</v>
      </c>
      <c r="ID13120" s="200" t="s">
        <v>29473</v>
      </c>
      <c r="IE13120" s="200" t="s">
        <v>29474</v>
      </c>
      <c r="IF13120" s="200" t="s">
        <v>23644</v>
      </c>
    </row>
    <row r="13121" spans="237:240" x14ac:dyDescent="0.3">
      <c r="IC13121" s="200" t="s">
        <v>29475</v>
      </c>
      <c r="ID13121" s="200" t="s">
        <v>29476</v>
      </c>
      <c r="IE13121" s="200" t="s">
        <v>29477</v>
      </c>
      <c r="IF13121" s="200" t="s">
        <v>23644</v>
      </c>
    </row>
    <row r="13122" spans="237:240" x14ac:dyDescent="0.3">
      <c r="IC13122" s="200" t="s">
        <v>29478</v>
      </c>
      <c r="ID13122" s="200" t="s">
        <v>29479</v>
      </c>
      <c r="IE13122" s="200" t="s">
        <v>29480</v>
      </c>
      <c r="IF13122" s="200" t="s">
        <v>23644</v>
      </c>
    </row>
    <row r="13123" spans="237:240" x14ac:dyDescent="0.3">
      <c r="IC13123" s="200" t="s">
        <v>29481</v>
      </c>
      <c r="ID13123" s="200" t="s">
        <v>29482</v>
      </c>
      <c r="IE13123" s="200" t="s">
        <v>29483</v>
      </c>
      <c r="IF13123" s="200" t="s">
        <v>23644</v>
      </c>
    </row>
    <row r="13124" spans="237:240" x14ac:dyDescent="0.3">
      <c r="IC13124" s="200" t="s">
        <v>29484</v>
      </c>
      <c r="ID13124" s="200" t="s">
        <v>29485</v>
      </c>
      <c r="IE13124" s="200" t="s">
        <v>29486</v>
      </c>
      <c r="IF13124" s="200" t="s">
        <v>23644</v>
      </c>
    </row>
    <row r="13125" spans="237:240" x14ac:dyDescent="0.3">
      <c r="IC13125" s="200" t="s">
        <v>29484</v>
      </c>
      <c r="ID13125" s="200" t="s">
        <v>29487</v>
      </c>
      <c r="IE13125" s="200" t="s">
        <v>29488</v>
      </c>
      <c r="IF13125" s="200" t="s">
        <v>23644</v>
      </c>
    </row>
    <row r="13126" spans="237:240" x14ac:dyDescent="0.3">
      <c r="IC13126" s="200" t="s">
        <v>29484</v>
      </c>
      <c r="ID13126" s="200" t="s">
        <v>29489</v>
      </c>
      <c r="IE13126" s="200" t="s">
        <v>29490</v>
      </c>
      <c r="IF13126" s="200" t="s">
        <v>23644</v>
      </c>
    </row>
    <row r="13127" spans="237:240" x14ac:dyDescent="0.3">
      <c r="IC13127" s="200" t="s">
        <v>29491</v>
      </c>
      <c r="ID13127" s="200" t="s">
        <v>29492</v>
      </c>
      <c r="IE13127" s="200" t="s">
        <v>29493</v>
      </c>
      <c r="IF13127" s="200" t="s">
        <v>23644</v>
      </c>
    </row>
    <row r="13128" spans="237:240" x14ac:dyDescent="0.3">
      <c r="IC13128" s="200" t="s">
        <v>29494</v>
      </c>
      <c r="ID13128" s="200" t="s">
        <v>29495</v>
      </c>
      <c r="IE13128" s="200" t="s">
        <v>29496</v>
      </c>
      <c r="IF13128" s="200" t="s">
        <v>23644</v>
      </c>
    </row>
    <row r="13129" spans="237:240" x14ac:dyDescent="0.3">
      <c r="IC13129" s="200" t="s">
        <v>29497</v>
      </c>
      <c r="ID13129" s="200" t="s">
        <v>29498</v>
      </c>
      <c r="IE13129" s="200" t="s">
        <v>29499</v>
      </c>
      <c r="IF13129" s="200" t="s">
        <v>23644</v>
      </c>
    </row>
    <row r="13130" spans="237:240" x14ac:dyDescent="0.3">
      <c r="IC13130" s="200" t="s">
        <v>29500</v>
      </c>
      <c r="ID13130" s="200" t="s">
        <v>29501</v>
      </c>
      <c r="IE13130" s="200" t="s">
        <v>29502</v>
      </c>
      <c r="IF13130" s="200" t="s">
        <v>23644</v>
      </c>
    </row>
    <row r="13131" spans="237:240" x14ac:dyDescent="0.3">
      <c r="IC13131" s="200" t="s">
        <v>29503</v>
      </c>
      <c r="ID13131" s="200" t="s">
        <v>29504</v>
      </c>
      <c r="IE13131" s="200" t="s">
        <v>29505</v>
      </c>
      <c r="IF13131" s="200" t="s">
        <v>23644</v>
      </c>
    </row>
    <row r="13132" spans="237:240" x14ac:dyDescent="0.3">
      <c r="IC13132" s="200" t="s">
        <v>29506</v>
      </c>
      <c r="ID13132" s="200" t="s">
        <v>29507</v>
      </c>
      <c r="IE13132" s="200" t="s">
        <v>29508</v>
      </c>
      <c r="IF13132" s="200" t="s">
        <v>23644</v>
      </c>
    </row>
    <row r="13133" spans="237:240" x14ac:dyDescent="0.3">
      <c r="IC13133" s="200" t="s">
        <v>29509</v>
      </c>
      <c r="ID13133" s="200" t="s">
        <v>29510</v>
      </c>
      <c r="IE13133" s="200" t="s">
        <v>29511</v>
      </c>
      <c r="IF13133" s="200" t="s">
        <v>23644</v>
      </c>
    </row>
    <row r="13134" spans="237:240" x14ac:dyDescent="0.3">
      <c r="IC13134" s="200" t="s">
        <v>29512</v>
      </c>
      <c r="ID13134" s="200" t="s">
        <v>29513</v>
      </c>
      <c r="IE13134" s="200" t="s">
        <v>29514</v>
      </c>
      <c r="IF13134" s="200" t="s">
        <v>23644</v>
      </c>
    </row>
    <row r="13135" spans="237:240" x14ac:dyDescent="0.3">
      <c r="IC13135" s="200" t="s">
        <v>29515</v>
      </c>
      <c r="ID13135" s="200" t="s">
        <v>29516</v>
      </c>
      <c r="IE13135" s="200" t="s">
        <v>29517</v>
      </c>
      <c r="IF13135" s="200" t="s">
        <v>23644</v>
      </c>
    </row>
    <row r="13136" spans="237:240" x14ac:dyDescent="0.3">
      <c r="IC13136" s="200" t="s">
        <v>29515</v>
      </c>
      <c r="ID13136" s="200" t="s">
        <v>29518</v>
      </c>
      <c r="IE13136" s="200" t="s">
        <v>29519</v>
      </c>
      <c r="IF13136" s="200" t="s">
        <v>23644</v>
      </c>
    </row>
    <row r="13137" spans="237:240" x14ac:dyDescent="0.3">
      <c r="IC13137" s="200" t="s">
        <v>29520</v>
      </c>
      <c r="ID13137" s="200" t="s">
        <v>29521</v>
      </c>
      <c r="IE13137" s="200" t="s">
        <v>29522</v>
      </c>
      <c r="IF13137" s="200" t="s">
        <v>23644</v>
      </c>
    </row>
    <row r="13138" spans="237:240" x14ac:dyDescent="0.3">
      <c r="IC13138" s="200" t="s">
        <v>29523</v>
      </c>
      <c r="ID13138" s="200" t="s">
        <v>29524</v>
      </c>
      <c r="IE13138" s="200" t="s">
        <v>29525</v>
      </c>
      <c r="IF13138" s="200" t="s">
        <v>23644</v>
      </c>
    </row>
    <row r="13139" spans="237:240" x14ac:dyDescent="0.3">
      <c r="IC13139" s="200" t="s">
        <v>29526</v>
      </c>
      <c r="ID13139" s="200" t="s">
        <v>29527</v>
      </c>
      <c r="IE13139" s="200" t="s">
        <v>29528</v>
      </c>
      <c r="IF13139" s="200" t="s">
        <v>23644</v>
      </c>
    </row>
    <row r="13140" spans="237:240" x14ac:dyDescent="0.3">
      <c r="IC13140" s="200" t="s">
        <v>29529</v>
      </c>
      <c r="ID13140" s="200" t="s">
        <v>29530</v>
      </c>
      <c r="IE13140" s="200" t="s">
        <v>29531</v>
      </c>
      <c r="IF13140" s="200" t="s">
        <v>23644</v>
      </c>
    </row>
    <row r="13141" spans="237:240" x14ac:dyDescent="0.3">
      <c r="IC13141" s="200" t="s">
        <v>29532</v>
      </c>
      <c r="ID13141" s="200" t="s">
        <v>29533</v>
      </c>
      <c r="IE13141" s="200" t="s">
        <v>29534</v>
      </c>
      <c r="IF13141" s="200" t="s">
        <v>23644</v>
      </c>
    </row>
    <row r="13142" spans="237:240" x14ac:dyDescent="0.3">
      <c r="IC13142" s="200" t="s">
        <v>29535</v>
      </c>
      <c r="ID13142" s="200" t="s">
        <v>29536</v>
      </c>
      <c r="IE13142" s="200" t="s">
        <v>29537</v>
      </c>
      <c r="IF13142" s="200" t="s">
        <v>23644</v>
      </c>
    </row>
    <row r="13143" spans="237:240" x14ac:dyDescent="0.3">
      <c r="IC13143" s="200" t="s">
        <v>29535</v>
      </c>
      <c r="ID13143" s="200" t="s">
        <v>29538</v>
      </c>
      <c r="IE13143" s="200" t="s">
        <v>29539</v>
      </c>
      <c r="IF13143" s="200" t="s">
        <v>23644</v>
      </c>
    </row>
    <row r="13144" spans="237:240" x14ac:dyDescent="0.3">
      <c r="IC13144" s="200" t="s">
        <v>29540</v>
      </c>
      <c r="ID13144" s="200" t="s">
        <v>28967</v>
      </c>
      <c r="IE13144" s="200" t="s">
        <v>29541</v>
      </c>
      <c r="IF13144" s="200" t="s">
        <v>23644</v>
      </c>
    </row>
    <row r="13145" spans="237:240" x14ac:dyDescent="0.3">
      <c r="IC13145" s="200" t="s">
        <v>29542</v>
      </c>
      <c r="ID13145" s="200" t="s">
        <v>29543</v>
      </c>
      <c r="IE13145" s="200" t="s">
        <v>29544</v>
      </c>
      <c r="IF13145" s="200" t="s">
        <v>23644</v>
      </c>
    </row>
    <row r="13146" spans="237:240" x14ac:dyDescent="0.3">
      <c r="IC13146" s="200" t="s">
        <v>29545</v>
      </c>
      <c r="ID13146" s="200" t="s">
        <v>29546</v>
      </c>
      <c r="IE13146" s="200" t="s">
        <v>29547</v>
      </c>
      <c r="IF13146" s="200" t="s">
        <v>23644</v>
      </c>
    </row>
    <row r="13147" spans="237:240" x14ac:dyDescent="0.3">
      <c r="IC13147" s="200" t="s">
        <v>29548</v>
      </c>
      <c r="ID13147" s="200" t="s">
        <v>9250</v>
      </c>
      <c r="IE13147" s="200" t="s">
        <v>29549</v>
      </c>
      <c r="IF13147" s="200" t="s">
        <v>23644</v>
      </c>
    </row>
    <row r="13148" spans="237:240" x14ac:dyDescent="0.3">
      <c r="IC13148" s="200" t="s">
        <v>29550</v>
      </c>
      <c r="ID13148" s="200" t="s">
        <v>29551</v>
      </c>
      <c r="IE13148" s="200" t="s">
        <v>29552</v>
      </c>
      <c r="IF13148" s="200" t="s">
        <v>23644</v>
      </c>
    </row>
    <row r="13149" spans="237:240" x14ac:dyDescent="0.3">
      <c r="IC13149" s="200" t="s">
        <v>29553</v>
      </c>
      <c r="ID13149" s="200" t="s">
        <v>29554</v>
      </c>
      <c r="IE13149" s="200" t="s">
        <v>29555</v>
      </c>
      <c r="IF13149" s="200" t="s">
        <v>23644</v>
      </c>
    </row>
    <row r="13150" spans="237:240" x14ac:dyDescent="0.3">
      <c r="IC13150" s="200" t="s">
        <v>29556</v>
      </c>
      <c r="ID13150" s="200" t="s">
        <v>29557</v>
      </c>
      <c r="IE13150" s="200" t="s">
        <v>29558</v>
      </c>
      <c r="IF13150" s="200" t="s">
        <v>23644</v>
      </c>
    </row>
    <row r="13151" spans="237:240" x14ac:dyDescent="0.3">
      <c r="IC13151" s="200" t="s">
        <v>29559</v>
      </c>
      <c r="ID13151" s="200" t="s">
        <v>29560</v>
      </c>
      <c r="IE13151" s="200" t="s">
        <v>29561</v>
      </c>
      <c r="IF13151" s="200" t="s">
        <v>23644</v>
      </c>
    </row>
    <row r="13152" spans="237:240" x14ac:dyDescent="0.3">
      <c r="IC13152" s="200" t="s">
        <v>29562</v>
      </c>
      <c r="ID13152" s="200" t="s">
        <v>29563</v>
      </c>
      <c r="IE13152" s="200" t="s">
        <v>29564</v>
      </c>
      <c r="IF13152" s="200" t="s">
        <v>23644</v>
      </c>
    </row>
    <row r="13153" spans="237:240" x14ac:dyDescent="0.3">
      <c r="IC13153" s="200" t="s">
        <v>29565</v>
      </c>
      <c r="ID13153" s="200" t="s">
        <v>29566</v>
      </c>
      <c r="IE13153" s="200" t="s">
        <v>29567</v>
      </c>
      <c r="IF13153" s="200" t="s">
        <v>23644</v>
      </c>
    </row>
    <row r="13154" spans="237:240" x14ac:dyDescent="0.3">
      <c r="IC13154" s="200" t="s">
        <v>29565</v>
      </c>
      <c r="ID13154" s="200" t="s">
        <v>29568</v>
      </c>
      <c r="IE13154" s="200" t="s">
        <v>29569</v>
      </c>
      <c r="IF13154" s="200" t="s">
        <v>23644</v>
      </c>
    </row>
    <row r="13155" spans="237:240" x14ac:dyDescent="0.3">
      <c r="IC13155" s="200" t="s">
        <v>29570</v>
      </c>
      <c r="ID13155" s="200" t="s">
        <v>29571</v>
      </c>
      <c r="IE13155" s="200" t="s">
        <v>29572</v>
      </c>
      <c r="IF13155" s="200" t="s">
        <v>23644</v>
      </c>
    </row>
    <row r="13156" spans="237:240" x14ac:dyDescent="0.3">
      <c r="IC13156" s="200" t="s">
        <v>29573</v>
      </c>
      <c r="ID13156" s="200" t="s">
        <v>23072</v>
      </c>
      <c r="IE13156" s="200" t="s">
        <v>29574</v>
      </c>
      <c r="IF13156" s="200" t="s">
        <v>23644</v>
      </c>
    </row>
    <row r="13157" spans="237:240" x14ac:dyDescent="0.3">
      <c r="IC13157" s="200" t="s">
        <v>29575</v>
      </c>
      <c r="ID13157" s="200" t="s">
        <v>29576</v>
      </c>
      <c r="IE13157" s="200" t="s">
        <v>29577</v>
      </c>
      <c r="IF13157" s="200" t="s">
        <v>23644</v>
      </c>
    </row>
    <row r="13158" spans="237:240" x14ac:dyDescent="0.3">
      <c r="IC13158" s="200" t="s">
        <v>29578</v>
      </c>
      <c r="ID13158" s="200" t="s">
        <v>29576</v>
      </c>
      <c r="IE13158" s="200" t="s">
        <v>29577</v>
      </c>
      <c r="IF13158" s="200" t="s">
        <v>23644</v>
      </c>
    </row>
    <row r="13159" spans="237:240" x14ac:dyDescent="0.3">
      <c r="IC13159" s="200" t="s">
        <v>29579</v>
      </c>
      <c r="ID13159" s="200" t="s">
        <v>29576</v>
      </c>
      <c r="IE13159" s="200" t="s">
        <v>29577</v>
      </c>
      <c r="IF13159" s="200" t="s">
        <v>23644</v>
      </c>
    </row>
    <row r="13160" spans="237:240" x14ac:dyDescent="0.3">
      <c r="IC13160" s="200" t="s">
        <v>29580</v>
      </c>
      <c r="ID13160" s="200" t="s">
        <v>29576</v>
      </c>
      <c r="IE13160" s="200" t="s">
        <v>29577</v>
      </c>
      <c r="IF13160" s="200" t="s">
        <v>23644</v>
      </c>
    </row>
    <row r="13161" spans="237:240" x14ac:dyDescent="0.3">
      <c r="IC13161" s="200" t="s">
        <v>29581</v>
      </c>
      <c r="ID13161" s="200" t="s">
        <v>29576</v>
      </c>
      <c r="IE13161" s="200" t="s">
        <v>29577</v>
      </c>
      <c r="IF13161" s="200" t="s">
        <v>23644</v>
      </c>
    </row>
    <row r="13162" spans="237:240" x14ac:dyDescent="0.3">
      <c r="IC13162" s="200" t="s">
        <v>29582</v>
      </c>
      <c r="ID13162" s="200" t="s">
        <v>29583</v>
      </c>
      <c r="IE13162" s="200" t="s">
        <v>29584</v>
      </c>
      <c r="IF13162" s="200" t="s">
        <v>23644</v>
      </c>
    </row>
    <row r="13163" spans="237:240" x14ac:dyDescent="0.3">
      <c r="IC13163" s="200" t="s">
        <v>29582</v>
      </c>
      <c r="ID13163" s="200" t="s">
        <v>29585</v>
      </c>
      <c r="IE13163" s="200" t="s">
        <v>29586</v>
      </c>
      <c r="IF13163" s="200" t="s">
        <v>23644</v>
      </c>
    </row>
    <row r="13164" spans="237:240" x14ac:dyDescent="0.3">
      <c r="IC13164" s="200" t="s">
        <v>29582</v>
      </c>
      <c r="ID13164" s="200" t="s">
        <v>29587</v>
      </c>
      <c r="IE13164" s="200" t="s">
        <v>29588</v>
      </c>
      <c r="IF13164" s="200" t="s">
        <v>23644</v>
      </c>
    </row>
    <row r="13165" spans="237:240" x14ac:dyDescent="0.3">
      <c r="IC13165" s="200" t="s">
        <v>29582</v>
      </c>
      <c r="ID13165" s="200" t="s">
        <v>29589</v>
      </c>
      <c r="IE13165" s="200" t="s">
        <v>29590</v>
      </c>
      <c r="IF13165" s="200" t="s">
        <v>23644</v>
      </c>
    </row>
    <row r="13166" spans="237:240" x14ac:dyDescent="0.3">
      <c r="IC13166" s="200" t="s">
        <v>29591</v>
      </c>
      <c r="ID13166" s="200" t="s">
        <v>29592</v>
      </c>
      <c r="IE13166" s="200" t="s">
        <v>29593</v>
      </c>
      <c r="IF13166" s="200" t="s">
        <v>23644</v>
      </c>
    </row>
    <row r="13167" spans="237:240" x14ac:dyDescent="0.3">
      <c r="IC13167" s="200" t="s">
        <v>29594</v>
      </c>
      <c r="ID13167" s="200" t="s">
        <v>29595</v>
      </c>
      <c r="IE13167" s="200" t="s">
        <v>29596</v>
      </c>
      <c r="IF13167" s="200" t="s">
        <v>23644</v>
      </c>
    </row>
    <row r="13168" spans="237:240" x14ac:dyDescent="0.3">
      <c r="IC13168" s="200" t="s">
        <v>29597</v>
      </c>
      <c r="ID13168" s="200" t="s">
        <v>29598</v>
      </c>
      <c r="IE13168" s="200" t="s">
        <v>29599</v>
      </c>
      <c r="IF13168" s="200" t="s">
        <v>23644</v>
      </c>
    </row>
    <row r="13169" spans="237:240" x14ac:dyDescent="0.3">
      <c r="IC13169" s="200" t="s">
        <v>29600</v>
      </c>
      <c r="ID13169" s="200" t="s">
        <v>19217</v>
      </c>
      <c r="IE13169" s="200" t="s">
        <v>29601</v>
      </c>
      <c r="IF13169" s="200" t="s">
        <v>23644</v>
      </c>
    </row>
    <row r="13170" spans="237:240" x14ac:dyDescent="0.3">
      <c r="IC13170" s="200" t="s">
        <v>29602</v>
      </c>
      <c r="ID13170" s="200" t="s">
        <v>29603</v>
      </c>
      <c r="IE13170" s="200" t="s">
        <v>29604</v>
      </c>
      <c r="IF13170" s="200" t="s">
        <v>23644</v>
      </c>
    </row>
    <row r="13171" spans="237:240" x14ac:dyDescent="0.3">
      <c r="IC13171" s="200" t="s">
        <v>29605</v>
      </c>
      <c r="ID13171" s="200" t="s">
        <v>29606</v>
      </c>
      <c r="IE13171" s="200" t="s">
        <v>29607</v>
      </c>
      <c r="IF13171" s="200" t="s">
        <v>23644</v>
      </c>
    </row>
    <row r="13172" spans="237:240" x14ac:dyDescent="0.3">
      <c r="IC13172" s="200" t="s">
        <v>29608</v>
      </c>
      <c r="ID13172" s="200" t="s">
        <v>29609</v>
      </c>
      <c r="IE13172" s="200" t="s">
        <v>29610</v>
      </c>
      <c r="IF13172" s="200" t="s">
        <v>23644</v>
      </c>
    </row>
    <row r="13173" spans="237:240" x14ac:dyDescent="0.3">
      <c r="IC13173" s="200" t="s">
        <v>29611</v>
      </c>
      <c r="ID13173" s="200" t="s">
        <v>29612</v>
      </c>
      <c r="IE13173" s="200" t="s">
        <v>29613</v>
      </c>
      <c r="IF13173" s="200" t="s">
        <v>23644</v>
      </c>
    </row>
    <row r="13174" spans="237:240" x14ac:dyDescent="0.3">
      <c r="IC13174" s="200" t="s">
        <v>29614</v>
      </c>
      <c r="ID13174" s="200" t="s">
        <v>29615</v>
      </c>
      <c r="IE13174" s="200" t="s">
        <v>29616</v>
      </c>
      <c r="IF13174" s="200" t="s">
        <v>23644</v>
      </c>
    </row>
    <row r="13175" spans="237:240" x14ac:dyDescent="0.3">
      <c r="IC13175" s="200" t="s">
        <v>29617</v>
      </c>
      <c r="ID13175" s="200" t="s">
        <v>29618</v>
      </c>
      <c r="IE13175" s="200" t="s">
        <v>29619</v>
      </c>
      <c r="IF13175" s="200" t="s">
        <v>23644</v>
      </c>
    </row>
    <row r="13176" spans="237:240" x14ac:dyDescent="0.3">
      <c r="IC13176" s="200" t="s">
        <v>29620</v>
      </c>
      <c r="ID13176" s="200" t="s">
        <v>29621</v>
      </c>
      <c r="IE13176" s="200" t="s">
        <v>29622</v>
      </c>
      <c r="IF13176" s="200" t="s">
        <v>23644</v>
      </c>
    </row>
    <row r="13177" spans="237:240" x14ac:dyDescent="0.3">
      <c r="IC13177" s="200" t="s">
        <v>29623</v>
      </c>
      <c r="ID13177" s="200" t="s">
        <v>29624</v>
      </c>
      <c r="IE13177" s="200" t="s">
        <v>29625</v>
      </c>
      <c r="IF13177" s="200" t="s">
        <v>23644</v>
      </c>
    </row>
    <row r="13178" spans="237:240" x14ac:dyDescent="0.3">
      <c r="IC13178" s="200" t="s">
        <v>29623</v>
      </c>
      <c r="ID13178" s="200" t="s">
        <v>29626</v>
      </c>
      <c r="IE13178" s="200" t="s">
        <v>29627</v>
      </c>
      <c r="IF13178" s="200" t="s">
        <v>23644</v>
      </c>
    </row>
    <row r="13179" spans="237:240" x14ac:dyDescent="0.3">
      <c r="IC13179" s="200" t="s">
        <v>29628</v>
      </c>
      <c r="ID13179" s="200" t="s">
        <v>29629</v>
      </c>
      <c r="IE13179" s="200" t="s">
        <v>29630</v>
      </c>
      <c r="IF13179" s="200" t="s">
        <v>23644</v>
      </c>
    </row>
    <row r="13180" spans="237:240" x14ac:dyDescent="0.3">
      <c r="IC13180" s="200" t="s">
        <v>29631</v>
      </c>
      <c r="ID13180" s="200" t="s">
        <v>29632</v>
      </c>
      <c r="IE13180" s="200" t="s">
        <v>29633</v>
      </c>
      <c r="IF13180" s="200" t="s">
        <v>23644</v>
      </c>
    </row>
    <row r="13181" spans="237:240" x14ac:dyDescent="0.3">
      <c r="IC13181" s="200" t="s">
        <v>29634</v>
      </c>
      <c r="ID13181" s="200" t="s">
        <v>29635</v>
      </c>
      <c r="IE13181" s="200" t="s">
        <v>29636</v>
      </c>
      <c r="IF13181" s="200" t="s">
        <v>23644</v>
      </c>
    </row>
    <row r="13182" spans="237:240" x14ac:dyDescent="0.3">
      <c r="IC13182" s="200" t="s">
        <v>29637</v>
      </c>
      <c r="ID13182" s="200" t="s">
        <v>29638</v>
      </c>
      <c r="IE13182" s="200" t="s">
        <v>29639</v>
      </c>
      <c r="IF13182" s="200" t="s">
        <v>23644</v>
      </c>
    </row>
    <row r="13183" spans="237:240" x14ac:dyDescent="0.3">
      <c r="IC13183" s="200" t="s">
        <v>29637</v>
      </c>
      <c r="ID13183" s="200" t="s">
        <v>29640</v>
      </c>
      <c r="IE13183" s="200" t="s">
        <v>29641</v>
      </c>
      <c r="IF13183" s="200" t="s">
        <v>23644</v>
      </c>
    </row>
    <row r="13184" spans="237:240" x14ac:dyDescent="0.3">
      <c r="IC13184" s="200" t="s">
        <v>29642</v>
      </c>
      <c r="ID13184" s="200" t="s">
        <v>29643</v>
      </c>
      <c r="IE13184" s="200" t="s">
        <v>29644</v>
      </c>
      <c r="IF13184" s="200" t="s">
        <v>23644</v>
      </c>
    </row>
    <row r="13185" spans="237:240" x14ac:dyDescent="0.3">
      <c r="IC13185" s="200" t="s">
        <v>29645</v>
      </c>
      <c r="ID13185" s="200" t="s">
        <v>29646</v>
      </c>
      <c r="IE13185" s="200" t="s">
        <v>29647</v>
      </c>
      <c r="IF13185" s="200" t="s">
        <v>23644</v>
      </c>
    </row>
    <row r="13186" spans="237:240" x14ac:dyDescent="0.3">
      <c r="IC13186" s="200" t="s">
        <v>29648</v>
      </c>
      <c r="ID13186" s="200" t="s">
        <v>29649</v>
      </c>
      <c r="IE13186" s="200" t="s">
        <v>29650</v>
      </c>
      <c r="IF13186" s="200" t="s">
        <v>23644</v>
      </c>
    </row>
    <row r="13187" spans="237:240" x14ac:dyDescent="0.3">
      <c r="IC13187" s="200" t="s">
        <v>29651</v>
      </c>
      <c r="ID13187" s="200" t="s">
        <v>29652</v>
      </c>
      <c r="IE13187" s="200" t="s">
        <v>29653</v>
      </c>
      <c r="IF13187" s="200" t="s">
        <v>23644</v>
      </c>
    </row>
    <row r="13188" spans="237:240" x14ac:dyDescent="0.3">
      <c r="IC13188" s="200" t="s">
        <v>29654</v>
      </c>
      <c r="ID13188" s="200" t="s">
        <v>29655</v>
      </c>
      <c r="IE13188" s="200" t="s">
        <v>29656</v>
      </c>
      <c r="IF13188" s="200" t="s">
        <v>23644</v>
      </c>
    </row>
    <row r="13189" spans="237:240" x14ac:dyDescent="0.3">
      <c r="IC13189" s="200" t="s">
        <v>29657</v>
      </c>
      <c r="ID13189" s="200" t="s">
        <v>28739</v>
      </c>
      <c r="IE13189" s="200" t="s">
        <v>29658</v>
      </c>
      <c r="IF13189" s="200" t="s">
        <v>23644</v>
      </c>
    </row>
    <row r="13190" spans="237:240" x14ac:dyDescent="0.3">
      <c r="IC13190" s="200" t="s">
        <v>29659</v>
      </c>
      <c r="ID13190" s="200" t="s">
        <v>29660</v>
      </c>
      <c r="IE13190" s="200" t="s">
        <v>29661</v>
      </c>
      <c r="IF13190" s="200" t="s">
        <v>23644</v>
      </c>
    </row>
    <row r="13191" spans="237:240" x14ac:dyDescent="0.3">
      <c r="IC13191" s="200" t="s">
        <v>29662</v>
      </c>
      <c r="ID13191" s="200" t="s">
        <v>29663</v>
      </c>
      <c r="IE13191" s="200" t="s">
        <v>29664</v>
      </c>
      <c r="IF13191" s="200" t="s">
        <v>23644</v>
      </c>
    </row>
    <row r="13192" spans="237:240" x14ac:dyDescent="0.3">
      <c r="IC13192" s="200" t="s">
        <v>29665</v>
      </c>
      <c r="ID13192" s="200" t="s">
        <v>29666</v>
      </c>
      <c r="IE13192" s="200" t="s">
        <v>29667</v>
      </c>
      <c r="IF13192" s="200" t="s">
        <v>23644</v>
      </c>
    </row>
    <row r="13193" spans="237:240" x14ac:dyDescent="0.3">
      <c r="IC13193" s="200" t="s">
        <v>29668</v>
      </c>
      <c r="ID13193" s="200" t="s">
        <v>29669</v>
      </c>
      <c r="IE13193" s="200" t="s">
        <v>29670</v>
      </c>
      <c r="IF13193" s="200" t="s">
        <v>23644</v>
      </c>
    </row>
    <row r="13194" spans="237:240" x14ac:dyDescent="0.3">
      <c r="IC13194" s="200" t="s">
        <v>29671</v>
      </c>
      <c r="ID13194" s="200" t="s">
        <v>29672</v>
      </c>
      <c r="IE13194" s="200" t="s">
        <v>29673</v>
      </c>
      <c r="IF13194" s="200" t="s">
        <v>21823</v>
      </c>
    </row>
    <row r="13195" spans="237:240" x14ac:dyDescent="0.3">
      <c r="IC13195" s="200" t="s">
        <v>29674</v>
      </c>
      <c r="ID13195" s="200" t="s">
        <v>29672</v>
      </c>
      <c r="IE13195" s="200" t="s">
        <v>29673</v>
      </c>
      <c r="IF13195" s="200" t="s">
        <v>21823</v>
      </c>
    </row>
    <row r="13196" spans="237:240" x14ac:dyDescent="0.3">
      <c r="IC13196" s="200" t="s">
        <v>29675</v>
      </c>
      <c r="ID13196" s="200" t="s">
        <v>16613</v>
      </c>
      <c r="IE13196" s="200" t="s">
        <v>29676</v>
      </c>
      <c r="IF13196" s="200" t="s">
        <v>21823</v>
      </c>
    </row>
    <row r="13197" spans="237:240" x14ac:dyDescent="0.3">
      <c r="IC13197" s="200" t="s">
        <v>29677</v>
      </c>
      <c r="ID13197" s="200" t="s">
        <v>29678</v>
      </c>
      <c r="IE13197" s="200" t="s">
        <v>29679</v>
      </c>
      <c r="IF13197" s="200" t="s">
        <v>21823</v>
      </c>
    </row>
    <row r="13198" spans="237:240" x14ac:dyDescent="0.3">
      <c r="IC13198" s="200" t="s">
        <v>29680</v>
      </c>
      <c r="ID13198" s="200" t="s">
        <v>29681</v>
      </c>
      <c r="IE13198" s="200" t="s">
        <v>29682</v>
      </c>
      <c r="IF13198" s="200" t="s">
        <v>21823</v>
      </c>
    </row>
    <row r="13199" spans="237:240" x14ac:dyDescent="0.3">
      <c r="IC13199" s="200" t="s">
        <v>29683</v>
      </c>
      <c r="ID13199" s="200" t="s">
        <v>24187</v>
      </c>
      <c r="IE13199" s="200" t="s">
        <v>29684</v>
      </c>
      <c r="IF13199" s="200" t="s">
        <v>21823</v>
      </c>
    </row>
    <row r="13200" spans="237:240" x14ac:dyDescent="0.3">
      <c r="IC13200" s="200" t="s">
        <v>29685</v>
      </c>
      <c r="ID13200" s="200" t="s">
        <v>29686</v>
      </c>
      <c r="IE13200" s="200" t="s">
        <v>29687</v>
      </c>
      <c r="IF13200" s="200" t="s">
        <v>21823</v>
      </c>
    </row>
    <row r="13201" spans="237:240" x14ac:dyDescent="0.3">
      <c r="IC13201" s="200" t="s">
        <v>29688</v>
      </c>
      <c r="ID13201" s="200" t="s">
        <v>29689</v>
      </c>
      <c r="IE13201" s="200" t="s">
        <v>29690</v>
      </c>
      <c r="IF13201" s="200" t="s">
        <v>21823</v>
      </c>
    </row>
    <row r="13202" spans="237:240" x14ac:dyDescent="0.3">
      <c r="IC13202" s="200" t="s">
        <v>29691</v>
      </c>
      <c r="ID13202" s="200" t="s">
        <v>21794</v>
      </c>
      <c r="IE13202" s="200" t="s">
        <v>29692</v>
      </c>
      <c r="IF13202" s="200" t="s">
        <v>21823</v>
      </c>
    </row>
    <row r="13203" spans="237:240" x14ac:dyDescent="0.3">
      <c r="IC13203" s="200" t="s">
        <v>29693</v>
      </c>
      <c r="ID13203" s="200" t="s">
        <v>29694</v>
      </c>
      <c r="IE13203" s="200" t="s">
        <v>29695</v>
      </c>
      <c r="IF13203" s="200" t="s">
        <v>21823</v>
      </c>
    </row>
    <row r="13204" spans="237:240" x14ac:dyDescent="0.3">
      <c r="IC13204" s="200" t="s">
        <v>29696</v>
      </c>
      <c r="ID13204" s="200" t="s">
        <v>29697</v>
      </c>
      <c r="IE13204" s="200" t="s">
        <v>29698</v>
      </c>
      <c r="IF13204" s="200" t="s">
        <v>21823</v>
      </c>
    </row>
    <row r="13205" spans="237:240" x14ac:dyDescent="0.3">
      <c r="IC13205" s="200" t="s">
        <v>29699</v>
      </c>
      <c r="ID13205" s="200" t="s">
        <v>15625</v>
      </c>
      <c r="IE13205" s="200" t="s">
        <v>29700</v>
      </c>
      <c r="IF13205" s="200" t="s">
        <v>21823</v>
      </c>
    </row>
    <row r="13206" spans="237:240" x14ac:dyDescent="0.3">
      <c r="IC13206" s="200" t="s">
        <v>29701</v>
      </c>
      <c r="ID13206" s="200" t="s">
        <v>22284</v>
      </c>
      <c r="IE13206" s="200" t="s">
        <v>29702</v>
      </c>
      <c r="IF13206" s="200" t="s">
        <v>21823</v>
      </c>
    </row>
    <row r="13207" spans="237:240" x14ac:dyDescent="0.3">
      <c r="IC13207" s="200" t="s">
        <v>29703</v>
      </c>
      <c r="ID13207" s="200" t="s">
        <v>29704</v>
      </c>
      <c r="IE13207" s="200" t="s">
        <v>29705</v>
      </c>
      <c r="IF13207" s="200" t="s">
        <v>21823</v>
      </c>
    </row>
    <row r="13208" spans="237:240" x14ac:dyDescent="0.3">
      <c r="IC13208" s="200" t="s">
        <v>29706</v>
      </c>
      <c r="ID13208" s="200" t="s">
        <v>29707</v>
      </c>
      <c r="IE13208" s="200" t="s">
        <v>29708</v>
      </c>
      <c r="IF13208" s="200" t="s">
        <v>21823</v>
      </c>
    </row>
    <row r="13209" spans="237:240" x14ac:dyDescent="0.3">
      <c r="IC13209" s="200" t="s">
        <v>29709</v>
      </c>
      <c r="ID13209" s="200" t="s">
        <v>29710</v>
      </c>
      <c r="IE13209" s="200" t="s">
        <v>29711</v>
      </c>
      <c r="IF13209" s="200" t="s">
        <v>21823</v>
      </c>
    </row>
    <row r="13210" spans="237:240" x14ac:dyDescent="0.3">
      <c r="IC13210" s="200" t="s">
        <v>29712</v>
      </c>
      <c r="ID13210" s="200" t="s">
        <v>29713</v>
      </c>
      <c r="IE13210" s="200" t="s">
        <v>29714</v>
      </c>
      <c r="IF13210" s="200" t="s">
        <v>21823</v>
      </c>
    </row>
    <row r="13211" spans="237:240" x14ac:dyDescent="0.3">
      <c r="IC13211" s="200" t="s">
        <v>29715</v>
      </c>
      <c r="ID13211" s="200" t="s">
        <v>29716</v>
      </c>
      <c r="IE13211" s="200" t="s">
        <v>29717</v>
      </c>
      <c r="IF13211" s="200" t="s">
        <v>21823</v>
      </c>
    </row>
    <row r="13212" spans="237:240" x14ac:dyDescent="0.3">
      <c r="IC13212" s="200" t="s">
        <v>29718</v>
      </c>
      <c r="ID13212" s="200" t="s">
        <v>29719</v>
      </c>
      <c r="IE13212" s="200" t="s">
        <v>29720</v>
      </c>
      <c r="IF13212" s="200" t="s">
        <v>21823</v>
      </c>
    </row>
    <row r="13213" spans="237:240" x14ac:dyDescent="0.3">
      <c r="IC13213" s="200" t="s">
        <v>29721</v>
      </c>
      <c r="ID13213" s="200" t="s">
        <v>29722</v>
      </c>
      <c r="IE13213" s="200" t="s">
        <v>29723</v>
      </c>
      <c r="IF13213" s="200" t="s">
        <v>21823</v>
      </c>
    </row>
    <row r="13214" spans="237:240" x14ac:dyDescent="0.3">
      <c r="IC13214" s="200" t="s">
        <v>29724</v>
      </c>
      <c r="ID13214" s="200" t="s">
        <v>29725</v>
      </c>
      <c r="IE13214" s="200" t="s">
        <v>29726</v>
      </c>
      <c r="IF13214" s="200" t="s">
        <v>21823</v>
      </c>
    </row>
    <row r="13215" spans="237:240" x14ac:dyDescent="0.3">
      <c r="IC13215" s="200" t="s">
        <v>29727</v>
      </c>
      <c r="ID13215" s="200" t="s">
        <v>29728</v>
      </c>
      <c r="IE13215" s="200" t="s">
        <v>29729</v>
      </c>
      <c r="IF13215" s="200" t="s">
        <v>21823</v>
      </c>
    </row>
    <row r="13216" spans="237:240" x14ac:dyDescent="0.3">
      <c r="IC13216" s="200" t="s">
        <v>29730</v>
      </c>
      <c r="ID13216" s="200" t="s">
        <v>29731</v>
      </c>
      <c r="IE13216" s="200" t="s">
        <v>29732</v>
      </c>
      <c r="IF13216" s="200" t="s">
        <v>21823</v>
      </c>
    </row>
    <row r="13217" spans="237:240" x14ac:dyDescent="0.3">
      <c r="IC13217" s="200" t="s">
        <v>29733</v>
      </c>
      <c r="ID13217" s="200" t="s">
        <v>29734</v>
      </c>
      <c r="IE13217" s="200" t="s">
        <v>29735</v>
      </c>
      <c r="IF13217" s="200" t="s">
        <v>21823</v>
      </c>
    </row>
    <row r="13218" spans="237:240" x14ac:dyDescent="0.3">
      <c r="IC13218" s="200" t="s">
        <v>29736</v>
      </c>
      <c r="ID13218" s="200" t="s">
        <v>29737</v>
      </c>
      <c r="IE13218" s="200" t="s">
        <v>29738</v>
      </c>
      <c r="IF13218" s="200" t="s">
        <v>21823</v>
      </c>
    </row>
    <row r="13219" spans="237:240" x14ac:dyDescent="0.3">
      <c r="IC13219" s="200" t="s">
        <v>29739</v>
      </c>
      <c r="ID13219" s="200" t="s">
        <v>29740</v>
      </c>
      <c r="IE13219" s="200" t="s">
        <v>29741</v>
      </c>
      <c r="IF13219" s="200" t="s">
        <v>21823</v>
      </c>
    </row>
    <row r="13220" spans="237:240" x14ac:dyDescent="0.3">
      <c r="IC13220" s="200" t="s">
        <v>29742</v>
      </c>
      <c r="ID13220" s="200" t="s">
        <v>29743</v>
      </c>
      <c r="IE13220" s="200" t="s">
        <v>29744</v>
      </c>
      <c r="IF13220" s="200" t="s">
        <v>21823</v>
      </c>
    </row>
    <row r="13221" spans="237:240" x14ac:dyDescent="0.3">
      <c r="IC13221" s="200" t="s">
        <v>29745</v>
      </c>
      <c r="ID13221" s="200" t="s">
        <v>29746</v>
      </c>
      <c r="IE13221" s="200" t="s">
        <v>29747</v>
      </c>
      <c r="IF13221" s="200" t="s">
        <v>21823</v>
      </c>
    </row>
    <row r="13222" spans="237:240" x14ac:dyDescent="0.3">
      <c r="IC13222" s="200" t="s">
        <v>29748</v>
      </c>
      <c r="ID13222" s="200" t="s">
        <v>29749</v>
      </c>
      <c r="IE13222" s="200" t="s">
        <v>29750</v>
      </c>
      <c r="IF13222" s="200" t="s">
        <v>21823</v>
      </c>
    </row>
    <row r="13223" spans="237:240" x14ac:dyDescent="0.3">
      <c r="IC13223" s="200" t="s">
        <v>29751</v>
      </c>
      <c r="ID13223" s="200" t="s">
        <v>29752</v>
      </c>
      <c r="IE13223" s="200" t="s">
        <v>29753</v>
      </c>
      <c r="IF13223" s="200" t="s">
        <v>21823</v>
      </c>
    </row>
    <row r="13224" spans="237:240" x14ac:dyDescent="0.3">
      <c r="IC13224" s="200" t="s">
        <v>29754</v>
      </c>
      <c r="ID13224" s="200" t="s">
        <v>29755</v>
      </c>
      <c r="IE13224" s="200" t="s">
        <v>29756</v>
      </c>
      <c r="IF13224" s="200" t="s">
        <v>21823</v>
      </c>
    </row>
    <row r="13225" spans="237:240" x14ac:dyDescent="0.3">
      <c r="IC13225" s="200" t="s">
        <v>29757</v>
      </c>
      <c r="ID13225" s="200" t="s">
        <v>28906</v>
      </c>
      <c r="IE13225" s="200" t="s">
        <v>29758</v>
      </c>
      <c r="IF13225" s="200" t="s">
        <v>21823</v>
      </c>
    </row>
    <row r="13226" spans="237:240" x14ac:dyDescent="0.3">
      <c r="IC13226" s="200" t="s">
        <v>29759</v>
      </c>
      <c r="ID13226" s="200" t="s">
        <v>29760</v>
      </c>
      <c r="IE13226" s="200" t="s">
        <v>29761</v>
      </c>
      <c r="IF13226" s="200" t="s">
        <v>21823</v>
      </c>
    </row>
    <row r="13227" spans="237:240" x14ac:dyDescent="0.3">
      <c r="IC13227" s="200" t="s">
        <v>29762</v>
      </c>
      <c r="ID13227" s="200" t="s">
        <v>29763</v>
      </c>
      <c r="IE13227" s="200" t="s">
        <v>29764</v>
      </c>
      <c r="IF13227" s="200" t="s">
        <v>21823</v>
      </c>
    </row>
    <row r="13228" spans="237:240" x14ac:dyDescent="0.3">
      <c r="IC13228" s="200" t="s">
        <v>29765</v>
      </c>
      <c r="ID13228" s="200" t="s">
        <v>29766</v>
      </c>
      <c r="IE13228" s="200" t="s">
        <v>29767</v>
      </c>
      <c r="IF13228" s="200" t="s">
        <v>21823</v>
      </c>
    </row>
    <row r="13229" spans="237:240" x14ac:dyDescent="0.3">
      <c r="IC13229" s="200" t="s">
        <v>29768</v>
      </c>
      <c r="ID13229" s="200" t="s">
        <v>29769</v>
      </c>
      <c r="IE13229" s="200" t="s">
        <v>29770</v>
      </c>
      <c r="IF13229" s="200" t="s">
        <v>21823</v>
      </c>
    </row>
    <row r="13230" spans="237:240" x14ac:dyDescent="0.3">
      <c r="IC13230" s="200" t="s">
        <v>29771</v>
      </c>
      <c r="ID13230" s="200" t="s">
        <v>29772</v>
      </c>
      <c r="IE13230" s="200" t="s">
        <v>29773</v>
      </c>
      <c r="IF13230" s="200" t="s">
        <v>21823</v>
      </c>
    </row>
    <row r="13231" spans="237:240" x14ac:dyDescent="0.3">
      <c r="IC13231" s="200" t="s">
        <v>29774</v>
      </c>
      <c r="ID13231" s="200" t="s">
        <v>29775</v>
      </c>
      <c r="IE13231" s="200" t="s">
        <v>29776</v>
      </c>
      <c r="IF13231" s="200" t="s">
        <v>21823</v>
      </c>
    </row>
    <row r="13232" spans="237:240" x14ac:dyDescent="0.3">
      <c r="IC13232" s="200" t="s">
        <v>29777</v>
      </c>
      <c r="ID13232" s="200" t="s">
        <v>24735</v>
      </c>
      <c r="IE13232" s="200" t="s">
        <v>29778</v>
      </c>
      <c r="IF13232" s="200" t="s">
        <v>21823</v>
      </c>
    </row>
    <row r="13233" spans="237:240" x14ac:dyDescent="0.3">
      <c r="IC13233" s="200" t="s">
        <v>29779</v>
      </c>
      <c r="ID13233" s="200" t="s">
        <v>19354</v>
      </c>
      <c r="IE13233" s="200" t="s">
        <v>29780</v>
      </c>
      <c r="IF13233" s="200" t="s">
        <v>21823</v>
      </c>
    </row>
    <row r="13234" spans="237:240" x14ac:dyDescent="0.3">
      <c r="IC13234" s="200" t="s">
        <v>29781</v>
      </c>
      <c r="ID13234" s="200" t="s">
        <v>29782</v>
      </c>
      <c r="IE13234" s="200" t="s">
        <v>29783</v>
      </c>
      <c r="IF13234" s="200" t="s">
        <v>21823</v>
      </c>
    </row>
    <row r="13235" spans="237:240" x14ac:dyDescent="0.3">
      <c r="IC13235" s="200" t="s">
        <v>29784</v>
      </c>
      <c r="ID13235" s="200" t="s">
        <v>29785</v>
      </c>
      <c r="IE13235" s="200" t="s">
        <v>29786</v>
      </c>
      <c r="IF13235" s="200" t="s">
        <v>21823</v>
      </c>
    </row>
    <row r="13236" spans="237:240" x14ac:dyDescent="0.3">
      <c r="IC13236" s="200" t="s">
        <v>29787</v>
      </c>
      <c r="ID13236" s="200" t="s">
        <v>29788</v>
      </c>
      <c r="IE13236" s="200" t="s">
        <v>29789</v>
      </c>
      <c r="IF13236" s="200" t="s">
        <v>21823</v>
      </c>
    </row>
    <row r="13237" spans="237:240" x14ac:dyDescent="0.3">
      <c r="IC13237" s="200" t="s">
        <v>29790</v>
      </c>
      <c r="ID13237" s="200" t="s">
        <v>29791</v>
      </c>
      <c r="IE13237" s="200" t="s">
        <v>29792</v>
      </c>
      <c r="IF13237" s="200" t="s">
        <v>21823</v>
      </c>
    </row>
    <row r="13238" spans="237:240" x14ac:dyDescent="0.3">
      <c r="IC13238" s="200" t="s">
        <v>29793</v>
      </c>
      <c r="ID13238" s="200" t="s">
        <v>29794</v>
      </c>
      <c r="IE13238" s="200" t="s">
        <v>29795</v>
      </c>
      <c r="IF13238" s="200" t="s">
        <v>21823</v>
      </c>
    </row>
    <row r="13239" spans="237:240" x14ac:dyDescent="0.3">
      <c r="IC13239" s="200" t="s">
        <v>29793</v>
      </c>
      <c r="ID13239" s="200" t="s">
        <v>29796</v>
      </c>
      <c r="IE13239" s="200" t="s">
        <v>29797</v>
      </c>
      <c r="IF13239" s="200" t="s">
        <v>21823</v>
      </c>
    </row>
    <row r="13240" spans="237:240" x14ac:dyDescent="0.3">
      <c r="IC13240" s="200" t="s">
        <v>29798</v>
      </c>
      <c r="ID13240" s="200" t="s">
        <v>29799</v>
      </c>
      <c r="IE13240" s="200" t="s">
        <v>29800</v>
      </c>
      <c r="IF13240" s="200" t="s">
        <v>21823</v>
      </c>
    </row>
    <row r="13241" spans="237:240" x14ac:dyDescent="0.3">
      <c r="IC13241" s="200" t="s">
        <v>29801</v>
      </c>
      <c r="ID13241" s="200" t="s">
        <v>29802</v>
      </c>
      <c r="IE13241" s="200" t="s">
        <v>29803</v>
      </c>
      <c r="IF13241" s="200" t="s">
        <v>21823</v>
      </c>
    </row>
    <row r="13242" spans="237:240" x14ac:dyDescent="0.3">
      <c r="IC13242" s="200" t="s">
        <v>29804</v>
      </c>
      <c r="ID13242" s="200" t="s">
        <v>29805</v>
      </c>
      <c r="IE13242" s="200" t="s">
        <v>29806</v>
      </c>
      <c r="IF13242" s="200" t="s">
        <v>21823</v>
      </c>
    </row>
    <row r="13243" spans="237:240" x14ac:dyDescent="0.3">
      <c r="IC13243" s="200" t="s">
        <v>29807</v>
      </c>
      <c r="ID13243" s="200" t="s">
        <v>29808</v>
      </c>
      <c r="IE13243" s="200" t="s">
        <v>29809</v>
      </c>
      <c r="IF13243" s="200" t="s">
        <v>21823</v>
      </c>
    </row>
    <row r="13244" spans="237:240" x14ac:dyDescent="0.3">
      <c r="IC13244" s="200" t="s">
        <v>29810</v>
      </c>
      <c r="ID13244" s="200" t="s">
        <v>29811</v>
      </c>
      <c r="IE13244" s="200" t="s">
        <v>29812</v>
      </c>
      <c r="IF13244" s="200" t="s">
        <v>21823</v>
      </c>
    </row>
    <row r="13245" spans="237:240" x14ac:dyDescent="0.3">
      <c r="IC13245" s="200" t="s">
        <v>29813</v>
      </c>
      <c r="ID13245" s="200" t="s">
        <v>29814</v>
      </c>
      <c r="IE13245" s="200" t="s">
        <v>29815</v>
      </c>
      <c r="IF13245" s="200" t="s">
        <v>21823</v>
      </c>
    </row>
    <row r="13246" spans="237:240" x14ac:dyDescent="0.3">
      <c r="IC13246" s="200" t="s">
        <v>29816</v>
      </c>
      <c r="ID13246" s="200" t="s">
        <v>29817</v>
      </c>
      <c r="IE13246" s="200" t="s">
        <v>29818</v>
      </c>
      <c r="IF13246" s="200" t="s">
        <v>21823</v>
      </c>
    </row>
    <row r="13247" spans="237:240" x14ac:dyDescent="0.3">
      <c r="IC13247" s="200" t="s">
        <v>29819</v>
      </c>
      <c r="ID13247" s="200" t="s">
        <v>22284</v>
      </c>
      <c r="IE13247" s="200" t="s">
        <v>29820</v>
      </c>
      <c r="IF13247" s="200" t="s">
        <v>21823</v>
      </c>
    </row>
    <row r="13248" spans="237:240" x14ac:dyDescent="0.3">
      <c r="IC13248" s="200" t="s">
        <v>29821</v>
      </c>
      <c r="ID13248" s="200" t="s">
        <v>29822</v>
      </c>
      <c r="IE13248" s="200" t="s">
        <v>29823</v>
      </c>
      <c r="IF13248" s="200" t="s">
        <v>21823</v>
      </c>
    </row>
    <row r="13249" spans="237:240" x14ac:dyDescent="0.3">
      <c r="IC13249" s="200" t="s">
        <v>29824</v>
      </c>
      <c r="ID13249" s="200" t="s">
        <v>29825</v>
      </c>
      <c r="IE13249" s="200" t="s">
        <v>29826</v>
      </c>
      <c r="IF13249" s="200" t="s">
        <v>21823</v>
      </c>
    </row>
    <row r="13250" spans="237:240" x14ac:dyDescent="0.3">
      <c r="IC13250" s="200" t="s">
        <v>29827</v>
      </c>
      <c r="ID13250" s="200" t="s">
        <v>24328</v>
      </c>
      <c r="IE13250" s="200" t="s">
        <v>29828</v>
      </c>
      <c r="IF13250" s="200" t="s">
        <v>21823</v>
      </c>
    </row>
    <row r="13251" spans="237:240" x14ac:dyDescent="0.3">
      <c r="IC13251" s="200" t="s">
        <v>29829</v>
      </c>
      <c r="ID13251" s="200" t="s">
        <v>29830</v>
      </c>
      <c r="IE13251" s="200" t="s">
        <v>29831</v>
      </c>
      <c r="IF13251" s="200" t="s">
        <v>21823</v>
      </c>
    </row>
    <row r="13252" spans="237:240" x14ac:dyDescent="0.3">
      <c r="IC13252" s="200" t="s">
        <v>29832</v>
      </c>
      <c r="ID13252" s="200" t="s">
        <v>29833</v>
      </c>
      <c r="IE13252" s="200" t="s">
        <v>29834</v>
      </c>
      <c r="IF13252" s="200" t="s">
        <v>21823</v>
      </c>
    </row>
    <row r="13253" spans="237:240" x14ac:dyDescent="0.3">
      <c r="IC13253" s="200" t="s">
        <v>29835</v>
      </c>
      <c r="ID13253" s="200" t="s">
        <v>29836</v>
      </c>
      <c r="IE13253" s="200" t="s">
        <v>29837</v>
      </c>
      <c r="IF13253" s="200" t="s">
        <v>21823</v>
      </c>
    </row>
    <row r="13254" spans="237:240" x14ac:dyDescent="0.3">
      <c r="IC13254" s="200" t="s">
        <v>29838</v>
      </c>
      <c r="ID13254" s="200" t="s">
        <v>29839</v>
      </c>
      <c r="IE13254" s="200" t="s">
        <v>29840</v>
      </c>
      <c r="IF13254" s="200" t="s">
        <v>21823</v>
      </c>
    </row>
    <row r="13255" spans="237:240" x14ac:dyDescent="0.3">
      <c r="IC13255" s="200" t="s">
        <v>29841</v>
      </c>
      <c r="ID13255" s="200" t="s">
        <v>29842</v>
      </c>
      <c r="IE13255" s="200" t="s">
        <v>29843</v>
      </c>
      <c r="IF13255" s="200" t="s">
        <v>23644</v>
      </c>
    </row>
    <row r="13256" spans="237:240" x14ac:dyDescent="0.3">
      <c r="IC13256" s="200" t="s">
        <v>29844</v>
      </c>
      <c r="ID13256" s="200" t="s">
        <v>29842</v>
      </c>
      <c r="IE13256" s="200" t="s">
        <v>29843</v>
      </c>
      <c r="IF13256" s="200" t="s">
        <v>23644</v>
      </c>
    </row>
    <row r="13257" spans="237:240" x14ac:dyDescent="0.3">
      <c r="IC13257" s="200" t="s">
        <v>29845</v>
      </c>
      <c r="ID13257" s="200" t="s">
        <v>29842</v>
      </c>
      <c r="IE13257" s="200" t="s">
        <v>29843</v>
      </c>
      <c r="IF13257" s="200" t="s">
        <v>23644</v>
      </c>
    </row>
    <row r="13258" spans="237:240" x14ac:dyDescent="0.3">
      <c r="IC13258" s="200" t="s">
        <v>29846</v>
      </c>
      <c r="ID13258" s="200" t="s">
        <v>29847</v>
      </c>
      <c r="IE13258" s="200" t="s">
        <v>29848</v>
      </c>
      <c r="IF13258" s="200" t="s">
        <v>23644</v>
      </c>
    </row>
    <row r="13259" spans="237:240" x14ac:dyDescent="0.3">
      <c r="IC13259" s="200" t="s">
        <v>29849</v>
      </c>
      <c r="ID13259" s="200" t="s">
        <v>29850</v>
      </c>
      <c r="IE13259" s="200" t="s">
        <v>29851</v>
      </c>
      <c r="IF13259" s="200" t="s">
        <v>23644</v>
      </c>
    </row>
    <row r="13260" spans="237:240" x14ac:dyDescent="0.3">
      <c r="IC13260" s="200" t="s">
        <v>29852</v>
      </c>
      <c r="ID13260" s="200" t="s">
        <v>29853</v>
      </c>
      <c r="IE13260" s="200" t="s">
        <v>29854</v>
      </c>
      <c r="IF13260" s="200" t="s">
        <v>23644</v>
      </c>
    </row>
    <row r="13261" spans="237:240" x14ac:dyDescent="0.3">
      <c r="IC13261" s="200" t="s">
        <v>29855</v>
      </c>
      <c r="ID13261" s="200" t="s">
        <v>29856</v>
      </c>
      <c r="IE13261" s="200" t="s">
        <v>29857</v>
      </c>
      <c r="IF13261" s="200" t="s">
        <v>23644</v>
      </c>
    </row>
    <row r="13262" spans="237:240" x14ac:dyDescent="0.3">
      <c r="IC13262" s="200" t="s">
        <v>29858</v>
      </c>
      <c r="ID13262" s="200" t="s">
        <v>29859</v>
      </c>
      <c r="IE13262" s="200" t="s">
        <v>29860</v>
      </c>
      <c r="IF13262" s="200" t="s">
        <v>23644</v>
      </c>
    </row>
    <row r="13263" spans="237:240" x14ac:dyDescent="0.3">
      <c r="IC13263" s="200" t="s">
        <v>29861</v>
      </c>
      <c r="ID13263" s="200" t="s">
        <v>29862</v>
      </c>
      <c r="IE13263" s="200" t="s">
        <v>29863</v>
      </c>
      <c r="IF13263" s="200" t="s">
        <v>23644</v>
      </c>
    </row>
    <row r="13264" spans="237:240" x14ac:dyDescent="0.3">
      <c r="IC13264" s="200" t="s">
        <v>29864</v>
      </c>
      <c r="ID13264" s="200" t="s">
        <v>29865</v>
      </c>
      <c r="IE13264" s="200" t="s">
        <v>29866</v>
      </c>
      <c r="IF13264" s="200" t="s">
        <v>23644</v>
      </c>
    </row>
    <row r="13265" spans="237:240" x14ac:dyDescent="0.3">
      <c r="IC13265" s="200" t="s">
        <v>29867</v>
      </c>
      <c r="ID13265" s="200" t="s">
        <v>29868</v>
      </c>
      <c r="IE13265" s="200" t="s">
        <v>29869</v>
      </c>
      <c r="IF13265" s="200" t="s">
        <v>23644</v>
      </c>
    </row>
    <row r="13266" spans="237:240" x14ac:dyDescent="0.3">
      <c r="IC13266" s="200" t="s">
        <v>29870</v>
      </c>
      <c r="ID13266" s="200" t="s">
        <v>29871</v>
      </c>
      <c r="IE13266" s="200" t="s">
        <v>29872</v>
      </c>
      <c r="IF13266" s="200" t="s">
        <v>23644</v>
      </c>
    </row>
    <row r="13267" spans="237:240" x14ac:dyDescent="0.3">
      <c r="IC13267" s="200" t="s">
        <v>29873</v>
      </c>
      <c r="ID13267" s="200" t="s">
        <v>29874</v>
      </c>
      <c r="IE13267" s="200" t="s">
        <v>29875</v>
      </c>
      <c r="IF13267" s="200" t="s">
        <v>23644</v>
      </c>
    </row>
    <row r="13268" spans="237:240" x14ac:dyDescent="0.3">
      <c r="IC13268" s="200" t="s">
        <v>29876</v>
      </c>
      <c r="ID13268" s="200" t="s">
        <v>29877</v>
      </c>
      <c r="IE13268" s="200" t="s">
        <v>29878</v>
      </c>
      <c r="IF13268" s="200" t="s">
        <v>23644</v>
      </c>
    </row>
    <row r="13269" spans="237:240" x14ac:dyDescent="0.3">
      <c r="IC13269" s="200" t="s">
        <v>29876</v>
      </c>
      <c r="ID13269" s="200" t="s">
        <v>29879</v>
      </c>
      <c r="IE13269" s="200" t="s">
        <v>29880</v>
      </c>
      <c r="IF13269" s="200" t="s">
        <v>23644</v>
      </c>
    </row>
    <row r="13270" spans="237:240" x14ac:dyDescent="0.3">
      <c r="IC13270" s="200" t="s">
        <v>29881</v>
      </c>
      <c r="ID13270" s="200" t="s">
        <v>29882</v>
      </c>
      <c r="IE13270" s="200" t="s">
        <v>29883</v>
      </c>
      <c r="IF13270" s="200" t="s">
        <v>23644</v>
      </c>
    </row>
    <row r="13271" spans="237:240" x14ac:dyDescent="0.3">
      <c r="IC13271" s="200" t="s">
        <v>29881</v>
      </c>
      <c r="ID13271" s="200" t="s">
        <v>29884</v>
      </c>
      <c r="IE13271" s="200" t="s">
        <v>29885</v>
      </c>
      <c r="IF13271" s="200" t="s">
        <v>23644</v>
      </c>
    </row>
    <row r="13272" spans="237:240" x14ac:dyDescent="0.3">
      <c r="IC13272" s="200" t="s">
        <v>29881</v>
      </c>
      <c r="ID13272" s="200" t="s">
        <v>29886</v>
      </c>
      <c r="IE13272" s="200" t="s">
        <v>29887</v>
      </c>
      <c r="IF13272" s="200" t="s">
        <v>23644</v>
      </c>
    </row>
    <row r="13273" spans="237:240" x14ac:dyDescent="0.3">
      <c r="IC13273" s="200" t="s">
        <v>29888</v>
      </c>
      <c r="ID13273" s="200" t="s">
        <v>29889</v>
      </c>
      <c r="IE13273" s="200" t="s">
        <v>29890</v>
      </c>
      <c r="IF13273" s="200" t="s">
        <v>23644</v>
      </c>
    </row>
    <row r="13274" spans="237:240" x14ac:dyDescent="0.3">
      <c r="IC13274" s="200" t="s">
        <v>29891</v>
      </c>
      <c r="ID13274" s="200" t="s">
        <v>29892</v>
      </c>
      <c r="IE13274" s="200" t="s">
        <v>29893</v>
      </c>
      <c r="IF13274" s="200" t="s">
        <v>23644</v>
      </c>
    </row>
    <row r="13275" spans="237:240" x14ac:dyDescent="0.3">
      <c r="IC13275" s="200" t="s">
        <v>29894</v>
      </c>
      <c r="ID13275" s="200" t="s">
        <v>29489</v>
      </c>
      <c r="IE13275" s="200" t="s">
        <v>29895</v>
      </c>
      <c r="IF13275" s="200" t="s">
        <v>23644</v>
      </c>
    </row>
    <row r="13276" spans="237:240" x14ac:dyDescent="0.3">
      <c r="IC13276" s="200" t="s">
        <v>29896</v>
      </c>
      <c r="ID13276" s="200" t="s">
        <v>29897</v>
      </c>
      <c r="IE13276" s="200" t="s">
        <v>29898</v>
      </c>
      <c r="IF13276" s="200" t="s">
        <v>23644</v>
      </c>
    </row>
    <row r="13277" spans="237:240" x14ac:dyDescent="0.3">
      <c r="IC13277" s="200" t="s">
        <v>29899</v>
      </c>
      <c r="ID13277" s="200" t="s">
        <v>29900</v>
      </c>
      <c r="IE13277" s="200" t="s">
        <v>29901</v>
      </c>
      <c r="IF13277" s="200" t="s">
        <v>23644</v>
      </c>
    </row>
    <row r="13278" spans="237:240" x14ac:dyDescent="0.3">
      <c r="IC13278" s="200" t="s">
        <v>29902</v>
      </c>
      <c r="ID13278" s="200" t="s">
        <v>29903</v>
      </c>
      <c r="IE13278" s="200" t="s">
        <v>29904</v>
      </c>
      <c r="IF13278" s="200" t="s">
        <v>23644</v>
      </c>
    </row>
    <row r="13279" spans="237:240" x14ac:dyDescent="0.3">
      <c r="IC13279" s="200" t="s">
        <v>29905</v>
      </c>
      <c r="ID13279" s="200" t="s">
        <v>29906</v>
      </c>
      <c r="IE13279" s="200" t="s">
        <v>29907</v>
      </c>
      <c r="IF13279" s="200" t="s">
        <v>23644</v>
      </c>
    </row>
    <row r="13280" spans="237:240" x14ac:dyDescent="0.3">
      <c r="IC13280" s="200" t="s">
        <v>29905</v>
      </c>
      <c r="ID13280" s="200" t="s">
        <v>29908</v>
      </c>
      <c r="IE13280" s="200" t="s">
        <v>29909</v>
      </c>
      <c r="IF13280" s="200" t="s">
        <v>23644</v>
      </c>
    </row>
    <row r="13281" spans="237:240" x14ac:dyDescent="0.3">
      <c r="IC13281" s="200" t="s">
        <v>29910</v>
      </c>
      <c r="ID13281" s="200" t="s">
        <v>29911</v>
      </c>
      <c r="IE13281" s="200" t="s">
        <v>29912</v>
      </c>
      <c r="IF13281" s="200" t="s">
        <v>23644</v>
      </c>
    </row>
    <row r="13282" spans="237:240" x14ac:dyDescent="0.3">
      <c r="IC13282" s="200" t="s">
        <v>29910</v>
      </c>
      <c r="ID13282" s="200" t="s">
        <v>29913</v>
      </c>
      <c r="IE13282" s="200" t="s">
        <v>29914</v>
      </c>
      <c r="IF13282" s="200" t="s">
        <v>23644</v>
      </c>
    </row>
    <row r="13283" spans="237:240" x14ac:dyDescent="0.3">
      <c r="IC13283" s="200" t="s">
        <v>29915</v>
      </c>
      <c r="ID13283" s="200" t="s">
        <v>29916</v>
      </c>
      <c r="IE13283" s="200" t="s">
        <v>29917</v>
      </c>
      <c r="IF13283" s="200" t="s">
        <v>23644</v>
      </c>
    </row>
    <row r="13284" spans="237:240" x14ac:dyDescent="0.3">
      <c r="IC13284" s="200" t="s">
        <v>29918</v>
      </c>
      <c r="ID13284" s="200" t="s">
        <v>29919</v>
      </c>
      <c r="IE13284" s="200" t="s">
        <v>29920</v>
      </c>
      <c r="IF13284" s="200" t="s">
        <v>23644</v>
      </c>
    </row>
    <row r="13285" spans="237:240" x14ac:dyDescent="0.3">
      <c r="IC13285" s="200" t="s">
        <v>29921</v>
      </c>
      <c r="ID13285" s="200" t="s">
        <v>29922</v>
      </c>
      <c r="IE13285" s="200" t="s">
        <v>29923</v>
      </c>
      <c r="IF13285" s="200" t="s">
        <v>23644</v>
      </c>
    </row>
    <row r="13286" spans="237:240" x14ac:dyDescent="0.3">
      <c r="IC13286" s="200" t="s">
        <v>29924</v>
      </c>
      <c r="ID13286" s="200" t="s">
        <v>29925</v>
      </c>
      <c r="IE13286" s="200" t="s">
        <v>29926</v>
      </c>
      <c r="IF13286" s="200" t="s">
        <v>23644</v>
      </c>
    </row>
    <row r="13287" spans="237:240" x14ac:dyDescent="0.3">
      <c r="IC13287" s="200" t="s">
        <v>29927</v>
      </c>
      <c r="ID13287" s="200" t="s">
        <v>29928</v>
      </c>
      <c r="IE13287" s="200" t="s">
        <v>29929</v>
      </c>
      <c r="IF13287" s="200" t="s">
        <v>21823</v>
      </c>
    </row>
    <row r="13288" spans="237:240" x14ac:dyDescent="0.3">
      <c r="IC13288" s="200" t="s">
        <v>29930</v>
      </c>
      <c r="ID13288" s="200" t="s">
        <v>29928</v>
      </c>
      <c r="IE13288" s="200" t="s">
        <v>29929</v>
      </c>
      <c r="IF13288" s="200" t="s">
        <v>21823</v>
      </c>
    </row>
    <row r="13289" spans="237:240" x14ac:dyDescent="0.3">
      <c r="IC13289" s="200" t="s">
        <v>29931</v>
      </c>
      <c r="ID13289" s="200" t="s">
        <v>29928</v>
      </c>
      <c r="IE13289" s="200" t="s">
        <v>29929</v>
      </c>
      <c r="IF13289" s="200" t="s">
        <v>21823</v>
      </c>
    </row>
    <row r="13290" spans="237:240" x14ac:dyDescent="0.3">
      <c r="IC13290" s="200" t="s">
        <v>29932</v>
      </c>
      <c r="ID13290" s="200" t="s">
        <v>29928</v>
      </c>
      <c r="IE13290" s="200" t="s">
        <v>29929</v>
      </c>
      <c r="IF13290" s="200" t="s">
        <v>21823</v>
      </c>
    </row>
    <row r="13291" spans="237:240" x14ac:dyDescent="0.3">
      <c r="IC13291" s="200" t="s">
        <v>29933</v>
      </c>
      <c r="ID13291" s="200" t="s">
        <v>29928</v>
      </c>
      <c r="IE13291" s="200" t="s">
        <v>29929</v>
      </c>
      <c r="IF13291" s="200" t="s">
        <v>21823</v>
      </c>
    </row>
    <row r="13292" spans="237:240" x14ac:dyDescent="0.3">
      <c r="IC13292" s="200" t="s">
        <v>29934</v>
      </c>
      <c r="ID13292" s="200" t="s">
        <v>29928</v>
      </c>
      <c r="IE13292" s="200" t="s">
        <v>29929</v>
      </c>
      <c r="IF13292" s="200" t="s">
        <v>21823</v>
      </c>
    </row>
    <row r="13293" spans="237:240" x14ac:dyDescent="0.3">
      <c r="IC13293" s="200" t="s">
        <v>29935</v>
      </c>
      <c r="ID13293" s="200" t="s">
        <v>29928</v>
      </c>
      <c r="IE13293" s="200" t="s">
        <v>29929</v>
      </c>
      <c r="IF13293" s="200" t="s">
        <v>21823</v>
      </c>
    </row>
    <row r="13294" spans="237:240" x14ac:dyDescent="0.3">
      <c r="IC13294" s="200" t="s">
        <v>29936</v>
      </c>
      <c r="ID13294" s="200" t="s">
        <v>29928</v>
      </c>
      <c r="IE13294" s="200" t="s">
        <v>29929</v>
      </c>
      <c r="IF13294" s="200" t="s">
        <v>21823</v>
      </c>
    </row>
    <row r="13295" spans="237:240" x14ac:dyDescent="0.3">
      <c r="IC13295" s="200" t="s">
        <v>29937</v>
      </c>
      <c r="ID13295" s="200" t="s">
        <v>29928</v>
      </c>
      <c r="IE13295" s="200" t="s">
        <v>29929</v>
      </c>
      <c r="IF13295" s="200" t="s">
        <v>21823</v>
      </c>
    </row>
    <row r="13296" spans="237:240" x14ac:dyDescent="0.3">
      <c r="IC13296" s="200" t="s">
        <v>29938</v>
      </c>
      <c r="ID13296" s="200" t="s">
        <v>29928</v>
      </c>
      <c r="IE13296" s="200" t="s">
        <v>29929</v>
      </c>
      <c r="IF13296" s="200" t="s">
        <v>21823</v>
      </c>
    </row>
    <row r="13297" spans="237:240" x14ac:dyDescent="0.3">
      <c r="IC13297" s="200" t="s">
        <v>29939</v>
      </c>
      <c r="ID13297" s="200" t="s">
        <v>29928</v>
      </c>
      <c r="IE13297" s="200" t="s">
        <v>29929</v>
      </c>
      <c r="IF13297" s="200" t="s">
        <v>21823</v>
      </c>
    </row>
    <row r="13298" spans="237:240" x14ac:dyDescent="0.3">
      <c r="IC13298" s="200" t="s">
        <v>29940</v>
      </c>
      <c r="ID13298" s="200" t="s">
        <v>29928</v>
      </c>
      <c r="IE13298" s="200" t="s">
        <v>29929</v>
      </c>
      <c r="IF13298" s="200" t="s">
        <v>21823</v>
      </c>
    </row>
    <row r="13299" spans="237:240" x14ac:dyDescent="0.3">
      <c r="IC13299" s="200" t="s">
        <v>29941</v>
      </c>
      <c r="ID13299" s="200" t="s">
        <v>29928</v>
      </c>
      <c r="IE13299" s="200" t="s">
        <v>29929</v>
      </c>
      <c r="IF13299" s="200" t="s">
        <v>21823</v>
      </c>
    </row>
    <row r="13300" spans="237:240" x14ac:dyDescent="0.3">
      <c r="IC13300" s="200" t="s">
        <v>29942</v>
      </c>
      <c r="ID13300" s="200" t="s">
        <v>29928</v>
      </c>
      <c r="IE13300" s="200" t="s">
        <v>29929</v>
      </c>
      <c r="IF13300" s="200" t="s">
        <v>21823</v>
      </c>
    </row>
    <row r="13301" spans="237:240" x14ac:dyDescent="0.3">
      <c r="IC13301" s="200" t="s">
        <v>29943</v>
      </c>
      <c r="ID13301" s="200" t="s">
        <v>29928</v>
      </c>
      <c r="IE13301" s="200" t="s">
        <v>29929</v>
      </c>
      <c r="IF13301" s="200" t="s">
        <v>21823</v>
      </c>
    </row>
    <row r="13302" spans="237:240" x14ac:dyDescent="0.3">
      <c r="IC13302" s="200" t="s">
        <v>29944</v>
      </c>
      <c r="ID13302" s="200" t="s">
        <v>29928</v>
      </c>
      <c r="IE13302" s="200" t="s">
        <v>29929</v>
      </c>
      <c r="IF13302" s="200" t="s">
        <v>21823</v>
      </c>
    </row>
    <row r="13303" spans="237:240" x14ac:dyDescent="0.3">
      <c r="IC13303" s="200" t="s">
        <v>29945</v>
      </c>
      <c r="ID13303" s="200" t="s">
        <v>29928</v>
      </c>
      <c r="IE13303" s="200" t="s">
        <v>29929</v>
      </c>
      <c r="IF13303" s="200" t="s">
        <v>21823</v>
      </c>
    </row>
    <row r="13304" spans="237:240" x14ac:dyDescent="0.3">
      <c r="IC13304" s="200" t="s">
        <v>29946</v>
      </c>
      <c r="ID13304" s="200" t="s">
        <v>29928</v>
      </c>
      <c r="IE13304" s="200" t="s">
        <v>29929</v>
      </c>
      <c r="IF13304" s="200" t="s">
        <v>21823</v>
      </c>
    </row>
    <row r="13305" spans="237:240" x14ac:dyDescent="0.3">
      <c r="IC13305" s="200" t="s">
        <v>29947</v>
      </c>
      <c r="ID13305" s="200" t="s">
        <v>29928</v>
      </c>
      <c r="IE13305" s="200" t="s">
        <v>29929</v>
      </c>
      <c r="IF13305" s="200" t="s">
        <v>21823</v>
      </c>
    </row>
    <row r="13306" spans="237:240" x14ac:dyDescent="0.3">
      <c r="IC13306" s="200" t="s">
        <v>29948</v>
      </c>
      <c r="ID13306" s="200" t="s">
        <v>29928</v>
      </c>
      <c r="IE13306" s="200" t="s">
        <v>29929</v>
      </c>
      <c r="IF13306" s="200" t="s">
        <v>21823</v>
      </c>
    </row>
    <row r="13307" spans="237:240" x14ac:dyDescent="0.3">
      <c r="IC13307" s="200" t="s">
        <v>29949</v>
      </c>
      <c r="ID13307" s="200" t="s">
        <v>29928</v>
      </c>
      <c r="IE13307" s="200" t="s">
        <v>29929</v>
      </c>
      <c r="IF13307" s="200" t="s">
        <v>21823</v>
      </c>
    </row>
    <row r="13308" spans="237:240" x14ac:dyDescent="0.3">
      <c r="IC13308" s="200" t="s">
        <v>29950</v>
      </c>
      <c r="ID13308" s="200" t="s">
        <v>29928</v>
      </c>
      <c r="IE13308" s="200" t="s">
        <v>29929</v>
      </c>
      <c r="IF13308" s="200" t="s">
        <v>21823</v>
      </c>
    </row>
    <row r="13309" spans="237:240" x14ac:dyDescent="0.3">
      <c r="IC13309" s="200" t="s">
        <v>29951</v>
      </c>
      <c r="ID13309" s="200" t="s">
        <v>29928</v>
      </c>
      <c r="IE13309" s="200" t="s">
        <v>29929</v>
      </c>
      <c r="IF13309" s="200" t="s">
        <v>21823</v>
      </c>
    </row>
    <row r="13310" spans="237:240" x14ac:dyDescent="0.3">
      <c r="IC13310" s="200" t="s">
        <v>29952</v>
      </c>
      <c r="ID13310" s="200" t="s">
        <v>29928</v>
      </c>
      <c r="IE13310" s="200" t="s">
        <v>29929</v>
      </c>
      <c r="IF13310" s="200" t="s">
        <v>21823</v>
      </c>
    </row>
    <row r="13311" spans="237:240" x14ac:dyDescent="0.3">
      <c r="IC13311" s="200" t="s">
        <v>29953</v>
      </c>
      <c r="ID13311" s="200" t="s">
        <v>29928</v>
      </c>
      <c r="IE13311" s="200" t="s">
        <v>29929</v>
      </c>
      <c r="IF13311" s="200" t="s">
        <v>21823</v>
      </c>
    </row>
    <row r="13312" spans="237:240" x14ac:dyDescent="0.3">
      <c r="IC13312" s="200" t="s">
        <v>29954</v>
      </c>
      <c r="ID13312" s="200" t="s">
        <v>29928</v>
      </c>
      <c r="IE13312" s="200" t="s">
        <v>29929</v>
      </c>
      <c r="IF13312" s="200" t="s">
        <v>21823</v>
      </c>
    </row>
    <row r="13313" spans="237:240" x14ac:dyDescent="0.3">
      <c r="IC13313" s="200" t="s">
        <v>29955</v>
      </c>
      <c r="ID13313" s="200" t="s">
        <v>29928</v>
      </c>
      <c r="IE13313" s="200" t="s">
        <v>29929</v>
      </c>
      <c r="IF13313" s="200" t="s">
        <v>21823</v>
      </c>
    </row>
    <row r="13314" spans="237:240" x14ac:dyDescent="0.3">
      <c r="IC13314" s="200" t="s">
        <v>29956</v>
      </c>
      <c r="ID13314" s="200" t="s">
        <v>29928</v>
      </c>
      <c r="IE13314" s="200" t="s">
        <v>29929</v>
      </c>
      <c r="IF13314" s="200" t="s">
        <v>21823</v>
      </c>
    </row>
    <row r="13315" spans="237:240" x14ac:dyDescent="0.3">
      <c r="IC13315" s="200" t="s">
        <v>29957</v>
      </c>
      <c r="ID13315" s="200" t="s">
        <v>29958</v>
      </c>
      <c r="IE13315" s="200" t="s">
        <v>29959</v>
      </c>
      <c r="IF13315" s="200" t="s">
        <v>21823</v>
      </c>
    </row>
    <row r="13316" spans="237:240" x14ac:dyDescent="0.3">
      <c r="IC13316" s="200" t="s">
        <v>29960</v>
      </c>
      <c r="ID13316" s="200" t="s">
        <v>23213</v>
      </c>
      <c r="IE13316" s="200" t="s">
        <v>29961</v>
      </c>
      <c r="IF13316" s="200" t="s">
        <v>21823</v>
      </c>
    </row>
    <row r="13317" spans="237:240" x14ac:dyDescent="0.3">
      <c r="IC13317" s="200" t="s">
        <v>29962</v>
      </c>
      <c r="ID13317" s="200" t="s">
        <v>29963</v>
      </c>
      <c r="IE13317" s="200" t="s">
        <v>29964</v>
      </c>
      <c r="IF13317" s="200" t="s">
        <v>21823</v>
      </c>
    </row>
    <row r="13318" spans="237:240" x14ac:dyDescent="0.3">
      <c r="IC13318" s="200" t="s">
        <v>29965</v>
      </c>
      <c r="ID13318" s="200" t="s">
        <v>29966</v>
      </c>
      <c r="IE13318" s="200" t="s">
        <v>29967</v>
      </c>
      <c r="IF13318" s="200" t="s">
        <v>21823</v>
      </c>
    </row>
    <row r="13319" spans="237:240" x14ac:dyDescent="0.3">
      <c r="IC13319" s="200" t="s">
        <v>29968</v>
      </c>
      <c r="ID13319" s="200" t="s">
        <v>29969</v>
      </c>
      <c r="IE13319" s="200" t="s">
        <v>29970</v>
      </c>
      <c r="IF13319" s="200" t="s">
        <v>21823</v>
      </c>
    </row>
    <row r="13320" spans="237:240" x14ac:dyDescent="0.3">
      <c r="IC13320" s="200" t="s">
        <v>29971</v>
      </c>
      <c r="ID13320" s="200" t="s">
        <v>29972</v>
      </c>
      <c r="IE13320" s="200" t="s">
        <v>29973</v>
      </c>
      <c r="IF13320" s="200" t="s">
        <v>21823</v>
      </c>
    </row>
    <row r="13321" spans="237:240" x14ac:dyDescent="0.3">
      <c r="IC13321" s="200" t="s">
        <v>29974</v>
      </c>
      <c r="ID13321" s="200" t="s">
        <v>29975</v>
      </c>
      <c r="IE13321" s="200" t="s">
        <v>29976</v>
      </c>
      <c r="IF13321" s="200" t="s">
        <v>21823</v>
      </c>
    </row>
    <row r="13322" spans="237:240" x14ac:dyDescent="0.3">
      <c r="IC13322" s="200" t="s">
        <v>29977</v>
      </c>
      <c r="ID13322" s="200" t="s">
        <v>29978</v>
      </c>
      <c r="IE13322" s="200" t="s">
        <v>29979</v>
      </c>
      <c r="IF13322" s="200" t="s">
        <v>21823</v>
      </c>
    </row>
    <row r="13323" spans="237:240" x14ac:dyDescent="0.3">
      <c r="IC13323" s="200" t="s">
        <v>29980</v>
      </c>
      <c r="ID13323" s="200" t="s">
        <v>29981</v>
      </c>
      <c r="IE13323" s="200" t="s">
        <v>29982</v>
      </c>
      <c r="IF13323" s="200" t="s">
        <v>21823</v>
      </c>
    </row>
    <row r="13324" spans="237:240" x14ac:dyDescent="0.3">
      <c r="IC13324" s="200" t="s">
        <v>29980</v>
      </c>
      <c r="ID13324" s="200" t="s">
        <v>29983</v>
      </c>
      <c r="IE13324" s="200" t="s">
        <v>29984</v>
      </c>
      <c r="IF13324" s="200" t="s">
        <v>21823</v>
      </c>
    </row>
    <row r="13325" spans="237:240" x14ac:dyDescent="0.3">
      <c r="IC13325" s="200" t="s">
        <v>29985</v>
      </c>
      <c r="ID13325" s="200" t="s">
        <v>29986</v>
      </c>
      <c r="IE13325" s="200" t="s">
        <v>29987</v>
      </c>
      <c r="IF13325" s="200" t="s">
        <v>21823</v>
      </c>
    </row>
    <row r="13326" spans="237:240" x14ac:dyDescent="0.3">
      <c r="IC13326" s="200" t="s">
        <v>29988</v>
      </c>
      <c r="ID13326" s="200" t="s">
        <v>29989</v>
      </c>
      <c r="IE13326" s="200" t="s">
        <v>29990</v>
      </c>
      <c r="IF13326" s="200" t="s">
        <v>21823</v>
      </c>
    </row>
    <row r="13327" spans="237:240" x14ac:dyDescent="0.3">
      <c r="IC13327" s="200" t="s">
        <v>29988</v>
      </c>
      <c r="ID13327" s="200" t="s">
        <v>29991</v>
      </c>
      <c r="IE13327" s="200" t="s">
        <v>29992</v>
      </c>
      <c r="IF13327" s="200" t="s">
        <v>21823</v>
      </c>
    </row>
    <row r="13328" spans="237:240" x14ac:dyDescent="0.3">
      <c r="IC13328" s="200" t="s">
        <v>29993</v>
      </c>
      <c r="ID13328" s="200" t="s">
        <v>29994</v>
      </c>
      <c r="IE13328" s="200" t="s">
        <v>29995</v>
      </c>
      <c r="IF13328" s="200" t="s">
        <v>21823</v>
      </c>
    </row>
    <row r="13329" spans="237:240" x14ac:dyDescent="0.3">
      <c r="IC13329" s="200" t="s">
        <v>29996</v>
      </c>
      <c r="ID13329" s="200" t="s">
        <v>29997</v>
      </c>
      <c r="IE13329" s="200" t="s">
        <v>29998</v>
      </c>
      <c r="IF13329" s="200" t="s">
        <v>21823</v>
      </c>
    </row>
    <row r="13330" spans="237:240" x14ac:dyDescent="0.3">
      <c r="IC13330" s="200" t="s">
        <v>29999</v>
      </c>
      <c r="ID13330" s="200" t="s">
        <v>30000</v>
      </c>
      <c r="IE13330" s="200" t="s">
        <v>30001</v>
      </c>
      <c r="IF13330" s="200" t="s">
        <v>21823</v>
      </c>
    </row>
    <row r="13331" spans="237:240" x14ac:dyDescent="0.3">
      <c r="IC13331" s="200" t="s">
        <v>30002</v>
      </c>
      <c r="ID13331" s="200" t="s">
        <v>30003</v>
      </c>
      <c r="IE13331" s="200" t="s">
        <v>30004</v>
      </c>
      <c r="IF13331" s="200" t="s">
        <v>21823</v>
      </c>
    </row>
    <row r="13332" spans="237:240" x14ac:dyDescent="0.3">
      <c r="IC13332" s="200" t="s">
        <v>30005</v>
      </c>
      <c r="ID13332" s="200" t="s">
        <v>30006</v>
      </c>
      <c r="IE13332" s="200" t="s">
        <v>30007</v>
      </c>
      <c r="IF13332" s="200" t="s">
        <v>21823</v>
      </c>
    </row>
    <row r="13333" spans="237:240" x14ac:dyDescent="0.3">
      <c r="IC13333" s="200" t="s">
        <v>30005</v>
      </c>
      <c r="ID13333" s="200" t="s">
        <v>30008</v>
      </c>
      <c r="IE13333" s="200" t="s">
        <v>30009</v>
      </c>
      <c r="IF13333" s="200" t="s">
        <v>21823</v>
      </c>
    </row>
    <row r="13334" spans="237:240" x14ac:dyDescent="0.3">
      <c r="IC13334" s="200" t="s">
        <v>30005</v>
      </c>
      <c r="ID13334" s="200" t="s">
        <v>30010</v>
      </c>
      <c r="IE13334" s="200" t="s">
        <v>30011</v>
      </c>
      <c r="IF13334" s="200" t="s">
        <v>21823</v>
      </c>
    </row>
    <row r="13335" spans="237:240" x14ac:dyDescent="0.3">
      <c r="IC13335" s="200" t="s">
        <v>30012</v>
      </c>
      <c r="ID13335" s="200" t="s">
        <v>30013</v>
      </c>
      <c r="IE13335" s="200" t="s">
        <v>30014</v>
      </c>
      <c r="IF13335" s="200" t="s">
        <v>21823</v>
      </c>
    </row>
    <row r="13336" spans="237:240" x14ac:dyDescent="0.3">
      <c r="IC13336" s="200" t="s">
        <v>30015</v>
      </c>
      <c r="ID13336" s="200" t="s">
        <v>30016</v>
      </c>
      <c r="IE13336" s="200" t="s">
        <v>30017</v>
      </c>
      <c r="IF13336" s="200" t="s">
        <v>21823</v>
      </c>
    </row>
    <row r="13337" spans="237:240" x14ac:dyDescent="0.3">
      <c r="IC13337" s="200" t="s">
        <v>30018</v>
      </c>
      <c r="ID13337" s="200" t="s">
        <v>30019</v>
      </c>
      <c r="IE13337" s="200" t="s">
        <v>30020</v>
      </c>
      <c r="IF13337" s="200" t="s">
        <v>21823</v>
      </c>
    </row>
    <row r="13338" spans="237:240" x14ac:dyDescent="0.3">
      <c r="IC13338" s="200" t="s">
        <v>30021</v>
      </c>
      <c r="ID13338" s="200" t="s">
        <v>30022</v>
      </c>
      <c r="IE13338" s="200" t="s">
        <v>30023</v>
      </c>
      <c r="IF13338" s="200" t="s">
        <v>21823</v>
      </c>
    </row>
    <row r="13339" spans="237:240" x14ac:dyDescent="0.3">
      <c r="IC13339" s="200" t="s">
        <v>30024</v>
      </c>
      <c r="ID13339" s="200" t="s">
        <v>1224</v>
      </c>
      <c r="IE13339" s="200" t="s">
        <v>30025</v>
      </c>
      <c r="IF13339" s="200" t="s">
        <v>21823</v>
      </c>
    </row>
    <row r="13340" spans="237:240" x14ac:dyDescent="0.3">
      <c r="IC13340" s="200" t="s">
        <v>30026</v>
      </c>
      <c r="ID13340" s="200" t="s">
        <v>30027</v>
      </c>
      <c r="IE13340" s="200" t="s">
        <v>30028</v>
      </c>
      <c r="IF13340" s="200" t="s">
        <v>21823</v>
      </c>
    </row>
    <row r="13341" spans="237:240" x14ac:dyDescent="0.3">
      <c r="IC13341" s="200" t="s">
        <v>30029</v>
      </c>
      <c r="ID13341" s="200" t="s">
        <v>30030</v>
      </c>
      <c r="IE13341" s="200" t="s">
        <v>30031</v>
      </c>
      <c r="IF13341" s="200" t="s">
        <v>21823</v>
      </c>
    </row>
    <row r="13342" spans="237:240" x14ac:dyDescent="0.3">
      <c r="IC13342" s="200" t="s">
        <v>30032</v>
      </c>
      <c r="ID13342" s="200" t="s">
        <v>30033</v>
      </c>
      <c r="IE13342" s="200" t="s">
        <v>30034</v>
      </c>
      <c r="IF13342" s="200" t="s">
        <v>21823</v>
      </c>
    </row>
    <row r="13343" spans="237:240" x14ac:dyDescent="0.3">
      <c r="IC13343" s="200" t="s">
        <v>30035</v>
      </c>
      <c r="ID13343" s="200" t="s">
        <v>30036</v>
      </c>
      <c r="IE13343" s="200" t="s">
        <v>30037</v>
      </c>
      <c r="IF13343" s="200" t="s">
        <v>21823</v>
      </c>
    </row>
    <row r="13344" spans="237:240" x14ac:dyDescent="0.3">
      <c r="IC13344" s="200" t="s">
        <v>30038</v>
      </c>
      <c r="ID13344" s="200" t="s">
        <v>30039</v>
      </c>
      <c r="IE13344" s="200" t="s">
        <v>30040</v>
      </c>
      <c r="IF13344" s="200" t="s">
        <v>21823</v>
      </c>
    </row>
    <row r="13345" spans="237:240" x14ac:dyDescent="0.3">
      <c r="IC13345" s="200" t="s">
        <v>30041</v>
      </c>
      <c r="ID13345" s="200" t="s">
        <v>30042</v>
      </c>
      <c r="IE13345" s="200" t="s">
        <v>30043</v>
      </c>
      <c r="IF13345" s="200" t="s">
        <v>21823</v>
      </c>
    </row>
    <row r="13346" spans="237:240" x14ac:dyDescent="0.3">
      <c r="IC13346" s="200" t="s">
        <v>30044</v>
      </c>
      <c r="ID13346" s="200" t="s">
        <v>22087</v>
      </c>
      <c r="IE13346" s="200" t="s">
        <v>30045</v>
      </c>
      <c r="IF13346" s="200" t="s">
        <v>21823</v>
      </c>
    </row>
    <row r="13347" spans="237:240" x14ac:dyDescent="0.3">
      <c r="IC13347" s="200" t="s">
        <v>30046</v>
      </c>
      <c r="ID13347" s="200" t="s">
        <v>22087</v>
      </c>
      <c r="IE13347" s="200" t="s">
        <v>30045</v>
      </c>
      <c r="IF13347" s="200" t="s">
        <v>21823</v>
      </c>
    </row>
    <row r="13348" spans="237:240" x14ac:dyDescent="0.3">
      <c r="IC13348" s="200" t="s">
        <v>30047</v>
      </c>
      <c r="ID13348" s="200" t="s">
        <v>22087</v>
      </c>
      <c r="IE13348" s="200" t="s">
        <v>30045</v>
      </c>
      <c r="IF13348" s="200" t="s">
        <v>21823</v>
      </c>
    </row>
    <row r="13349" spans="237:240" x14ac:dyDescent="0.3">
      <c r="IC13349" s="200" t="s">
        <v>30048</v>
      </c>
      <c r="ID13349" s="200" t="s">
        <v>22087</v>
      </c>
      <c r="IE13349" s="200" t="s">
        <v>30045</v>
      </c>
      <c r="IF13349" s="200" t="s">
        <v>21823</v>
      </c>
    </row>
    <row r="13350" spans="237:240" x14ac:dyDescent="0.3">
      <c r="IC13350" s="200" t="s">
        <v>30049</v>
      </c>
      <c r="ID13350" s="200" t="s">
        <v>22087</v>
      </c>
      <c r="IE13350" s="200" t="s">
        <v>30045</v>
      </c>
      <c r="IF13350" s="200" t="s">
        <v>21823</v>
      </c>
    </row>
    <row r="13351" spans="237:240" x14ac:dyDescent="0.3">
      <c r="IC13351" s="200" t="s">
        <v>30050</v>
      </c>
      <c r="ID13351" s="200" t="s">
        <v>30051</v>
      </c>
      <c r="IE13351" s="200" t="s">
        <v>30052</v>
      </c>
      <c r="IF13351" s="200" t="s">
        <v>21823</v>
      </c>
    </row>
    <row r="13352" spans="237:240" x14ac:dyDescent="0.3">
      <c r="IC13352" s="200" t="s">
        <v>30053</v>
      </c>
      <c r="ID13352" s="200" t="s">
        <v>30051</v>
      </c>
      <c r="IE13352" s="200" t="s">
        <v>30052</v>
      </c>
      <c r="IF13352" s="200" t="s">
        <v>21823</v>
      </c>
    </row>
    <row r="13353" spans="237:240" x14ac:dyDescent="0.3">
      <c r="IC13353" s="200" t="s">
        <v>30053</v>
      </c>
      <c r="ID13353" s="200" t="s">
        <v>30054</v>
      </c>
      <c r="IE13353" s="200" t="s">
        <v>30055</v>
      </c>
      <c r="IF13353" s="200" t="s">
        <v>21823</v>
      </c>
    </row>
    <row r="13354" spans="237:240" x14ac:dyDescent="0.3">
      <c r="IC13354" s="200" t="s">
        <v>30056</v>
      </c>
      <c r="ID13354" s="200" t="s">
        <v>30051</v>
      </c>
      <c r="IE13354" s="200" t="s">
        <v>30052</v>
      </c>
      <c r="IF13354" s="200" t="s">
        <v>21823</v>
      </c>
    </row>
    <row r="13355" spans="237:240" x14ac:dyDescent="0.3">
      <c r="IC13355" s="200" t="s">
        <v>30057</v>
      </c>
      <c r="ID13355" s="200" t="s">
        <v>30051</v>
      </c>
      <c r="IE13355" s="200" t="s">
        <v>30052</v>
      </c>
      <c r="IF13355" s="200" t="s">
        <v>21823</v>
      </c>
    </row>
    <row r="13356" spans="237:240" x14ac:dyDescent="0.3">
      <c r="IC13356" s="200" t="s">
        <v>30058</v>
      </c>
      <c r="ID13356" s="200" t="s">
        <v>30059</v>
      </c>
      <c r="IE13356" s="200" t="s">
        <v>30060</v>
      </c>
      <c r="IF13356" s="200" t="s">
        <v>21823</v>
      </c>
    </row>
    <row r="13357" spans="237:240" x14ac:dyDescent="0.3">
      <c r="IC13357" s="200" t="s">
        <v>30061</v>
      </c>
      <c r="ID13357" s="200" t="s">
        <v>30062</v>
      </c>
      <c r="IE13357" s="200" t="s">
        <v>30063</v>
      </c>
      <c r="IF13357" s="200" t="s">
        <v>21823</v>
      </c>
    </row>
    <row r="13358" spans="237:240" x14ac:dyDescent="0.3">
      <c r="IC13358" s="200" t="s">
        <v>30061</v>
      </c>
      <c r="ID13358" s="200" t="s">
        <v>30064</v>
      </c>
      <c r="IE13358" s="200" t="s">
        <v>30065</v>
      </c>
      <c r="IF13358" s="200" t="s">
        <v>21823</v>
      </c>
    </row>
    <row r="13359" spans="237:240" x14ac:dyDescent="0.3">
      <c r="IC13359" s="200" t="s">
        <v>30061</v>
      </c>
      <c r="ID13359" s="200" t="s">
        <v>30066</v>
      </c>
      <c r="IE13359" s="200" t="s">
        <v>30067</v>
      </c>
      <c r="IF13359" s="200" t="s">
        <v>21823</v>
      </c>
    </row>
    <row r="13360" spans="237:240" x14ac:dyDescent="0.3">
      <c r="IC13360" s="200" t="s">
        <v>30061</v>
      </c>
      <c r="ID13360" s="200" t="s">
        <v>30068</v>
      </c>
      <c r="IE13360" s="200" t="s">
        <v>30069</v>
      </c>
      <c r="IF13360" s="200" t="s">
        <v>21823</v>
      </c>
    </row>
    <row r="13361" spans="237:240" x14ac:dyDescent="0.3">
      <c r="IC13361" s="200" t="s">
        <v>30070</v>
      </c>
      <c r="ID13361" s="200" t="s">
        <v>30071</v>
      </c>
      <c r="IE13361" s="200" t="s">
        <v>30072</v>
      </c>
      <c r="IF13361" s="200" t="s">
        <v>21823</v>
      </c>
    </row>
    <row r="13362" spans="237:240" x14ac:dyDescent="0.3">
      <c r="IC13362" s="200" t="s">
        <v>30070</v>
      </c>
      <c r="ID13362" s="200" t="s">
        <v>30073</v>
      </c>
      <c r="IE13362" s="200" t="s">
        <v>30074</v>
      </c>
      <c r="IF13362" s="200" t="s">
        <v>21823</v>
      </c>
    </row>
    <row r="13363" spans="237:240" x14ac:dyDescent="0.3">
      <c r="IC13363" s="200" t="s">
        <v>30070</v>
      </c>
      <c r="ID13363" s="200" t="s">
        <v>30075</v>
      </c>
      <c r="IE13363" s="200" t="s">
        <v>30076</v>
      </c>
      <c r="IF13363" s="200" t="s">
        <v>21823</v>
      </c>
    </row>
    <row r="13364" spans="237:240" x14ac:dyDescent="0.3">
      <c r="IC13364" s="200" t="s">
        <v>30077</v>
      </c>
      <c r="ID13364" s="200" t="s">
        <v>30078</v>
      </c>
      <c r="IE13364" s="200" t="s">
        <v>30079</v>
      </c>
      <c r="IF13364" s="200" t="s">
        <v>21823</v>
      </c>
    </row>
    <row r="13365" spans="237:240" x14ac:dyDescent="0.3">
      <c r="IC13365" s="200" t="s">
        <v>30080</v>
      </c>
      <c r="ID13365" s="200" t="s">
        <v>30081</v>
      </c>
      <c r="IE13365" s="200" t="s">
        <v>30082</v>
      </c>
      <c r="IF13365" s="200" t="s">
        <v>21823</v>
      </c>
    </row>
    <row r="13366" spans="237:240" x14ac:dyDescent="0.3">
      <c r="IC13366" s="200" t="s">
        <v>30083</v>
      </c>
      <c r="ID13366" s="200" t="s">
        <v>30084</v>
      </c>
      <c r="IE13366" s="200" t="s">
        <v>30085</v>
      </c>
      <c r="IF13366" s="200" t="s">
        <v>21823</v>
      </c>
    </row>
    <row r="13367" spans="237:240" x14ac:dyDescent="0.3">
      <c r="IC13367" s="200" t="s">
        <v>30086</v>
      </c>
      <c r="ID13367" s="200" t="s">
        <v>30087</v>
      </c>
      <c r="IE13367" s="200" t="s">
        <v>30088</v>
      </c>
      <c r="IF13367" s="200" t="s">
        <v>21823</v>
      </c>
    </row>
    <row r="13368" spans="237:240" x14ac:dyDescent="0.3">
      <c r="IC13368" s="200" t="s">
        <v>30089</v>
      </c>
      <c r="ID13368" s="200" t="s">
        <v>30090</v>
      </c>
      <c r="IE13368" s="200" t="s">
        <v>30091</v>
      </c>
      <c r="IF13368" s="200" t="s">
        <v>21823</v>
      </c>
    </row>
    <row r="13369" spans="237:240" x14ac:dyDescent="0.3">
      <c r="IC13369" s="200" t="s">
        <v>30092</v>
      </c>
      <c r="ID13369" s="200" t="s">
        <v>30093</v>
      </c>
      <c r="IE13369" s="200" t="s">
        <v>30094</v>
      </c>
      <c r="IF13369" s="200" t="s">
        <v>21823</v>
      </c>
    </row>
    <row r="13370" spans="237:240" x14ac:dyDescent="0.3">
      <c r="IC13370" s="200" t="s">
        <v>30095</v>
      </c>
      <c r="ID13370" s="200" t="s">
        <v>30096</v>
      </c>
      <c r="IE13370" s="200" t="s">
        <v>30097</v>
      </c>
      <c r="IF13370" s="200" t="s">
        <v>21823</v>
      </c>
    </row>
    <row r="13371" spans="237:240" x14ac:dyDescent="0.3">
      <c r="IC13371" s="200" t="s">
        <v>30098</v>
      </c>
      <c r="ID13371" s="200" t="s">
        <v>30099</v>
      </c>
      <c r="IE13371" s="200" t="s">
        <v>30100</v>
      </c>
      <c r="IF13371" s="200" t="s">
        <v>21823</v>
      </c>
    </row>
    <row r="13372" spans="237:240" x14ac:dyDescent="0.3">
      <c r="IC13372" s="200" t="s">
        <v>30101</v>
      </c>
      <c r="ID13372" s="200" t="s">
        <v>30102</v>
      </c>
      <c r="IE13372" s="200" t="s">
        <v>30103</v>
      </c>
      <c r="IF13372" s="200" t="s">
        <v>21823</v>
      </c>
    </row>
    <row r="13373" spans="237:240" x14ac:dyDescent="0.3">
      <c r="IC13373" s="200" t="s">
        <v>30104</v>
      </c>
      <c r="ID13373" s="200" t="s">
        <v>25377</v>
      </c>
      <c r="IE13373" s="200" t="s">
        <v>30105</v>
      </c>
      <c r="IF13373" s="200" t="s">
        <v>21823</v>
      </c>
    </row>
    <row r="13374" spans="237:240" x14ac:dyDescent="0.3">
      <c r="IC13374" s="200" t="s">
        <v>30106</v>
      </c>
      <c r="ID13374" s="200" t="s">
        <v>3537</v>
      </c>
      <c r="IE13374" s="200" t="s">
        <v>30107</v>
      </c>
      <c r="IF13374" s="200" t="s">
        <v>21823</v>
      </c>
    </row>
    <row r="13375" spans="237:240" x14ac:dyDescent="0.3">
      <c r="IC13375" s="200" t="s">
        <v>30108</v>
      </c>
      <c r="ID13375" s="200" t="s">
        <v>30109</v>
      </c>
      <c r="IE13375" s="200" t="s">
        <v>30110</v>
      </c>
      <c r="IF13375" s="200" t="s">
        <v>21823</v>
      </c>
    </row>
    <row r="13376" spans="237:240" x14ac:dyDescent="0.3">
      <c r="IC13376" s="200" t="s">
        <v>30108</v>
      </c>
      <c r="ID13376" s="200" t="s">
        <v>30111</v>
      </c>
      <c r="IE13376" s="200" t="s">
        <v>30112</v>
      </c>
      <c r="IF13376" s="200" t="s">
        <v>21823</v>
      </c>
    </row>
    <row r="13377" spans="237:240" x14ac:dyDescent="0.3">
      <c r="IC13377" s="200" t="s">
        <v>30108</v>
      </c>
      <c r="ID13377" s="200" t="s">
        <v>30113</v>
      </c>
      <c r="IE13377" s="200" t="s">
        <v>30114</v>
      </c>
      <c r="IF13377" s="200" t="s">
        <v>21823</v>
      </c>
    </row>
    <row r="13378" spans="237:240" x14ac:dyDescent="0.3">
      <c r="IC13378" s="200" t="s">
        <v>30115</v>
      </c>
      <c r="ID13378" s="200" t="s">
        <v>18377</v>
      </c>
      <c r="IE13378" s="200" t="s">
        <v>30116</v>
      </c>
      <c r="IF13378" s="200" t="s">
        <v>21823</v>
      </c>
    </row>
    <row r="13379" spans="237:240" x14ac:dyDescent="0.3">
      <c r="IC13379" s="200" t="s">
        <v>30117</v>
      </c>
      <c r="ID13379" s="200" t="s">
        <v>30118</v>
      </c>
      <c r="IE13379" s="200" t="s">
        <v>30119</v>
      </c>
      <c r="IF13379" s="200" t="s">
        <v>21823</v>
      </c>
    </row>
    <row r="13380" spans="237:240" x14ac:dyDescent="0.3">
      <c r="IC13380" s="200" t="s">
        <v>30120</v>
      </c>
      <c r="ID13380" s="200" t="s">
        <v>30121</v>
      </c>
      <c r="IE13380" s="200" t="s">
        <v>30122</v>
      </c>
      <c r="IF13380" s="200" t="s">
        <v>21823</v>
      </c>
    </row>
    <row r="13381" spans="237:240" x14ac:dyDescent="0.3">
      <c r="IC13381" s="200" t="s">
        <v>30123</v>
      </c>
      <c r="ID13381" s="200" t="s">
        <v>30124</v>
      </c>
      <c r="IE13381" s="200" t="s">
        <v>30125</v>
      </c>
      <c r="IF13381" s="200" t="s">
        <v>21823</v>
      </c>
    </row>
    <row r="13382" spans="237:240" x14ac:dyDescent="0.3">
      <c r="IC13382" s="200" t="s">
        <v>30126</v>
      </c>
      <c r="ID13382" s="200" t="s">
        <v>30127</v>
      </c>
      <c r="IE13382" s="200" t="s">
        <v>30128</v>
      </c>
      <c r="IF13382" s="200" t="s">
        <v>21823</v>
      </c>
    </row>
    <row r="13383" spans="237:240" x14ac:dyDescent="0.3">
      <c r="IC13383" s="200" t="s">
        <v>30129</v>
      </c>
      <c r="ID13383" s="200" t="s">
        <v>30130</v>
      </c>
      <c r="IE13383" s="200" t="s">
        <v>30131</v>
      </c>
      <c r="IF13383" s="200" t="s">
        <v>21823</v>
      </c>
    </row>
    <row r="13384" spans="237:240" x14ac:dyDescent="0.3">
      <c r="IC13384" s="200" t="s">
        <v>30132</v>
      </c>
      <c r="ID13384" s="200" t="s">
        <v>30133</v>
      </c>
      <c r="IE13384" s="200" t="s">
        <v>30134</v>
      </c>
      <c r="IF13384" s="200" t="s">
        <v>21823</v>
      </c>
    </row>
    <row r="13385" spans="237:240" x14ac:dyDescent="0.3">
      <c r="IC13385" s="200" t="s">
        <v>30135</v>
      </c>
      <c r="ID13385" s="200" t="s">
        <v>30136</v>
      </c>
      <c r="IE13385" s="200" t="s">
        <v>30137</v>
      </c>
      <c r="IF13385" s="200" t="s">
        <v>21823</v>
      </c>
    </row>
    <row r="13386" spans="237:240" x14ac:dyDescent="0.3">
      <c r="IC13386" s="200" t="s">
        <v>30138</v>
      </c>
      <c r="ID13386" s="200" t="s">
        <v>30139</v>
      </c>
      <c r="IE13386" s="200" t="s">
        <v>30140</v>
      </c>
      <c r="IF13386" s="200" t="s">
        <v>21823</v>
      </c>
    </row>
    <row r="13387" spans="237:240" x14ac:dyDescent="0.3">
      <c r="IC13387" s="200" t="s">
        <v>30141</v>
      </c>
      <c r="ID13387" s="200" t="s">
        <v>30142</v>
      </c>
      <c r="IE13387" s="200" t="s">
        <v>30143</v>
      </c>
      <c r="IF13387" s="200" t="s">
        <v>21823</v>
      </c>
    </row>
    <row r="13388" spans="237:240" x14ac:dyDescent="0.3">
      <c r="IC13388" s="200" t="s">
        <v>30144</v>
      </c>
      <c r="ID13388" s="200" t="s">
        <v>30145</v>
      </c>
      <c r="IE13388" s="200" t="s">
        <v>30146</v>
      </c>
      <c r="IF13388" s="200" t="s">
        <v>21823</v>
      </c>
    </row>
    <row r="13389" spans="237:240" x14ac:dyDescent="0.3">
      <c r="IC13389" s="200" t="s">
        <v>30147</v>
      </c>
      <c r="ID13389" s="200" t="s">
        <v>30148</v>
      </c>
      <c r="IE13389" s="200" t="s">
        <v>30149</v>
      </c>
      <c r="IF13389" s="200" t="s">
        <v>21823</v>
      </c>
    </row>
    <row r="13390" spans="237:240" x14ac:dyDescent="0.3">
      <c r="IC13390" s="200" t="s">
        <v>30150</v>
      </c>
      <c r="ID13390" s="200" t="s">
        <v>30151</v>
      </c>
      <c r="IE13390" s="200" t="s">
        <v>30152</v>
      </c>
      <c r="IF13390" s="200" t="s">
        <v>21823</v>
      </c>
    </row>
    <row r="13391" spans="237:240" x14ac:dyDescent="0.3">
      <c r="IC13391" s="200" t="s">
        <v>30153</v>
      </c>
      <c r="ID13391" s="200" t="s">
        <v>30154</v>
      </c>
      <c r="IE13391" s="200" t="s">
        <v>30155</v>
      </c>
      <c r="IF13391" s="200" t="s">
        <v>21823</v>
      </c>
    </row>
    <row r="13392" spans="237:240" x14ac:dyDescent="0.3">
      <c r="IC13392" s="200" t="s">
        <v>30156</v>
      </c>
      <c r="ID13392" s="200" t="s">
        <v>30157</v>
      </c>
      <c r="IE13392" s="200" t="s">
        <v>30158</v>
      </c>
      <c r="IF13392" s="200" t="s">
        <v>21823</v>
      </c>
    </row>
    <row r="13393" spans="237:240" x14ac:dyDescent="0.3">
      <c r="IC13393" s="200" t="s">
        <v>30159</v>
      </c>
      <c r="ID13393" s="200" t="s">
        <v>30160</v>
      </c>
      <c r="IE13393" s="200" t="s">
        <v>30161</v>
      </c>
      <c r="IF13393" s="200" t="s">
        <v>21823</v>
      </c>
    </row>
    <row r="13394" spans="237:240" x14ac:dyDescent="0.3">
      <c r="IC13394" s="200" t="s">
        <v>30162</v>
      </c>
      <c r="ID13394" s="200" t="s">
        <v>30163</v>
      </c>
      <c r="IE13394" s="200" t="s">
        <v>30164</v>
      </c>
      <c r="IF13394" s="200" t="s">
        <v>21823</v>
      </c>
    </row>
    <row r="13395" spans="237:240" x14ac:dyDescent="0.3">
      <c r="IC13395" s="200" t="s">
        <v>30165</v>
      </c>
      <c r="ID13395" s="200" t="s">
        <v>30166</v>
      </c>
      <c r="IE13395" s="200" t="s">
        <v>30167</v>
      </c>
      <c r="IF13395" s="200" t="s">
        <v>21823</v>
      </c>
    </row>
    <row r="13396" spans="237:240" x14ac:dyDescent="0.3">
      <c r="IC13396" s="200" t="s">
        <v>30168</v>
      </c>
      <c r="ID13396" s="200" t="s">
        <v>3874</v>
      </c>
      <c r="IE13396" s="200" t="s">
        <v>30169</v>
      </c>
      <c r="IF13396" s="200" t="s">
        <v>21823</v>
      </c>
    </row>
    <row r="13397" spans="237:240" x14ac:dyDescent="0.3">
      <c r="IC13397" s="200" t="s">
        <v>30168</v>
      </c>
      <c r="ID13397" s="200" t="s">
        <v>27573</v>
      </c>
      <c r="IE13397" s="200" t="s">
        <v>30170</v>
      </c>
      <c r="IF13397" s="200" t="s">
        <v>21823</v>
      </c>
    </row>
    <row r="13398" spans="237:240" x14ac:dyDescent="0.3">
      <c r="IC13398" s="200" t="s">
        <v>30171</v>
      </c>
      <c r="ID13398" s="200" t="s">
        <v>30172</v>
      </c>
      <c r="IE13398" s="200" t="s">
        <v>30173</v>
      </c>
      <c r="IF13398" s="200" t="s">
        <v>21823</v>
      </c>
    </row>
    <row r="13399" spans="237:240" x14ac:dyDescent="0.3">
      <c r="IC13399" s="200" t="s">
        <v>30174</v>
      </c>
      <c r="ID13399" s="200" t="s">
        <v>30175</v>
      </c>
      <c r="IE13399" s="200" t="s">
        <v>30176</v>
      </c>
      <c r="IF13399" s="200" t="s">
        <v>21823</v>
      </c>
    </row>
    <row r="13400" spans="237:240" x14ac:dyDescent="0.3">
      <c r="IC13400" s="200" t="s">
        <v>30174</v>
      </c>
      <c r="ID13400" s="200" t="s">
        <v>30177</v>
      </c>
      <c r="IE13400" s="200" t="s">
        <v>30178</v>
      </c>
      <c r="IF13400" s="200" t="s">
        <v>21823</v>
      </c>
    </row>
    <row r="13401" spans="237:240" x14ac:dyDescent="0.3">
      <c r="IC13401" s="200" t="s">
        <v>30179</v>
      </c>
      <c r="ID13401" s="200" t="s">
        <v>30180</v>
      </c>
      <c r="IE13401" s="200" t="s">
        <v>30181</v>
      </c>
      <c r="IF13401" s="200" t="s">
        <v>21823</v>
      </c>
    </row>
    <row r="13402" spans="237:240" x14ac:dyDescent="0.3">
      <c r="IC13402" s="200" t="s">
        <v>30182</v>
      </c>
      <c r="ID13402" s="200" t="s">
        <v>30183</v>
      </c>
      <c r="IE13402" s="200" t="s">
        <v>30184</v>
      </c>
      <c r="IF13402" s="200" t="s">
        <v>21823</v>
      </c>
    </row>
    <row r="13403" spans="237:240" x14ac:dyDescent="0.3">
      <c r="IC13403" s="200" t="s">
        <v>30185</v>
      </c>
      <c r="ID13403" s="200" t="s">
        <v>30186</v>
      </c>
      <c r="IE13403" s="200" t="s">
        <v>30187</v>
      </c>
      <c r="IF13403" s="200" t="s">
        <v>21823</v>
      </c>
    </row>
    <row r="13404" spans="237:240" x14ac:dyDescent="0.3">
      <c r="IC13404" s="200" t="s">
        <v>30188</v>
      </c>
      <c r="ID13404" s="200" t="s">
        <v>30189</v>
      </c>
      <c r="IE13404" s="200" t="s">
        <v>30190</v>
      </c>
      <c r="IF13404" s="200" t="s">
        <v>21823</v>
      </c>
    </row>
    <row r="13405" spans="237:240" x14ac:dyDescent="0.3">
      <c r="IC13405" s="200" t="s">
        <v>30191</v>
      </c>
      <c r="ID13405" s="200" t="s">
        <v>30192</v>
      </c>
      <c r="IE13405" s="200" t="s">
        <v>30193</v>
      </c>
      <c r="IF13405" s="200" t="s">
        <v>21823</v>
      </c>
    </row>
    <row r="13406" spans="237:240" x14ac:dyDescent="0.3">
      <c r="IC13406" s="200" t="s">
        <v>30194</v>
      </c>
      <c r="ID13406" s="200" t="s">
        <v>30195</v>
      </c>
      <c r="IE13406" s="200" t="s">
        <v>30196</v>
      </c>
      <c r="IF13406" s="200" t="s">
        <v>21823</v>
      </c>
    </row>
    <row r="13407" spans="237:240" x14ac:dyDescent="0.3">
      <c r="IC13407" s="200" t="s">
        <v>30197</v>
      </c>
      <c r="ID13407" s="200" t="s">
        <v>30198</v>
      </c>
      <c r="IE13407" s="200" t="s">
        <v>30199</v>
      </c>
      <c r="IF13407" s="200" t="s">
        <v>21823</v>
      </c>
    </row>
    <row r="13408" spans="237:240" x14ac:dyDescent="0.3">
      <c r="IC13408" s="200" t="s">
        <v>30200</v>
      </c>
      <c r="ID13408" s="200" t="s">
        <v>30201</v>
      </c>
      <c r="IE13408" s="200" t="s">
        <v>30202</v>
      </c>
      <c r="IF13408" s="200" t="s">
        <v>21823</v>
      </c>
    </row>
    <row r="13409" spans="237:240" x14ac:dyDescent="0.3">
      <c r="IC13409" s="200" t="s">
        <v>30203</v>
      </c>
      <c r="ID13409" s="200" t="s">
        <v>30204</v>
      </c>
      <c r="IE13409" s="200" t="s">
        <v>30205</v>
      </c>
      <c r="IF13409" s="200" t="s">
        <v>21823</v>
      </c>
    </row>
    <row r="13410" spans="237:240" x14ac:dyDescent="0.3">
      <c r="IC13410" s="200" t="s">
        <v>30206</v>
      </c>
      <c r="ID13410" s="200" t="s">
        <v>30207</v>
      </c>
      <c r="IE13410" s="200" t="s">
        <v>30208</v>
      </c>
      <c r="IF13410" s="200" t="s">
        <v>21823</v>
      </c>
    </row>
    <row r="13411" spans="237:240" x14ac:dyDescent="0.3">
      <c r="IC13411" s="200" t="s">
        <v>30209</v>
      </c>
      <c r="ID13411" s="200" t="s">
        <v>30210</v>
      </c>
      <c r="IE13411" s="200" t="s">
        <v>30211</v>
      </c>
      <c r="IF13411" s="200" t="s">
        <v>21823</v>
      </c>
    </row>
    <row r="13412" spans="237:240" x14ac:dyDescent="0.3">
      <c r="IC13412" s="200" t="s">
        <v>30212</v>
      </c>
      <c r="ID13412" s="200" t="s">
        <v>30213</v>
      </c>
      <c r="IE13412" s="200" t="s">
        <v>30214</v>
      </c>
      <c r="IF13412" s="200" t="s">
        <v>21823</v>
      </c>
    </row>
    <row r="13413" spans="237:240" x14ac:dyDescent="0.3">
      <c r="IC13413" s="200" t="s">
        <v>30215</v>
      </c>
      <c r="ID13413" s="200" t="s">
        <v>30216</v>
      </c>
      <c r="IE13413" s="200" t="s">
        <v>30217</v>
      </c>
      <c r="IF13413" s="200" t="s">
        <v>21823</v>
      </c>
    </row>
    <row r="13414" spans="237:240" x14ac:dyDescent="0.3">
      <c r="IC13414" s="200" t="s">
        <v>30218</v>
      </c>
      <c r="ID13414" s="200" t="s">
        <v>30219</v>
      </c>
      <c r="IE13414" s="200" t="s">
        <v>30220</v>
      </c>
      <c r="IF13414" s="200" t="s">
        <v>21823</v>
      </c>
    </row>
    <row r="13415" spans="237:240" x14ac:dyDescent="0.3">
      <c r="IC13415" s="200" t="s">
        <v>30221</v>
      </c>
      <c r="ID13415" s="200" t="s">
        <v>30222</v>
      </c>
      <c r="IE13415" s="200" t="s">
        <v>30223</v>
      </c>
      <c r="IF13415" s="200" t="s">
        <v>21823</v>
      </c>
    </row>
    <row r="13416" spans="237:240" x14ac:dyDescent="0.3">
      <c r="IC13416" s="200" t="s">
        <v>30224</v>
      </c>
      <c r="ID13416" s="200" t="s">
        <v>30225</v>
      </c>
      <c r="IE13416" s="200" t="s">
        <v>30226</v>
      </c>
      <c r="IF13416" s="200" t="s">
        <v>21823</v>
      </c>
    </row>
    <row r="13417" spans="237:240" x14ac:dyDescent="0.3">
      <c r="IC13417" s="200" t="s">
        <v>30227</v>
      </c>
      <c r="ID13417" s="200" t="s">
        <v>26415</v>
      </c>
      <c r="IE13417" s="200" t="s">
        <v>30228</v>
      </c>
      <c r="IF13417" s="200" t="s">
        <v>21823</v>
      </c>
    </row>
    <row r="13418" spans="237:240" x14ac:dyDescent="0.3">
      <c r="IC13418" s="200" t="s">
        <v>30229</v>
      </c>
      <c r="ID13418" s="200" t="s">
        <v>30230</v>
      </c>
      <c r="IE13418" s="200" t="s">
        <v>30231</v>
      </c>
      <c r="IF13418" s="200" t="s">
        <v>21823</v>
      </c>
    </row>
    <row r="13419" spans="237:240" x14ac:dyDescent="0.3">
      <c r="IC13419" s="200" t="s">
        <v>30232</v>
      </c>
      <c r="ID13419" s="200" t="s">
        <v>30233</v>
      </c>
      <c r="IE13419" s="200" t="s">
        <v>30234</v>
      </c>
      <c r="IF13419" s="200" t="s">
        <v>21823</v>
      </c>
    </row>
    <row r="13420" spans="237:240" x14ac:dyDescent="0.3">
      <c r="IC13420" s="200" t="s">
        <v>30235</v>
      </c>
      <c r="ID13420" s="200" t="s">
        <v>30236</v>
      </c>
      <c r="IE13420" s="200" t="s">
        <v>30237</v>
      </c>
      <c r="IF13420" s="200" t="s">
        <v>21823</v>
      </c>
    </row>
    <row r="13421" spans="237:240" x14ac:dyDescent="0.3">
      <c r="IC13421" s="200" t="s">
        <v>30238</v>
      </c>
      <c r="ID13421" s="200" t="s">
        <v>30239</v>
      </c>
      <c r="IE13421" s="200" t="s">
        <v>30240</v>
      </c>
      <c r="IF13421" s="200" t="s">
        <v>21823</v>
      </c>
    </row>
    <row r="13422" spans="237:240" x14ac:dyDescent="0.3">
      <c r="IC13422" s="200" t="s">
        <v>30241</v>
      </c>
      <c r="ID13422" s="200" t="s">
        <v>30242</v>
      </c>
      <c r="IE13422" s="200" t="s">
        <v>30243</v>
      </c>
      <c r="IF13422" s="200" t="s">
        <v>21823</v>
      </c>
    </row>
    <row r="13423" spans="237:240" x14ac:dyDescent="0.3">
      <c r="IC13423" s="200" t="s">
        <v>30244</v>
      </c>
      <c r="ID13423" s="200" t="s">
        <v>30245</v>
      </c>
      <c r="IE13423" s="200" t="s">
        <v>30246</v>
      </c>
      <c r="IF13423" s="200" t="s">
        <v>21823</v>
      </c>
    </row>
    <row r="13424" spans="237:240" x14ac:dyDescent="0.3">
      <c r="IC13424" s="200" t="s">
        <v>30247</v>
      </c>
      <c r="ID13424" s="200" t="s">
        <v>30248</v>
      </c>
      <c r="IE13424" s="200" t="s">
        <v>30249</v>
      </c>
      <c r="IF13424" s="200" t="s">
        <v>21823</v>
      </c>
    </row>
    <row r="13425" spans="237:240" x14ac:dyDescent="0.3">
      <c r="IC13425" s="200" t="s">
        <v>30250</v>
      </c>
      <c r="ID13425" s="200" t="s">
        <v>30251</v>
      </c>
      <c r="IE13425" s="200" t="s">
        <v>30252</v>
      </c>
      <c r="IF13425" s="200" t="s">
        <v>21823</v>
      </c>
    </row>
    <row r="13426" spans="237:240" x14ac:dyDescent="0.3">
      <c r="IC13426" s="200" t="s">
        <v>30253</v>
      </c>
      <c r="ID13426" s="200" t="s">
        <v>30254</v>
      </c>
      <c r="IE13426" s="200" t="s">
        <v>30255</v>
      </c>
      <c r="IF13426" s="200" t="s">
        <v>21823</v>
      </c>
    </row>
    <row r="13427" spans="237:240" x14ac:dyDescent="0.3">
      <c r="IC13427" s="200" t="s">
        <v>30256</v>
      </c>
      <c r="ID13427" s="200" t="s">
        <v>30257</v>
      </c>
      <c r="IE13427" s="200" t="s">
        <v>30258</v>
      </c>
      <c r="IF13427" s="200" t="s">
        <v>21823</v>
      </c>
    </row>
    <row r="13428" spans="237:240" x14ac:dyDescent="0.3">
      <c r="IC13428" s="200" t="s">
        <v>30259</v>
      </c>
      <c r="ID13428" s="200" t="s">
        <v>30142</v>
      </c>
      <c r="IE13428" s="200" t="s">
        <v>30260</v>
      </c>
      <c r="IF13428" s="200" t="s">
        <v>21823</v>
      </c>
    </row>
    <row r="13429" spans="237:240" x14ac:dyDescent="0.3">
      <c r="IC13429" s="200" t="s">
        <v>30261</v>
      </c>
      <c r="ID13429" s="200" t="s">
        <v>30262</v>
      </c>
      <c r="IE13429" s="200" t="s">
        <v>30263</v>
      </c>
      <c r="IF13429" s="200" t="s">
        <v>21823</v>
      </c>
    </row>
    <row r="13430" spans="237:240" x14ac:dyDescent="0.3">
      <c r="IC13430" s="200" t="s">
        <v>30264</v>
      </c>
      <c r="ID13430" s="200" t="s">
        <v>30265</v>
      </c>
      <c r="IE13430" s="200" t="s">
        <v>30266</v>
      </c>
      <c r="IF13430" s="200" t="s">
        <v>21823</v>
      </c>
    </row>
    <row r="13431" spans="237:240" x14ac:dyDescent="0.3">
      <c r="IC13431" s="200" t="s">
        <v>30267</v>
      </c>
      <c r="ID13431" s="200" t="s">
        <v>30268</v>
      </c>
      <c r="IE13431" s="200" t="s">
        <v>30269</v>
      </c>
      <c r="IF13431" s="200" t="s">
        <v>21823</v>
      </c>
    </row>
    <row r="13432" spans="237:240" x14ac:dyDescent="0.3">
      <c r="IC13432" s="200" t="s">
        <v>30270</v>
      </c>
      <c r="ID13432" s="200" t="s">
        <v>30271</v>
      </c>
      <c r="IE13432" s="200" t="s">
        <v>30272</v>
      </c>
      <c r="IF13432" s="200" t="s">
        <v>21823</v>
      </c>
    </row>
    <row r="13433" spans="237:240" x14ac:dyDescent="0.3">
      <c r="IC13433" s="200" t="s">
        <v>30273</v>
      </c>
      <c r="ID13433" s="200" t="s">
        <v>30274</v>
      </c>
      <c r="IE13433" s="200" t="s">
        <v>30275</v>
      </c>
      <c r="IF13433" s="200" t="s">
        <v>21823</v>
      </c>
    </row>
    <row r="13434" spans="237:240" x14ac:dyDescent="0.3">
      <c r="IC13434" s="200" t="s">
        <v>30276</v>
      </c>
      <c r="ID13434" s="200" t="s">
        <v>30277</v>
      </c>
      <c r="IE13434" s="200" t="s">
        <v>30278</v>
      </c>
      <c r="IF13434" s="200" t="s">
        <v>21823</v>
      </c>
    </row>
    <row r="13435" spans="237:240" x14ac:dyDescent="0.3">
      <c r="IC13435" s="200" t="s">
        <v>30279</v>
      </c>
      <c r="ID13435" s="200" t="s">
        <v>14246</v>
      </c>
      <c r="IE13435" s="200" t="s">
        <v>30280</v>
      </c>
      <c r="IF13435" s="200" t="s">
        <v>21823</v>
      </c>
    </row>
    <row r="13436" spans="237:240" x14ac:dyDescent="0.3">
      <c r="IC13436" s="200" t="s">
        <v>30281</v>
      </c>
      <c r="ID13436" s="200" t="s">
        <v>30282</v>
      </c>
      <c r="IE13436" s="200" t="s">
        <v>30283</v>
      </c>
      <c r="IF13436" s="200" t="s">
        <v>21823</v>
      </c>
    </row>
    <row r="13437" spans="237:240" x14ac:dyDescent="0.3">
      <c r="IC13437" s="200" t="s">
        <v>30284</v>
      </c>
      <c r="ID13437" s="200" t="s">
        <v>30285</v>
      </c>
      <c r="IE13437" s="200" t="s">
        <v>30286</v>
      </c>
      <c r="IF13437" s="200" t="s">
        <v>21823</v>
      </c>
    </row>
    <row r="13438" spans="237:240" x14ac:dyDescent="0.3">
      <c r="IC13438" s="200" t="s">
        <v>30287</v>
      </c>
      <c r="ID13438" s="200" t="s">
        <v>30288</v>
      </c>
      <c r="IE13438" s="200" t="s">
        <v>30289</v>
      </c>
      <c r="IF13438" s="200" t="s">
        <v>21823</v>
      </c>
    </row>
    <row r="13439" spans="237:240" x14ac:dyDescent="0.3">
      <c r="IC13439" s="200" t="s">
        <v>30290</v>
      </c>
      <c r="ID13439" s="200" t="s">
        <v>24008</v>
      </c>
      <c r="IE13439" s="200" t="s">
        <v>30291</v>
      </c>
      <c r="IF13439" s="200" t="s">
        <v>21823</v>
      </c>
    </row>
    <row r="13440" spans="237:240" x14ac:dyDescent="0.3">
      <c r="IC13440" s="200" t="s">
        <v>30292</v>
      </c>
      <c r="ID13440" s="200" t="s">
        <v>30293</v>
      </c>
      <c r="IE13440" s="200" t="s">
        <v>30294</v>
      </c>
      <c r="IF13440" s="200" t="s">
        <v>21823</v>
      </c>
    </row>
    <row r="13441" spans="237:240" x14ac:dyDescent="0.3">
      <c r="IC13441" s="200" t="s">
        <v>30295</v>
      </c>
      <c r="ID13441" s="200" t="s">
        <v>30296</v>
      </c>
      <c r="IE13441" s="200" t="s">
        <v>30297</v>
      </c>
      <c r="IF13441" s="200" t="s">
        <v>21823</v>
      </c>
    </row>
    <row r="13442" spans="237:240" x14ac:dyDescent="0.3">
      <c r="IC13442" s="200" t="s">
        <v>30298</v>
      </c>
      <c r="ID13442" s="200" t="s">
        <v>30299</v>
      </c>
      <c r="IE13442" s="200" t="s">
        <v>30300</v>
      </c>
      <c r="IF13442" s="200" t="s">
        <v>21823</v>
      </c>
    </row>
    <row r="13443" spans="237:240" x14ac:dyDescent="0.3">
      <c r="IC13443" s="200" t="s">
        <v>30301</v>
      </c>
      <c r="ID13443" s="200" t="s">
        <v>30302</v>
      </c>
      <c r="IE13443" s="200" t="s">
        <v>30303</v>
      </c>
      <c r="IF13443" s="200" t="s">
        <v>21823</v>
      </c>
    </row>
    <row r="13444" spans="237:240" x14ac:dyDescent="0.3">
      <c r="IC13444" s="200" t="s">
        <v>30304</v>
      </c>
      <c r="ID13444" s="200" t="s">
        <v>30305</v>
      </c>
      <c r="IE13444" s="200" t="s">
        <v>30306</v>
      </c>
      <c r="IF13444" s="200" t="s">
        <v>21823</v>
      </c>
    </row>
    <row r="13445" spans="237:240" x14ac:dyDescent="0.3">
      <c r="IC13445" s="200" t="s">
        <v>30307</v>
      </c>
      <c r="ID13445" s="200" t="s">
        <v>30308</v>
      </c>
      <c r="IE13445" s="200" t="s">
        <v>30309</v>
      </c>
      <c r="IF13445" s="200" t="s">
        <v>21823</v>
      </c>
    </row>
    <row r="13446" spans="237:240" x14ac:dyDescent="0.3">
      <c r="IC13446" s="200" t="s">
        <v>30310</v>
      </c>
      <c r="ID13446" s="200" t="s">
        <v>30311</v>
      </c>
      <c r="IE13446" s="200" t="s">
        <v>30312</v>
      </c>
      <c r="IF13446" s="200" t="s">
        <v>21823</v>
      </c>
    </row>
    <row r="13447" spans="237:240" x14ac:dyDescent="0.3">
      <c r="IC13447" s="200" t="s">
        <v>30313</v>
      </c>
      <c r="ID13447" s="200" t="s">
        <v>30314</v>
      </c>
      <c r="IE13447" s="200" t="s">
        <v>30315</v>
      </c>
      <c r="IF13447" s="200" t="s">
        <v>21823</v>
      </c>
    </row>
    <row r="13448" spans="237:240" x14ac:dyDescent="0.3">
      <c r="IC13448" s="200" t="s">
        <v>30316</v>
      </c>
      <c r="ID13448" s="200" t="s">
        <v>30317</v>
      </c>
      <c r="IE13448" s="200" t="s">
        <v>30318</v>
      </c>
      <c r="IF13448" s="200" t="s">
        <v>21823</v>
      </c>
    </row>
    <row r="13449" spans="237:240" x14ac:dyDescent="0.3">
      <c r="IC13449" s="200" t="s">
        <v>30319</v>
      </c>
      <c r="ID13449" s="200" t="s">
        <v>30320</v>
      </c>
      <c r="IE13449" s="200" t="s">
        <v>30321</v>
      </c>
      <c r="IF13449" s="200" t="s">
        <v>21823</v>
      </c>
    </row>
    <row r="13450" spans="237:240" x14ac:dyDescent="0.3">
      <c r="IC13450" s="200" t="s">
        <v>30322</v>
      </c>
      <c r="ID13450" s="200" t="s">
        <v>30323</v>
      </c>
      <c r="IE13450" s="200" t="s">
        <v>30324</v>
      </c>
      <c r="IF13450" s="200" t="s">
        <v>21823</v>
      </c>
    </row>
    <row r="13451" spans="237:240" x14ac:dyDescent="0.3">
      <c r="IC13451" s="200" t="s">
        <v>30325</v>
      </c>
      <c r="ID13451" s="200" t="s">
        <v>30326</v>
      </c>
      <c r="IE13451" s="200" t="s">
        <v>30327</v>
      </c>
      <c r="IF13451" s="200" t="s">
        <v>21823</v>
      </c>
    </row>
    <row r="13452" spans="237:240" x14ac:dyDescent="0.3">
      <c r="IC13452" s="200" t="s">
        <v>30328</v>
      </c>
      <c r="ID13452" s="200" t="s">
        <v>30329</v>
      </c>
      <c r="IE13452" s="200" t="s">
        <v>30330</v>
      </c>
      <c r="IF13452" s="200" t="s">
        <v>21823</v>
      </c>
    </row>
    <row r="13453" spans="237:240" x14ac:dyDescent="0.3">
      <c r="IC13453" s="200" t="s">
        <v>30331</v>
      </c>
      <c r="ID13453" s="200" t="s">
        <v>30332</v>
      </c>
      <c r="IE13453" s="200" t="s">
        <v>30333</v>
      </c>
      <c r="IF13453" s="200" t="s">
        <v>21823</v>
      </c>
    </row>
    <row r="13454" spans="237:240" x14ac:dyDescent="0.3">
      <c r="IC13454" s="200" t="s">
        <v>30334</v>
      </c>
      <c r="ID13454" s="200" t="s">
        <v>30335</v>
      </c>
      <c r="IE13454" s="200" t="s">
        <v>30336</v>
      </c>
      <c r="IF13454" s="200" t="s">
        <v>21823</v>
      </c>
    </row>
    <row r="13455" spans="237:240" x14ac:dyDescent="0.3">
      <c r="IC13455" s="200" t="s">
        <v>30337</v>
      </c>
      <c r="ID13455" s="200" t="s">
        <v>30338</v>
      </c>
      <c r="IE13455" s="200" t="s">
        <v>30339</v>
      </c>
      <c r="IF13455" s="200" t="s">
        <v>21823</v>
      </c>
    </row>
    <row r="13456" spans="237:240" x14ac:dyDescent="0.3">
      <c r="IC13456" s="200" t="s">
        <v>30340</v>
      </c>
      <c r="ID13456" s="200" t="s">
        <v>30341</v>
      </c>
      <c r="IE13456" s="200" t="s">
        <v>30342</v>
      </c>
      <c r="IF13456" s="200" t="s">
        <v>21823</v>
      </c>
    </row>
    <row r="13457" spans="237:240" x14ac:dyDescent="0.3">
      <c r="IC13457" s="200" t="s">
        <v>30343</v>
      </c>
      <c r="ID13457" s="200" t="s">
        <v>30344</v>
      </c>
      <c r="IE13457" s="200" t="s">
        <v>30345</v>
      </c>
      <c r="IF13457" s="200" t="s">
        <v>21823</v>
      </c>
    </row>
    <row r="13458" spans="237:240" x14ac:dyDescent="0.3">
      <c r="IC13458" s="200" t="s">
        <v>30346</v>
      </c>
      <c r="ID13458" s="200" t="s">
        <v>30347</v>
      </c>
      <c r="IE13458" s="200" t="s">
        <v>30348</v>
      </c>
      <c r="IF13458" s="200" t="s">
        <v>21823</v>
      </c>
    </row>
    <row r="13459" spans="237:240" x14ac:dyDescent="0.3">
      <c r="IC13459" s="200" t="s">
        <v>30349</v>
      </c>
      <c r="ID13459" s="200" t="s">
        <v>30350</v>
      </c>
      <c r="IE13459" s="200" t="s">
        <v>30351</v>
      </c>
      <c r="IF13459" s="200" t="s">
        <v>21823</v>
      </c>
    </row>
    <row r="13460" spans="237:240" x14ac:dyDescent="0.3">
      <c r="IC13460" s="200" t="s">
        <v>30352</v>
      </c>
      <c r="ID13460" s="200" t="s">
        <v>30353</v>
      </c>
      <c r="IE13460" s="200" t="s">
        <v>30354</v>
      </c>
      <c r="IF13460" s="200" t="s">
        <v>21823</v>
      </c>
    </row>
    <row r="13461" spans="237:240" x14ac:dyDescent="0.3">
      <c r="IC13461" s="200" t="s">
        <v>30355</v>
      </c>
      <c r="ID13461" s="200" t="s">
        <v>30356</v>
      </c>
      <c r="IE13461" s="200" t="s">
        <v>30357</v>
      </c>
      <c r="IF13461" s="200" t="s">
        <v>21823</v>
      </c>
    </row>
    <row r="13462" spans="237:240" x14ac:dyDescent="0.3">
      <c r="IC13462" s="200" t="s">
        <v>30358</v>
      </c>
      <c r="ID13462" s="200" t="s">
        <v>16038</v>
      </c>
      <c r="IE13462" s="200" t="s">
        <v>30359</v>
      </c>
      <c r="IF13462" s="200" t="s">
        <v>21823</v>
      </c>
    </row>
    <row r="13463" spans="237:240" x14ac:dyDescent="0.3">
      <c r="IC13463" s="200" t="s">
        <v>30360</v>
      </c>
      <c r="ID13463" s="200" t="s">
        <v>30361</v>
      </c>
      <c r="IE13463" s="200" t="s">
        <v>30362</v>
      </c>
      <c r="IF13463" s="200" t="s">
        <v>21823</v>
      </c>
    </row>
    <row r="13464" spans="237:240" x14ac:dyDescent="0.3">
      <c r="IC13464" s="200" t="s">
        <v>30363</v>
      </c>
      <c r="ID13464" s="200" t="s">
        <v>30364</v>
      </c>
      <c r="IE13464" s="200" t="s">
        <v>30365</v>
      </c>
      <c r="IF13464" s="200" t="s">
        <v>21823</v>
      </c>
    </row>
    <row r="13465" spans="237:240" x14ac:dyDescent="0.3">
      <c r="IC13465" s="200" t="s">
        <v>30366</v>
      </c>
      <c r="ID13465" s="200" t="s">
        <v>30367</v>
      </c>
      <c r="IE13465" s="200" t="s">
        <v>30368</v>
      </c>
      <c r="IF13465" s="200" t="s">
        <v>21823</v>
      </c>
    </row>
    <row r="13466" spans="237:240" x14ac:dyDescent="0.3">
      <c r="IC13466" s="200" t="s">
        <v>30369</v>
      </c>
      <c r="ID13466" s="200" t="s">
        <v>30370</v>
      </c>
      <c r="IE13466" s="200" t="s">
        <v>30371</v>
      </c>
      <c r="IF13466" s="200" t="s">
        <v>21823</v>
      </c>
    </row>
    <row r="13467" spans="237:240" x14ac:dyDescent="0.3">
      <c r="IC13467" s="200" t="s">
        <v>30372</v>
      </c>
      <c r="ID13467" s="200" t="s">
        <v>30373</v>
      </c>
      <c r="IE13467" s="200" t="s">
        <v>30374</v>
      </c>
      <c r="IF13467" s="200" t="s">
        <v>21823</v>
      </c>
    </row>
    <row r="13468" spans="237:240" x14ac:dyDescent="0.3">
      <c r="IC13468" s="200" t="s">
        <v>30375</v>
      </c>
      <c r="ID13468" s="200" t="s">
        <v>30376</v>
      </c>
      <c r="IE13468" s="200" t="s">
        <v>30377</v>
      </c>
      <c r="IF13468" s="200" t="s">
        <v>21823</v>
      </c>
    </row>
    <row r="13469" spans="237:240" x14ac:dyDescent="0.3">
      <c r="IC13469" s="200" t="s">
        <v>30378</v>
      </c>
      <c r="ID13469" s="200" t="s">
        <v>30379</v>
      </c>
      <c r="IE13469" s="200" t="s">
        <v>30380</v>
      </c>
      <c r="IF13469" s="200" t="s">
        <v>21823</v>
      </c>
    </row>
    <row r="13470" spans="237:240" x14ac:dyDescent="0.3">
      <c r="IC13470" s="200" t="s">
        <v>30381</v>
      </c>
      <c r="ID13470" s="200" t="s">
        <v>30382</v>
      </c>
      <c r="IE13470" s="200" t="s">
        <v>30383</v>
      </c>
      <c r="IF13470" s="200" t="s">
        <v>21823</v>
      </c>
    </row>
    <row r="13471" spans="237:240" x14ac:dyDescent="0.3">
      <c r="IC13471" s="200" t="s">
        <v>30384</v>
      </c>
      <c r="ID13471" s="200" t="s">
        <v>30385</v>
      </c>
      <c r="IE13471" s="200" t="s">
        <v>30386</v>
      </c>
      <c r="IF13471" s="200" t="s">
        <v>21823</v>
      </c>
    </row>
    <row r="13472" spans="237:240" x14ac:dyDescent="0.3">
      <c r="IC13472" s="200" t="s">
        <v>30387</v>
      </c>
      <c r="ID13472" s="200" t="s">
        <v>3358</v>
      </c>
      <c r="IE13472" s="200" t="s">
        <v>30388</v>
      </c>
      <c r="IF13472" s="200" t="s">
        <v>21823</v>
      </c>
    </row>
    <row r="13473" spans="237:240" x14ac:dyDescent="0.3">
      <c r="IC13473" s="200" t="s">
        <v>30389</v>
      </c>
      <c r="ID13473" s="200" t="s">
        <v>30390</v>
      </c>
      <c r="IE13473" s="200" t="s">
        <v>30391</v>
      </c>
      <c r="IF13473" s="200" t="s">
        <v>21823</v>
      </c>
    </row>
    <row r="13474" spans="237:240" x14ac:dyDescent="0.3">
      <c r="IC13474" s="200" t="s">
        <v>30392</v>
      </c>
      <c r="ID13474" s="200" t="s">
        <v>30393</v>
      </c>
      <c r="IE13474" s="200" t="s">
        <v>30394</v>
      </c>
      <c r="IF13474" s="200" t="s">
        <v>21823</v>
      </c>
    </row>
    <row r="13475" spans="237:240" x14ac:dyDescent="0.3">
      <c r="IC13475" s="200" t="s">
        <v>30395</v>
      </c>
      <c r="ID13475" s="200" t="s">
        <v>30396</v>
      </c>
      <c r="IE13475" s="200" t="s">
        <v>30397</v>
      </c>
      <c r="IF13475" s="200" t="s">
        <v>21823</v>
      </c>
    </row>
    <row r="13476" spans="237:240" x14ac:dyDescent="0.3">
      <c r="IC13476" s="200" t="s">
        <v>30398</v>
      </c>
      <c r="ID13476" s="200" t="s">
        <v>30399</v>
      </c>
      <c r="IE13476" s="200" t="s">
        <v>30400</v>
      </c>
      <c r="IF13476" s="200" t="s">
        <v>21823</v>
      </c>
    </row>
    <row r="13477" spans="237:240" x14ac:dyDescent="0.3">
      <c r="IC13477" s="200" t="s">
        <v>30401</v>
      </c>
      <c r="ID13477" s="200" t="s">
        <v>30402</v>
      </c>
      <c r="IE13477" s="200" t="s">
        <v>30403</v>
      </c>
      <c r="IF13477" s="200" t="s">
        <v>21823</v>
      </c>
    </row>
    <row r="13478" spans="237:240" x14ac:dyDescent="0.3">
      <c r="IC13478" s="200" t="s">
        <v>30404</v>
      </c>
      <c r="ID13478" s="200" t="s">
        <v>30405</v>
      </c>
      <c r="IE13478" s="200" t="s">
        <v>30406</v>
      </c>
      <c r="IF13478" s="200" t="s">
        <v>21823</v>
      </c>
    </row>
    <row r="13479" spans="237:240" x14ac:dyDescent="0.3">
      <c r="IC13479" s="200" t="s">
        <v>30407</v>
      </c>
      <c r="ID13479" s="200" t="s">
        <v>30408</v>
      </c>
      <c r="IE13479" s="200" t="s">
        <v>30409</v>
      </c>
      <c r="IF13479" s="200" t="s">
        <v>21823</v>
      </c>
    </row>
    <row r="13480" spans="237:240" x14ac:dyDescent="0.3">
      <c r="IC13480" s="200" t="s">
        <v>30410</v>
      </c>
      <c r="ID13480" s="200" t="s">
        <v>22742</v>
      </c>
      <c r="IE13480" s="200" t="s">
        <v>30411</v>
      </c>
      <c r="IF13480" s="200" t="s">
        <v>21823</v>
      </c>
    </row>
    <row r="13481" spans="237:240" x14ac:dyDescent="0.3">
      <c r="IC13481" s="200" t="s">
        <v>30412</v>
      </c>
      <c r="ID13481" s="200" t="s">
        <v>30413</v>
      </c>
      <c r="IE13481" s="200" t="s">
        <v>30414</v>
      </c>
      <c r="IF13481" s="200" t="s">
        <v>21823</v>
      </c>
    </row>
    <row r="13482" spans="237:240" x14ac:dyDescent="0.3">
      <c r="IC13482" s="200" t="s">
        <v>30415</v>
      </c>
      <c r="ID13482" s="200" t="s">
        <v>30416</v>
      </c>
      <c r="IE13482" s="200" t="s">
        <v>30417</v>
      </c>
      <c r="IF13482" s="200" t="s">
        <v>21823</v>
      </c>
    </row>
    <row r="13483" spans="237:240" x14ac:dyDescent="0.3">
      <c r="IC13483" s="200" t="s">
        <v>30418</v>
      </c>
      <c r="ID13483" s="200" t="s">
        <v>30419</v>
      </c>
      <c r="IE13483" s="200" t="s">
        <v>30420</v>
      </c>
      <c r="IF13483" s="200" t="s">
        <v>21823</v>
      </c>
    </row>
    <row r="13484" spans="237:240" x14ac:dyDescent="0.3">
      <c r="IC13484" s="200" t="s">
        <v>30421</v>
      </c>
      <c r="ID13484" s="200" t="s">
        <v>30422</v>
      </c>
      <c r="IE13484" s="200" t="s">
        <v>30423</v>
      </c>
      <c r="IF13484" s="200" t="s">
        <v>21823</v>
      </c>
    </row>
    <row r="13485" spans="237:240" x14ac:dyDescent="0.3">
      <c r="IC13485" s="200" t="s">
        <v>30421</v>
      </c>
      <c r="ID13485" s="200" t="s">
        <v>30424</v>
      </c>
      <c r="IE13485" s="200" t="s">
        <v>30425</v>
      </c>
      <c r="IF13485" s="200" t="s">
        <v>21823</v>
      </c>
    </row>
    <row r="13486" spans="237:240" x14ac:dyDescent="0.3">
      <c r="IC13486" s="200" t="s">
        <v>30426</v>
      </c>
      <c r="ID13486" s="200" t="s">
        <v>4149</v>
      </c>
      <c r="IE13486" s="200" t="s">
        <v>30427</v>
      </c>
      <c r="IF13486" s="200" t="s">
        <v>21823</v>
      </c>
    </row>
    <row r="13487" spans="237:240" x14ac:dyDescent="0.3">
      <c r="IC13487" s="200" t="s">
        <v>30428</v>
      </c>
      <c r="ID13487" s="200" t="s">
        <v>26870</v>
      </c>
      <c r="IE13487" s="200" t="s">
        <v>30429</v>
      </c>
      <c r="IF13487" s="200" t="s">
        <v>21823</v>
      </c>
    </row>
    <row r="13488" spans="237:240" x14ac:dyDescent="0.3">
      <c r="IC13488" s="200" t="s">
        <v>30430</v>
      </c>
      <c r="ID13488" s="200" t="s">
        <v>30431</v>
      </c>
      <c r="IE13488" s="200" t="s">
        <v>30432</v>
      </c>
      <c r="IF13488" s="200" t="s">
        <v>21823</v>
      </c>
    </row>
    <row r="13489" spans="237:240" x14ac:dyDescent="0.3">
      <c r="IC13489" s="200" t="s">
        <v>30433</v>
      </c>
      <c r="ID13489" s="200" t="s">
        <v>27507</v>
      </c>
      <c r="IE13489" s="200" t="s">
        <v>30434</v>
      </c>
      <c r="IF13489" s="200" t="s">
        <v>21823</v>
      </c>
    </row>
    <row r="13490" spans="237:240" x14ac:dyDescent="0.3">
      <c r="IC13490" s="200" t="s">
        <v>30435</v>
      </c>
      <c r="ID13490" s="200" t="s">
        <v>30436</v>
      </c>
      <c r="IE13490" s="200" t="s">
        <v>30437</v>
      </c>
      <c r="IF13490" s="200" t="s">
        <v>21823</v>
      </c>
    </row>
    <row r="13491" spans="237:240" x14ac:dyDescent="0.3">
      <c r="IC13491" s="200" t="s">
        <v>30438</v>
      </c>
      <c r="ID13491" s="200" t="s">
        <v>30439</v>
      </c>
      <c r="IE13491" s="200" t="s">
        <v>30440</v>
      </c>
      <c r="IF13491" s="200" t="s">
        <v>21823</v>
      </c>
    </row>
    <row r="13492" spans="237:240" x14ac:dyDescent="0.3">
      <c r="IC13492" s="200" t="s">
        <v>30441</v>
      </c>
      <c r="ID13492" s="200" t="s">
        <v>30442</v>
      </c>
      <c r="IE13492" s="200" t="s">
        <v>30443</v>
      </c>
      <c r="IF13492" s="200" t="s">
        <v>21823</v>
      </c>
    </row>
    <row r="13493" spans="237:240" x14ac:dyDescent="0.3">
      <c r="IC13493" s="200" t="s">
        <v>30444</v>
      </c>
      <c r="ID13493" s="200" t="s">
        <v>30445</v>
      </c>
      <c r="IE13493" s="200" t="s">
        <v>30446</v>
      </c>
      <c r="IF13493" s="200" t="s">
        <v>21823</v>
      </c>
    </row>
    <row r="13494" spans="237:240" x14ac:dyDescent="0.3">
      <c r="IC13494" s="200" t="s">
        <v>30447</v>
      </c>
      <c r="ID13494" s="200" t="s">
        <v>30448</v>
      </c>
      <c r="IE13494" s="200" t="s">
        <v>30449</v>
      </c>
      <c r="IF13494" s="200" t="s">
        <v>21823</v>
      </c>
    </row>
    <row r="13495" spans="237:240" x14ac:dyDescent="0.3">
      <c r="IC13495" s="200" t="s">
        <v>30450</v>
      </c>
      <c r="ID13495" s="200" t="s">
        <v>30451</v>
      </c>
      <c r="IE13495" s="200" t="s">
        <v>30452</v>
      </c>
      <c r="IF13495" s="200" t="s">
        <v>21823</v>
      </c>
    </row>
    <row r="13496" spans="237:240" x14ac:dyDescent="0.3">
      <c r="IC13496" s="200" t="s">
        <v>30453</v>
      </c>
      <c r="ID13496" s="200" t="s">
        <v>30454</v>
      </c>
      <c r="IE13496" s="200" t="s">
        <v>30455</v>
      </c>
      <c r="IF13496" s="200" t="s">
        <v>21823</v>
      </c>
    </row>
    <row r="13497" spans="237:240" x14ac:dyDescent="0.3">
      <c r="IC13497" s="200" t="s">
        <v>30456</v>
      </c>
      <c r="ID13497" s="200" t="s">
        <v>30457</v>
      </c>
      <c r="IE13497" s="200" t="s">
        <v>30458</v>
      </c>
      <c r="IF13497" s="200" t="s">
        <v>21823</v>
      </c>
    </row>
    <row r="13498" spans="237:240" x14ac:dyDescent="0.3">
      <c r="IC13498" s="200" t="s">
        <v>30459</v>
      </c>
      <c r="ID13498" s="200" t="s">
        <v>30460</v>
      </c>
      <c r="IE13498" s="200" t="s">
        <v>30461</v>
      </c>
      <c r="IF13498" s="200" t="s">
        <v>21823</v>
      </c>
    </row>
    <row r="13499" spans="237:240" x14ac:dyDescent="0.3">
      <c r="IC13499" s="200" t="s">
        <v>30462</v>
      </c>
      <c r="ID13499" s="200" t="s">
        <v>30463</v>
      </c>
      <c r="IE13499" s="200" t="s">
        <v>30464</v>
      </c>
      <c r="IF13499" s="200" t="s">
        <v>21823</v>
      </c>
    </row>
    <row r="13500" spans="237:240" x14ac:dyDescent="0.3">
      <c r="IC13500" s="200" t="s">
        <v>30465</v>
      </c>
      <c r="ID13500" s="200" t="s">
        <v>30466</v>
      </c>
      <c r="IE13500" s="200" t="s">
        <v>30467</v>
      </c>
      <c r="IF13500" s="200" t="s">
        <v>21823</v>
      </c>
    </row>
    <row r="13501" spans="237:240" x14ac:dyDescent="0.3">
      <c r="IC13501" s="200" t="s">
        <v>30468</v>
      </c>
      <c r="ID13501" s="200" t="s">
        <v>30469</v>
      </c>
      <c r="IE13501" s="200" t="s">
        <v>30470</v>
      </c>
      <c r="IF13501" s="200" t="s">
        <v>21823</v>
      </c>
    </row>
    <row r="13502" spans="237:240" x14ac:dyDescent="0.3">
      <c r="IC13502" s="200" t="s">
        <v>30471</v>
      </c>
      <c r="ID13502" s="200" t="s">
        <v>30472</v>
      </c>
      <c r="IE13502" s="200" t="s">
        <v>30473</v>
      </c>
      <c r="IF13502" s="200" t="s">
        <v>21823</v>
      </c>
    </row>
    <row r="13503" spans="237:240" x14ac:dyDescent="0.3">
      <c r="IC13503" s="200" t="s">
        <v>30474</v>
      </c>
      <c r="ID13503" s="200" t="s">
        <v>30475</v>
      </c>
      <c r="IE13503" s="200" t="s">
        <v>30476</v>
      </c>
      <c r="IF13503" s="200" t="s">
        <v>21823</v>
      </c>
    </row>
    <row r="13504" spans="237:240" x14ac:dyDescent="0.3">
      <c r="IC13504" s="200" t="s">
        <v>30477</v>
      </c>
      <c r="ID13504" s="200" t="s">
        <v>30478</v>
      </c>
      <c r="IE13504" s="200" t="s">
        <v>30479</v>
      </c>
      <c r="IF13504" s="200" t="s">
        <v>21823</v>
      </c>
    </row>
    <row r="13505" spans="237:240" x14ac:dyDescent="0.3">
      <c r="IC13505" s="200" t="s">
        <v>30480</v>
      </c>
      <c r="ID13505" s="200" t="s">
        <v>30481</v>
      </c>
      <c r="IE13505" s="200" t="s">
        <v>30482</v>
      </c>
      <c r="IF13505" s="200" t="s">
        <v>21823</v>
      </c>
    </row>
    <row r="13506" spans="237:240" x14ac:dyDescent="0.3">
      <c r="IC13506" s="200" t="s">
        <v>30483</v>
      </c>
      <c r="ID13506" s="200" t="s">
        <v>30484</v>
      </c>
      <c r="IE13506" s="200" t="s">
        <v>30485</v>
      </c>
      <c r="IF13506" s="200" t="s">
        <v>21823</v>
      </c>
    </row>
    <row r="13507" spans="237:240" x14ac:dyDescent="0.3">
      <c r="IC13507" s="200" t="s">
        <v>30486</v>
      </c>
      <c r="ID13507" s="200" t="s">
        <v>30487</v>
      </c>
      <c r="IE13507" s="200" t="s">
        <v>30488</v>
      </c>
      <c r="IF13507" s="200" t="s">
        <v>21823</v>
      </c>
    </row>
    <row r="13508" spans="237:240" x14ac:dyDescent="0.3">
      <c r="IC13508" s="200" t="s">
        <v>30489</v>
      </c>
      <c r="ID13508" s="200" t="s">
        <v>30490</v>
      </c>
      <c r="IE13508" s="200" t="s">
        <v>30491</v>
      </c>
      <c r="IF13508" s="200" t="s">
        <v>21823</v>
      </c>
    </row>
    <row r="13509" spans="237:240" x14ac:dyDescent="0.3">
      <c r="IC13509" s="200" t="s">
        <v>30492</v>
      </c>
      <c r="ID13509" s="200" t="s">
        <v>30493</v>
      </c>
      <c r="IE13509" s="200" t="s">
        <v>30494</v>
      </c>
      <c r="IF13509" s="200" t="s">
        <v>21823</v>
      </c>
    </row>
    <row r="13510" spans="237:240" x14ac:dyDescent="0.3">
      <c r="IC13510" s="200" t="s">
        <v>30495</v>
      </c>
      <c r="ID13510" s="200" t="s">
        <v>30496</v>
      </c>
      <c r="IE13510" s="200" t="s">
        <v>30497</v>
      </c>
      <c r="IF13510" s="200" t="s">
        <v>21823</v>
      </c>
    </row>
    <row r="13511" spans="237:240" x14ac:dyDescent="0.3">
      <c r="IC13511" s="200" t="s">
        <v>30498</v>
      </c>
      <c r="ID13511" s="200" t="s">
        <v>30499</v>
      </c>
      <c r="IE13511" s="200" t="s">
        <v>30500</v>
      </c>
      <c r="IF13511" s="200" t="s">
        <v>21823</v>
      </c>
    </row>
    <row r="13512" spans="237:240" x14ac:dyDescent="0.3">
      <c r="IC13512" s="200" t="s">
        <v>30501</v>
      </c>
      <c r="ID13512" s="200" t="s">
        <v>30502</v>
      </c>
      <c r="IE13512" s="200" t="s">
        <v>30503</v>
      </c>
      <c r="IF13512" s="200" t="s">
        <v>21823</v>
      </c>
    </row>
    <row r="13513" spans="237:240" x14ac:dyDescent="0.3">
      <c r="IC13513" s="200" t="s">
        <v>30504</v>
      </c>
      <c r="ID13513" s="200" t="s">
        <v>24240</v>
      </c>
      <c r="IE13513" s="200" t="s">
        <v>30505</v>
      </c>
      <c r="IF13513" s="200" t="s">
        <v>21823</v>
      </c>
    </row>
    <row r="13514" spans="237:240" x14ac:dyDescent="0.3">
      <c r="IC13514" s="200" t="s">
        <v>30506</v>
      </c>
      <c r="ID13514" s="200" t="s">
        <v>30507</v>
      </c>
      <c r="IE13514" s="200" t="s">
        <v>30508</v>
      </c>
      <c r="IF13514" s="200" t="s">
        <v>21823</v>
      </c>
    </row>
    <row r="13515" spans="237:240" x14ac:dyDescent="0.3">
      <c r="IC13515" s="200" t="s">
        <v>30509</v>
      </c>
      <c r="ID13515" s="200" t="s">
        <v>30510</v>
      </c>
      <c r="IE13515" s="200" t="s">
        <v>30511</v>
      </c>
      <c r="IF13515" s="200" t="s">
        <v>21823</v>
      </c>
    </row>
    <row r="13516" spans="237:240" x14ac:dyDescent="0.3">
      <c r="IC13516" s="200" t="s">
        <v>30512</v>
      </c>
      <c r="ID13516" s="200" t="s">
        <v>16687</v>
      </c>
      <c r="IE13516" s="200" t="s">
        <v>30513</v>
      </c>
      <c r="IF13516" s="200" t="s">
        <v>21823</v>
      </c>
    </row>
    <row r="13517" spans="237:240" x14ac:dyDescent="0.3">
      <c r="IC13517" s="200" t="s">
        <v>30514</v>
      </c>
      <c r="ID13517" s="200" t="s">
        <v>30515</v>
      </c>
      <c r="IE13517" s="200" t="s">
        <v>30516</v>
      </c>
      <c r="IF13517" s="200" t="s">
        <v>21823</v>
      </c>
    </row>
    <row r="13518" spans="237:240" x14ac:dyDescent="0.3">
      <c r="IC13518" s="200" t="s">
        <v>30517</v>
      </c>
      <c r="ID13518" s="200" t="s">
        <v>30518</v>
      </c>
      <c r="IE13518" s="200" t="s">
        <v>30519</v>
      </c>
      <c r="IF13518" s="200" t="s">
        <v>21823</v>
      </c>
    </row>
    <row r="13519" spans="237:240" x14ac:dyDescent="0.3">
      <c r="IC13519" s="200" t="s">
        <v>30520</v>
      </c>
      <c r="ID13519" s="200" t="s">
        <v>30521</v>
      </c>
      <c r="IE13519" s="200" t="s">
        <v>30522</v>
      </c>
      <c r="IF13519" s="200" t="s">
        <v>21823</v>
      </c>
    </row>
    <row r="13520" spans="237:240" x14ac:dyDescent="0.3">
      <c r="IC13520" s="200" t="s">
        <v>30523</v>
      </c>
      <c r="ID13520" s="200" t="s">
        <v>30524</v>
      </c>
      <c r="IE13520" s="200" t="s">
        <v>30525</v>
      </c>
      <c r="IF13520" s="200" t="s">
        <v>21823</v>
      </c>
    </row>
    <row r="13521" spans="237:240" x14ac:dyDescent="0.3">
      <c r="IC13521" s="200" t="s">
        <v>30526</v>
      </c>
      <c r="ID13521" s="200" t="s">
        <v>30527</v>
      </c>
      <c r="IE13521" s="200" t="s">
        <v>30528</v>
      </c>
      <c r="IF13521" s="200" t="s">
        <v>21823</v>
      </c>
    </row>
    <row r="13522" spans="237:240" x14ac:dyDescent="0.3">
      <c r="IC13522" s="200" t="s">
        <v>30529</v>
      </c>
      <c r="ID13522" s="200" t="s">
        <v>30530</v>
      </c>
      <c r="IE13522" s="200" t="s">
        <v>30531</v>
      </c>
      <c r="IF13522" s="200" t="s">
        <v>21823</v>
      </c>
    </row>
    <row r="13523" spans="237:240" x14ac:dyDescent="0.3">
      <c r="IC13523" s="200" t="s">
        <v>30532</v>
      </c>
      <c r="ID13523" s="200" t="s">
        <v>30533</v>
      </c>
      <c r="IE13523" s="200" t="s">
        <v>30534</v>
      </c>
      <c r="IF13523" s="200" t="s">
        <v>21823</v>
      </c>
    </row>
    <row r="13524" spans="237:240" x14ac:dyDescent="0.3">
      <c r="IC13524" s="200" t="s">
        <v>30535</v>
      </c>
      <c r="ID13524" s="200" t="s">
        <v>30536</v>
      </c>
      <c r="IE13524" s="200" t="s">
        <v>30537</v>
      </c>
      <c r="IF13524" s="200" t="s">
        <v>21823</v>
      </c>
    </row>
    <row r="13525" spans="237:240" x14ac:dyDescent="0.3">
      <c r="IC13525" s="200" t="s">
        <v>30538</v>
      </c>
      <c r="ID13525" s="200" t="s">
        <v>30539</v>
      </c>
      <c r="IE13525" s="200" t="s">
        <v>30540</v>
      </c>
      <c r="IF13525" s="200" t="s">
        <v>21823</v>
      </c>
    </row>
    <row r="13526" spans="237:240" x14ac:dyDescent="0.3">
      <c r="IC13526" s="200" t="s">
        <v>30541</v>
      </c>
      <c r="ID13526" s="200" t="s">
        <v>30542</v>
      </c>
      <c r="IE13526" s="200" t="s">
        <v>30543</v>
      </c>
      <c r="IF13526" s="200" t="s">
        <v>21823</v>
      </c>
    </row>
    <row r="13527" spans="237:240" x14ac:dyDescent="0.3">
      <c r="IC13527" s="200" t="s">
        <v>30544</v>
      </c>
      <c r="ID13527" s="200" t="s">
        <v>30545</v>
      </c>
      <c r="IE13527" s="200" t="s">
        <v>30546</v>
      </c>
      <c r="IF13527" s="200" t="s">
        <v>21823</v>
      </c>
    </row>
    <row r="13528" spans="237:240" x14ac:dyDescent="0.3">
      <c r="IC13528" s="200" t="s">
        <v>30547</v>
      </c>
      <c r="ID13528" s="200" t="s">
        <v>28548</v>
      </c>
      <c r="IE13528" s="200" t="s">
        <v>30548</v>
      </c>
      <c r="IF13528" s="200" t="s">
        <v>21823</v>
      </c>
    </row>
    <row r="13529" spans="237:240" x14ac:dyDescent="0.3">
      <c r="IC13529" s="200" t="s">
        <v>30549</v>
      </c>
      <c r="ID13529" s="200" t="s">
        <v>30550</v>
      </c>
      <c r="IE13529" s="200" t="s">
        <v>30551</v>
      </c>
      <c r="IF13529" s="200" t="s">
        <v>21823</v>
      </c>
    </row>
    <row r="13530" spans="237:240" x14ac:dyDescent="0.3">
      <c r="IC13530" s="200" t="s">
        <v>30552</v>
      </c>
      <c r="ID13530" s="200" t="s">
        <v>30553</v>
      </c>
      <c r="IE13530" s="200" t="s">
        <v>30554</v>
      </c>
      <c r="IF13530" s="200" t="s">
        <v>21823</v>
      </c>
    </row>
    <row r="13531" spans="237:240" x14ac:dyDescent="0.3">
      <c r="IC13531" s="200" t="s">
        <v>30555</v>
      </c>
      <c r="ID13531" s="200" t="s">
        <v>30556</v>
      </c>
      <c r="IE13531" s="200" t="s">
        <v>30557</v>
      </c>
      <c r="IF13531" s="200" t="s">
        <v>21823</v>
      </c>
    </row>
    <row r="13532" spans="237:240" x14ac:dyDescent="0.3">
      <c r="IC13532" s="200" t="s">
        <v>30558</v>
      </c>
      <c r="ID13532" s="200" t="s">
        <v>30559</v>
      </c>
      <c r="IE13532" s="200" t="s">
        <v>30560</v>
      </c>
      <c r="IF13532" s="200" t="s">
        <v>21823</v>
      </c>
    </row>
    <row r="13533" spans="237:240" x14ac:dyDescent="0.3">
      <c r="IC13533" s="200" t="s">
        <v>30561</v>
      </c>
      <c r="ID13533" s="200" t="s">
        <v>3800</v>
      </c>
      <c r="IE13533" s="200" t="s">
        <v>30562</v>
      </c>
      <c r="IF13533" s="200" t="s">
        <v>21823</v>
      </c>
    </row>
    <row r="13534" spans="237:240" x14ac:dyDescent="0.3">
      <c r="IC13534" s="200" t="s">
        <v>30563</v>
      </c>
      <c r="ID13534" s="200" t="s">
        <v>30564</v>
      </c>
      <c r="IE13534" s="200" t="s">
        <v>30565</v>
      </c>
      <c r="IF13534" s="200" t="s">
        <v>21823</v>
      </c>
    </row>
    <row r="13535" spans="237:240" x14ac:dyDescent="0.3">
      <c r="IC13535" s="200" t="s">
        <v>30566</v>
      </c>
      <c r="ID13535" s="200" t="s">
        <v>30567</v>
      </c>
      <c r="IE13535" s="200" t="s">
        <v>30568</v>
      </c>
      <c r="IF13535" s="200" t="s">
        <v>21823</v>
      </c>
    </row>
    <row r="13536" spans="237:240" x14ac:dyDescent="0.3">
      <c r="IC13536" s="200" t="s">
        <v>30569</v>
      </c>
      <c r="ID13536" s="200" t="s">
        <v>30570</v>
      </c>
      <c r="IE13536" s="200" t="s">
        <v>30571</v>
      </c>
      <c r="IF13536" s="200" t="s">
        <v>21823</v>
      </c>
    </row>
    <row r="13537" spans="237:240" x14ac:dyDescent="0.3">
      <c r="IC13537" s="200" t="s">
        <v>30572</v>
      </c>
      <c r="ID13537" s="200" t="s">
        <v>30573</v>
      </c>
      <c r="IE13537" s="200" t="s">
        <v>30574</v>
      </c>
      <c r="IF13537" s="200" t="s">
        <v>21823</v>
      </c>
    </row>
    <row r="13538" spans="237:240" x14ac:dyDescent="0.3">
      <c r="IC13538" s="200" t="s">
        <v>30575</v>
      </c>
      <c r="ID13538" s="200" t="s">
        <v>30576</v>
      </c>
      <c r="IE13538" s="200" t="s">
        <v>30577</v>
      </c>
      <c r="IF13538" s="200" t="s">
        <v>21823</v>
      </c>
    </row>
    <row r="13539" spans="237:240" x14ac:dyDescent="0.3">
      <c r="IC13539" s="200" t="s">
        <v>30578</v>
      </c>
      <c r="ID13539" s="200" t="s">
        <v>30579</v>
      </c>
      <c r="IE13539" s="200" t="s">
        <v>30580</v>
      </c>
      <c r="IF13539" s="200" t="s">
        <v>21823</v>
      </c>
    </row>
    <row r="13540" spans="237:240" x14ac:dyDescent="0.3">
      <c r="IC13540" s="200" t="s">
        <v>30581</v>
      </c>
      <c r="ID13540" s="200" t="s">
        <v>30582</v>
      </c>
      <c r="IE13540" s="200" t="s">
        <v>30583</v>
      </c>
      <c r="IF13540" s="200" t="s">
        <v>21823</v>
      </c>
    </row>
    <row r="13541" spans="237:240" x14ac:dyDescent="0.3">
      <c r="IC13541" s="200" t="s">
        <v>30584</v>
      </c>
      <c r="ID13541" s="200" t="s">
        <v>30585</v>
      </c>
      <c r="IE13541" s="200" t="s">
        <v>30586</v>
      </c>
      <c r="IF13541" s="200" t="s">
        <v>21823</v>
      </c>
    </row>
    <row r="13542" spans="237:240" x14ac:dyDescent="0.3">
      <c r="IC13542" s="200" t="s">
        <v>30587</v>
      </c>
      <c r="ID13542" s="200" t="s">
        <v>18262</v>
      </c>
      <c r="IE13542" s="200" t="s">
        <v>30588</v>
      </c>
      <c r="IF13542" s="200" t="s">
        <v>21823</v>
      </c>
    </row>
    <row r="13543" spans="237:240" x14ac:dyDescent="0.3">
      <c r="IC13543" s="200" t="s">
        <v>30589</v>
      </c>
      <c r="ID13543" s="200" t="s">
        <v>23156</v>
      </c>
      <c r="IE13543" s="200" t="s">
        <v>30590</v>
      </c>
      <c r="IF13543" s="200" t="s">
        <v>21823</v>
      </c>
    </row>
    <row r="13544" spans="237:240" x14ac:dyDescent="0.3">
      <c r="IC13544" s="200" t="s">
        <v>30591</v>
      </c>
      <c r="ID13544" s="200" t="s">
        <v>30592</v>
      </c>
      <c r="IE13544" s="200" t="s">
        <v>30593</v>
      </c>
      <c r="IF13544" s="200" t="s">
        <v>21823</v>
      </c>
    </row>
    <row r="13545" spans="237:240" x14ac:dyDescent="0.3">
      <c r="IC13545" s="200" t="s">
        <v>30594</v>
      </c>
      <c r="ID13545" s="200" t="s">
        <v>30595</v>
      </c>
      <c r="IE13545" s="200" t="s">
        <v>30596</v>
      </c>
      <c r="IF13545" s="200" t="s">
        <v>21823</v>
      </c>
    </row>
    <row r="13546" spans="237:240" x14ac:dyDescent="0.3">
      <c r="IC13546" s="200" t="s">
        <v>30597</v>
      </c>
      <c r="ID13546" s="200" t="s">
        <v>30598</v>
      </c>
      <c r="IE13546" s="200" t="s">
        <v>30599</v>
      </c>
      <c r="IF13546" s="200" t="s">
        <v>21823</v>
      </c>
    </row>
    <row r="13547" spans="237:240" x14ac:dyDescent="0.3">
      <c r="IC13547" s="200" t="s">
        <v>30600</v>
      </c>
      <c r="ID13547" s="200" t="s">
        <v>30601</v>
      </c>
      <c r="IE13547" s="200" t="s">
        <v>30602</v>
      </c>
      <c r="IF13547" s="200" t="s">
        <v>21823</v>
      </c>
    </row>
    <row r="13548" spans="237:240" x14ac:dyDescent="0.3">
      <c r="IC13548" s="200" t="s">
        <v>30603</v>
      </c>
      <c r="ID13548" s="200" t="s">
        <v>30604</v>
      </c>
      <c r="IE13548" s="200" t="s">
        <v>30605</v>
      </c>
      <c r="IF13548" s="200" t="s">
        <v>21823</v>
      </c>
    </row>
    <row r="13549" spans="237:240" x14ac:dyDescent="0.3">
      <c r="IC13549" s="200" t="s">
        <v>30606</v>
      </c>
      <c r="ID13549" s="200" t="s">
        <v>30607</v>
      </c>
      <c r="IE13549" s="200" t="s">
        <v>30608</v>
      </c>
      <c r="IF13549" s="200" t="s">
        <v>21823</v>
      </c>
    </row>
    <row r="13550" spans="237:240" x14ac:dyDescent="0.3">
      <c r="IC13550" s="200" t="s">
        <v>30606</v>
      </c>
      <c r="ID13550" s="200" t="s">
        <v>30609</v>
      </c>
      <c r="IE13550" s="200" t="s">
        <v>30610</v>
      </c>
      <c r="IF13550" s="200" t="s">
        <v>21823</v>
      </c>
    </row>
    <row r="13551" spans="237:240" x14ac:dyDescent="0.3">
      <c r="IC13551" s="200" t="s">
        <v>30606</v>
      </c>
      <c r="ID13551" s="200" t="s">
        <v>3915</v>
      </c>
      <c r="IE13551" s="200" t="s">
        <v>30611</v>
      </c>
      <c r="IF13551" s="200" t="s">
        <v>21823</v>
      </c>
    </row>
    <row r="13552" spans="237:240" x14ac:dyDescent="0.3">
      <c r="IC13552" s="200" t="s">
        <v>30606</v>
      </c>
      <c r="ID13552" s="200" t="s">
        <v>30612</v>
      </c>
      <c r="IE13552" s="200" t="s">
        <v>30613</v>
      </c>
      <c r="IF13552" s="200" t="s">
        <v>21823</v>
      </c>
    </row>
    <row r="13553" spans="237:240" x14ac:dyDescent="0.3">
      <c r="IC13553" s="200" t="s">
        <v>30614</v>
      </c>
      <c r="ID13553" s="200" t="s">
        <v>30615</v>
      </c>
      <c r="IE13553" s="200" t="s">
        <v>30616</v>
      </c>
      <c r="IF13553" s="200" t="s">
        <v>21823</v>
      </c>
    </row>
    <row r="13554" spans="237:240" x14ac:dyDescent="0.3">
      <c r="IC13554" s="200" t="s">
        <v>30617</v>
      </c>
      <c r="ID13554" s="200" t="s">
        <v>30618</v>
      </c>
      <c r="IE13554" s="200" t="s">
        <v>30619</v>
      </c>
      <c r="IF13554" s="200" t="s">
        <v>21823</v>
      </c>
    </row>
    <row r="13555" spans="237:240" x14ac:dyDescent="0.3">
      <c r="IC13555" s="200" t="s">
        <v>30620</v>
      </c>
      <c r="ID13555" s="200" t="s">
        <v>30621</v>
      </c>
      <c r="IE13555" s="200" t="s">
        <v>30622</v>
      </c>
      <c r="IF13555" s="200" t="s">
        <v>21823</v>
      </c>
    </row>
    <row r="13556" spans="237:240" x14ac:dyDescent="0.3">
      <c r="IC13556" s="200" t="s">
        <v>30623</v>
      </c>
      <c r="ID13556" s="200" t="s">
        <v>30624</v>
      </c>
      <c r="IE13556" s="200" t="s">
        <v>30625</v>
      </c>
      <c r="IF13556" s="200" t="s">
        <v>21823</v>
      </c>
    </row>
    <row r="13557" spans="237:240" x14ac:dyDescent="0.3">
      <c r="IC13557" s="200" t="s">
        <v>30626</v>
      </c>
      <c r="ID13557" s="200" t="s">
        <v>30627</v>
      </c>
      <c r="IE13557" s="200" t="s">
        <v>30628</v>
      </c>
      <c r="IF13557" s="200" t="s">
        <v>21823</v>
      </c>
    </row>
    <row r="13558" spans="237:240" x14ac:dyDescent="0.3">
      <c r="IC13558" s="200" t="s">
        <v>30629</v>
      </c>
      <c r="ID13558" s="200" t="s">
        <v>30630</v>
      </c>
      <c r="IE13558" s="200" t="s">
        <v>30631</v>
      </c>
      <c r="IF13558" s="200" t="s">
        <v>21823</v>
      </c>
    </row>
    <row r="13559" spans="237:240" x14ac:dyDescent="0.3">
      <c r="IC13559" s="200" t="s">
        <v>30632</v>
      </c>
      <c r="ID13559" s="200" t="s">
        <v>30633</v>
      </c>
      <c r="IE13559" s="200" t="s">
        <v>30634</v>
      </c>
      <c r="IF13559" s="200" t="s">
        <v>21823</v>
      </c>
    </row>
    <row r="13560" spans="237:240" x14ac:dyDescent="0.3">
      <c r="IC13560" s="200" t="s">
        <v>30635</v>
      </c>
      <c r="ID13560" s="200" t="s">
        <v>30636</v>
      </c>
      <c r="IE13560" s="200" t="s">
        <v>30637</v>
      </c>
      <c r="IF13560" s="200" t="s">
        <v>21823</v>
      </c>
    </row>
    <row r="13561" spans="237:240" x14ac:dyDescent="0.3">
      <c r="IC13561" s="200" t="s">
        <v>30638</v>
      </c>
      <c r="ID13561" s="200" t="s">
        <v>30639</v>
      </c>
      <c r="IE13561" s="200" t="s">
        <v>30640</v>
      </c>
      <c r="IF13561" s="200" t="s">
        <v>21823</v>
      </c>
    </row>
    <row r="13562" spans="237:240" x14ac:dyDescent="0.3">
      <c r="IC13562" s="200" t="s">
        <v>30641</v>
      </c>
      <c r="ID13562" s="200" t="s">
        <v>30642</v>
      </c>
      <c r="IE13562" s="200" t="s">
        <v>30643</v>
      </c>
      <c r="IF13562" s="200" t="s">
        <v>21823</v>
      </c>
    </row>
    <row r="13563" spans="237:240" x14ac:dyDescent="0.3">
      <c r="IC13563" s="200" t="s">
        <v>30644</v>
      </c>
      <c r="ID13563" s="200" t="s">
        <v>30645</v>
      </c>
      <c r="IE13563" s="200" t="s">
        <v>30646</v>
      </c>
      <c r="IF13563" s="200" t="s">
        <v>21823</v>
      </c>
    </row>
    <row r="13564" spans="237:240" x14ac:dyDescent="0.3">
      <c r="IC13564" s="200" t="s">
        <v>30647</v>
      </c>
      <c r="ID13564" s="200" t="s">
        <v>30648</v>
      </c>
      <c r="IE13564" s="200" t="s">
        <v>30649</v>
      </c>
      <c r="IF13564" s="200" t="s">
        <v>21823</v>
      </c>
    </row>
    <row r="13565" spans="237:240" x14ac:dyDescent="0.3">
      <c r="IC13565" s="200" t="s">
        <v>30650</v>
      </c>
      <c r="ID13565" s="200" t="s">
        <v>28706</v>
      </c>
      <c r="IE13565" s="200" t="s">
        <v>30651</v>
      </c>
      <c r="IF13565" s="200" t="s">
        <v>21823</v>
      </c>
    </row>
    <row r="13566" spans="237:240" x14ac:dyDescent="0.3">
      <c r="IC13566" s="200" t="s">
        <v>30652</v>
      </c>
      <c r="ID13566" s="200" t="s">
        <v>30653</v>
      </c>
      <c r="IE13566" s="200" t="s">
        <v>30654</v>
      </c>
      <c r="IF13566" s="200" t="s">
        <v>21823</v>
      </c>
    </row>
    <row r="13567" spans="237:240" x14ac:dyDescent="0.3">
      <c r="IC13567" s="200" t="s">
        <v>30655</v>
      </c>
      <c r="ID13567" s="200" t="s">
        <v>30656</v>
      </c>
      <c r="IE13567" s="200" t="s">
        <v>30657</v>
      </c>
      <c r="IF13567" s="200" t="s">
        <v>21823</v>
      </c>
    </row>
    <row r="13568" spans="237:240" x14ac:dyDescent="0.3">
      <c r="IC13568" s="200" t="s">
        <v>30658</v>
      </c>
      <c r="ID13568" s="200" t="s">
        <v>30659</v>
      </c>
      <c r="IE13568" s="200" t="s">
        <v>30660</v>
      </c>
      <c r="IF13568" s="200" t="s">
        <v>21823</v>
      </c>
    </row>
    <row r="13569" spans="237:240" x14ac:dyDescent="0.3">
      <c r="IC13569" s="200" t="s">
        <v>30661</v>
      </c>
      <c r="ID13569" s="200" t="s">
        <v>30662</v>
      </c>
      <c r="IE13569" s="200" t="s">
        <v>30663</v>
      </c>
      <c r="IF13569" s="200" t="s">
        <v>21823</v>
      </c>
    </row>
    <row r="13570" spans="237:240" x14ac:dyDescent="0.3">
      <c r="IC13570" s="200" t="s">
        <v>30664</v>
      </c>
      <c r="ID13570" s="200" t="s">
        <v>30665</v>
      </c>
      <c r="IE13570" s="200" t="s">
        <v>30666</v>
      </c>
      <c r="IF13570" s="200" t="s">
        <v>21823</v>
      </c>
    </row>
    <row r="13571" spans="237:240" x14ac:dyDescent="0.3">
      <c r="IC13571" s="200" t="s">
        <v>30667</v>
      </c>
      <c r="ID13571" s="200" t="s">
        <v>30668</v>
      </c>
      <c r="IE13571" s="200" t="s">
        <v>30669</v>
      </c>
      <c r="IF13571" s="200" t="s">
        <v>21823</v>
      </c>
    </row>
    <row r="13572" spans="237:240" x14ac:dyDescent="0.3">
      <c r="IC13572" s="200" t="s">
        <v>30670</v>
      </c>
      <c r="ID13572" s="200" t="s">
        <v>30671</v>
      </c>
      <c r="IE13572" s="200" t="s">
        <v>30672</v>
      </c>
      <c r="IF13572" s="200" t="s">
        <v>21823</v>
      </c>
    </row>
    <row r="13573" spans="237:240" x14ac:dyDescent="0.3">
      <c r="IC13573" s="200" t="s">
        <v>30673</v>
      </c>
      <c r="ID13573" s="200" t="s">
        <v>30674</v>
      </c>
      <c r="IE13573" s="200" t="s">
        <v>30675</v>
      </c>
      <c r="IF13573" s="200" t="s">
        <v>21823</v>
      </c>
    </row>
    <row r="13574" spans="237:240" x14ac:dyDescent="0.3">
      <c r="IC13574" s="200" t="s">
        <v>30676</v>
      </c>
      <c r="ID13574" s="200" t="s">
        <v>30677</v>
      </c>
      <c r="IE13574" s="200" t="s">
        <v>30678</v>
      </c>
      <c r="IF13574" s="200" t="s">
        <v>21823</v>
      </c>
    </row>
    <row r="13575" spans="237:240" x14ac:dyDescent="0.3">
      <c r="IC13575" s="200" t="s">
        <v>30679</v>
      </c>
      <c r="ID13575" s="200" t="s">
        <v>30680</v>
      </c>
      <c r="IE13575" s="200" t="s">
        <v>30681</v>
      </c>
      <c r="IF13575" s="200" t="s">
        <v>21823</v>
      </c>
    </row>
    <row r="13576" spans="237:240" x14ac:dyDescent="0.3">
      <c r="IC13576" s="200" t="s">
        <v>30682</v>
      </c>
      <c r="ID13576" s="200" t="s">
        <v>30683</v>
      </c>
      <c r="IE13576" s="200" t="s">
        <v>30684</v>
      </c>
      <c r="IF13576" s="200" t="s">
        <v>21823</v>
      </c>
    </row>
    <row r="13577" spans="237:240" x14ac:dyDescent="0.3">
      <c r="IC13577" s="200" t="s">
        <v>30685</v>
      </c>
      <c r="ID13577" s="200" t="s">
        <v>22607</v>
      </c>
      <c r="IE13577" s="200" t="s">
        <v>30686</v>
      </c>
      <c r="IF13577" s="200" t="s">
        <v>21823</v>
      </c>
    </row>
    <row r="13578" spans="237:240" x14ac:dyDescent="0.3">
      <c r="IC13578" s="200" t="s">
        <v>30687</v>
      </c>
      <c r="ID13578" s="200" t="s">
        <v>30688</v>
      </c>
      <c r="IE13578" s="200" t="s">
        <v>30689</v>
      </c>
      <c r="IF13578" s="200" t="s">
        <v>21823</v>
      </c>
    </row>
    <row r="13579" spans="237:240" x14ac:dyDescent="0.3">
      <c r="IC13579" s="200" t="s">
        <v>30690</v>
      </c>
      <c r="ID13579" s="200" t="s">
        <v>30691</v>
      </c>
      <c r="IE13579" s="200" t="s">
        <v>30692</v>
      </c>
      <c r="IF13579" s="200" t="s">
        <v>21823</v>
      </c>
    </row>
    <row r="13580" spans="237:240" x14ac:dyDescent="0.3">
      <c r="IC13580" s="200" t="s">
        <v>30693</v>
      </c>
      <c r="ID13580" s="200" t="s">
        <v>30694</v>
      </c>
      <c r="IE13580" s="200" t="s">
        <v>30695</v>
      </c>
      <c r="IF13580" s="200" t="s">
        <v>21823</v>
      </c>
    </row>
    <row r="13581" spans="237:240" x14ac:dyDescent="0.3">
      <c r="IC13581" s="200" t="s">
        <v>30696</v>
      </c>
      <c r="ID13581" s="200" t="s">
        <v>20941</v>
      </c>
      <c r="IE13581" s="200" t="s">
        <v>30697</v>
      </c>
      <c r="IF13581" s="200" t="s">
        <v>21823</v>
      </c>
    </row>
    <row r="13582" spans="237:240" x14ac:dyDescent="0.3">
      <c r="IC13582" s="200" t="s">
        <v>30698</v>
      </c>
      <c r="ID13582" s="200" t="s">
        <v>30699</v>
      </c>
      <c r="IE13582" s="200" t="s">
        <v>30700</v>
      </c>
      <c r="IF13582" s="200" t="s">
        <v>21823</v>
      </c>
    </row>
    <row r="13583" spans="237:240" x14ac:dyDescent="0.3">
      <c r="IC13583" s="200" t="s">
        <v>30701</v>
      </c>
      <c r="ID13583" s="200" t="s">
        <v>30702</v>
      </c>
      <c r="IE13583" s="200" t="s">
        <v>30703</v>
      </c>
      <c r="IF13583" s="200" t="s">
        <v>21823</v>
      </c>
    </row>
    <row r="13584" spans="237:240" x14ac:dyDescent="0.3">
      <c r="IC13584" s="200" t="s">
        <v>30704</v>
      </c>
      <c r="ID13584" s="200" t="s">
        <v>30705</v>
      </c>
      <c r="IE13584" s="200" t="s">
        <v>30706</v>
      </c>
      <c r="IF13584" s="200" t="s">
        <v>21823</v>
      </c>
    </row>
    <row r="13585" spans="237:240" x14ac:dyDescent="0.3">
      <c r="IC13585" s="200" t="s">
        <v>30707</v>
      </c>
      <c r="ID13585" s="200" t="s">
        <v>30708</v>
      </c>
      <c r="IE13585" s="200" t="s">
        <v>30709</v>
      </c>
      <c r="IF13585" s="200" t="s">
        <v>21823</v>
      </c>
    </row>
    <row r="13586" spans="237:240" x14ac:dyDescent="0.3">
      <c r="IC13586" s="200" t="s">
        <v>30710</v>
      </c>
      <c r="ID13586" s="200" t="s">
        <v>27818</v>
      </c>
      <c r="IE13586" s="200" t="s">
        <v>30711</v>
      </c>
      <c r="IF13586" s="200" t="s">
        <v>21823</v>
      </c>
    </row>
    <row r="13587" spans="237:240" x14ac:dyDescent="0.3">
      <c r="IC13587" s="200" t="s">
        <v>30712</v>
      </c>
      <c r="ID13587" s="200" t="s">
        <v>30713</v>
      </c>
      <c r="IE13587" s="200" t="s">
        <v>30714</v>
      </c>
      <c r="IF13587" s="200" t="s">
        <v>21823</v>
      </c>
    </row>
    <row r="13588" spans="237:240" x14ac:dyDescent="0.3">
      <c r="IC13588" s="200" t="s">
        <v>30715</v>
      </c>
      <c r="ID13588" s="200" t="s">
        <v>30716</v>
      </c>
      <c r="IE13588" s="200" t="s">
        <v>30717</v>
      </c>
      <c r="IF13588" s="200" t="s">
        <v>21823</v>
      </c>
    </row>
    <row r="13589" spans="237:240" x14ac:dyDescent="0.3">
      <c r="IC13589" s="200" t="s">
        <v>30718</v>
      </c>
      <c r="ID13589" s="200" t="s">
        <v>30719</v>
      </c>
      <c r="IE13589" s="200" t="s">
        <v>30720</v>
      </c>
      <c r="IF13589" s="200" t="s">
        <v>21823</v>
      </c>
    </row>
    <row r="13590" spans="237:240" x14ac:dyDescent="0.3">
      <c r="IC13590" s="200" t="s">
        <v>30721</v>
      </c>
      <c r="ID13590" s="200" t="s">
        <v>20643</v>
      </c>
      <c r="IE13590" s="200" t="s">
        <v>30722</v>
      </c>
      <c r="IF13590" s="200" t="s">
        <v>21823</v>
      </c>
    </row>
    <row r="13591" spans="237:240" x14ac:dyDescent="0.3">
      <c r="IC13591" s="200" t="s">
        <v>30723</v>
      </c>
      <c r="ID13591" s="200" t="s">
        <v>30724</v>
      </c>
      <c r="IE13591" s="200" t="s">
        <v>30725</v>
      </c>
      <c r="IF13591" s="200" t="s">
        <v>21823</v>
      </c>
    </row>
    <row r="13592" spans="237:240" x14ac:dyDescent="0.3">
      <c r="IC13592" s="200" t="s">
        <v>30726</v>
      </c>
      <c r="ID13592" s="200" t="s">
        <v>30727</v>
      </c>
      <c r="IE13592" s="200" t="s">
        <v>30728</v>
      </c>
      <c r="IF13592" s="200" t="s">
        <v>21823</v>
      </c>
    </row>
    <row r="13593" spans="237:240" x14ac:dyDescent="0.3">
      <c r="IC13593" s="200" t="s">
        <v>30729</v>
      </c>
      <c r="ID13593" s="200" t="s">
        <v>30730</v>
      </c>
      <c r="IE13593" s="200" t="s">
        <v>30731</v>
      </c>
      <c r="IF13593" s="200" t="s">
        <v>21823</v>
      </c>
    </row>
    <row r="13594" spans="237:240" x14ac:dyDescent="0.3">
      <c r="IC13594" s="200" t="s">
        <v>30732</v>
      </c>
      <c r="ID13594" s="200" t="s">
        <v>30733</v>
      </c>
      <c r="IE13594" s="200" t="s">
        <v>30734</v>
      </c>
      <c r="IF13594" s="200" t="s">
        <v>21823</v>
      </c>
    </row>
    <row r="13595" spans="237:240" x14ac:dyDescent="0.3">
      <c r="IC13595" s="200" t="s">
        <v>30732</v>
      </c>
      <c r="ID13595" s="200" t="s">
        <v>30735</v>
      </c>
      <c r="IE13595" s="200" t="s">
        <v>30736</v>
      </c>
      <c r="IF13595" s="200" t="s">
        <v>21823</v>
      </c>
    </row>
    <row r="13596" spans="237:240" x14ac:dyDescent="0.3">
      <c r="IC13596" s="200" t="s">
        <v>30737</v>
      </c>
      <c r="ID13596" s="200" t="s">
        <v>30738</v>
      </c>
      <c r="IE13596" s="200" t="s">
        <v>30739</v>
      </c>
      <c r="IF13596" s="200" t="s">
        <v>21823</v>
      </c>
    </row>
    <row r="13597" spans="237:240" x14ac:dyDescent="0.3">
      <c r="IC13597" s="200" t="s">
        <v>30740</v>
      </c>
      <c r="ID13597" s="200" t="s">
        <v>30741</v>
      </c>
      <c r="IE13597" s="200" t="s">
        <v>30742</v>
      </c>
      <c r="IF13597" s="200" t="s">
        <v>21823</v>
      </c>
    </row>
    <row r="13598" spans="237:240" x14ac:dyDescent="0.3">
      <c r="IC13598" s="200" t="s">
        <v>30743</v>
      </c>
      <c r="ID13598" s="200" t="s">
        <v>30744</v>
      </c>
      <c r="IE13598" s="200" t="s">
        <v>30745</v>
      </c>
      <c r="IF13598" s="200" t="s">
        <v>21823</v>
      </c>
    </row>
    <row r="13599" spans="237:240" x14ac:dyDescent="0.3">
      <c r="IC13599" s="200" t="s">
        <v>30746</v>
      </c>
      <c r="ID13599" s="200" t="s">
        <v>30747</v>
      </c>
      <c r="IE13599" s="200" t="s">
        <v>30748</v>
      </c>
      <c r="IF13599" s="200" t="s">
        <v>21823</v>
      </c>
    </row>
    <row r="13600" spans="237:240" x14ac:dyDescent="0.3">
      <c r="IC13600" s="200" t="s">
        <v>30749</v>
      </c>
      <c r="ID13600" s="200" t="s">
        <v>30750</v>
      </c>
      <c r="IE13600" s="200" t="s">
        <v>30751</v>
      </c>
      <c r="IF13600" s="200" t="s">
        <v>21823</v>
      </c>
    </row>
    <row r="13601" spans="237:240" x14ac:dyDescent="0.3">
      <c r="IC13601" s="200" t="s">
        <v>30752</v>
      </c>
      <c r="ID13601" s="200" t="s">
        <v>30753</v>
      </c>
      <c r="IE13601" s="200" t="s">
        <v>30754</v>
      </c>
      <c r="IF13601" s="200" t="s">
        <v>21823</v>
      </c>
    </row>
    <row r="13602" spans="237:240" x14ac:dyDescent="0.3">
      <c r="IC13602" s="200" t="s">
        <v>30755</v>
      </c>
      <c r="ID13602" s="200" t="s">
        <v>30756</v>
      </c>
      <c r="IE13602" s="200" t="s">
        <v>30757</v>
      </c>
      <c r="IF13602" s="200" t="s">
        <v>21823</v>
      </c>
    </row>
    <row r="13603" spans="237:240" x14ac:dyDescent="0.3">
      <c r="IC13603" s="200" t="s">
        <v>30758</v>
      </c>
      <c r="ID13603" s="200" t="s">
        <v>30759</v>
      </c>
      <c r="IE13603" s="200" t="s">
        <v>30760</v>
      </c>
      <c r="IF13603" s="200" t="s">
        <v>21823</v>
      </c>
    </row>
    <row r="13604" spans="237:240" x14ac:dyDescent="0.3">
      <c r="IC13604" s="200" t="s">
        <v>30761</v>
      </c>
      <c r="ID13604" s="200" t="s">
        <v>23766</v>
      </c>
      <c r="IE13604" s="200" t="s">
        <v>30762</v>
      </c>
      <c r="IF13604" s="200" t="s">
        <v>21823</v>
      </c>
    </row>
    <row r="13605" spans="237:240" x14ac:dyDescent="0.3">
      <c r="IC13605" s="200" t="s">
        <v>30763</v>
      </c>
      <c r="ID13605" s="200" t="s">
        <v>30764</v>
      </c>
      <c r="IE13605" s="200" t="s">
        <v>30765</v>
      </c>
      <c r="IF13605" s="200" t="s">
        <v>21823</v>
      </c>
    </row>
    <row r="13606" spans="237:240" x14ac:dyDescent="0.3">
      <c r="IC13606" s="200" t="s">
        <v>30766</v>
      </c>
      <c r="ID13606" s="200" t="s">
        <v>29086</v>
      </c>
      <c r="IE13606" s="200" t="s">
        <v>30767</v>
      </c>
      <c r="IF13606" s="200" t="s">
        <v>21823</v>
      </c>
    </row>
    <row r="13607" spans="237:240" x14ac:dyDescent="0.3">
      <c r="IC13607" s="200" t="s">
        <v>30768</v>
      </c>
      <c r="ID13607" s="200" t="s">
        <v>30769</v>
      </c>
      <c r="IE13607" s="200" t="s">
        <v>30770</v>
      </c>
      <c r="IF13607" s="200" t="s">
        <v>21823</v>
      </c>
    </row>
    <row r="13608" spans="237:240" x14ac:dyDescent="0.3">
      <c r="IC13608" s="200" t="s">
        <v>30771</v>
      </c>
      <c r="ID13608" s="200" t="s">
        <v>26079</v>
      </c>
      <c r="IE13608" s="200" t="s">
        <v>30772</v>
      </c>
      <c r="IF13608" s="200" t="s">
        <v>21823</v>
      </c>
    </row>
    <row r="13609" spans="237:240" x14ac:dyDescent="0.3">
      <c r="IC13609" s="200" t="s">
        <v>30773</v>
      </c>
      <c r="ID13609" s="200" t="s">
        <v>30774</v>
      </c>
      <c r="IE13609" s="200" t="s">
        <v>30775</v>
      </c>
      <c r="IF13609" s="200" t="s">
        <v>21823</v>
      </c>
    </row>
    <row r="13610" spans="237:240" x14ac:dyDescent="0.3">
      <c r="IC13610" s="200" t="s">
        <v>30776</v>
      </c>
      <c r="ID13610" s="200" t="s">
        <v>30777</v>
      </c>
      <c r="IE13610" s="200" t="s">
        <v>30778</v>
      </c>
      <c r="IF13610" s="200" t="s">
        <v>21823</v>
      </c>
    </row>
    <row r="13611" spans="237:240" x14ac:dyDescent="0.3">
      <c r="IC13611" s="200" t="s">
        <v>30779</v>
      </c>
      <c r="ID13611" s="200" t="s">
        <v>30780</v>
      </c>
      <c r="IE13611" s="200" t="s">
        <v>30781</v>
      </c>
      <c r="IF13611" s="200" t="s">
        <v>21823</v>
      </c>
    </row>
    <row r="13612" spans="237:240" x14ac:dyDescent="0.3">
      <c r="IC13612" s="200" t="s">
        <v>30782</v>
      </c>
      <c r="ID13612" s="200" t="s">
        <v>30783</v>
      </c>
      <c r="IE13612" s="200" t="s">
        <v>30784</v>
      </c>
      <c r="IF13612" s="200" t="s">
        <v>21823</v>
      </c>
    </row>
    <row r="13613" spans="237:240" x14ac:dyDescent="0.3">
      <c r="IC13613" s="200" t="s">
        <v>30785</v>
      </c>
      <c r="ID13613" s="200" t="s">
        <v>30786</v>
      </c>
      <c r="IE13613" s="200" t="s">
        <v>30787</v>
      </c>
      <c r="IF13613" s="200" t="s">
        <v>21823</v>
      </c>
    </row>
    <row r="13614" spans="237:240" x14ac:dyDescent="0.3">
      <c r="IC13614" s="200" t="s">
        <v>30788</v>
      </c>
      <c r="ID13614" s="200" t="s">
        <v>30789</v>
      </c>
      <c r="IE13614" s="200" t="s">
        <v>30790</v>
      </c>
      <c r="IF13614" s="200" t="s">
        <v>21823</v>
      </c>
    </row>
    <row r="13615" spans="237:240" x14ac:dyDescent="0.3">
      <c r="IC13615" s="200" t="s">
        <v>30791</v>
      </c>
      <c r="ID13615" s="200" t="s">
        <v>30792</v>
      </c>
      <c r="IE13615" s="200" t="s">
        <v>30793</v>
      </c>
      <c r="IF13615" s="200" t="s">
        <v>21823</v>
      </c>
    </row>
    <row r="13616" spans="237:240" x14ac:dyDescent="0.3">
      <c r="IC13616" s="200" t="s">
        <v>30794</v>
      </c>
      <c r="ID13616" s="200" t="s">
        <v>30795</v>
      </c>
      <c r="IE13616" s="200" t="s">
        <v>30796</v>
      </c>
      <c r="IF13616" s="200" t="s">
        <v>21823</v>
      </c>
    </row>
    <row r="13617" spans="237:240" x14ac:dyDescent="0.3">
      <c r="IC13617" s="200" t="s">
        <v>30797</v>
      </c>
      <c r="ID13617" s="200" t="s">
        <v>30798</v>
      </c>
      <c r="IE13617" s="200" t="s">
        <v>30799</v>
      </c>
      <c r="IF13617" s="200" t="s">
        <v>21823</v>
      </c>
    </row>
    <row r="13618" spans="237:240" x14ac:dyDescent="0.3">
      <c r="IC13618" s="200" t="s">
        <v>30800</v>
      </c>
      <c r="ID13618" s="200" t="s">
        <v>30801</v>
      </c>
      <c r="IE13618" s="200" t="s">
        <v>30802</v>
      </c>
      <c r="IF13618" s="200" t="s">
        <v>21823</v>
      </c>
    </row>
    <row r="13619" spans="237:240" x14ac:dyDescent="0.3">
      <c r="IC13619" s="200" t="s">
        <v>30803</v>
      </c>
      <c r="ID13619" s="200" t="s">
        <v>3912</v>
      </c>
      <c r="IE13619" s="200" t="s">
        <v>30804</v>
      </c>
      <c r="IF13619" s="200" t="s">
        <v>21823</v>
      </c>
    </row>
    <row r="13620" spans="237:240" x14ac:dyDescent="0.3">
      <c r="IC13620" s="200" t="s">
        <v>30805</v>
      </c>
      <c r="ID13620" s="200" t="s">
        <v>30806</v>
      </c>
      <c r="IE13620" s="200" t="s">
        <v>30807</v>
      </c>
      <c r="IF13620" s="200" t="s">
        <v>21823</v>
      </c>
    </row>
    <row r="13621" spans="237:240" x14ac:dyDescent="0.3">
      <c r="IC13621" s="200" t="s">
        <v>30808</v>
      </c>
      <c r="ID13621" s="200" t="s">
        <v>30809</v>
      </c>
      <c r="IE13621" s="200" t="s">
        <v>30810</v>
      </c>
      <c r="IF13621" s="200" t="s">
        <v>21823</v>
      </c>
    </row>
    <row r="13622" spans="237:240" x14ac:dyDescent="0.3">
      <c r="IC13622" s="200" t="s">
        <v>30811</v>
      </c>
      <c r="ID13622" s="200" t="s">
        <v>30812</v>
      </c>
      <c r="IE13622" s="200" t="s">
        <v>30813</v>
      </c>
      <c r="IF13622" s="200" t="s">
        <v>21823</v>
      </c>
    </row>
    <row r="13623" spans="237:240" x14ac:dyDescent="0.3">
      <c r="IC13623" s="200" t="s">
        <v>30814</v>
      </c>
      <c r="ID13623" s="200" t="s">
        <v>30815</v>
      </c>
      <c r="IE13623" s="200" t="s">
        <v>30816</v>
      </c>
      <c r="IF13623" s="200" t="s">
        <v>21823</v>
      </c>
    </row>
    <row r="13624" spans="237:240" x14ac:dyDescent="0.3">
      <c r="IC13624" s="200" t="s">
        <v>30817</v>
      </c>
      <c r="ID13624" s="200" t="s">
        <v>30818</v>
      </c>
      <c r="IE13624" s="200" t="s">
        <v>30819</v>
      </c>
      <c r="IF13624" s="200" t="s">
        <v>21823</v>
      </c>
    </row>
    <row r="13625" spans="237:240" x14ac:dyDescent="0.3">
      <c r="IC13625" s="200" t="s">
        <v>30820</v>
      </c>
      <c r="ID13625" s="200" t="s">
        <v>30821</v>
      </c>
      <c r="IE13625" s="200" t="s">
        <v>30822</v>
      </c>
      <c r="IF13625" s="200" t="s">
        <v>21823</v>
      </c>
    </row>
    <row r="13626" spans="237:240" x14ac:dyDescent="0.3">
      <c r="IC13626" s="200" t="s">
        <v>30823</v>
      </c>
      <c r="ID13626" s="200" t="s">
        <v>30824</v>
      </c>
      <c r="IE13626" s="200" t="s">
        <v>30825</v>
      </c>
      <c r="IF13626" s="200" t="s">
        <v>21823</v>
      </c>
    </row>
    <row r="13627" spans="237:240" x14ac:dyDescent="0.3">
      <c r="IC13627" s="200" t="s">
        <v>30826</v>
      </c>
      <c r="ID13627" s="200" t="s">
        <v>30827</v>
      </c>
      <c r="IE13627" s="200" t="s">
        <v>30828</v>
      </c>
      <c r="IF13627" s="200" t="s">
        <v>21823</v>
      </c>
    </row>
    <row r="13628" spans="237:240" x14ac:dyDescent="0.3">
      <c r="IC13628" s="200" t="s">
        <v>30829</v>
      </c>
      <c r="ID13628" s="200" t="s">
        <v>30830</v>
      </c>
      <c r="IE13628" s="200" t="s">
        <v>30831</v>
      </c>
      <c r="IF13628" s="200" t="s">
        <v>21823</v>
      </c>
    </row>
    <row r="13629" spans="237:240" x14ac:dyDescent="0.3">
      <c r="IC13629" s="200" t="s">
        <v>30832</v>
      </c>
      <c r="ID13629" s="200" t="s">
        <v>30833</v>
      </c>
      <c r="IE13629" s="200" t="s">
        <v>30834</v>
      </c>
      <c r="IF13629" s="200" t="s">
        <v>21823</v>
      </c>
    </row>
    <row r="13630" spans="237:240" x14ac:dyDescent="0.3">
      <c r="IC13630" s="200" t="s">
        <v>30835</v>
      </c>
      <c r="ID13630" s="200" t="s">
        <v>30836</v>
      </c>
      <c r="IE13630" s="200" t="s">
        <v>30837</v>
      </c>
      <c r="IF13630" s="200" t="s">
        <v>21823</v>
      </c>
    </row>
    <row r="13631" spans="237:240" x14ac:dyDescent="0.3">
      <c r="IC13631" s="200" t="s">
        <v>30838</v>
      </c>
      <c r="ID13631" s="200" t="s">
        <v>30839</v>
      </c>
      <c r="IE13631" s="200" t="s">
        <v>30840</v>
      </c>
      <c r="IF13631" s="200" t="s">
        <v>21823</v>
      </c>
    </row>
    <row r="13632" spans="237:240" x14ac:dyDescent="0.3">
      <c r="IC13632" s="200" t="s">
        <v>30841</v>
      </c>
      <c r="ID13632" s="200" t="s">
        <v>30842</v>
      </c>
      <c r="IE13632" s="200" t="s">
        <v>30843</v>
      </c>
      <c r="IF13632" s="200" t="s">
        <v>21823</v>
      </c>
    </row>
    <row r="13633" spans="237:240" x14ac:dyDescent="0.3">
      <c r="IC13633" s="200" t="s">
        <v>30844</v>
      </c>
      <c r="ID13633" s="200" t="s">
        <v>30845</v>
      </c>
      <c r="IE13633" s="200" t="s">
        <v>30846</v>
      </c>
      <c r="IF13633" s="200" t="s">
        <v>21823</v>
      </c>
    </row>
    <row r="13634" spans="237:240" x14ac:dyDescent="0.3">
      <c r="IC13634" s="200" t="s">
        <v>30847</v>
      </c>
      <c r="ID13634" s="200" t="s">
        <v>30848</v>
      </c>
      <c r="IE13634" s="200" t="s">
        <v>30849</v>
      </c>
      <c r="IF13634" s="200" t="s">
        <v>21823</v>
      </c>
    </row>
    <row r="13635" spans="237:240" x14ac:dyDescent="0.3">
      <c r="IC13635" s="200" t="s">
        <v>30850</v>
      </c>
      <c r="ID13635" s="200" t="s">
        <v>30851</v>
      </c>
      <c r="IE13635" s="200" t="s">
        <v>30852</v>
      </c>
      <c r="IF13635" s="200" t="s">
        <v>21823</v>
      </c>
    </row>
    <row r="13636" spans="237:240" x14ac:dyDescent="0.3">
      <c r="IC13636" s="200" t="s">
        <v>30853</v>
      </c>
      <c r="ID13636" s="200" t="s">
        <v>30854</v>
      </c>
      <c r="IE13636" s="200" t="s">
        <v>30855</v>
      </c>
      <c r="IF13636" s="200" t="s">
        <v>21823</v>
      </c>
    </row>
    <row r="13637" spans="237:240" x14ac:dyDescent="0.3">
      <c r="IC13637" s="200" t="s">
        <v>30856</v>
      </c>
      <c r="ID13637" s="200" t="s">
        <v>30857</v>
      </c>
      <c r="IE13637" s="200" t="s">
        <v>30858</v>
      </c>
      <c r="IF13637" s="200" t="s">
        <v>21823</v>
      </c>
    </row>
    <row r="13638" spans="237:240" x14ac:dyDescent="0.3">
      <c r="IC13638" s="200" t="s">
        <v>30859</v>
      </c>
      <c r="ID13638" s="200" t="s">
        <v>30860</v>
      </c>
      <c r="IE13638" s="200" t="s">
        <v>30861</v>
      </c>
      <c r="IF13638" s="200" t="s">
        <v>21823</v>
      </c>
    </row>
    <row r="13639" spans="237:240" x14ac:dyDescent="0.3">
      <c r="IC13639" s="200" t="s">
        <v>30862</v>
      </c>
      <c r="ID13639" s="200" t="s">
        <v>30863</v>
      </c>
      <c r="IE13639" s="200" t="s">
        <v>30864</v>
      </c>
      <c r="IF13639" s="200" t="s">
        <v>21823</v>
      </c>
    </row>
    <row r="13640" spans="237:240" x14ac:dyDescent="0.3">
      <c r="IC13640" s="200" t="s">
        <v>30862</v>
      </c>
      <c r="ID13640" s="200" t="s">
        <v>19528</v>
      </c>
      <c r="IE13640" s="200" t="s">
        <v>30865</v>
      </c>
      <c r="IF13640" s="200" t="s">
        <v>21823</v>
      </c>
    </row>
    <row r="13641" spans="237:240" x14ac:dyDescent="0.3">
      <c r="IC13641" s="200" t="s">
        <v>30866</v>
      </c>
      <c r="ID13641" s="200" t="s">
        <v>30867</v>
      </c>
      <c r="IE13641" s="200" t="s">
        <v>30868</v>
      </c>
      <c r="IF13641" s="200" t="s">
        <v>21823</v>
      </c>
    </row>
    <row r="13642" spans="237:240" x14ac:dyDescent="0.3">
      <c r="IC13642" s="200" t="s">
        <v>30869</v>
      </c>
      <c r="ID13642" s="200" t="s">
        <v>30870</v>
      </c>
      <c r="IE13642" s="200" t="s">
        <v>30871</v>
      </c>
      <c r="IF13642" s="200" t="s">
        <v>21823</v>
      </c>
    </row>
    <row r="13643" spans="237:240" x14ac:dyDescent="0.3">
      <c r="IC13643" s="200" t="s">
        <v>30872</v>
      </c>
      <c r="ID13643" s="200" t="s">
        <v>30873</v>
      </c>
      <c r="IE13643" s="200" t="s">
        <v>30874</v>
      </c>
      <c r="IF13643" s="200" t="s">
        <v>21823</v>
      </c>
    </row>
    <row r="13644" spans="237:240" x14ac:dyDescent="0.3">
      <c r="IC13644" s="200" t="s">
        <v>30875</v>
      </c>
      <c r="ID13644" s="200" t="s">
        <v>30876</v>
      </c>
      <c r="IE13644" s="200" t="s">
        <v>30877</v>
      </c>
      <c r="IF13644" s="200" t="s">
        <v>21823</v>
      </c>
    </row>
    <row r="13645" spans="237:240" x14ac:dyDescent="0.3">
      <c r="IC13645" s="200" t="s">
        <v>30875</v>
      </c>
      <c r="ID13645" s="200" t="s">
        <v>30878</v>
      </c>
      <c r="IE13645" s="200" t="s">
        <v>30879</v>
      </c>
      <c r="IF13645" s="200" t="s">
        <v>21823</v>
      </c>
    </row>
    <row r="13646" spans="237:240" x14ac:dyDescent="0.3">
      <c r="IC13646" s="200" t="s">
        <v>30880</v>
      </c>
      <c r="ID13646" s="200" t="s">
        <v>30881</v>
      </c>
      <c r="IE13646" s="200" t="s">
        <v>30882</v>
      </c>
      <c r="IF13646" s="200" t="s">
        <v>21823</v>
      </c>
    </row>
    <row r="13647" spans="237:240" x14ac:dyDescent="0.3">
      <c r="IC13647" s="200" t="s">
        <v>30883</v>
      </c>
      <c r="ID13647" s="200" t="s">
        <v>30884</v>
      </c>
      <c r="IE13647" s="200" t="s">
        <v>30885</v>
      </c>
      <c r="IF13647" s="200" t="s">
        <v>21823</v>
      </c>
    </row>
    <row r="13648" spans="237:240" x14ac:dyDescent="0.3">
      <c r="IC13648" s="200" t="s">
        <v>30883</v>
      </c>
      <c r="ID13648" s="200" t="s">
        <v>30886</v>
      </c>
      <c r="IE13648" s="200" t="s">
        <v>30887</v>
      </c>
      <c r="IF13648" s="200" t="s">
        <v>21823</v>
      </c>
    </row>
    <row r="13649" spans="237:240" x14ac:dyDescent="0.3">
      <c r="IC13649" s="200" t="s">
        <v>30888</v>
      </c>
      <c r="ID13649" s="200" t="s">
        <v>30889</v>
      </c>
      <c r="IE13649" s="200" t="s">
        <v>30890</v>
      </c>
      <c r="IF13649" s="200" t="s">
        <v>21823</v>
      </c>
    </row>
    <row r="13650" spans="237:240" x14ac:dyDescent="0.3">
      <c r="IC13650" s="200" t="s">
        <v>30891</v>
      </c>
      <c r="ID13650" s="200" t="s">
        <v>30892</v>
      </c>
      <c r="IE13650" s="200" t="s">
        <v>30893</v>
      </c>
      <c r="IF13650" s="200" t="s">
        <v>21823</v>
      </c>
    </row>
    <row r="13651" spans="237:240" x14ac:dyDescent="0.3">
      <c r="IC13651" s="200" t="s">
        <v>30894</v>
      </c>
      <c r="ID13651" s="200" t="s">
        <v>30895</v>
      </c>
      <c r="IE13651" s="200" t="s">
        <v>30896</v>
      </c>
      <c r="IF13651" s="200" t="s">
        <v>21823</v>
      </c>
    </row>
    <row r="13652" spans="237:240" x14ac:dyDescent="0.3">
      <c r="IC13652" s="200" t="s">
        <v>30897</v>
      </c>
      <c r="ID13652" s="200" t="s">
        <v>30898</v>
      </c>
      <c r="IE13652" s="200" t="s">
        <v>30899</v>
      </c>
      <c r="IF13652" s="200" t="s">
        <v>21823</v>
      </c>
    </row>
    <row r="13653" spans="237:240" x14ac:dyDescent="0.3">
      <c r="IC13653" s="200" t="s">
        <v>30900</v>
      </c>
      <c r="ID13653" s="200" t="s">
        <v>30901</v>
      </c>
      <c r="IE13653" s="200" t="s">
        <v>30902</v>
      </c>
      <c r="IF13653" s="200" t="s">
        <v>21823</v>
      </c>
    </row>
    <row r="13654" spans="237:240" x14ac:dyDescent="0.3">
      <c r="IC13654" s="200" t="s">
        <v>30903</v>
      </c>
      <c r="ID13654" s="200" t="s">
        <v>30904</v>
      </c>
      <c r="IE13654" s="200" t="s">
        <v>30905</v>
      </c>
      <c r="IF13654" s="200" t="s">
        <v>21823</v>
      </c>
    </row>
    <row r="13655" spans="237:240" x14ac:dyDescent="0.3">
      <c r="IC13655" s="200" t="s">
        <v>30906</v>
      </c>
      <c r="ID13655" s="200" t="s">
        <v>30907</v>
      </c>
      <c r="IE13655" s="200" t="s">
        <v>30908</v>
      </c>
      <c r="IF13655" s="200" t="s">
        <v>21823</v>
      </c>
    </row>
    <row r="13656" spans="237:240" x14ac:dyDescent="0.3">
      <c r="IC13656" s="200" t="s">
        <v>30909</v>
      </c>
      <c r="ID13656" s="200" t="s">
        <v>30910</v>
      </c>
      <c r="IE13656" s="200" t="s">
        <v>30911</v>
      </c>
      <c r="IF13656" s="200" t="s">
        <v>21823</v>
      </c>
    </row>
    <row r="13657" spans="237:240" x14ac:dyDescent="0.3">
      <c r="IC13657" s="200" t="s">
        <v>30909</v>
      </c>
      <c r="ID13657" s="200" t="s">
        <v>30912</v>
      </c>
      <c r="IE13657" s="200" t="s">
        <v>30913</v>
      </c>
      <c r="IF13657" s="200" t="s">
        <v>21823</v>
      </c>
    </row>
    <row r="13658" spans="237:240" x14ac:dyDescent="0.3">
      <c r="IC13658" s="200" t="s">
        <v>30914</v>
      </c>
      <c r="ID13658" s="200" t="s">
        <v>24444</v>
      </c>
      <c r="IE13658" s="200" t="s">
        <v>30915</v>
      </c>
      <c r="IF13658" s="200" t="s">
        <v>21823</v>
      </c>
    </row>
    <row r="13659" spans="237:240" x14ac:dyDescent="0.3">
      <c r="IC13659" s="200" t="s">
        <v>30916</v>
      </c>
      <c r="ID13659" s="200" t="s">
        <v>30917</v>
      </c>
      <c r="IE13659" s="200" t="s">
        <v>30918</v>
      </c>
      <c r="IF13659" s="200" t="s">
        <v>21823</v>
      </c>
    </row>
    <row r="13660" spans="237:240" x14ac:dyDescent="0.3">
      <c r="IC13660" s="200" t="s">
        <v>30919</v>
      </c>
      <c r="ID13660" s="200" t="s">
        <v>30920</v>
      </c>
      <c r="IE13660" s="200" t="s">
        <v>30921</v>
      </c>
      <c r="IF13660" s="200" t="s">
        <v>21823</v>
      </c>
    </row>
    <row r="13661" spans="237:240" x14ac:dyDescent="0.3">
      <c r="IC13661" s="200" t="s">
        <v>30922</v>
      </c>
      <c r="ID13661" s="200" t="s">
        <v>30923</v>
      </c>
      <c r="IE13661" s="200" t="s">
        <v>30924</v>
      </c>
      <c r="IF13661" s="200" t="s">
        <v>21823</v>
      </c>
    </row>
    <row r="13662" spans="237:240" x14ac:dyDescent="0.3">
      <c r="IC13662" s="200" t="s">
        <v>30925</v>
      </c>
      <c r="ID13662" s="200" t="s">
        <v>30926</v>
      </c>
      <c r="IE13662" s="200" t="s">
        <v>30927</v>
      </c>
      <c r="IF13662" s="200" t="s">
        <v>21823</v>
      </c>
    </row>
    <row r="13663" spans="237:240" x14ac:dyDescent="0.3">
      <c r="IC13663" s="200" t="s">
        <v>30928</v>
      </c>
      <c r="ID13663" s="200" t="s">
        <v>30929</v>
      </c>
      <c r="IE13663" s="200" t="s">
        <v>30930</v>
      </c>
      <c r="IF13663" s="200" t="s">
        <v>21823</v>
      </c>
    </row>
    <row r="13664" spans="237:240" x14ac:dyDescent="0.3">
      <c r="IC13664" s="200" t="s">
        <v>30931</v>
      </c>
      <c r="ID13664" s="200" t="s">
        <v>30932</v>
      </c>
      <c r="IE13664" s="200" t="s">
        <v>30933</v>
      </c>
      <c r="IF13664" s="200" t="s">
        <v>21823</v>
      </c>
    </row>
    <row r="13665" spans="237:240" x14ac:dyDescent="0.3">
      <c r="IC13665" s="200" t="s">
        <v>30934</v>
      </c>
      <c r="ID13665" s="200" t="s">
        <v>30935</v>
      </c>
      <c r="IE13665" s="200" t="s">
        <v>30936</v>
      </c>
      <c r="IF13665" s="200" t="s">
        <v>21823</v>
      </c>
    </row>
    <row r="13666" spans="237:240" x14ac:dyDescent="0.3">
      <c r="IC13666" s="200" t="s">
        <v>30937</v>
      </c>
      <c r="ID13666" s="200" t="s">
        <v>30938</v>
      </c>
      <c r="IE13666" s="200" t="s">
        <v>30939</v>
      </c>
      <c r="IF13666" s="200" t="s">
        <v>21823</v>
      </c>
    </row>
    <row r="13667" spans="237:240" x14ac:dyDescent="0.3">
      <c r="IC13667" s="200" t="s">
        <v>30940</v>
      </c>
      <c r="ID13667" s="200" t="s">
        <v>30941</v>
      </c>
      <c r="IE13667" s="200" t="s">
        <v>30942</v>
      </c>
      <c r="IF13667" s="200" t="s">
        <v>21823</v>
      </c>
    </row>
    <row r="13668" spans="237:240" x14ac:dyDescent="0.3">
      <c r="IC13668" s="200" t="s">
        <v>30943</v>
      </c>
      <c r="ID13668" s="200" t="s">
        <v>30944</v>
      </c>
      <c r="IE13668" s="200" t="s">
        <v>30945</v>
      </c>
      <c r="IF13668" s="200" t="s">
        <v>21823</v>
      </c>
    </row>
    <row r="13669" spans="237:240" x14ac:dyDescent="0.3">
      <c r="IC13669" s="200" t="s">
        <v>30946</v>
      </c>
      <c r="ID13669" s="200" t="s">
        <v>30947</v>
      </c>
      <c r="IE13669" s="200" t="s">
        <v>30948</v>
      </c>
      <c r="IF13669" s="200" t="s">
        <v>21823</v>
      </c>
    </row>
    <row r="13670" spans="237:240" x14ac:dyDescent="0.3">
      <c r="IC13670" s="200" t="s">
        <v>30949</v>
      </c>
      <c r="ID13670" s="200" t="s">
        <v>30950</v>
      </c>
      <c r="IE13670" s="200" t="s">
        <v>30951</v>
      </c>
      <c r="IF13670" s="200" t="s">
        <v>21823</v>
      </c>
    </row>
    <row r="13671" spans="237:240" x14ac:dyDescent="0.3">
      <c r="IC13671" s="200" t="s">
        <v>30952</v>
      </c>
      <c r="ID13671" s="200" t="s">
        <v>30953</v>
      </c>
      <c r="IE13671" s="200" t="s">
        <v>30954</v>
      </c>
      <c r="IF13671" s="200" t="s">
        <v>21823</v>
      </c>
    </row>
    <row r="13672" spans="237:240" x14ac:dyDescent="0.3">
      <c r="IC13672" s="200" t="s">
        <v>30955</v>
      </c>
      <c r="ID13672" s="200" t="s">
        <v>30956</v>
      </c>
      <c r="IE13672" s="200" t="s">
        <v>30957</v>
      </c>
      <c r="IF13672" s="200" t="s">
        <v>21823</v>
      </c>
    </row>
    <row r="13673" spans="237:240" x14ac:dyDescent="0.3">
      <c r="IC13673" s="200" t="s">
        <v>30955</v>
      </c>
      <c r="ID13673" s="200" t="s">
        <v>30958</v>
      </c>
      <c r="IE13673" s="200" t="s">
        <v>30959</v>
      </c>
      <c r="IF13673" s="200" t="s">
        <v>21823</v>
      </c>
    </row>
    <row r="13674" spans="237:240" x14ac:dyDescent="0.3">
      <c r="IC13674" s="200" t="s">
        <v>30960</v>
      </c>
      <c r="ID13674" s="200" t="s">
        <v>30961</v>
      </c>
      <c r="IE13674" s="200" t="s">
        <v>30962</v>
      </c>
      <c r="IF13674" s="200" t="s">
        <v>21823</v>
      </c>
    </row>
    <row r="13675" spans="237:240" x14ac:dyDescent="0.3">
      <c r="IC13675" s="200" t="s">
        <v>30963</v>
      </c>
      <c r="ID13675" s="200" t="s">
        <v>30964</v>
      </c>
      <c r="IE13675" s="200" t="s">
        <v>30965</v>
      </c>
      <c r="IF13675" s="200" t="s">
        <v>21823</v>
      </c>
    </row>
    <row r="13676" spans="237:240" x14ac:dyDescent="0.3">
      <c r="IC13676" s="200" t="s">
        <v>30966</v>
      </c>
      <c r="ID13676" s="200" t="s">
        <v>30967</v>
      </c>
      <c r="IE13676" s="200" t="s">
        <v>30968</v>
      </c>
      <c r="IF13676" s="200" t="s">
        <v>21823</v>
      </c>
    </row>
    <row r="13677" spans="237:240" x14ac:dyDescent="0.3">
      <c r="IC13677" s="200" t="s">
        <v>30969</v>
      </c>
      <c r="ID13677" s="200" t="s">
        <v>30970</v>
      </c>
      <c r="IE13677" s="200" t="s">
        <v>30971</v>
      </c>
      <c r="IF13677" s="200" t="s">
        <v>21823</v>
      </c>
    </row>
    <row r="13678" spans="237:240" x14ac:dyDescent="0.3">
      <c r="IC13678" s="200" t="s">
        <v>30972</v>
      </c>
      <c r="ID13678" s="200" t="s">
        <v>30973</v>
      </c>
      <c r="IE13678" s="200" t="s">
        <v>30974</v>
      </c>
      <c r="IF13678" s="200" t="s">
        <v>21823</v>
      </c>
    </row>
    <row r="13679" spans="237:240" x14ac:dyDescent="0.3">
      <c r="IC13679" s="200" t="s">
        <v>30975</v>
      </c>
      <c r="ID13679" s="200" t="s">
        <v>30973</v>
      </c>
      <c r="IE13679" s="200" t="s">
        <v>30974</v>
      </c>
      <c r="IF13679" s="200" t="s">
        <v>21823</v>
      </c>
    </row>
    <row r="13680" spans="237:240" x14ac:dyDescent="0.3">
      <c r="IC13680" s="200" t="s">
        <v>30976</v>
      </c>
      <c r="ID13680" s="200" t="s">
        <v>30973</v>
      </c>
      <c r="IE13680" s="200" t="s">
        <v>30974</v>
      </c>
      <c r="IF13680" s="200" t="s">
        <v>21823</v>
      </c>
    </row>
    <row r="13681" spans="237:240" x14ac:dyDescent="0.3">
      <c r="IC13681" s="200" t="s">
        <v>30977</v>
      </c>
      <c r="ID13681" s="200" t="s">
        <v>30973</v>
      </c>
      <c r="IE13681" s="200" t="s">
        <v>30974</v>
      </c>
      <c r="IF13681" s="200" t="s">
        <v>21823</v>
      </c>
    </row>
    <row r="13682" spans="237:240" x14ac:dyDescent="0.3">
      <c r="IC13682" s="200" t="s">
        <v>30978</v>
      </c>
      <c r="ID13682" s="200" t="s">
        <v>30973</v>
      </c>
      <c r="IE13682" s="200" t="s">
        <v>30974</v>
      </c>
      <c r="IF13682" s="200" t="s">
        <v>21823</v>
      </c>
    </row>
    <row r="13683" spans="237:240" x14ac:dyDescent="0.3">
      <c r="IC13683" s="200" t="s">
        <v>30979</v>
      </c>
      <c r="ID13683" s="200" t="s">
        <v>30973</v>
      </c>
      <c r="IE13683" s="200" t="s">
        <v>30974</v>
      </c>
      <c r="IF13683" s="200" t="s">
        <v>21823</v>
      </c>
    </row>
    <row r="13684" spans="237:240" x14ac:dyDescent="0.3">
      <c r="IC13684" s="200" t="s">
        <v>30980</v>
      </c>
      <c r="ID13684" s="200" t="s">
        <v>30973</v>
      </c>
      <c r="IE13684" s="200" t="s">
        <v>30974</v>
      </c>
      <c r="IF13684" s="200" t="s">
        <v>21823</v>
      </c>
    </row>
    <row r="13685" spans="237:240" x14ac:dyDescent="0.3">
      <c r="IC13685" s="200" t="s">
        <v>30981</v>
      </c>
      <c r="ID13685" s="200" t="s">
        <v>30982</v>
      </c>
      <c r="IE13685" s="200" t="s">
        <v>30983</v>
      </c>
      <c r="IF13685" s="200" t="s">
        <v>21823</v>
      </c>
    </row>
    <row r="13686" spans="237:240" x14ac:dyDescent="0.3">
      <c r="IC13686" s="200" t="s">
        <v>30984</v>
      </c>
      <c r="ID13686" s="200" t="s">
        <v>30985</v>
      </c>
      <c r="IE13686" s="200" t="s">
        <v>30986</v>
      </c>
      <c r="IF13686" s="200" t="s">
        <v>21823</v>
      </c>
    </row>
    <row r="13687" spans="237:240" x14ac:dyDescent="0.3">
      <c r="IC13687" s="200" t="s">
        <v>30987</v>
      </c>
      <c r="ID13687" s="200" t="s">
        <v>30988</v>
      </c>
      <c r="IE13687" s="200" t="s">
        <v>30989</v>
      </c>
      <c r="IF13687" s="200" t="s">
        <v>21823</v>
      </c>
    </row>
    <row r="13688" spans="237:240" x14ac:dyDescent="0.3">
      <c r="IC13688" s="200" t="s">
        <v>30990</v>
      </c>
      <c r="ID13688" s="200" t="s">
        <v>30991</v>
      </c>
      <c r="IE13688" s="200" t="s">
        <v>30992</v>
      </c>
      <c r="IF13688" s="200" t="s">
        <v>21823</v>
      </c>
    </row>
    <row r="13689" spans="237:240" x14ac:dyDescent="0.3">
      <c r="IC13689" s="200" t="s">
        <v>30993</v>
      </c>
      <c r="ID13689" s="200" t="s">
        <v>30994</v>
      </c>
      <c r="IE13689" s="200" t="s">
        <v>30995</v>
      </c>
      <c r="IF13689" s="200" t="s">
        <v>21823</v>
      </c>
    </row>
    <row r="13690" spans="237:240" x14ac:dyDescent="0.3">
      <c r="IC13690" s="200" t="s">
        <v>30996</v>
      </c>
      <c r="ID13690" s="200" t="s">
        <v>30997</v>
      </c>
      <c r="IE13690" s="200" t="s">
        <v>30998</v>
      </c>
      <c r="IF13690" s="200" t="s">
        <v>21823</v>
      </c>
    </row>
    <row r="13691" spans="237:240" x14ac:dyDescent="0.3">
      <c r="IC13691" s="200" t="s">
        <v>30999</v>
      </c>
      <c r="ID13691" s="200" t="s">
        <v>31000</v>
      </c>
      <c r="IE13691" s="200" t="s">
        <v>31001</v>
      </c>
      <c r="IF13691" s="200" t="s">
        <v>21823</v>
      </c>
    </row>
    <row r="13692" spans="237:240" x14ac:dyDescent="0.3">
      <c r="IC13692" s="200" t="s">
        <v>31002</v>
      </c>
      <c r="ID13692" s="200" t="s">
        <v>31003</v>
      </c>
      <c r="IE13692" s="200" t="s">
        <v>31004</v>
      </c>
      <c r="IF13692" s="200" t="s">
        <v>21823</v>
      </c>
    </row>
    <row r="13693" spans="237:240" x14ac:dyDescent="0.3">
      <c r="IC13693" s="200" t="s">
        <v>31005</v>
      </c>
      <c r="ID13693" s="200" t="s">
        <v>31006</v>
      </c>
      <c r="IE13693" s="200" t="s">
        <v>31007</v>
      </c>
      <c r="IF13693" s="200" t="s">
        <v>21823</v>
      </c>
    </row>
    <row r="13694" spans="237:240" x14ac:dyDescent="0.3">
      <c r="IC13694" s="200" t="s">
        <v>31008</v>
      </c>
      <c r="ID13694" s="200" t="s">
        <v>31009</v>
      </c>
      <c r="IE13694" s="200" t="s">
        <v>31010</v>
      </c>
      <c r="IF13694" s="200" t="s">
        <v>21823</v>
      </c>
    </row>
    <row r="13695" spans="237:240" x14ac:dyDescent="0.3">
      <c r="IC13695" s="200" t="s">
        <v>31011</v>
      </c>
      <c r="ID13695" s="200" t="s">
        <v>31012</v>
      </c>
      <c r="IE13695" s="200" t="s">
        <v>31013</v>
      </c>
      <c r="IF13695" s="200" t="s">
        <v>21823</v>
      </c>
    </row>
    <row r="13696" spans="237:240" x14ac:dyDescent="0.3">
      <c r="IC13696" s="200" t="s">
        <v>31014</v>
      </c>
      <c r="ID13696" s="200" t="s">
        <v>31015</v>
      </c>
      <c r="IE13696" s="200" t="s">
        <v>31016</v>
      </c>
      <c r="IF13696" s="200" t="s">
        <v>21823</v>
      </c>
    </row>
    <row r="13697" spans="237:240" x14ac:dyDescent="0.3">
      <c r="IC13697" s="200" t="s">
        <v>31017</v>
      </c>
      <c r="ID13697" s="200" t="s">
        <v>31018</v>
      </c>
      <c r="IE13697" s="200" t="s">
        <v>31019</v>
      </c>
      <c r="IF13697" s="200" t="s">
        <v>21823</v>
      </c>
    </row>
    <row r="13698" spans="237:240" x14ac:dyDescent="0.3">
      <c r="IC13698" s="200" t="s">
        <v>31020</v>
      </c>
      <c r="ID13698" s="200" t="s">
        <v>31021</v>
      </c>
      <c r="IE13698" s="200" t="s">
        <v>31022</v>
      </c>
      <c r="IF13698" s="200" t="s">
        <v>21823</v>
      </c>
    </row>
    <row r="13699" spans="237:240" x14ac:dyDescent="0.3">
      <c r="IC13699" s="200" t="s">
        <v>31023</v>
      </c>
      <c r="ID13699" s="200" t="s">
        <v>31024</v>
      </c>
      <c r="IE13699" s="200" t="s">
        <v>31025</v>
      </c>
      <c r="IF13699" s="200" t="s">
        <v>21823</v>
      </c>
    </row>
    <row r="13700" spans="237:240" x14ac:dyDescent="0.3">
      <c r="IC13700" s="200" t="s">
        <v>31026</v>
      </c>
      <c r="ID13700" s="200" t="s">
        <v>31027</v>
      </c>
      <c r="IE13700" s="200" t="s">
        <v>31028</v>
      </c>
      <c r="IF13700" s="200" t="s">
        <v>21823</v>
      </c>
    </row>
    <row r="13701" spans="237:240" x14ac:dyDescent="0.3">
      <c r="IC13701" s="200" t="s">
        <v>31029</v>
      </c>
      <c r="ID13701" s="200" t="s">
        <v>31030</v>
      </c>
      <c r="IE13701" s="200" t="s">
        <v>31031</v>
      </c>
      <c r="IF13701" s="200" t="s">
        <v>21823</v>
      </c>
    </row>
    <row r="13702" spans="237:240" x14ac:dyDescent="0.3">
      <c r="IC13702" s="200" t="s">
        <v>31029</v>
      </c>
      <c r="ID13702" s="200" t="s">
        <v>31032</v>
      </c>
      <c r="IE13702" s="200" t="s">
        <v>31033</v>
      </c>
      <c r="IF13702" s="200" t="s">
        <v>21823</v>
      </c>
    </row>
    <row r="13703" spans="237:240" x14ac:dyDescent="0.3">
      <c r="IC13703" s="200" t="s">
        <v>31034</v>
      </c>
      <c r="ID13703" s="200" t="s">
        <v>31035</v>
      </c>
      <c r="IE13703" s="200" t="s">
        <v>31036</v>
      </c>
      <c r="IF13703" s="200" t="s">
        <v>21823</v>
      </c>
    </row>
    <row r="13704" spans="237:240" x14ac:dyDescent="0.3">
      <c r="IC13704" s="200" t="s">
        <v>31037</v>
      </c>
      <c r="ID13704" s="200" t="s">
        <v>31038</v>
      </c>
      <c r="IE13704" s="200" t="s">
        <v>31039</v>
      </c>
      <c r="IF13704" s="200" t="s">
        <v>21823</v>
      </c>
    </row>
    <row r="13705" spans="237:240" x14ac:dyDescent="0.3">
      <c r="IC13705" s="200" t="s">
        <v>31040</v>
      </c>
      <c r="ID13705" s="200" t="s">
        <v>31041</v>
      </c>
      <c r="IE13705" s="200" t="s">
        <v>31042</v>
      </c>
      <c r="IF13705" s="200" t="s">
        <v>21823</v>
      </c>
    </row>
    <row r="13706" spans="237:240" x14ac:dyDescent="0.3">
      <c r="IC13706" s="200" t="s">
        <v>31043</v>
      </c>
      <c r="ID13706" s="200" t="s">
        <v>31044</v>
      </c>
      <c r="IE13706" s="200" t="s">
        <v>31045</v>
      </c>
      <c r="IF13706" s="200" t="s">
        <v>21823</v>
      </c>
    </row>
    <row r="13707" spans="237:240" x14ac:dyDescent="0.3">
      <c r="IC13707" s="200" t="s">
        <v>31046</v>
      </c>
      <c r="ID13707" s="200" t="s">
        <v>31047</v>
      </c>
      <c r="IE13707" s="200" t="s">
        <v>31048</v>
      </c>
      <c r="IF13707" s="200" t="s">
        <v>21823</v>
      </c>
    </row>
    <row r="13708" spans="237:240" x14ac:dyDescent="0.3">
      <c r="IC13708" s="200" t="s">
        <v>31049</v>
      </c>
      <c r="ID13708" s="200" t="s">
        <v>31050</v>
      </c>
      <c r="IE13708" s="200" t="s">
        <v>31051</v>
      </c>
      <c r="IF13708" s="200" t="s">
        <v>21823</v>
      </c>
    </row>
    <row r="13709" spans="237:240" x14ac:dyDescent="0.3">
      <c r="IC13709" s="200" t="s">
        <v>31052</v>
      </c>
      <c r="ID13709" s="200" t="s">
        <v>31053</v>
      </c>
      <c r="IE13709" s="200" t="s">
        <v>31054</v>
      </c>
      <c r="IF13709" s="200" t="s">
        <v>21823</v>
      </c>
    </row>
    <row r="13710" spans="237:240" x14ac:dyDescent="0.3">
      <c r="IC13710" s="200" t="s">
        <v>31055</v>
      </c>
      <c r="ID13710" s="200" t="s">
        <v>31056</v>
      </c>
      <c r="IE13710" s="200" t="s">
        <v>31057</v>
      </c>
      <c r="IF13710" s="200" t="s">
        <v>21823</v>
      </c>
    </row>
    <row r="13711" spans="237:240" x14ac:dyDescent="0.3">
      <c r="IC13711" s="200" t="s">
        <v>31058</v>
      </c>
      <c r="ID13711" s="200" t="s">
        <v>31059</v>
      </c>
      <c r="IE13711" s="200" t="s">
        <v>31060</v>
      </c>
      <c r="IF13711" s="200" t="s">
        <v>21823</v>
      </c>
    </row>
    <row r="13712" spans="237:240" x14ac:dyDescent="0.3">
      <c r="IC13712" s="200" t="s">
        <v>31061</v>
      </c>
      <c r="ID13712" s="200" t="s">
        <v>31062</v>
      </c>
      <c r="IE13712" s="200" t="s">
        <v>31063</v>
      </c>
      <c r="IF13712" s="200" t="s">
        <v>21823</v>
      </c>
    </row>
    <row r="13713" spans="237:240" x14ac:dyDescent="0.3">
      <c r="IC13713" s="200" t="s">
        <v>31064</v>
      </c>
      <c r="ID13713" s="200" t="s">
        <v>31065</v>
      </c>
      <c r="IE13713" s="200" t="s">
        <v>31066</v>
      </c>
      <c r="IF13713" s="200" t="s">
        <v>21823</v>
      </c>
    </row>
    <row r="13714" spans="237:240" x14ac:dyDescent="0.3">
      <c r="IC13714" s="200" t="s">
        <v>31067</v>
      </c>
      <c r="ID13714" s="200" t="s">
        <v>31068</v>
      </c>
      <c r="IE13714" s="200" t="s">
        <v>31069</v>
      </c>
      <c r="IF13714" s="200" t="s">
        <v>21823</v>
      </c>
    </row>
    <row r="13715" spans="237:240" x14ac:dyDescent="0.3">
      <c r="IC13715" s="200" t="s">
        <v>31070</v>
      </c>
      <c r="ID13715" s="200" t="s">
        <v>6033</v>
      </c>
      <c r="IE13715" s="200" t="s">
        <v>31071</v>
      </c>
      <c r="IF13715" s="200" t="s">
        <v>21823</v>
      </c>
    </row>
    <row r="13716" spans="237:240" x14ac:dyDescent="0.3">
      <c r="IC13716" s="200" t="s">
        <v>31070</v>
      </c>
      <c r="ID13716" s="200" t="s">
        <v>31072</v>
      </c>
      <c r="IE13716" s="200" t="s">
        <v>31073</v>
      </c>
      <c r="IF13716" s="200" t="s">
        <v>21823</v>
      </c>
    </row>
    <row r="13717" spans="237:240" x14ac:dyDescent="0.3">
      <c r="IC13717" s="200" t="s">
        <v>31074</v>
      </c>
      <c r="ID13717" s="200" t="s">
        <v>23546</v>
      </c>
      <c r="IE13717" s="200" t="s">
        <v>31075</v>
      </c>
      <c r="IF13717" s="200" t="s">
        <v>21823</v>
      </c>
    </row>
    <row r="13718" spans="237:240" x14ac:dyDescent="0.3">
      <c r="IC13718" s="200" t="s">
        <v>31076</v>
      </c>
      <c r="ID13718" s="200" t="s">
        <v>31077</v>
      </c>
      <c r="IE13718" s="200" t="s">
        <v>31078</v>
      </c>
      <c r="IF13718" s="200" t="s">
        <v>21823</v>
      </c>
    </row>
    <row r="13719" spans="237:240" x14ac:dyDescent="0.3">
      <c r="IC13719" s="200" t="s">
        <v>31079</v>
      </c>
      <c r="ID13719" s="200" t="s">
        <v>31080</v>
      </c>
      <c r="IE13719" s="200" t="s">
        <v>31081</v>
      </c>
      <c r="IF13719" s="200" t="s">
        <v>21823</v>
      </c>
    </row>
    <row r="13720" spans="237:240" x14ac:dyDescent="0.3">
      <c r="IC13720" s="200" t="s">
        <v>31082</v>
      </c>
      <c r="ID13720" s="200" t="s">
        <v>31083</v>
      </c>
      <c r="IE13720" s="200" t="s">
        <v>31084</v>
      </c>
      <c r="IF13720" s="200" t="s">
        <v>21823</v>
      </c>
    </row>
    <row r="13721" spans="237:240" x14ac:dyDescent="0.3">
      <c r="IC13721" s="200" t="s">
        <v>31085</v>
      </c>
      <c r="ID13721" s="200" t="s">
        <v>31086</v>
      </c>
      <c r="IE13721" s="200" t="s">
        <v>31087</v>
      </c>
      <c r="IF13721" s="200" t="s">
        <v>21823</v>
      </c>
    </row>
    <row r="13722" spans="237:240" x14ac:dyDescent="0.3">
      <c r="IC13722" s="200" t="s">
        <v>31088</v>
      </c>
      <c r="ID13722" s="200" t="s">
        <v>31089</v>
      </c>
      <c r="IE13722" s="200" t="s">
        <v>31090</v>
      </c>
      <c r="IF13722" s="200" t="s">
        <v>21823</v>
      </c>
    </row>
    <row r="13723" spans="237:240" x14ac:dyDescent="0.3">
      <c r="IC13723" s="200" t="s">
        <v>31091</v>
      </c>
      <c r="ID13723" s="200" t="s">
        <v>31092</v>
      </c>
      <c r="IE13723" s="200" t="s">
        <v>31093</v>
      </c>
      <c r="IF13723" s="200" t="s">
        <v>21823</v>
      </c>
    </row>
    <row r="13724" spans="237:240" x14ac:dyDescent="0.3">
      <c r="IC13724" s="200" t="s">
        <v>31094</v>
      </c>
      <c r="ID13724" s="200" t="s">
        <v>31095</v>
      </c>
      <c r="IE13724" s="200" t="s">
        <v>31096</v>
      </c>
      <c r="IF13724" s="200" t="s">
        <v>21823</v>
      </c>
    </row>
    <row r="13725" spans="237:240" x14ac:dyDescent="0.3">
      <c r="IC13725" s="200" t="s">
        <v>31097</v>
      </c>
      <c r="ID13725" s="200" t="s">
        <v>31098</v>
      </c>
      <c r="IE13725" s="200" t="s">
        <v>31099</v>
      </c>
      <c r="IF13725" s="200" t="s">
        <v>21823</v>
      </c>
    </row>
    <row r="13726" spans="237:240" x14ac:dyDescent="0.3">
      <c r="IC13726" s="200" t="s">
        <v>31097</v>
      </c>
      <c r="ID13726" s="200" t="s">
        <v>31100</v>
      </c>
      <c r="IE13726" s="200" t="s">
        <v>31101</v>
      </c>
      <c r="IF13726" s="200" t="s">
        <v>21823</v>
      </c>
    </row>
    <row r="13727" spans="237:240" x14ac:dyDescent="0.3">
      <c r="IC13727" s="200" t="s">
        <v>31102</v>
      </c>
      <c r="ID13727" s="200" t="s">
        <v>31103</v>
      </c>
      <c r="IE13727" s="200" t="s">
        <v>31104</v>
      </c>
      <c r="IF13727" s="200" t="s">
        <v>21823</v>
      </c>
    </row>
    <row r="13728" spans="237:240" x14ac:dyDescent="0.3">
      <c r="IC13728" s="200" t="s">
        <v>31105</v>
      </c>
      <c r="ID13728" s="200" t="s">
        <v>31106</v>
      </c>
      <c r="IE13728" s="200" t="s">
        <v>31107</v>
      </c>
      <c r="IF13728" s="200" t="s">
        <v>21823</v>
      </c>
    </row>
    <row r="13729" spans="237:240" x14ac:dyDescent="0.3">
      <c r="IC13729" s="200" t="s">
        <v>31108</v>
      </c>
      <c r="ID13729" s="200" t="s">
        <v>31109</v>
      </c>
      <c r="IE13729" s="200" t="s">
        <v>31110</v>
      </c>
      <c r="IF13729" s="200" t="s">
        <v>21823</v>
      </c>
    </row>
    <row r="13730" spans="237:240" x14ac:dyDescent="0.3">
      <c r="IC13730" s="200" t="s">
        <v>31111</v>
      </c>
      <c r="ID13730" s="200" t="s">
        <v>3546</v>
      </c>
      <c r="IE13730" s="200" t="s">
        <v>31112</v>
      </c>
      <c r="IF13730" s="200" t="s">
        <v>21823</v>
      </c>
    </row>
    <row r="13731" spans="237:240" x14ac:dyDescent="0.3">
      <c r="IC13731" s="200" t="s">
        <v>31113</v>
      </c>
      <c r="ID13731" s="200" t="s">
        <v>29772</v>
      </c>
      <c r="IE13731" s="200" t="s">
        <v>31114</v>
      </c>
      <c r="IF13731" s="200" t="s">
        <v>21823</v>
      </c>
    </row>
    <row r="13732" spans="237:240" x14ac:dyDescent="0.3">
      <c r="IC13732" s="200" t="s">
        <v>31115</v>
      </c>
      <c r="ID13732" s="200" t="s">
        <v>28967</v>
      </c>
      <c r="IE13732" s="200" t="s">
        <v>31116</v>
      </c>
      <c r="IF13732" s="200" t="s">
        <v>21823</v>
      </c>
    </row>
    <row r="13733" spans="237:240" x14ac:dyDescent="0.3">
      <c r="IC13733" s="200" t="s">
        <v>31117</v>
      </c>
      <c r="ID13733" s="200" t="s">
        <v>31118</v>
      </c>
      <c r="IE13733" s="200" t="s">
        <v>31119</v>
      </c>
      <c r="IF13733" s="200" t="s">
        <v>21823</v>
      </c>
    </row>
    <row r="13734" spans="237:240" x14ac:dyDescent="0.3">
      <c r="IC13734" s="200" t="s">
        <v>31120</v>
      </c>
      <c r="ID13734" s="200" t="s">
        <v>31121</v>
      </c>
      <c r="IE13734" s="200" t="s">
        <v>31122</v>
      </c>
      <c r="IF13734" s="200" t="s">
        <v>21823</v>
      </c>
    </row>
    <row r="13735" spans="237:240" x14ac:dyDescent="0.3">
      <c r="IC13735" s="200" t="s">
        <v>31123</v>
      </c>
      <c r="ID13735" s="200" t="s">
        <v>31124</v>
      </c>
      <c r="IE13735" s="200" t="s">
        <v>31125</v>
      </c>
      <c r="IF13735" s="200" t="s">
        <v>21823</v>
      </c>
    </row>
    <row r="13736" spans="237:240" x14ac:dyDescent="0.3">
      <c r="IC13736" s="200" t="s">
        <v>31126</v>
      </c>
      <c r="ID13736" s="200" t="s">
        <v>20857</v>
      </c>
      <c r="IE13736" s="200" t="s">
        <v>31127</v>
      </c>
      <c r="IF13736" s="200" t="s">
        <v>21823</v>
      </c>
    </row>
    <row r="13737" spans="237:240" x14ac:dyDescent="0.3">
      <c r="IC13737" s="200" t="s">
        <v>31128</v>
      </c>
      <c r="ID13737" s="200" t="s">
        <v>31129</v>
      </c>
      <c r="IE13737" s="200" t="s">
        <v>31130</v>
      </c>
      <c r="IF13737" s="200" t="s">
        <v>21823</v>
      </c>
    </row>
    <row r="13738" spans="237:240" x14ac:dyDescent="0.3">
      <c r="IC13738" s="200" t="s">
        <v>31131</v>
      </c>
      <c r="ID13738" s="200" t="s">
        <v>31132</v>
      </c>
      <c r="IE13738" s="200" t="s">
        <v>31133</v>
      </c>
      <c r="IF13738" s="200" t="s">
        <v>21823</v>
      </c>
    </row>
    <row r="13739" spans="237:240" x14ac:dyDescent="0.3">
      <c r="IC13739" s="200" t="s">
        <v>31134</v>
      </c>
      <c r="ID13739" s="200" t="s">
        <v>31135</v>
      </c>
      <c r="IE13739" s="200" t="s">
        <v>31136</v>
      </c>
      <c r="IF13739" s="200" t="s">
        <v>21823</v>
      </c>
    </row>
    <row r="13740" spans="237:240" x14ac:dyDescent="0.3">
      <c r="IC13740" s="200" t="s">
        <v>31137</v>
      </c>
      <c r="ID13740" s="200" t="s">
        <v>31138</v>
      </c>
      <c r="IE13740" s="200" t="s">
        <v>31139</v>
      </c>
      <c r="IF13740" s="200" t="s">
        <v>21823</v>
      </c>
    </row>
    <row r="13741" spans="237:240" x14ac:dyDescent="0.3">
      <c r="IC13741" s="200" t="s">
        <v>31140</v>
      </c>
      <c r="ID13741" s="200" t="s">
        <v>31141</v>
      </c>
      <c r="IE13741" s="200" t="s">
        <v>31142</v>
      </c>
      <c r="IF13741" s="200" t="s">
        <v>21823</v>
      </c>
    </row>
    <row r="13742" spans="237:240" x14ac:dyDescent="0.3">
      <c r="IC13742" s="200" t="s">
        <v>31143</v>
      </c>
      <c r="ID13742" s="200" t="s">
        <v>31144</v>
      </c>
      <c r="IE13742" s="200" t="s">
        <v>31145</v>
      </c>
      <c r="IF13742" s="200" t="s">
        <v>21823</v>
      </c>
    </row>
    <row r="13743" spans="237:240" x14ac:dyDescent="0.3">
      <c r="IC13743" s="200" t="s">
        <v>31146</v>
      </c>
      <c r="ID13743" s="200" t="s">
        <v>31147</v>
      </c>
      <c r="IE13743" s="200" t="s">
        <v>31148</v>
      </c>
      <c r="IF13743" s="200" t="s">
        <v>21823</v>
      </c>
    </row>
    <row r="13744" spans="237:240" x14ac:dyDescent="0.3">
      <c r="IC13744" s="200" t="s">
        <v>31149</v>
      </c>
      <c r="ID13744" s="200" t="s">
        <v>14246</v>
      </c>
      <c r="IE13744" s="200" t="s">
        <v>31150</v>
      </c>
      <c r="IF13744" s="200" t="s">
        <v>21823</v>
      </c>
    </row>
    <row r="13745" spans="237:240" x14ac:dyDescent="0.3">
      <c r="IC13745" s="200" t="s">
        <v>31151</v>
      </c>
      <c r="ID13745" s="200" t="s">
        <v>31152</v>
      </c>
      <c r="IE13745" s="200" t="s">
        <v>31153</v>
      </c>
      <c r="IF13745" s="200" t="s">
        <v>21823</v>
      </c>
    </row>
    <row r="13746" spans="237:240" x14ac:dyDescent="0.3">
      <c r="IC13746" s="200" t="s">
        <v>31154</v>
      </c>
      <c r="ID13746" s="200" t="s">
        <v>7397</v>
      </c>
      <c r="IE13746" s="200" t="s">
        <v>31155</v>
      </c>
      <c r="IF13746" s="200" t="s">
        <v>21823</v>
      </c>
    </row>
    <row r="13747" spans="237:240" x14ac:dyDescent="0.3">
      <c r="IC13747" s="200" t="s">
        <v>31156</v>
      </c>
      <c r="ID13747" s="200" t="s">
        <v>31157</v>
      </c>
      <c r="IE13747" s="200" t="s">
        <v>31158</v>
      </c>
      <c r="IF13747" s="200" t="s">
        <v>21823</v>
      </c>
    </row>
    <row r="13748" spans="237:240" x14ac:dyDescent="0.3">
      <c r="IC13748" s="200" t="s">
        <v>31159</v>
      </c>
      <c r="ID13748" s="200" t="s">
        <v>31160</v>
      </c>
      <c r="IE13748" s="200" t="s">
        <v>31161</v>
      </c>
      <c r="IF13748" s="200" t="s">
        <v>21823</v>
      </c>
    </row>
    <row r="13749" spans="237:240" x14ac:dyDescent="0.3">
      <c r="IC13749" s="200" t="s">
        <v>31162</v>
      </c>
      <c r="ID13749" s="200" t="s">
        <v>31163</v>
      </c>
      <c r="IE13749" s="200" t="s">
        <v>31164</v>
      </c>
      <c r="IF13749" s="200" t="s">
        <v>21823</v>
      </c>
    </row>
    <row r="13750" spans="237:240" x14ac:dyDescent="0.3">
      <c r="IC13750" s="200" t="s">
        <v>31165</v>
      </c>
      <c r="ID13750" s="200" t="s">
        <v>31166</v>
      </c>
      <c r="IE13750" s="200" t="s">
        <v>31167</v>
      </c>
      <c r="IF13750" s="200" t="s">
        <v>21823</v>
      </c>
    </row>
    <row r="13751" spans="237:240" x14ac:dyDescent="0.3">
      <c r="IC13751" s="200" t="s">
        <v>31165</v>
      </c>
      <c r="ID13751" s="200" t="s">
        <v>31168</v>
      </c>
      <c r="IE13751" s="200" t="s">
        <v>31169</v>
      </c>
      <c r="IF13751" s="200" t="s">
        <v>21823</v>
      </c>
    </row>
    <row r="13752" spans="237:240" x14ac:dyDescent="0.3">
      <c r="IC13752" s="200" t="s">
        <v>31170</v>
      </c>
      <c r="ID13752" s="200" t="s">
        <v>31171</v>
      </c>
      <c r="IE13752" s="200" t="s">
        <v>31172</v>
      </c>
      <c r="IF13752" s="200" t="s">
        <v>21823</v>
      </c>
    </row>
    <row r="13753" spans="237:240" x14ac:dyDescent="0.3">
      <c r="IC13753" s="200" t="s">
        <v>31173</v>
      </c>
      <c r="ID13753" s="200" t="s">
        <v>31174</v>
      </c>
      <c r="IE13753" s="200" t="s">
        <v>31175</v>
      </c>
      <c r="IF13753" s="200" t="s">
        <v>21823</v>
      </c>
    </row>
    <row r="13754" spans="237:240" x14ac:dyDescent="0.3">
      <c r="IC13754" s="200" t="s">
        <v>31176</v>
      </c>
      <c r="ID13754" s="200" t="s">
        <v>31177</v>
      </c>
      <c r="IE13754" s="200" t="s">
        <v>31178</v>
      </c>
      <c r="IF13754" s="200" t="s">
        <v>21823</v>
      </c>
    </row>
    <row r="13755" spans="237:240" x14ac:dyDescent="0.3">
      <c r="IC13755" s="200" t="s">
        <v>31179</v>
      </c>
      <c r="ID13755" s="200" t="s">
        <v>31180</v>
      </c>
      <c r="IE13755" s="200" t="s">
        <v>31181</v>
      </c>
      <c r="IF13755" s="200" t="s">
        <v>21823</v>
      </c>
    </row>
    <row r="13756" spans="237:240" x14ac:dyDescent="0.3">
      <c r="IC13756" s="200" t="s">
        <v>31182</v>
      </c>
      <c r="ID13756" s="200" t="s">
        <v>31183</v>
      </c>
      <c r="IE13756" s="200" t="s">
        <v>31184</v>
      </c>
      <c r="IF13756" s="200" t="s">
        <v>21823</v>
      </c>
    </row>
    <row r="13757" spans="237:240" x14ac:dyDescent="0.3">
      <c r="IC13757" s="200" t="s">
        <v>31185</v>
      </c>
      <c r="ID13757" s="200" t="s">
        <v>31186</v>
      </c>
      <c r="IE13757" s="200" t="s">
        <v>31187</v>
      </c>
      <c r="IF13757" s="200" t="s">
        <v>21823</v>
      </c>
    </row>
    <row r="13758" spans="237:240" x14ac:dyDescent="0.3">
      <c r="IC13758" s="200" t="s">
        <v>31188</v>
      </c>
      <c r="ID13758" s="200" t="s">
        <v>31189</v>
      </c>
      <c r="IE13758" s="200" t="s">
        <v>31190</v>
      </c>
      <c r="IF13758" s="200" t="s">
        <v>21823</v>
      </c>
    </row>
    <row r="13759" spans="237:240" x14ac:dyDescent="0.3">
      <c r="IC13759" s="200" t="s">
        <v>31191</v>
      </c>
      <c r="ID13759" s="200" t="s">
        <v>31192</v>
      </c>
      <c r="IE13759" s="200" t="s">
        <v>31193</v>
      </c>
      <c r="IF13759" s="200" t="s">
        <v>21823</v>
      </c>
    </row>
    <row r="13760" spans="237:240" x14ac:dyDescent="0.3">
      <c r="IC13760" s="200" t="s">
        <v>31194</v>
      </c>
      <c r="ID13760" s="200" t="s">
        <v>31195</v>
      </c>
      <c r="IE13760" s="200" t="s">
        <v>31196</v>
      </c>
      <c r="IF13760" s="200" t="s">
        <v>21823</v>
      </c>
    </row>
    <row r="13761" spans="237:240" x14ac:dyDescent="0.3">
      <c r="IC13761" s="200" t="s">
        <v>31197</v>
      </c>
      <c r="ID13761" s="200" t="s">
        <v>31198</v>
      </c>
      <c r="IE13761" s="200" t="s">
        <v>31199</v>
      </c>
      <c r="IF13761" s="200" t="s">
        <v>21823</v>
      </c>
    </row>
    <row r="13762" spans="237:240" x14ac:dyDescent="0.3">
      <c r="IC13762" s="200" t="s">
        <v>31200</v>
      </c>
      <c r="ID13762" s="200" t="s">
        <v>31201</v>
      </c>
      <c r="IE13762" s="200" t="s">
        <v>31202</v>
      </c>
      <c r="IF13762" s="200" t="s">
        <v>21823</v>
      </c>
    </row>
    <row r="13763" spans="237:240" x14ac:dyDescent="0.3">
      <c r="IC13763" s="200" t="s">
        <v>31203</v>
      </c>
      <c r="ID13763" s="200" t="s">
        <v>31204</v>
      </c>
      <c r="IE13763" s="200" t="s">
        <v>31205</v>
      </c>
      <c r="IF13763" s="200" t="s">
        <v>21823</v>
      </c>
    </row>
    <row r="13764" spans="237:240" x14ac:dyDescent="0.3">
      <c r="IC13764" s="200" t="s">
        <v>31206</v>
      </c>
      <c r="ID13764" s="200" t="s">
        <v>4414</v>
      </c>
      <c r="IE13764" s="200" t="s">
        <v>31207</v>
      </c>
      <c r="IF13764" s="200" t="s">
        <v>21823</v>
      </c>
    </row>
    <row r="13765" spans="237:240" x14ac:dyDescent="0.3">
      <c r="IC13765" s="200" t="s">
        <v>31208</v>
      </c>
      <c r="ID13765" s="200" t="s">
        <v>31209</v>
      </c>
      <c r="IE13765" s="200" t="s">
        <v>31210</v>
      </c>
      <c r="IF13765" s="200" t="s">
        <v>21823</v>
      </c>
    </row>
    <row r="13766" spans="237:240" x14ac:dyDescent="0.3">
      <c r="IC13766" s="200" t="s">
        <v>31211</v>
      </c>
      <c r="ID13766" s="200" t="s">
        <v>31212</v>
      </c>
      <c r="IE13766" s="200" t="s">
        <v>31213</v>
      </c>
      <c r="IF13766" s="200" t="s">
        <v>21823</v>
      </c>
    </row>
    <row r="13767" spans="237:240" x14ac:dyDescent="0.3">
      <c r="IC13767" s="200" t="s">
        <v>31214</v>
      </c>
      <c r="ID13767" s="200" t="s">
        <v>31215</v>
      </c>
      <c r="IE13767" s="200" t="s">
        <v>31216</v>
      </c>
      <c r="IF13767" s="200" t="s">
        <v>21823</v>
      </c>
    </row>
    <row r="13768" spans="237:240" x14ac:dyDescent="0.3">
      <c r="IC13768" s="200" t="s">
        <v>31217</v>
      </c>
      <c r="ID13768" s="200" t="s">
        <v>31218</v>
      </c>
      <c r="IE13768" s="200" t="s">
        <v>31219</v>
      </c>
      <c r="IF13768" s="200" t="s">
        <v>21823</v>
      </c>
    </row>
    <row r="13769" spans="237:240" x14ac:dyDescent="0.3">
      <c r="IC13769" s="200" t="s">
        <v>31220</v>
      </c>
      <c r="ID13769" s="200" t="s">
        <v>31221</v>
      </c>
      <c r="IE13769" s="200" t="s">
        <v>31222</v>
      </c>
      <c r="IF13769" s="200" t="s">
        <v>21823</v>
      </c>
    </row>
    <row r="13770" spans="237:240" x14ac:dyDescent="0.3">
      <c r="IC13770" s="200" t="s">
        <v>31223</v>
      </c>
      <c r="ID13770" s="200" t="s">
        <v>31224</v>
      </c>
      <c r="IE13770" s="200" t="s">
        <v>31225</v>
      </c>
      <c r="IF13770" s="200" t="s">
        <v>21823</v>
      </c>
    </row>
    <row r="13771" spans="237:240" x14ac:dyDescent="0.3">
      <c r="IC13771" s="200" t="s">
        <v>31226</v>
      </c>
      <c r="ID13771" s="200" t="s">
        <v>31227</v>
      </c>
      <c r="IE13771" s="200" t="s">
        <v>31228</v>
      </c>
      <c r="IF13771" s="200" t="s">
        <v>21823</v>
      </c>
    </row>
    <row r="13772" spans="237:240" x14ac:dyDescent="0.3">
      <c r="IC13772" s="200" t="s">
        <v>31229</v>
      </c>
      <c r="ID13772" s="200" t="s">
        <v>31230</v>
      </c>
      <c r="IE13772" s="200" t="s">
        <v>31231</v>
      </c>
      <c r="IF13772" s="200" t="s">
        <v>21823</v>
      </c>
    </row>
    <row r="13773" spans="237:240" x14ac:dyDescent="0.3">
      <c r="IC13773" s="200" t="s">
        <v>31232</v>
      </c>
      <c r="ID13773" s="200" t="s">
        <v>31233</v>
      </c>
      <c r="IE13773" s="200" t="s">
        <v>31234</v>
      </c>
      <c r="IF13773" s="200" t="s">
        <v>21823</v>
      </c>
    </row>
    <row r="13774" spans="237:240" x14ac:dyDescent="0.3">
      <c r="IC13774" s="200" t="s">
        <v>31235</v>
      </c>
      <c r="ID13774" s="200" t="s">
        <v>31236</v>
      </c>
      <c r="IE13774" s="200" t="s">
        <v>31237</v>
      </c>
      <c r="IF13774" s="200" t="s">
        <v>21823</v>
      </c>
    </row>
    <row r="13775" spans="237:240" x14ac:dyDescent="0.3">
      <c r="IC13775" s="200" t="s">
        <v>31238</v>
      </c>
      <c r="ID13775" s="200" t="s">
        <v>31239</v>
      </c>
      <c r="IE13775" s="200" t="s">
        <v>31240</v>
      </c>
      <c r="IF13775" s="200" t="s">
        <v>21823</v>
      </c>
    </row>
    <row r="13776" spans="237:240" x14ac:dyDescent="0.3">
      <c r="IC13776" s="200" t="s">
        <v>31241</v>
      </c>
      <c r="ID13776" s="200" t="s">
        <v>31242</v>
      </c>
      <c r="IE13776" s="200" t="s">
        <v>31243</v>
      </c>
      <c r="IF13776" s="200" t="s">
        <v>21823</v>
      </c>
    </row>
    <row r="13777" spans="237:240" x14ac:dyDescent="0.3">
      <c r="IC13777" s="200" t="s">
        <v>31244</v>
      </c>
      <c r="ID13777" s="200" t="s">
        <v>22093</v>
      </c>
      <c r="IE13777" s="200" t="s">
        <v>31245</v>
      </c>
      <c r="IF13777" s="200" t="s">
        <v>21823</v>
      </c>
    </row>
    <row r="13778" spans="237:240" x14ac:dyDescent="0.3">
      <c r="IC13778" s="200" t="s">
        <v>31246</v>
      </c>
      <c r="ID13778" s="200" t="s">
        <v>31247</v>
      </c>
      <c r="IE13778" s="200" t="s">
        <v>31248</v>
      </c>
      <c r="IF13778" s="200" t="s">
        <v>21823</v>
      </c>
    </row>
    <row r="13779" spans="237:240" x14ac:dyDescent="0.3">
      <c r="IC13779" s="200" t="s">
        <v>31249</v>
      </c>
      <c r="ID13779" s="200" t="s">
        <v>31250</v>
      </c>
      <c r="IE13779" s="200" t="s">
        <v>31251</v>
      </c>
      <c r="IF13779" s="200" t="s">
        <v>21823</v>
      </c>
    </row>
    <row r="13780" spans="237:240" x14ac:dyDescent="0.3">
      <c r="IC13780" s="200" t="s">
        <v>31252</v>
      </c>
      <c r="ID13780" s="200" t="s">
        <v>24781</v>
      </c>
      <c r="IE13780" s="200" t="s">
        <v>31253</v>
      </c>
      <c r="IF13780" s="200" t="s">
        <v>21823</v>
      </c>
    </row>
    <row r="13781" spans="237:240" x14ac:dyDescent="0.3">
      <c r="IC13781" s="200" t="s">
        <v>31254</v>
      </c>
      <c r="ID13781" s="200" t="s">
        <v>31255</v>
      </c>
      <c r="IE13781" s="200" t="s">
        <v>31256</v>
      </c>
      <c r="IF13781" s="200" t="s">
        <v>21823</v>
      </c>
    </row>
    <row r="13782" spans="237:240" x14ac:dyDescent="0.3">
      <c r="IC13782" s="200" t="s">
        <v>31257</v>
      </c>
      <c r="ID13782" s="200" t="s">
        <v>31258</v>
      </c>
      <c r="IE13782" s="200" t="s">
        <v>31259</v>
      </c>
      <c r="IF13782" s="200" t="s">
        <v>21823</v>
      </c>
    </row>
    <row r="13783" spans="237:240" x14ac:dyDescent="0.3">
      <c r="IC13783" s="200" t="s">
        <v>31260</v>
      </c>
      <c r="ID13783" s="200" t="s">
        <v>31261</v>
      </c>
      <c r="IE13783" s="200" t="s">
        <v>31262</v>
      </c>
      <c r="IF13783" s="200" t="s">
        <v>21823</v>
      </c>
    </row>
    <row r="13784" spans="237:240" x14ac:dyDescent="0.3">
      <c r="IC13784" s="200" t="s">
        <v>31263</v>
      </c>
      <c r="ID13784" s="200" t="s">
        <v>30857</v>
      </c>
      <c r="IE13784" s="200" t="s">
        <v>31264</v>
      </c>
      <c r="IF13784" s="200" t="s">
        <v>21823</v>
      </c>
    </row>
    <row r="13785" spans="237:240" x14ac:dyDescent="0.3">
      <c r="IC13785" s="200" t="s">
        <v>31265</v>
      </c>
      <c r="ID13785" s="200" t="s">
        <v>31266</v>
      </c>
      <c r="IE13785" s="200" t="s">
        <v>31267</v>
      </c>
      <c r="IF13785" s="200" t="s">
        <v>21823</v>
      </c>
    </row>
    <row r="13786" spans="237:240" x14ac:dyDescent="0.3">
      <c r="IC13786" s="200" t="s">
        <v>31268</v>
      </c>
      <c r="ID13786" s="200" t="s">
        <v>31269</v>
      </c>
      <c r="IE13786" s="200" t="s">
        <v>31270</v>
      </c>
      <c r="IF13786" s="200" t="s">
        <v>21823</v>
      </c>
    </row>
    <row r="13787" spans="237:240" x14ac:dyDescent="0.3">
      <c r="IC13787" s="200" t="s">
        <v>31271</v>
      </c>
      <c r="ID13787" s="200" t="s">
        <v>31272</v>
      </c>
      <c r="IE13787" s="200" t="s">
        <v>31273</v>
      </c>
      <c r="IF13787" s="200" t="s">
        <v>21823</v>
      </c>
    </row>
    <row r="13788" spans="237:240" x14ac:dyDescent="0.3">
      <c r="IC13788" s="200" t="s">
        <v>31274</v>
      </c>
      <c r="ID13788" s="200" t="s">
        <v>31272</v>
      </c>
      <c r="IE13788" s="200" t="s">
        <v>31273</v>
      </c>
      <c r="IF13788" s="200" t="s">
        <v>21823</v>
      </c>
    </row>
    <row r="13789" spans="237:240" x14ac:dyDescent="0.3">
      <c r="IC13789" s="200" t="s">
        <v>31275</v>
      </c>
      <c r="ID13789" s="200" t="s">
        <v>31272</v>
      </c>
      <c r="IE13789" s="200" t="s">
        <v>31273</v>
      </c>
      <c r="IF13789" s="200" t="s">
        <v>21823</v>
      </c>
    </row>
    <row r="13790" spans="237:240" x14ac:dyDescent="0.3">
      <c r="IC13790" s="200" t="s">
        <v>31276</v>
      </c>
      <c r="ID13790" s="200" t="s">
        <v>31277</v>
      </c>
      <c r="IE13790" s="200" t="s">
        <v>31278</v>
      </c>
      <c r="IF13790" s="200" t="s">
        <v>21823</v>
      </c>
    </row>
    <row r="13791" spans="237:240" x14ac:dyDescent="0.3">
      <c r="IC13791" s="200" t="s">
        <v>31279</v>
      </c>
      <c r="ID13791" s="200" t="s">
        <v>31280</v>
      </c>
      <c r="IE13791" s="200" t="s">
        <v>31281</v>
      </c>
      <c r="IF13791" s="200" t="s">
        <v>21823</v>
      </c>
    </row>
    <row r="13792" spans="237:240" x14ac:dyDescent="0.3">
      <c r="IC13792" s="200" t="s">
        <v>31282</v>
      </c>
      <c r="ID13792" s="200" t="s">
        <v>31283</v>
      </c>
      <c r="IE13792" s="200" t="s">
        <v>31284</v>
      </c>
      <c r="IF13792" s="200" t="s">
        <v>21823</v>
      </c>
    </row>
    <row r="13793" spans="237:240" x14ac:dyDescent="0.3">
      <c r="IC13793" s="200" t="s">
        <v>31285</v>
      </c>
      <c r="ID13793" s="200" t="s">
        <v>31286</v>
      </c>
      <c r="IE13793" s="200" t="s">
        <v>31287</v>
      </c>
      <c r="IF13793" s="200" t="s">
        <v>21823</v>
      </c>
    </row>
    <row r="13794" spans="237:240" x14ac:dyDescent="0.3">
      <c r="IC13794" s="200" t="s">
        <v>31288</v>
      </c>
      <c r="ID13794" s="200" t="s">
        <v>31289</v>
      </c>
      <c r="IE13794" s="200" t="s">
        <v>31290</v>
      </c>
      <c r="IF13794" s="200" t="s">
        <v>21823</v>
      </c>
    </row>
    <row r="13795" spans="237:240" x14ac:dyDescent="0.3">
      <c r="IC13795" s="200" t="s">
        <v>31291</v>
      </c>
      <c r="ID13795" s="200" t="s">
        <v>31292</v>
      </c>
      <c r="IE13795" s="200" t="s">
        <v>31293</v>
      </c>
      <c r="IF13795" s="200" t="s">
        <v>21823</v>
      </c>
    </row>
    <row r="13796" spans="237:240" x14ac:dyDescent="0.3">
      <c r="IC13796" s="200" t="s">
        <v>31294</v>
      </c>
      <c r="ID13796" s="200" t="s">
        <v>31295</v>
      </c>
      <c r="IE13796" s="200" t="s">
        <v>31296</v>
      </c>
      <c r="IF13796" s="200" t="s">
        <v>21823</v>
      </c>
    </row>
    <row r="13797" spans="237:240" x14ac:dyDescent="0.3">
      <c r="IC13797" s="200" t="s">
        <v>31297</v>
      </c>
      <c r="ID13797" s="200" t="s">
        <v>31298</v>
      </c>
      <c r="IE13797" s="200" t="s">
        <v>31299</v>
      </c>
      <c r="IF13797" s="200" t="s">
        <v>21823</v>
      </c>
    </row>
    <row r="13798" spans="237:240" x14ac:dyDescent="0.3">
      <c r="IC13798" s="200" t="s">
        <v>31300</v>
      </c>
      <c r="ID13798" s="200" t="s">
        <v>31301</v>
      </c>
      <c r="IE13798" s="200" t="s">
        <v>31302</v>
      </c>
      <c r="IF13798" s="200" t="s">
        <v>21823</v>
      </c>
    </row>
    <row r="13799" spans="237:240" x14ac:dyDescent="0.3">
      <c r="IC13799" s="200" t="s">
        <v>31300</v>
      </c>
      <c r="ID13799" s="200" t="s">
        <v>31303</v>
      </c>
      <c r="IE13799" s="200" t="s">
        <v>31304</v>
      </c>
      <c r="IF13799" s="200" t="s">
        <v>21823</v>
      </c>
    </row>
    <row r="13800" spans="237:240" x14ac:dyDescent="0.3">
      <c r="IC13800" s="200" t="s">
        <v>31305</v>
      </c>
      <c r="ID13800" s="200" t="s">
        <v>31306</v>
      </c>
      <c r="IE13800" s="200" t="s">
        <v>31307</v>
      </c>
      <c r="IF13800" s="200" t="s">
        <v>21823</v>
      </c>
    </row>
    <row r="13801" spans="237:240" x14ac:dyDescent="0.3">
      <c r="IC13801" s="200" t="s">
        <v>31308</v>
      </c>
      <c r="ID13801" s="200" t="s">
        <v>31309</v>
      </c>
      <c r="IE13801" s="200" t="s">
        <v>31310</v>
      </c>
      <c r="IF13801" s="200" t="s">
        <v>21823</v>
      </c>
    </row>
    <row r="13802" spans="237:240" x14ac:dyDescent="0.3">
      <c r="IC13802" s="200" t="s">
        <v>31308</v>
      </c>
      <c r="ID13802" s="200" t="s">
        <v>31311</v>
      </c>
      <c r="IE13802" s="200" t="s">
        <v>31312</v>
      </c>
      <c r="IF13802" s="200" t="s">
        <v>21823</v>
      </c>
    </row>
    <row r="13803" spans="237:240" x14ac:dyDescent="0.3">
      <c r="IC13803" s="200" t="s">
        <v>31313</v>
      </c>
      <c r="ID13803" s="200" t="s">
        <v>31314</v>
      </c>
      <c r="IE13803" s="200" t="s">
        <v>31315</v>
      </c>
      <c r="IF13803" s="200" t="s">
        <v>21823</v>
      </c>
    </row>
    <row r="13804" spans="237:240" x14ac:dyDescent="0.3">
      <c r="IC13804" s="200" t="s">
        <v>31316</v>
      </c>
      <c r="ID13804" s="200" t="s">
        <v>31317</v>
      </c>
      <c r="IE13804" s="200" t="s">
        <v>31318</v>
      </c>
      <c r="IF13804" s="200" t="s">
        <v>21823</v>
      </c>
    </row>
    <row r="13805" spans="237:240" x14ac:dyDescent="0.3">
      <c r="IC13805" s="200" t="s">
        <v>31319</v>
      </c>
      <c r="ID13805" s="200" t="s">
        <v>4414</v>
      </c>
      <c r="IE13805" s="200" t="s">
        <v>31320</v>
      </c>
      <c r="IF13805" s="200" t="s">
        <v>21823</v>
      </c>
    </row>
    <row r="13806" spans="237:240" x14ac:dyDescent="0.3">
      <c r="IC13806" s="200" t="s">
        <v>31321</v>
      </c>
      <c r="ID13806" s="200" t="s">
        <v>31322</v>
      </c>
      <c r="IE13806" s="200" t="s">
        <v>31323</v>
      </c>
      <c r="IF13806" s="200" t="s">
        <v>21823</v>
      </c>
    </row>
    <row r="13807" spans="237:240" x14ac:dyDescent="0.3">
      <c r="IC13807" s="200" t="s">
        <v>31324</v>
      </c>
      <c r="ID13807" s="200" t="s">
        <v>31325</v>
      </c>
      <c r="IE13807" s="200" t="s">
        <v>31326</v>
      </c>
      <c r="IF13807" s="200" t="s">
        <v>21823</v>
      </c>
    </row>
    <row r="13808" spans="237:240" x14ac:dyDescent="0.3">
      <c r="IC13808" s="200" t="s">
        <v>31327</v>
      </c>
      <c r="ID13808" s="200" t="s">
        <v>31328</v>
      </c>
      <c r="IE13808" s="200" t="s">
        <v>31329</v>
      </c>
      <c r="IF13808" s="200" t="s">
        <v>21823</v>
      </c>
    </row>
    <row r="13809" spans="237:240" x14ac:dyDescent="0.3">
      <c r="IC13809" s="200" t="s">
        <v>31330</v>
      </c>
      <c r="ID13809" s="200" t="s">
        <v>31331</v>
      </c>
      <c r="IE13809" s="200" t="s">
        <v>31332</v>
      </c>
      <c r="IF13809" s="200" t="s">
        <v>21823</v>
      </c>
    </row>
    <row r="13810" spans="237:240" x14ac:dyDescent="0.3">
      <c r="IC13810" s="200" t="s">
        <v>31333</v>
      </c>
      <c r="ID13810" s="200" t="s">
        <v>31334</v>
      </c>
      <c r="IE13810" s="200" t="s">
        <v>31335</v>
      </c>
      <c r="IF13810" s="200" t="s">
        <v>21823</v>
      </c>
    </row>
    <row r="13811" spans="237:240" x14ac:dyDescent="0.3">
      <c r="IC13811" s="200" t="s">
        <v>31336</v>
      </c>
      <c r="ID13811" s="200" t="s">
        <v>31337</v>
      </c>
      <c r="IE13811" s="200" t="s">
        <v>31338</v>
      </c>
      <c r="IF13811" s="200" t="s">
        <v>21823</v>
      </c>
    </row>
    <row r="13812" spans="237:240" x14ac:dyDescent="0.3">
      <c r="IC13812" s="200" t="s">
        <v>31339</v>
      </c>
      <c r="ID13812" s="200" t="s">
        <v>31340</v>
      </c>
      <c r="IE13812" s="200" t="s">
        <v>31341</v>
      </c>
      <c r="IF13812" s="200" t="s">
        <v>21823</v>
      </c>
    </row>
    <row r="13813" spans="237:240" x14ac:dyDescent="0.3">
      <c r="IC13813" s="200" t="s">
        <v>31342</v>
      </c>
      <c r="ID13813" s="200" t="s">
        <v>31343</v>
      </c>
      <c r="IE13813" s="200" t="s">
        <v>31344</v>
      </c>
      <c r="IF13813" s="200" t="s">
        <v>21823</v>
      </c>
    </row>
    <row r="13814" spans="237:240" x14ac:dyDescent="0.3">
      <c r="IC13814" s="200" t="s">
        <v>31345</v>
      </c>
      <c r="ID13814" s="200" t="s">
        <v>27525</v>
      </c>
      <c r="IE13814" s="200" t="s">
        <v>31346</v>
      </c>
      <c r="IF13814" s="200" t="s">
        <v>21823</v>
      </c>
    </row>
    <row r="13815" spans="237:240" x14ac:dyDescent="0.3">
      <c r="IC13815" s="200" t="s">
        <v>31347</v>
      </c>
      <c r="ID13815" s="200" t="s">
        <v>10804</v>
      </c>
      <c r="IE13815" s="200" t="s">
        <v>31348</v>
      </c>
      <c r="IF13815" s="200" t="s">
        <v>21823</v>
      </c>
    </row>
    <row r="13816" spans="237:240" x14ac:dyDescent="0.3">
      <c r="IC13816" s="200" t="s">
        <v>31349</v>
      </c>
      <c r="ID13816" s="200" t="s">
        <v>31350</v>
      </c>
      <c r="IE13816" s="200" t="s">
        <v>31351</v>
      </c>
      <c r="IF13816" s="200" t="s">
        <v>21823</v>
      </c>
    </row>
    <row r="13817" spans="237:240" x14ac:dyDescent="0.3">
      <c r="IC13817" s="200" t="s">
        <v>31352</v>
      </c>
      <c r="ID13817" s="200" t="s">
        <v>31353</v>
      </c>
      <c r="IE13817" s="200" t="s">
        <v>31354</v>
      </c>
      <c r="IF13817" s="200" t="s">
        <v>21823</v>
      </c>
    </row>
    <row r="13818" spans="237:240" x14ac:dyDescent="0.3">
      <c r="IC13818" s="200" t="s">
        <v>31355</v>
      </c>
      <c r="ID13818" s="200" t="s">
        <v>31356</v>
      </c>
      <c r="IE13818" s="200" t="s">
        <v>31357</v>
      </c>
      <c r="IF13818" s="200" t="s">
        <v>21823</v>
      </c>
    </row>
    <row r="13819" spans="237:240" x14ac:dyDescent="0.3">
      <c r="IC13819" s="200" t="s">
        <v>31358</v>
      </c>
      <c r="ID13819" s="200" t="s">
        <v>31359</v>
      </c>
      <c r="IE13819" s="200" t="s">
        <v>31360</v>
      </c>
      <c r="IF13819" s="200" t="s">
        <v>21823</v>
      </c>
    </row>
    <row r="13820" spans="237:240" x14ac:dyDescent="0.3">
      <c r="IC13820" s="200" t="s">
        <v>31361</v>
      </c>
      <c r="ID13820" s="200" t="s">
        <v>31362</v>
      </c>
      <c r="IE13820" s="200" t="s">
        <v>31363</v>
      </c>
      <c r="IF13820" s="200" t="s">
        <v>21823</v>
      </c>
    </row>
    <row r="13821" spans="237:240" x14ac:dyDescent="0.3">
      <c r="IC13821" s="200" t="s">
        <v>31364</v>
      </c>
      <c r="ID13821" s="200" t="s">
        <v>31365</v>
      </c>
      <c r="IE13821" s="200" t="s">
        <v>31366</v>
      </c>
      <c r="IF13821" s="200" t="s">
        <v>21823</v>
      </c>
    </row>
    <row r="13822" spans="237:240" x14ac:dyDescent="0.3">
      <c r="IC13822" s="200" t="s">
        <v>31367</v>
      </c>
      <c r="ID13822" s="200" t="s">
        <v>31368</v>
      </c>
      <c r="IE13822" s="200" t="s">
        <v>31369</v>
      </c>
      <c r="IF13822" s="200" t="s">
        <v>21823</v>
      </c>
    </row>
    <row r="13823" spans="237:240" x14ac:dyDescent="0.3">
      <c r="IC13823" s="200" t="s">
        <v>31370</v>
      </c>
      <c r="ID13823" s="200" t="s">
        <v>31371</v>
      </c>
      <c r="IE13823" s="200" t="s">
        <v>31372</v>
      </c>
      <c r="IF13823" s="200" t="s">
        <v>21823</v>
      </c>
    </row>
    <row r="13824" spans="237:240" x14ac:dyDescent="0.3">
      <c r="IC13824" s="200" t="s">
        <v>31373</v>
      </c>
      <c r="ID13824" s="200" t="s">
        <v>31374</v>
      </c>
      <c r="IE13824" s="200" t="s">
        <v>31375</v>
      </c>
      <c r="IF13824" s="200" t="s">
        <v>21823</v>
      </c>
    </row>
    <row r="13825" spans="237:240" x14ac:dyDescent="0.3">
      <c r="IC13825" s="200" t="s">
        <v>31376</v>
      </c>
      <c r="ID13825" s="200" t="s">
        <v>31377</v>
      </c>
      <c r="IE13825" s="200" t="s">
        <v>31378</v>
      </c>
      <c r="IF13825" s="200" t="s">
        <v>21823</v>
      </c>
    </row>
    <row r="13826" spans="237:240" x14ac:dyDescent="0.3">
      <c r="IC13826" s="200" t="s">
        <v>31379</v>
      </c>
      <c r="ID13826" s="200" t="s">
        <v>31380</v>
      </c>
      <c r="IE13826" s="200" t="s">
        <v>31381</v>
      </c>
      <c r="IF13826" s="200" t="s">
        <v>21823</v>
      </c>
    </row>
    <row r="13827" spans="237:240" x14ac:dyDescent="0.3">
      <c r="IC13827" s="200" t="s">
        <v>31382</v>
      </c>
      <c r="ID13827" s="200" t="s">
        <v>31383</v>
      </c>
      <c r="IE13827" s="200" t="s">
        <v>31384</v>
      </c>
      <c r="IF13827" s="200" t="s">
        <v>21823</v>
      </c>
    </row>
    <row r="13828" spans="237:240" x14ac:dyDescent="0.3">
      <c r="IC13828" s="200" t="s">
        <v>31385</v>
      </c>
      <c r="ID13828" s="200" t="s">
        <v>31386</v>
      </c>
      <c r="IE13828" s="200" t="s">
        <v>31387</v>
      </c>
      <c r="IF13828" s="200" t="s">
        <v>21823</v>
      </c>
    </row>
    <row r="13829" spans="237:240" x14ac:dyDescent="0.3">
      <c r="IC13829" s="200" t="s">
        <v>31388</v>
      </c>
      <c r="ID13829" s="200" t="s">
        <v>31389</v>
      </c>
      <c r="IE13829" s="200" t="s">
        <v>31390</v>
      </c>
      <c r="IF13829" s="200" t="s">
        <v>21823</v>
      </c>
    </row>
    <row r="13830" spans="237:240" x14ac:dyDescent="0.3">
      <c r="IC13830" s="200" t="s">
        <v>31391</v>
      </c>
      <c r="ID13830" s="200" t="s">
        <v>31392</v>
      </c>
      <c r="IE13830" s="200" t="s">
        <v>31393</v>
      </c>
      <c r="IF13830" s="200" t="s">
        <v>21823</v>
      </c>
    </row>
    <row r="13831" spans="237:240" x14ac:dyDescent="0.3">
      <c r="IC13831" s="200" t="s">
        <v>31394</v>
      </c>
      <c r="ID13831" s="200" t="s">
        <v>31395</v>
      </c>
      <c r="IE13831" s="200" t="s">
        <v>31396</v>
      </c>
      <c r="IF13831" s="200" t="s">
        <v>21823</v>
      </c>
    </row>
    <row r="13832" spans="237:240" x14ac:dyDescent="0.3">
      <c r="IC13832" s="200" t="s">
        <v>31397</v>
      </c>
      <c r="ID13832" s="200" t="s">
        <v>31398</v>
      </c>
      <c r="IE13832" s="200" t="s">
        <v>31399</v>
      </c>
      <c r="IF13832" s="200" t="s">
        <v>21823</v>
      </c>
    </row>
    <row r="13833" spans="237:240" x14ac:dyDescent="0.3">
      <c r="IC13833" s="200" t="s">
        <v>31400</v>
      </c>
      <c r="ID13833" s="200" t="s">
        <v>31401</v>
      </c>
      <c r="IE13833" s="200" t="s">
        <v>31402</v>
      </c>
      <c r="IF13833" s="200" t="s">
        <v>21823</v>
      </c>
    </row>
    <row r="13834" spans="237:240" x14ac:dyDescent="0.3">
      <c r="IC13834" s="200" t="s">
        <v>31403</v>
      </c>
      <c r="ID13834" s="200" t="s">
        <v>31404</v>
      </c>
      <c r="IE13834" s="200" t="s">
        <v>31405</v>
      </c>
      <c r="IF13834" s="200" t="s">
        <v>21823</v>
      </c>
    </row>
    <row r="13835" spans="237:240" x14ac:dyDescent="0.3">
      <c r="IC13835" s="200" t="s">
        <v>31406</v>
      </c>
      <c r="ID13835" s="200" t="s">
        <v>31407</v>
      </c>
      <c r="IE13835" s="200" t="s">
        <v>31408</v>
      </c>
      <c r="IF13835" s="200" t="s">
        <v>21823</v>
      </c>
    </row>
    <row r="13836" spans="237:240" x14ac:dyDescent="0.3">
      <c r="IC13836" s="200" t="s">
        <v>31409</v>
      </c>
      <c r="ID13836" s="200" t="s">
        <v>31410</v>
      </c>
      <c r="IE13836" s="200" t="s">
        <v>31411</v>
      </c>
      <c r="IF13836" s="200" t="s">
        <v>21823</v>
      </c>
    </row>
    <row r="13837" spans="237:240" x14ac:dyDescent="0.3">
      <c r="IC13837" s="200" t="s">
        <v>31409</v>
      </c>
      <c r="ID13837" s="200" t="s">
        <v>31412</v>
      </c>
      <c r="IE13837" s="200" t="s">
        <v>31413</v>
      </c>
      <c r="IF13837" s="200" t="s">
        <v>21823</v>
      </c>
    </row>
    <row r="13838" spans="237:240" x14ac:dyDescent="0.3">
      <c r="IC13838" s="200" t="s">
        <v>31414</v>
      </c>
      <c r="ID13838" s="200" t="s">
        <v>31415</v>
      </c>
      <c r="IE13838" s="200" t="s">
        <v>31416</v>
      </c>
      <c r="IF13838" s="200" t="s">
        <v>21823</v>
      </c>
    </row>
    <row r="13839" spans="237:240" x14ac:dyDescent="0.3">
      <c r="IC13839" s="200" t="s">
        <v>31417</v>
      </c>
      <c r="ID13839" s="200" t="s">
        <v>31418</v>
      </c>
      <c r="IE13839" s="200" t="s">
        <v>31419</v>
      </c>
      <c r="IF13839" s="200" t="s">
        <v>21823</v>
      </c>
    </row>
    <row r="13840" spans="237:240" x14ac:dyDescent="0.3">
      <c r="IC13840" s="200" t="s">
        <v>31417</v>
      </c>
      <c r="ID13840" s="200" t="s">
        <v>31420</v>
      </c>
      <c r="IE13840" s="200" t="s">
        <v>31421</v>
      </c>
      <c r="IF13840" s="200" t="s">
        <v>21823</v>
      </c>
    </row>
    <row r="13841" spans="237:240" x14ac:dyDescent="0.3">
      <c r="IC13841" s="200" t="s">
        <v>31417</v>
      </c>
      <c r="ID13841" s="200" t="s">
        <v>31422</v>
      </c>
      <c r="IE13841" s="200" t="s">
        <v>31423</v>
      </c>
      <c r="IF13841" s="200" t="s">
        <v>21823</v>
      </c>
    </row>
    <row r="13842" spans="237:240" x14ac:dyDescent="0.3">
      <c r="IC13842" s="200" t="s">
        <v>31424</v>
      </c>
      <c r="ID13842" s="200" t="s">
        <v>31425</v>
      </c>
      <c r="IE13842" s="200" t="s">
        <v>31426</v>
      </c>
      <c r="IF13842" s="200" t="s">
        <v>21823</v>
      </c>
    </row>
    <row r="13843" spans="237:240" x14ac:dyDescent="0.3">
      <c r="IC13843" s="200" t="s">
        <v>31424</v>
      </c>
      <c r="ID13843" s="200" t="s">
        <v>31427</v>
      </c>
      <c r="IE13843" s="200" t="s">
        <v>31428</v>
      </c>
      <c r="IF13843" s="200" t="s">
        <v>21823</v>
      </c>
    </row>
    <row r="13844" spans="237:240" x14ac:dyDescent="0.3">
      <c r="IC13844" s="200" t="s">
        <v>31429</v>
      </c>
      <c r="ID13844" s="200" t="s">
        <v>31430</v>
      </c>
      <c r="IE13844" s="200" t="s">
        <v>31431</v>
      </c>
      <c r="IF13844" s="200" t="s">
        <v>21823</v>
      </c>
    </row>
    <row r="13845" spans="237:240" x14ac:dyDescent="0.3">
      <c r="IC13845" s="200" t="s">
        <v>31432</v>
      </c>
      <c r="ID13845" s="200" t="s">
        <v>31433</v>
      </c>
      <c r="IE13845" s="200" t="s">
        <v>31434</v>
      </c>
      <c r="IF13845" s="200" t="s">
        <v>21823</v>
      </c>
    </row>
    <row r="13846" spans="237:240" x14ac:dyDescent="0.3">
      <c r="IC13846" s="200" t="s">
        <v>31435</v>
      </c>
      <c r="ID13846" s="200" t="s">
        <v>31436</v>
      </c>
      <c r="IE13846" s="200" t="s">
        <v>31437</v>
      </c>
      <c r="IF13846" s="200" t="s">
        <v>21823</v>
      </c>
    </row>
    <row r="13847" spans="237:240" x14ac:dyDescent="0.3">
      <c r="IC13847" s="200" t="s">
        <v>31438</v>
      </c>
      <c r="ID13847" s="200" t="s">
        <v>31439</v>
      </c>
      <c r="IE13847" s="200" t="s">
        <v>31440</v>
      </c>
      <c r="IF13847" s="200" t="s">
        <v>21823</v>
      </c>
    </row>
    <row r="13848" spans="237:240" x14ac:dyDescent="0.3">
      <c r="IC13848" s="200" t="s">
        <v>31441</v>
      </c>
      <c r="ID13848" s="200" t="s">
        <v>31442</v>
      </c>
      <c r="IE13848" s="200" t="s">
        <v>31443</v>
      </c>
      <c r="IF13848" s="200" t="s">
        <v>21823</v>
      </c>
    </row>
    <row r="13849" spans="237:240" x14ac:dyDescent="0.3">
      <c r="IC13849" s="200" t="s">
        <v>31444</v>
      </c>
      <c r="ID13849" s="200" t="s">
        <v>31445</v>
      </c>
      <c r="IE13849" s="200" t="s">
        <v>31446</v>
      </c>
      <c r="IF13849" s="200" t="s">
        <v>21823</v>
      </c>
    </row>
    <row r="13850" spans="237:240" x14ac:dyDescent="0.3">
      <c r="IC13850" s="200" t="s">
        <v>31447</v>
      </c>
      <c r="ID13850" s="200" t="s">
        <v>31448</v>
      </c>
      <c r="IE13850" s="200" t="s">
        <v>31449</v>
      </c>
      <c r="IF13850" s="200" t="s">
        <v>21823</v>
      </c>
    </row>
    <row r="13851" spans="237:240" x14ac:dyDescent="0.3">
      <c r="IC13851" s="200" t="s">
        <v>31450</v>
      </c>
      <c r="ID13851" s="200" t="s">
        <v>31451</v>
      </c>
      <c r="IE13851" s="200" t="s">
        <v>31452</v>
      </c>
      <c r="IF13851" s="200" t="s">
        <v>21823</v>
      </c>
    </row>
    <row r="13852" spans="237:240" x14ac:dyDescent="0.3">
      <c r="IC13852" s="200" t="s">
        <v>31453</v>
      </c>
      <c r="ID13852" s="200" t="s">
        <v>31454</v>
      </c>
      <c r="IE13852" s="200" t="s">
        <v>31455</v>
      </c>
      <c r="IF13852" s="200" t="s">
        <v>21823</v>
      </c>
    </row>
    <row r="13853" spans="237:240" x14ac:dyDescent="0.3">
      <c r="IC13853" s="200" t="s">
        <v>31456</v>
      </c>
      <c r="ID13853" s="200" t="s">
        <v>31457</v>
      </c>
      <c r="IE13853" s="200" t="s">
        <v>31458</v>
      </c>
      <c r="IF13853" s="200" t="s">
        <v>21823</v>
      </c>
    </row>
    <row r="13854" spans="237:240" x14ac:dyDescent="0.3">
      <c r="IC13854" s="200" t="s">
        <v>31459</v>
      </c>
      <c r="ID13854" s="200" t="s">
        <v>31460</v>
      </c>
      <c r="IE13854" s="200" t="s">
        <v>31461</v>
      </c>
      <c r="IF13854" s="200" t="s">
        <v>21823</v>
      </c>
    </row>
    <row r="13855" spans="237:240" x14ac:dyDescent="0.3">
      <c r="IC13855" s="200" t="s">
        <v>31462</v>
      </c>
      <c r="ID13855" s="200" t="s">
        <v>31463</v>
      </c>
      <c r="IE13855" s="200" t="s">
        <v>31464</v>
      </c>
      <c r="IF13855" s="200" t="s">
        <v>21823</v>
      </c>
    </row>
    <row r="13856" spans="237:240" x14ac:dyDescent="0.3">
      <c r="IC13856" s="200" t="s">
        <v>31465</v>
      </c>
      <c r="ID13856" s="200" t="s">
        <v>31466</v>
      </c>
      <c r="IE13856" s="200" t="s">
        <v>31467</v>
      </c>
      <c r="IF13856" s="200" t="s">
        <v>21823</v>
      </c>
    </row>
    <row r="13857" spans="237:240" x14ac:dyDescent="0.3">
      <c r="IC13857" s="200" t="s">
        <v>31468</v>
      </c>
      <c r="ID13857" s="200" t="s">
        <v>31469</v>
      </c>
      <c r="IE13857" s="200" t="s">
        <v>31470</v>
      </c>
      <c r="IF13857" s="200" t="s">
        <v>21823</v>
      </c>
    </row>
    <row r="13858" spans="237:240" x14ac:dyDescent="0.3">
      <c r="IC13858" s="200" t="s">
        <v>31471</v>
      </c>
      <c r="ID13858" s="200" t="s">
        <v>31472</v>
      </c>
      <c r="IE13858" s="200" t="s">
        <v>31473</v>
      </c>
      <c r="IF13858" s="200" t="s">
        <v>21823</v>
      </c>
    </row>
    <row r="13859" spans="237:240" x14ac:dyDescent="0.3">
      <c r="IC13859" s="200" t="s">
        <v>31474</v>
      </c>
      <c r="ID13859" s="200" t="s">
        <v>31475</v>
      </c>
      <c r="IE13859" s="200" t="s">
        <v>31476</v>
      </c>
      <c r="IF13859" s="200" t="s">
        <v>21823</v>
      </c>
    </row>
    <row r="13860" spans="237:240" x14ac:dyDescent="0.3">
      <c r="IC13860" s="200" t="s">
        <v>31477</v>
      </c>
      <c r="ID13860" s="200" t="s">
        <v>31478</v>
      </c>
      <c r="IE13860" s="200" t="s">
        <v>31479</v>
      </c>
      <c r="IF13860" s="200" t="s">
        <v>21823</v>
      </c>
    </row>
    <row r="13861" spans="237:240" x14ac:dyDescent="0.3">
      <c r="IC13861" s="200" t="s">
        <v>31477</v>
      </c>
      <c r="ID13861" s="200" t="s">
        <v>31480</v>
      </c>
      <c r="IE13861" s="200" t="s">
        <v>31481</v>
      </c>
      <c r="IF13861" s="200" t="s">
        <v>21823</v>
      </c>
    </row>
    <row r="13862" spans="237:240" x14ac:dyDescent="0.3">
      <c r="IC13862" s="200" t="s">
        <v>31482</v>
      </c>
      <c r="ID13862" s="200" t="s">
        <v>31483</v>
      </c>
      <c r="IE13862" s="200" t="s">
        <v>31484</v>
      </c>
      <c r="IF13862" s="200" t="s">
        <v>21823</v>
      </c>
    </row>
    <row r="13863" spans="237:240" x14ac:dyDescent="0.3">
      <c r="IC13863" s="200" t="s">
        <v>31485</v>
      </c>
      <c r="ID13863" s="200" t="s">
        <v>31486</v>
      </c>
      <c r="IE13863" s="200" t="s">
        <v>31487</v>
      </c>
      <c r="IF13863" s="200" t="s">
        <v>21823</v>
      </c>
    </row>
    <row r="13864" spans="237:240" x14ac:dyDescent="0.3">
      <c r="IC13864" s="200" t="s">
        <v>31485</v>
      </c>
      <c r="ID13864" s="200" t="s">
        <v>31488</v>
      </c>
      <c r="IE13864" s="200" t="s">
        <v>31489</v>
      </c>
      <c r="IF13864" s="200" t="s">
        <v>21823</v>
      </c>
    </row>
    <row r="13865" spans="237:240" x14ac:dyDescent="0.3">
      <c r="IC13865" s="200" t="s">
        <v>31490</v>
      </c>
      <c r="ID13865" s="200" t="s">
        <v>31491</v>
      </c>
      <c r="IE13865" s="200" t="s">
        <v>31492</v>
      </c>
      <c r="IF13865" s="200" t="s">
        <v>21823</v>
      </c>
    </row>
    <row r="13866" spans="237:240" x14ac:dyDescent="0.3">
      <c r="IC13866" s="200" t="s">
        <v>31493</v>
      </c>
      <c r="ID13866" s="200" t="s">
        <v>31494</v>
      </c>
      <c r="IE13866" s="200" t="s">
        <v>31495</v>
      </c>
      <c r="IF13866" s="200" t="s">
        <v>21823</v>
      </c>
    </row>
    <row r="13867" spans="237:240" x14ac:dyDescent="0.3">
      <c r="IC13867" s="200" t="s">
        <v>31493</v>
      </c>
      <c r="ID13867" s="200" t="s">
        <v>31496</v>
      </c>
      <c r="IE13867" s="200" t="s">
        <v>31497</v>
      </c>
      <c r="IF13867" s="200" t="s">
        <v>21823</v>
      </c>
    </row>
    <row r="13868" spans="237:240" x14ac:dyDescent="0.3">
      <c r="IC13868" s="200" t="s">
        <v>31498</v>
      </c>
      <c r="ID13868" s="200" t="s">
        <v>31499</v>
      </c>
      <c r="IE13868" s="200" t="s">
        <v>31500</v>
      </c>
      <c r="IF13868" s="200" t="s">
        <v>21823</v>
      </c>
    </row>
    <row r="13869" spans="237:240" x14ac:dyDescent="0.3">
      <c r="IC13869" s="200" t="s">
        <v>31501</v>
      </c>
      <c r="ID13869" s="200" t="s">
        <v>31502</v>
      </c>
      <c r="IE13869" s="200" t="s">
        <v>31503</v>
      </c>
      <c r="IF13869" s="200" t="s">
        <v>21823</v>
      </c>
    </row>
    <row r="13870" spans="237:240" x14ac:dyDescent="0.3">
      <c r="IC13870" s="200" t="s">
        <v>31504</v>
      </c>
      <c r="ID13870" s="200" t="s">
        <v>31505</v>
      </c>
      <c r="IE13870" s="200" t="s">
        <v>31506</v>
      </c>
      <c r="IF13870" s="200" t="s">
        <v>21823</v>
      </c>
    </row>
    <row r="13871" spans="237:240" x14ac:dyDescent="0.3">
      <c r="IC13871" s="200" t="s">
        <v>31507</v>
      </c>
      <c r="ID13871" s="200" t="s">
        <v>31508</v>
      </c>
      <c r="IE13871" s="200" t="s">
        <v>31509</v>
      </c>
      <c r="IF13871" s="200" t="s">
        <v>21823</v>
      </c>
    </row>
    <row r="13872" spans="237:240" x14ac:dyDescent="0.3">
      <c r="IC13872" s="200" t="s">
        <v>31510</v>
      </c>
      <c r="ID13872" s="200" t="s">
        <v>31511</v>
      </c>
      <c r="IE13872" s="200" t="s">
        <v>31512</v>
      </c>
      <c r="IF13872" s="200" t="s">
        <v>21823</v>
      </c>
    </row>
    <row r="13873" spans="237:240" x14ac:dyDescent="0.3">
      <c r="IC13873" s="200" t="s">
        <v>31513</v>
      </c>
      <c r="ID13873" s="200" t="s">
        <v>28178</v>
      </c>
      <c r="IE13873" s="200" t="s">
        <v>31514</v>
      </c>
      <c r="IF13873" s="200" t="s">
        <v>21823</v>
      </c>
    </row>
    <row r="13874" spans="237:240" x14ac:dyDescent="0.3">
      <c r="IC13874" s="200" t="s">
        <v>31515</v>
      </c>
      <c r="ID13874" s="200" t="s">
        <v>21854</v>
      </c>
      <c r="IE13874" s="200" t="s">
        <v>31516</v>
      </c>
      <c r="IF13874" s="200" t="s">
        <v>21823</v>
      </c>
    </row>
    <row r="13875" spans="237:240" x14ac:dyDescent="0.3">
      <c r="IC13875" s="200" t="s">
        <v>31517</v>
      </c>
      <c r="ID13875" s="200" t="s">
        <v>1457</v>
      </c>
      <c r="IE13875" s="200" t="s">
        <v>31518</v>
      </c>
      <c r="IF13875" s="200" t="s">
        <v>21823</v>
      </c>
    </row>
    <row r="13876" spans="237:240" x14ac:dyDescent="0.3">
      <c r="IC13876" s="200" t="s">
        <v>31519</v>
      </c>
      <c r="ID13876" s="200" t="s">
        <v>31520</v>
      </c>
      <c r="IE13876" s="200" t="s">
        <v>31521</v>
      </c>
      <c r="IF13876" s="200" t="s">
        <v>21823</v>
      </c>
    </row>
    <row r="13877" spans="237:240" x14ac:dyDescent="0.3">
      <c r="IC13877" s="200" t="s">
        <v>31522</v>
      </c>
      <c r="ID13877" s="200" t="s">
        <v>31523</v>
      </c>
      <c r="IE13877" s="200" t="s">
        <v>31524</v>
      </c>
      <c r="IF13877" s="200" t="s">
        <v>21823</v>
      </c>
    </row>
    <row r="13878" spans="237:240" x14ac:dyDescent="0.3">
      <c r="IC13878" s="200" t="s">
        <v>31525</v>
      </c>
      <c r="ID13878" s="200" t="s">
        <v>31526</v>
      </c>
      <c r="IE13878" s="200" t="s">
        <v>31527</v>
      </c>
      <c r="IF13878" s="200" t="s">
        <v>21823</v>
      </c>
    </row>
    <row r="13879" spans="237:240" x14ac:dyDescent="0.3">
      <c r="IC13879" s="200" t="s">
        <v>31528</v>
      </c>
      <c r="ID13879" s="200" t="s">
        <v>31529</v>
      </c>
      <c r="IE13879" s="200" t="s">
        <v>31530</v>
      </c>
      <c r="IF13879" s="200" t="s">
        <v>21823</v>
      </c>
    </row>
    <row r="13880" spans="237:240" x14ac:dyDescent="0.3">
      <c r="IC13880" s="200" t="s">
        <v>31531</v>
      </c>
      <c r="ID13880" s="200" t="s">
        <v>8993</v>
      </c>
      <c r="IE13880" s="200" t="s">
        <v>31532</v>
      </c>
      <c r="IF13880" s="200" t="s">
        <v>21823</v>
      </c>
    </row>
    <row r="13881" spans="237:240" x14ac:dyDescent="0.3">
      <c r="IC13881" s="200" t="s">
        <v>31533</v>
      </c>
      <c r="ID13881" s="200" t="s">
        <v>31534</v>
      </c>
      <c r="IE13881" s="200" t="s">
        <v>31535</v>
      </c>
      <c r="IF13881" s="200" t="s">
        <v>21823</v>
      </c>
    </row>
    <row r="13882" spans="237:240" x14ac:dyDescent="0.3">
      <c r="IC13882" s="200" t="s">
        <v>31536</v>
      </c>
      <c r="ID13882" s="200" t="s">
        <v>31537</v>
      </c>
      <c r="IE13882" s="200" t="s">
        <v>31538</v>
      </c>
      <c r="IF13882" s="200" t="s">
        <v>21823</v>
      </c>
    </row>
    <row r="13883" spans="237:240" x14ac:dyDescent="0.3">
      <c r="IC13883" s="200" t="s">
        <v>31539</v>
      </c>
      <c r="ID13883" s="200" t="s">
        <v>31540</v>
      </c>
      <c r="IE13883" s="200" t="s">
        <v>31541</v>
      </c>
      <c r="IF13883" s="200" t="s">
        <v>21823</v>
      </c>
    </row>
    <row r="13884" spans="237:240" x14ac:dyDescent="0.3">
      <c r="IC13884" s="200" t="s">
        <v>31542</v>
      </c>
      <c r="ID13884" s="200" t="s">
        <v>31543</v>
      </c>
      <c r="IE13884" s="200" t="s">
        <v>31544</v>
      </c>
      <c r="IF13884" s="200" t="s">
        <v>21823</v>
      </c>
    </row>
    <row r="13885" spans="237:240" x14ac:dyDescent="0.3">
      <c r="IC13885" s="200" t="s">
        <v>31545</v>
      </c>
      <c r="ID13885" s="200" t="s">
        <v>28498</v>
      </c>
      <c r="IE13885" s="200" t="s">
        <v>31546</v>
      </c>
      <c r="IF13885" s="200" t="s">
        <v>21823</v>
      </c>
    </row>
    <row r="13886" spans="237:240" x14ac:dyDescent="0.3">
      <c r="IC13886" s="200" t="s">
        <v>31547</v>
      </c>
      <c r="ID13886" s="200" t="s">
        <v>31548</v>
      </c>
      <c r="IE13886" s="200" t="s">
        <v>31549</v>
      </c>
      <c r="IF13886" s="200" t="s">
        <v>21823</v>
      </c>
    </row>
    <row r="13887" spans="237:240" x14ac:dyDescent="0.3">
      <c r="IC13887" s="200" t="s">
        <v>31550</v>
      </c>
      <c r="ID13887" s="200" t="s">
        <v>31551</v>
      </c>
      <c r="IE13887" s="200" t="s">
        <v>31552</v>
      </c>
      <c r="IF13887" s="200" t="s">
        <v>21823</v>
      </c>
    </row>
    <row r="13888" spans="237:240" x14ac:dyDescent="0.3">
      <c r="IC13888" s="200" t="s">
        <v>31553</v>
      </c>
      <c r="ID13888" s="200" t="s">
        <v>25201</v>
      </c>
      <c r="IE13888" s="200" t="s">
        <v>31554</v>
      </c>
      <c r="IF13888" s="200" t="s">
        <v>21823</v>
      </c>
    </row>
    <row r="13889" spans="237:240" x14ac:dyDescent="0.3">
      <c r="IC13889" s="200" t="s">
        <v>31555</v>
      </c>
      <c r="ID13889" s="200" t="s">
        <v>31556</v>
      </c>
      <c r="IE13889" s="200" t="s">
        <v>31557</v>
      </c>
      <c r="IF13889" s="200" t="s">
        <v>21823</v>
      </c>
    </row>
    <row r="13890" spans="237:240" x14ac:dyDescent="0.3">
      <c r="IC13890" s="200" t="s">
        <v>31558</v>
      </c>
      <c r="ID13890" s="200" t="s">
        <v>25853</v>
      </c>
      <c r="IE13890" s="200" t="s">
        <v>31559</v>
      </c>
      <c r="IF13890" s="200" t="s">
        <v>21823</v>
      </c>
    </row>
    <row r="13891" spans="237:240" x14ac:dyDescent="0.3">
      <c r="IC13891" s="200" t="s">
        <v>31560</v>
      </c>
      <c r="ID13891" s="200" t="s">
        <v>31561</v>
      </c>
      <c r="IE13891" s="200" t="s">
        <v>31562</v>
      </c>
      <c r="IF13891" s="200" t="s">
        <v>21823</v>
      </c>
    </row>
    <row r="13892" spans="237:240" x14ac:dyDescent="0.3">
      <c r="IC13892" s="200" t="s">
        <v>31563</v>
      </c>
      <c r="ID13892" s="200" t="s">
        <v>31564</v>
      </c>
      <c r="IE13892" s="200" t="s">
        <v>31565</v>
      </c>
      <c r="IF13892" s="200" t="s">
        <v>21823</v>
      </c>
    </row>
    <row r="13893" spans="237:240" x14ac:dyDescent="0.3">
      <c r="IC13893" s="200" t="s">
        <v>31566</v>
      </c>
      <c r="ID13893" s="200" t="s">
        <v>31567</v>
      </c>
      <c r="IE13893" s="200" t="s">
        <v>31568</v>
      </c>
      <c r="IF13893" s="200" t="s">
        <v>21823</v>
      </c>
    </row>
    <row r="13894" spans="237:240" x14ac:dyDescent="0.3">
      <c r="IC13894" s="200" t="s">
        <v>31569</v>
      </c>
      <c r="ID13894" s="200" t="s">
        <v>31570</v>
      </c>
      <c r="IE13894" s="200" t="s">
        <v>31571</v>
      </c>
      <c r="IF13894" s="200" t="s">
        <v>21823</v>
      </c>
    </row>
    <row r="13895" spans="237:240" x14ac:dyDescent="0.3">
      <c r="IC13895" s="200" t="s">
        <v>31572</v>
      </c>
      <c r="ID13895" s="200" t="s">
        <v>31573</v>
      </c>
      <c r="IE13895" s="200" t="s">
        <v>31574</v>
      </c>
      <c r="IF13895" s="200" t="s">
        <v>21823</v>
      </c>
    </row>
    <row r="13896" spans="237:240" x14ac:dyDescent="0.3">
      <c r="IC13896" s="200" t="s">
        <v>31575</v>
      </c>
      <c r="ID13896" s="200" t="s">
        <v>31576</v>
      </c>
      <c r="IE13896" s="200" t="s">
        <v>31577</v>
      </c>
      <c r="IF13896" s="200" t="s">
        <v>21823</v>
      </c>
    </row>
    <row r="13897" spans="237:240" x14ac:dyDescent="0.3">
      <c r="IC13897" s="200" t="s">
        <v>31578</v>
      </c>
      <c r="ID13897" s="200" t="s">
        <v>31579</v>
      </c>
      <c r="IE13897" s="200" t="s">
        <v>31580</v>
      </c>
      <c r="IF13897" s="200" t="s">
        <v>21823</v>
      </c>
    </row>
    <row r="13898" spans="237:240" x14ac:dyDescent="0.3">
      <c r="IC13898" s="200" t="s">
        <v>31581</v>
      </c>
      <c r="ID13898" s="200" t="s">
        <v>31582</v>
      </c>
      <c r="IE13898" s="200" t="s">
        <v>31583</v>
      </c>
      <c r="IF13898" s="200" t="s">
        <v>21823</v>
      </c>
    </row>
    <row r="13899" spans="237:240" x14ac:dyDescent="0.3">
      <c r="IC13899" s="200" t="s">
        <v>31584</v>
      </c>
      <c r="ID13899" s="200" t="s">
        <v>1945</v>
      </c>
      <c r="IE13899" s="200" t="s">
        <v>31585</v>
      </c>
      <c r="IF13899" s="200" t="s">
        <v>21823</v>
      </c>
    </row>
    <row r="13900" spans="237:240" x14ac:dyDescent="0.3">
      <c r="IC13900" s="200" t="s">
        <v>31586</v>
      </c>
      <c r="ID13900" s="200" t="s">
        <v>31587</v>
      </c>
      <c r="IE13900" s="200" t="s">
        <v>31588</v>
      </c>
      <c r="IF13900" s="200" t="s">
        <v>21823</v>
      </c>
    </row>
    <row r="13901" spans="237:240" x14ac:dyDescent="0.3">
      <c r="IC13901" s="200" t="s">
        <v>31589</v>
      </c>
      <c r="ID13901" s="200" t="s">
        <v>31590</v>
      </c>
      <c r="IE13901" s="200" t="s">
        <v>31591</v>
      </c>
      <c r="IF13901" s="200" t="s">
        <v>21823</v>
      </c>
    </row>
    <row r="13902" spans="237:240" x14ac:dyDescent="0.3">
      <c r="IC13902" s="200" t="s">
        <v>31592</v>
      </c>
      <c r="ID13902" s="200" t="s">
        <v>31593</v>
      </c>
      <c r="IE13902" s="200" t="s">
        <v>31594</v>
      </c>
      <c r="IF13902" s="200" t="s">
        <v>21823</v>
      </c>
    </row>
    <row r="13903" spans="237:240" x14ac:dyDescent="0.3">
      <c r="IC13903" s="200" t="s">
        <v>31595</v>
      </c>
      <c r="ID13903" s="200" t="s">
        <v>23930</v>
      </c>
      <c r="IE13903" s="200" t="s">
        <v>31596</v>
      </c>
      <c r="IF13903" s="200" t="s">
        <v>21823</v>
      </c>
    </row>
    <row r="13904" spans="237:240" x14ac:dyDescent="0.3">
      <c r="IC13904" s="200" t="s">
        <v>31597</v>
      </c>
      <c r="ID13904" s="200" t="s">
        <v>31598</v>
      </c>
      <c r="IE13904" s="200" t="s">
        <v>31599</v>
      </c>
      <c r="IF13904" s="200" t="s">
        <v>21823</v>
      </c>
    </row>
    <row r="13905" spans="237:240" x14ac:dyDescent="0.3">
      <c r="IC13905" s="200" t="s">
        <v>31600</v>
      </c>
      <c r="ID13905" s="200" t="s">
        <v>31601</v>
      </c>
      <c r="IE13905" s="200" t="s">
        <v>31602</v>
      </c>
      <c r="IF13905" s="200" t="s">
        <v>21823</v>
      </c>
    </row>
    <row r="13906" spans="237:240" x14ac:dyDescent="0.3">
      <c r="IC13906" s="200" t="s">
        <v>31603</v>
      </c>
      <c r="ID13906" s="200" t="s">
        <v>31604</v>
      </c>
      <c r="IE13906" s="200" t="s">
        <v>31605</v>
      </c>
      <c r="IF13906" s="200" t="s">
        <v>21823</v>
      </c>
    </row>
    <row r="13907" spans="237:240" x14ac:dyDescent="0.3">
      <c r="IC13907" s="200" t="s">
        <v>31606</v>
      </c>
      <c r="ID13907" s="200" t="s">
        <v>31607</v>
      </c>
      <c r="IE13907" s="200" t="s">
        <v>31608</v>
      </c>
      <c r="IF13907" s="200" t="s">
        <v>21823</v>
      </c>
    </row>
    <row r="13908" spans="237:240" x14ac:dyDescent="0.3">
      <c r="IC13908" s="200" t="s">
        <v>31606</v>
      </c>
      <c r="ID13908" s="200" t="s">
        <v>31609</v>
      </c>
      <c r="IE13908" s="200" t="s">
        <v>31610</v>
      </c>
      <c r="IF13908" s="200" t="s">
        <v>21823</v>
      </c>
    </row>
    <row r="13909" spans="237:240" x14ac:dyDescent="0.3">
      <c r="IC13909" s="200" t="s">
        <v>31606</v>
      </c>
      <c r="ID13909" s="200" t="s">
        <v>31611</v>
      </c>
      <c r="IE13909" s="200" t="s">
        <v>31612</v>
      </c>
      <c r="IF13909" s="200" t="s">
        <v>21823</v>
      </c>
    </row>
    <row r="13910" spans="237:240" x14ac:dyDescent="0.3">
      <c r="IC13910" s="200" t="s">
        <v>31613</v>
      </c>
      <c r="ID13910" s="200" t="s">
        <v>26931</v>
      </c>
      <c r="IE13910" s="200" t="s">
        <v>31614</v>
      </c>
      <c r="IF13910" s="200" t="s">
        <v>21823</v>
      </c>
    </row>
    <row r="13911" spans="237:240" x14ac:dyDescent="0.3">
      <c r="IC13911" s="200" t="s">
        <v>31615</v>
      </c>
      <c r="ID13911" s="200" t="s">
        <v>31616</v>
      </c>
      <c r="IE13911" s="200" t="s">
        <v>31617</v>
      </c>
      <c r="IF13911" s="200" t="s">
        <v>21823</v>
      </c>
    </row>
    <row r="13912" spans="237:240" x14ac:dyDescent="0.3">
      <c r="IC13912" s="200" t="s">
        <v>31618</v>
      </c>
      <c r="ID13912" s="200" t="s">
        <v>4014</v>
      </c>
      <c r="IE13912" s="200" t="s">
        <v>31619</v>
      </c>
      <c r="IF13912" s="200" t="s">
        <v>21823</v>
      </c>
    </row>
    <row r="13913" spans="237:240" x14ac:dyDescent="0.3">
      <c r="IC13913" s="200" t="s">
        <v>31620</v>
      </c>
      <c r="ID13913" s="200" t="s">
        <v>31621</v>
      </c>
      <c r="IE13913" s="200" t="s">
        <v>31622</v>
      </c>
      <c r="IF13913" s="200" t="s">
        <v>21823</v>
      </c>
    </row>
    <row r="13914" spans="237:240" x14ac:dyDescent="0.3">
      <c r="IC13914" s="200" t="s">
        <v>31623</v>
      </c>
      <c r="ID13914" s="200" t="s">
        <v>31624</v>
      </c>
      <c r="IE13914" s="200" t="s">
        <v>31625</v>
      </c>
      <c r="IF13914" s="200" t="s">
        <v>21823</v>
      </c>
    </row>
    <row r="13915" spans="237:240" x14ac:dyDescent="0.3">
      <c r="IC13915" s="200" t="s">
        <v>31626</v>
      </c>
      <c r="ID13915" s="200" t="s">
        <v>31627</v>
      </c>
      <c r="IE13915" s="200" t="s">
        <v>31628</v>
      </c>
      <c r="IF13915" s="200" t="s">
        <v>21823</v>
      </c>
    </row>
    <row r="13916" spans="237:240" x14ac:dyDescent="0.3">
      <c r="IC13916" s="200" t="s">
        <v>31629</v>
      </c>
      <c r="ID13916" s="200" t="s">
        <v>31630</v>
      </c>
      <c r="IE13916" s="200" t="s">
        <v>31631</v>
      </c>
      <c r="IF13916" s="200" t="s">
        <v>21823</v>
      </c>
    </row>
    <row r="13917" spans="237:240" x14ac:dyDescent="0.3">
      <c r="IC13917" s="200" t="s">
        <v>31632</v>
      </c>
      <c r="ID13917" s="200" t="s">
        <v>31633</v>
      </c>
      <c r="IE13917" s="200" t="s">
        <v>31634</v>
      </c>
      <c r="IF13917" s="200" t="s">
        <v>21823</v>
      </c>
    </row>
    <row r="13918" spans="237:240" x14ac:dyDescent="0.3">
      <c r="IC13918" s="200" t="s">
        <v>31635</v>
      </c>
      <c r="ID13918" s="200" t="s">
        <v>4217</v>
      </c>
      <c r="IE13918" s="200" t="s">
        <v>31636</v>
      </c>
      <c r="IF13918" s="200" t="s">
        <v>21823</v>
      </c>
    </row>
    <row r="13919" spans="237:240" x14ac:dyDescent="0.3">
      <c r="IC13919" s="200" t="s">
        <v>31637</v>
      </c>
      <c r="ID13919" s="200" t="s">
        <v>31638</v>
      </c>
      <c r="IE13919" s="200" t="s">
        <v>31639</v>
      </c>
      <c r="IF13919" s="200" t="s">
        <v>21823</v>
      </c>
    </row>
    <row r="13920" spans="237:240" x14ac:dyDescent="0.3">
      <c r="IC13920" s="200" t="s">
        <v>31640</v>
      </c>
      <c r="ID13920" s="200" t="s">
        <v>31641</v>
      </c>
      <c r="IE13920" s="200" t="s">
        <v>31642</v>
      </c>
      <c r="IF13920" s="200" t="s">
        <v>21823</v>
      </c>
    </row>
    <row r="13921" spans="237:240" x14ac:dyDescent="0.3">
      <c r="IC13921" s="200" t="s">
        <v>31643</v>
      </c>
      <c r="ID13921" s="200" t="s">
        <v>31644</v>
      </c>
      <c r="IE13921" s="200" t="s">
        <v>31645</v>
      </c>
      <c r="IF13921" s="200" t="s">
        <v>21823</v>
      </c>
    </row>
    <row r="13922" spans="237:240" x14ac:dyDescent="0.3">
      <c r="IC13922" s="200" t="s">
        <v>31646</v>
      </c>
      <c r="ID13922" s="200" t="s">
        <v>31647</v>
      </c>
      <c r="IE13922" s="200" t="s">
        <v>31648</v>
      </c>
      <c r="IF13922" s="200" t="s">
        <v>21823</v>
      </c>
    </row>
    <row r="13923" spans="237:240" x14ac:dyDescent="0.3">
      <c r="IC13923" s="200" t="s">
        <v>31649</v>
      </c>
      <c r="ID13923" s="200" t="s">
        <v>31650</v>
      </c>
      <c r="IE13923" s="200" t="s">
        <v>31651</v>
      </c>
      <c r="IF13923" s="200" t="s">
        <v>21823</v>
      </c>
    </row>
    <row r="13924" spans="237:240" x14ac:dyDescent="0.3">
      <c r="IC13924" s="200" t="s">
        <v>31652</v>
      </c>
      <c r="ID13924" s="200" t="s">
        <v>31653</v>
      </c>
      <c r="IE13924" s="200" t="s">
        <v>31654</v>
      </c>
      <c r="IF13924" s="200" t="s">
        <v>21823</v>
      </c>
    </row>
    <row r="13925" spans="237:240" x14ac:dyDescent="0.3">
      <c r="IC13925" s="200" t="s">
        <v>31655</v>
      </c>
      <c r="ID13925" s="200" t="s">
        <v>31656</v>
      </c>
      <c r="IE13925" s="200" t="s">
        <v>31657</v>
      </c>
      <c r="IF13925" s="200" t="s">
        <v>21823</v>
      </c>
    </row>
    <row r="13926" spans="237:240" x14ac:dyDescent="0.3">
      <c r="IC13926" s="200" t="s">
        <v>31658</v>
      </c>
      <c r="ID13926" s="200" t="s">
        <v>31659</v>
      </c>
      <c r="IE13926" s="200" t="s">
        <v>31660</v>
      </c>
      <c r="IF13926" s="200" t="s">
        <v>21823</v>
      </c>
    </row>
    <row r="13927" spans="237:240" x14ac:dyDescent="0.3">
      <c r="IC13927" s="200" t="s">
        <v>31661</v>
      </c>
      <c r="ID13927" s="200" t="s">
        <v>31662</v>
      </c>
      <c r="IE13927" s="200" t="s">
        <v>31663</v>
      </c>
      <c r="IF13927" s="200" t="s">
        <v>21823</v>
      </c>
    </row>
    <row r="13928" spans="237:240" x14ac:dyDescent="0.3">
      <c r="IC13928" s="200" t="s">
        <v>31664</v>
      </c>
      <c r="ID13928" s="200" t="s">
        <v>31665</v>
      </c>
      <c r="IE13928" s="200" t="s">
        <v>31666</v>
      </c>
      <c r="IF13928" s="200" t="s">
        <v>21823</v>
      </c>
    </row>
    <row r="13929" spans="237:240" x14ac:dyDescent="0.3">
      <c r="IC13929" s="200" t="s">
        <v>31667</v>
      </c>
      <c r="ID13929" s="200" t="s">
        <v>31668</v>
      </c>
      <c r="IE13929" s="200" t="s">
        <v>31669</v>
      </c>
      <c r="IF13929" s="200" t="s">
        <v>21823</v>
      </c>
    </row>
    <row r="13930" spans="237:240" x14ac:dyDescent="0.3">
      <c r="IC13930" s="200" t="s">
        <v>31670</v>
      </c>
      <c r="ID13930" s="200" t="s">
        <v>31671</v>
      </c>
      <c r="IE13930" s="200" t="s">
        <v>31672</v>
      </c>
      <c r="IF13930" s="200" t="s">
        <v>21823</v>
      </c>
    </row>
    <row r="13931" spans="237:240" x14ac:dyDescent="0.3">
      <c r="IC13931" s="200" t="s">
        <v>31673</v>
      </c>
      <c r="ID13931" s="200" t="s">
        <v>31674</v>
      </c>
      <c r="IE13931" s="200" t="s">
        <v>31675</v>
      </c>
      <c r="IF13931" s="200" t="s">
        <v>21823</v>
      </c>
    </row>
    <row r="13932" spans="237:240" x14ac:dyDescent="0.3">
      <c r="IC13932" s="200" t="s">
        <v>31676</v>
      </c>
      <c r="ID13932" s="200" t="s">
        <v>31677</v>
      </c>
      <c r="IE13932" s="200" t="s">
        <v>31678</v>
      </c>
      <c r="IF13932" s="200" t="s">
        <v>21823</v>
      </c>
    </row>
    <row r="13933" spans="237:240" x14ac:dyDescent="0.3">
      <c r="IC13933" s="200" t="s">
        <v>31676</v>
      </c>
      <c r="ID13933" s="200" t="s">
        <v>31679</v>
      </c>
      <c r="IE13933" s="200" t="s">
        <v>31680</v>
      </c>
      <c r="IF13933" s="200" t="s">
        <v>21823</v>
      </c>
    </row>
    <row r="13934" spans="237:240" x14ac:dyDescent="0.3">
      <c r="IC13934" s="200" t="s">
        <v>31681</v>
      </c>
      <c r="ID13934" s="200" t="s">
        <v>31682</v>
      </c>
      <c r="IE13934" s="200" t="s">
        <v>31683</v>
      </c>
      <c r="IF13934" s="200" t="s">
        <v>21823</v>
      </c>
    </row>
    <row r="13935" spans="237:240" x14ac:dyDescent="0.3">
      <c r="IC13935" s="200" t="s">
        <v>31684</v>
      </c>
      <c r="ID13935" s="200" t="s">
        <v>26070</v>
      </c>
      <c r="IE13935" s="200" t="s">
        <v>31685</v>
      </c>
      <c r="IF13935" s="200" t="s">
        <v>21823</v>
      </c>
    </row>
    <row r="13936" spans="237:240" x14ac:dyDescent="0.3">
      <c r="IC13936" s="200" t="s">
        <v>31686</v>
      </c>
      <c r="ID13936" s="200" t="s">
        <v>31687</v>
      </c>
      <c r="IE13936" s="200" t="s">
        <v>31688</v>
      </c>
      <c r="IF13936" s="200" t="s">
        <v>21823</v>
      </c>
    </row>
    <row r="13937" spans="237:240" x14ac:dyDescent="0.3">
      <c r="IC13937" s="200" t="s">
        <v>31689</v>
      </c>
      <c r="ID13937" s="200" t="s">
        <v>31690</v>
      </c>
      <c r="IE13937" s="200" t="s">
        <v>31691</v>
      </c>
      <c r="IF13937" s="200" t="s">
        <v>21823</v>
      </c>
    </row>
    <row r="13938" spans="237:240" x14ac:dyDescent="0.3">
      <c r="IC13938" s="200" t="s">
        <v>31692</v>
      </c>
      <c r="ID13938" s="200" t="s">
        <v>31693</v>
      </c>
      <c r="IE13938" s="200" t="s">
        <v>31694</v>
      </c>
      <c r="IF13938" s="200" t="s">
        <v>21823</v>
      </c>
    </row>
    <row r="13939" spans="237:240" x14ac:dyDescent="0.3">
      <c r="IC13939" s="200" t="s">
        <v>31695</v>
      </c>
      <c r="ID13939" s="200" t="s">
        <v>31696</v>
      </c>
      <c r="IE13939" s="200" t="s">
        <v>31697</v>
      </c>
      <c r="IF13939" s="200" t="s">
        <v>21823</v>
      </c>
    </row>
    <row r="13940" spans="237:240" x14ac:dyDescent="0.3">
      <c r="IC13940" s="200" t="s">
        <v>31698</v>
      </c>
      <c r="ID13940" s="200" t="s">
        <v>31699</v>
      </c>
      <c r="IE13940" s="200" t="s">
        <v>31700</v>
      </c>
      <c r="IF13940" s="200" t="s">
        <v>21823</v>
      </c>
    </row>
    <row r="13941" spans="237:240" x14ac:dyDescent="0.3">
      <c r="IC13941" s="200" t="s">
        <v>31701</v>
      </c>
      <c r="ID13941" s="200" t="s">
        <v>31702</v>
      </c>
      <c r="IE13941" s="200" t="s">
        <v>31703</v>
      </c>
      <c r="IF13941" s="200" t="s">
        <v>21823</v>
      </c>
    </row>
    <row r="13942" spans="237:240" x14ac:dyDescent="0.3">
      <c r="IC13942" s="200" t="s">
        <v>31704</v>
      </c>
      <c r="ID13942" s="200" t="s">
        <v>31705</v>
      </c>
      <c r="IE13942" s="200" t="s">
        <v>31706</v>
      </c>
      <c r="IF13942" s="200" t="s">
        <v>21823</v>
      </c>
    </row>
    <row r="13943" spans="237:240" x14ac:dyDescent="0.3">
      <c r="IC13943" s="200" t="s">
        <v>31707</v>
      </c>
      <c r="ID13943" s="200" t="s">
        <v>31705</v>
      </c>
      <c r="IE13943" s="200" t="s">
        <v>31706</v>
      </c>
      <c r="IF13943" s="200" t="s">
        <v>21823</v>
      </c>
    </row>
    <row r="13944" spans="237:240" x14ac:dyDescent="0.3">
      <c r="IC13944" s="200" t="s">
        <v>31708</v>
      </c>
      <c r="ID13944" s="200" t="s">
        <v>31709</v>
      </c>
      <c r="IE13944" s="200" t="s">
        <v>31710</v>
      </c>
      <c r="IF13944" s="200" t="s">
        <v>21823</v>
      </c>
    </row>
    <row r="13945" spans="237:240" x14ac:dyDescent="0.3">
      <c r="IC13945" s="200" t="s">
        <v>31711</v>
      </c>
      <c r="ID13945" s="200" t="s">
        <v>31712</v>
      </c>
      <c r="IE13945" s="200" t="s">
        <v>31713</v>
      </c>
      <c r="IF13945" s="200" t="s">
        <v>21823</v>
      </c>
    </row>
    <row r="13946" spans="237:240" x14ac:dyDescent="0.3">
      <c r="IC13946" s="200" t="s">
        <v>31714</v>
      </c>
      <c r="ID13946" s="200" t="s">
        <v>31715</v>
      </c>
      <c r="IE13946" s="200" t="s">
        <v>31716</v>
      </c>
      <c r="IF13946" s="200" t="s">
        <v>21823</v>
      </c>
    </row>
    <row r="13947" spans="237:240" x14ac:dyDescent="0.3">
      <c r="IC13947" s="200" t="s">
        <v>31717</v>
      </c>
      <c r="ID13947" s="200" t="s">
        <v>31718</v>
      </c>
      <c r="IE13947" s="200" t="s">
        <v>31719</v>
      </c>
      <c r="IF13947" s="200" t="s">
        <v>21823</v>
      </c>
    </row>
    <row r="13948" spans="237:240" x14ac:dyDescent="0.3">
      <c r="IC13948" s="200" t="s">
        <v>31720</v>
      </c>
      <c r="ID13948" s="200" t="s">
        <v>31721</v>
      </c>
      <c r="IE13948" s="200" t="s">
        <v>31722</v>
      </c>
      <c r="IF13948" s="200" t="s">
        <v>21823</v>
      </c>
    </row>
    <row r="13949" spans="237:240" x14ac:dyDescent="0.3">
      <c r="IC13949" s="200" t="s">
        <v>31723</v>
      </c>
      <c r="ID13949" s="200" t="s">
        <v>31724</v>
      </c>
      <c r="IE13949" s="200" t="s">
        <v>31725</v>
      </c>
      <c r="IF13949" s="200" t="s">
        <v>21823</v>
      </c>
    </row>
    <row r="13950" spans="237:240" x14ac:dyDescent="0.3">
      <c r="IC13950" s="200" t="s">
        <v>31726</v>
      </c>
      <c r="ID13950" s="200" t="s">
        <v>31727</v>
      </c>
      <c r="IE13950" s="200" t="s">
        <v>31728</v>
      </c>
      <c r="IF13950" s="200" t="s">
        <v>21823</v>
      </c>
    </row>
    <row r="13951" spans="237:240" x14ac:dyDescent="0.3">
      <c r="IC13951" s="200" t="s">
        <v>31729</v>
      </c>
      <c r="ID13951" s="200" t="s">
        <v>20415</v>
      </c>
      <c r="IE13951" s="200" t="s">
        <v>31730</v>
      </c>
      <c r="IF13951" s="200" t="s">
        <v>21823</v>
      </c>
    </row>
    <row r="13952" spans="237:240" x14ac:dyDescent="0.3">
      <c r="IC13952" s="200" t="s">
        <v>31731</v>
      </c>
      <c r="ID13952" s="200" t="s">
        <v>20415</v>
      </c>
      <c r="IE13952" s="200" t="s">
        <v>31730</v>
      </c>
      <c r="IF13952" s="200" t="s">
        <v>21823</v>
      </c>
    </row>
    <row r="13953" spans="237:240" x14ac:dyDescent="0.3">
      <c r="IC13953" s="200" t="s">
        <v>31732</v>
      </c>
      <c r="ID13953" s="200" t="s">
        <v>20415</v>
      </c>
      <c r="IE13953" s="200" t="s">
        <v>31730</v>
      </c>
      <c r="IF13953" s="200" t="s">
        <v>21823</v>
      </c>
    </row>
    <row r="13954" spans="237:240" x14ac:dyDescent="0.3">
      <c r="IC13954" s="200" t="s">
        <v>31733</v>
      </c>
      <c r="ID13954" s="200" t="s">
        <v>31734</v>
      </c>
      <c r="IE13954" s="200" t="s">
        <v>31735</v>
      </c>
      <c r="IF13954" s="200" t="s">
        <v>21823</v>
      </c>
    </row>
    <row r="13955" spans="237:240" x14ac:dyDescent="0.3">
      <c r="IC13955" s="200" t="s">
        <v>31736</v>
      </c>
      <c r="ID13955" s="200" t="s">
        <v>31737</v>
      </c>
      <c r="IE13955" s="200" t="s">
        <v>31738</v>
      </c>
      <c r="IF13955" s="200" t="s">
        <v>21823</v>
      </c>
    </row>
    <row r="13956" spans="237:240" x14ac:dyDescent="0.3">
      <c r="IC13956" s="200" t="s">
        <v>31739</v>
      </c>
      <c r="ID13956" s="200" t="s">
        <v>31740</v>
      </c>
      <c r="IE13956" s="200" t="s">
        <v>31741</v>
      </c>
      <c r="IF13956" s="200" t="s">
        <v>21823</v>
      </c>
    </row>
    <row r="13957" spans="237:240" x14ac:dyDescent="0.3">
      <c r="IC13957" s="200" t="s">
        <v>31742</v>
      </c>
      <c r="ID13957" s="200" t="s">
        <v>31743</v>
      </c>
      <c r="IE13957" s="200" t="s">
        <v>31744</v>
      </c>
      <c r="IF13957" s="200" t="s">
        <v>21823</v>
      </c>
    </row>
    <row r="13958" spans="237:240" x14ac:dyDescent="0.3">
      <c r="IC13958" s="200" t="s">
        <v>31745</v>
      </c>
      <c r="ID13958" s="200" t="s">
        <v>31746</v>
      </c>
      <c r="IE13958" s="200" t="s">
        <v>31747</v>
      </c>
      <c r="IF13958" s="200" t="s">
        <v>21823</v>
      </c>
    </row>
    <row r="13959" spans="237:240" x14ac:dyDescent="0.3">
      <c r="IC13959" s="200" t="s">
        <v>31748</v>
      </c>
      <c r="ID13959" s="200" t="s">
        <v>31749</v>
      </c>
      <c r="IE13959" s="200" t="s">
        <v>31750</v>
      </c>
      <c r="IF13959" s="200" t="s">
        <v>21823</v>
      </c>
    </row>
    <row r="13960" spans="237:240" x14ac:dyDescent="0.3">
      <c r="IC13960" s="200" t="s">
        <v>31751</v>
      </c>
      <c r="ID13960" s="200" t="s">
        <v>31752</v>
      </c>
      <c r="IE13960" s="200" t="s">
        <v>31753</v>
      </c>
      <c r="IF13960" s="200" t="s">
        <v>21823</v>
      </c>
    </row>
    <row r="13961" spans="237:240" x14ac:dyDescent="0.3">
      <c r="IC13961" s="200" t="s">
        <v>31754</v>
      </c>
      <c r="ID13961" s="200" t="s">
        <v>2947</v>
      </c>
      <c r="IE13961" s="200" t="s">
        <v>31755</v>
      </c>
      <c r="IF13961" s="200" t="s">
        <v>21823</v>
      </c>
    </row>
    <row r="13962" spans="237:240" x14ac:dyDescent="0.3">
      <c r="IC13962" s="200" t="s">
        <v>31756</v>
      </c>
      <c r="ID13962" s="200" t="s">
        <v>31757</v>
      </c>
      <c r="IE13962" s="200" t="s">
        <v>31758</v>
      </c>
      <c r="IF13962" s="200" t="s">
        <v>21823</v>
      </c>
    </row>
    <row r="13963" spans="237:240" x14ac:dyDescent="0.3">
      <c r="IC13963" s="200" t="s">
        <v>31759</v>
      </c>
      <c r="ID13963" s="200" t="s">
        <v>31760</v>
      </c>
      <c r="IE13963" s="200" t="s">
        <v>31761</v>
      </c>
      <c r="IF13963" s="200" t="s">
        <v>21823</v>
      </c>
    </row>
    <row r="13964" spans="237:240" x14ac:dyDescent="0.3">
      <c r="IC13964" s="200" t="s">
        <v>31762</v>
      </c>
      <c r="ID13964" s="200" t="s">
        <v>31763</v>
      </c>
      <c r="IE13964" s="200" t="s">
        <v>31764</v>
      </c>
      <c r="IF13964" s="200" t="s">
        <v>21823</v>
      </c>
    </row>
    <row r="13965" spans="237:240" x14ac:dyDescent="0.3">
      <c r="IC13965" s="200" t="s">
        <v>31765</v>
      </c>
      <c r="ID13965" s="200" t="s">
        <v>5409</v>
      </c>
      <c r="IE13965" s="200" t="s">
        <v>31766</v>
      </c>
      <c r="IF13965" s="200" t="s">
        <v>21823</v>
      </c>
    </row>
    <row r="13966" spans="237:240" x14ac:dyDescent="0.3">
      <c r="IC13966" s="200" t="s">
        <v>31767</v>
      </c>
      <c r="ID13966" s="200" t="s">
        <v>31768</v>
      </c>
      <c r="IE13966" s="200" t="s">
        <v>31769</v>
      </c>
      <c r="IF13966" s="200" t="s">
        <v>21823</v>
      </c>
    </row>
    <row r="13967" spans="237:240" x14ac:dyDescent="0.3">
      <c r="IC13967" s="200" t="s">
        <v>31770</v>
      </c>
      <c r="ID13967" s="200" t="s">
        <v>31771</v>
      </c>
      <c r="IE13967" s="200" t="s">
        <v>31772</v>
      </c>
      <c r="IF13967" s="200" t="s">
        <v>21823</v>
      </c>
    </row>
    <row r="13968" spans="237:240" x14ac:dyDescent="0.3">
      <c r="IC13968" s="200" t="s">
        <v>31773</v>
      </c>
      <c r="ID13968" s="200" t="s">
        <v>17434</v>
      </c>
      <c r="IE13968" s="200" t="s">
        <v>31774</v>
      </c>
      <c r="IF13968" s="200" t="s">
        <v>21823</v>
      </c>
    </row>
    <row r="13969" spans="237:240" x14ac:dyDescent="0.3">
      <c r="IC13969" s="200" t="s">
        <v>31775</v>
      </c>
      <c r="ID13969" s="200" t="s">
        <v>31776</v>
      </c>
      <c r="IE13969" s="200" t="s">
        <v>31777</v>
      </c>
      <c r="IF13969" s="200" t="s">
        <v>21823</v>
      </c>
    </row>
    <row r="13970" spans="237:240" x14ac:dyDescent="0.3">
      <c r="IC13970" s="200" t="s">
        <v>31778</v>
      </c>
      <c r="ID13970" s="200" t="s">
        <v>31779</v>
      </c>
      <c r="IE13970" s="200" t="s">
        <v>31780</v>
      </c>
      <c r="IF13970" s="200" t="s">
        <v>21823</v>
      </c>
    </row>
    <row r="13971" spans="237:240" x14ac:dyDescent="0.3">
      <c r="IC13971" s="200" t="s">
        <v>31778</v>
      </c>
      <c r="ID13971" s="200" t="s">
        <v>31781</v>
      </c>
      <c r="IE13971" s="200" t="s">
        <v>31782</v>
      </c>
      <c r="IF13971" s="200" t="s">
        <v>21823</v>
      </c>
    </row>
    <row r="13972" spans="237:240" x14ac:dyDescent="0.3">
      <c r="IC13972" s="200" t="s">
        <v>31778</v>
      </c>
      <c r="ID13972" s="200" t="s">
        <v>31783</v>
      </c>
      <c r="IE13972" s="200" t="s">
        <v>31784</v>
      </c>
      <c r="IF13972" s="200" t="s">
        <v>21823</v>
      </c>
    </row>
    <row r="13973" spans="237:240" x14ac:dyDescent="0.3">
      <c r="IC13973" s="200" t="s">
        <v>31785</v>
      </c>
      <c r="ID13973" s="200" t="s">
        <v>31786</v>
      </c>
      <c r="IE13973" s="200" t="s">
        <v>31787</v>
      </c>
      <c r="IF13973" s="200" t="s">
        <v>21823</v>
      </c>
    </row>
    <row r="13974" spans="237:240" x14ac:dyDescent="0.3">
      <c r="IC13974" s="200" t="s">
        <v>31788</v>
      </c>
      <c r="ID13974" s="200" t="s">
        <v>31789</v>
      </c>
      <c r="IE13974" s="200" t="s">
        <v>31790</v>
      </c>
      <c r="IF13974" s="200" t="s">
        <v>21823</v>
      </c>
    </row>
    <row r="13975" spans="237:240" x14ac:dyDescent="0.3">
      <c r="IC13975" s="200" t="s">
        <v>31791</v>
      </c>
      <c r="ID13975" s="200" t="s">
        <v>31792</v>
      </c>
      <c r="IE13975" s="200" t="s">
        <v>31793</v>
      </c>
      <c r="IF13975" s="200" t="s">
        <v>21823</v>
      </c>
    </row>
    <row r="13976" spans="237:240" x14ac:dyDescent="0.3">
      <c r="IC13976" s="200" t="s">
        <v>31794</v>
      </c>
      <c r="ID13976" s="200" t="s">
        <v>31795</v>
      </c>
      <c r="IE13976" s="200" t="s">
        <v>31796</v>
      </c>
      <c r="IF13976" s="200" t="s">
        <v>21823</v>
      </c>
    </row>
    <row r="13977" spans="237:240" x14ac:dyDescent="0.3">
      <c r="IC13977" s="200" t="s">
        <v>31797</v>
      </c>
      <c r="ID13977" s="200" t="s">
        <v>31798</v>
      </c>
      <c r="IE13977" s="200" t="s">
        <v>31799</v>
      </c>
      <c r="IF13977" s="200" t="s">
        <v>21823</v>
      </c>
    </row>
    <row r="13978" spans="237:240" x14ac:dyDescent="0.3">
      <c r="IC13978" s="200" t="s">
        <v>31800</v>
      </c>
      <c r="ID13978" s="200" t="s">
        <v>641</v>
      </c>
      <c r="IE13978" s="200" t="s">
        <v>31801</v>
      </c>
      <c r="IF13978" s="200" t="s">
        <v>21823</v>
      </c>
    </row>
    <row r="13979" spans="237:240" x14ac:dyDescent="0.3">
      <c r="IC13979" s="200" t="s">
        <v>31802</v>
      </c>
      <c r="ID13979" s="200" t="s">
        <v>31803</v>
      </c>
      <c r="IE13979" s="200" t="s">
        <v>31804</v>
      </c>
      <c r="IF13979" s="200" t="s">
        <v>21823</v>
      </c>
    </row>
    <row r="13980" spans="237:240" x14ac:dyDescent="0.3">
      <c r="IC13980" s="200" t="s">
        <v>31805</v>
      </c>
      <c r="ID13980" s="200" t="s">
        <v>31806</v>
      </c>
      <c r="IE13980" s="200" t="s">
        <v>31807</v>
      </c>
      <c r="IF13980" s="200" t="s">
        <v>21823</v>
      </c>
    </row>
    <row r="13981" spans="237:240" x14ac:dyDescent="0.3">
      <c r="IC13981" s="200" t="s">
        <v>31808</v>
      </c>
      <c r="ID13981" s="200" t="s">
        <v>31809</v>
      </c>
      <c r="IE13981" s="200" t="s">
        <v>31810</v>
      </c>
      <c r="IF13981" s="200" t="s">
        <v>21823</v>
      </c>
    </row>
    <row r="13982" spans="237:240" x14ac:dyDescent="0.3">
      <c r="IC13982" s="200" t="s">
        <v>31811</v>
      </c>
      <c r="ID13982" s="200" t="s">
        <v>31812</v>
      </c>
      <c r="IE13982" s="200" t="s">
        <v>31813</v>
      </c>
      <c r="IF13982" s="200" t="s">
        <v>21823</v>
      </c>
    </row>
    <row r="13983" spans="237:240" x14ac:dyDescent="0.3">
      <c r="IC13983" s="200" t="s">
        <v>31814</v>
      </c>
      <c r="ID13983" s="200" t="s">
        <v>31815</v>
      </c>
      <c r="IE13983" s="200" t="s">
        <v>31816</v>
      </c>
      <c r="IF13983" s="200" t="s">
        <v>21823</v>
      </c>
    </row>
    <row r="13984" spans="237:240" x14ac:dyDescent="0.3">
      <c r="IC13984" s="200" t="s">
        <v>31817</v>
      </c>
      <c r="ID13984" s="200" t="s">
        <v>31818</v>
      </c>
      <c r="IE13984" s="200" t="s">
        <v>31819</v>
      </c>
      <c r="IF13984" s="200" t="s">
        <v>21823</v>
      </c>
    </row>
    <row r="13985" spans="237:240" x14ac:dyDescent="0.3">
      <c r="IC13985" s="200" t="s">
        <v>31820</v>
      </c>
      <c r="ID13985" s="200" t="s">
        <v>31821</v>
      </c>
      <c r="IE13985" s="200" t="s">
        <v>31822</v>
      </c>
      <c r="IF13985" s="200" t="s">
        <v>21823</v>
      </c>
    </row>
    <row r="13986" spans="237:240" x14ac:dyDescent="0.3">
      <c r="IC13986" s="200" t="s">
        <v>31823</v>
      </c>
      <c r="ID13986" s="200" t="s">
        <v>31824</v>
      </c>
      <c r="IE13986" s="200" t="s">
        <v>31825</v>
      </c>
      <c r="IF13986" s="200" t="s">
        <v>21823</v>
      </c>
    </row>
    <row r="13987" spans="237:240" x14ac:dyDescent="0.3">
      <c r="IC13987" s="200" t="s">
        <v>31826</v>
      </c>
      <c r="ID13987" s="200" t="s">
        <v>31827</v>
      </c>
      <c r="IE13987" s="200" t="s">
        <v>31828</v>
      </c>
      <c r="IF13987" s="200" t="s">
        <v>21823</v>
      </c>
    </row>
    <row r="13988" spans="237:240" x14ac:dyDescent="0.3">
      <c r="IC13988" s="200" t="s">
        <v>31829</v>
      </c>
      <c r="ID13988" s="200" t="s">
        <v>20857</v>
      </c>
      <c r="IE13988" s="200" t="s">
        <v>31830</v>
      </c>
      <c r="IF13988" s="200" t="s">
        <v>21823</v>
      </c>
    </row>
    <row r="13989" spans="237:240" x14ac:dyDescent="0.3">
      <c r="IC13989" s="200" t="s">
        <v>31831</v>
      </c>
      <c r="ID13989" s="200" t="s">
        <v>31832</v>
      </c>
      <c r="IE13989" s="200" t="s">
        <v>31833</v>
      </c>
      <c r="IF13989" s="200" t="s">
        <v>21823</v>
      </c>
    </row>
    <row r="13990" spans="237:240" x14ac:dyDescent="0.3">
      <c r="IC13990" s="200" t="s">
        <v>31834</v>
      </c>
      <c r="ID13990" s="200" t="s">
        <v>31835</v>
      </c>
      <c r="IE13990" s="200" t="s">
        <v>31836</v>
      </c>
      <c r="IF13990" s="200" t="s">
        <v>21823</v>
      </c>
    </row>
    <row r="13991" spans="237:240" x14ac:dyDescent="0.3">
      <c r="IC13991" s="200" t="s">
        <v>31837</v>
      </c>
      <c r="ID13991" s="200" t="s">
        <v>31838</v>
      </c>
      <c r="IE13991" s="200" t="s">
        <v>31839</v>
      </c>
      <c r="IF13991" s="200" t="s">
        <v>21823</v>
      </c>
    </row>
    <row r="13992" spans="237:240" x14ac:dyDescent="0.3">
      <c r="IC13992" s="200" t="s">
        <v>31837</v>
      </c>
      <c r="ID13992" s="200" t="s">
        <v>31840</v>
      </c>
      <c r="IE13992" s="200" t="s">
        <v>31841</v>
      </c>
      <c r="IF13992" s="200" t="s">
        <v>21823</v>
      </c>
    </row>
    <row r="13993" spans="237:240" x14ac:dyDescent="0.3">
      <c r="IC13993" s="200" t="s">
        <v>31842</v>
      </c>
      <c r="ID13993" s="200" t="s">
        <v>31843</v>
      </c>
      <c r="IE13993" s="200" t="s">
        <v>31844</v>
      </c>
      <c r="IF13993" s="200" t="s">
        <v>21823</v>
      </c>
    </row>
    <row r="13994" spans="237:240" x14ac:dyDescent="0.3">
      <c r="IC13994" s="200" t="s">
        <v>31845</v>
      </c>
      <c r="ID13994" s="200" t="s">
        <v>31846</v>
      </c>
      <c r="IE13994" s="200" t="s">
        <v>31847</v>
      </c>
      <c r="IF13994" s="200" t="s">
        <v>21823</v>
      </c>
    </row>
    <row r="13995" spans="237:240" x14ac:dyDescent="0.3">
      <c r="IC13995" s="200" t="s">
        <v>31848</v>
      </c>
      <c r="ID13995" s="200" t="s">
        <v>31849</v>
      </c>
      <c r="IE13995" s="200" t="s">
        <v>31850</v>
      </c>
      <c r="IF13995" s="200" t="s">
        <v>21823</v>
      </c>
    </row>
    <row r="13996" spans="237:240" x14ac:dyDescent="0.3">
      <c r="IC13996" s="200" t="s">
        <v>31851</v>
      </c>
      <c r="ID13996" s="200" t="s">
        <v>31852</v>
      </c>
      <c r="IE13996" s="200" t="s">
        <v>31853</v>
      </c>
      <c r="IF13996" s="200" t="s">
        <v>21823</v>
      </c>
    </row>
    <row r="13997" spans="237:240" x14ac:dyDescent="0.3">
      <c r="IC13997" s="200" t="s">
        <v>31854</v>
      </c>
      <c r="ID13997" s="200" t="s">
        <v>31855</v>
      </c>
      <c r="IE13997" s="200" t="s">
        <v>31856</v>
      </c>
      <c r="IF13997" s="200" t="s">
        <v>21823</v>
      </c>
    </row>
    <row r="13998" spans="237:240" x14ac:dyDescent="0.3">
      <c r="IC13998" s="200" t="s">
        <v>31857</v>
      </c>
      <c r="ID13998" s="200" t="s">
        <v>31858</v>
      </c>
      <c r="IE13998" s="200" t="s">
        <v>31859</v>
      </c>
      <c r="IF13998" s="200" t="s">
        <v>21823</v>
      </c>
    </row>
    <row r="13999" spans="237:240" x14ac:dyDescent="0.3">
      <c r="IC13999" s="200" t="s">
        <v>31860</v>
      </c>
      <c r="ID13999" s="200" t="s">
        <v>31861</v>
      </c>
      <c r="IE13999" s="200" t="s">
        <v>31862</v>
      </c>
      <c r="IF13999" s="200" t="s">
        <v>21823</v>
      </c>
    </row>
    <row r="14000" spans="237:240" x14ac:dyDescent="0.3">
      <c r="IC14000" s="200" t="s">
        <v>31863</v>
      </c>
      <c r="ID14000" s="200" t="s">
        <v>31864</v>
      </c>
      <c r="IE14000" s="200" t="s">
        <v>31865</v>
      </c>
      <c r="IF14000" s="200" t="s">
        <v>21823</v>
      </c>
    </row>
    <row r="14001" spans="237:240" x14ac:dyDescent="0.3">
      <c r="IC14001" s="200" t="s">
        <v>31866</v>
      </c>
      <c r="ID14001" s="200" t="s">
        <v>31867</v>
      </c>
      <c r="IE14001" s="200" t="s">
        <v>31868</v>
      </c>
      <c r="IF14001" s="200" t="s">
        <v>21823</v>
      </c>
    </row>
    <row r="14002" spans="237:240" x14ac:dyDescent="0.3">
      <c r="IC14002" s="200" t="s">
        <v>31869</v>
      </c>
      <c r="ID14002" s="200" t="s">
        <v>31870</v>
      </c>
      <c r="IE14002" s="200" t="s">
        <v>31871</v>
      </c>
      <c r="IF14002" s="200" t="s">
        <v>21823</v>
      </c>
    </row>
    <row r="14003" spans="237:240" x14ac:dyDescent="0.3">
      <c r="IC14003" s="200" t="s">
        <v>31872</v>
      </c>
      <c r="ID14003" s="200" t="s">
        <v>31873</v>
      </c>
      <c r="IE14003" s="200" t="s">
        <v>31874</v>
      </c>
      <c r="IF14003" s="200" t="s">
        <v>21823</v>
      </c>
    </row>
    <row r="14004" spans="237:240" x14ac:dyDescent="0.3">
      <c r="IC14004" s="200" t="s">
        <v>31875</v>
      </c>
      <c r="ID14004" s="200" t="s">
        <v>31876</v>
      </c>
      <c r="IE14004" s="200" t="s">
        <v>31877</v>
      </c>
      <c r="IF14004" s="200" t="s">
        <v>21823</v>
      </c>
    </row>
    <row r="14005" spans="237:240" x14ac:dyDescent="0.3">
      <c r="IC14005" s="200" t="s">
        <v>31878</v>
      </c>
      <c r="ID14005" s="200" t="s">
        <v>31879</v>
      </c>
      <c r="IE14005" s="200" t="s">
        <v>31880</v>
      </c>
      <c r="IF14005" s="200" t="s">
        <v>21823</v>
      </c>
    </row>
    <row r="14006" spans="237:240" x14ac:dyDescent="0.3">
      <c r="IC14006" s="200" t="s">
        <v>31881</v>
      </c>
      <c r="ID14006" s="200" t="s">
        <v>31882</v>
      </c>
      <c r="IE14006" s="200" t="s">
        <v>31883</v>
      </c>
      <c r="IF14006" s="200" t="s">
        <v>21823</v>
      </c>
    </row>
    <row r="14007" spans="237:240" x14ac:dyDescent="0.3">
      <c r="IC14007" s="200" t="s">
        <v>31884</v>
      </c>
      <c r="ID14007" s="200" t="s">
        <v>31882</v>
      </c>
      <c r="IE14007" s="200" t="s">
        <v>31883</v>
      </c>
      <c r="IF14007" s="200" t="s">
        <v>21823</v>
      </c>
    </row>
    <row r="14008" spans="237:240" x14ac:dyDescent="0.3">
      <c r="IC14008" s="200" t="s">
        <v>31885</v>
      </c>
      <c r="ID14008" s="200" t="s">
        <v>31882</v>
      </c>
      <c r="IE14008" s="200" t="s">
        <v>31883</v>
      </c>
      <c r="IF14008" s="200" t="s">
        <v>21823</v>
      </c>
    </row>
    <row r="14009" spans="237:240" x14ac:dyDescent="0.3">
      <c r="IC14009" s="200" t="s">
        <v>31886</v>
      </c>
      <c r="ID14009" s="200" t="s">
        <v>31882</v>
      </c>
      <c r="IE14009" s="200" t="s">
        <v>31883</v>
      </c>
      <c r="IF14009" s="200" t="s">
        <v>21823</v>
      </c>
    </row>
    <row r="14010" spans="237:240" x14ac:dyDescent="0.3">
      <c r="IC14010" s="200" t="s">
        <v>31887</v>
      </c>
      <c r="ID14010" s="200" t="s">
        <v>31888</v>
      </c>
      <c r="IE14010" s="200" t="s">
        <v>31889</v>
      </c>
      <c r="IF14010" s="200" t="s">
        <v>21823</v>
      </c>
    </row>
    <row r="14011" spans="237:240" x14ac:dyDescent="0.3">
      <c r="IC14011" s="200" t="s">
        <v>31890</v>
      </c>
      <c r="ID14011" s="200" t="s">
        <v>31891</v>
      </c>
      <c r="IE14011" s="200" t="s">
        <v>31892</v>
      </c>
      <c r="IF14011" s="200" t="s">
        <v>21823</v>
      </c>
    </row>
    <row r="14012" spans="237:240" x14ac:dyDescent="0.3">
      <c r="IC14012" s="200" t="s">
        <v>31893</v>
      </c>
      <c r="ID14012" s="200" t="s">
        <v>31894</v>
      </c>
      <c r="IE14012" s="200" t="s">
        <v>31895</v>
      </c>
      <c r="IF14012" s="200" t="s">
        <v>21823</v>
      </c>
    </row>
    <row r="14013" spans="237:240" x14ac:dyDescent="0.3">
      <c r="IC14013" s="200" t="s">
        <v>31893</v>
      </c>
      <c r="ID14013" s="200" t="s">
        <v>31896</v>
      </c>
      <c r="IE14013" s="200" t="s">
        <v>31897</v>
      </c>
      <c r="IF14013" s="200" t="s">
        <v>21823</v>
      </c>
    </row>
    <row r="14014" spans="237:240" x14ac:dyDescent="0.3">
      <c r="IC14014" s="200" t="s">
        <v>31898</v>
      </c>
      <c r="ID14014" s="200" t="s">
        <v>31899</v>
      </c>
      <c r="IE14014" s="200" t="s">
        <v>31900</v>
      </c>
      <c r="IF14014" s="200" t="s">
        <v>21823</v>
      </c>
    </row>
    <row r="14015" spans="237:240" x14ac:dyDescent="0.3">
      <c r="IC14015" s="200" t="s">
        <v>31901</v>
      </c>
      <c r="ID14015" s="200" t="s">
        <v>31902</v>
      </c>
      <c r="IE14015" s="200" t="s">
        <v>31903</v>
      </c>
      <c r="IF14015" s="200" t="s">
        <v>21823</v>
      </c>
    </row>
    <row r="14016" spans="237:240" x14ac:dyDescent="0.3">
      <c r="IC14016" s="200" t="s">
        <v>31901</v>
      </c>
      <c r="ID14016" s="200" t="s">
        <v>31904</v>
      </c>
      <c r="IE14016" s="200" t="s">
        <v>31905</v>
      </c>
      <c r="IF14016" s="200" t="s">
        <v>21823</v>
      </c>
    </row>
    <row r="14017" spans="237:240" x14ac:dyDescent="0.3">
      <c r="IC14017" s="200" t="s">
        <v>31901</v>
      </c>
      <c r="ID14017" s="200" t="s">
        <v>31906</v>
      </c>
      <c r="IE14017" s="200" t="s">
        <v>31907</v>
      </c>
      <c r="IF14017" s="200" t="s">
        <v>21823</v>
      </c>
    </row>
    <row r="14018" spans="237:240" x14ac:dyDescent="0.3">
      <c r="IC14018" s="200" t="s">
        <v>31908</v>
      </c>
      <c r="ID14018" s="200" t="s">
        <v>31909</v>
      </c>
      <c r="IE14018" s="200" t="s">
        <v>31910</v>
      </c>
      <c r="IF14018" s="200" t="s">
        <v>21823</v>
      </c>
    </row>
    <row r="14019" spans="237:240" x14ac:dyDescent="0.3">
      <c r="IC14019" s="200" t="s">
        <v>31911</v>
      </c>
      <c r="ID14019" s="200" t="s">
        <v>31912</v>
      </c>
      <c r="IE14019" s="200" t="s">
        <v>31913</v>
      </c>
      <c r="IF14019" s="200" t="s">
        <v>21823</v>
      </c>
    </row>
    <row r="14020" spans="237:240" x14ac:dyDescent="0.3">
      <c r="IC14020" s="200" t="s">
        <v>31914</v>
      </c>
      <c r="ID14020" s="200" t="s">
        <v>31915</v>
      </c>
      <c r="IE14020" s="200" t="s">
        <v>31916</v>
      </c>
      <c r="IF14020" s="200" t="s">
        <v>21823</v>
      </c>
    </row>
    <row r="14021" spans="237:240" x14ac:dyDescent="0.3">
      <c r="IC14021" s="200" t="s">
        <v>31917</v>
      </c>
      <c r="ID14021" s="200" t="s">
        <v>31918</v>
      </c>
      <c r="IE14021" s="200" t="s">
        <v>31919</v>
      </c>
      <c r="IF14021" s="200" t="s">
        <v>21823</v>
      </c>
    </row>
    <row r="14022" spans="237:240" x14ac:dyDescent="0.3">
      <c r="IC14022" s="200" t="s">
        <v>31920</v>
      </c>
      <c r="ID14022" s="200" t="s">
        <v>31921</v>
      </c>
      <c r="IE14022" s="200" t="s">
        <v>31922</v>
      </c>
      <c r="IF14022" s="200" t="s">
        <v>21823</v>
      </c>
    </row>
    <row r="14023" spans="237:240" x14ac:dyDescent="0.3">
      <c r="IC14023" s="200" t="s">
        <v>31923</v>
      </c>
      <c r="ID14023" s="200" t="s">
        <v>31924</v>
      </c>
      <c r="IE14023" s="200" t="s">
        <v>31925</v>
      </c>
      <c r="IF14023" s="200" t="s">
        <v>21823</v>
      </c>
    </row>
    <row r="14024" spans="237:240" x14ac:dyDescent="0.3">
      <c r="IC14024" s="200" t="s">
        <v>31926</v>
      </c>
      <c r="ID14024" s="200" t="s">
        <v>31927</v>
      </c>
      <c r="IE14024" s="200" t="s">
        <v>31928</v>
      </c>
      <c r="IF14024" s="200" t="s">
        <v>21823</v>
      </c>
    </row>
    <row r="14025" spans="237:240" x14ac:dyDescent="0.3">
      <c r="IC14025" s="200" t="s">
        <v>31929</v>
      </c>
      <c r="ID14025" s="200" t="s">
        <v>31930</v>
      </c>
      <c r="IE14025" s="200" t="s">
        <v>31931</v>
      </c>
      <c r="IF14025" s="200" t="s">
        <v>21823</v>
      </c>
    </row>
    <row r="14026" spans="237:240" x14ac:dyDescent="0.3">
      <c r="IC14026" s="200" t="s">
        <v>31932</v>
      </c>
      <c r="ID14026" s="200" t="s">
        <v>21668</v>
      </c>
      <c r="IE14026" s="200" t="s">
        <v>31933</v>
      </c>
      <c r="IF14026" s="200" t="s">
        <v>21823</v>
      </c>
    </row>
    <row r="14027" spans="237:240" x14ac:dyDescent="0.3">
      <c r="IC14027" s="200" t="s">
        <v>31934</v>
      </c>
      <c r="ID14027" s="200" t="s">
        <v>31935</v>
      </c>
      <c r="IE14027" s="200" t="s">
        <v>31936</v>
      </c>
      <c r="IF14027" s="200" t="s">
        <v>21823</v>
      </c>
    </row>
    <row r="14028" spans="237:240" x14ac:dyDescent="0.3">
      <c r="IC14028" s="200" t="s">
        <v>31937</v>
      </c>
      <c r="ID14028" s="200" t="s">
        <v>31938</v>
      </c>
      <c r="IE14028" s="200" t="s">
        <v>31939</v>
      </c>
      <c r="IF14028" s="200" t="s">
        <v>21823</v>
      </c>
    </row>
    <row r="14029" spans="237:240" x14ac:dyDescent="0.3">
      <c r="IC14029" s="200" t="s">
        <v>31940</v>
      </c>
      <c r="ID14029" s="200" t="s">
        <v>31941</v>
      </c>
      <c r="IE14029" s="200" t="s">
        <v>31942</v>
      </c>
      <c r="IF14029" s="200" t="s">
        <v>21823</v>
      </c>
    </row>
    <row r="14030" spans="237:240" x14ac:dyDescent="0.3">
      <c r="IC14030" s="200" t="s">
        <v>31943</v>
      </c>
      <c r="ID14030" s="200" t="s">
        <v>31944</v>
      </c>
      <c r="IE14030" s="200" t="s">
        <v>31945</v>
      </c>
      <c r="IF14030" s="200" t="s">
        <v>21823</v>
      </c>
    </row>
    <row r="14031" spans="237:240" x14ac:dyDescent="0.3">
      <c r="IC14031" s="200" t="s">
        <v>31946</v>
      </c>
      <c r="ID14031" s="200" t="s">
        <v>31947</v>
      </c>
      <c r="IE14031" s="200" t="s">
        <v>31948</v>
      </c>
      <c r="IF14031" s="200" t="s">
        <v>21823</v>
      </c>
    </row>
    <row r="14032" spans="237:240" x14ac:dyDescent="0.3">
      <c r="IC14032" s="200" t="s">
        <v>31949</v>
      </c>
      <c r="ID14032" s="200" t="s">
        <v>31950</v>
      </c>
      <c r="IE14032" s="200" t="s">
        <v>31951</v>
      </c>
      <c r="IF14032" s="200" t="s">
        <v>21823</v>
      </c>
    </row>
    <row r="14033" spans="237:240" x14ac:dyDescent="0.3">
      <c r="IC14033" s="200" t="s">
        <v>31952</v>
      </c>
      <c r="ID14033" s="200" t="s">
        <v>27818</v>
      </c>
      <c r="IE14033" s="200" t="s">
        <v>31953</v>
      </c>
      <c r="IF14033" s="200" t="s">
        <v>21823</v>
      </c>
    </row>
    <row r="14034" spans="237:240" x14ac:dyDescent="0.3">
      <c r="IC14034" s="200" t="s">
        <v>31954</v>
      </c>
      <c r="ID14034" s="200" t="s">
        <v>31955</v>
      </c>
      <c r="IE14034" s="200" t="s">
        <v>31956</v>
      </c>
      <c r="IF14034" s="200" t="s">
        <v>21823</v>
      </c>
    </row>
    <row r="14035" spans="237:240" x14ac:dyDescent="0.3">
      <c r="IC14035" s="200" t="s">
        <v>31957</v>
      </c>
      <c r="ID14035" s="200" t="s">
        <v>31958</v>
      </c>
      <c r="IE14035" s="200" t="s">
        <v>31959</v>
      </c>
      <c r="IF14035" s="200" t="s">
        <v>21823</v>
      </c>
    </row>
    <row r="14036" spans="237:240" x14ac:dyDescent="0.3">
      <c r="IC14036" s="200" t="s">
        <v>31960</v>
      </c>
      <c r="ID14036" s="200" t="s">
        <v>31961</v>
      </c>
      <c r="IE14036" s="200" t="s">
        <v>31962</v>
      </c>
      <c r="IF14036" s="200" t="s">
        <v>21823</v>
      </c>
    </row>
    <row r="14037" spans="237:240" x14ac:dyDescent="0.3">
      <c r="IC14037" s="200" t="s">
        <v>31963</v>
      </c>
      <c r="ID14037" s="200" t="s">
        <v>31964</v>
      </c>
      <c r="IE14037" s="200" t="s">
        <v>31965</v>
      </c>
      <c r="IF14037" s="200" t="s">
        <v>21823</v>
      </c>
    </row>
    <row r="14038" spans="237:240" x14ac:dyDescent="0.3">
      <c r="IC14038" s="200" t="s">
        <v>31966</v>
      </c>
      <c r="ID14038" s="200" t="s">
        <v>31967</v>
      </c>
      <c r="IE14038" s="200" t="s">
        <v>31968</v>
      </c>
      <c r="IF14038" s="200" t="s">
        <v>21823</v>
      </c>
    </row>
    <row r="14039" spans="237:240" x14ac:dyDescent="0.3">
      <c r="IC14039" s="200" t="s">
        <v>31969</v>
      </c>
      <c r="ID14039" s="200" t="s">
        <v>31970</v>
      </c>
      <c r="IE14039" s="200" t="s">
        <v>31971</v>
      </c>
      <c r="IF14039" s="200" t="s">
        <v>21823</v>
      </c>
    </row>
    <row r="14040" spans="237:240" x14ac:dyDescent="0.3">
      <c r="IC14040" s="200" t="s">
        <v>31972</v>
      </c>
      <c r="ID14040" s="200" t="s">
        <v>31973</v>
      </c>
      <c r="IE14040" s="200" t="s">
        <v>31974</v>
      </c>
      <c r="IF14040" s="200" t="s">
        <v>21823</v>
      </c>
    </row>
    <row r="14041" spans="237:240" x14ac:dyDescent="0.3">
      <c r="IC14041" s="200" t="s">
        <v>31972</v>
      </c>
      <c r="ID14041" s="200" t="s">
        <v>31975</v>
      </c>
      <c r="IE14041" s="200" t="s">
        <v>31976</v>
      </c>
      <c r="IF14041" s="200" t="s">
        <v>21823</v>
      </c>
    </row>
    <row r="14042" spans="237:240" x14ac:dyDescent="0.3">
      <c r="IC14042" s="200" t="s">
        <v>31977</v>
      </c>
      <c r="ID14042" s="200" t="s">
        <v>31978</v>
      </c>
      <c r="IE14042" s="200" t="s">
        <v>31979</v>
      </c>
      <c r="IF14042" s="200" t="s">
        <v>21823</v>
      </c>
    </row>
    <row r="14043" spans="237:240" x14ac:dyDescent="0.3">
      <c r="IC14043" s="200" t="s">
        <v>31977</v>
      </c>
      <c r="ID14043" s="200" t="s">
        <v>31980</v>
      </c>
      <c r="IE14043" s="200" t="s">
        <v>31981</v>
      </c>
      <c r="IF14043" s="200" t="s">
        <v>21823</v>
      </c>
    </row>
    <row r="14044" spans="237:240" x14ac:dyDescent="0.3">
      <c r="IC14044" s="200" t="s">
        <v>31982</v>
      </c>
      <c r="ID14044" s="200" t="s">
        <v>31983</v>
      </c>
      <c r="IE14044" s="200" t="s">
        <v>31984</v>
      </c>
      <c r="IF14044" s="200" t="s">
        <v>21823</v>
      </c>
    </row>
    <row r="14045" spans="237:240" x14ac:dyDescent="0.3">
      <c r="IC14045" s="200" t="s">
        <v>31985</v>
      </c>
      <c r="ID14045" s="200" t="s">
        <v>31986</v>
      </c>
      <c r="IE14045" s="200" t="s">
        <v>31987</v>
      </c>
      <c r="IF14045" s="200" t="s">
        <v>21823</v>
      </c>
    </row>
    <row r="14046" spans="237:240" x14ac:dyDescent="0.3">
      <c r="IC14046" s="200" t="s">
        <v>31988</v>
      </c>
      <c r="ID14046" s="200" t="s">
        <v>31989</v>
      </c>
      <c r="IE14046" s="200" t="s">
        <v>31990</v>
      </c>
      <c r="IF14046" s="200" t="s">
        <v>21823</v>
      </c>
    </row>
    <row r="14047" spans="237:240" x14ac:dyDescent="0.3">
      <c r="IC14047" s="200" t="s">
        <v>31991</v>
      </c>
      <c r="ID14047" s="200" t="s">
        <v>31992</v>
      </c>
      <c r="IE14047" s="200" t="s">
        <v>31993</v>
      </c>
      <c r="IF14047" s="200" t="s">
        <v>21823</v>
      </c>
    </row>
    <row r="14048" spans="237:240" x14ac:dyDescent="0.3">
      <c r="IC14048" s="200" t="s">
        <v>31994</v>
      </c>
      <c r="ID14048" s="200" t="s">
        <v>1676</v>
      </c>
      <c r="IE14048" s="200" t="s">
        <v>31995</v>
      </c>
      <c r="IF14048" s="200" t="s">
        <v>21823</v>
      </c>
    </row>
    <row r="14049" spans="237:240" x14ac:dyDescent="0.3">
      <c r="IC14049" s="200" t="s">
        <v>31996</v>
      </c>
      <c r="ID14049" s="200" t="s">
        <v>23962</v>
      </c>
      <c r="IE14049" s="200" t="s">
        <v>31997</v>
      </c>
      <c r="IF14049" s="200" t="s">
        <v>21823</v>
      </c>
    </row>
    <row r="14050" spans="237:240" x14ac:dyDescent="0.3">
      <c r="IC14050" s="200" t="s">
        <v>31996</v>
      </c>
      <c r="ID14050" s="200" t="s">
        <v>31998</v>
      </c>
      <c r="IE14050" s="200" t="s">
        <v>31999</v>
      </c>
      <c r="IF14050" s="200" t="s">
        <v>21823</v>
      </c>
    </row>
    <row r="14051" spans="237:240" x14ac:dyDescent="0.3">
      <c r="IC14051" s="200" t="s">
        <v>32000</v>
      </c>
      <c r="ID14051" s="200" t="s">
        <v>32001</v>
      </c>
      <c r="IE14051" s="200" t="s">
        <v>32002</v>
      </c>
      <c r="IF14051" s="200" t="s">
        <v>21823</v>
      </c>
    </row>
    <row r="14052" spans="237:240" x14ac:dyDescent="0.3">
      <c r="IC14052" s="200" t="s">
        <v>32003</v>
      </c>
      <c r="ID14052" s="200" t="s">
        <v>32004</v>
      </c>
      <c r="IE14052" s="200" t="s">
        <v>32005</v>
      </c>
      <c r="IF14052" s="200" t="s">
        <v>21823</v>
      </c>
    </row>
    <row r="14053" spans="237:240" x14ac:dyDescent="0.3">
      <c r="IC14053" s="200" t="s">
        <v>32006</v>
      </c>
      <c r="ID14053" s="200" t="s">
        <v>32007</v>
      </c>
      <c r="IE14053" s="200" t="s">
        <v>32008</v>
      </c>
      <c r="IF14053" s="200" t="s">
        <v>21823</v>
      </c>
    </row>
    <row r="14054" spans="237:240" x14ac:dyDescent="0.3">
      <c r="IC14054" s="200" t="s">
        <v>32009</v>
      </c>
      <c r="ID14054" s="200" t="s">
        <v>32010</v>
      </c>
      <c r="IE14054" s="200" t="s">
        <v>32011</v>
      </c>
      <c r="IF14054" s="200" t="s">
        <v>21823</v>
      </c>
    </row>
    <row r="14055" spans="237:240" x14ac:dyDescent="0.3">
      <c r="IC14055" s="200" t="s">
        <v>32012</v>
      </c>
      <c r="ID14055" s="200" t="s">
        <v>32013</v>
      </c>
      <c r="IE14055" s="200" t="s">
        <v>32014</v>
      </c>
      <c r="IF14055" s="200" t="s">
        <v>21823</v>
      </c>
    </row>
    <row r="14056" spans="237:240" x14ac:dyDescent="0.3">
      <c r="IC14056" s="200" t="s">
        <v>32015</v>
      </c>
      <c r="ID14056" s="200" t="s">
        <v>32016</v>
      </c>
      <c r="IE14056" s="200" t="s">
        <v>32017</v>
      </c>
      <c r="IF14056" s="200" t="s">
        <v>21823</v>
      </c>
    </row>
    <row r="14057" spans="237:240" x14ac:dyDescent="0.3">
      <c r="IC14057" s="200" t="s">
        <v>32018</v>
      </c>
      <c r="ID14057" s="200" t="s">
        <v>5154</v>
      </c>
      <c r="IE14057" s="200" t="s">
        <v>32019</v>
      </c>
      <c r="IF14057" s="200" t="s">
        <v>21823</v>
      </c>
    </row>
    <row r="14058" spans="237:240" x14ac:dyDescent="0.3">
      <c r="IC14058" s="200" t="s">
        <v>32020</v>
      </c>
      <c r="ID14058" s="200" t="s">
        <v>32021</v>
      </c>
      <c r="IE14058" s="200" t="s">
        <v>32022</v>
      </c>
      <c r="IF14058" s="200" t="s">
        <v>21823</v>
      </c>
    </row>
    <row r="14059" spans="237:240" x14ac:dyDescent="0.3">
      <c r="IC14059" s="200" t="s">
        <v>32023</v>
      </c>
      <c r="ID14059" s="200" t="s">
        <v>32024</v>
      </c>
      <c r="IE14059" s="200" t="s">
        <v>32025</v>
      </c>
      <c r="IF14059" s="200" t="s">
        <v>21823</v>
      </c>
    </row>
    <row r="14060" spans="237:240" x14ac:dyDescent="0.3">
      <c r="IC14060" s="200" t="s">
        <v>32026</v>
      </c>
      <c r="ID14060" s="200" t="s">
        <v>32027</v>
      </c>
      <c r="IE14060" s="200" t="s">
        <v>32028</v>
      </c>
      <c r="IF14060" s="200" t="s">
        <v>21823</v>
      </c>
    </row>
    <row r="14061" spans="237:240" x14ac:dyDescent="0.3">
      <c r="IC14061" s="200" t="s">
        <v>32029</v>
      </c>
      <c r="ID14061" s="200" t="s">
        <v>32030</v>
      </c>
      <c r="IE14061" s="200" t="s">
        <v>32031</v>
      </c>
      <c r="IF14061" s="200" t="s">
        <v>21823</v>
      </c>
    </row>
    <row r="14062" spans="237:240" x14ac:dyDescent="0.3">
      <c r="IC14062" s="200" t="s">
        <v>32032</v>
      </c>
      <c r="ID14062" s="200" t="s">
        <v>32033</v>
      </c>
      <c r="IE14062" s="200" t="s">
        <v>32034</v>
      </c>
      <c r="IF14062" s="200" t="s">
        <v>21823</v>
      </c>
    </row>
    <row r="14063" spans="237:240" x14ac:dyDescent="0.3">
      <c r="IC14063" s="200" t="s">
        <v>32035</v>
      </c>
      <c r="ID14063" s="200" t="s">
        <v>32036</v>
      </c>
      <c r="IE14063" s="200" t="s">
        <v>32037</v>
      </c>
      <c r="IF14063" s="200" t="s">
        <v>21823</v>
      </c>
    </row>
    <row r="14064" spans="237:240" x14ac:dyDescent="0.3">
      <c r="IC14064" s="200" t="s">
        <v>32038</v>
      </c>
      <c r="ID14064" s="200" t="s">
        <v>32039</v>
      </c>
      <c r="IE14064" s="200" t="s">
        <v>32040</v>
      </c>
      <c r="IF14064" s="200" t="s">
        <v>21823</v>
      </c>
    </row>
    <row r="14065" spans="237:240" x14ac:dyDescent="0.3">
      <c r="IC14065" s="200" t="s">
        <v>32041</v>
      </c>
      <c r="ID14065" s="200" t="s">
        <v>32042</v>
      </c>
      <c r="IE14065" s="200" t="s">
        <v>32043</v>
      </c>
      <c r="IF14065" s="200" t="s">
        <v>21823</v>
      </c>
    </row>
    <row r="14066" spans="237:240" x14ac:dyDescent="0.3">
      <c r="IC14066" s="200" t="s">
        <v>32044</v>
      </c>
      <c r="ID14066" s="200" t="s">
        <v>32045</v>
      </c>
      <c r="IE14066" s="200" t="s">
        <v>32046</v>
      </c>
      <c r="IF14066" s="200" t="s">
        <v>21823</v>
      </c>
    </row>
    <row r="14067" spans="237:240" x14ac:dyDescent="0.3">
      <c r="IC14067" s="200" t="s">
        <v>32047</v>
      </c>
      <c r="ID14067" s="200" t="s">
        <v>32048</v>
      </c>
      <c r="IE14067" s="200" t="s">
        <v>32049</v>
      </c>
      <c r="IF14067" s="200" t="s">
        <v>21823</v>
      </c>
    </row>
    <row r="14068" spans="237:240" x14ac:dyDescent="0.3">
      <c r="IC14068" s="200" t="s">
        <v>32050</v>
      </c>
      <c r="ID14068" s="200" t="s">
        <v>32051</v>
      </c>
      <c r="IE14068" s="200" t="s">
        <v>32052</v>
      </c>
      <c r="IF14068" s="200" t="s">
        <v>21823</v>
      </c>
    </row>
    <row r="14069" spans="237:240" x14ac:dyDescent="0.3">
      <c r="IC14069" s="200" t="s">
        <v>32053</v>
      </c>
      <c r="ID14069" s="200" t="s">
        <v>32054</v>
      </c>
      <c r="IE14069" s="200" t="s">
        <v>32055</v>
      </c>
      <c r="IF14069" s="200" t="s">
        <v>21823</v>
      </c>
    </row>
    <row r="14070" spans="237:240" x14ac:dyDescent="0.3">
      <c r="IC14070" s="200" t="s">
        <v>32056</v>
      </c>
      <c r="ID14070" s="200" t="s">
        <v>32057</v>
      </c>
      <c r="IE14070" s="200" t="s">
        <v>32058</v>
      </c>
      <c r="IF14070" s="200" t="s">
        <v>21823</v>
      </c>
    </row>
    <row r="14071" spans="237:240" x14ac:dyDescent="0.3">
      <c r="IC14071" s="200" t="s">
        <v>32059</v>
      </c>
      <c r="ID14071" s="200" t="s">
        <v>32060</v>
      </c>
      <c r="IE14071" s="200" t="s">
        <v>32061</v>
      </c>
      <c r="IF14071" s="200" t="s">
        <v>21823</v>
      </c>
    </row>
    <row r="14072" spans="237:240" x14ac:dyDescent="0.3">
      <c r="IC14072" s="200" t="s">
        <v>32062</v>
      </c>
      <c r="ID14072" s="200" t="s">
        <v>32063</v>
      </c>
      <c r="IE14072" s="200" t="s">
        <v>32064</v>
      </c>
      <c r="IF14072" s="200" t="s">
        <v>21823</v>
      </c>
    </row>
    <row r="14073" spans="237:240" x14ac:dyDescent="0.3">
      <c r="IC14073" s="200" t="s">
        <v>32065</v>
      </c>
      <c r="ID14073" s="200" t="s">
        <v>32066</v>
      </c>
      <c r="IE14073" s="200" t="s">
        <v>32067</v>
      </c>
      <c r="IF14073" s="200" t="s">
        <v>21823</v>
      </c>
    </row>
    <row r="14074" spans="237:240" x14ac:dyDescent="0.3">
      <c r="IC14074" s="200" t="s">
        <v>32068</v>
      </c>
      <c r="ID14074" s="200" t="s">
        <v>32069</v>
      </c>
      <c r="IE14074" s="200" t="s">
        <v>32070</v>
      </c>
      <c r="IF14074" s="200" t="s">
        <v>21823</v>
      </c>
    </row>
    <row r="14075" spans="237:240" x14ac:dyDescent="0.3">
      <c r="IC14075" s="200" t="s">
        <v>32071</v>
      </c>
      <c r="ID14075" s="200" t="s">
        <v>32069</v>
      </c>
      <c r="IE14075" s="200" t="s">
        <v>32070</v>
      </c>
      <c r="IF14075" s="200" t="s">
        <v>21823</v>
      </c>
    </row>
    <row r="14076" spans="237:240" x14ac:dyDescent="0.3">
      <c r="IC14076" s="200" t="s">
        <v>32072</v>
      </c>
      <c r="ID14076" s="200" t="s">
        <v>32069</v>
      </c>
      <c r="IE14076" s="200" t="s">
        <v>32070</v>
      </c>
      <c r="IF14076" s="200" t="s">
        <v>21823</v>
      </c>
    </row>
    <row r="14077" spans="237:240" x14ac:dyDescent="0.3">
      <c r="IC14077" s="200" t="s">
        <v>32073</v>
      </c>
      <c r="ID14077" s="200" t="s">
        <v>32069</v>
      </c>
      <c r="IE14077" s="200" t="s">
        <v>32070</v>
      </c>
      <c r="IF14077" s="200" t="s">
        <v>21823</v>
      </c>
    </row>
    <row r="14078" spans="237:240" x14ac:dyDescent="0.3">
      <c r="IC14078" s="200" t="s">
        <v>32074</v>
      </c>
      <c r="ID14078" s="200" t="s">
        <v>32075</v>
      </c>
      <c r="IE14078" s="200" t="s">
        <v>32076</v>
      </c>
      <c r="IF14078" s="200" t="s">
        <v>21823</v>
      </c>
    </row>
    <row r="14079" spans="237:240" x14ac:dyDescent="0.3">
      <c r="IC14079" s="200" t="s">
        <v>32077</v>
      </c>
      <c r="ID14079" s="200" t="s">
        <v>32078</v>
      </c>
      <c r="IE14079" s="200" t="s">
        <v>32079</v>
      </c>
      <c r="IF14079" s="200" t="s">
        <v>21823</v>
      </c>
    </row>
    <row r="14080" spans="237:240" x14ac:dyDescent="0.3">
      <c r="IC14080" s="200" t="s">
        <v>32080</v>
      </c>
      <c r="ID14080" s="200" t="s">
        <v>32081</v>
      </c>
      <c r="IE14080" s="200" t="s">
        <v>32082</v>
      </c>
      <c r="IF14080" s="200" t="s">
        <v>21823</v>
      </c>
    </row>
    <row r="14081" spans="237:240" x14ac:dyDescent="0.3">
      <c r="IC14081" s="200" t="s">
        <v>32083</v>
      </c>
      <c r="ID14081" s="200" t="s">
        <v>32084</v>
      </c>
      <c r="IE14081" s="200" t="s">
        <v>32085</v>
      </c>
      <c r="IF14081" s="200" t="s">
        <v>21823</v>
      </c>
    </row>
    <row r="14082" spans="237:240" x14ac:dyDescent="0.3">
      <c r="IC14082" s="200" t="s">
        <v>32086</v>
      </c>
      <c r="ID14082" s="200" t="s">
        <v>32087</v>
      </c>
      <c r="IE14082" s="200" t="s">
        <v>32088</v>
      </c>
      <c r="IF14082" s="200" t="s">
        <v>21823</v>
      </c>
    </row>
    <row r="14083" spans="237:240" x14ac:dyDescent="0.3">
      <c r="IC14083" s="200" t="s">
        <v>32089</v>
      </c>
      <c r="ID14083" s="200" t="s">
        <v>32090</v>
      </c>
      <c r="IE14083" s="200" t="s">
        <v>32091</v>
      </c>
      <c r="IF14083" s="200" t="s">
        <v>21823</v>
      </c>
    </row>
    <row r="14084" spans="237:240" x14ac:dyDescent="0.3">
      <c r="IC14084" s="200" t="s">
        <v>32092</v>
      </c>
      <c r="ID14084" s="200" t="s">
        <v>32093</v>
      </c>
      <c r="IE14084" s="200" t="s">
        <v>32094</v>
      </c>
      <c r="IF14084" s="200" t="s">
        <v>21823</v>
      </c>
    </row>
    <row r="14085" spans="237:240" x14ac:dyDescent="0.3">
      <c r="IC14085" s="200" t="s">
        <v>32095</v>
      </c>
      <c r="ID14085" s="200" t="s">
        <v>32096</v>
      </c>
      <c r="IE14085" s="200" t="s">
        <v>32097</v>
      </c>
      <c r="IF14085" s="200" t="s">
        <v>21823</v>
      </c>
    </row>
    <row r="14086" spans="237:240" x14ac:dyDescent="0.3">
      <c r="IC14086" s="200" t="s">
        <v>32095</v>
      </c>
      <c r="ID14086" s="200" t="s">
        <v>32098</v>
      </c>
      <c r="IE14086" s="200" t="s">
        <v>32099</v>
      </c>
      <c r="IF14086" s="200" t="s">
        <v>21823</v>
      </c>
    </row>
    <row r="14087" spans="237:240" x14ac:dyDescent="0.3">
      <c r="IC14087" s="200" t="s">
        <v>32100</v>
      </c>
      <c r="ID14087" s="200" t="s">
        <v>32101</v>
      </c>
      <c r="IE14087" s="200" t="s">
        <v>32102</v>
      </c>
      <c r="IF14087" s="200" t="s">
        <v>21823</v>
      </c>
    </row>
    <row r="14088" spans="237:240" x14ac:dyDescent="0.3">
      <c r="IC14088" s="200" t="s">
        <v>32103</v>
      </c>
      <c r="ID14088" s="200" t="s">
        <v>32104</v>
      </c>
      <c r="IE14088" s="200" t="s">
        <v>32105</v>
      </c>
      <c r="IF14088" s="200" t="s">
        <v>21823</v>
      </c>
    </row>
    <row r="14089" spans="237:240" x14ac:dyDescent="0.3">
      <c r="IC14089" s="200" t="s">
        <v>32106</v>
      </c>
      <c r="ID14089" s="200" t="s">
        <v>32107</v>
      </c>
      <c r="IE14089" s="200" t="s">
        <v>32108</v>
      </c>
      <c r="IF14089" s="200" t="s">
        <v>21823</v>
      </c>
    </row>
    <row r="14090" spans="237:240" x14ac:dyDescent="0.3">
      <c r="IC14090" s="200" t="s">
        <v>32109</v>
      </c>
      <c r="ID14090" s="200" t="s">
        <v>32110</v>
      </c>
      <c r="IE14090" s="200" t="s">
        <v>32111</v>
      </c>
      <c r="IF14090" s="200" t="s">
        <v>21823</v>
      </c>
    </row>
    <row r="14091" spans="237:240" x14ac:dyDescent="0.3">
      <c r="IC14091" s="200" t="s">
        <v>32112</v>
      </c>
      <c r="ID14091" s="200" t="s">
        <v>32113</v>
      </c>
      <c r="IE14091" s="200" t="s">
        <v>32114</v>
      </c>
      <c r="IF14091" s="200" t="s">
        <v>21823</v>
      </c>
    </row>
    <row r="14092" spans="237:240" x14ac:dyDescent="0.3">
      <c r="IC14092" s="200" t="s">
        <v>32115</v>
      </c>
      <c r="ID14092" s="200" t="s">
        <v>32116</v>
      </c>
      <c r="IE14092" s="200" t="s">
        <v>32117</v>
      </c>
      <c r="IF14092" s="200" t="s">
        <v>21823</v>
      </c>
    </row>
    <row r="14093" spans="237:240" x14ac:dyDescent="0.3">
      <c r="IC14093" s="200" t="s">
        <v>32118</v>
      </c>
      <c r="ID14093" s="200" t="s">
        <v>30824</v>
      </c>
      <c r="IE14093" s="200" t="s">
        <v>32119</v>
      </c>
      <c r="IF14093" s="200" t="s">
        <v>21823</v>
      </c>
    </row>
    <row r="14094" spans="237:240" x14ac:dyDescent="0.3">
      <c r="IC14094" s="200" t="s">
        <v>32120</v>
      </c>
      <c r="ID14094" s="200" t="s">
        <v>32121</v>
      </c>
      <c r="IE14094" s="200" t="s">
        <v>32122</v>
      </c>
      <c r="IF14094" s="200" t="s">
        <v>21823</v>
      </c>
    </row>
    <row r="14095" spans="237:240" x14ac:dyDescent="0.3">
      <c r="IC14095" s="200" t="s">
        <v>32123</v>
      </c>
      <c r="ID14095" s="200" t="s">
        <v>32124</v>
      </c>
      <c r="IE14095" s="200" t="s">
        <v>32125</v>
      </c>
      <c r="IF14095" s="200" t="s">
        <v>21823</v>
      </c>
    </row>
    <row r="14096" spans="237:240" x14ac:dyDescent="0.3">
      <c r="IC14096" s="200" t="s">
        <v>32126</v>
      </c>
      <c r="ID14096" s="200" t="s">
        <v>32127</v>
      </c>
      <c r="IE14096" s="200" t="s">
        <v>32128</v>
      </c>
      <c r="IF14096" s="200" t="s">
        <v>21823</v>
      </c>
    </row>
    <row r="14097" spans="237:240" x14ac:dyDescent="0.3">
      <c r="IC14097" s="200" t="s">
        <v>32129</v>
      </c>
      <c r="ID14097" s="200" t="s">
        <v>32130</v>
      </c>
      <c r="IE14097" s="200" t="s">
        <v>32131</v>
      </c>
      <c r="IF14097" s="200" t="s">
        <v>21823</v>
      </c>
    </row>
    <row r="14098" spans="237:240" x14ac:dyDescent="0.3">
      <c r="IC14098" s="200" t="s">
        <v>32132</v>
      </c>
      <c r="ID14098" s="200" t="s">
        <v>32133</v>
      </c>
      <c r="IE14098" s="200" t="s">
        <v>32134</v>
      </c>
      <c r="IF14098" s="200" t="s">
        <v>21823</v>
      </c>
    </row>
    <row r="14099" spans="237:240" x14ac:dyDescent="0.3">
      <c r="IC14099" s="200" t="s">
        <v>32135</v>
      </c>
      <c r="ID14099" s="200" t="s">
        <v>32136</v>
      </c>
      <c r="IE14099" s="200" t="s">
        <v>32137</v>
      </c>
      <c r="IF14099" s="200" t="s">
        <v>21823</v>
      </c>
    </row>
    <row r="14100" spans="237:240" x14ac:dyDescent="0.3">
      <c r="IC14100" s="200" t="s">
        <v>32138</v>
      </c>
      <c r="ID14100" s="200" t="s">
        <v>32139</v>
      </c>
      <c r="IE14100" s="200" t="s">
        <v>32140</v>
      </c>
      <c r="IF14100" s="200" t="s">
        <v>21823</v>
      </c>
    </row>
    <row r="14101" spans="237:240" x14ac:dyDescent="0.3">
      <c r="IC14101" s="200" t="s">
        <v>32141</v>
      </c>
      <c r="ID14101" s="200" t="s">
        <v>32142</v>
      </c>
      <c r="IE14101" s="200" t="s">
        <v>32143</v>
      </c>
      <c r="IF14101" s="200" t="s">
        <v>21823</v>
      </c>
    </row>
    <row r="14102" spans="237:240" x14ac:dyDescent="0.3">
      <c r="IC14102" s="200" t="s">
        <v>32144</v>
      </c>
      <c r="ID14102" s="200" t="s">
        <v>32145</v>
      </c>
      <c r="IE14102" s="200" t="s">
        <v>32146</v>
      </c>
      <c r="IF14102" s="200" t="s">
        <v>21823</v>
      </c>
    </row>
    <row r="14103" spans="237:240" x14ac:dyDescent="0.3">
      <c r="IC14103" s="200" t="s">
        <v>32147</v>
      </c>
      <c r="ID14103" s="200" t="s">
        <v>19501</v>
      </c>
      <c r="IE14103" s="200" t="s">
        <v>32148</v>
      </c>
      <c r="IF14103" s="200" t="s">
        <v>21823</v>
      </c>
    </row>
    <row r="14104" spans="237:240" x14ac:dyDescent="0.3">
      <c r="IC14104" s="200" t="s">
        <v>32149</v>
      </c>
      <c r="ID14104" s="200" t="s">
        <v>25165</v>
      </c>
      <c r="IE14104" s="200" t="s">
        <v>32150</v>
      </c>
      <c r="IF14104" s="200" t="s">
        <v>21823</v>
      </c>
    </row>
    <row r="14105" spans="237:240" x14ac:dyDescent="0.3">
      <c r="IC14105" s="200" t="s">
        <v>32151</v>
      </c>
      <c r="ID14105" s="200" t="s">
        <v>32152</v>
      </c>
      <c r="IE14105" s="200" t="s">
        <v>32153</v>
      </c>
      <c r="IF14105" s="200" t="s">
        <v>21823</v>
      </c>
    </row>
    <row r="14106" spans="237:240" x14ac:dyDescent="0.3">
      <c r="IC14106" s="200" t="s">
        <v>32154</v>
      </c>
      <c r="ID14106" s="200" t="s">
        <v>32155</v>
      </c>
      <c r="IE14106" s="200" t="s">
        <v>32156</v>
      </c>
      <c r="IF14106" s="200" t="s">
        <v>21823</v>
      </c>
    </row>
    <row r="14107" spans="237:240" x14ac:dyDescent="0.3">
      <c r="IC14107" s="200" t="s">
        <v>32157</v>
      </c>
      <c r="ID14107" s="200" t="s">
        <v>4159</v>
      </c>
      <c r="IE14107" s="200" t="s">
        <v>32158</v>
      </c>
      <c r="IF14107" s="200" t="s">
        <v>21823</v>
      </c>
    </row>
    <row r="14108" spans="237:240" x14ac:dyDescent="0.3">
      <c r="IC14108" s="200" t="s">
        <v>32159</v>
      </c>
      <c r="ID14108" s="200" t="s">
        <v>32160</v>
      </c>
      <c r="IE14108" s="200" t="s">
        <v>32161</v>
      </c>
      <c r="IF14108" s="200" t="s">
        <v>21823</v>
      </c>
    </row>
    <row r="14109" spans="237:240" x14ac:dyDescent="0.3">
      <c r="IC14109" s="200" t="s">
        <v>32162</v>
      </c>
      <c r="ID14109" s="200" t="s">
        <v>32163</v>
      </c>
      <c r="IE14109" s="200" t="s">
        <v>32164</v>
      </c>
      <c r="IF14109" s="200" t="s">
        <v>21823</v>
      </c>
    </row>
    <row r="14110" spans="237:240" x14ac:dyDescent="0.3">
      <c r="IC14110" s="200" t="s">
        <v>32162</v>
      </c>
      <c r="ID14110" s="200" t="s">
        <v>32165</v>
      </c>
      <c r="IE14110" s="200" t="s">
        <v>32166</v>
      </c>
      <c r="IF14110" s="200" t="s">
        <v>21823</v>
      </c>
    </row>
    <row r="14111" spans="237:240" x14ac:dyDescent="0.3">
      <c r="IC14111" s="200" t="s">
        <v>32167</v>
      </c>
      <c r="ID14111" s="200" t="s">
        <v>23766</v>
      </c>
      <c r="IE14111" s="200" t="s">
        <v>32168</v>
      </c>
      <c r="IF14111" s="200" t="s">
        <v>21823</v>
      </c>
    </row>
    <row r="14112" spans="237:240" x14ac:dyDescent="0.3">
      <c r="IC14112" s="200" t="s">
        <v>32169</v>
      </c>
      <c r="ID14112" s="200" t="s">
        <v>19749</v>
      </c>
      <c r="IE14112" s="200" t="s">
        <v>32170</v>
      </c>
      <c r="IF14112" s="200" t="s">
        <v>21823</v>
      </c>
    </row>
    <row r="14113" spans="237:240" x14ac:dyDescent="0.3">
      <c r="IC14113" s="200" t="s">
        <v>32171</v>
      </c>
      <c r="ID14113" s="200" t="s">
        <v>32172</v>
      </c>
      <c r="IE14113" s="200" t="s">
        <v>32173</v>
      </c>
      <c r="IF14113" s="200" t="s">
        <v>21823</v>
      </c>
    </row>
    <row r="14114" spans="237:240" x14ac:dyDescent="0.3">
      <c r="IC14114" s="200" t="s">
        <v>32174</v>
      </c>
      <c r="ID14114" s="200" t="s">
        <v>32175</v>
      </c>
      <c r="IE14114" s="200" t="s">
        <v>32176</v>
      </c>
      <c r="IF14114" s="200" t="s">
        <v>21823</v>
      </c>
    </row>
    <row r="14115" spans="237:240" x14ac:dyDescent="0.3">
      <c r="IC14115" s="200" t="s">
        <v>32177</v>
      </c>
      <c r="ID14115" s="200" t="s">
        <v>32178</v>
      </c>
      <c r="IE14115" s="200" t="s">
        <v>32179</v>
      </c>
      <c r="IF14115" s="200" t="s">
        <v>21823</v>
      </c>
    </row>
    <row r="14116" spans="237:240" x14ac:dyDescent="0.3">
      <c r="IC14116" s="200" t="s">
        <v>32180</v>
      </c>
      <c r="ID14116" s="200" t="s">
        <v>3590</v>
      </c>
      <c r="IE14116" s="200" t="s">
        <v>32181</v>
      </c>
      <c r="IF14116" s="200" t="s">
        <v>21823</v>
      </c>
    </row>
    <row r="14117" spans="237:240" x14ac:dyDescent="0.3">
      <c r="IC14117" s="200" t="s">
        <v>32182</v>
      </c>
      <c r="ID14117" s="200" t="s">
        <v>32183</v>
      </c>
      <c r="IE14117" s="200" t="s">
        <v>32184</v>
      </c>
      <c r="IF14117" s="200" t="s">
        <v>21823</v>
      </c>
    </row>
    <row r="14118" spans="237:240" x14ac:dyDescent="0.3">
      <c r="IC14118" s="200" t="s">
        <v>32185</v>
      </c>
      <c r="ID14118" s="200" t="s">
        <v>32186</v>
      </c>
      <c r="IE14118" s="200" t="s">
        <v>32187</v>
      </c>
      <c r="IF14118" s="200" t="s">
        <v>21823</v>
      </c>
    </row>
    <row r="14119" spans="237:240" x14ac:dyDescent="0.3">
      <c r="IC14119" s="200" t="s">
        <v>32188</v>
      </c>
      <c r="ID14119" s="200" t="s">
        <v>32189</v>
      </c>
      <c r="IE14119" s="200" t="s">
        <v>32190</v>
      </c>
      <c r="IF14119" s="200" t="s">
        <v>21823</v>
      </c>
    </row>
    <row r="14120" spans="237:240" x14ac:dyDescent="0.3">
      <c r="IC14120" s="200" t="s">
        <v>32191</v>
      </c>
      <c r="ID14120" s="200" t="s">
        <v>23805</v>
      </c>
      <c r="IE14120" s="200" t="s">
        <v>32192</v>
      </c>
      <c r="IF14120" s="200" t="s">
        <v>21823</v>
      </c>
    </row>
    <row r="14121" spans="237:240" x14ac:dyDescent="0.3">
      <c r="IC14121" s="200" t="s">
        <v>32193</v>
      </c>
      <c r="ID14121" s="200" t="s">
        <v>32194</v>
      </c>
      <c r="IE14121" s="200" t="s">
        <v>32195</v>
      </c>
      <c r="IF14121" s="200" t="s">
        <v>21823</v>
      </c>
    </row>
    <row r="14122" spans="237:240" x14ac:dyDescent="0.3">
      <c r="IC14122" s="200" t="s">
        <v>32196</v>
      </c>
      <c r="ID14122" s="200" t="s">
        <v>32197</v>
      </c>
      <c r="IE14122" s="200" t="s">
        <v>32198</v>
      </c>
      <c r="IF14122" s="200" t="s">
        <v>21823</v>
      </c>
    </row>
    <row r="14123" spans="237:240" x14ac:dyDescent="0.3">
      <c r="IC14123" s="200" t="s">
        <v>32199</v>
      </c>
      <c r="ID14123" s="200" t="s">
        <v>32200</v>
      </c>
      <c r="IE14123" s="200" t="s">
        <v>32201</v>
      </c>
      <c r="IF14123" s="200" t="s">
        <v>21823</v>
      </c>
    </row>
    <row r="14124" spans="237:240" x14ac:dyDescent="0.3">
      <c r="IC14124" s="200" t="s">
        <v>32202</v>
      </c>
      <c r="ID14124" s="200" t="s">
        <v>32203</v>
      </c>
      <c r="IE14124" s="200" t="s">
        <v>32204</v>
      </c>
      <c r="IF14124" s="200" t="s">
        <v>21823</v>
      </c>
    </row>
    <row r="14125" spans="237:240" x14ac:dyDescent="0.3">
      <c r="IC14125" s="200" t="s">
        <v>32205</v>
      </c>
      <c r="ID14125" s="200" t="s">
        <v>32206</v>
      </c>
      <c r="IE14125" s="200" t="s">
        <v>32207</v>
      </c>
      <c r="IF14125" s="200" t="s">
        <v>21823</v>
      </c>
    </row>
    <row r="14126" spans="237:240" x14ac:dyDescent="0.3">
      <c r="IC14126" s="200" t="s">
        <v>32208</v>
      </c>
      <c r="ID14126" s="200" t="s">
        <v>18289</v>
      </c>
      <c r="IE14126" s="200" t="s">
        <v>32209</v>
      </c>
      <c r="IF14126" s="200" t="s">
        <v>21823</v>
      </c>
    </row>
    <row r="14127" spans="237:240" x14ac:dyDescent="0.3">
      <c r="IC14127" s="200" t="s">
        <v>32210</v>
      </c>
      <c r="ID14127" s="200" t="s">
        <v>32211</v>
      </c>
      <c r="IE14127" s="200" t="s">
        <v>32212</v>
      </c>
      <c r="IF14127" s="200" t="s">
        <v>21823</v>
      </c>
    </row>
    <row r="14128" spans="237:240" x14ac:dyDescent="0.3">
      <c r="IC14128" s="200" t="s">
        <v>32213</v>
      </c>
      <c r="ID14128" s="200" t="s">
        <v>32214</v>
      </c>
      <c r="IE14128" s="200" t="s">
        <v>32215</v>
      </c>
      <c r="IF14128" s="200" t="s">
        <v>21823</v>
      </c>
    </row>
    <row r="14129" spans="237:240" x14ac:dyDescent="0.3">
      <c r="IC14129" s="200" t="s">
        <v>32216</v>
      </c>
      <c r="ID14129" s="200" t="s">
        <v>32217</v>
      </c>
      <c r="IE14129" s="200" t="s">
        <v>32218</v>
      </c>
      <c r="IF14129" s="200" t="s">
        <v>21823</v>
      </c>
    </row>
    <row r="14130" spans="237:240" x14ac:dyDescent="0.3">
      <c r="IC14130" s="200" t="s">
        <v>32219</v>
      </c>
      <c r="ID14130" s="200" t="s">
        <v>13515</v>
      </c>
      <c r="IE14130" s="200" t="s">
        <v>32220</v>
      </c>
      <c r="IF14130" s="200" t="s">
        <v>21823</v>
      </c>
    </row>
    <row r="14131" spans="237:240" x14ac:dyDescent="0.3">
      <c r="IC14131" s="200" t="s">
        <v>32221</v>
      </c>
      <c r="ID14131" s="200" t="s">
        <v>32222</v>
      </c>
      <c r="IE14131" s="200" t="s">
        <v>32223</v>
      </c>
      <c r="IF14131" s="200" t="s">
        <v>21823</v>
      </c>
    </row>
    <row r="14132" spans="237:240" x14ac:dyDescent="0.3">
      <c r="IC14132" s="200" t="s">
        <v>32224</v>
      </c>
      <c r="ID14132" s="200" t="s">
        <v>32225</v>
      </c>
      <c r="IE14132" s="200" t="s">
        <v>32226</v>
      </c>
      <c r="IF14132" s="200" t="s">
        <v>21823</v>
      </c>
    </row>
    <row r="14133" spans="237:240" x14ac:dyDescent="0.3">
      <c r="IC14133" s="200" t="s">
        <v>32227</v>
      </c>
      <c r="ID14133" s="200" t="s">
        <v>11960</v>
      </c>
      <c r="IE14133" s="200" t="s">
        <v>32228</v>
      </c>
      <c r="IF14133" s="200" t="s">
        <v>21823</v>
      </c>
    </row>
    <row r="14134" spans="237:240" x14ac:dyDescent="0.3">
      <c r="IC14134" s="200" t="s">
        <v>32229</v>
      </c>
      <c r="ID14134" s="200" t="s">
        <v>32230</v>
      </c>
      <c r="IE14134" s="200" t="s">
        <v>32231</v>
      </c>
      <c r="IF14134" s="200" t="s">
        <v>21823</v>
      </c>
    </row>
    <row r="14135" spans="237:240" x14ac:dyDescent="0.3">
      <c r="IC14135" s="200" t="s">
        <v>32232</v>
      </c>
      <c r="ID14135" s="200" t="s">
        <v>32233</v>
      </c>
      <c r="IE14135" s="200" t="s">
        <v>32234</v>
      </c>
      <c r="IF14135" s="200" t="s">
        <v>21823</v>
      </c>
    </row>
    <row r="14136" spans="237:240" x14ac:dyDescent="0.3">
      <c r="IC14136" s="200" t="s">
        <v>32235</v>
      </c>
      <c r="ID14136" s="200" t="s">
        <v>32236</v>
      </c>
      <c r="IE14136" s="200" t="s">
        <v>32237</v>
      </c>
      <c r="IF14136" s="200" t="s">
        <v>21823</v>
      </c>
    </row>
    <row r="14137" spans="237:240" x14ac:dyDescent="0.3">
      <c r="IC14137" s="200" t="s">
        <v>32238</v>
      </c>
      <c r="ID14137" s="200" t="s">
        <v>32239</v>
      </c>
      <c r="IE14137" s="200" t="s">
        <v>32240</v>
      </c>
      <c r="IF14137" s="200" t="s">
        <v>21823</v>
      </c>
    </row>
    <row r="14138" spans="237:240" x14ac:dyDescent="0.3">
      <c r="IC14138" s="200" t="s">
        <v>32241</v>
      </c>
      <c r="ID14138" s="200" t="s">
        <v>32242</v>
      </c>
      <c r="IE14138" s="200" t="s">
        <v>32243</v>
      </c>
      <c r="IF14138" s="200" t="s">
        <v>21823</v>
      </c>
    </row>
    <row r="14139" spans="237:240" x14ac:dyDescent="0.3">
      <c r="IC14139" s="200" t="s">
        <v>32241</v>
      </c>
      <c r="ID14139" s="200" t="s">
        <v>32244</v>
      </c>
      <c r="IE14139" s="200" t="s">
        <v>32245</v>
      </c>
      <c r="IF14139" s="200" t="s">
        <v>21823</v>
      </c>
    </row>
    <row r="14140" spans="237:240" x14ac:dyDescent="0.3">
      <c r="IC14140" s="200" t="s">
        <v>32246</v>
      </c>
      <c r="ID14140" s="200" t="s">
        <v>32247</v>
      </c>
      <c r="IE14140" s="200" t="s">
        <v>32248</v>
      </c>
      <c r="IF14140" s="200" t="s">
        <v>21823</v>
      </c>
    </row>
    <row r="14141" spans="237:240" x14ac:dyDescent="0.3">
      <c r="IC14141" s="200" t="s">
        <v>32249</v>
      </c>
      <c r="ID14141" s="200" t="s">
        <v>32250</v>
      </c>
      <c r="IE14141" s="200" t="s">
        <v>32251</v>
      </c>
      <c r="IF14141" s="200" t="s">
        <v>21823</v>
      </c>
    </row>
    <row r="14142" spans="237:240" x14ac:dyDescent="0.3">
      <c r="IC14142" s="200" t="s">
        <v>32252</v>
      </c>
      <c r="ID14142" s="200" t="s">
        <v>32253</v>
      </c>
      <c r="IE14142" s="200" t="s">
        <v>32254</v>
      </c>
      <c r="IF14142" s="200" t="s">
        <v>21823</v>
      </c>
    </row>
    <row r="14143" spans="237:240" x14ac:dyDescent="0.3">
      <c r="IC14143" s="200" t="s">
        <v>32255</v>
      </c>
      <c r="ID14143" s="200" t="s">
        <v>32256</v>
      </c>
      <c r="IE14143" s="200" t="s">
        <v>32257</v>
      </c>
      <c r="IF14143" s="200" t="s">
        <v>21823</v>
      </c>
    </row>
    <row r="14144" spans="237:240" x14ac:dyDescent="0.3">
      <c r="IC14144" s="200" t="s">
        <v>32258</v>
      </c>
      <c r="ID14144" s="200" t="s">
        <v>32259</v>
      </c>
      <c r="IE14144" s="200" t="s">
        <v>32260</v>
      </c>
      <c r="IF14144" s="200" t="s">
        <v>21823</v>
      </c>
    </row>
    <row r="14145" spans="237:240" x14ac:dyDescent="0.3">
      <c r="IC14145" s="200" t="s">
        <v>32261</v>
      </c>
      <c r="ID14145" s="200" t="s">
        <v>32262</v>
      </c>
      <c r="IE14145" s="200" t="s">
        <v>32263</v>
      </c>
      <c r="IF14145" s="200" t="s">
        <v>21823</v>
      </c>
    </row>
    <row r="14146" spans="237:240" x14ac:dyDescent="0.3">
      <c r="IC14146" s="200" t="s">
        <v>32264</v>
      </c>
      <c r="ID14146" s="200" t="s">
        <v>32265</v>
      </c>
      <c r="IE14146" s="200" t="s">
        <v>32266</v>
      </c>
      <c r="IF14146" s="200" t="s">
        <v>21823</v>
      </c>
    </row>
    <row r="14147" spans="237:240" x14ac:dyDescent="0.3">
      <c r="IC14147" s="200" t="s">
        <v>32267</v>
      </c>
      <c r="ID14147" s="200" t="s">
        <v>32268</v>
      </c>
      <c r="IE14147" s="200" t="s">
        <v>32269</v>
      </c>
      <c r="IF14147" s="200" t="s">
        <v>21823</v>
      </c>
    </row>
    <row r="14148" spans="237:240" x14ac:dyDescent="0.3">
      <c r="IC14148" s="200" t="s">
        <v>32270</v>
      </c>
      <c r="ID14148" s="200" t="s">
        <v>32271</v>
      </c>
      <c r="IE14148" s="200" t="s">
        <v>32272</v>
      </c>
      <c r="IF14148" s="200" t="s">
        <v>21823</v>
      </c>
    </row>
    <row r="14149" spans="237:240" x14ac:dyDescent="0.3">
      <c r="IC14149" s="200" t="s">
        <v>32273</v>
      </c>
      <c r="ID14149" s="200" t="s">
        <v>32274</v>
      </c>
      <c r="IE14149" s="200" t="s">
        <v>32275</v>
      </c>
      <c r="IF14149" s="200" t="s">
        <v>21823</v>
      </c>
    </row>
    <row r="14150" spans="237:240" x14ac:dyDescent="0.3">
      <c r="IC14150" s="200" t="s">
        <v>32276</v>
      </c>
      <c r="ID14150" s="200" t="s">
        <v>32277</v>
      </c>
      <c r="IE14150" s="200" t="s">
        <v>32278</v>
      </c>
      <c r="IF14150" s="200" t="s">
        <v>21823</v>
      </c>
    </row>
    <row r="14151" spans="237:240" x14ac:dyDescent="0.3">
      <c r="IC14151" s="200" t="s">
        <v>32279</v>
      </c>
      <c r="ID14151" s="200" t="s">
        <v>32280</v>
      </c>
      <c r="IE14151" s="200" t="s">
        <v>32281</v>
      </c>
      <c r="IF14151" s="200" t="s">
        <v>21823</v>
      </c>
    </row>
    <row r="14152" spans="237:240" x14ac:dyDescent="0.3">
      <c r="IC14152" s="200" t="s">
        <v>32282</v>
      </c>
      <c r="ID14152" s="200" t="s">
        <v>32283</v>
      </c>
      <c r="IE14152" s="200" t="s">
        <v>32284</v>
      </c>
      <c r="IF14152" s="200" t="s">
        <v>21823</v>
      </c>
    </row>
    <row r="14153" spans="237:240" x14ac:dyDescent="0.3">
      <c r="IC14153" s="200" t="s">
        <v>32285</v>
      </c>
      <c r="ID14153" s="200" t="s">
        <v>32286</v>
      </c>
      <c r="IE14153" s="200" t="s">
        <v>32287</v>
      </c>
      <c r="IF14153" s="200" t="s">
        <v>21823</v>
      </c>
    </row>
    <row r="14154" spans="237:240" x14ac:dyDescent="0.3">
      <c r="IC14154" s="200" t="s">
        <v>32288</v>
      </c>
      <c r="ID14154" s="200" t="s">
        <v>32289</v>
      </c>
      <c r="IE14154" s="200" t="s">
        <v>32290</v>
      </c>
      <c r="IF14154" s="200" t="s">
        <v>21823</v>
      </c>
    </row>
    <row r="14155" spans="237:240" x14ac:dyDescent="0.3">
      <c r="IC14155" s="200" t="s">
        <v>32291</v>
      </c>
      <c r="ID14155" s="200" t="s">
        <v>32292</v>
      </c>
      <c r="IE14155" s="200" t="s">
        <v>32293</v>
      </c>
      <c r="IF14155" s="200" t="s">
        <v>21823</v>
      </c>
    </row>
    <row r="14156" spans="237:240" x14ac:dyDescent="0.3">
      <c r="IC14156" s="200" t="s">
        <v>32294</v>
      </c>
      <c r="ID14156" s="200" t="s">
        <v>32295</v>
      </c>
      <c r="IE14156" s="200" t="s">
        <v>32296</v>
      </c>
      <c r="IF14156" s="200" t="s">
        <v>21823</v>
      </c>
    </row>
    <row r="14157" spans="237:240" x14ac:dyDescent="0.3">
      <c r="IC14157" s="200" t="s">
        <v>32297</v>
      </c>
      <c r="ID14157" s="200" t="s">
        <v>32298</v>
      </c>
      <c r="IE14157" s="200" t="s">
        <v>32299</v>
      </c>
      <c r="IF14157" s="200" t="s">
        <v>21823</v>
      </c>
    </row>
    <row r="14158" spans="237:240" x14ac:dyDescent="0.3">
      <c r="IC14158" s="200" t="s">
        <v>32300</v>
      </c>
      <c r="ID14158" s="200" t="s">
        <v>714</v>
      </c>
      <c r="IE14158" s="200" t="s">
        <v>32301</v>
      </c>
      <c r="IF14158" s="200" t="s">
        <v>21823</v>
      </c>
    </row>
    <row r="14159" spans="237:240" x14ac:dyDescent="0.3">
      <c r="IC14159" s="200" t="s">
        <v>32302</v>
      </c>
      <c r="ID14159" s="200" t="s">
        <v>32303</v>
      </c>
      <c r="IE14159" s="200" t="s">
        <v>32304</v>
      </c>
      <c r="IF14159" s="200" t="s">
        <v>21823</v>
      </c>
    </row>
    <row r="14160" spans="237:240" x14ac:dyDescent="0.3">
      <c r="IC14160" s="200" t="s">
        <v>32302</v>
      </c>
      <c r="ID14160" s="200" t="s">
        <v>3546</v>
      </c>
      <c r="IE14160" s="200" t="s">
        <v>32305</v>
      </c>
      <c r="IF14160" s="200" t="s">
        <v>21823</v>
      </c>
    </row>
    <row r="14161" spans="237:240" x14ac:dyDescent="0.3">
      <c r="IC14161" s="200" t="s">
        <v>32306</v>
      </c>
      <c r="ID14161" s="200" t="s">
        <v>32307</v>
      </c>
      <c r="IE14161" s="200" t="s">
        <v>32308</v>
      </c>
      <c r="IF14161" s="200" t="s">
        <v>21823</v>
      </c>
    </row>
    <row r="14162" spans="237:240" x14ac:dyDescent="0.3">
      <c r="IC14162" s="200" t="s">
        <v>32309</v>
      </c>
      <c r="ID14162" s="200" t="s">
        <v>32310</v>
      </c>
      <c r="IE14162" s="200" t="s">
        <v>32311</v>
      </c>
      <c r="IF14162" s="200" t="s">
        <v>21823</v>
      </c>
    </row>
    <row r="14163" spans="237:240" x14ac:dyDescent="0.3">
      <c r="IC14163" s="200" t="s">
        <v>32312</v>
      </c>
      <c r="ID14163" s="200" t="s">
        <v>32313</v>
      </c>
      <c r="IE14163" s="200" t="s">
        <v>32314</v>
      </c>
      <c r="IF14163" s="200" t="s">
        <v>21823</v>
      </c>
    </row>
    <row r="14164" spans="237:240" x14ac:dyDescent="0.3">
      <c r="IC14164" s="200" t="s">
        <v>32315</v>
      </c>
      <c r="ID14164" s="200" t="s">
        <v>32316</v>
      </c>
      <c r="IE14164" s="200" t="s">
        <v>32317</v>
      </c>
      <c r="IF14164" s="200" t="s">
        <v>21823</v>
      </c>
    </row>
    <row r="14165" spans="237:240" x14ac:dyDescent="0.3">
      <c r="IC14165" s="200" t="s">
        <v>32318</v>
      </c>
      <c r="ID14165" s="200" t="s">
        <v>32319</v>
      </c>
      <c r="IE14165" s="200" t="s">
        <v>32320</v>
      </c>
      <c r="IF14165" s="200" t="s">
        <v>21823</v>
      </c>
    </row>
    <row r="14166" spans="237:240" x14ac:dyDescent="0.3">
      <c r="IC14166" s="200" t="s">
        <v>32321</v>
      </c>
      <c r="ID14166" s="200" t="s">
        <v>32322</v>
      </c>
      <c r="IE14166" s="200" t="s">
        <v>32323</v>
      </c>
      <c r="IF14166" s="200" t="s">
        <v>21823</v>
      </c>
    </row>
    <row r="14167" spans="237:240" x14ac:dyDescent="0.3">
      <c r="IC14167" s="200" t="s">
        <v>32324</v>
      </c>
      <c r="ID14167" s="200" t="s">
        <v>32325</v>
      </c>
      <c r="IE14167" s="200" t="s">
        <v>32326</v>
      </c>
      <c r="IF14167" s="200" t="s">
        <v>21823</v>
      </c>
    </row>
    <row r="14168" spans="237:240" x14ac:dyDescent="0.3">
      <c r="IC14168" s="200" t="s">
        <v>32327</v>
      </c>
      <c r="ID14168" s="200" t="s">
        <v>32328</v>
      </c>
      <c r="IE14168" s="200" t="s">
        <v>32329</v>
      </c>
      <c r="IF14168" s="200" t="s">
        <v>21823</v>
      </c>
    </row>
    <row r="14169" spans="237:240" x14ac:dyDescent="0.3">
      <c r="IC14169" s="200" t="s">
        <v>32330</v>
      </c>
      <c r="ID14169" s="200" t="s">
        <v>32331</v>
      </c>
      <c r="IE14169" s="200" t="s">
        <v>32332</v>
      </c>
      <c r="IF14169" s="200" t="s">
        <v>21823</v>
      </c>
    </row>
    <row r="14170" spans="237:240" x14ac:dyDescent="0.3">
      <c r="IC14170" s="200" t="s">
        <v>32333</v>
      </c>
      <c r="ID14170" s="200" t="s">
        <v>32334</v>
      </c>
      <c r="IE14170" s="200" t="s">
        <v>32335</v>
      </c>
      <c r="IF14170" s="200" t="s">
        <v>21823</v>
      </c>
    </row>
    <row r="14171" spans="237:240" x14ac:dyDescent="0.3">
      <c r="IC14171" s="200" t="s">
        <v>32336</v>
      </c>
      <c r="ID14171" s="200" t="s">
        <v>25151</v>
      </c>
      <c r="IE14171" s="200" t="s">
        <v>32337</v>
      </c>
      <c r="IF14171" s="200" t="s">
        <v>21823</v>
      </c>
    </row>
    <row r="14172" spans="237:240" x14ac:dyDescent="0.3">
      <c r="IC14172" s="200" t="s">
        <v>32338</v>
      </c>
      <c r="ID14172" s="200" t="s">
        <v>32339</v>
      </c>
      <c r="IE14172" s="200" t="s">
        <v>32340</v>
      </c>
      <c r="IF14172" s="200" t="s">
        <v>21823</v>
      </c>
    </row>
    <row r="14173" spans="237:240" x14ac:dyDescent="0.3">
      <c r="IC14173" s="200" t="s">
        <v>32341</v>
      </c>
      <c r="ID14173" s="200" t="s">
        <v>13923</v>
      </c>
      <c r="IE14173" s="200" t="s">
        <v>32342</v>
      </c>
      <c r="IF14173" s="200" t="s">
        <v>21823</v>
      </c>
    </row>
    <row r="14174" spans="237:240" x14ac:dyDescent="0.3">
      <c r="IC14174" s="200" t="s">
        <v>32343</v>
      </c>
      <c r="ID14174" s="200" t="s">
        <v>32344</v>
      </c>
      <c r="IE14174" s="200" t="s">
        <v>32345</v>
      </c>
      <c r="IF14174" s="200" t="s">
        <v>21823</v>
      </c>
    </row>
    <row r="14175" spans="237:240" x14ac:dyDescent="0.3">
      <c r="IC14175" s="200" t="s">
        <v>32346</v>
      </c>
      <c r="ID14175" s="200" t="s">
        <v>32347</v>
      </c>
      <c r="IE14175" s="200" t="s">
        <v>32348</v>
      </c>
      <c r="IF14175" s="200" t="s">
        <v>21823</v>
      </c>
    </row>
    <row r="14176" spans="237:240" x14ac:dyDescent="0.3">
      <c r="IC14176" s="200" t="s">
        <v>32349</v>
      </c>
      <c r="ID14176" s="200" t="s">
        <v>32350</v>
      </c>
      <c r="IE14176" s="200" t="s">
        <v>32351</v>
      </c>
      <c r="IF14176" s="200" t="s">
        <v>1430</v>
      </c>
    </row>
    <row r="14177" spans="237:240" x14ac:dyDescent="0.3">
      <c r="IC14177" s="200" t="s">
        <v>32349</v>
      </c>
      <c r="ID14177" s="200" t="s">
        <v>32352</v>
      </c>
      <c r="IE14177" s="200" t="s">
        <v>32353</v>
      </c>
      <c r="IF14177" s="200" t="s">
        <v>1430</v>
      </c>
    </row>
    <row r="14178" spans="237:240" x14ac:dyDescent="0.3">
      <c r="IC14178" s="200" t="s">
        <v>32349</v>
      </c>
      <c r="ID14178" s="200" t="s">
        <v>32354</v>
      </c>
      <c r="IE14178" s="200" t="s">
        <v>32355</v>
      </c>
      <c r="IF14178" s="200" t="s">
        <v>1430</v>
      </c>
    </row>
    <row r="14179" spans="237:240" x14ac:dyDescent="0.3">
      <c r="IC14179" s="200" t="s">
        <v>32356</v>
      </c>
      <c r="ID14179" s="200" t="s">
        <v>32352</v>
      </c>
      <c r="IE14179" s="200" t="s">
        <v>32353</v>
      </c>
      <c r="IF14179" s="200" t="s">
        <v>1430</v>
      </c>
    </row>
    <row r="14180" spans="237:240" x14ac:dyDescent="0.3">
      <c r="IC14180" s="200" t="s">
        <v>32356</v>
      </c>
      <c r="ID14180" s="200" t="s">
        <v>25853</v>
      </c>
      <c r="IE14180" s="200" t="s">
        <v>32357</v>
      </c>
      <c r="IF14180" s="200" t="s">
        <v>1430</v>
      </c>
    </row>
    <row r="14181" spans="237:240" x14ac:dyDescent="0.3">
      <c r="IC14181" s="200" t="s">
        <v>32358</v>
      </c>
      <c r="ID14181" s="200" t="s">
        <v>32359</v>
      </c>
      <c r="IE14181" s="200" t="s">
        <v>32360</v>
      </c>
      <c r="IF14181" s="200" t="s">
        <v>1430</v>
      </c>
    </row>
    <row r="14182" spans="237:240" x14ac:dyDescent="0.3">
      <c r="IC14182" s="200" t="s">
        <v>32358</v>
      </c>
      <c r="ID14182" s="200" t="s">
        <v>32361</v>
      </c>
      <c r="IE14182" s="200" t="s">
        <v>32362</v>
      </c>
      <c r="IF14182" s="200" t="s">
        <v>1430</v>
      </c>
    </row>
    <row r="14183" spans="237:240" x14ac:dyDescent="0.3">
      <c r="IC14183" s="200" t="s">
        <v>32363</v>
      </c>
      <c r="ID14183" s="200" t="s">
        <v>32364</v>
      </c>
      <c r="IE14183" s="200" t="s">
        <v>32365</v>
      </c>
      <c r="IF14183" s="200" t="s">
        <v>1430</v>
      </c>
    </row>
    <row r="14184" spans="237:240" x14ac:dyDescent="0.3">
      <c r="IC14184" s="200" t="s">
        <v>32363</v>
      </c>
      <c r="ID14184" s="200" t="s">
        <v>32366</v>
      </c>
      <c r="IE14184" s="200" t="s">
        <v>32367</v>
      </c>
      <c r="IF14184" s="200" t="s">
        <v>1430</v>
      </c>
    </row>
    <row r="14185" spans="237:240" x14ac:dyDescent="0.3">
      <c r="IC14185" s="200" t="s">
        <v>32363</v>
      </c>
      <c r="ID14185" s="200" t="s">
        <v>32368</v>
      </c>
      <c r="IE14185" s="200" t="s">
        <v>32369</v>
      </c>
      <c r="IF14185" s="200" t="s">
        <v>1430</v>
      </c>
    </row>
    <row r="14186" spans="237:240" x14ac:dyDescent="0.3">
      <c r="IC14186" s="200" t="s">
        <v>32370</v>
      </c>
      <c r="ID14186" s="200" t="s">
        <v>32371</v>
      </c>
      <c r="IE14186" s="200" t="s">
        <v>32372</v>
      </c>
      <c r="IF14186" s="200" t="s">
        <v>1430</v>
      </c>
    </row>
    <row r="14187" spans="237:240" x14ac:dyDescent="0.3">
      <c r="IC14187" s="200" t="s">
        <v>32373</v>
      </c>
      <c r="ID14187" s="200" t="s">
        <v>32374</v>
      </c>
      <c r="IE14187" s="200" t="s">
        <v>32375</v>
      </c>
      <c r="IF14187" s="200" t="s">
        <v>21823</v>
      </c>
    </row>
    <row r="14188" spans="237:240" x14ac:dyDescent="0.3">
      <c r="IC14188" s="200" t="s">
        <v>32376</v>
      </c>
      <c r="ID14188" s="200" t="s">
        <v>32374</v>
      </c>
      <c r="IE14188" s="200" t="s">
        <v>32375</v>
      </c>
      <c r="IF14188" s="200" t="s">
        <v>21823</v>
      </c>
    </row>
    <row r="14189" spans="237:240" x14ac:dyDescent="0.3">
      <c r="IC14189" s="200" t="s">
        <v>32377</v>
      </c>
      <c r="ID14189" s="200" t="s">
        <v>32374</v>
      </c>
      <c r="IE14189" s="200" t="s">
        <v>32375</v>
      </c>
      <c r="IF14189" s="200" t="s">
        <v>21823</v>
      </c>
    </row>
    <row r="14190" spans="237:240" x14ac:dyDescent="0.3">
      <c r="IC14190" s="200" t="s">
        <v>32378</v>
      </c>
      <c r="ID14190" s="200" t="s">
        <v>32374</v>
      </c>
      <c r="IE14190" s="200" t="s">
        <v>32375</v>
      </c>
      <c r="IF14190" s="200" t="s">
        <v>21823</v>
      </c>
    </row>
    <row r="14191" spans="237:240" x14ac:dyDescent="0.3">
      <c r="IC14191" s="200" t="s">
        <v>32379</v>
      </c>
      <c r="ID14191" s="200" t="s">
        <v>32374</v>
      </c>
      <c r="IE14191" s="200" t="s">
        <v>32375</v>
      </c>
      <c r="IF14191" s="200" t="s">
        <v>21823</v>
      </c>
    </row>
    <row r="14192" spans="237:240" x14ac:dyDescent="0.3">
      <c r="IC14192" s="200" t="s">
        <v>32380</v>
      </c>
      <c r="ID14192" s="200" t="s">
        <v>32374</v>
      </c>
      <c r="IE14192" s="200" t="s">
        <v>32375</v>
      </c>
      <c r="IF14192" s="200" t="s">
        <v>21823</v>
      </c>
    </row>
    <row r="14193" spans="237:240" x14ac:dyDescent="0.3">
      <c r="IC14193" s="200" t="s">
        <v>32381</v>
      </c>
      <c r="ID14193" s="200" t="s">
        <v>32374</v>
      </c>
      <c r="IE14193" s="200" t="s">
        <v>32375</v>
      </c>
      <c r="IF14193" s="200" t="s">
        <v>21823</v>
      </c>
    </row>
    <row r="14194" spans="237:240" x14ac:dyDescent="0.3">
      <c r="IC14194" s="200" t="s">
        <v>32382</v>
      </c>
      <c r="ID14194" s="200" t="s">
        <v>32374</v>
      </c>
      <c r="IE14194" s="200" t="s">
        <v>32375</v>
      </c>
      <c r="IF14194" s="200" t="s">
        <v>21823</v>
      </c>
    </row>
    <row r="14195" spans="237:240" x14ac:dyDescent="0.3">
      <c r="IC14195" s="200" t="s">
        <v>32383</v>
      </c>
      <c r="ID14195" s="200" t="s">
        <v>32384</v>
      </c>
      <c r="IE14195" s="200" t="s">
        <v>32385</v>
      </c>
      <c r="IF14195" s="200" t="s">
        <v>21823</v>
      </c>
    </row>
    <row r="14196" spans="237:240" x14ac:dyDescent="0.3">
      <c r="IC14196" s="200" t="s">
        <v>32386</v>
      </c>
      <c r="ID14196" s="200" t="s">
        <v>32387</v>
      </c>
      <c r="IE14196" s="200" t="s">
        <v>32388</v>
      </c>
      <c r="IF14196" s="200" t="s">
        <v>21823</v>
      </c>
    </row>
    <row r="14197" spans="237:240" x14ac:dyDescent="0.3">
      <c r="IC14197" s="200" t="s">
        <v>32389</v>
      </c>
      <c r="ID14197" s="200" t="s">
        <v>32390</v>
      </c>
      <c r="IE14197" s="200" t="s">
        <v>32391</v>
      </c>
      <c r="IF14197" s="200" t="s">
        <v>21823</v>
      </c>
    </row>
    <row r="14198" spans="237:240" x14ac:dyDescent="0.3">
      <c r="IC14198" s="200" t="s">
        <v>32392</v>
      </c>
      <c r="ID14198" s="200" t="s">
        <v>32393</v>
      </c>
      <c r="IE14198" s="200" t="s">
        <v>32394</v>
      </c>
      <c r="IF14198" s="200" t="s">
        <v>21823</v>
      </c>
    </row>
    <row r="14199" spans="237:240" x14ac:dyDescent="0.3">
      <c r="IC14199" s="200" t="s">
        <v>32392</v>
      </c>
      <c r="ID14199" s="200" t="s">
        <v>32395</v>
      </c>
      <c r="IE14199" s="200" t="s">
        <v>32396</v>
      </c>
      <c r="IF14199" s="200" t="s">
        <v>21823</v>
      </c>
    </row>
    <row r="14200" spans="237:240" x14ac:dyDescent="0.3">
      <c r="IC14200" s="200" t="s">
        <v>32392</v>
      </c>
      <c r="ID14200" s="200" t="s">
        <v>32397</v>
      </c>
      <c r="IE14200" s="200" t="s">
        <v>32398</v>
      </c>
      <c r="IF14200" s="200" t="s">
        <v>21823</v>
      </c>
    </row>
    <row r="14201" spans="237:240" x14ac:dyDescent="0.3">
      <c r="IC14201" s="200" t="s">
        <v>32399</v>
      </c>
      <c r="ID14201" s="200" t="s">
        <v>32400</v>
      </c>
      <c r="IE14201" s="200" t="s">
        <v>32401</v>
      </c>
      <c r="IF14201" s="200" t="s">
        <v>21823</v>
      </c>
    </row>
    <row r="14202" spans="237:240" x14ac:dyDescent="0.3">
      <c r="IC14202" s="200" t="s">
        <v>32402</v>
      </c>
      <c r="ID14202" s="200" t="s">
        <v>32403</v>
      </c>
      <c r="IE14202" s="200" t="s">
        <v>32404</v>
      </c>
      <c r="IF14202" s="200" t="s">
        <v>21823</v>
      </c>
    </row>
    <row r="14203" spans="237:240" x14ac:dyDescent="0.3">
      <c r="IC14203" s="200" t="s">
        <v>32405</v>
      </c>
      <c r="ID14203" s="200" t="s">
        <v>32406</v>
      </c>
      <c r="IE14203" s="200" t="s">
        <v>32407</v>
      </c>
      <c r="IF14203" s="200" t="s">
        <v>21823</v>
      </c>
    </row>
    <row r="14204" spans="237:240" x14ac:dyDescent="0.3">
      <c r="IC14204" s="200" t="s">
        <v>32408</v>
      </c>
      <c r="ID14204" s="200" t="s">
        <v>32409</v>
      </c>
      <c r="IE14204" s="200" t="s">
        <v>32410</v>
      </c>
      <c r="IF14204" s="200" t="s">
        <v>21823</v>
      </c>
    </row>
    <row r="14205" spans="237:240" x14ac:dyDescent="0.3">
      <c r="IC14205" s="200" t="s">
        <v>32411</v>
      </c>
      <c r="ID14205" s="200" t="s">
        <v>32412</v>
      </c>
      <c r="IE14205" s="200" t="s">
        <v>32413</v>
      </c>
      <c r="IF14205" s="200" t="s">
        <v>21823</v>
      </c>
    </row>
    <row r="14206" spans="237:240" x14ac:dyDescent="0.3">
      <c r="IC14206" s="200" t="s">
        <v>32414</v>
      </c>
      <c r="ID14206" s="200" t="s">
        <v>32415</v>
      </c>
      <c r="IE14206" s="200" t="s">
        <v>32416</v>
      </c>
      <c r="IF14206" s="200" t="s">
        <v>21823</v>
      </c>
    </row>
    <row r="14207" spans="237:240" x14ac:dyDescent="0.3">
      <c r="IC14207" s="200" t="s">
        <v>32417</v>
      </c>
      <c r="ID14207" s="200" t="s">
        <v>20116</v>
      </c>
      <c r="IE14207" s="200" t="s">
        <v>32418</v>
      </c>
      <c r="IF14207" s="200" t="s">
        <v>21823</v>
      </c>
    </row>
    <row r="14208" spans="237:240" x14ac:dyDescent="0.3">
      <c r="IC14208" s="200" t="s">
        <v>32419</v>
      </c>
      <c r="ID14208" s="200" t="s">
        <v>32420</v>
      </c>
      <c r="IE14208" s="200" t="s">
        <v>32421</v>
      </c>
      <c r="IF14208" s="200" t="s">
        <v>21823</v>
      </c>
    </row>
    <row r="14209" spans="237:240" x14ac:dyDescent="0.3">
      <c r="IC14209" s="200" t="s">
        <v>32422</v>
      </c>
      <c r="ID14209" s="200" t="s">
        <v>32423</v>
      </c>
      <c r="IE14209" s="200" t="s">
        <v>32424</v>
      </c>
      <c r="IF14209" s="200" t="s">
        <v>21823</v>
      </c>
    </row>
    <row r="14210" spans="237:240" x14ac:dyDescent="0.3">
      <c r="IC14210" s="200" t="s">
        <v>32425</v>
      </c>
      <c r="ID14210" s="200" t="s">
        <v>32426</v>
      </c>
      <c r="IE14210" s="200" t="s">
        <v>32427</v>
      </c>
      <c r="IF14210" s="200" t="s">
        <v>21823</v>
      </c>
    </row>
    <row r="14211" spans="237:240" x14ac:dyDescent="0.3">
      <c r="IC14211" s="200" t="s">
        <v>32428</v>
      </c>
      <c r="ID14211" s="200" t="s">
        <v>32429</v>
      </c>
      <c r="IE14211" s="200" t="s">
        <v>32430</v>
      </c>
      <c r="IF14211" s="200" t="s">
        <v>21823</v>
      </c>
    </row>
    <row r="14212" spans="237:240" x14ac:dyDescent="0.3">
      <c r="IC14212" s="200" t="s">
        <v>32428</v>
      </c>
      <c r="ID14212" s="200" t="s">
        <v>32431</v>
      </c>
      <c r="IE14212" s="200" t="s">
        <v>32432</v>
      </c>
      <c r="IF14212" s="200" t="s">
        <v>21823</v>
      </c>
    </row>
    <row r="14213" spans="237:240" x14ac:dyDescent="0.3">
      <c r="IC14213" s="200" t="s">
        <v>32433</v>
      </c>
      <c r="ID14213" s="200" t="s">
        <v>32434</v>
      </c>
      <c r="IE14213" s="200" t="s">
        <v>32435</v>
      </c>
      <c r="IF14213" s="200" t="s">
        <v>21823</v>
      </c>
    </row>
    <row r="14214" spans="237:240" x14ac:dyDescent="0.3">
      <c r="IC14214" s="200" t="s">
        <v>32436</v>
      </c>
      <c r="ID14214" s="200" t="s">
        <v>32437</v>
      </c>
      <c r="IE14214" s="200" t="s">
        <v>32438</v>
      </c>
      <c r="IF14214" s="200" t="s">
        <v>21823</v>
      </c>
    </row>
    <row r="14215" spans="237:240" x14ac:dyDescent="0.3">
      <c r="IC14215" s="200" t="s">
        <v>32439</v>
      </c>
      <c r="ID14215" s="200" t="s">
        <v>32440</v>
      </c>
      <c r="IE14215" s="200" t="s">
        <v>32441</v>
      </c>
      <c r="IF14215" s="200" t="s">
        <v>21823</v>
      </c>
    </row>
    <row r="14216" spans="237:240" x14ac:dyDescent="0.3">
      <c r="IC14216" s="200" t="s">
        <v>32442</v>
      </c>
      <c r="ID14216" s="200" t="s">
        <v>32443</v>
      </c>
      <c r="IE14216" s="200" t="s">
        <v>32444</v>
      </c>
      <c r="IF14216" s="200" t="s">
        <v>21823</v>
      </c>
    </row>
    <row r="14217" spans="237:240" x14ac:dyDescent="0.3">
      <c r="IC14217" s="200" t="s">
        <v>32445</v>
      </c>
      <c r="ID14217" s="200" t="s">
        <v>25317</v>
      </c>
      <c r="IE14217" s="200" t="s">
        <v>32446</v>
      </c>
      <c r="IF14217" s="200" t="s">
        <v>21823</v>
      </c>
    </row>
    <row r="14218" spans="237:240" x14ac:dyDescent="0.3">
      <c r="IC14218" s="200" t="s">
        <v>32447</v>
      </c>
      <c r="ID14218" s="200" t="s">
        <v>3985</v>
      </c>
      <c r="IE14218" s="200" t="s">
        <v>32448</v>
      </c>
      <c r="IF14218" s="200" t="s">
        <v>21823</v>
      </c>
    </row>
    <row r="14219" spans="237:240" x14ac:dyDescent="0.3">
      <c r="IC14219" s="200" t="s">
        <v>32449</v>
      </c>
      <c r="ID14219" s="200" t="s">
        <v>32450</v>
      </c>
      <c r="IE14219" s="200" t="s">
        <v>32451</v>
      </c>
      <c r="IF14219" s="200" t="s">
        <v>21823</v>
      </c>
    </row>
    <row r="14220" spans="237:240" x14ac:dyDescent="0.3">
      <c r="IC14220" s="200" t="s">
        <v>32452</v>
      </c>
      <c r="ID14220" s="200" t="s">
        <v>32453</v>
      </c>
      <c r="IE14220" s="200" t="s">
        <v>32454</v>
      </c>
      <c r="IF14220" s="200" t="s">
        <v>21823</v>
      </c>
    </row>
    <row r="14221" spans="237:240" x14ac:dyDescent="0.3">
      <c r="IC14221" s="200" t="s">
        <v>32455</v>
      </c>
      <c r="ID14221" s="200" t="s">
        <v>32456</v>
      </c>
      <c r="IE14221" s="200" t="s">
        <v>32457</v>
      </c>
      <c r="IF14221" s="200" t="s">
        <v>21823</v>
      </c>
    </row>
    <row r="14222" spans="237:240" x14ac:dyDescent="0.3">
      <c r="IC14222" s="200" t="s">
        <v>32455</v>
      </c>
      <c r="ID14222" s="200" t="s">
        <v>32458</v>
      </c>
      <c r="IE14222" s="200" t="s">
        <v>32459</v>
      </c>
      <c r="IF14222" s="200" t="s">
        <v>21823</v>
      </c>
    </row>
    <row r="14223" spans="237:240" x14ac:dyDescent="0.3">
      <c r="IC14223" s="200" t="s">
        <v>32460</v>
      </c>
      <c r="ID14223" s="200" t="s">
        <v>32461</v>
      </c>
      <c r="IE14223" s="200" t="s">
        <v>32462</v>
      </c>
      <c r="IF14223" s="200" t="s">
        <v>21823</v>
      </c>
    </row>
    <row r="14224" spans="237:240" x14ac:dyDescent="0.3">
      <c r="IC14224" s="200" t="s">
        <v>32463</v>
      </c>
      <c r="ID14224" s="200" t="s">
        <v>32464</v>
      </c>
      <c r="IE14224" s="200" t="s">
        <v>32465</v>
      </c>
      <c r="IF14224" s="200" t="s">
        <v>21823</v>
      </c>
    </row>
    <row r="14225" spans="237:240" x14ac:dyDescent="0.3">
      <c r="IC14225" s="200" t="s">
        <v>32463</v>
      </c>
      <c r="ID14225" s="200" t="s">
        <v>32466</v>
      </c>
      <c r="IE14225" s="200" t="s">
        <v>32467</v>
      </c>
      <c r="IF14225" s="200" t="s">
        <v>21823</v>
      </c>
    </row>
    <row r="14226" spans="237:240" x14ac:dyDescent="0.3">
      <c r="IC14226" s="200" t="s">
        <v>32463</v>
      </c>
      <c r="ID14226" s="200" t="s">
        <v>32468</v>
      </c>
      <c r="IE14226" s="200" t="s">
        <v>32469</v>
      </c>
      <c r="IF14226" s="200" t="s">
        <v>21823</v>
      </c>
    </row>
    <row r="14227" spans="237:240" x14ac:dyDescent="0.3">
      <c r="IC14227" s="200" t="s">
        <v>32463</v>
      </c>
      <c r="ID14227" s="200" t="s">
        <v>32470</v>
      </c>
      <c r="IE14227" s="200" t="s">
        <v>32471</v>
      </c>
      <c r="IF14227" s="200" t="s">
        <v>21823</v>
      </c>
    </row>
    <row r="14228" spans="237:240" x14ac:dyDescent="0.3">
      <c r="IC14228" s="200" t="s">
        <v>32472</v>
      </c>
      <c r="ID14228" s="200" t="s">
        <v>32473</v>
      </c>
      <c r="IE14228" s="200" t="s">
        <v>32474</v>
      </c>
      <c r="IF14228" s="200" t="s">
        <v>21823</v>
      </c>
    </row>
    <row r="14229" spans="237:240" x14ac:dyDescent="0.3">
      <c r="IC14229" s="200" t="s">
        <v>32475</v>
      </c>
      <c r="ID14229" s="200" t="s">
        <v>32476</v>
      </c>
      <c r="IE14229" s="200" t="s">
        <v>32477</v>
      </c>
      <c r="IF14229" s="200" t="s">
        <v>21823</v>
      </c>
    </row>
    <row r="14230" spans="237:240" x14ac:dyDescent="0.3">
      <c r="IC14230" s="200" t="s">
        <v>32478</v>
      </c>
      <c r="ID14230" s="200" t="s">
        <v>32479</v>
      </c>
      <c r="IE14230" s="200" t="s">
        <v>32480</v>
      </c>
      <c r="IF14230" s="200" t="s">
        <v>21823</v>
      </c>
    </row>
    <row r="14231" spans="237:240" x14ac:dyDescent="0.3">
      <c r="IC14231" s="200" t="s">
        <v>32481</v>
      </c>
      <c r="ID14231" s="200" t="s">
        <v>32482</v>
      </c>
      <c r="IE14231" s="200" t="s">
        <v>32483</v>
      </c>
      <c r="IF14231" s="200" t="s">
        <v>21823</v>
      </c>
    </row>
    <row r="14232" spans="237:240" x14ac:dyDescent="0.3">
      <c r="IC14232" s="200" t="s">
        <v>32484</v>
      </c>
      <c r="ID14232" s="200" t="s">
        <v>32485</v>
      </c>
      <c r="IE14232" s="200" t="s">
        <v>32486</v>
      </c>
      <c r="IF14232" s="200" t="s">
        <v>21823</v>
      </c>
    </row>
    <row r="14233" spans="237:240" x14ac:dyDescent="0.3">
      <c r="IC14233" s="200" t="s">
        <v>32487</v>
      </c>
      <c r="ID14233" s="200" t="s">
        <v>32488</v>
      </c>
      <c r="IE14233" s="200" t="s">
        <v>32489</v>
      </c>
      <c r="IF14233" s="200" t="s">
        <v>21823</v>
      </c>
    </row>
    <row r="14234" spans="237:240" x14ac:dyDescent="0.3">
      <c r="IC14234" s="200" t="s">
        <v>32490</v>
      </c>
      <c r="ID14234" s="200" t="s">
        <v>13863</v>
      </c>
      <c r="IE14234" s="200" t="s">
        <v>32491</v>
      </c>
      <c r="IF14234" s="200" t="s">
        <v>21823</v>
      </c>
    </row>
    <row r="14235" spans="237:240" x14ac:dyDescent="0.3">
      <c r="IC14235" s="200" t="s">
        <v>32492</v>
      </c>
      <c r="ID14235" s="200" t="s">
        <v>32493</v>
      </c>
      <c r="IE14235" s="200" t="s">
        <v>32494</v>
      </c>
      <c r="IF14235" s="200" t="s">
        <v>21823</v>
      </c>
    </row>
    <row r="14236" spans="237:240" x14ac:dyDescent="0.3">
      <c r="IC14236" s="200" t="s">
        <v>32495</v>
      </c>
      <c r="ID14236" s="200" t="s">
        <v>32496</v>
      </c>
      <c r="IE14236" s="200" t="s">
        <v>32497</v>
      </c>
      <c r="IF14236" s="200" t="s">
        <v>21823</v>
      </c>
    </row>
    <row r="14237" spans="237:240" x14ac:dyDescent="0.3">
      <c r="IC14237" s="200" t="s">
        <v>32498</v>
      </c>
      <c r="ID14237" s="200" t="s">
        <v>32499</v>
      </c>
      <c r="IE14237" s="200" t="s">
        <v>32500</v>
      </c>
      <c r="IF14237" s="200" t="s">
        <v>21823</v>
      </c>
    </row>
    <row r="14238" spans="237:240" x14ac:dyDescent="0.3">
      <c r="IC14238" s="200" t="s">
        <v>32501</v>
      </c>
      <c r="ID14238" s="200" t="s">
        <v>32502</v>
      </c>
      <c r="IE14238" s="200" t="s">
        <v>32503</v>
      </c>
      <c r="IF14238" s="200" t="s">
        <v>21823</v>
      </c>
    </row>
    <row r="14239" spans="237:240" x14ac:dyDescent="0.3">
      <c r="IC14239" s="200" t="s">
        <v>32504</v>
      </c>
      <c r="ID14239" s="200" t="s">
        <v>32505</v>
      </c>
      <c r="IE14239" s="200" t="s">
        <v>32506</v>
      </c>
      <c r="IF14239" s="200" t="s">
        <v>21823</v>
      </c>
    </row>
    <row r="14240" spans="237:240" x14ac:dyDescent="0.3">
      <c r="IC14240" s="200" t="s">
        <v>32507</v>
      </c>
      <c r="ID14240" s="200" t="s">
        <v>32508</v>
      </c>
      <c r="IE14240" s="200" t="s">
        <v>32509</v>
      </c>
      <c r="IF14240" s="200" t="s">
        <v>21823</v>
      </c>
    </row>
    <row r="14241" spans="237:240" x14ac:dyDescent="0.3">
      <c r="IC14241" s="200" t="s">
        <v>32510</v>
      </c>
      <c r="ID14241" s="200" t="s">
        <v>32511</v>
      </c>
      <c r="IE14241" s="200" t="s">
        <v>32512</v>
      </c>
      <c r="IF14241" s="200" t="s">
        <v>21823</v>
      </c>
    </row>
    <row r="14242" spans="237:240" x14ac:dyDescent="0.3">
      <c r="IC14242" s="200" t="s">
        <v>32513</v>
      </c>
      <c r="ID14242" s="200" t="s">
        <v>14608</v>
      </c>
      <c r="IE14242" s="200" t="s">
        <v>32514</v>
      </c>
      <c r="IF14242" s="200" t="s">
        <v>21823</v>
      </c>
    </row>
    <row r="14243" spans="237:240" x14ac:dyDescent="0.3">
      <c r="IC14243" s="200" t="s">
        <v>32515</v>
      </c>
      <c r="ID14243" s="200" t="s">
        <v>32516</v>
      </c>
      <c r="IE14243" s="200" t="s">
        <v>32517</v>
      </c>
      <c r="IF14243" s="200" t="s">
        <v>21823</v>
      </c>
    </row>
    <row r="14244" spans="237:240" x14ac:dyDescent="0.3">
      <c r="IC14244" s="200" t="s">
        <v>32518</v>
      </c>
      <c r="ID14244" s="200" t="s">
        <v>32519</v>
      </c>
      <c r="IE14244" s="200" t="s">
        <v>32520</v>
      </c>
      <c r="IF14244" s="200" t="s">
        <v>21823</v>
      </c>
    </row>
    <row r="14245" spans="237:240" x14ac:dyDescent="0.3">
      <c r="IC14245" s="200" t="s">
        <v>32521</v>
      </c>
      <c r="ID14245" s="200" t="s">
        <v>32522</v>
      </c>
      <c r="IE14245" s="200" t="s">
        <v>32523</v>
      </c>
      <c r="IF14245" s="200" t="s">
        <v>21823</v>
      </c>
    </row>
    <row r="14246" spans="237:240" x14ac:dyDescent="0.3">
      <c r="IC14246" s="200" t="s">
        <v>32521</v>
      </c>
      <c r="ID14246" s="200" t="s">
        <v>32524</v>
      </c>
      <c r="IE14246" s="200" t="s">
        <v>32525</v>
      </c>
      <c r="IF14246" s="200" t="s">
        <v>21823</v>
      </c>
    </row>
    <row r="14247" spans="237:240" x14ac:dyDescent="0.3">
      <c r="IC14247" s="200" t="s">
        <v>32526</v>
      </c>
      <c r="ID14247" s="200" t="s">
        <v>32527</v>
      </c>
      <c r="IE14247" s="200" t="s">
        <v>32528</v>
      </c>
      <c r="IF14247" s="200" t="s">
        <v>21823</v>
      </c>
    </row>
    <row r="14248" spans="237:240" x14ac:dyDescent="0.3">
      <c r="IC14248" s="200" t="s">
        <v>32526</v>
      </c>
      <c r="ID14248" s="200" t="s">
        <v>32529</v>
      </c>
      <c r="IE14248" s="200" t="s">
        <v>32530</v>
      </c>
      <c r="IF14248" s="200" t="s">
        <v>21823</v>
      </c>
    </row>
    <row r="14249" spans="237:240" x14ac:dyDescent="0.3">
      <c r="IC14249" s="200" t="s">
        <v>32531</v>
      </c>
      <c r="ID14249" s="200" t="s">
        <v>32532</v>
      </c>
      <c r="IE14249" s="200" t="s">
        <v>32533</v>
      </c>
      <c r="IF14249" s="200" t="s">
        <v>21823</v>
      </c>
    </row>
    <row r="14250" spans="237:240" x14ac:dyDescent="0.3">
      <c r="IC14250" s="200" t="s">
        <v>32534</v>
      </c>
      <c r="ID14250" s="200" t="s">
        <v>32535</v>
      </c>
      <c r="IE14250" s="200" t="s">
        <v>32536</v>
      </c>
      <c r="IF14250" s="200" t="s">
        <v>21823</v>
      </c>
    </row>
    <row r="14251" spans="237:240" x14ac:dyDescent="0.3">
      <c r="IC14251" s="200" t="s">
        <v>32537</v>
      </c>
      <c r="ID14251" s="200" t="s">
        <v>32538</v>
      </c>
      <c r="IE14251" s="200" t="s">
        <v>32539</v>
      </c>
      <c r="IF14251" s="200" t="s">
        <v>21823</v>
      </c>
    </row>
    <row r="14252" spans="237:240" x14ac:dyDescent="0.3">
      <c r="IC14252" s="200" t="s">
        <v>32540</v>
      </c>
      <c r="ID14252" s="200" t="s">
        <v>27383</v>
      </c>
      <c r="IE14252" s="200" t="s">
        <v>32541</v>
      </c>
      <c r="IF14252" s="200" t="s">
        <v>21823</v>
      </c>
    </row>
    <row r="14253" spans="237:240" x14ac:dyDescent="0.3">
      <c r="IC14253" s="200" t="s">
        <v>32540</v>
      </c>
      <c r="ID14253" s="200" t="s">
        <v>32542</v>
      </c>
      <c r="IE14253" s="200" t="s">
        <v>32543</v>
      </c>
      <c r="IF14253" s="200" t="s">
        <v>21823</v>
      </c>
    </row>
    <row r="14254" spans="237:240" x14ac:dyDescent="0.3">
      <c r="IC14254" s="200" t="s">
        <v>32544</v>
      </c>
      <c r="ID14254" s="200" t="s">
        <v>32545</v>
      </c>
      <c r="IE14254" s="200" t="s">
        <v>32546</v>
      </c>
      <c r="IF14254" s="200" t="s">
        <v>21823</v>
      </c>
    </row>
    <row r="14255" spans="237:240" x14ac:dyDescent="0.3">
      <c r="IC14255" s="200" t="s">
        <v>32547</v>
      </c>
      <c r="ID14255" s="200" t="s">
        <v>23798</v>
      </c>
      <c r="IE14255" s="200" t="s">
        <v>32548</v>
      </c>
      <c r="IF14255" s="200" t="s">
        <v>21823</v>
      </c>
    </row>
    <row r="14256" spans="237:240" x14ac:dyDescent="0.3">
      <c r="IC14256" s="200" t="s">
        <v>32549</v>
      </c>
      <c r="ID14256" s="200" t="s">
        <v>32550</v>
      </c>
      <c r="IE14256" s="200" t="s">
        <v>32551</v>
      </c>
      <c r="IF14256" s="200" t="s">
        <v>21823</v>
      </c>
    </row>
    <row r="14257" spans="237:240" x14ac:dyDescent="0.3">
      <c r="IC14257" s="200" t="s">
        <v>32552</v>
      </c>
      <c r="ID14257" s="200" t="s">
        <v>32553</v>
      </c>
      <c r="IE14257" s="200" t="s">
        <v>32554</v>
      </c>
      <c r="IF14257" s="200" t="s">
        <v>21823</v>
      </c>
    </row>
    <row r="14258" spans="237:240" x14ac:dyDescent="0.3">
      <c r="IC14258" s="200" t="s">
        <v>32555</v>
      </c>
      <c r="ID14258" s="200" t="s">
        <v>32556</v>
      </c>
      <c r="IE14258" s="200" t="s">
        <v>32557</v>
      </c>
      <c r="IF14258" s="200" t="s">
        <v>21823</v>
      </c>
    </row>
    <row r="14259" spans="237:240" x14ac:dyDescent="0.3">
      <c r="IC14259" s="200" t="s">
        <v>32555</v>
      </c>
      <c r="ID14259" s="200" t="s">
        <v>32558</v>
      </c>
      <c r="IE14259" s="200" t="s">
        <v>32559</v>
      </c>
      <c r="IF14259" s="200" t="s">
        <v>21823</v>
      </c>
    </row>
    <row r="14260" spans="237:240" x14ac:dyDescent="0.3">
      <c r="IC14260" s="200" t="s">
        <v>32560</v>
      </c>
      <c r="ID14260" s="200" t="s">
        <v>32561</v>
      </c>
      <c r="IE14260" s="200" t="s">
        <v>32562</v>
      </c>
      <c r="IF14260" s="200" t="s">
        <v>21823</v>
      </c>
    </row>
    <row r="14261" spans="237:240" x14ac:dyDescent="0.3">
      <c r="IC14261" s="200" t="s">
        <v>32560</v>
      </c>
      <c r="ID14261" s="200" t="s">
        <v>32563</v>
      </c>
      <c r="IE14261" s="200" t="s">
        <v>32564</v>
      </c>
      <c r="IF14261" s="200" t="s">
        <v>21823</v>
      </c>
    </row>
    <row r="14262" spans="237:240" x14ac:dyDescent="0.3">
      <c r="IC14262" s="200" t="s">
        <v>32560</v>
      </c>
      <c r="ID14262" s="200" t="s">
        <v>32565</v>
      </c>
      <c r="IE14262" s="200" t="s">
        <v>32566</v>
      </c>
      <c r="IF14262" s="200" t="s">
        <v>21823</v>
      </c>
    </row>
    <row r="14263" spans="237:240" x14ac:dyDescent="0.3">
      <c r="IC14263" s="200" t="s">
        <v>32560</v>
      </c>
      <c r="ID14263" s="200" t="s">
        <v>32567</v>
      </c>
      <c r="IE14263" s="200" t="s">
        <v>32568</v>
      </c>
      <c r="IF14263" s="200" t="s">
        <v>21823</v>
      </c>
    </row>
    <row r="14264" spans="237:240" x14ac:dyDescent="0.3">
      <c r="IC14264" s="200" t="s">
        <v>32560</v>
      </c>
      <c r="ID14264" s="200" t="s">
        <v>32569</v>
      </c>
      <c r="IE14264" s="200" t="s">
        <v>32570</v>
      </c>
      <c r="IF14264" s="200" t="s">
        <v>21823</v>
      </c>
    </row>
    <row r="14265" spans="237:240" x14ac:dyDescent="0.3">
      <c r="IC14265" s="200" t="s">
        <v>32571</v>
      </c>
      <c r="ID14265" s="200" t="s">
        <v>32572</v>
      </c>
      <c r="IE14265" s="200" t="s">
        <v>32573</v>
      </c>
      <c r="IF14265" s="200" t="s">
        <v>21823</v>
      </c>
    </row>
    <row r="14266" spans="237:240" x14ac:dyDescent="0.3">
      <c r="IC14266" s="200" t="s">
        <v>32574</v>
      </c>
      <c r="ID14266" s="200" t="s">
        <v>32575</v>
      </c>
      <c r="IE14266" s="200" t="s">
        <v>32576</v>
      </c>
      <c r="IF14266" s="200" t="s">
        <v>21823</v>
      </c>
    </row>
    <row r="14267" spans="237:240" x14ac:dyDescent="0.3">
      <c r="IC14267" s="200" t="s">
        <v>32574</v>
      </c>
      <c r="ID14267" s="200" t="s">
        <v>32577</v>
      </c>
      <c r="IE14267" s="200" t="s">
        <v>32578</v>
      </c>
      <c r="IF14267" s="200" t="s">
        <v>21823</v>
      </c>
    </row>
    <row r="14268" spans="237:240" x14ac:dyDescent="0.3">
      <c r="IC14268" s="200" t="s">
        <v>32579</v>
      </c>
      <c r="ID14268" s="200" t="s">
        <v>32580</v>
      </c>
      <c r="IE14268" s="200" t="s">
        <v>32581</v>
      </c>
      <c r="IF14268" s="200" t="s">
        <v>21823</v>
      </c>
    </row>
    <row r="14269" spans="237:240" x14ac:dyDescent="0.3">
      <c r="IC14269" s="200" t="s">
        <v>32582</v>
      </c>
      <c r="ID14269" s="200" t="s">
        <v>32583</v>
      </c>
      <c r="IE14269" s="200" t="s">
        <v>32584</v>
      </c>
      <c r="IF14269" s="200" t="s">
        <v>21823</v>
      </c>
    </row>
    <row r="14270" spans="237:240" x14ac:dyDescent="0.3">
      <c r="IC14270" s="200" t="s">
        <v>32582</v>
      </c>
      <c r="ID14270" s="200" t="s">
        <v>32585</v>
      </c>
      <c r="IE14270" s="200" t="s">
        <v>32586</v>
      </c>
      <c r="IF14270" s="200" t="s">
        <v>21823</v>
      </c>
    </row>
    <row r="14271" spans="237:240" x14ac:dyDescent="0.3">
      <c r="IC14271" s="200" t="s">
        <v>32582</v>
      </c>
      <c r="ID14271" s="200" t="s">
        <v>32587</v>
      </c>
      <c r="IE14271" s="200" t="s">
        <v>32588</v>
      </c>
      <c r="IF14271" s="200" t="s">
        <v>21823</v>
      </c>
    </row>
    <row r="14272" spans="237:240" x14ac:dyDescent="0.3">
      <c r="IC14272" s="200" t="s">
        <v>32589</v>
      </c>
      <c r="ID14272" s="200" t="s">
        <v>32590</v>
      </c>
      <c r="IE14272" s="200" t="s">
        <v>32591</v>
      </c>
      <c r="IF14272" s="200" t="s">
        <v>21823</v>
      </c>
    </row>
    <row r="14273" spans="237:240" x14ac:dyDescent="0.3">
      <c r="IC14273" s="200" t="s">
        <v>32589</v>
      </c>
      <c r="ID14273" s="200" t="s">
        <v>32592</v>
      </c>
      <c r="IE14273" s="200" t="s">
        <v>32593</v>
      </c>
      <c r="IF14273" s="200" t="s">
        <v>21823</v>
      </c>
    </row>
    <row r="14274" spans="237:240" x14ac:dyDescent="0.3">
      <c r="IC14274" s="200" t="s">
        <v>32589</v>
      </c>
      <c r="ID14274" s="200" t="s">
        <v>32594</v>
      </c>
      <c r="IE14274" s="200" t="s">
        <v>32595</v>
      </c>
      <c r="IF14274" s="200" t="s">
        <v>21823</v>
      </c>
    </row>
    <row r="14275" spans="237:240" x14ac:dyDescent="0.3">
      <c r="IC14275" s="200" t="s">
        <v>32596</v>
      </c>
      <c r="ID14275" s="200" t="s">
        <v>32597</v>
      </c>
      <c r="IE14275" s="200" t="s">
        <v>32598</v>
      </c>
      <c r="IF14275" s="200" t="s">
        <v>21823</v>
      </c>
    </row>
    <row r="14276" spans="237:240" x14ac:dyDescent="0.3">
      <c r="IC14276" s="200" t="s">
        <v>32599</v>
      </c>
      <c r="ID14276" s="200" t="s">
        <v>32600</v>
      </c>
      <c r="IE14276" s="200" t="s">
        <v>32601</v>
      </c>
      <c r="IF14276" s="200" t="s">
        <v>21823</v>
      </c>
    </row>
    <row r="14277" spans="237:240" x14ac:dyDescent="0.3">
      <c r="IC14277" s="200" t="s">
        <v>32599</v>
      </c>
      <c r="ID14277" s="200" t="s">
        <v>32602</v>
      </c>
      <c r="IE14277" s="200" t="s">
        <v>32603</v>
      </c>
      <c r="IF14277" s="200" t="s">
        <v>21823</v>
      </c>
    </row>
    <row r="14278" spans="237:240" x14ac:dyDescent="0.3">
      <c r="IC14278" s="200" t="s">
        <v>32599</v>
      </c>
      <c r="ID14278" s="200" t="s">
        <v>32604</v>
      </c>
      <c r="IE14278" s="200" t="s">
        <v>32605</v>
      </c>
      <c r="IF14278" s="200" t="s">
        <v>21823</v>
      </c>
    </row>
    <row r="14279" spans="237:240" x14ac:dyDescent="0.3">
      <c r="IC14279" s="200" t="s">
        <v>32606</v>
      </c>
      <c r="ID14279" s="200" t="s">
        <v>32607</v>
      </c>
      <c r="IE14279" s="200" t="s">
        <v>32608</v>
      </c>
      <c r="IF14279" s="200" t="s">
        <v>21823</v>
      </c>
    </row>
    <row r="14280" spans="237:240" x14ac:dyDescent="0.3">
      <c r="IC14280" s="200" t="s">
        <v>32609</v>
      </c>
      <c r="ID14280" s="200" t="s">
        <v>32610</v>
      </c>
      <c r="IE14280" s="200" t="s">
        <v>32611</v>
      </c>
      <c r="IF14280" s="200" t="s">
        <v>21823</v>
      </c>
    </row>
    <row r="14281" spans="237:240" x14ac:dyDescent="0.3">
      <c r="IC14281" s="200" t="s">
        <v>32612</v>
      </c>
      <c r="ID14281" s="200" t="s">
        <v>32613</v>
      </c>
      <c r="IE14281" s="200" t="s">
        <v>32614</v>
      </c>
      <c r="IF14281" s="200" t="s">
        <v>21823</v>
      </c>
    </row>
    <row r="14282" spans="237:240" x14ac:dyDescent="0.3">
      <c r="IC14282" s="200" t="s">
        <v>32612</v>
      </c>
      <c r="ID14282" s="200" t="s">
        <v>32615</v>
      </c>
      <c r="IE14282" s="200" t="s">
        <v>32616</v>
      </c>
      <c r="IF14282" s="200" t="s">
        <v>21823</v>
      </c>
    </row>
    <row r="14283" spans="237:240" x14ac:dyDescent="0.3">
      <c r="IC14283" s="200" t="s">
        <v>32612</v>
      </c>
      <c r="ID14283" s="200" t="s">
        <v>32617</v>
      </c>
      <c r="IE14283" s="200" t="s">
        <v>32618</v>
      </c>
      <c r="IF14283" s="200" t="s">
        <v>21823</v>
      </c>
    </row>
    <row r="14284" spans="237:240" x14ac:dyDescent="0.3">
      <c r="IC14284" s="200" t="s">
        <v>32612</v>
      </c>
      <c r="ID14284" s="200" t="s">
        <v>32619</v>
      </c>
      <c r="IE14284" s="200" t="s">
        <v>32620</v>
      </c>
      <c r="IF14284" s="200" t="s">
        <v>21823</v>
      </c>
    </row>
    <row r="14285" spans="237:240" x14ac:dyDescent="0.3">
      <c r="IC14285" s="200" t="s">
        <v>32612</v>
      </c>
      <c r="ID14285" s="200" t="s">
        <v>32621</v>
      </c>
      <c r="IE14285" s="200" t="s">
        <v>32622</v>
      </c>
      <c r="IF14285" s="200" t="s">
        <v>21823</v>
      </c>
    </row>
    <row r="14286" spans="237:240" x14ac:dyDescent="0.3">
      <c r="IC14286" s="200" t="s">
        <v>32623</v>
      </c>
      <c r="ID14286" s="200" t="s">
        <v>32624</v>
      </c>
      <c r="IE14286" s="200" t="s">
        <v>32625</v>
      </c>
      <c r="IF14286" s="200" t="s">
        <v>21823</v>
      </c>
    </row>
    <row r="14287" spans="237:240" x14ac:dyDescent="0.3">
      <c r="IC14287" s="200" t="s">
        <v>32626</v>
      </c>
      <c r="ID14287" s="200" t="s">
        <v>32627</v>
      </c>
      <c r="IE14287" s="200" t="s">
        <v>32628</v>
      </c>
      <c r="IF14287" s="200" t="s">
        <v>21823</v>
      </c>
    </row>
    <row r="14288" spans="237:240" x14ac:dyDescent="0.3">
      <c r="IC14288" s="200" t="s">
        <v>32629</v>
      </c>
      <c r="ID14288" s="200" t="s">
        <v>32630</v>
      </c>
      <c r="IE14288" s="200" t="s">
        <v>32631</v>
      </c>
      <c r="IF14288" s="200" t="s">
        <v>21823</v>
      </c>
    </row>
    <row r="14289" spans="237:240" x14ac:dyDescent="0.3">
      <c r="IC14289" s="200" t="s">
        <v>32632</v>
      </c>
      <c r="ID14289" s="200" t="s">
        <v>32630</v>
      </c>
      <c r="IE14289" s="200" t="s">
        <v>32631</v>
      </c>
      <c r="IF14289" s="200" t="s">
        <v>21823</v>
      </c>
    </row>
    <row r="14290" spans="237:240" x14ac:dyDescent="0.3">
      <c r="IC14290" s="200" t="s">
        <v>32633</v>
      </c>
      <c r="ID14290" s="200" t="s">
        <v>32630</v>
      </c>
      <c r="IE14290" s="200" t="s">
        <v>32631</v>
      </c>
      <c r="IF14290" s="200" t="s">
        <v>21823</v>
      </c>
    </row>
    <row r="14291" spans="237:240" x14ac:dyDescent="0.3">
      <c r="IC14291" s="200" t="s">
        <v>32634</v>
      </c>
      <c r="ID14291" s="200" t="s">
        <v>32635</v>
      </c>
      <c r="IE14291" s="200" t="s">
        <v>32636</v>
      </c>
      <c r="IF14291" s="200" t="s">
        <v>21823</v>
      </c>
    </row>
    <row r="14292" spans="237:240" x14ac:dyDescent="0.3">
      <c r="IC14292" s="200" t="s">
        <v>32637</v>
      </c>
      <c r="ID14292" s="200" t="s">
        <v>32638</v>
      </c>
      <c r="IE14292" s="200" t="s">
        <v>32639</v>
      </c>
      <c r="IF14292" s="200" t="s">
        <v>21823</v>
      </c>
    </row>
    <row r="14293" spans="237:240" x14ac:dyDescent="0.3">
      <c r="IC14293" s="200" t="s">
        <v>32640</v>
      </c>
      <c r="ID14293" s="200" t="s">
        <v>32641</v>
      </c>
      <c r="IE14293" s="200" t="s">
        <v>32642</v>
      </c>
      <c r="IF14293" s="200" t="s">
        <v>21823</v>
      </c>
    </row>
    <row r="14294" spans="237:240" x14ac:dyDescent="0.3">
      <c r="IC14294" s="200" t="s">
        <v>32640</v>
      </c>
      <c r="ID14294" s="200" t="s">
        <v>32643</v>
      </c>
      <c r="IE14294" s="200" t="s">
        <v>32644</v>
      </c>
      <c r="IF14294" s="200" t="s">
        <v>21823</v>
      </c>
    </row>
    <row r="14295" spans="237:240" x14ac:dyDescent="0.3">
      <c r="IC14295" s="200" t="s">
        <v>32645</v>
      </c>
      <c r="ID14295" s="200" t="s">
        <v>32646</v>
      </c>
      <c r="IE14295" s="200" t="s">
        <v>32647</v>
      </c>
      <c r="IF14295" s="200" t="s">
        <v>21823</v>
      </c>
    </row>
    <row r="14296" spans="237:240" x14ac:dyDescent="0.3">
      <c r="IC14296" s="200" t="s">
        <v>32648</v>
      </c>
      <c r="ID14296" s="200" t="s">
        <v>32649</v>
      </c>
      <c r="IE14296" s="200" t="s">
        <v>32650</v>
      </c>
      <c r="IF14296" s="200" t="s">
        <v>21823</v>
      </c>
    </row>
    <row r="14297" spans="237:240" x14ac:dyDescent="0.3">
      <c r="IC14297" s="200" t="s">
        <v>32651</v>
      </c>
      <c r="ID14297" s="200" t="s">
        <v>32652</v>
      </c>
      <c r="IE14297" s="200" t="s">
        <v>32653</v>
      </c>
      <c r="IF14297" s="200" t="s">
        <v>21823</v>
      </c>
    </row>
    <row r="14298" spans="237:240" x14ac:dyDescent="0.3">
      <c r="IC14298" s="200" t="s">
        <v>32654</v>
      </c>
      <c r="ID14298" s="200" t="s">
        <v>32655</v>
      </c>
      <c r="IE14298" s="200" t="s">
        <v>32656</v>
      </c>
      <c r="IF14298" s="200" t="s">
        <v>21823</v>
      </c>
    </row>
    <row r="14299" spans="237:240" x14ac:dyDescent="0.3">
      <c r="IC14299" s="200" t="s">
        <v>32657</v>
      </c>
      <c r="ID14299" s="200" t="s">
        <v>32658</v>
      </c>
      <c r="IE14299" s="200" t="s">
        <v>32659</v>
      </c>
      <c r="IF14299" s="200" t="s">
        <v>21823</v>
      </c>
    </row>
    <row r="14300" spans="237:240" x14ac:dyDescent="0.3">
      <c r="IC14300" s="200" t="s">
        <v>32660</v>
      </c>
      <c r="ID14300" s="200" t="s">
        <v>32661</v>
      </c>
      <c r="IE14300" s="200" t="s">
        <v>32662</v>
      </c>
      <c r="IF14300" s="200" t="s">
        <v>21823</v>
      </c>
    </row>
    <row r="14301" spans="237:240" x14ac:dyDescent="0.3">
      <c r="IC14301" s="200" t="s">
        <v>32663</v>
      </c>
      <c r="ID14301" s="200" t="s">
        <v>32664</v>
      </c>
      <c r="IE14301" s="200" t="s">
        <v>32665</v>
      </c>
      <c r="IF14301" s="200" t="s">
        <v>21823</v>
      </c>
    </row>
    <row r="14302" spans="237:240" x14ac:dyDescent="0.3">
      <c r="IC14302" s="200" t="s">
        <v>32666</v>
      </c>
      <c r="ID14302" s="200" t="s">
        <v>32667</v>
      </c>
      <c r="IE14302" s="200" t="s">
        <v>32668</v>
      </c>
      <c r="IF14302" s="200" t="s">
        <v>21823</v>
      </c>
    </row>
    <row r="14303" spans="237:240" x14ac:dyDescent="0.3">
      <c r="IC14303" s="200" t="s">
        <v>32669</v>
      </c>
      <c r="ID14303" s="200" t="s">
        <v>32670</v>
      </c>
      <c r="IE14303" s="200" t="s">
        <v>32671</v>
      </c>
      <c r="IF14303" s="200" t="s">
        <v>21823</v>
      </c>
    </row>
    <row r="14304" spans="237:240" x14ac:dyDescent="0.3">
      <c r="IC14304" s="200" t="s">
        <v>32672</v>
      </c>
      <c r="ID14304" s="200" t="s">
        <v>32673</v>
      </c>
      <c r="IE14304" s="200" t="s">
        <v>32674</v>
      </c>
      <c r="IF14304" s="200" t="s">
        <v>21823</v>
      </c>
    </row>
    <row r="14305" spans="237:240" x14ac:dyDescent="0.3">
      <c r="IC14305" s="200" t="s">
        <v>32675</v>
      </c>
      <c r="ID14305" s="200" t="s">
        <v>32676</v>
      </c>
      <c r="IE14305" s="200" t="s">
        <v>32677</v>
      </c>
      <c r="IF14305" s="200" t="s">
        <v>21823</v>
      </c>
    </row>
    <row r="14306" spans="237:240" x14ac:dyDescent="0.3">
      <c r="IC14306" s="200" t="s">
        <v>32678</v>
      </c>
      <c r="ID14306" s="200" t="s">
        <v>13813</v>
      </c>
      <c r="IE14306" s="200" t="s">
        <v>32679</v>
      </c>
      <c r="IF14306" s="200" t="s">
        <v>21823</v>
      </c>
    </row>
    <row r="14307" spans="237:240" x14ac:dyDescent="0.3">
      <c r="IC14307" s="200" t="s">
        <v>32680</v>
      </c>
      <c r="ID14307" s="200" t="s">
        <v>32681</v>
      </c>
      <c r="IE14307" s="200" t="s">
        <v>32682</v>
      </c>
      <c r="IF14307" s="200" t="s">
        <v>21823</v>
      </c>
    </row>
    <row r="14308" spans="237:240" x14ac:dyDescent="0.3">
      <c r="IC14308" s="200" t="s">
        <v>32683</v>
      </c>
      <c r="ID14308" s="200" t="s">
        <v>32684</v>
      </c>
      <c r="IE14308" s="200" t="s">
        <v>32685</v>
      </c>
      <c r="IF14308" s="200" t="s">
        <v>21823</v>
      </c>
    </row>
    <row r="14309" spans="237:240" x14ac:dyDescent="0.3">
      <c r="IC14309" s="200" t="s">
        <v>32686</v>
      </c>
      <c r="ID14309" s="200" t="s">
        <v>32687</v>
      </c>
      <c r="IE14309" s="200" t="s">
        <v>32688</v>
      </c>
      <c r="IF14309" s="200" t="s">
        <v>21823</v>
      </c>
    </row>
    <row r="14310" spans="237:240" x14ac:dyDescent="0.3">
      <c r="IC14310" s="200" t="s">
        <v>32689</v>
      </c>
      <c r="ID14310" s="200" t="s">
        <v>32690</v>
      </c>
      <c r="IE14310" s="200" t="s">
        <v>32691</v>
      </c>
      <c r="IF14310" s="200" t="s">
        <v>21823</v>
      </c>
    </row>
    <row r="14311" spans="237:240" x14ac:dyDescent="0.3">
      <c r="IC14311" s="200" t="s">
        <v>32692</v>
      </c>
      <c r="ID14311" s="200" t="s">
        <v>32693</v>
      </c>
      <c r="IE14311" s="200" t="s">
        <v>32694</v>
      </c>
      <c r="IF14311" s="200" t="s">
        <v>21823</v>
      </c>
    </row>
    <row r="14312" spans="237:240" x14ac:dyDescent="0.3">
      <c r="IC14312" s="200" t="s">
        <v>32695</v>
      </c>
      <c r="ID14312" s="200" t="s">
        <v>32696</v>
      </c>
      <c r="IE14312" s="200" t="s">
        <v>32697</v>
      </c>
      <c r="IF14312" s="200" t="s">
        <v>21823</v>
      </c>
    </row>
    <row r="14313" spans="237:240" x14ac:dyDescent="0.3">
      <c r="IC14313" s="200" t="s">
        <v>32698</v>
      </c>
      <c r="ID14313" s="200" t="s">
        <v>32699</v>
      </c>
      <c r="IE14313" s="200" t="s">
        <v>32700</v>
      </c>
      <c r="IF14313" s="200" t="s">
        <v>21823</v>
      </c>
    </row>
    <row r="14314" spans="237:240" x14ac:dyDescent="0.3">
      <c r="IC14314" s="200" t="s">
        <v>32701</v>
      </c>
      <c r="ID14314" s="200" t="s">
        <v>32702</v>
      </c>
      <c r="IE14314" s="200" t="s">
        <v>32703</v>
      </c>
      <c r="IF14314" s="200" t="s">
        <v>21823</v>
      </c>
    </row>
    <row r="14315" spans="237:240" x14ac:dyDescent="0.3">
      <c r="IC14315" s="200" t="s">
        <v>32704</v>
      </c>
      <c r="ID14315" s="200" t="s">
        <v>32705</v>
      </c>
      <c r="IE14315" s="200" t="s">
        <v>32706</v>
      </c>
      <c r="IF14315" s="200" t="s">
        <v>21823</v>
      </c>
    </row>
    <row r="14316" spans="237:240" x14ac:dyDescent="0.3">
      <c r="IC14316" s="200" t="s">
        <v>32707</v>
      </c>
      <c r="ID14316" s="200" t="s">
        <v>32708</v>
      </c>
      <c r="IE14316" s="200" t="s">
        <v>32709</v>
      </c>
      <c r="IF14316" s="200" t="s">
        <v>21823</v>
      </c>
    </row>
    <row r="14317" spans="237:240" x14ac:dyDescent="0.3">
      <c r="IC14317" s="200" t="s">
        <v>32710</v>
      </c>
      <c r="ID14317" s="200" t="s">
        <v>32711</v>
      </c>
      <c r="IE14317" s="200" t="s">
        <v>32712</v>
      </c>
      <c r="IF14317" s="200" t="s">
        <v>21823</v>
      </c>
    </row>
    <row r="14318" spans="237:240" x14ac:dyDescent="0.3">
      <c r="IC14318" s="200" t="s">
        <v>32713</v>
      </c>
      <c r="ID14318" s="200" t="s">
        <v>32714</v>
      </c>
      <c r="IE14318" s="200" t="s">
        <v>32715</v>
      </c>
      <c r="IF14318" s="200" t="s">
        <v>21823</v>
      </c>
    </row>
    <row r="14319" spans="237:240" x14ac:dyDescent="0.3">
      <c r="IC14319" s="200" t="s">
        <v>32716</v>
      </c>
      <c r="ID14319" s="200" t="s">
        <v>32717</v>
      </c>
      <c r="IE14319" s="200" t="s">
        <v>32718</v>
      </c>
      <c r="IF14319" s="200" t="s">
        <v>21823</v>
      </c>
    </row>
    <row r="14320" spans="237:240" x14ac:dyDescent="0.3">
      <c r="IC14320" s="200" t="s">
        <v>32719</v>
      </c>
      <c r="ID14320" s="200" t="s">
        <v>32720</v>
      </c>
      <c r="IE14320" s="200" t="s">
        <v>32721</v>
      </c>
      <c r="IF14320" s="200" t="s">
        <v>21823</v>
      </c>
    </row>
    <row r="14321" spans="237:240" x14ac:dyDescent="0.3">
      <c r="IC14321" s="200" t="s">
        <v>32722</v>
      </c>
      <c r="ID14321" s="200" t="s">
        <v>32723</v>
      </c>
      <c r="IE14321" s="200" t="s">
        <v>32724</v>
      </c>
      <c r="IF14321" s="200" t="s">
        <v>21823</v>
      </c>
    </row>
    <row r="14322" spans="237:240" x14ac:dyDescent="0.3">
      <c r="IC14322" s="200" t="s">
        <v>32725</v>
      </c>
      <c r="ID14322" s="200" t="s">
        <v>32726</v>
      </c>
      <c r="IE14322" s="200" t="s">
        <v>32727</v>
      </c>
      <c r="IF14322" s="200" t="s">
        <v>21823</v>
      </c>
    </row>
    <row r="14323" spans="237:240" x14ac:dyDescent="0.3">
      <c r="IC14323" s="200" t="s">
        <v>32728</v>
      </c>
      <c r="ID14323" s="200" t="s">
        <v>32729</v>
      </c>
      <c r="IE14323" s="200" t="s">
        <v>32730</v>
      </c>
      <c r="IF14323" s="200" t="s">
        <v>21823</v>
      </c>
    </row>
    <row r="14324" spans="237:240" x14ac:dyDescent="0.3">
      <c r="IC14324" s="200" t="s">
        <v>32731</v>
      </c>
      <c r="ID14324" s="200" t="s">
        <v>32732</v>
      </c>
      <c r="IE14324" s="200" t="s">
        <v>32733</v>
      </c>
      <c r="IF14324" s="200" t="s">
        <v>21823</v>
      </c>
    </row>
    <row r="14325" spans="237:240" x14ac:dyDescent="0.3">
      <c r="IC14325" s="200" t="s">
        <v>32734</v>
      </c>
      <c r="ID14325" s="200" t="s">
        <v>32735</v>
      </c>
      <c r="IE14325" s="200" t="s">
        <v>32736</v>
      </c>
      <c r="IF14325" s="200" t="s">
        <v>21823</v>
      </c>
    </row>
    <row r="14326" spans="237:240" x14ac:dyDescent="0.3">
      <c r="IC14326" s="200" t="s">
        <v>32737</v>
      </c>
      <c r="ID14326" s="200" t="s">
        <v>32738</v>
      </c>
      <c r="IE14326" s="200" t="s">
        <v>32739</v>
      </c>
      <c r="IF14326" s="200" t="s">
        <v>21823</v>
      </c>
    </row>
    <row r="14327" spans="237:240" x14ac:dyDescent="0.3">
      <c r="IC14327" s="200" t="s">
        <v>32740</v>
      </c>
      <c r="ID14327" s="200" t="s">
        <v>32741</v>
      </c>
      <c r="IE14327" s="200" t="s">
        <v>32742</v>
      </c>
      <c r="IF14327" s="200" t="s">
        <v>21823</v>
      </c>
    </row>
    <row r="14328" spans="237:240" x14ac:dyDescent="0.3">
      <c r="IC14328" s="200" t="s">
        <v>32743</v>
      </c>
      <c r="ID14328" s="200" t="s">
        <v>32744</v>
      </c>
      <c r="IE14328" s="200" t="s">
        <v>32745</v>
      </c>
      <c r="IF14328" s="200" t="s">
        <v>21823</v>
      </c>
    </row>
    <row r="14329" spans="237:240" x14ac:dyDescent="0.3">
      <c r="IC14329" s="200" t="s">
        <v>32746</v>
      </c>
      <c r="ID14329" s="200" t="s">
        <v>32747</v>
      </c>
      <c r="IE14329" s="200" t="s">
        <v>32748</v>
      </c>
      <c r="IF14329" s="200" t="s">
        <v>21823</v>
      </c>
    </row>
    <row r="14330" spans="237:240" x14ac:dyDescent="0.3">
      <c r="IC14330" s="200" t="s">
        <v>32749</v>
      </c>
      <c r="ID14330" s="200" t="s">
        <v>32750</v>
      </c>
      <c r="IE14330" s="200" t="s">
        <v>32751</v>
      </c>
      <c r="IF14330" s="200" t="s">
        <v>21823</v>
      </c>
    </row>
    <row r="14331" spans="237:240" x14ac:dyDescent="0.3">
      <c r="IC14331" s="200" t="s">
        <v>32752</v>
      </c>
      <c r="ID14331" s="200" t="s">
        <v>32753</v>
      </c>
      <c r="IE14331" s="200" t="s">
        <v>32754</v>
      </c>
      <c r="IF14331" s="200" t="s">
        <v>21823</v>
      </c>
    </row>
    <row r="14332" spans="237:240" x14ac:dyDescent="0.3">
      <c r="IC14332" s="200" t="s">
        <v>32755</v>
      </c>
      <c r="ID14332" s="200" t="s">
        <v>18952</v>
      </c>
      <c r="IE14332" s="200" t="s">
        <v>32756</v>
      </c>
      <c r="IF14332" s="200" t="s">
        <v>21823</v>
      </c>
    </row>
    <row r="14333" spans="237:240" x14ac:dyDescent="0.3">
      <c r="IC14333" s="200" t="s">
        <v>32757</v>
      </c>
      <c r="ID14333" s="200" t="s">
        <v>32758</v>
      </c>
      <c r="IE14333" s="200" t="s">
        <v>32759</v>
      </c>
      <c r="IF14333" s="200" t="s">
        <v>21823</v>
      </c>
    </row>
    <row r="14334" spans="237:240" x14ac:dyDescent="0.3">
      <c r="IC14334" s="200" t="s">
        <v>32760</v>
      </c>
      <c r="ID14334" s="200" t="s">
        <v>32761</v>
      </c>
      <c r="IE14334" s="200" t="s">
        <v>32762</v>
      </c>
      <c r="IF14334" s="200" t="s">
        <v>21823</v>
      </c>
    </row>
    <row r="14335" spans="237:240" x14ac:dyDescent="0.3">
      <c r="IC14335" s="200" t="s">
        <v>32763</v>
      </c>
      <c r="ID14335" s="200" t="s">
        <v>32764</v>
      </c>
      <c r="IE14335" s="200" t="s">
        <v>32765</v>
      </c>
      <c r="IF14335" s="200" t="s">
        <v>21823</v>
      </c>
    </row>
    <row r="14336" spans="237:240" x14ac:dyDescent="0.3">
      <c r="IC14336" s="200" t="s">
        <v>32766</v>
      </c>
      <c r="ID14336" s="200" t="s">
        <v>32767</v>
      </c>
      <c r="IE14336" s="200" t="s">
        <v>32768</v>
      </c>
      <c r="IF14336" s="200" t="s">
        <v>21823</v>
      </c>
    </row>
    <row r="14337" spans="237:240" x14ac:dyDescent="0.3">
      <c r="IC14337" s="200" t="s">
        <v>32769</v>
      </c>
      <c r="ID14337" s="200" t="s">
        <v>32770</v>
      </c>
      <c r="IE14337" s="200" t="s">
        <v>32771</v>
      </c>
      <c r="IF14337" s="200" t="s">
        <v>21823</v>
      </c>
    </row>
    <row r="14338" spans="237:240" x14ac:dyDescent="0.3">
      <c r="IC14338" s="200" t="s">
        <v>32772</v>
      </c>
      <c r="ID14338" s="200" t="s">
        <v>32773</v>
      </c>
      <c r="IE14338" s="200" t="s">
        <v>32774</v>
      </c>
      <c r="IF14338" s="200" t="s">
        <v>21823</v>
      </c>
    </row>
    <row r="14339" spans="237:240" x14ac:dyDescent="0.3">
      <c r="IC14339" s="200" t="s">
        <v>32775</v>
      </c>
      <c r="ID14339" s="200" t="s">
        <v>32776</v>
      </c>
      <c r="IE14339" s="200" t="s">
        <v>32777</v>
      </c>
      <c r="IF14339" s="200" t="s">
        <v>21823</v>
      </c>
    </row>
    <row r="14340" spans="237:240" x14ac:dyDescent="0.3">
      <c r="IC14340" s="200" t="s">
        <v>32775</v>
      </c>
      <c r="ID14340" s="200" t="s">
        <v>20299</v>
      </c>
      <c r="IE14340" s="200" t="s">
        <v>32778</v>
      </c>
      <c r="IF14340" s="200" t="s">
        <v>21823</v>
      </c>
    </row>
    <row r="14341" spans="237:240" x14ac:dyDescent="0.3">
      <c r="IC14341" s="200" t="s">
        <v>32779</v>
      </c>
      <c r="ID14341" s="200" t="s">
        <v>32780</v>
      </c>
      <c r="IE14341" s="200" t="s">
        <v>32781</v>
      </c>
      <c r="IF14341" s="200" t="s">
        <v>21823</v>
      </c>
    </row>
    <row r="14342" spans="237:240" x14ac:dyDescent="0.3">
      <c r="IC14342" s="200" t="s">
        <v>32779</v>
      </c>
      <c r="ID14342" s="200" t="s">
        <v>32782</v>
      </c>
      <c r="IE14342" s="200" t="s">
        <v>32783</v>
      </c>
      <c r="IF14342" s="200" t="s">
        <v>21823</v>
      </c>
    </row>
    <row r="14343" spans="237:240" x14ac:dyDescent="0.3">
      <c r="IC14343" s="200" t="s">
        <v>32779</v>
      </c>
      <c r="ID14343" s="200" t="s">
        <v>32784</v>
      </c>
      <c r="IE14343" s="200" t="s">
        <v>32785</v>
      </c>
      <c r="IF14343" s="200" t="s">
        <v>21823</v>
      </c>
    </row>
    <row r="14344" spans="237:240" x14ac:dyDescent="0.3">
      <c r="IC14344" s="200" t="s">
        <v>32779</v>
      </c>
      <c r="ID14344" s="200" t="s">
        <v>32786</v>
      </c>
      <c r="IE14344" s="200" t="s">
        <v>32787</v>
      </c>
      <c r="IF14344" s="200" t="s">
        <v>21823</v>
      </c>
    </row>
    <row r="14345" spans="237:240" x14ac:dyDescent="0.3">
      <c r="IC14345" s="200" t="s">
        <v>32779</v>
      </c>
      <c r="ID14345" s="200" t="s">
        <v>32788</v>
      </c>
      <c r="IE14345" s="200" t="s">
        <v>32789</v>
      </c>
      <c r="IF14345" s="200" t="s">
        <v>21823</v>
      </c>
    </row>
    <row r="14346" spans="237:240" x14ac:dyDescent="0.3">
      <c r="IC14346" s="200" t="s">
        <v>32779</v>
      </c>
      <c r="ID14346" s="200" t="s">
        <v>32790</v>
      </c>
      <c r="IE14346" s="200" t="s">
        <v>32791</v>
      </c>
      <c r="IF14346" s="200" t="s">
        <v>21823</v>
      </c>
    </row>
    <row r="14347" spans="237:240" x14ac:dyDescent="0.3">
      <c r="IC14347" s="200" t="s">
        <v>32779</v>
      </c>
      <c r="ID14347" s="200" t="s">
        <v>32792</v>
      </c>
      <c r="IE14347" s="200" t="s">
        <v>32793</v>
      </c>
      <c r="IF14347" s="200" t="s">
        <v>21823</v>
      </c>
    </row>
    <row r="14348" spans="237:240" x14ac:dyDescent="0.3">
      <c r="IC14348" s="200" t="s">
        <v>32779</v>
      </c>
      <c r="ID14348" s="200" t="s">
        <v>32794</v>
      </c>
      <c r="IE14348" s="200" t="s">
        <v>32795</v>
      </c>
      <c r="IF14348" s="200" t="s">
        <v>21823</v>
      </c>
    </row>
    <row r="14349" spans="237:240" x14ac:dyDescent="0.3">
      <c r="IC14349" s="200" t="s">
        <v>32779</v>
      </c>
      <c r="ID14349" s="200" t="s">
        <v>32796</v>
      </c>
      <c r="IE14349" s="200" t="s">
        <v>32797</v>
      </c>
      <c r="IF14349" s="200" t="s">
        <v>21823</v>
      </c>
    </row>
    <row r="14350" spans="237:240" x14ac:dyDescent="0.3">
      <c r="IC14350" s="200" t="s">
        <v>32798</v>
      </c>
      <c r="ID14350" s="200" t="s">
        <v>32799</v>
      </c>
      <c r="IE14350" s="200" t="s">
        <v>32800</v>
      </c>
      <c r="IF14350" s="200" t="s">
        <v>21823</v>
      </c>
    </row>
    <row r="14351" spans="237:240" x14ac:dyDescent="0.3">
      <c r="IC14351" s="200" t="s">
        <v>32801</v>
      </c>
      <c r="ID14351" s="200" t="s">
        <v>25276</v>
      </c>
      <c r="IE14351" s="200" t="s">
        <v>32802</v>
      </c>
      <c r="IF14351" s="200" t="s">
        <v>21823</v>
      </c>
    </row>
    <row r="14352" spans="237:240" x14ac:dyDescent="0.3">
      <c r="IC14352" s="200" t="s">
        <v>32801</v>
      </c>
      <c r="ID14352" s="200" t="s">
        <v>32803</v>
      </c>
      <c r="IE14352" s="200" t="s">
        <v>32804</v>
      </c>
      <c r="IF14352" s="200" t="s">
        <v>21823</v>
      </c>
    </row>
    <row r="14353" spans="237:240" x14ac:dyDescent="0.3">
      <c r="IC14353" s="200" t="s">
        <v>32801</v>
      </c>
      <c r="ID14353" s="200" t="s">
        <v>32805</v>
      </c>
      <c r="IE14353" s="200" t="s">
        <v>32806</v>
      </c>
      <c r="IF14353" s="200" t="s">
        <v>21823</v>
      </c>
    </row>
    <row r="14354" spans="237:240" x14ac:dyDescent="0.3">
      <c r="IC14354" s="200" t="s">
        <v>32801</v>
      </c>
      <c r="ID14354" s="200" t="s">
        <v>32807</v>
      </c>
      <c r="IE14354" s="200" t="s">
        <v>32808</v>
      </c>
      <c r="IF14354" s="200" t="s">
        <v>21823</v>
      </c>
    </row>
    <row r="14355" spans="237:240" x14ac:dyDescent="0.3">
      <c r="IC14355" s="200" t="s">
        <v>32801</v>
      </c>
      <c r="ID14355" s="200" t="s">
        <v>32809</v>
      </c>
      <c r="IE14355" s="200" t="s">
        <v>32810</v>
      </c>
      <c r="IF14355" s="200" t="s">
        <v>21823</v>
      </c>
    </row>
    <row r="14356" spans="237:240" x14ac:dyDescent="0.3">
      <c r="IC14356" s="200" t="s">
        <v>32801</v>
      </c>
      <c r="ID14356" s="200" t="s">
        <v>32811</v>
      </c>
      <c r="IE14356" s="200" t="s">
        <v>32812</v>
      </c>
      <c r="IF14356" s="200" t="s">
        <v>21823</v>
      </c>
    </row>
    <row r="14357" spans="237:240" x14ac:dyDescent="0.3">
      <c r="IC14357" s="200" t="s">
        <v>32801</v>
      </c>
      <c r="ID14357" s="200" t="s">
        <v>32813</v>
      </c>
      <c r="IE14357" s="200" t="s">
        <v>32814</v>
      </c>
      <c r="IF14357" s="200" t="s">
        <v>21823</v>
      </c>
    </row>
    <row r="14358" spans="237:240" x14ac:dyDescent="0.3">
      <c r="IC14358" s="200" t="s">
        <v>32801</v>
      </c>
      <c r="ID14358" s="200" t="s">
        <v>32815</v>
      </c>
      <c r="IE14358" s="200" t="s">
        <v>32816</v>
      </c>
      <c r="IF14358" s="200" t="s">
        <v>21823</v>
      </c>
    </row>
    <row r="14359" spans="237:240" x14ac:dyDescent="0.3">
      <c r="IC14359" s="200" t="s">
        <v>32817</v>
      </c>
      <c r="ID14359" s="200" t="s">
        <v>32818</v>
      </c>
      <c r="IE14359" s="200" t="s">
        <v>32819</v>
      </c>
      <c r="IF14359" s="200" t="s">
        <v>21823</v>
      </c>
    </row>
    <row r="14360" spans="237:240" x14ac:dyDescent="0.3">
      <c r="IC14360" s="200" t="s">
        <v>32820</v>
      </c>
      <c r="ID14360" s="200" t="s">
        <v>32821</v>
      </c>
      <c r="IE14360" s="200" t="s">
        <v>32822</v>
      </c>
      <c r="IF14360" s="200" t="s">
        <v>21823</v>
      </c>
    </row>
    <row r="14361" spans="237:240" x14ac:dyDescent="0.3">
      <c r="IC14361" s="200" t="s">
        <v>32820</v>
      </c>
      <c r="ID14361" s="200" t="s">
        <v>32823</v>
      </c>
      <c r="IE14361" s="200" t="s">
        <v>32824</v>
      </c>
      <c r="IF14361" s="200" t="s">
        <v>21823</v>
      </c>
    </row>
    <row r="14362" spans="237:240" x14ac:dyDescent="0.3">
      <c r="IC14362" s="200" t="s">
        <v>32820</v>
      </c>
      <c r="ID14362" s="200" t="s">
        <v>32289</v>
      </c>
      <c r="IE14362" s="200" t="s">
        <v>32825</v>
      </c>
      <c r="IF14362" s="200" t="s">
        <v>21823</v>
      </c>
    </row>
    <row r="14363" spans="237:240" x14ac:dyDescent="0.3">
      <c r="IC14363" s="200" t="s">
        <v>32826</v>
      </c>
      <c r="ID14363" s="200" t="s">
        <v>32827</v>
      </c>
      <c r="IE14363" s="200" t="s">
        <v>32828</v>
      </c>
      <c r="IF14363" s="200" t="s">
        <v>21823</v>
      </c>
    </row>
    <row r="14364" spans="237:240" x14ac:dyDescent="0.3">
      <c r="IC14364" s="200" t="s">
        <v>32829</v>
      </c>
      <c r="ID14364" s="200" t="s">
        <v>32830</v>
      </c>
      <c r="IE14364" s="200" t="s">
        <v>32831</v>
      </c>
      <c r="IF14364" s="200" t="s">
        <v>21823</v>
      </c>
    </row>
    <row r="14365" spans="237:240" x14ac:dyDescent="0.3">
      <c r="IC14365" s="200" t="s">
        <v>32829</v>
      </c>
      <c r="ID14365" s="200" t="s">
        <v>14246</v>
      </c>
      <c r="IE14365" s="200" t="s">
        <v>32832</v>
      </c>
      <c r="IF14365" s="200" t="s">
        <v>21823</v>
      </c>
    </row>
    <row r="14366" spans="237:240" x14ac:dyDescent="0.3">
      <c r="IC14366" s="200" t="s">
        <v>32829</v>
      </c>
      <c r="ID14366" s="200" t="s">
        <v>32833</v>
      </c>
      <c r="IE14366" s="200" t="s">
        <v>32834</v>
      </c>
      <c r="IF14366" s="200" t="s">
        <v>21823</v>
      </c>
    </row>
    <row r="14367" spans="237:240" x14ac:dyDescent="0.3">
      <c r="IC14367" s="200" t="s">
        <v>32829</v>
      </c>
      <c r="ID14367" s="200" t="s">
        <v>32835</v>
      </c>
      <c r="IE14367" s="200" t="s">
        <v>32836</v>
      </c>
      <c r="IF14367" s="200" t="s">
        <v>21823</v>
      </c>
    </row>
    <row r="14368" spans="237:240" x14ac:dyDescent="0.3">
      <c r="IC14368" s="200" t="s">
        <v>32837</v>
      </c>
      <c r="ID14368" s="200" t="s">
        <v>32838</v>
      </c>
      <c r="IE14368" s="200" t="s">
        <v>32839</v>
      </c>
      <c r="IF14368" s="200" t="s">
        <v>21823</v>
      </c>
    </row>
    <row r="14369" spans="237:240" x14ac:dyDescent="0.3">
      <c r="IC14369" s="200" t="s">
        <v>32840</v>
      </c>
      <c r="ID14369" s="200" t="s">
        <v>32841</v>
      </c>
      <c r="IE14369" s="200" t="s">
        <v>32842</v>
      </c>
      <c r="IF14369" s="200" t="s">
        <v>21823</v>
      </c>
    </row>
    <row r="14370" spans="237:240" x14ac:dyDescent="0.3">
      <c r="IC14370" s="200" t="s">
        <v>32843</v>
      </c>
      <c r="ID14370" s="200" t="s">
        <v>32844</v>
      </c>
      <c r="IE14370" s="200" t="s">
        <v>32845</v>
      </c>
      <c r="IF14370" s="200" t="s">
        <v>21823</v>
      </c>
    </row>
    <row r="14371" spans="237:240" x14ac:dyDescent="0.3">
      <c r="IC14371" s="200" t="s">
        <v>32846</v>
      </c>
      <c r="ID14371" s="200" t="s">
        <v>32847</v>
      </c>
      <c r="IE14371" s="200" t="s">
        <v>32848</v>
      </c>
      <c r="IF14371" s="200" t="s">
        <v>21823</v>
      </c>
    </row>
    <row r="14372" spans="237:240" x14ac:dyDescent="0.3">
      <c r="IC14372" s="200" t="s">
        <v>32849</v>
      </c>
      <c r="ID14372" s="200" t="s">
        <v>32850</v>
      </c>
      <c r="IE14372" s="200" t="s">
        <v>32851</v>
      </c>
      <c r="IF14372" s="200" t="s">
        <v>21823</v>
      </c>
    </row>
    <row r="14373" spans="237:240" x14ac:dyDescent="0.3">
      <c r="IC14373" s="200" t="s">
        <v>32852</v>
      </c>
      <c r="ID14373" s="200" t="s">
        <v>32853</v>
      </c>
      <c r="IE14373" s="200" t="s">
        <v>32854</v>
      </c>
      <c r="IF14373" s="200" t="s">
        <v>21823</v>
      </c>
    </row>
    <row r="14374" spans="237:240" x14ac:dyDescent="0.3">
      <c r="IC14374" s="200" t="s">
        <v>32855</v>
      </c>
      <c r="ID14374" s="200" t="s">
        <v>32856</v>
      </c>
      <c r="IE14374" s="200" t="s">
        <v>32857</v>
      </c>
      <c r="IF14374" s="200" t="s">
        <v>21823</v>
      </c>
    </row>
    <row r="14375" spans="237:240" x14ac:dyDescent="0.3">
      <c r="IC14375" s="200" t="s">
        <v>32858</v>
      </c>
      <c r="ID14375" s="200" t="s">
        <v>32859</v>
      </c>
      <c r="IE14375" s="200" t="s">
        <v>32860</v>
      </c>
      <c r="IF14375" s="200" t="s">
        <v>21823</v>
      </c>
    </row>
    <row r="14376" spans="237:240" x14ac:dyDescent="0.3">
      <c r="IC14376" s="200" t="s">
        <v>32861</v>
      </c>
      <c r="ID14376" s="200" t="s">
        <v>32862</v>
      </c>
      <c r="IE14376" s="200" t="s">
        <v>32863</v>
      </c>
      <c r="IF14376" s="200" t="s">
        <v>21823</v>
      </c>
    </row>
    <row r="14377" spans="237:240" x14ac:dyDescent="0.3">
      <c r="IC14377" s="200" t="s">
        <v>32864</v>
      </c>
      <c r="ID14377" s="200" t="s">
        <v>32865</v>
      </c>
      <c r="IE14377" s="200" t="s">
        <v>32866</v>
      </c>
      <c r="IF14377" s="200" t="s">
        <v>21823</v>
      </c>
    </row>
    <row r="14378" spans="237:240" x14ac:dyDescent="0.3">
      <c r="IC14378" s="200" t="s">
        <v>32867</v>
      </c>
      <c r="ID14378" s="200" t="s">
        <v>32868</v>
      </c>
      <c r="IE14378" s="200" t="s">
        <v>32869</v>
      </c>
      <c r="IF14378" s="200" t="s">
        <v>21823</v>
      </c>
    </row>
    <row r="14379" spans="237:240" x14ac:dyDescent="0.3">
      <c r="IC14379" s="200" t="s">
        <v>32867</v>
      </c>
      <c r="ID14379" s="200" t="s">
        <v>32870</v>
      </c>
      <c r="IE14379" s="200" t="s">
        <v>32871</v>
      </c>
      <c r="IF14379" s="200" t="s">
        <v>21823</v>
      </c>
    </row>
    <row r="14380" spans="237:240" x14ac:dyDescent="0.3">
      <c r="IC14380" s="200" t="s">
        <v>32872</v>
      </c>
      <c r="ID14380" s="200" t="s">
        <v>32873</v>
      </c>
      <c r="IE14380" s="200" t="s">
        <v>32874</v>
      </c>
      <c r="IF14380" s="200" t="s">
        <v>21823</v>
      </c>
    </row>
    <row r="14381" spans="237:240" x14ac:dyDescent="0.3">
      <c r="IC14381" s="200" t="s">
        <v>32875</v>
      </c>
      <c r="ID14381" s="200" t="s">
        <v>32876</v>
      </c>
      <c r="IE14381" s="200" t="s">
        <v>32877</v>
      </c>
      <c r="IF14381" s="200" t="s">
        <v>21823</v>
      </c>
    </row>
    <row r="14382" spans="237:240" x14ac:dyDescent="0.3">
      <c r="IC14382" s="200" t="s">
        <v>32875</v>
      </c>
      <c r="ID14382" s="200" t="s">
        <v>32878</v>
      </c>
      <c r="IE14382" s="200" t="s">
        <v>32879</v>
      </c>
      <c r="IF14382" s="200" t="s">
        <v>21823</v>
      </c>
    </row>
    <row r="14383" spans="237:240" x14ac:dyDescent="0.3">
      <c r="IC14383" s="200" t="s">
        <v>32875</v>
      </c>
      <c r="ID14383" s="200" t="s">
        <v>32880</v>
      </c>
      <c r="IE14383" s="200" t="s">
        <v>32881</v>
      </c>
      <c r="IF14383" s="200" t="s">
        <v>21823</v>
      </c>
    </row>
    <row r="14384" spans="237:240" x14ac:dyDescent="0.3">
      <c r="IC14384" s="200" t="s">
        <v>32882</v>
      </c>
      <c r="ID14384" s="200" t="s">
        <v>32883</v>
      </c>
      <c r="IE14384" s="200" t="s">
        <v>32884</v>
      </c>
      <c r="IF14384" s="200" t="s">
        <v>21823</v>
      </c>
    </row>
    <row r="14385" spans="237:240" x14ac:dyDescent="0.3">
      <c r="IC14385" s="200" t="s">
        <v>32885</v>
      </c>
      <c r="ID14385" s="200" t="s">
        <v>32886</v>
      </c>
      <c r="IE14385" s="200" t="s">
        <v>32887</v>
      </c>
      <c r="IF14385" s="200" t="s">
        <v>21823</v>
      </c>
    </row>
    <row r="14386" spans="237:240" x14ac:dyDescent="0.3">
      <c r="IC14386" s="200" t="s">
        <v>32888</v>
      </c>
      <c r="ID14386" s="200" t="s">
        <v>32889</v>
      </c>
      <c r="IE14386" s="200" t="s">
        <v>32890</v>
      </c>
      <c r="IF14386" s="200" t="s">
        <v>21823</v>
      </c>
    </row>
    <row r="14387" spans="237:240" x14ac:dyDescent="0.3">
      <c r="IC14387" s="200" t="s">
        <v>32891</v>
      </c>
      <c r="ID14387" s="200" t="s">
        <v>32892</v>
      </c>
      <c r="IE14387" s="200" t="s">
        <v>32893</v>
      </c>
      <c r="IF14387" s="200" t="s">
        <v>21823</v>
      </c>
    </row>
    <row r="14388" spans="237:240" x14ac:dyDescent="0.3">
      <c r="IC14388" s="200" t="s">
        <v>32894</v>
      </c>
      <c r="ID14388" s="200" t="s">
        <v>32895</v>
      </c>
      <c r="IE14388" s="200" t="s">
        <v>32896</v>
      </c>
      <c r="IF14388" s="200" t="s">
        <v>21823</v>
      </c>
    </row>
    <row r="14389" spans="237:240" x14ac:dyDescent="0.3">
      <c r="IC14389" s="200" t="s">
        <v>32897</v>
      </c>
      <c r="ID14389" s="200" t="s">
        <v>32898</v>
      </c>
      <c r="IE14389" s="200" t="s">
        <v>32899</v>
      </c>
      <c r="IF14389" s="200" t="s">
        <v>21823</v>
      </c>
    </row>
    <row r="14390" spans="237:240" x14ac:dyDescent="0.3">
      <c r="IC14390" s="200" t="s">
        <v>32900</v>
      </c>
      <c r="ID14390" s="200" t="s">
        <v>32901</v>
      </c>
      <c r="IE14390" s="200" t="s">
        <v>32902</v>
      </c>
      <c r="IF14390" s="200" t="s">
        <v>21823</v>
      </c>
    </row>
    <row r="14391" spans="237:240" x14ac:dyDescent="0.3">
      <c r="IC14391" s="200" t="s">
        <v>32903</v>
      </c>
      <c r="ID14391" s="200" t="s">
        <v>32904</v>
      </c>
      <c r="IE14391" s="200" t="s">
        <v>32905</v>
      </c>
      <c r="IF14391" s="200" t="s">
        <v>21823</v>
      </c>
    </row>
    <row r="14392" spans="237:240" x14ac:dyDescent="0.3">
      <c r="IC14392" s="200" t="s">
        <v>32906</v>
      </c>
      <c r="ID14392" s="200" t="s">
        <v>32907</v>
      </c>
      <c r="IE14392" s="200" t="s">
        <v>32908</v>
      </c>
      <c r="IF14392" s="200" t="s">
        <v>21823</v>
      </c>
    </row>
    <row r="14393" spans="237:240" x14ac:dyDescent="0.3">
      <c r="IC14393" s="200" t="s">
        <v>32909</v>
      </c>
      <c r="ID14393" s="200" t="s">
        <v>32910</v>
      </c>
      <c r="IE14393" s="200" t="s">
        <v>32911</v>
      </c>
      <c r="IF14393" s="200" t="s">
        <v>21823</v>
      </c>
    </row>
    <row r="14394" spans="237:240" x14ac:dyDescent="0.3">
      <c r="IC14394" s="200" t="s">
        <v>32912</v>
      </c>
      <c r="ID14394" s="200" t="s">
        <v>32913</v>
      </c>
      <c r="IE14394" s="200" t="s">
        <v>32914</v>
      </c>
      <c r="IF14394" s="200" t="s">
        <v>21823</v>
      </c>
    </row>
    <row r="14395" spans="237:240" x14ac:dyDescent="0.3">
      <c r="IC14395" s="200" t="s">
        <v>32915</v>
      </c>
      <c r="ID14395" s="200" t="s">
        <v>32916</v>
      </c>
      <c r="IE14395" s="200" t="s">
        <v>32917</v>
      </c>
      <c r="IF14395" s="200" t="s">
        <v>21823</v>
      </c>
    </row>
    <row r="14396" spans="237:240" x14ac:dyDescent="0.3">
      <c r="IC14396" s="200" t="s">
        <v>32918</v>
      </c>
      <c r="ID14396" s="200" t="s">
        <v>32919</v>
      </c>
      <c r="IE14396" s="200" t="s">
        <v>32920</v>
      </c>
      <c r="IF14396" s="200" t="s">
        <v>21823</v>
      </c>
    </row>
    <row r="14397" spans="237:240" x14ac:dyDescent="0.3">
      <c r="IC14397" s="200" t="s">
        <v>32921</v>
      </c>
      <c r="ID14397" s="200" t="s">
        <v>32922</v>
      </c>
      <c r="IE14397" s="200" t="s">
        <v>32923</v>
      </c>
      <c r="IF14397" s="200" t="s">
        <v>21823</v>
      </c>
    </row>
    <row r="14398" spans="237:240" x14ac:dyDescent="0.3">
      <c r="IC14398" s="200" t="s">
        <v>32924</v>
      </c>
      <c r="ID14398" s="200" t="s">
        <v>32925</v>
      </c>
      <c r="IE14398" s="200" t="s">
        <v>32926</v>
      </c>
      <c r="IF14398" s="200" t="s">
        <v>21823</v>
      </c>
    </row>
    <row r="14399" spans="237:240" x14ac:dyDescent="0.3">
      <c r="IC14399" s="200" t="s">
        <v>32927</v>
      </c>
      <c r="ID14399" s="200" t="s">
        <v>3734</v>
      </c>
      <c r="IE14399" s="200" t="s">
        <v>32928</v>
      </c>
      <c r="IF14399" s="200" t="s">
        <v>21823</v>
      </c>
    </row>
    <row r="14400" spans="237:240" x14ac:dyDescent="0.3">
      <c r="IC14400" s="200" t="s">
        <v>32929</v>
      </c>
      <c r="ID14400" s="200" t="s">
        <v>32930</v>
      </c>
      <c r="IE14400" s="200" t="s">
        <v>32931</v>
      </c>
      <c r="IF14400" s="200" t="s">
        <v>21823</v>
      </c>
    </row>
    <row r="14401" spans="237:240" x14ac:dyDescent="0.3">
      <c r="IC14401" s="200" t="s">
        <v>32932</v>
      </c>
      <c r="ID14401" s="200" t="s">
        <v>32933</v>
      </c>
      <c r="IE14401" s="200" t="s">
        <v>32934</v>
      </c>
      <c r="IF14401" s="200" t="s">
        <v>21823</v>
      </c>
    </row>
    <row r="14402" spans="237:240" x14ac:dyDescent="0.3">
      <c r="IC14402" s="200" t="s">
        <v>32935</v>
      </c>
      <c r="ID14402" s="200" t="s">
        <v>32936</v>
      </c>
      <c r="IE14402" s="200" t="s">
        <v>32937</v>
      </c>
      <c r="IF14402" s="200" t="s">
        <v>21823</v>
      </c>
    </row>
    <row r="14403" spans="237:240" x14ac:dyDescent="0.3">
      <c r="IC14403" s="200" t="s">
        <v>32938</v>
      </c>
      <c r="ID14403" s="200" t="s">
        <v>32939</v>
      </c>
      <c r="IE14403" s="200" t="s">
        <v>32940</v>
      </c>
      <c r="IF14403" s="200" t="s">
        <v>21823</v>
      </c>
    </row>
    <row r="14404" spans="237:240" x14ac:dyDescent="0.3">
      <c r="IC14404" s="200" t="s">
        <v>32941</v>
      </c>
      <c r="ID14404" s="200" t="s">
        <v>32942</v>
      </c>
      <c r="IE14404" s="200" t="s">
        <v>32943</v>
      </c>
      <c r="IF14404" s="200" t="s">
        <v>21823</v>
      </c>
    </row>
    <row r="14405" spans="237:240" x14ac:dyDescent="0.3">
      <c r="IC14405" s="200" t="s">
        <v>32944</v>
      </c>
      <c r="ID14405" s="200" t="s">
        <v>7136</v>
      </c>
      <c r="IE14405" s="200" t="s">
        <v>32945</v>
      </c>
      <c r="IF14405" s="200" t="s">
        <v>21823</v>
      </c>
    </row>
    <row r="14406" spans="237:240" x14ac:dyDescent="0.3">
      <c r="IC14406" s="200" t="s">
        <v>32946</v>
      </c>
      <c r="ID14406" s="200" t="s">
        <v>32947</v>
      </c>
      <c r="IE14406" s="200" t="s">
        <v>32948</v>
      </c>
      <c r="IF14406" s="200" t="s">
        <v>21823</v>
      </c>
    </row>
    <row r="14407" spans="237:240" x14ac:dyDescent="0.3">
      <c r="IC14407" s="200" t="s">
        <v>32949</v>
      </c>
      <c r="ID14407" s="200" t="s">
        <v>32950</v>
      </c>
      <c r="IE14407" s="200" t="s">
        <v>32951</v>
      </c>
      <c r="IF14407" s="200" t="s">
        <v>21823</v>
      </c>
    </row>
    <row r="14408" spans="237:240" x14ac:dyDescent="0.3">
      <c r="IC14408" s="200" t="s">
        <v>32952</v>
      </c>
      <c r="ID14408" s="200" t="s">
        <v>32953</v>
      </c>
      <c r="IE14408" s="200" t="s">
        <v>32954</v>
      </c>
      <c r="IF14408" s="200" t="s">
        <v>21823</v>
      </c>
    </row>
    <row r="14409" spans="237:240" x14ac:dyDescent="0.3">
      <c r="IC14409" s="200" t="s">
        <v>32955</v>
      </c>
      <c r="ID14409" s="200" t="s">
        <v>32956</v>
      </c>
      <c r="IE14409" s="200" t="s">
        <v>32957</v>
      </c>
      <c r="IF14409" s="200" t="s">
        <v>21823</v>
      </c>
    </row>
    <row r="14410" spans="237:240" x14ac:dyDescent="0.3">
      <c r="IC14410" s="200" t="s">
        <v>32958</v>
      </c>
      <c r="ID14410" s="200" t="s">
        <v>32959</v>
      </c>
      <c r="IE14410" s="200" t="s">
        <v>32960</v>
      </c>
      <c r="IF14410" s="200" t="s">
        <v>21823</v>
      </c>
    </row>
    <row r="14411" spans="237:240" x14ac:dyDescent="0.3">
      <c r="IC14411" s="200" t="s">
        <v>32961</v>
      </c>
      <c r="ID14411" s="200" t="s">
        <v>32962</v>
      </c>
      <c r="IE14411" s="200" t="s">
        <v>32963</v>
      </c>
      <c r="IF14411" s="200" t="s">
        <v>21823</v>
      </c>
    </row>
    <row r="14412" spans="237:240" x14ac:dyDescent="0.3">
      <c r="IC14412" s="200" t="s">
        <v>32964</v>
      </c>
      <c r="ID14412" s="200" t="s">
        <v>32965</v>
      </c>
      <c r="IE14412" s="200" t="s">
        <v>32966</v>
      </c>
      <c r="IF14412" s="200" t="s">
        <v>21823</v>
      </c>
    </row>
    <row r="14413" spans="237:240" x14ac:dyDescent="0.3">
      <c r="IC14413" s="200" t="s">
        <v>32967</v>
      </c>
      <c r="ID14413" s="200" t="s">
        <v>32968</v>
      </c>
      <c r="IE14413" s="200" t="s">
        <v>32969</v>
      </c>
      <c r="IF14413" s="200" t="s">
        <v>21823</v>
      </c>
    </row>
    <row r="14414" spans="237:240" x14ac:dyDescent="0.3">
      <c r="IC14414" s="200" t="s">
        <v>32970</v>
      </c>
      <c r="ID14414" s="200" t="s">
        <v>32971</v>
      </c>
      <c r="IE14414" s="200" t="s">
        <v>32972</v>
      </c>
      <c r="IF14414" s="200" t="s">
        <v>21823</v>
      </c>
    </row>
    <row r="14415" spans="237:240" x14ac:dyDescent="0.3">
      <c r="IC14415" s="200" t="s">
        <v>32973</v>
      </c>
      <c r="ID14415" s="200" t="s">
        <v>32974</v>
      </c>
      <c r="IE14415" s="200" t="s">
        <v>32975</v>
      </c>
      <c r="IF14415" s="200" t="s">
        <v>21823</v>
      </c>
    </row>
    <row r="14416" spans="237:240" x14ac:dyDescent="0.3">
      <c r="IC14416" s="200" t="s">
        <v>32976</v>
      </c>
      <c r="ID14416" s="200" t="s">
        <v>19580</v>
      </c>
      <c r="IE14416" s="200" t="s">
        <v>32977</v>
      </c>
      <c r="IF14416" s="200" t="s">
        <v>21823</v>
      </c>
    </row>
    <row r="14417" spans="237:240" x14ac:dyDescent="0.3">
      <c r="IC14417" s="200" t="s">
        <v>32978</v>
      </c>
      <c r="ID14417" s="200" t="s">
        <v>32979</v>
      </c>
      <c r="IE14417" s="200" t="s">
        <v>32980</v>
      </c>
      <c r="IF14417" s="200" t="s">
        <v>21823</v>
      </c>
    </row>
    <row r="14418" spans="237:240" x14ac:dyDescent="0.3">
      <c r="IC14418" s="200" t="s">
        <v>32981</v>
      </c>
      <c r="ID14418" s="200" t="s">
        <v>32982</v>
      </c>
      <c r="IE14418" s="200" t="s">
        <v>32983</v>
      </c>
      <c r="IF14418" s="200" t="s">
        <v>21823</v>
      </c>
    </row>
    <row r="14419" spans="237:240" x14ac:dyDescent="0.3">
      <c r="IC14419" s="200" t="s">
        <v>32984</v>
      </c>
      <c r="ID14419" s="200" t="s">
        <v>32985</v>
      </c>
      <c r="IE14419" s="200" t="s">
        <v>32986</v>
      </c>
      <c r="IF14419" s="200" t="s">
        <v>21823</v>
      </c>
    </row>
    <row r="14420" spans="237:240" x14ac:dyDescent="0.3">
      <c r="IC14420" s="200" t="s">
        <v>32987</v>
      </c>
      <c r="ID14420" s="200" t="s">
        <v>32988</v>
      </c>
      <c r="IE14420" s="200" t="s">
        <v>32989</v>
      </c>
      <c r="IF14420" s="200" t="s">
        <v>21823</v>
      </c>
    </row>
    <row r="14421" spans="237:240" x14ac:dyDescent="0.3">
      <c r="IC14421" s="200" t="s">
        <v>32990</v>
      </c>
      <c r="ID14421" s="200" t="s">
        <v>19845</v>
      </c>
      <c r="IE14421" s="200" t="s">
        <v>32991</v>
      </c>
      <c r="IF14421" s="200" t="s">
        <v>21823</v>
      </c>
    </row>
    <row r="14422" spans="237:240" x14ac:dyDescent="0.3">
      <c r="IC14422" s="200" t="s">
        <v>32992</v>
      </c>
      <c r="ID14422" s="200" t="s">
        <v>17870</v>
      </c>
      <c r="IE14422" s="200" t="s">
        <v>32993</v>
      </c>
      <c r="IF14422" s="200" t="s">
        <v>21823</v>
      </c>
    </row>
    <row r="14423" spans="237:240" x14ac:dyDescent="0.3">
      <c r="IC14423" s="200" t="s">
        <v>32994</v>
      </c>
      <c r="ID14423" s="200" t="s">
        <v>32995</v>
      </c>
      <c r="IE14423" s="200" t="s">
        <v>32996</v>
      </c>
      <c r="IF14423" s="200" t="s">
        <v>21823</v>
      </c>
    </row>
    <row r="14424" spans="237:240" x14ac:dyDescent="0.3">
      <c r="IC14424" s="200" t="s">
        <v>32997</v>
      </c>
      <c r="ID14424" s="200" t="s">
        <v>32998</v>
      </c>
      <c r="IE14424" s="200" t="s">
        <v>32999</v>
      </c>
      <c r="IF14424" s="200" t="s">
        <v>21823</v>
      </c>
    </row>
    <row r="14425" spans="237:240" x14ac:dyDescent="0.3">
      <c r="IC14425" s="200" t="s">
        <v>33000</v>
      </c>
      <c r="ID14425" s="200" t="s">
        <v>33001</v>
      </c>
      <c r="IE14425" s="200" t="s">
        <v>33002</v>
      </c>
      <c r="IF14425" s="200" t="s">
        <v>21823</v>
      </c>
    </row>
    <row r="14426" spans="237:240" x14ac:dyDescent="0.3">
      <c r="IC14426" s="200" t="s">
        <v>33003</v>
      </c>
      <c r="ID14426" s="200" t="s">
        <v>33004</v>
      </c>
      <c r="IE14426" s="200" t="s">
        <v>33005</v>
      </c>
      <c r="IF14426" s="200" t="s">
        <v>21823</v>
      </c>
    </row>
    <row r="14427" spans="237:240" x14ac:dyDescent="0.3">
      <c r="IC14427" s="200" t="s">
        <v>33006</v>
      </c>
      <c r="ID14427" s="200" t="s">
        <v>33007</v>
      </c>
      <c r="IE14427" s="200" t="s">
        <v>33008</v>
      </c>
      <c r="IF14427" s="200" t="s">
        <v>21823</v>
      </c>
    </row>
    <row r="14428" spans="237:240" x14ac:dyDescent="0.3">
      <c r="IC14428" s="200" t="s">
        <v>33009</v>
      </c>
      <c r="ID14428" s="200" t="s">
        <v>33010</v>
      </c>
      <c r="IE14428" s="200" t="s">
        <v>33011</v>
      </c>
      <c r="IF14428" s="200" t="s">
        <v>21823</v>
      </c>
    </row>
    <row r="14429" spans="237:240" x14ac:dyDescent="0.3">
      <c r="IC14429" s="200" t="s">
        <v>33012</v>
      </c>
      <c r="ID14429" s="200" t="s">
        <v>7014</v>
      </c>
      <c r="IE14429" s="200" t="s">
        <v>33013</v>
      </c>
      <c r="IF14429" s="200" t="s">
        <v>21823</v>
      </c>
    </row>
    <row r="14430" spans="237:240" x14ac:dyDescent="0.3">
      <c r="IC14430" s="200" t="s">
        <v>33014</v>
      </c>
      <c r="ID14430" s="200" t="s">
        <v>33015</v>
      </c>
      <c r="IE14430" s="200" t="s">
        <v>33016</v>
      </c>
      <c r="IF14430" s="200" t="s">
        <v>21823</v>
      </c>
    </row>
    <row r="14431" spans="237:240" x14ac:dyDescent="0.3">
      <c r="IC14431" s="200" t="s">
        <v>33017</v>
      </c>
      <c r="ID14431" s="200" t="s">
        <v>33018</v>
      </c>
      <c r="IE14431" s="200" t="s">
        <v>33019</v>
      </c>
      <c r="IF14431" s="200" t="s">
        <v>21823</v>
      </c>
    </row>
    <row r="14432" spans="237:240" x14ac:dyDescent="0.3">
      <c r="IC14432" s="200" t="s">
        <v>33020</v>
      </c>
      <c r="ID14432" s="200" t="s">
        <v>33021</v>
      </c>
      <c r="IE14432" s="200" t="s">
        <v>33022</v>
      </c>
      <c r="IF14432" s="200" t="s">
        <v>21823</v>
      </c>
    </row>
    <row r="14433" spans="237:240" x14ac:dyDescent="0.3">
      <c r="IC14433" s="200" t="s">
        <v>33023</v>
      </c>
      <c r="ID14433" s="200" t="s">
        <v>33024</v>
      </c>
      <c r="IE14433" s="200" t="s">
        <v>33025</v>
      </c>
      <c r="IF14433" s="200" t="s">
        <v>23644</v>
      </c>
    </row>
    <row r="14434" spans="237:240" x14ac:dyDescent="0.3">
      <c r="IC14434" s="200" t="s">
        <v>33026</v>
      </c>
      <c r="ID14434" s="200" t="s">
        <v>33027</v>
      </c>
      <c r="IE14434" s="200" t="s">
        <v>33028</v>
      </c>
      <c r="IF14434" s="200" t="s">
        <v>21823</v>
      </c>
    </row>
    <row r="14435" spans="237:240" x14ac:dyDescent="0.3">
      <c r="IC14435" s="200" t="s">
        <v>33029</v>
      </c>
      <c r="ID14435" s="200" t="s">
        <v>20941</v>
      </c>
      <c r="IE14435" s="200" t="s">
        <v>33030</v>
      </c>
      <c r="IF14435" s="200" t="s">
        <v>23644</v>
      </c>
    </row>
    <row r="14436" spans="237:240" x14ac:dyDescent="0.3">
      <c r="IC14436" s="200" t="s">
        <v>33031</v>
      </c>
      <c r="ID14436" s="200" t="s">
        <v>33032</v>
      </c>
      <c r="IE14436" s="200" t="s">
        <v>33033</v>
      </c>
      <c r="IF14436" s="200" t="s">
        <v>23644</v>
      </c>
    </row>
    <row r="14437" spans="237:240" x14ac:dyDescent="0.3">
      <c r="IC14437" s="200" t="s">
        <v>33034</v>
      </c>
      <c r="ID14437" s="200" t="s">
        <v>33035</v>
      </c>
      <c r="IE14437" s="200" t="s">
        <v>33036</v>
      </c>
      <c r="IF14437" s="200" t="s">
        <v>21823</v>
      </c>
    </row>
    <row r="14438" spans="237:240" x14ac:dyDescent="0.3">
      <c r="IC14438" s="200" t="s">
        <v>33037</v>
      </c>
      <c r="ID14438" s="200" t="s">
        <v>33038</v>
      </c>
      <c r="IE14438" s="200" t="s">
        <v>33039</v>
      </c>
      <c r="IF14438" s="200" t="s">
        <v>21823</v>
      </c>
    </row>
    <row r="14439" spans="237:240" x14ac:dyDescent="0.3">
      <c r="IC14439" s="200" t="s">
        <v>33040</v>
      </c>
      <c r="ID14439" s="200" t="s">
        <v>33041</v>
      </c>
      <c r="IE14439" s="200" t="s">
        <v>33042</v>
      </c>
      <c r="IF14439" s="200" t="s">
        <v>21823</v>
      </c>
    </row>
    <row r="14440" spans="237:240" x14ac:dyDescent="0.3">
      <c r="IC14440" s="200" t="s">
        <v>33043</v>
      </c>
      <c r="ID14440" s="200" t="s">
        <v>33044</v>
      </c>
      <c r="IE14440" s="200" t="s">
        <v>33045</v>
      </c>
      <c r="IF14440" s="200" t="s">
        <v>21823</v>
      </c>
    </row>
    <row r="14441" spans="237:240" x14ac:dyDescent="0.3">
      <c r="IC14441" s="200" t="s">
        <v>33046</v>
      </c>
      <c r="ID14441" s="200" t="s">
        <v>33047</v>
      </c>
      <c r="IE14441" s="200" t="s">
        <v>33048</v>
      </c>
      <c r="IF14441" s="200" t="s">
        <v>21823</v>
      </c>
    </row>
    <row r="14442" spans="237:240" x14ac:dyDescent="0.3">
      <c r="IC14442" s="200" t="s">
        <v>33049</v>
      </c>
      <c r="ID14442" s="200" t="s">
        <v>33050</v>
      </c>
      <c r="IE14442" s="200" t="s">
        <v>33051</v>
      </c>
      <c r="IF14442" s="200" t="s">
        <v>21823</v>
      </c>
    </row>
    <row r="14443" spans="237:240" x14ac:dyDescent="0.3">
      <c r="IC14443" s="200" t="s">
        <v>33052</v>
      </c>
      <c r="ID14443" s="200" t="s">
        <v>33053</v>
      </c>
      <c r="IE14443" s="200" t="s">
        <v>33054</v>
      </c>
      <c r="IF14443" s="200" t="s">
        <v>23644</v>
      </c>
    </row>
    <row r="14444" spans="237:240" x14ac:dyDescent="0.3">
      <c r="IC14444" s="200" t="s">
        <v>33055</v>
      </c>
      <c r="ID14444" s="200" t="s">
        <v>33056</v>
      </c>
      <c r="IE14444" s="200" t="s">
        <v>33057</v>
      </c>
      <c r="IF14444" s="200" t="s">
        <v>23644</v>
      </c>
    </row>
    <row r="14445" spans="237:240" x14ac:dyDescent="0.3">
      <c r="IC14445" s="200" t="s">
        <v>33058</v>
      </c>
      <c r="ID14445" s="200" t="s">
        <v>18212</v>
      </c>
      <c r="IE14445" s="200" t="s">
        <v>33059</v>
      </c>
      <c r="IF14445" s="200" t="s">
        <v>23644</v>
      </c>
    </row>
    <row r="14446" spans="237:240" x14ac:dyDescent="0.3">
      <c r="IC14446" s="200" t="s">
        <v>33060</v>
      </c>
      <c r="ID14446" s="200" t="s">
        <v>33061</v>
      </c>
      <c r="IE14446" s="200" t="s">
        <v>33062</v>
      </c>
      <c r="IF14446" s="200" t="s">
        <v>23644</v>
      </c>
    </row>
    <row r="14447" spans="237:240" x14ac:dyDescent="0.3">
      <c r="IC14447" s="200" t="s">
        <v>33063</v>
      </c>
      <c r="ID14447" s="200" t="s">
        <v>33064</v>
      </c>
      <c r="IE14447" s="200" t="s">
        <v>33065</v>
      </c>
      <c r="IF14447" s="200" t="s">
        <v>23644</v>
      </c>
    </row>
    <row r="14448" spans="237:240" x14ac:dyDescent="0.3">
      <c r="IC14448" s="200" t="s">
        <v>33066</v>
      </c>
      <c r="ID14448" s="200" t="s">
        <v>33067</v>
      </c>
      <c r="IE14448" s="200" t="s">
        <v>33068</v>
      </c>
      <c r="IF14448" s="200" t="s">
        <v>23644</v>
      </c>
    </row>
    <row r="14449" spans="237:240" x14ac:dyDescent="0.3">
      <c r="IC14449" s="200" t="s">
        <v>33069</v>
      </c>
      <c r="ID14449" s="200" t="s">
        <v>33070</v>
      </c>
      <c r="IE14449" s="200" t="s">
        <v>33071</v>
      </c>
      <c r="IF14449" s="200" t="s">
        <v>23644</v>
      </c>
    </row>
    <row r="14450" spans="237:240" x14ac:dyDescent="0.3">
      <c r="IC14450" s="200" t="s">
        <v>33072</v>
      </c>
      <c r="ID14450" s="200" t="s">
        <v>33073</v>
      </c>
      <c r="IE14450" s="200" t="s">
        <v>33074</v>
      </c>
      <c r="IF14450" s="200" t="s">
        <v>23644</v>
      </c>
    </row>
    <row r="14451" spans="237:240" x14ac:dyDescent="0.3">
      <c r="IC14451" s="200" t="s">
        <v>33075</v>
      </c>
      <c r="ID14451" s="200" t="s">
        <v>33076</v>
      </c>
      <c r="IE14451" s="200" t="s">
        <v>33077</v>
      </c>
      <c r="IF14451" s="200" t="s">
        <v>23644</v>
      </c>
    </row>
    <row r="14452" spans="237:240" x14ac:dyDescent="0.3">
      <c r="IC14452" s="200" t="s">
        <v>33078</v>
      </c>
      <c r="ID14452" s="200" t="s">
        <v>33079</v>
      </c>
      <c r="IE14452" s="200" t="s">
        <v>33080</v>
      </c>
      <c r="IF14452" s="200" t="s">
        <v>23644</v>
      </c>
    </row>
    <row r="14453" spans="237:240" x14ac:dyDescent="0.3">
      <c r="IC14453" s="200" t="s">
        <v>33081</v>
      </c>
      <c r="ID14453" s="200" t="s">
        <v>33082</v>
      </c>
      <c r="IE14453" s="200" t="s">
        <v>33083</v>
      </c>
      <c r="IF14453" s="200" t="s">
        <v>23644</v>
      </c>
    </row>
    <row r="14454" spans="237:240" x14ac:dyDescent="0.3">
      <c r="IC14454" s="200" t="s">
        <v>33084</v>
      </c>
      <c r="ID14454" s="200" t="s">
        <v>33085</v>
      </c>
      <c r="IE14454" s="200" t="s">
        <v>33086</v>
      </c>
      <c r="IF14454" s="200" t="s">
        <v>23644</v>
      </c>
    </row>
    <row r="14455" spans="237:240" x14ac:dyDescent="0.3">
      <c r="IC14455" s="200" t="s">
        <v>33087</v>
      </c>
      <c r="ID14455" s="200" t="s">
        <v>33088</v>
      </c>
      <c r="IE14455" s="200" t="s">
        <v>33089</v>
      </c>
      <c r="IF14455" s="200" t="s">
        <v>23644</v>
      </c>
    </row>
    <row r="14456" spans="237:240" x14ac:dyDescent="0.3">
      <c r="IC14456" s="200" t="s">
        <v>33090</v>
      </c>
      <c r="ID14456" s="200" t="s">
        <v>33091</v>
      </c>
      <c r="IE14456" s="200" t="s">
        <v>33092</v>
      </c>
      <c r="IF14456" s="200" t="s">
        <v>23644</v>
      </c>
    </row>
    <row r="14457" spans="237:240" x14ac:dyDescent="0.3">
      <c r="IC14457" s="200" t="s">
        <v>33093</v>
      </c>
      <c r="ID14457" s="200" t="s">
        <v>33094</v>
      </c>
      <c r="IE14457" s="200" t="s">
        <v>33095</v>
      </c>
      <c r="IF14457" s="200" t="s">
        <v>1430</v>
      </c>
    </row>
    <row r="14458" spans="237:240" x14ac:dyDescent="0.3">
      <c r="IC14458" s="200" t="s">
        <v>33096</v>
      </c>
      <c r="ID14458" s="200" t="s">
        <v>33094</v>
      </c>
      <c r="IE14458" s="200" t="s">
        <v>33095</v>
      </c>
      <c r="IF14458" s="200" t="s">
        <v>1430</v>
      </c>
    </row>
    <row r="14459" spans="237:240" x14ac:dyDescent="0.3">
      <c r="IC14459" s="200" t="s">
        <v>33097</v>
      </c>
      <c r="ID14459" s="200" t="s">
        <v>33094</v>
      </c>
      <c r="IE14459" s="200" t="s">
        <v>33095</v>
      </c>
      <c r="IF14459" s="200" t="s">
        <v>1430</v>
      </c>
    </row>
    <row r="14460" spans="237:240" x14ac:dyDescent="0.3">
      <c r="IC14460" s="200" t="s">
        <v>33098</v>
      </c>
      <c r="ID14460" s="200" t="s">
        <v>30145</v>
      </c>
      <c r="IE14460" s="200" t="s">
        <v>33099</v>
      </c>
      <c r="IF14460" s="200" t="s">
        <v>1430</v>
      </c>
    </row>
    <row r="14461" spans="237:240" x14ac:dyDescent="0.3">
      <c r="IC14461" s="200" t="s">
        <v>33098</v>
      </c>
      <c r="ID14461" s="200" t="s">
        <v>33100</v>
      </c>
      <c r="IE14461" s="200" t="s">
        <v>33101</v>
      </c>
      <c r="IF14461" s="200" t="s">
        <v>1430</v>
      </c>
    </row>
    <row r="14462" spans="237:240" x14ac:dyDescent="0.3">
      <c r="IC14462" s="200" t="s">
        <v>33098</v>
      </c>
      <c r="ID14462" s="200" t="s">
        <v>33102</v>
      </c>
      <c r="IE14462" s="200" t="s">
        <v>33103</v>
      </c>
      <c r="IF14462" s="200" t="s">
        <v>1430</v>
      </c>
    </row>
    <row r="14463" spans="237:240" x14ac:dyDescent="0.3">
      <c r="IC14463" s="200" t="s">
        <v>33098</v>
      </c>
      <c r="ID14463" s="200" t="s">
        <v>33104</v>
      </c>
      <c r="IE14463" s="200" t="s">
        <v>33105</v>
      </c>
      <c r="IF14463" s="200" t="s">
        <v>1430</v>
      </c>
    </row>
    <row r="14464" spans="237:240" x14ac:dyDescent="0.3">
      <c r="IC14464" s="200" t="s">
        <v>33098</v>
      </c>
      <c r="ID14464" s="200" t="s">
        <v>33106</v>
      </c>
      <c r="IE14464" s="200" t="s">
        <v>33107</v>
      </c>
      <c r="IF14464" s="200" t="s">
        <v>1430</v>
      </c>
    </row>
    <row r="14465" spans="237:240" x14ac:dyDescent="0.3">
      <c r="IC14465" s="200" t="s">
        <v>33108</v>
      </c>
      <c r="ID14465" s="200" t="s">
        <v>33109</v>
      </c>
      <c r="IE14465" s="200" t="s">
        <v>33110</v>
      </c>
      <c r="IF14465" s="200" t="s">
        <v>1430</v>
      </c>
    </row>
    <row r="14466" spans="237:240" x14ac:dyDescent="0.3">
      <c r="IC14466" s="200" t="s">
        <v>33111</v>
      </c>
      <c r="ID14466" s="200" t="s">
        <v>33112</v>
      </c>
      <c r="IE14466" s="200" t="s">
        <v>33113</v>
      </c>
      <c r="IF14466" s="200" t="s">
        <v>1430</v>
      </c>
    </row>
    <row r="14467" spans="237:240" x14ac:dyDescent="0.3">
      <c r="IC14467" s="200" t="s">
        <v>33111</v>
      </c>
      <c r="ID14467" s="200" t="s">
        <v>33114</v>
      </c>
      <c r="IE14467" s="200" t="s">
        <v>33115</v>
      </c>
      <c r="IF14467" s="200" t="s">
        <v>1430</v>
      </c>
    </row>
    <row r="14468" spans="237:240" x14ac:dyDescent="0.3">
      <c r="IC14468" s="200" t="s">
        <v>33111</v>
      </c>
      <c r="ID14468" s="200" t="s">
        <v>33116</v>
      </c>
      <c r="IE14468" s="200" t="s">
        <v>33117</v>
      </c>
      <c r="IF14468" s="200" t="s">
        <v>1430</v>
      </c>
    </row>
    <row r="14469" spans="237:240" x14ac:dyDescent="0.3">
      <c r="IC14469" s="200" t="s">
        <v>33111</v>
      </c>
      <c r="ID14469" s="200" t="s">
        <v>33118</v>
      </c>
      <c r="IE14469" s="200" t="s">
        <v>33119</v>
      </c>
      <c r="IF14469" s="200" t="s">
        <v>1430</v>
      </c>
    </row>
    <row r="14470" spans="237:240" x14ac:dyDescent="0.3">
      <c r="IC14470" s="200" t="s">
        <v>33120</v>
      </c>
      <c r="ID14470" s="200" t="s">
        <v>3665</v>
      </c>
      <c r="IE14470" s="200" t="s">
        <v>33121</v>
      </c>
      <c r="IF14470" s="200" t="s">
        <v>1430</v>
      </c>
    </row>
    <row r="14471" spans="237:240" x14ac:dyDescent="0.3">
      <c r="IC14471" s="200" t="s">
        <v>33120</v>
      </c>
      <c r="ID14471" s="200" t="s">
        <v>33122</v>
      </c>
      <c r="IE14471" s="200" t="s">
        <v>33123</v>
      </c>
      <c r="IF14471" s="200" t="s">
        <v>1430</v>
      </c>
    </row>
    <row r="14472" spans="237:240" x14ac:dyDescent="0.3">
      <c r="IC14472" s="200" t="s">
        <v>33120</v>
      </c>
      <c r="ID14472" s="200" t="s">
        <v>33124</v>
      </c>
      <c r="IE14472" s="200" t="s">
        <v>33125</v>
      </c>
      <c r="IF14472" s="200" t="s">
        <v>1430</v>
      </c>
    </row>
    <row r="14473" spans="237:240" x14ac:dyDescent="0.3">
      <c r="IC14473" s="200" t="s">
        <v>33120</v>
      </c>
      <c r="ID14473" s="200" t="s">
        <v>33126</v>
      </c>
      <c r="IE14473" s="200" t="s">
        <v>33127</v>
      </c>
      <c r="IF14473" s="200" t="s">
        <v>1430</v>
      </c>
    </row>
    <row r="14474" spans="237:240" x14ac:dyDescent="0.3">
      <c r="IC14474" s="200" t="s">
        <v>33120</v>
      </c>
      <c r="ID14474" s="200" t="s">
        <v>33128</v>
      </c>
      <c r="IE14474" s="200" t="s">
        <v>33129</v>
      </c>
      <c r="IF14474" s="200" t="s">
        <v>1430</v>
      </c>
    </row>
    <row r="14475" spans="237:240" x14ac:dyDescent="0.3">
      <c r="IC14475" s="200" t="s">
        <v>33120</v>
      </c>
      <c r="ID14475" s="200" t="s">
        <v>33130</v>
      </c>
      <c r="IE14475" s="200" t="s">
        <v>33131</v>
      </c>
      <c r="IF14475" s="200" t="s">
        <v>1430</v>
      </c>
    </row>
    <row r="14476" spans="237:240" x14ac:dyDescent="0.3">
      <c r="IC14476" s="200" t="s">
        <v>33132</v>
      </c>
      <c r="ID14476" s="200" t="s">
        <v>33133</v>
      </c>
      <c r="IE14476" s="200" t="s">
        <v>33134</v>
      </c>
      <c r="IF14476" s="200" t="s">
        <v>1430</v>
      </c>
    </row>
    <row r="14477" spans="237:240" x14ac:dyDescent="0.3">
      <c r="IC14477" s="200" t="s">
        <v>33135</v>
      </c>
      <c r="ID14477" s="200" t="s">
        <v>33136</v>
      </c>
      <c r="IE14477" s="200" t="s">
        <v>33137</v>
      </c>
      <c r="IF14477" s="200" t="s">
        <v>1430</v>
      </c>
    </row>
    <row r="14478" spans="237:240" x14ac:dyDescent="0.3">
      <c r="IC14478" s="200" t="s">
        <v>33135</v>
      </c>
      <c r="ID14478" s="200" t="s">
        <v>33138</v>
      </c>
      <c r="IE14478" s="200" t="s">
        <v>33139</v>
      </c>
      <c r="IF14478" s="200" t="s">
        <v>1430</v>
      </c>
    </row>
    <row r="14479" spans="237:240" x14ac:dyDescent="0.3">
      <c r="IC14479" s="200" t="s">
        <v>33140</v>
      </c>
      <c r="ID14479" s="200" t="s">
        <v>33141</v>
      </c>
      <c r="IE14479" s="200" t="s">
        <v>33142</v>
      </c>
      <c r="IF14479" s="200" t="s">
        <v>1430</v>
      </c>
    </row>
    <row r="14480" spans="237:240" x14ac:dyDescent="0.3">
      <c r="IC14480" s="200" t="s">
        <v>33143</v>
      </c>
      <c r="ID14480" s="200" t="s">
        <v>33144</v>
      </c>
      <c r="IE14480" s="200" t="s">
        <v>33145</v>
      </c>
      <c r="IF14480" s="200" t="s">
        <v>1430</v>
      </c>
    </row>
    <row r="14481" spans="237:240" x14ac:dyDescent="0.3">
      <c r="IC14481" s="200" t="s">
        <v>33143</v>
      </c>
      <c r="ID14481" s="200" t="s">
        <v>33146</v>
      </c>
      <c r="IE14481" s="200" t="s">
        <v>33147</v>
      </c>
      <c r="IF14481" s="200" t="s">
        <v>1430</v>
      </c>
    </row>
    <row r="14482" spans="237:240" x14ac:dyDescent="0.3">
      <c r="IC14482" s="200" t="s">
        <v>33143</v>
      </c>
      <c r="ID14482" s="200" t="s">
        <v>33148</v>
      </c>
      <c r="IE14482" s="200" t="s">
        <v>33149</v>
      </c>
      <c r="IF14482" s="200" t="s">
        <v>1430</v>
      </c>
    </row>
    <row r="14483" spans="237:240" x14ac:dyDescent="0.3">
      <c r="IC14483" s="200" t="s">
        <v>33143</v>
      </c>
      <c r="ID14483" s="200" t="s">
        <v>33150</v>
      </c>
      <c r="IE14483" s="200" t="s">
        <v>33151</v>
      </c>
      <c r="IF14483" s="200" t="s">
        <v>1430</v>
      </c>
    </row>
    <row r="14484" spans="237:240" x14ac:dyDescent="0.3">
      <c r="IC14484" s="200" t="s">
        <v>33143</v>
      </c>
      <c r="ID14484" s="200" t="s">
        <v>33152</v>
      </c>
      <c r="IE14484" s="200" t="s">
        <v>33153</v>
      </c>
      <c r="IF14484" s="200" t="s">
        <v>1430</v>
      </c>
    </row>
    <row r="14485" spans="237:240" x14ac:dyDescent="0.3">
      <c r="IC14485" s="200" t="s">
        <v>33143</v>
      </c>
      <c r="ID14485" s="200" t="s">
        <v>33154</v>
      </c>
      <c r="IE14485" s="200" t="s">
        <v>33155</v>
      </c>
      <c r="IF14485" s="200" t="s">
        <v>1430</v>
      </c>
    </row>
    <row r="14486" spans="237:240" x14ac:dyDescent="0.3">
      <c r="IC14486" s="200" t="s">
        <v>33143</v>
      </c>
      <c r="ID14486" s="200" t="s">
        <v>33156</v>
      </c>
      <c r="IE14486" s="200" t="s">
        <v>33157</v>
      </c>
      <c r="IF14486" s="200" t="s">
        <v>1430</v>
      </c>
    </row>
    <row r="14487" spans="237:240" x14ac:dyDescent="0.3">
      <c r="IC14487" s="200" t="s">
        <v>33158</v>
      </c>
      <c r="ID14487" s="200" t="s">
        <v>33159</v>
      </c>
      <c r="IE14487" s="200" t="s">
        <v>33160</v>
      </c>
      <c r="IF14487" s="200" t="s">
        <v>1430</v>
      </c>
    </row>
    <row r="14488" spans="237:240" x14ac:dyDescent="0.3">
      <c r="IC14488" s="200" t="s">
        <v>33158</v>
      </c>
      <c r="ID14488" s="200" t="s">
        <v>15289</v>
      </c>
      <c r="IE14488" s="200" t="s">
        <v>33161</v>
      </c>
      <c r="IF14488" s="200" t="s">
        <v>1430</v>
      </c>
    </row>
    <row r="14489" spans="237:240" x14ac:dyDescent="0.3">
      <c r="IC14489" s="200" t="s">
        <v>33158</v>
      </c>
      <c r="ID14489" s="200" t="s">
        <v>33162</v>
      </c>
      <c r="IE14489" s="200" t="s">
        <v>33163</v>
      </c>
      <c r="IF14489" s="200" t="s">
        <v>1430</v>
      </c>
    </row>
    <row r="14490" spans="237:240" x14ac:dyDescent="0.3">
      <c r="IC14490" s="200" t="s">
        <v>33158</v>
      </c>
      <c r="ID14490" s="200" t="s">
        <v>33164</v>
      </c>
      <c r="IE14490" s="200" t="s">
        <v>33165</v>
      </c>
      <c r="IF14490" s="200" t="s">
        <v>1430</v>
      </c>
    </row>
    <row r="14491" spans="237:240" x14ac:dyDescent="0.3">
      <c r="IC14491" s="200" t="s">
        <v>33166</v>
      </c>
      <c r="ID14491" s="200" t="s">
        <v>33167</v>
      </c>
      <c r="IE14491" s="200" t="s">
        <v>33168</v>
      </c>
      <c r="IF14491" s="200" t="s">
        <v>1430</v>
      </c>
    </row>
    <row r="14492" spans="237:240" x14ac:dyDescent="0.3">
      <c r="IC14492" s="200" t="s">
        <v>33166</v>
      </c>
      <c r="ID14492" s="200" t="s">
        <v>33169</v>
      </c>
      <c r="IE14492" s="200" t="s">
        <v>33170</v>
      </c>
      <c r="IF14492" s="200" t="s">
        <v>1430</v>
      </c>
    </row>
    <row r="14493" spans="237:240" x14ac:dyDescent="0.3">
      <c r="IC14493" s="200" t="s">
        <v>33171</v>
      </c>
      <c r="ID14493" s="200" t="s">
        <v>33172</v>
      </c>
      <c r="IE14493" s="200" t="s">
        <v>33173</v>
      </c>
      <c r="IF14493" s="200" t="s">
        <v>1430</v>
      </c>
    </row>
    <row r="14494" spans="237:240" x14ac:dyDescent="0.3">
      <c r="IC14494" s="200" t="s">
        <v>33174</v>
      </c>
      <c r="ID14494" s="200" t="s">
        <v>33175</v>
      </c>
      <c r="IE14494" s="200" t="s">
        <v>33176</v>
      </c>
      <c r="IF14494" s="200" t="s">
        <v>1430</v>
      </c>
    </row>
    <row r="14495" spans="237:240" x14ac:dyDescent="0.3">
      <c r="IC14495" s="200" t="s">
        <v>33174</v>
      </c>
      <c r="ID14495" s="200" t="s">
        <v>2514</v>
      </c>
      <c r="IE14495" s="200" t="s">
        <v>33177</v>
      </c>
      <c r="IF14495" s="200" t="s">
        <v>1430</v>
      </c>
    </row>
    <row r="14496" spans="237:240" x14ac:dyDescent="0.3">
      <c r="IC14496" s="200" t="s">
        <v>33174</v>
      </c>
      <c r="ID14496" s="200" t="s">
        <v>33178</v>
      </c>
      <c r="IE14496" s="200" t="s">
        <v>33179</v>
      </c>
      <c r="IF14496" s="200" t="s">
        <v>1430</v>
      </c>
    </row>
    <row r="14497" spans="237:240" x14ac:dyDescent="0.3">
      <c r="IC14497" s="200" t="s">
        <v>33180</v>
      </c>
      <c r="ID14497" s="200" t="s">
        <v>33181</v>
      </c>
      <c r="IE14497" s="200" t="s">
        <v>33182</v>
      </c>
      <c r="IF14497" s="200" t="s">
        <v>1430</v>
      </c>
    </row>
    <row r="14498" spans="237:240" x14ac:dyDescent="0.3">
      <c r="IC14498" s="200" t="s">
        <v>33183</v>
      </c>
      <c r="ID14498" s="200" t="s">
        <v>879</v>
      </c>
      <c r="IE14498" s="200" t="s">
        <v>33184</v>
      </c>
      <c r="IF14498" s="200" t="s">
        <v>1430</v>
      </c>
    </row>
    <row r="14499" spans="237:240" x14ac:dyDescent="0.3">
      <c r="IC14499" s="200" t="s">
        <v>33183</v>
      </c>
      <c r="ID14499" s="200" t="s">
        <v>33185</v>
      </c>
      <c r="IE14499" s="200" t="s">
        <v>33186</v>
      </c>
      <c r="IF14499" s="200" t="s">
        <v>1430</v>
      </c>
    </row>
    <row r="14500" spans="237:240" x14ac:dyDescent="0.3">
      <c r="IC14500" s="200" t="s">
        <v>33183</v>
      </c>
      <c r="ID14500" s="200" t="s">
        <v>33187</v>
      </c>
      <c r="IE14500" s="200" t="s">
        <v>33188</v>
      </c>
      <c r="IF14500" s="200" t="s">
        <v>1430</v>
      </c>
    </row>
    <row r="14501" spans="237:240" x14ac:dyDescent="0.3">
      <c r="IC14501" s="200" t="s">
        <v>33183</v>
      </c>
      <c r="ID14501" s="200" t="s">
        <v>33189</v>
      </c>
      <c r="IE14501" s="200" t="s">
        <v>33190</v>
      </c>
      <c r="IF14501" s="200" t="s">
        <v>1430</v>
      </c>
    </row>
    <row r="14502" spans="237:240" x14ac:dyDescent="0.3">
      <c r="IC14502" s="200" t="s">
        <v>33183</v>
      </c>
      <c r="ID14502" s="200" t="s">
        <v>33191</v>
      </c>
      <c r="IE14502" s="200" t="s">
        <v>33192</v>
      </c>
      <c r="IF14502" s="200" t="s">
        <v>1430</v>
      </c>
    </row>
    <row r="14503" spans="237:240" x14ac:dyDescent="0.3">
      <c r="IC14503" s="200" t="s">
        <v>33183</v>
      </c>
      <c r="ID14503" s="200" t="s">
        <v>22102</v>
      </c>
      <c r="IE14503" s="200" t="s">
        <v>33193</v>
      </c>
      <c r="IF14503" s="200" t="s">
        <v>1430</v>
      </c>
    </row>
    <row r="14504" spans="237:240" x14ac:dyDescent="0.3">
      <c r="IC14504" s="200" t="s">
        <v>33183</v>
      </c>
      <c r="ID14504" s="200" t="s">
        <v>33194</v>
      </c>
      <c r="IE14504" s="200" t="s">
        <v>33195</v>
      </c>
      <c r="IF14504" s="200" t="s">
        <v>1430</v>
      </c>
    </row>
    <row r="14505" spans="237:240" x14ac:dyDescent="0.3">
      <c r="IC14505" s="200" t="s">
        <v>33183</v>
      </c>
      <c r="ID14505" s="200" t="s">
        <v>33196</v>
      </c>
      <c r="IE14505" s="200" t="s">
        <v>33197</v>
      </c>
      <c r="IF14505" s="200" t="s">
        <v>1430</v>
      </c>
    </row>
    <row r="14506" spans="237:240" x14ac:dyDescent="0.3">
      <c r="IC14506" s="200" t="s">
        <v>33183</v>
      </c>
      <c r="ID14506" s="200" t="s">
        <v>33198</v>
      </c>
      <c r="IE14506" s="200" t="s">
        <v>33199</v>
      </c>
      <c r="IF14506" s="200" t="s">
        <v>1430</v>
      </c>
    </row>
    <row r="14507" spans="237:240" x14ac:dyDescent="0.3">
      <c r="IC14507" s="200" t="s">
        <v>33183</v>
      </c>
      <c r="ID14507" s="200" t="s">
        <v>33200</v>
      </c>
      <c r="IE14507" s="200" t="s">
        <v>33201</v>
      </c>
      <c r="IF14507" s="200" t="s">
        <v>1430</v>
      </c>
    </row>
    <row r="14508" spans="237:240" x14ac:dyDescent="0.3">
      <c r="IC14508" s="200" t="s">
        <v>33183</v>
      </c>
      <c r="ID14508" s="200" t="s">
        <v>33202</v>
      </c>
      <c r="IE14508" s="200" t="s">
        <v>33203</v>
      </c>
      <c r="IF14508" s="200" t="s">
        <v>1430</v>
      </c>
    </row>
    <row r="14509" spans="237:240" x14ac:dyDescent="0.3">
      <c r="IC14509" s="200" t="s">
        <v>33183</v>
      </c>
      <c r="ID14509" s="200" t="s">
        <v>32508</v>
      </c>
      <c r="IE14509" s="200" t="s">
        <v>33204</v>
      </c>
      <c r="IF14509" s="200" t="s">
        <v>1430</v>
      </c>
    </row>
    <row r="14510" spans="237:240" x14ac:dyDescent="0.3">
      <c r="IC14510" s="200" t="s">
        <v>33183</v>
      </c>
      <c r="ID14510" s="200" t="s">
        <v>33205</v>
      </c>
      <c r="IE14510" s="200" t="s">
        <v>33206</v>
      </c>
      <c r="IF14510" s="200" t="s">
        <v>1430</v>
      </c>
    </row>
    <row r="14511" spans="237:240" x14ac:dyDescent="0.3">
      <c r="IC14511" s="200" t="s">
        <v>33183</v>
      </c>
      <c r="ID14511" s="200" t="s">
        <v>33207</v>
      </c>
      <c r="IE14511" s="200" t="s">
        <v>33208</v>
      </c>
      <c r="IF14511" s="200" t="s">
        <v>1430</v>
      </c>
    </row>
    <row r="14512" spans="237:240" x14ac:dyDescent="0.3">
      <c r="IC14512" s="200" t="s">
        <v>33183</v>
      </c>
      <c r="ID14512" s="200" t="s">
        <v>33209</v>
      </c>
      <c r="IE14512" s="200" t="s">
        <v>33210</v>
      </c>
      <c r="IF14512" s="200" t="s">
        <v>1430</v>
      </c>
    </row>
    <row r="14513" spans="237:240" x14ac:dyDescent="0.3">
      <c r="IC14513" s="200" t="s">
        <v>33183</v>
      </c>
      <c r="ID14513" s="200" t="s">
        <v>33211</v>
      </c>
      <c r="IE14513" s="200" t="s">
        <v>33212</v>
      </c>
      <c r="IF14513" s="200" t="s">
        <v>1430</v>
      </c>
    </row>
    <row r="14514" spans="237:240" x14ac:dyDescent="0.3">
      <c r="IC14514" s="200" t="s">
        <v>33183</v>
      </c>
      <c r="ID14514" s="200" t="s">
        <v>33213</v>
      </c>
      <c r="IE14514" s="200" t="s">
        <v>33214</v>
      </c>
      <c r="IF14514" s="200" t="s">
        <v>1430</v>
      </c>
    </row>
    <row r="14515" spans="237:240" x14ac:dyDescent="0.3">
      <c r="IC14515" s="200" t="s">
        <v>33183</v>
      </c>
      <c r="ID14515" s="200" t="s">
        <v>33215</v>
      </c>
      <c r="IE14515" s="200" t="s">
        <v>33216</v>
      </c>
      <c r="IF14515" s="200" t="s">
        <v>1430</v>
      </c>
    </row>
    <row r="14516" spans="237:240" x14ac:dyDescent="0.3">
      <c r="IC14516" s="200" t="s">
        <v>33217</v>
      </c>
      <c r="ID14516" s="200" t="s">
        <v>3656</v>
      </c>
      <c r="IE14516" s="200" t="s">
        <v>33218</v>
      </c>
      <c r="IF14516" s="200" t="s">
        <v>1430</v>
      </c>
    </row>
    <row r="14517" spans="237:240" x14ac:dyDescent="0.3">
      <c r="IC14517" s="200" t="s">
        <v>33217</v>
      </c>
      <c r="ID14517" s="200" t="s">
        <v>33219</v>
      </c>
      <c r="IE14517" s="200" t="s">
        <v>33220</v>
      </c>
      <c r="IF14517" s="200" t="s">
        <v>1430</v>
      </c>
    </row>
    <row r="14518" spans="237:240" x14ac:dyDescent="0.3">
      <c r="IC14518" s="200" t="s">
        <v>33217</v>
      </c>
      <c r="ID14518" s="200" t="s">
        <v>33221</v>
      </c>
      <c r="IE14518" s="200" t="s">
        <v>33222</v>
      </c>
      <c r="IF14518" s="200" t="s">
        <v>1430</v>
      </c>
    </row>
    <row r="14519" spans="237:240" x14ac:dyDescent="0.3">
      <c r="IC14519" s="200" t="s">
        <v>33217</v>
      </c>
      <c r="ID14519" s="200" t="s">
        <v>33223</v>
      </c>
      <c r="IE14519" s="200" t="s">
        <v>33224</v>
      </c>
      <c r="IF14519" s="200" t="s">
        <v>1430</v>
      </c>
    </row>
    <row r="14520" spans="237:240" x14ac:dyDescent="0.3">
      <c r="IC14520" s="200" t="s">
        <v>33217</v>
      </c>
      <c r="ID14520" s="200" t="s">
        <v>24881</v>
      </c>
      <c r="IE14520" s="200" t="s">
        <v>33225</v>
      </c>
      <c r="IF14520" s="200" t="s">
        <v>1430</v>
      </c>
    </row>
    <row r="14521" spans="237:240" x14ac:dyDescent="0.3">
      <c r="IC14521" s="200" t="s">
        <v>33217</v>
      </c>
      <c r="ID14521" s="200" t="s">
        <v>33226</v>
      </c>
      <c r="IE14521" s="200" t="s">
        <v>33227</v>
      </c>
      <c r="IF14521" s="200" t="s">
        <v>1430</v>
      </c>
    </row>
    <row r="14522" spans="237:240" x14ac:dyDescent="0.3">
      <c r="IC14522" s="200" t="s">
        <v>33217</v>
      </c>
      <c r="ID14522" s="200" t="s">
        <v>33228</v>
      </c>
      <c r="IE14522" s="200" t="s">
        <v>33229</v>
      </c>
      <c r="IF14522" s="200" t="s">
        <v>1430</v>
      </c>
    </row>
    <row r="14523" spans="237:240" x14ac:dyDescent="0.3">
      <c r="IC14523" s="200" t="s">
        <v>33217</v>
      </c>
      <c r="ID14523" s="200" t="s">
        <v>33230</v>
      </c>
      <c r="IE14523" s="200" t="s">
        <v>33231</v>
      </c>
      <c r="IF14523" s="200" t="s">
        <v>1430</v>
      </c>
    </row>
    <row r="14524" spans="237:240" x14ac:dyDescent="0.3">
      <c r="IC14524" s="200" t="s">
        <v>33217</v>
      </c>
      <c r="ID14524" s="200" t="s">
        <v>33232</v>
      </c>
      <c r="IE14524" s="200" t="s">
        <v>33233</v>
      </c>
      <c r="IF14524" s="200" t="s">
        <v>1430</v>
      </c>
    </row>
    <row r="14525" spans="237:240" x14ac:dyDescent="0.3">
      <c r="IC14525" s="200" t="s">
        <v>33217</v>
      </c>
      <c r="ID14525" s="200" t="s">
        <v>33234</v>
      </c>
      <c r="IE14525" s="200" t="s">
        <v>33235</v>
      </c>
      <c r="IF14525" s="200" t="s">
        <v>1430</v>
      </c>
    </row>
    <row r="14526" spans="237:240" x14ac:dyDescent="0.3">
      <c r="IC14526" s="200" t="s">
        <v>33217</v>
      </c>
      <c r="ID14526" s="200" t="s">
        <v>33236</v>
      </c>
      <c r="IE14526" s="200" t="s">
        <v>33237</v>
      </c>
      <c r="IF14526" s="200" t="s">
        <v>1430</v>
      </c>
    </row>
    <row r="14527" spans="237:240" x14ac:dyDescent="0.3">
      <c r="IC14527" s="200" t="s">
        <v>33217</v>
      </c>
      <c r="ID14527" s="200" t="s">
        <v>33238</v>
      </c>
      <c r="IE14527" s="200" t="s">
        <v>33239</v>
      </c>
      <c r="IF14527" s="200" t="s">
        <v>1430</v>
      </c>
    </row>
    <row r="14528" spans="237:240" x14ac:dyDescent="0.3">
      <c r="IC14528" s="200" t="s">
        <v>33217</v>
      </c>
      <c r="ID14528" s="200" t="s">
        <v>33240</v>
      </c>
      <c r="IE14528" s="200" t="s">
        <v>33241</v>
      </c>
      <c r="IF14528" s="200" t="s">
        <v>1430</v>
      </c>
    </row>
    <row r="14529" spans="237:240" x14ac:dyDescent="0.3">
      <c r="IC14529" s="200" t="s">
        <v>33217</v>
      </c>
      <c r="ID14529" s="200" t="s">
        <v>33242</v>
      </c>
      <c r="IE14529" s="200" t="s">
        <v>33243</v>
      </c>
      <c r="IF14529" s="200" t="s">
        <v>1430</v>
      </c>
    </row>
    <row r="14530" spans="237:240" x14ac:dyDescent="0.3">
      <c r="IC14530" s="200" t="s">
        <v>33217</v>
      </c>
      <c r="ID14530" s="200" t="s">
        <v>33244</v>
      </c>
      <c r="IE14530" s="200" t="s">
        <v>33245</v>
      </c>
      <c r="IF14530" s="200" t="s">
        <v>1430</v>
      </c>
    </row>
    <row r="14531" spans="237:240" x14ac:dyDescent="0.3">
      <c r="IC14531" s="200" t="s">
        <v>33246</v>
      </c>
      <c r="ID14531" s="200" t="s">
        <v>33247</v>
      </c>
      <c r="IE14531" s="200" t="s">
        <v>33248</v>
      </c>
      <c r="IF14531" s="200" t="s">
        <v>1430</v>
      </c>
    </row>
    <row r="14532" spans="237:240" x14ac:dyDescent="0.3">
      <c r="IC14532" s="200" t="s">
        <v>33246</v>
      </c>
      <c r="ID14532" s="200" t="s">
        <v>33249</v>
      </c>
      <c r="IE14532" s="200" t="s">
        <v>33250</v>
      </c>
      <c r="IF14532" s="200" t="s">
        <v>1430</v>
      </c>
    </row>
    <row r="14533" spans="237:240" x14ac:dyDescent="0.3">
      <c r="IC14533" s="200" t="s">
        <v>33246</v>
      </c>
      <c r="ID14533" s="200" t="s">
        <v>33251</v>
      </c>
      <c r="IE14533" s="200" t="s">
        <v>33252</v>
      </c>
      <c r="IF14533" s="200" t="s">
        <v>1430</v>
      </c>
    </row>
    <row r="14534" spans="237:240" x14ac:dyDescent="0.3">
      <c r="IC14534" s="200" t="s">
        <v>33246</v>
      </c>
      <c r="ID14534" s="200" t="s">
        <v>33253</v>
      </c>
      <c r="IE14534" s="200" t="s">
        <v>33254</v>
      </c>
      <c r="IF14534" s="200" t="s">
        <v>1430</v>
      </c>
    </row>
    <row r="14535" spans="237:240" x14ac:dyDescent="0.3">
      <c r="IC14535" s="200" t="s">
        <v>33246</v>
      </c>
      <c r="ID14535" s="200" t="s">
        <v>33255</v>
      </c>
      <c r="IE14535" s="200" t="s">
        <v>33256</v>
      </c>
      <c r="IF14535" s="200" t="s">
        <v>1430</v>
      </c>
    </row>
    <row r="14536" spans="237:240" x14ac:dyDescent="0.3">
      <c r="IC14536" s="200" t="s">
        <v>33246</v>
      </c>
      <c r="ID14536" s="200" t="s">
        <v>33257</v>
      </c>
      <c r="IE14536" s="200" t="s">
        <v>33258</v>
      </c>
      <c r="IF14536" s="200" t="s">
        <v>1430</v>
      </c>
    </row>
    <row r="14537" spans="237:240" x14ac:dyDescent="0.3">
      <c r="IC14537" s="200" t="s">
        <v>33246</v>
      </c>
      <c r="ID14537" s="200" t="s">
        <v>33259</v>
      </c>
      <c r="IE14537" s="200" t="s">
        <v>33260</v>
      </c>
      <c r="IF14537" s="200" t="s">
        <v>1430</v>
      </c>
    </row>
    <row r="14538" spans="237:240" x14ac:dyDescent="0.3">
      <c r="IC14538" s="200" t="s">
        <v>33246</v>
      </c>
      <c r="ID14538" s="200" t="s">
        <v>33261</v>
      </c>
      <c r="IE14538" s="200" t="s">
        <v>33262</v>
      </c>
      <c r="IF14538" s="200" t="s">
        <v>1430</v>
      </c>
    </row>
    <row r="14539" spans="237:240" x14ac:dyDescent="0.3">
      <c r="IC14539" s="200" t="s">
        <v>33246</v>
      </c>
      <c r="ID14539" s="200" t="s">
        <v>33263</v>
      </c>
      <c r="IE14539" s="200" t="s">
        <v>33264</v>
      </c>
      <c r="IF14539" s="200" t="s">
        <v>1430</v>
      </c>
    </row>
    <row r="14540" spans="237:240" x14ac:dyDescent="0.3">
      <c r="IC14540" s="200" t="s">
        <v>33246</v>
      </c>
      <c r="ID14540" s="200" t="s">
        <v>33265</v>
      </c>
      <c r="IE14540" s="200" t="s">
        <v>33266</v>
      </c>
      <c r="IF14540" s="200" t="s">
        <v>1430</v>
      </c>
    </row>
    <row r="14541" spans="237:240" x14ac:dyDescent="0.3">
      <c r="IC14541" s="200" t="s">
        <v>33246</v>
      </c>
      <c r="ID14541" s="200" t="s">
        <v>33267</v>
      </c>
      <c r="IE14541" s="200" t="s">
        <v>33268</v>
      </c>
      <c r="IF14541" s="200" t="s">
        <v>1430</v>
      </c>
    </row>
    <row r="14542" spans="237:240" x14ac:dyDescent="0.3">
      <c r="IC14542" s="200" t="s">
        <v>33246</v>
      </c>
      <c r="ID14542" s="200" t="s">
        <v>33269</v>
      </c>
      <c r="IE14542" s="200" t="s">
        <v>33270</v>
      </c>
      <c r="IF14542" s="200" t="s">
        <v>1430</v>
      </c>
    </row>
    <row r="14543" spans="237:240" x14ac:dyDescent="0.3">
      <c r="IC14543" s="200" t="s">
        <v>33246</v>
      </c>
      <c r="ID14543" s="200" t="s">
        <v>33271</v>
      </c>
      <c r="IE14543" s="200" t="s">
        <v>33272</v>
      </c>
      <c r="IF14543" s="200" t="s">
        <v>1430</v>
      </c>
    </row>
    <row r="14544" spans="237:240" x14ac:dyDescent="0.3">
      <c r="IC14544" s="200" t="s">
        <v>33246</v>
      </c>
      <c r="ID14544" s="200" t="s">
        <v>33273</v>
      </c>
      <c r="IE14544" s="200" t="s">
        <v>33274</v>
      </c>
      <c r="IF14544" s="200" t="s">
        <v>1430</v>
      </c>
    </row>
    <row r="14545" spans="237:240" x14ac:dyDescent="0.3">
      <c r="IC14545" s="200" t="s">
        <v>33246</v>
      </c>
      <c r="ID14545" s="200" t="s">
        <v>33275</v>
      </c>
      <c r="IE14545" s="200" t="s">
        <v>33276</v>
      </c>
      <c r="IF14545" s="200" t="s">
        <v>1430</v>
      </c>
    </row>
    <row r="14546" spans="237:240" x14ac:dyDescent="0.3">
      <c r="IC14546" s="200" t="s">
        <v>33246</v>
      </c>
      <c r="ID14546" s="200" t="s">
        <v>33277</v>
      </c>
      <c r="IE14546" s="200" t="s">
        <v>33278</v>
      </c>
      <c r="IF14546" s="200" t="s">
        <v>1430</v>
      </c>
    </row>
    <row r="14547" spans="237:240" x14ac:dyDescent="0.3">
      <c r="IC14547" s="200" t="s">
        <v>33246</v>
      </c>
      <c r="ID14547" s="200" t="s">
        <v>33279</v>
      </c>
      <c r="IE14547" s="200" t="s">
        <v>33280</v>
      </c>
      <c r="IF14547" s="200" t="s">
        <v>1430</v>
      </c>
    </row>
    <row r="14548" spans="237:240" x14ac:dyDescent="0.3">
      <c r="IC14548" s="200" t="s">
        <v>33281</v>
      </c>
      <c r="ID14548" s="200" t="s">
        <v>23739</v>
      </c>
      <c r="IE14548" s="200" t="s">
        <v>33282</v>
      </c>
      <c r="IF14548" s="200" t="s">
        <v>1430</v>
      </c>
    </row>
    <row r="14549" spans="237:240" x14ac:dyDescent="0.3">
      <c r="IC14549" s="200" t="s">
        <v>33281</v>
      </c>
      <c r="ID14549" s="200" t="s">
        <v>33283</v>
      </c>
      <c r="IE14549" s="200" t="s">
        <v>33284</v>
      </c>
      <c r="IF14549" s="200" t="s">
        <v>1430</v>
      </c>
    </row>
    <row r="14550" spans="237:240" x14ac:dyDescent="0.3">
      <c r="IC14550" s="200" t="s">
        <v>33281</v>
      </c>
      <c r="ID14550" s="200" t="s">
        <v>33285</v>
      </c>
      <c r="IE14550" s="200" t="s">
        <v>33286</v>
      </c>
      <c r="IF14550" s="200" t="s">
        <v>1430</v>
      </c>
    </row>
    <row r="14551" spans="237:240" x14ac:dyDescent="0.3">
      <c r="IC14551" s="200" t="s">
        <v>33281</v>
      </c>
      <c r="ID14551" s="200" t="s">
        <v>33287</v>
      </c>
      <c r="IE14551" s="200" t="s">
        <v>33288</v>
      </c>
      <c r="IF14551" s="200" t="s">
        <v>1430</v>
      </c>
    </row>
    <row r="14552" spans="237:240" x14ac:dyDescent="0.3">
      <c r="IC14552" s="200" t="s">
        <v>33289</v>
      </c>
      <c r="ID14552" s="200" t="s">
        <v>33290</v>
      </c>
      <c r="IE14552" s="200" t="s">
        <v>33291</v>
      </c>
      <c r="IF14552" s="200" t="s">
        <v>1430</v>
      </c>
    </row>
    <row r="14553" spans="237:240" x14ac:dyDescent="0.3">
      <c r="IC14553" s="200" t="s">
        <v>33289</v>
      </c>
      <c r="ID14553" s="200" t="s">
        <v>33292</v>
      </c>
      <c r="IE14553" s="200" t="s">
        <v>33293</v>
      </c>
      <c r="IF14553" s="200" t="s">
        <v>1430</v>
      </c>
    </row>
    <row r="14554" spans="237:240" x14ac:dyDescent="0.3">
      <c r="IC14554" s="200" t="s">
        <v>33289</v>
      </c>
      <c r="ID14554" s="200" t="s">
        <v>33294</v>
      </c>
      <c r="IE14554" s="200" t="s">
        <v>33295</v>
      </c>
      <c r="IF14554" s="200" t="s">
        <v>1430</v>
      </c>
    </row>
    <row r="14555" spans="237:240" x14ac:dyDescent="0.3">
      <c r="IC14555" s="200" t="s">
        <v>33289</v>
      </c>
      <c r="ID14555" s="200" t="s">
        <v>33296</v>
      </c>
      <c r="IE14555" s="200" t="s">
        <v>33297</v>
      </c>
      <c r="IF14555" s="200" t="s">
        <v>1430</v>
      </c>
    </row>
    <row r="14556" spans="237:240" x14ac:dyDescent="0.3">
      <c r="IC14556" s="200" t="s">
        <v>33289</v>
      </c>
      <c r="ID14556" s="200" t="s">
        <v>33298</v>
      </c>
      <c r="IE14556" s="200" t="s">
        <v>33299</v>
      </c>
      <c r="IF14556" s="200" t="s">
        <v>1430</v>
      </c>
    </row>
    <row r="14557" spans="237:240" x14ac:dyDescent="0.3">
      <c r="IC14557" s="200" t="s">
        <v>33289</v>
      </c>
      <c r="ID14557" s="200" t="s">
        <v>33300</v>
      </c>
      <c r="IE14557" s="200" t="s">
        <v>33301</v>
      </c>
      <c r="IF14557" s="200" t="s">
        <v>1430</v>
      </c>
    </row>
    <row r="14558" spans="237:240" x14ac:dyDescent="0.3">
      <c r="IC14558" s="200" t="s">
        <v>33289</v>
      </c>
      <c r="ID14558" s="200" t="s">
        <v>33302</v>
      </c>
      <c r="IE14558" s="200" t="s">
        <v>33303</v>
      </c>
      <c r="IF14558" s="200" t="s">
        <v>1430</v>
      </c>
    </row>
    <row r="14559" spans="237:240" x14ac:dyDescent="0.3">
      <c r="IC14559" s="200" t="s">
        <v>33304</v>
      </c>
      <c r="ID14559" s="200" t="s">
        <v>33305</v>
      </c>
      <c r="IE14559" s="200" t="s">
        <v>33306</v>
      </c>
      <c r="IF14559" s="200" t="s">
        <v>1430</v>
      </c>
    </row>
    <row r="14560" spans="237:240" x14ac:dyDescent="0.3">
      <c r="IC14560" s="200" t="s">
        <v>33304</v>
      </c>
      <c r="ID14560" s="200" t="s">
        <v>33307</v>
      </c>
      <c r="IE14560" s="200" t="s">
        <v>33308</v>
      </c>
      <c r="IF14560" s="200" t="s">
        <v>1430</v>
      </c>
    </row>
    <row r="14561" spans="237:240" x14ac:dyDescent="0.3">
      <c r="IC14561" s="200" t="s">
        <v>33304</v>
      </c>
      <c r="ID14561" s="200" t="s">
        <v>33309</v>
      </c>
      <c r="IE14561" s="200" t="s">
        <v>33310</v>
      </c>
      <c r="IF14561" s="200" t="s">
        <v>1430</v>
      </c>
    </row>
    <row r="14562" spans="237:240" x14ac:dyDescent="0.3">
      <c r="IC14562" s="200" t="s">
        <v>33304</v>
      </c>
      <c r="ID14562" s="200" t="s">
        <v>33311</v>
      </c>
      <c r="IE14562" s="200" t="s">
        <v>33312</v>
      </c>
      <c r="IF14562" s="200" t="s">
        <v>1430</v>
      </c>
    </row>
    <row r="14563" spans="237:240" x14ac:dyDescent="0.3">
      <c r="IC14563" s="200" t="s">
        <v>33304</v>
      </c>
      <c r="ID14563" s="200" t="s">
        <v>13773</v>
      </c>
      <c r="IE14563" s="200" t="s">
        <v>33313</v>
      </c>
      <c r="IF14563" s="200" t="s">
        <v>1430</v>
      </c>
    </row>
    <row r="14564" spans="237:240" x14ac:dyDescent="0.3">
      <c r="IC14564" s="200" t="s">
        <v>33304</v>
      </c>
      <c r="ID14564" s="200" t="s">
        <v>33314</v>
      </c>
      <c r="IE14564" s="200" t="s">
        <v>33315</v>
      </c>
      <c r="IF14564" s="200" t="s">
        <v>1430</v>
      </c>
    </row>
    <row r="14565" spans="237:240" x14ac:dyDescent="0.3">
      <c r="IC14565" s="200" t="s">
        <v>33304</v>
      </c>
      <c r="ID14565" s="200" t="s">
        <v>33316</v>
      </c>
      <c r="IE14565" s="200" t="s">
        <v>33317</v>
      </c>
      <c r="IF14565" s="200" t="s">
        <v>1430</v>
      </c>
    </row>
    <row r="14566" spans="237:240" x14ac:dyDescent="0.3">
      <c r="IC14566" s="200" t="s">
        <v>33304</v>
      </c>
      <c r="ID14566" s="200" t="s">
        <v>33318</v>
      </c>
      <c r="IE14566" s="200" t="s">
        <v>33319</v>
      </c>
      <c r="IF14566" s="200" t="s">
        <v>1430</v>
      </c>
    </row>
    <row r="14567" spans="237:240" x14ac:dyDescent="0.3">
      <c r="IC14567" s="200" t="s">
        <v>33320</v>
      </c>
      <c r="ID14567" s="200" t="s">
        <v>33321</v>
      </c>
      <c r="IE14567" s="200" t="s">
        <v>33322</v>
      </c>
      <c r="IF14567" s="200" t="s">
        <v>1430</v>
      </c>
    </row>
    <row r="14568" spans="237:240" x14ac:dyDescent="0.3">
      <c r="IC14568" s="200" t="s">
        <v>33320</v>
      </c>
      <c r="ID14568" s="200" t="s">
        <v>33323</v>
      </c>
      <c r="IE14568" s="200" t="s">
        <v>33324</v>
      </c>
      <c r="IF14568" s="200" t="s">
        <v>1430</v>
      </c>
    </row>
    <row r="14569" spans="237:240" x14ac:dyDescent="0.3">
      <c r="IC14569" s="200" t="s">
        <v>33320</v>
      </c>
      <c r="ID14569" s="200" t="s">
        <v>33325</v>
      </c>
      <c r="IE14569" s="200" t="s">
        <v>33326</v>
      </c>
      <c r="IF14569" s="200" t="s">
        <v>1430</v>
      </c>
    </row>
    <row r="14570" spans="237:240" x14ac:dyDescent="0.3">
      <c r="IC14570" s="200" t="s">
        <v>33320</v>
      </c>
      <c r="ID14570" s="200" t="s">
        <v>33327</v>
      </c>
      <c r="IE14570" s="200" t="s">
        <v>33328</v>
      </c>
      <c r="IF14570" s="200" t="s">
        <v>1430</v>
      </c>
    </row>
    <row r="14571" spans="237:240" x14ac:dyDescent="0.3">
      <c r="IC14571" s="200" t="s">
        <v>33320</v>
      </c>
      <c r="ID14571" s="200" t="s">
        <v>24679</v>
      </c>
      <c r="IE14571" s="200" t="s">
        <v>33329</v>
      </c>
      <c r="IF14571" s="200" t="s">
        <v>1430</v>
      </c>
    </row>
    <row r="14572" spans="237:240" x14ac:dyDescent="0.3">
      <c r="IC14572" s="200" t="s">
        <v>33330</v>
      </c>
      <c r="ID14572" s="200" t="s">
        <v>33331</v>
      </c>
      <c r="IE14572" s="200" t="s">
        <v>33332</v>
      </c>
      <c r="IF14572" s="200" t="s">
        <v>1430</v>
      </c>
    </row>
    <row r="14573" spans="237:240" x14ac:dyDescent="0.3">
      <c r="IC14573" s="200" t="s">
        <v>33333</v>
      </c>
      <c r="ID14573" s="200" t="s">
        <v>33334</v>
      </c>
      <c r="IE14573" s="200" t="s">
        <v>33335</v>
      </c>
      <c r="IF14573" s="200" t="s">
        <v>1430</v>
      </c>
    </row>
    <row r="14574" spans="237:240" x14ac:dyDescent="0.3">
      <c r="IC14574" s="200" t="s">
        <v>33336</v>
      </c>
      <c r="ID14574" s="200" t="s">
        <v>33337</v>
      </c>
      <c r="IE14574" s="200" t="s">
        <v>33338</v>
      </c>
      <c r="IF14574" s="200" t="s">
        <v>1430</v>
      </c>
    </row>
    <row r="14575" spans="237:240" x14ac:dyDescent="0.3">
      <c r="IC14575" s="200" t="s">
        <v>33336</v>
      </c>
      <c r="ID14575" s="200" t="s">
        <v>33339</v>
      </c>
      <c r="IE14575" s="200" t="s">
        <v>33340</v>
      </c>
      <c r="IF14575" s="200" t="s">
        <v>1430</v>
      </c>
    </row>
    <row r="14576" spans="237:240" x14ac:dyDescent="0.3">
      <c r="IC14576" s="200" t="s">
        <v>33341</v>
      </c>
      <c r="ID14576" s="200" t="s">
        <v>33342</v>
      </c>
      <c r="IE14576" s="200" t="s">
        <v>33343</v>
      </c>
      <c r="IF14576" s="200" t="s">
        <v>1430</v>
      </c>
    </row>
    <row r="14577" spans="237:240" x14ac:dyDescent="0.3">
      <c r="IC14577" s="200" t="s">
        <v>33341</v>
      </c>
      <c r="ID14577" s="200" t="s">
        <v>33344</v>
      </c>
      <c r="IE14577" s="200" t="s">
        <v>33345</v>
      </c>
      <c r="IF14577" s="200" t="s">
        <v>1430</v>
      </c>
    </row>
    <row r="14578" spans="237:240" x14ac:dyDescent="0.3">
      <c r="IC14578" s="200" t="s">
        <v>33341</v>
      </c>
      <c r="ID14578" s="200" t="s">
        <v>33346</v>
      </c>
      <c r="IE14578" s="200" t="s">
        <v>33347</v>
      </c>
      <c r="IF14578" s="200" t="s">
        <v>1430</v>
      </c>
    </row>
    <row r="14579" spans="237:240" x14ac:dyDescent="0.3">
      <c r="IC14579" s="200" t="s">
        <v>33348</v>
      </c>
      <c r="ID14579" s="200" t="s">
        <v>33349</v>
      </c>
      <c r="IE14579" s="200" t="s">
        <v>33350</v>
      </c>
      <c r="IF14579" s="200" t="s">
        <v>1430</v>
      </c>
    </row>
    <row r="14580" spans="237:240" x14ac:dyDescent="0.3">
      <c r="IC14580" s="200" t="s">
        <v>33351</v>
      </c>
      <c r="ID14580" s="200" t="s">
        <v>33352</v>
      </c>
      <c r="IE14580" s="200" t="s">
        <v>33353</v>
      </c>
      <c r="IF14580" s="200" t="s">
        <v>1430</v>
      </c>
    </row>
    <row r="14581" spans="237:240" x14ac:dyDescent="0.3">
      <c r="IC14581" s="200" t="s">
        <v>33351</v>
      </c>
      <c r="ID14581" s="200" t="s">
        <v>13938</v>
      </c>
      <c r="IE14581" s="200" t="s">
        <v>33354</v>
      </c>
      <c r="IF14581" s="200" t="s">
        <v>1430</v>
      </c>
    </row>
    <row r="14582" spans="237:240" x14ac:dyDescent="0.3">
      <c r="IC14582" s="200" t="s">
        <v>33355</v>
      </c>
      <c r="ID14582" s="200" t="s">
        <v>838</v>
      </c>
      <c r="IE14582" s="200" t="s">
        <v>33356</v>
      </c>
      <c r="IF14582" s="200" t="s">
        <v>1430</v>
      </c>
    </row>
    <row r="14583" spans="237:240" x14ac:dyDescent="0.3">
      <c r="IC14583" s="200" t="s">
        <v>33355</v>
      </c>
      <c r="ID14583" s="200" t="s">
        <v>33357</v>
      </c>
      <c r="IE14583" s="200" t="s">
        <v>33358</v>
      </c>
      <c r="IF14583" s="200" t="s">
        <v>1430</v>
      </c>
    </row>
    <row r="14584" spans="237:240" x14ac:dyDescent="0.3">
      <c r="IC14584" s="200" t="s">
        <v>33355</v>
      </c>
      <c r="ID14584" s="200" t="s">
        <v>1405</v>
      </c>
      <c r="IE14584" s="200" t="s">
        <v>33359</v>
      </c>
      <c r="IF14584" s="200" t="s">
        <v>1430</v>
      </c>
    </row>
    <row r="14585" spans="237:240" x14ac:dyDescent="0.3">
      <c r="IC14585" s="200" t="s">
        <v>33355</v>
      </c>
      <c r="ID14585" s="200" t="s">
        <v>33360</v>
      </c>
      <c r="IE14585" s="200" t="s">
        <v>33361</v>
      </c>
      <c r="IF14585" s="200" t="s">
        <v>1430</v>
      </c>
    </row>
    <row r="14586" spans="237:240" x14ac:dyDescent="0.3">
      <c r="IC14586" s="200" t="s">
        <v>33355</v>
      </c>
      <c r="ID14586" s="200" t="s">
        <v>33362</v>
      </c>
      <c r="IE14586" s="200" t="s">
        <v>33363</v>
      </c>
      <c r="IF14586" s="200" t="s">
        <v>1430</v>
      </c>
    </row>
    <row r="14587" spans="237:240" x14ac:dyDescent="0.3">
      <c r="IC14587" s="200" t="s">
        <v>33355</v>
      </c>
      <c r="ID14587" s="200" t="s">
        <v>33364</v>
      </c>
      <c r="IE14587" s="200" t="s">
        <v>33365</v>
      </c>
      <c r="IF14587" s="200" t="s">
        <v>1430</v>
      </c>
    </row>
    <row r="14588" spans="237:240" x14ac:dyDescent="0.3">
      <c r="IC14588" s="200" t="s">
        <v>33355</v>
      </c>
      <c r="ID14588" s="200" t="s">
        <v>33366</v>
      </c>
      <c r="IE14588" s="200" t="s">
        <v>33367</v>
      </c>
      <c r="IF14588" s="200" t="s">
        <v>1430</v>
      </c>
    </row>
    <row r="14589" spans="237:240" x14ac:dyDescent="0.3">
      <c r="IC14589" s="200" t="s">
        <v>33355</v>
      </c>
      <c r="ID14589" s="200" t="s">
        <v>33368</v>
      </c>
      <c r="IE14589" s="200" t="s">
        <v>33369</v>
      </c>
      <c r="IF14589" s="200" t="s">
        <v>1430</v>
      </c>
    </row>
    <row r="14590" spans="237:240" x14ac:dyDescent="0.3">
      <c r="IC14590" s="200" t="s">
        <v>33370</v>
      </c>
      <c r="ID14590" s="200" t="s">
        <v>33371</v>
      </c>
      <c r="IE14590" s="200" t="s">
        <v>33372</v>
      </c>
      <c r="IF14590" s="200" t="s">
        <v>1430</v>
      </c>
    </row>
    <row r="14591" spans="237:240" x14ac:dyDescent="0.3">
      <c r="IC14591" s="200" t="s">
        <v>33370</v>
      </c>
      <c r="ID14591" s="200" t="s">
        <v>2508</v>
      </c>
      <c r="IE14591" s="200" t="s">
        <v>33373</v>
      </c>
      <c r="IF14591" s="200" t="s">
        <v>1430</v>
      </c>
    </row>
    <row r="14592" spans="237:240" x14ac:dyDescent="0.3">
      <c r="IC14592" s="200" t="s">
        <v>33374</v>
      </c>
      <c r="ID14592" s="200" t="s">
        <v>33375</v>
      </c>
      <c r="IE14592" s="200" t="s">
        <v>33376</v>
      </c>
      <c r="IF14592" s="200" t="s">
        <v>1430</v>
      </c>
    </row>
    <row r="14593" spans="237:240" x14ac:dyDescent="0.3">
      <c r="IC14593" s="200" t="s">
        <v>33374</v>
      </c>
      <c r="ID14593" s="200" t="s">
        <v>33377</v>
      </c>
      <c r="IE14593" s="200" t="s">
        <v>33378</v>
      </c>
      <c r="IF14593" s="200" t="s">
        <v>1430</v>
      </c>
    </row>
    <row r="14594" spans="237:240" x14ac:dyDescent="0.3">
      <c r="IC14594" s="200" t="s">
        <v>33374</v>
      </c>
      <c r="ID14594" s="200" t="s">
        <v>33379</v>
      </c>
      <c r="IE14594" s="200" t="s">
        <v>33380</v>
      </c>
      <c r="IF14594" s="200" t="s">
        <v>1430</v>
      </c>
    </row>
    <row r="14595" spans="237:240" x14ac:dyDescent="0.3">
      <c r="IC14595" s="200" t="s">
        <v>33381</v>
      </c>
      <c r="ID14595" s="200" t="s">
        <v>33382</v>
      </c>
      <c r="IE14595" s="200" t="s">
        <v>33383</v>
      </c>
      <c r="IF14595" s="200" t="s">
        <v>1430</v>
      </c>
    </row>
    <row r="14596" spans="237:240" x14ac:dyDescent="0.3">
      <c r="IC14596" s="200" t="s">
        <v>33381</v>
      </c>
      <c r="ID14596" s="200" t="s">
        <v>33384</v>
      </c>
      <c r="IE14596" s="200" t="s">
        <v>33385</v>
      </c>
      <c r="IF14596" s="200" t="s">
        <v>1430</v>
      </c>
    </row>
    <row r="14597" spans="237:240" x14ac:dyDescent="0.3">
      <c r="IC14597" s="200" t="s">
        <v>33386</v>
      </c>
      <c r="ID14597" s="200" t="s">
        <v>33387</v>
      </c>
      <c r="IE14597" s="200" t="s">
        <v>33388</v>
      </c>
      <c r="IF14597" s="200" t="s">
        <v>1430</v>
      </c>
    </row>
    <row r="14598" spans="237:240" x14ac:dyDescent="0.3">
      <c r="IC14598" s="200" t="s">
        <v>33389</v>
      </c>
      <c r="ID14598" s="200" t="s">
        <v>33390</v>
      </c>
      <c r="IE14598" s="200" t="s">
        <v>33391</v>
      </c>
      <c r="IF14598" s="200" t="s">
        <v>1430</v>
      </c>
    </row>
    <row r="14599" spans="237:240" x14ac:dyDescent="0.3">
      <c r="IC14599" s="200" t="s">
        <v>33389</v>
      </c>
      <c r="ID14599" s="200" t="s">
        <v>33392</v>
      </c>
      <c r="IE14599" s="200" t="s">
        <v>33393</v>
      </c>
      <c r="IF14599" s="200" t="s">
        <v>1430</v>
      </c>
    </row>
    <row r="14600" spans="237:240" x14ac:dyDescent="0.3">
      <c r="IC14600" s="200" t="s">
        <v>33389</v>
      </c>
      <c r="ID14600" s="200" t="s">
        <v>33394</v>
      </c>
      <c r="IE14600" s="200" t="s">
        <v>33395</v>
      </c>
      <c r="IF14600" s="200" t="s">
        <v>1430</v>
      </c>
    </row>
    <row r="14601" spans="237:240" x14ac:dyDescent="0.3">
      <c r="IC14601" s="200" t="s">
        <v>33396</v>
      </c>
      <c r="ID14601" s="200" t="s">
        <v>33397</v>
      </c>
      <c r="IE14601" s="200" t="s">
        <v>33398</v>
      </c>
      <c r="IF14601" s="200" t="s">
        <v>1430</v>
      </c>
    </row>
    <row r="14602" spans="237:240" x14ac:dyDescent="0.3">
      <c r="IC14602" s="200" t="s">
        <v>33396</v>
      </c>
      <c r="ID14602" s="200" t="s">
        <v>33399</v>
      </c>
      <c r="IE14602" s="200" t="s">
        <v>33400</v>
      </c>
      <c r="IF14602" s="200" t="s">
        <v>1430</v>
      </c>
    </row>
    <row r="14603" spans="237:240" x14ac:dyDescent="0.3">
      <c r="IC14603" s="200" t="s">
        <v>33401</v>
      </c>
      <c r="ID14603" s="200" t="s">
        <v>33402</v>
      </c>
      <c r="IE14603" s="200" t="s">
        <v>33403</v>
      </c>
      <c r="IF14603" s="200" t="s">
        <v>1430</v>
      </c>
    </row>
    <row r="14604" spans="237:240" x14ac:dyDescent="0.3">
      <c r="IC14604" s="200" t="s">
        <v>33401</v>
      </c>
      <c r="ID14604" s="200" t="s">
        <v>33404</v>
      </c>
      <c r="IE14604" s="200" t="s">
        <v>33405</v>
      </c>
      <c r="IF14604" s="200" t="s">
        <v>1430</v>
      </c>
    </row>
    <row r="14605" spans="237:240" x14ac:dyDescent="0.3">
      <c r="IC14605" s="200" t="s">
        <v>33401</v>
      </c>
      <c r="ID14605" s="200" t="s">
        <v>33406</v>
      </c>
      <c r="IE14605" s="200" t="s">
        <v>33407</v>
      </c>
      <c r="IF14605" s="200" t="s">
        <v>1430</v>
      </c>
    </row>
    <row r="14606" spans="237:240" x14ac:dyDescent="0.3">
      <c r="IC14606" s="200" t="s">
        <v>33401</v>
      </c>
      <c r="ID14606" s="200" t="s">
        <v>33408</v>
      </c>
      <c r="IE14606" s="200" t="s">
        <v>33409</v>
      </c>
      <c r="IF14606" s="200" t="s">
        <v>1430</v>
      </c>
    </row>
    <row r="14607" spans="237:240" x14ac:dyDescent="0.3">
      <c r="IC14607" s="200" t="s">
        <v>33410</v>
      </c>
      <c r="ID14607" s="200" t="s">
        <v>33411</v>
      </c>
      <c r="IE14607" s="200" t="s">
        <v>33412</v>
      </c>
      <c r="IF14607" s="200" t="s">
        <v>1430</v>
      </c>
    </row>
    <row r="14608" spans="237:240" x14ac:dyDescent="0.3">
      <c r="IC14608" s="200" t="s">
        <v>33413</v>
      </c>
      <c r="ID14608" s="200" t="s">
        <v>33414</v>
      </c>
      <c r="IE14608" s="200" t="s">
        <v>33415</v>
      </c>
      <c r="IF14608" s="200" t="s">
        <v>1430</v>
      </c>
    </row>
    <row r="14609" spans="237:240" x14ac:dyDescent="0.3">
      <c r="IC14609" s="200" t="s">
        <v>33413</v>
      </c>
      <c r="ID14609" s="200" t="s">
        <v>33416</v>
      </c>
      <c r="IE14609" s="200" t="s">
        <v>33417</v>
      </c>
      <c r="IF14609" s="200" t="s">
        <v>1430</v>
      </c>
    </row>
    <row r="14610" spans="237:240" x14ac:dyDescent="0.3">
      <c r="IC14610" s="200" t="s">
        <v>33413</v>
      </c>
      <c r="ID14610" s="200" t="s">
        <v>33418</v>
      </c>
      <c r="IE14610" s="200" t="s">
        <v>33419</v>
      </c>
      <c r="IF14610" s="200" t="s">
        <v>1430</v>
      </c>
    </row>
    <row r="14611" spans="237:240" x14ac:dyDescent="0.3">
      <c r="IC14611" s="200" t="s">
        <v>33413</v>
      </c>
      <c r="ID14611" s="200" t="s">
        <v>33420</v>
      </c>
      <c r="IE14611" s="200" t="s">
        <v>33421</v>
      </c>
      <c r="IF14611" s="200" t="s">
        <v>1430</v>
      </c>
    </row>
    <row r="14612" spans="237:240" x14ac:dyDescent="0.3">
      <c r="IC14612" s="200" t="s">
        <v>33413</v>
      </c>
      <c r="ID14612" s="200" t="s">
        <v>33422</v>
      </c>
      <c r="IE14612" s="200" t="s">
        <v>33423</v>
      </c>
      <c r="IF14612" s="200" t="s">
        <v>1430</v>
      </c>
    </row>
    <row r="14613" spans="237:240" x14ac:dyDescent="0.3">
      <c r="IC14613" s="200" t="s">
        <v>33413</v>
      </c>
      <c r="ID14613" s="200" t="s">
        <v>33424</v>
      </c>
      <c r="IE14613" s="200" t="s">
        <v>33425</v>
      </c>
      <c r="IF14613" s="200" t="s">
        <v>1430</v>
      </c>
    </row>
    <row r="14614" spans="237:240" x14ac:dyDescent="0.3">
      <c r="IC14614" s="200" t="s">
        <v>33426</v>
      </c>
      <c r="ID14614" s="200" t="s">
        <v>33427</v>
      </c>
      <c r="IE14614" s="200" t="s">
        <v>33428</v>
      </c>
      <c r="IF14614" s="200" t="s">
        <v>1430</v>
      </c>
    </row>
    <row r="14615" spans="237:240" x14ac:dyDescent="0.3">
      <c r="IC14615" s="200" t="s">
        <v>33426</v>
      </c>
      <c r="ID14615" s="200" t="s">
        <v>33429</v>
      </c>
      <c r="IE14615" s="200" t="s">
        <v>33430</v>
      </c>
      <c r="IF14615" s="200" t="s">
        <v>1430</v>
      </c>
    </row>
    <row r="14616" spans="237:240" x14ac:dyDescent="0.3">
      <c r="IC14616" s="200" t="s">
        <v>33426</v>
      </c>
      <c r="ID14616" s="200" t="s">
        <v>33431</v>
      </c>
      <c r="IE14616" s="200" t="s">
        <v>33432</v>
      </c>
      <c r="IF14616" s="200" t="s">
        <v>1430</v>
      </c>
    </row>
    <row r="14617" spans="237:240" x14ac:dyDescent="0.3">
      <c r="IC14617" s="200" t="s">
        <v>33426</v>
      </c>
      <c r="ID14617" s="200" t="s">
        <v>33433</v>
      </c>
      <c r="IE14617" s="200" t="s">
        <v>33434</v>
      </c>
      <c r="IF14617" s="200" t="s">
        <v>1430</v>
      </c>
    </row>
    <row r="14618" spans="237:240" x14ac:dyDescent="0.3">
      <c r="IC14618" s="200" t="s">
        <v>33435</v>
      </c>
      <c r="ID14618" s="200" t="s">
        <v>33436</v>
      </c>
      <c r="IE14618" s="200" t="s">
        <v>33437</v>
      </c>
      <c r="IF14618" s="200" t="s">
        <v>1430</v>
      </c>
    </row>
    <row r="14619" spans="237:240" x14ac:dyDescent="0.3">
      <c r="IC14619" s="200" t="s">
        <v>33435</v>
      </c>
      <c r="ID14619" s="200" t="s">
        <v>33438</v>
      </c>
      <c r="IE14619" s="200" t="s">
        <v>33439</v>
      </c>
      <c r="IF14619" s="200" t="s">
        <v>1430</v>
      </c>
    </row>
    <row r="14620" spans="237:240" x14ac:dyDescent="0.3">
      <c r="IC14620" s="200" t="s">
        <v>33435</v>
      </c>
      <c r="ID14620" s="200" t="s">
        <v>33440</v>
      </c>
      <c r="IE14620" s="200" t="s">
        <v>33441</v>
      </c>
      <c r="IF14620" s="200" t="s">
        <v>1430</v>
      </c>
    </row>
    <row r="14621" spans="237:240" x14ac:dyDescent="0.3">
      <c r="IC14621" s="200" t="s">
        <v>33442</v>
      </c>
      <c r="ID14621" s="200" t="s">
        <v>33443</v>
      </c>
      <c r="IE14621" s="200" t="s">
        <v>33444</v>
      </c>
      <c r="IF14621" s="200" t="s">
        <v>1430</v>
      </c>
    </row>
    <row r="14622" spans="237:240" x14ac:dyDescent="0.3">
      <c r="IC14622" s="200" t="s">
        <v>33445</v>
      </c>
      <c r="ID14622" s="200" t="s">
        <v>33443</v>
      </c>
      <c r="IE14622" s="200" t="s">
        <v>33444</v>
      </c>
      <c r="IF14622" s="200" t="s">
        <v>1430</v>
      </c>
    </row>
    <row r="14623" spans="237:240" x14ac:dyDescent="0.3">
      <c r="IC14623" s="200" t="s">
        <v>33446</v>
      </c>
      <c r="ID14623" s="200" t="s">
        <v>33443</v>
      </c>
      <c r="IE14623" s="200" t="s">
        <v>33444</v>
      </c>
      <c r="IF14623" s="200" t="s">
        <v>1430</v>
      </c>
    </row>
    <row r="14624" spans="237:240" x14ac:dyDescent="0.3">
      <c r="IC14624" s="200" t="s">
        <v>33447</v>
      </c>
      <c r="ID14624" s="200" t="s">
        <v>33443</v>
      </c>
      <c r="IE14624" s="200" t="s">
        <v>33444</v>
      </c>
      <c r="IF14624" s="200" t="s">
        <v>1430</v>
      </c>
    </row>
    <row r="14625" spans="237:240" x14ac:dyDescent="0.3">
      <c r="IC14625" s="200" t="s">
        <v>33448</v>
      </c>
      <c r="ID14625" s="200" t="s">
        <v>33443</v>
      </c>
      <c r="IE14625" s="200" t="s">
        <v>33444</v>
      </c>
      <c r="IF14625" s="200" t="s">
        <v>1430</v>
      </c>
    </row>
    <row r="14626" spans="237:240" x14ac:dyDescent="0.3">
      <c r="IC14626" s="200" t="s">
        <v>33449</v>
      </c>
      <c r="ID14626" s="200" t="s">
        <v>33443</v>
      </c>
      <c r="IE14626" s="200" t="s">
        <v>33444</v>
      </c>
      <c r="IF14626" s="200" t="s">
        <v>1430</v>
      </c>
    </row>
    <row r="14627" spans="237:240" x14ac:dyDescent="0.3">
      <c r="IC14627" s="200" t="s">
        <v>33450</v>
      </c>
      <c r="ID14627" s="200" t="s">
        <v>33443</v>
      </c>
      <c r="IE14627" s="200" t="s">
        <v>33444</v>
      </c>
      <c r="IF14627" s="200" t="s">
        <v>1430</v>
      </c>
    </row>
    <row r="14628" spans="237:240" x14ac:dyDescent="0.3">
      <c r="IC14628" s="200" t="s">
        <v>33451</v>
      </c>
      <c r="ID14628" s="200" t="s">
        <v>33443</v>
      </c>
      <c r="IE14628" s="200" t="s">
        <v>33444</v>
      </c>
      <c r="IF14628" s="200" t="s">
        <v>1430</v>
      </c>
    </row>
    <row r="14629" spans="237:240" x14ac:dyDescent="0.3">
      <c r="IC14629" s="200" t="s">
        <v>33452</v>
      </c>
      <c r="ID14629" s="200" t="s">
        <v>33443</v>
      </c>
      <c r="IE14629" s="200" t="s">
        <v>33444</v>
      </c>
      <c r="IF14629" s="200" t="s">
        <v>1430</v>
      </c>
    </row>
    <row r="14630" spans="237:240" x14ac:dyDescent="0.3">
      <c r="IC14630" s="200" t="s">
        <v>33453</v>
      </c>
      <c r="ID14630" s="200" t="s">
        <v>33443</v>
      </c>
      <c r="IE14630" s="200" t="s">
        <v>33444</v>
      </c>
      <c r="IF14630" s="200" t="s">
        <v>1430</v>
      </c>
    </row>
    <row r="14631" spans="237:240" x14ac:dyDescent="0.3">
      <c r="IC14631" s="200" t="s">
        <v>33454</v>
      </c>
      <c r="ID14631" s="200" t="s">
        <v>33443</v>
      </c>
      <c r="IE14631" s="200" t="s">
        <v>33444</v>
      </c>
      <c r="IF14631" s="200" t="s">
        <v>1430</v>
      </c>
    </row>
    <row r="14632" spans="237:240" x14ac:dyDescent="0.3">
      <c r="IC14632" s="200" t="s">
        <v>33455</v>
      </c>
      <c r="ID14632" s="200" t="s">
        <v>33456</v>
      </c>
      <c r="IE14632" s="200" t="s">
        <v>33457</v>
      </c>
      <c r="IF14632" s="200" t="s">
        <v>1430</v>
      </c>
    </row>
    <row r="14633" spans="237:240" x14ac:dyDescent="0.3">
      <c r="IC14633" s="200" t="s">
        <v>33455</v>
      </c>
      <c r="ID14633" s="200" t="s">
        <v>33458</v>
      </c>
      <c r="IE14633" s="200" t="s">
        <v>33459</v>
      </c>
      <c r="IF14633" s="200" t="s">
        <v>1430</v>
      </c>
    </row>
    <row r="14634" spans="237:240" x14ac:dyDescent="0.3">
      <c r="IC14634" s="200" t="s">
        <v>33455</v>
      </c>
      <c r="ID14634" s="200" t="s">
        <v>33460</v>
      </c>
      <c r="IE14634" s="200" t="s">
        <v>33461</v>
      </c>
      <c r="IF14634" s="200" t="s">
        <v>1430</v>
      </c>
    </row>
    <row r="14635" spans="237:240" x14ac:dyDescent="0.3">
      <c r="IC14635" s="200" t="s">
        <v>33455</v>
      </c>
      <c r="ID14635" s="200" t="s">
        <v>33462</v>
      </c>
      <c r="IE14635" s="200" t="s">
        <v>33463</v>
      </c>
      <c r="IF14635" s="200" t="s">
        <v>1430</v>
      </c>
    </row>
    <row r="14636" spans="237:240" x14ac:dyDescent="0.3">
      <c r="IC14636" s="200" t="s">
        <v>33455</v>
      </c>
      <c r="ID14636" s="200" t="s">
        <v>33464</v>
      </c>
      <c r="IE14636" s="200" t="s">
        <v>33465</v>
      </c>
      <c r="IF14636" s="200" t="s">
        <v>1430</v>
      </c>
    </row>
    <row r="14637" spans="237:240" x14ac:dyDescent="0.3">
      <c r="IC14637" s="200" t="s">
        <v>33455</v>
      </c>
      <c r="ID14637" s="200" t="s">
        <v>33466</v>
      </c>
      <c r="IE14637" s="200" t="s">
        <v>33467</v>
      </c>
      <c r="IF14637" s="200" t="s">
        <v>1430</v>
      </c>
    </row>
    <row r="14638" spans="237:240" x14ac:dyDescent="0.3">
      <c r="IC14638" s="200" t="s">
        <v>33468</v>
      </c>
      <c r="ID14638" s="200" t="s">
        <v>33469</v>
      </c>
      <c r="IE14638" s="200" t="s">
        <v>33470</v>
      </c>
      <c r="IF14638" s="200" t="s">
        <v>1430</v>
      </c>
    </row>
    <row r="14639" spans="237:240" x14ac:dyDescent="0.3">
      <c r="IC14639" s="200" t="s">
        <v>33468</v>
      </c>
      <c r="ID14639" s="200" t="s">
        <v>33471</v>
      </c>
      <c r="IE14639" s="200" t="s">
        <v>33472</v>
      </c>
      <c r="IF14639" s="200" t="s">
        <v>1430</v>
      </c>
    </row>
    <row r="14640" spans="237:240" x14ac:dyDescent="0.3">
      <c r="IC14640" s="200" t="s">
        <v>33473</v>
      </c>
      <c r="ID14640" s="200" t="s">
        <v>33474</v>
      </c>
      <c r="IE14640" s="200" t="s">
        <v>33475</v>
      </c>
      <c r="IF14640" s="200" t="s">
        <v>1430</v>
      </c>
    </row>
    <row r="14641" spans="237:240" x14ac:dyDescent="0.3">
      <c r="IC14641" s="200" t="s">
        <v>33473</v>
      </c>
      <c r="ID14641" s="200" t="s">
        <v>33476</v>
      </c>
      <c r="IE14641" s="200" t="s">
        <v>33477</v>
      </c>
      <c r="IF14641" s="200" t="s">
        <v>1430</v>
      </c>
    </row>
    <row r="14642" spans="237:240" x14ac:dyDescent="0.3">
      <c r="IC14642" s="200" t="s">
        <v>33473</v>
      </c>
      <c r="ID14642" s="200" t="s">
        <v>33478</v>
      </c>
      <c r="IE14642" s="200" t="s">
        <v>33479</v>
      </c>
      <c r="IF14642" s="200" t="s">
        <v>1430</v>
      </c>
    </row>
    <row r="14643" spans="237:240" x14ac:dyDescent="0.3">
      <c r="IC14643" s="200" t="s">
        <v>33473</v>
      </c>
      <c r="ID14643" s="200" t="s">
        <v>33480</v>
      </c>
      <c r="IE14643" s="200" t="s">
        <v>33481</v>
      </c>
      <c r="IF14643" s="200" t="s">
        <v>1430</v>
      </c>
    </row>
    <row r="14644" spans="237:240" x14ac:dyDescent="0.3">
      <c r="IC14644" s="200" t="s">
        <v>33473</v>
      </c>
      <c r="ID14644" s="200" t="s">
        <v>33482</v>
      </c>
      <c r="IE14644" s="200" t="s">
        <v>33483</v>
      </c>
      <c r="IF14644" s="200" t="s">
        <v>1430</v>
      </c>
    </row>
    <row r="14645" spans="237:240" x14ac:dyDescent="0.3">
      <c r="IC14645" s="200" t="s">
        <v>33473</v>
      </c>
      <c r="ID14645" s="200" t="s">
        <v>33484</v>
      </c>
      <c r="IE14645" s="200" t="s">
        <v>33485</v>
      </c>
      <c r="IF14645" s="200" t="s">
        <v>1430</v>
      </c>
    </row>
    <row r="14646" spans="237:240" x14ac:dyDescent="0.3">
      <c r="IC14646" s="200" t="s">
        <v>33473</v>
      </c>
      <c r="ID14646" s="200" t="s">
        <v>2582</v>
      </c>
      <c r="IE14646" s="200" t="s">
        <v>33486</v>
      </c>
      <c r="IF14646" s="200" t="s">
        <v>1430</v>
      </c>
    </row>
    <row r="14647" spans="237:240" x14ac:dyDescent="0.3">
      <c r="IC14647" s="200" t="s">
        <v>33487</v>
      </c>
      <c r="ID14647" s="200" t="s">
        <v>33488</v>
      </c>
      <c r="IE14647" s="200" t="s">
        <v>33489</v>
      </c>
      <c r="IF14647" s="200" t="s">
        <v>1430</v>
      </c>
    </row>
    <row r="14648" spans="237:240" x14ac:dyDescent="0.3">
      <c r="IC14648" s="200" t="s">
        <v>33487</v>
      </c>
      <c r="ID14648" s="200" t="s">
        <v>33490</v>
      </c>
      <c r="IE14648" s="200" t="s">
        <v>33491</v>
      </c>
      <c r="IF14648" s="200" t="s">
        <v>1430</v>
      </c>
    </row>
    <row r="14649" spans="237:240" x14ac:dyDescent="0.3">
      <c r="IC14649" s="200" t="s">
        <v>33487</v>
      </c>
      <c r="ID14649" s="200" t="s">
        <v>33492</v>
      </c>
      <c r="IE14649" s="200" t="s">
        <v>33493</v>
      </c>
      <c r="IF14649" s="200" t="s">
        <v>1430</v>
      </c>
    </row>
    <row r="14650" spans="237:240" x14ac:dyDescent="0.3">
      <c r="IC14650" s="200" t="s">
        <v>33487</v>
      </c>
      <c r="ID14650" s="200" t="s">
        <v>33494</v>
      </c>
      <c r="IE14650" s="200" t="s">
        <v>33495</v>
      </c>
      <c r="IF14650" s="200" t="s">
        <v>1430</v>
      </c>
    </row>
    <row r="14651" spans="237:240" x14ac:dyDescent="0.3">
      <c r="IC14651" s="200" t="s">
        <v>33487</v>
      </c>
      <c r="ID14651" s="200" t="s">
        <v>33496</v>
      </c>
      <c r="IE14651" s="200" t="s">
        <v>33497</v>
      </c>
      <c r="IF14651" s="200" t="s">
        <v>1430</v>
      </c>
    </row>
    <row r="14652" spans="237:240" x14ac:dyDescent="0.3">
      <c r="IC14652" s="200" t="s">
        <v>33498</v>
      </c>
      <c r="ID14652" s="200" t="s">
        <v>33499</v>
      </c>
      <c r="IE14652" s="200" t="s">
        <v>33500</v>
      </c>
      <c r="IF14652" s="200" t="s">
        <v>1430</v>
      </c>
    </row>
    <row r="14653" spans="237:240" x14ac:dyDescent="0.3">
      <c r="IC14653" s="200" t="s">
        <v>33498</v>
      </c>
      <c r="ID14653" s="200" t="s">
        <v>33501</v>
      </c>
      <c r="IE14653" s="200" t="s">
        <v>33502</v>
      </c>
      <c r="IF14653" s="200" t="s">
        <v>1430</v>
      </c>
    </row>
    <row r="14654" spans="237:240" x14ac:dyDescent="0.3">
      <c r="IC14654" s="200" t="s">
        <v>33498</v>
      </c>
      <c r="ID14654" s="200" t="s">
        <v>33503</v>
      </c>
      <c r="IE14654" s="200" t="s">
        <v>33504</v>
      </c>
      <c r="IF14654" s="200" t="s">
        <v>1430</v>
      </c>
    </row>
    <row r="14655" spans="237:240" x14ac:dyDescent="0.3">
      <c r="IC14655" s="200" t="s">
        <v>33498</v>
      </c>
      <c r="ID14655" s="200" t="s">
        <v>33505</v>
      </c>
      <c r="IE14655" s="200" t="s">
        <v>33506</v>
      </c>
      <c r="IF14655" s="200" t="s">
        <v>1430</v>
      </c>
    </row>
    <row r="14656" spans="237:240" x14ac:dyDescent="0.3">
      <c r="IC14656" s="200" t="s">
        <v>33498</v>
      </c>
      <c r="ID14656" s="200" t="s">
        <v>33507</v>
      </c>
      <c r="IE14656" s="200" t="s">
        <v>33508</v>
      </c>
      <c r="IF14656" s="200" t="s">
        <v>1430</v>
      </c>
    </row>
    <row r="14657" spans="237:240" x14ac:dyDescent="0.3">
      <c r="IC14657" s="200" t="s">
        <v>33498</v>
      </c>
      <c r="ID14657" s="200" t="s">
        <v>2453</v>
      </c>
      <c r="IE14657" s="200" t="s">
        <v>33509</v>
      </c>
      <c r="IF14657" s="200" t="s">
        <v>1430</v>
      </c>
    </row>
    <row r="14658" spans="237:240" x14ac:dyDescent="0.3">
      <c r="IC14658" s="200" t="s">
        <v>33498</v>
      </c>
      <c r="ID14658" s="200" t="s">
        <v>33510</v>
      </c>
      <c r="IE14658" s="200" t="s">
        <v>33511</v>
      </c>
      <c r="IF14658" s="200" t="s">
        <v>1430</v>
      </c>
    </row>
    <row r="14659" spans="237:240" x14ac:dyDescent="0.3">
      <c r="IC14659" s="200" t="s">
        <v>33512</v>
      </c>
      <c r="ID14659" s="200" t="s">
        <v>33513</v>
      </c>
      <c r="IE14659" s="200" t="s">
        <v>33514</v>
      </c>
      <c r="IF14659" s="200" t="s">
        <v>1430</v>
      </c>
    </row>
    <row r="14660" spans="237:240" x14ac:dyDescent="0.3">
      <c r="IC14660" s="200" t="s">
        <v>33512</v>
      </c>
      <c r="ID14660" s="200" t="s">
        <v>33515</v>
      </c>
      <c r="IE14660" s="200" t="s">
        <v>33516</v>
      </c>
      <c r="IF14660" s="200" t="s">
        <v>1430</v>
      </c>
    </row>
    <row r="14661" spans="237:240" x14ac:dyDescent="0.3">
      <c r="IC14661" s="200" t="s">
        <v>33512</v>
      </c>
      <c r="ID14661" s="200" t="s">
        <v>33517</v>
      </c>
      <c r="IE14661" s="200" t="s">
        <v>33518</v>
      </c>
      <c r="IF14661" s="200" t="s">
        <v>1430</v>
      </c>
    </row>
    <row r="14662" spans="237:240" x14ac:dyDescent="0.3">
      <c r="IC14662" s="200" t="s">
        <v>33512</v>
      </c>
      <c r="ID14662" s="200" t="s">
        <v>33519</v>
      </c>
      <c r="IE14662" s="200" t="s">
        <v>33520</v>
      </c>
      <c r="IF14662" s="200" t="s">
        <v>1430</v>
      </c>
    </row>
    <row r="14663" spans="237:240" x14ac:dyDescent="0.3">
      <c r="IC14663" s="200" t="s">
        <v>33512</v>
      </c>
      <c r="ID14663" s="200" t="s">
        <v>33521</v>
      </c>
      <c r="IE14663" s="200" t="s">
        <v>33522</v>
      </c>
      <c r="IF14663" s="200" t="s">
        <v>1430</v>
      </c>
    </row>
    <row r="14664" spans="237:240" x14ac:dyDescent="0.3">
      <c r="IC14664" s="200" t="s">
        <v>33523</v>
      </c>
      <c r="ID14664" s="200" t="s">
        <v>33524</v>
      </c>
      <c r="IE14664" s="200" t="s">
        <v>33525</v>
      </c>
      <c r="IF14664" s="200" t="s">
        <v>1430</v>
      </c>
    </row>
    <row r="14665" spans="237:240" x14ac:dyDescent="0.3">
      <c r="IC14665" s="200" t="s">
        <v>33523</v>
      </c>
      <c r="ID14665" s="200" t="s">
        <v>33526</v>
      </c>
      <c r="IE14665" s="200" t="s">
        <v>33527</v>
      </c>
      <c r="IF14665" s="200" t="s">
        <v>1430</v>
      </c>
    </row>
    <row r="14666" spans="237:240" x14ac:dyDescent="0.3">
      <c r="IC14666" s="200" t="s">
        <v>33523</v>
      </c>
      <c r="ID14666" s="200" t="s">
        <v>33528</v>
      </c>
      <c r="IE14666" s="200" t="s">
        <v>33529</v>
      </c>
      <c r="IF14666" s="200" t="s">
        <v>1430</v>
      </c>
    </row>
    <row r="14667" spans="237:240" x14ac:dyDescent="0.3">
      <c r="IC14667" s="200" t="s">
        <v>33523</v>
      </c>
      <c r="ID14667" s="200" t="s">
        <v>33530</v>
      </c>
      <c r="IE14667" s="200" t="s">
        <v>33531</v>
      </c>
      <c r="IF14667" s="200" t="s">
        <v>1430</v>
      </c>
    </row>
    <row r="14668" spans="237:240" x14ac:dyDescent="0.3">
      <c r="IC14668" s="200" t="s">
        <v>33523</v>
      </c>
      <c r="ID14668" s="200" t="s">
        <v>33532</v>
      </c>
      <c r="IE14668" s="200" t="s">
        <v>33533</v>
      </c>
      <c r="IF14668" s="200" t="s">
        <v>1430</v>
      </c>
    </row>
    <row r="14669" spans="237:240" x14ac:dyDescent="0.3">
      <c r="IC14669" s="200" t="s">
        <v>33523</v>
      </c>
      <c r="ID14669" s="200" t="s">
        <v>33534</v>
      </c>
      <c r="IE14669" s="200" t="s">
        <v>33535</v>
      </c>
      <c r="IF14669" s="200" t="s">
        <v>1430</v>
      </c>
    </row>
    <row r="14670" spans="237:240" x14ac:dyDescent="0.3">
      <c r="IC14670" s="200" t="s">
        <v>33523</v>
      </c>
      <c r="ID14670" s="200" t="s">
        <v>33536</v>
      </c>
      <c r="IE14670" s="200" t="s">
        <v>33537</v>
      </c>
      <c r="IF14670" s="200" t="s">
        <v>1430</v>
      </c>
    </row>
    <row r="14671" spans="237:240" x14ac:dyDescent="0.3">
      <c r="IC14671" s="200" t="s">
        <v>33523</v>
      </c>
      <c r="ID14671" s="200" t="s">
        <v>33538</v>
      </c>
      <c r="IE14671" s="200" t="s">
        <v>33539</v>
      </c>
      <c r="IF14671" s="200" t="s">
        <v>1430</v>
      </c>
    </row>
    <row r="14672" spans="237:240" x14ac:dyDescent="0.3">
      <c r="IC14672" s="200" t="s">
        <v>33540</v>
      </c>
      <c r="ID14672" s="200" t="s">
        <v>33541</v>
      </c>
      <c r="IE14672" s="200" t="s">
        <v>33542</v>
      </c>
      <c r="IF14672" s="200" t="s">
        <v>1430</v>
      </c>
    </row>
    <row r="14673" spans="237:240" x14ac:dyDescent="0.3">
      <c r="IC14673" s="200" t="s">
        <v>33540</v>
      </c>
      <c r="ID14673" s="200" t="s">
        <v>33543</v>
      </c>
      <c r="IE14673" s="200" t="s">
        <v>33544</v>
      </c>
      <c r="IF14673" s="200" t="s">
        <v>1430</v>
      </c>
    </row>
    <row r="14674" spans="237:240" x14ac:dyDescent="0.3">
      <c r="IC14674" s="200" t="s">
        <v>33545</v>
      </c>
      <c r="ID14674" s="200" t="s">
        <v>33546</v>
      </c>
      <c r="IE14674" s="200" t="s">
        <v>33547</v>
      </c>
      <c r="IF14674" s="200" t="s">
        <v>1430</v>
      </c>
    </row>
    <row r="14675" spans="237:240" x14ac:dyDescent="0.3">
      <c r="IC14675" s="200" t="s">
        <v>33545</v>
      </c>
      <c r="ID14675" s="200" t="s">
        <v>1767</v>
      </c>
      <c r="IE14675" s="200" t="s">
        <v>33548</v>
      </c>
      <c r="IF14675" s="200" t="s">
        <v>1430</v>
      </c>
    </row>
    <row r="14676" spans="237:240" x14ac:dyDescent="0.3">
      <c r="IC14676" s="200" t="s">
        <v>33545</v>
      </c>
      <c r="ID14676" s="200" t="s">
        <v>33549</v>
      </c>
      <c r="IE14676" s="200" t="s">
        <v>33550</v>
      </c>
      <c r="IF14676" s="200" t="s">
        <v>1430</v>
      </c>
    </row>
    <row r="14677" spans="237:240" x14ac:dyDescent="0.3">
      <c r="IC14677" s="200" t="s">
        <v>33545</v>
      </c>
      <c r="ID14677" s="200" t="s">
        <v>33551</v>
      </c>
      <c r="IE14677" s="200" t="s">
        <v>33552</v>
      </c>
      <c r="IF14677" s="200" t="s">
        <v>1430</v>
      </c>
    </row>
    <row r="14678" spans="237:240" x14ac:dyDescent="0.3">
      <c r="IC14678" s="200" t="s">
        <v>33553</v>
      </c>
      <c r="ID14678" s="200" t="s">
        <v>33554</v>
      </c>
      <c r="IE14678" s="200" t="s">
        <v>33555</v>
      </c>
      <c r="IF14678" s="200" t="s">
        <v>1430</v>
      </c>
    </row>
    <row r="14679" spans="237:240" x14ac:dyDescent="0.3">
      <c r="IC14679" s="200" t="s">
        <v>33553</v>
      </c>
      <c r="ID14679" s="200" t="s">
        <v>33476</v>
      </c>
      <c r="IE14679" s="200" t="s">
        <v>33556</v>
      </c>
      <c r="IF14679" s="200" t="s">
        <v>1430</v>
      </c>
    </row>
    <row r="14680" spans="237:240" x14ac:dyDescent="0.3">
      <c r="IC14680" s="200" t="s">
        <v>33553</v>
      </c>
      <c r="ID14680" s="200" t="s">
        <v>13863</v>
      </c>
      <c r="IE14680" s="200" t="s">
        <v>33557</v>
      </c>
      <c r="IF14680" s="200" t="s">
        <v>1430</v>
      </c>
    </row>
    <row r="14681" spans="237:240" x14ac:dyDescent="0.3">
      <c r="IC14681" s="200" t="s">
        <v>33553</v>
      </c>
      <c r="ID14681" s="200" t="s">
        <v>33558</v>
      </c>
      <c r="IE14681" s="200" t="s">
        <v>33559</v>
      </c>
      <c r="IF14681" s="200" t="s">
        <v>1430</v>
      </c>
    </row>
    <row r="14682" spans="237:240" x14ac:dyDescent="0.3">
      <c r="IC14682" s="200" t="s">
        <v>33560</v>
      </c>
      <c r="ID14682" s="200" t="s">
        <v>33561</v>
      </c>
      <c r="IE14682" s="200" t="s">
        <v>33562</v>
      </c>
      <c r="IF14682" s="200" t="s">
        <v>1430</v>
      </c>
    </row>
    <row r="14683" spans="237:240" x14ac:dyDescent="0.3">
      <c r="IC14683" s="200" t="s">
        <v>33560</v>
      </c>
      <c r="ID14683" s="200" t="s">
        <v>33563</v>
      </c>
      <c r="IE14683" s="200" t="s">
        <v>33564</v>
      </c>
      <c r="IF14683" s="200" t="s">
        <v>1430</v>
      </c>
    </row>
    <row r="14684" spans="237:240" x14ac:dyDescent="0.3">
      <c r="IC14684" s="200" t="s">
        <v>33560</v>
      </c>
      <c r="ID14684" s="200" t="s">
        <v>33565</v>
      </c>
      <c r="IE14684" s="200" t="s">
        <v>33566</v>
      </c>
      <c r="IF14684" s="200" t="s">
        <v>1430</v>
      </c>
    </row>
    <row r="14685" spans="237:240" x14ac:dyDescent="0.3">
      <c r="IC14685" s="200" t="s">
        <v>33560</v>
      </c>
      <c r="ID14685" s="200" t="s">
        <v>33567</v>
      </c>
      <c r="IE14685" s="200" t="s">
        <v>33568</v>
      </c>
      <c r="IF14685" s="200" t="s">
        <v>1430</v>
      </c>
    </row>
    <row r="14686" spans="237:240" x14ac:dyDescent="0.3">
      <c r="IC14686" s="200" t="s">
        <v>33569</v>
      </c>
      <c r="ID14686" s="200" t="s">
        <v>13506</v>
      </c>
      <c r="IE14686" s="200" t="s">
        <v>33570</v>
      </c>
      <c r="IF14686" s="200" t="s">
        <v>1430</v>
      </c>
    </row>
    <row r="14687" spans="237:240" x14ac:dyDescent="0.3">
      <c r="IC14687" s="200" t="s">
        <v>33571</v>
      </c>
      <c r="ID14687" s="200" t="s">
        <v>13506</v>
      </c>
      <c r="IE14687" s="200" t="s">
        <v>33570</v>
      </c>
      <c r="IF14687" s="200" t="s">
        <v>1430</v>
      </c>
    </row>
    <row r="14688" spans="237:240" x14ac:dyDescent="0.3">
      <c r="IC14688" s="200" t="s">
        <v>33572</v>
      </c>
      <c r="ID14688" s="200" t="s">
        <v>13506</v>
      </c>
      <c r="IE14688" s="200" t="s">
        <v>33570</v>
      </c>
      <c r="IF14688" s="200" t="s">
        <v>1430</v>
      </c>
    </row>
    <row r="14689" spans="237:240" x14ac:dyDescent="0.3">
      <c r="IC14689" s="200" t="s">
        <v>33573</v>
      </c>
      <c r="ID14689" s="200" t="s">
        <v>33574</v>
      </c>
      <c r="IE14689" s="200" t="s">
        <v>33575</v>
      </c>
      <c r="IF14689" s="200" t="s">
        <v>1430</v>
      </c>
    </row>
    <row r="14690" spans="237:240" x14ac:dyDescent="0.3">
      <c r="IC14690" s="200" t="s">
        <v>33573</v>
      </c>
      <c r="ID14690" s="200" t="s">
        <v>33576</v>
      </c>
      <c r="IE14690" s="200" t="s">
        <v>33577</v>
      </c>
      <c r="IF14690" s="200" t="s">
        <v>1430</v>
      </c>
    </row>
    <row r="14691" spans="237:240" x14ac:dyDescent="0.3">
      <c r="IC14691" s="200" t="s">
        <v>33573</v>
      </c>
      <c r="ID14691" s="200" t="s">
        <v>33578</v>
      </c>
      <c r="IE14691" s="200" t="s">
        <v>33579</v>
      </c>
      <c r="IF14691" s="200" t="s">
        <v>1430</v>
      </c>
    </row>
    <row r="14692" spans="237:240" x14ac:dyDescent="0.3">
      <c r="IC14692" s="200" t="s">
        <v>33573</v>
      </c>
      <c r="ID14692" s="200" t="s">
        <v>33580</v>
      </c>
      <c r="IE14692" s="200" t="s">
        <v>33581</v>
      </c>
      <c r="IF14692" s="200" t="s">
        <v>1430</v>
      </c>
    </row>
    <row r="14693" spans="237:240" x14ac:dyDescent="0.3">
      <c r="IC14693" s="200" t="s">
        <v>33573</v>
      </c>
      <c r="ID14693" s="200" t="s">
        <v>33582</v>
      </c>
      <c r="IE14693" s="200" t="s">
        <v>33583</v>
      </c>
      <c r="IF14693" s="200" t="s">
        <v>1430</v>
      </c>
    </row>
    <row r="14694" spans="237:240" x14ac:dyDescent="0.3">
      <c r="IC14694" s="200" t="s">
        <v>33573</v>
      </c>
      <c r="ID14694" s="200" t="s">
        <v>33584</v>
      </c>
      <c r="IE14694" s="200" t="s">
        <v>33585</v>
      </c>
      <c r="IF14694" s="200" t="s">
        <v>1430</v>
      </c>
    </row>
    <row r="14695" spans="237:240" x14ac:dyDescent="0.3">
      <c r="IC14695" s="200" t="s">
        <v>33573</v>
      </c>
      <c r="ID14695" s="200" t="s">
        <v>33586</v>
      </c>
      <c r="IE14695" s="200" t="s">
        <v>33587</v>
      </c>
      <c r="IF14695" s="200" t="s">
        <v>1430</v>
      </c>
    </row>
    <row r="14696" spans="237:240" x14ac:dyDescent="0.3">
      <c r="IC14696" s="200" t="s">
        <v>33573</v>
      </c>
      <c r="ID14696" s="200" t="s">
        <v>33588</v>
      </c>
      <c r="IE14696" s="200" t="s">
        <v>33589</v>
      </c>
      <c r="IF14696" s="200" t="s">
        <v>1430</v>
      </c>
    </row>
    <row r="14697" spans="237:240" x14ac:dyDescent="0.3">
      <c r="IC14697" s="200" t="s">
        <v>33590</v>
      </c>
      <c r="ID14697" s="200" t="s">
        <v>33591</v>
      </c>
      <c r="IE14697" s="200" t="s">
        <v>33592</v>
      </c>
      <c r="IF14697" s="200" t="s">
        <v>1430</v>
      </c>
    </row>
    <row r="14698" spans="237:240" x14ac:dyDescent="0.3">
      <c r="IC14698" s="200" t="s">
        <v>33590</v>
      </c>
      <c r="ID14698" s="200" t="s">
        <v>33593</v>
      </c>
      <c r="IE14698" s="200" t="s">
        <v>33594</v>
      </c>
      <c r="IF14698" s="200" t="s">
        <v>1430</v>
      </c>
    </row>
    <row r="14699" spans="237:240" x14ac:dyDescent="0.3">
      <c r="IC14699" s="200" t="s">
        <v>33590</v>
      </c>
      <c r="ID14699" s="200" t="s">
        <v>33595</v>
      </c>
      <c r="IE14699" s="200" t="s">
        <v>33596</v>
      </c>
      <c r="IF14699" s="200" t="s">
        <v>1430</v>
      </c>
    </row>
    <row r="14700" spans="237:240" x14ac:dyDescent="0.3">
      <c r="IC14700" s="200" t="s">
        <v>33590</v>
      </c>
      <c r="ID14700" s="200" t="s">
        <v>33597</v>
      </c>
      <c r="IE14700" s="200" t="s">
        <v>33598</v>
      </c>
      <c r="IF14700" s="200" t="s">
        <v>1430</v>
      </c>
    </row>
    <row r="14701" spans="237:240" x14ac:dyDescent="0.3">
      <c r="IC14701" s="200" t="s">
        <v>33590</v>
      </c>
      <c r="ID14701" s="200" t="s">
        <v>33599</v>
      </c>
      <c r="IE14701" s="200" t="s">
        <v>33600</v>
      </c>
      <c r="IF14701" s="200" t="s">
        <v>1430</v>
      </c>
    </row>
    <row r="14702" spans="237:240" x14ac:dyDescent="0.3">
      <c r="IC14702" s="200" t="s">
        <v>33590</v>
      </c>
      <c r="ID14702" s="200" t="s">
        <v>33601</v>
      </c>
      <c r="IE14702" s="200" t="s">
        <v>33602</v>
      </c>
      <c r="IF14702" s="200" t="s">
        <v>1430</v>
      </c>
    </row>
    <row r="14703" spans="237:240" x14ac:dyDescent="0.3">
      <c r="IC14703" s="200" t="s">
        <v>33590</v>
      </c>
      <c r="ID14703" s="200" t="s">
        <v>33603</v>
      </c>
      <c r="IE14703" s="200" t="s">
        <v>33604</v>
      </c>
      <c r="IF14703" s="200" t="s">
        <v>1430</v>
      </c>
    </row>
    <row r="14704" spans="237:240" x14ac:dyDescent="0.3">
      <c r="IC14704" s="200" t="s">
        <v>33590</v>
      </c>
      <c r="ID14704" s="200" t="s">
        <v>33605</v>
      </c>
      <c r="IE14704" s="200" t="s">
        <v>33606</v>
      </c>
      <c r="IF14704" s="200" t="s">
        <v>1430</v>
      </c>
    </row>
    <row r="14705" spans="237:240" x14ac:dyDescent="0.3">
      <c r="IC14705" s="200" t="s">
        <v>33607</v>
      </c>
      <c r="ID14705" s="200" t="s">
        <v>33608</v>
      </c>
      <c r="IE14705" s="200" t="s">
        <v>33609</v>
      </c>
      <c r="IF14705" s="200" t="s">
        <v>1430</v>
      </c>
    </row>
    <row r="14706" spans="237:240" x14ac:dyDescent="0.3">
      <c r="IC14706" s="200" t="s">
        <v>33607</v>
      </c>
      <c r="ID14706" s="200" t="s">
        <v>33610</v>
      </c>
      <c r="IE14706" s="200" t="s">
        <v>33611</v>
      </c>
      <c r="IF14706" s="200" t="s">
        <v>1430</v>
      </c>
    </row>
    <row r="14707" spans="237:240" x14ac:dyDescent="0.3">
      <c r="IC14707" s="200" t="s">
        <v>33607</v>
      </c>
      <c r="ID14707" s="200" t="s">
        <v>3418</v>
      </c>
      <c r="IE14707" s="200" t="s">
        <v>33612</v>
      </c>
      <c r="IF14707" s="200" t="s">
        <v>1430</v>
      </c>
    </row>
    <row r="14708" spans="237:240" x14ac:dyDescent="0.3">
      <c r="IC14708" s="200" t="s">
        <v>33607</v>
      </c>
      <c r="ID14708" s="200" t="s">
        <v>4054</v>
      </c>
      <c r="IE14708" s="200" t="s">
        <v>33613</v>
      </c>
      <c r="IF14708" s="200" t="s">
        <v>1430</v>
      </c>
    </row>
    <row r="14709" spans="237:240" x14ac:dyDescent="0.3">
      <c r="IC14709" s="200" t="s">
        <v>33607</v>
      </c>
      <c r="ID14709" s="200" t="s">
        <v>33614</v>
      </c>
      <c r="IE14709" s="200" t="s">
        <v>33615</v>
      </c>
      <c r="IF14709" s="200" t="s">
        <v>1430</v>
      </c>
    </row>
    <row r="14710" spans="237:240" x14ac:dyDescent="0.3">
      <c r="IC14710" s="200" t="s">
        <v>33607</v>
      </c>
      <c r="ID14710" s="200" t="s">
        <v>33616</v>
      </c>
      <c r="IE14710" s="200" t="s">
        <v>33617</v>
      </c>
      <c r="IF14710" s="200" t="s">
        <v>1430</v>
      </c>
    </row>
    <row r="14711" spans="237:240" x14ac:dyDescent="0.3">
      <c r="IC14711" s="200" t="s">
        <v>33607</v>
      </c>
      <c r="ID14711" s="200" t="s">
        <v>33618</v>
      </c>
      <c r="IE14711" s="200" t="s">
        <v>33619</v>
      </c>
      <c r="IF14711" s="200" t="s">
        <v>1430</v>
      </c>
    </row>
    <row r="14712" spans="237:240" x14ac:dyDescent="0.3">
      <c r="IC14712" s="200" t="s">
        <v>33607</v>
      </c>
      <c r="ID14712" s="200" t="s">
        <v>33620</v>
      </c>
      <c r="IE14712" s="200" t="s">
        <v>33621</v>
      </c>
      <c r="IF14712" s="200" t="s">
        <v>1430</v>
      </c>
    </row>
    <row r="14713" spans="237:240" x14ac:dyDescent="0.3">
      <c r="IC14713" s="200" t="s">
        <v>33607</v>
      </c>
      <c r="ID14713" s="200" t="s">
        <v>33622</v>
      </c>
      <c r="IE14713" s="200" t="s">
        <v>33623</v>
      </c>
      <c r="IF14713" s="200" t="s">
        <v>1430</v>
      </c>
    </row>
    <row r="14714" spans="237:240" x14ac:dyDescent="0.3">
      <c r="IC14714" s="200" t="s">
        <v>33607</v>
      </c>
      <c r="ID14714" s="200" t="s">
        <v>33624</v>
      </c>
      <c r="IE14714" s="200" t="s">
        <v>33625</v>
      </c>
      <c r="IF14714" s="200" t="s">
        <v>1430</v>
      </c>
    </row>
    <row r="14715" spans="237:240" x14ac:dyDescent="0.3">
      <c r="IC14715" s="200" t="s">
        <v>33607</v>
      </c>
      <c r="ID14715" s="200" t="s">
        <v>33626</v>
      </c>
      <c r="IE14715" s="200" t="s">
        <v>33627</v>
      </c>
      <c r="IF14715" s="200" t="s">
        <v>1430</v>
      </c>
    </row>
    <row r="14716" spans="237:240" x14ac:dyDescent="0.3">
      <c r="IC14716" s="200" t="s">
        <v>33607</v>
      </c>
      <c r="ID14716" s="200" t="s">
        <v>33628</v>
      </c>
      <c r="IE14716" s="200" t="s">
        <v>33629</v>
      </c>
      <c r="IF14716" s="200" t="s">
        <v>1430</v>
      </c>
    </row>
    <row r="14717" spans="237:240" x14ac:dyDescent="0.3">
      <c r="IC14717" s="200" t="s">
        <v>33607</v>
      </c>
      <c r="ID14717" s="200" t="s">
        <v>33630</v>
      </c>
      <c r="IE14717" s="200" t="s">
        <v>33631</v>
      </c>
      <c r="IF14717" s="200" t="s">
        <v>1430</v>
      </c>
    </row>
    <row r="14718" spans="237:240" x14ac:dyDescent="0.3">
      <c r="IC14718" s="200" t="s">
        <v>33607</v>
      </c>
      <c r="ID14718" s="200" t="s">
        <v>33632</v>
      </c>
      <c r="IE14718" s="200" t="s">
        <v>33633</v>
      </c>
      <c r="IF14718" s="200" t="s">
        <v>1430</v>
      </c>
    </row>
    <row r="14719" spans="237:240" x14ac:dyDescent="0.3">
      <c r="IC14719" s="200" t="s">
        <v>33607</v>
      </c>
      <c r="ID14719" s="200" t="s">
        <v>24893</v>
      </c>
      <c r="IE14719" s="200" t="s">
        <v>33634</v>
      </c>
      <c r="IF14719" s="200" t="s">
        <v>1430</v>
      </c>
    </row>
    <row r="14720" spans="237:240" x14ac:dyDescent="0.3">
      <c r="IC14720" s="200" t="s">
        <v>33607</v>
      </c>
      <c r="ID14720" s="200" t="s">
        <v>33635</v>
      </c>
      <c r="IE14720" s="200" t="s">
        <v>33636</v>
      </c>
      <c r="IF14720" s="200" t="s">
        <v>1430</v>
      </c>
    </row>
    <row r="14721" spans="237:240" x14ac:dyDescent="0.3">
      <c r="IC14721" s="200" t="s">
        <v>33607</v>
      </c>
      <c r="ID14721" s="200" t="s">
        <v>33637</v>
      </c>
      <c r="IE14721" s="200" t="s">
        <v>33638</v>
      </c>
      <c r="IF14721" s="200" t="s">
        <v>1430</v>
      </c>
    </row>
    <row r="14722" spans="237:240" x14ac:dyDescent="0.3">
      <c r="IC14722" s="200" t="s">
        <v>33639</v>
      </c>
      <c r="ID14722" s="200" t="s">
        <v>33640</v>
      </c>
      <c r="IE14722" s="200" t="s">
        <v>33641</v>
      </c>
      <c r="IF14722" s="200" t="s">
        <v>1430</v>
      </c>
    </row>
    <row r="14723" spans="237:240" x14ac:dyDescent="0.3">
      <c r="IC14723" s="200" t="s">
        <v>33639</v>
      </c>
      <c r="ID14723" s="200" t="s">
        <v>33642</v>
      </c>
      <c r="IE14723" s="200" t="s">
        <v>33643</v>
      </c>
      <c r="IF14723" s="200" t="s">
        <v>1430</v>
      </c>
    </row>
    <row r="14724" spans="237:240" x14ac:dyDescent="0.3">
      <c r="IC14724" s="200" t="s">
        <v>33639</v>
      </c>
      <c r="ID14724" s="200" t="s">
        <v>33644</v>
      </c>
      <c r="IE14724" s="200" t="s">
        <v>33645</v>
      </c>
      <c r="IF14724" s="200" t="s">
        <v>1430</v>
      </c>
    </row>
    <row r="14725" spans="237:240" x14ac:dyDescent="0.3">
      <c r="IC14725" s="200" t="s">
        <v>33639</v>
      </c>
      <c r="ID14725" s="200" t="s">
        <v>33646</v>
      </c>
      <c r="IE14725" s="200" t="s">
        <v>33647</v>
      </c>
      <c r="IF14725" s="200" t="s">
        <v>1430</v>
      </c>
    </row>
    <row r="14726" spans="237:240" x14ac:dyDescent="0.3">
      <c r="IC14726" s="200" t="s">
        <v>33639</v>
      </c>
      <c r="ID14726" s="200" t="s">
        <v>33648</v>
      </c>
      <c r="IE14726" s="200" t="s">
        <v>33649</v>
      </c>
      <c r="IF14726" s="200" t="s">
        <v>1430</v>
      </c>
    </row>
    <row r="14727" spans="237:240" x14ac:dyDescent="0.3">
      <c r="IC14727" s="200" t="s">
        <v>33639</v>
      </c>
      <c r="ID14727" s="200" t="s">
        <v>33650</v>
      </c>
      <c r="IE14727" s="200" t="s">
        <v>33651</v>
      </c>
      <c r="IF14727" s="200" t="s">
        <v>1430</v>
      </c>
    </row>
    <row r="14728" spans="237:240" x14ac:dyDescent="0.3">
      <c r="IC14728" s="200" t="s">
        <v>33639</v>
      </c>
      <c r="ID14728" s="200" t="s">
        <v>33652</v>
      </c>
      <c r="IE14728" s="200" t="s">
        <v>33653</v>
      </c>
      <c r="IF14728" s="200" t="s">
        <v>1430</v>
      </c>
    </row>
    <row r="14729" spans="237:240" x14ac:dyDescent="0.3">
      <c r="IC14729" s="200" t="s">
        <v>33639</v>
      </c>
      <c r="ID14729" s="200" t="s">
        <v>33654</v>
      </c>
      <c r="IE14729" s="200" t="s">
        <v>33655</v>
      </c>
      <c r="IF14729" s="200" t="s">
        <v>1430</v>
      </c>
    </row>
    <row r="14730" spans="237:240" x14ac:dyDescent="0.3">
      <c r="IC14730" s="200" t="s">
        <v>33639</v>
      </c>
      <c r="ID14730" s="200" t="s">
        <v>33656</v>
      </c>
      <c r="IE14730" s="200" t="s">
        <v>33657</v>
      </c>
      <c r="IF14730" s="200" t="s">
        <v>1430</v>
      </c>
    </row>
    <row r="14731" spans="237:240" x14ac:dyDescent="0.3">
      <c r="IC14731" s="200" t="s">
        <v>33639</v>
      </c>
      <c r="ID14731" s="200" t="s">
        <v>33658</v>
      </c>
      <c r="IE14731" s="200" t="s">
        <v>33659</v>
      </c>
      <c r="IF14731" s="200" t="s">
        <v>1430</v>
      </c>
    </row>
    <row r="14732" spans="237:240" x14ac:dyDescent="0.3">
      <c r="IC14732" s="200" t="s">
        <v>33639</v>
      </c>
      <c r="ID14732" s="200" t="s">
        <v>33660</v>
      </c>
      <c r="IE14732" s="200" t="s">
        <v>33661</v>
      </c>
      <c r="IF14732" s="200" t="s">
        <v>1430</v>
      </c>
    </row>
    <row r="14733" spans="237:240" x14ac:dyDescent="0.3">
      <c r="IC14733" s="200" t="s">
        <v>33639</v>
      </c>
      <c r="ID14733" s="200" t="s">
        <v>33662</v>
      </c>
      <c r="IE14733" s="200" t="s">
        <v>33663</v>
      </c>
      <c r="IF14733" s="200" t="s">
        <v>1430</v>
      </c>
    </row>
    <row r="14734" spans="237:240" x14ac:dyDescent="0.3">
      <c r="IC14734" s="200" t="s">
        <v>33639</v>
      </c>
      <c r="ID14734" s="200" t="s">
        <v>33664</v>
      </c>
      <c r="IE14734" s="200" t="s">
        <v>33665</v>
      </c>
      <c r="IF14734" s="200" t="s">
        <v>1430</v>
      </c>
    </row>
    <row r="14735" spans="237:240" x14ac:dyDescent="0.3">
      <c r="IC14735" s="200" t="s">
        <v>33666</v>
      </c>
      <c r="ID14735" s="200" t="s">
        <v>33667</v>
      </c>
      <c r="IE14735" s="200" t="s">
        <v>33668</v>
      </c>
      <c r="IF14735" s="200" t="s">
        <v>1430</v>
      </c>
    </row>
    <row r="14736" spans="237:240" x14ac:dyDescent="0.3">
      <c r="IC14736" s="200" t="s">
        <v>33669</v>
      </c>
      <c r="ID14736" s="200" t="s">
        <v>18543</v>
      </c>
      <c r="IE14736" s="200" t="s">
        <v>33670</v>
      </c>
      <c r="IF14736" s="200" t="s">
        <v>1430</v>
      </c>
    </row>
    <row r="14737" spans="237:240" x14ac:dyDescent="0.3">
      <c r="IC14737" s="200" t="s">
        <v>33669</v>
      </c>
      <c r="ID14737" s="200" t="s">
        <v>1888</v>
      </c>
      <c r="IE14737" s="200" t="s">
        <v>33671</v>
      </c>
      <c r="IF14737" s="200" t="s">
        <v>1430</v>
      </c>
    </row>
    <row r="14738" spans="237:240" x14ac:dyDescent="0.3">
      <c r="IC14738" s="200" t="s">
        <v>33669</v>
      </c>
      <c r="ID14738" s="200" t="s">
        <v>33672</v>
      </c>
      <c r="IE14738" s="200" t="s">
        <v>33673</v>
      </c>
      <c r="IF14738" s="200" t="s">
        <v>1430</v>
      </c>
    </row>
    <row r="14739" spans="237:240" x14ac:dyDescent="0.3">
      <c r="IC14739" s="200" t="s">
        <v>33669</v>
      </c>
      <c r="ID14739" s="200" t="s">
        <v>33674</v>
      </c>
      <c r="IE14739" s="200" t="s">
        <v>33675</v>
      </c>
      <c r="IF14739" s="200" t="s">
        <v>1430</v>
      </c>
    </row>
    <row r="14740" spans="237:240" x14ac:dyDescent="0.3">
      <c r="IC14740" s="200" t="s">
        <v>33676</v>
      </c>
      <c r="ID14740" s="200" t="s">
        <v>33677</v>
      </c>
      <c r="IE14740" s="200" t="s">
        <v>33678</v>
      </c>
      <c r="IF14740" s="200" t="s">
        <v>1430</v>
      </c>
    </row>
    <row r="14741" spans="237:240" x14ac:dyDescent="0.3">
      <c r="IC14741" s="200" t="s">
        <v>33676</v>
      </c>
      <c r="ID14741" s="200" t="s">
        <v>33679</v>
      </c>
      <c r="IE14741" s="200" t="s">
        <v>33680</v>
      </c>
      <c r="IF14741" s="200" t="s">
        <v>1430</v>
      </c>
    </row>
    <row r="14742" spans="237:240" x14ac:dyDescent="0.3">
      <c r="IC14742" s="200" t="s">
        <v>33676</v>
      </c>
      <c r="ID14742" s="200" t="s">
        <v>33681</v>
      </c>
      <c r="IE14742" s="200" t="s">
        <v>33682</v>
      </c>
      <c r="IF14742" s="200" t="s">
        <v>1430</v>
      </c>
    </row>
    <row r="14743" spans="237:240" x14ac:dyDescent="0.3">
      <c r="IC14743" s="200" t="s">
        <v>33676</v>
      </c>
      <c r="ID14743" s="200" t="s">
        <v>33683</v>
      </c>
      <c r="IE14743" s="200" t="s">
        <v>33684</v>
      </c>
      <c r="IF14743" s="200" t="s">
        <v>1430</v>
      </c>
    </row>
    <row r="14744" spans="237:240" x14ac:dyDescent="0.3">
      <c r="IC14744" s="200" t="s">
        <v>33676</v>
      </c>
      <c r="ID14744" s="200" t="s">
        <v>33685</v>
      </c>
      <c r="IE14744" s="200" t="s">
        <v>33686</v>
      </c>
      <c r="IF14744" s="200" t="s">
        <v>1430</v>
      </c>
    </row>
    <row r="14745" spans="237:240" x14ac:dyDescent="0.3">
      <c r="IC14745" s="200" t="s">
        <v>33676</v>
      </c>
      <c r="ID14745" s="200" t="s">
        <v>33687</v>
      </c>
      <c r="IE14745" s="200" t="s">
        <v>33688</v>
      </c>
      <c r="IF14745" s="200" t="s">
        <v>1430</v>
      </c>
    </row>
    <row r="14746" spans="237:240" x14ac:dyDescent="0.3">
      <c r="IC14746" s="200" t="s">
        <v>33676</v>
      </c>
      <c r="ID14746" s="200" t="s">
        <v>33689</v>
      </c>
      <c r="IE14746" s="200" t="s">
        <v>33690</v>
      </c>
      <c r="IF14746" s="200" t="s">
        <v>1430</v>
      </c>
    </row>
    <row r="14747" spans="237:240" x14ac:dyDescent="0.3">
      <c r="IC14747" s="200" t="s">
        <v>33676</v>
      </c>
      <c r="ID14747" s="200" t="s">
        <v>33691</v>
      </c>
      <c r="IE14747" s="200" t="s">
        <v>33692</v>
      </c>
      <c r="IF14747" s="200" t="s">
        <v>1430</v>
      </c>
    </row>
    <row r="14748" spans="237:240" x14ac:dyDescent="0.3">
      <c r="IC14748" s="200" t="s">
        <v>33676</v>
      </c>
      <c r="ID14748" s="200" t="s">
        <v>33693</v>
      </c>
      <c r="IE14748" s="200" t="s">
        <v>33694</v>
      </c>
      <c r="IF14748" s="200" t="s">
        <v>1430</v>
      </c>
    </row>
    <row r="14749" spans="237:240" x14ac:dyDescent="0.3">
      <c r="IC14749" s="200" t="s">
        <v>33676</v>
      </c>
      <c r="ID14749" s="200" t="s">
        <v>33695</v>
      </c>
      <c r="IE14749" s="200" t="s">
        <v>33696</v>
      </c>
      <c r="IF14749" s="200" t="s">
        <v>1430</v>
      </c>
    </row>
    <row r="14750" spans="237:240" x14ac:dyDescent="0.3">
      <c r="IC14750" s="200" t="s">
        <v>33676</v>
      </c>
      <c r="ID14750" s="200" t="s">
        <v>33697</v>
      </c>
      <c r="IE14750" s="200" t="s">
        <v>33698</v>
      </c>
      <c r="IF14750" s="200" t="s">
        <v>1430</v>
      </c>
    </row>
    <row r="14751" spans="237:240" x14ac:dyDescent="0.3">
      <c r="IC14751" s="200" t="s">
        <v>33676</v>
      </c>
      <c r="ID14751" s="200" t="s">
        <v>33699</v>
      </c>
      <c r="IE14751" s="200" t="s">
        <v>33700</v>
      </c>
      <c r="IF14751" s="200" t="s">
        <v>1430</v>
      </c>
    </row>
    <row r="14752" spans="237:240" x14ac:dyDescent="0.3">
      <c r="IC14752" s="200" t="s">
        <v>33676</v>
      </c>
      <c r="ID14752" s="200" t="s">
        <v>33701</v>
      </c>
      <c r="IE14752" s="200" t="s">
        <v>33702</v>
      </c>
      <c r="IF14752" s="200" t="s">
        <v>1430</v>
      </c>
    </row>
    <row r="14753" spans="237:240" x14ac:dyDescent="0.3">
      <c r="IC14753" s="200" t="s">
        <v>33676</v>
      </c>
      <c r="ID14753" s="200" t="s">
        <v>33703</v>
      </c>
      <c r="IE14753" s="200" t="s">
        <v>33704</v>
      </c>
      <c r="IF14753" s="200" t="s">
        <v>1430</v>
      </c>
    </row>
    <row r="14754" spans="237:240" x14ac:dyDescent="0.3">
      <c r="IC14754" s="200" t="s">
        <v>33676</v>
      </c>
      <c r="ID14754" s="200" t="s">
        <v>33705</v>
      </c>
      <c r="IE14754" s="200" t="s">
        <v>33706</v>
      </c>
      <c r="IF14754" s="200" t="s">
        <v>1430</v>
      </c>
    </row>
    <row r="14755" spans="237:240" x14ac:dyDescent="0.3">
      <c r="IC14755" s="200" t="s">
        <v>33676</v>
      </c>
      <c r="ID14755" s="200" t="s">
        <v>33707</v>
      </c>
      <c r="IE14755" s="200" t="s">
        <v>33708</v>
      </c>
      <c r="IF14755" s="200" t="s">
        <v>1430</v>
      </c>
    </row>
    <row r="14756" spans="237:240" x14ac:dyDescent="0.3">
      <c r="IC14756" s="200" t="s">
        <v>33676</v>
      </c>
      <c r="ID14756" s="200" t="s">
        <v>33709</v>
      </c>
      <c r="IE14756" s="200" t="s">
        <v>33710</v>
      </c>
      <c r="IF14756" s="200" t="s">
        <v>1430</v>
      </c>
    </row>
    <row r="14757" spans="237:240" x14ac:dyDescent="0.3">
      <c r="IC14757" s="200" t="s">
        <v>33711</v>
      </c>
      <c r="ID14757" s="200" t="s">
        <v>33712</v>
      </c>
      <c r="IE14757" s="200" t="s">
        <v>33713</v>
      </c>
      <c r="IF14757" s="200" t="s">
        <v>1430</v>
      </c>
    </row>
    <row r="14758" spans="237:240" x14ac:dyDescent="0.3">
      <c r="IC14758" s="200" t="s">
        <v>33711</v>
      </c>
      <c r="ID14758" s="200" t="s">
        <v>33714</v>
      </c>
      <c r="IE14758" s="200" t="s">
        <v>33715</v>
      </c>
      <c r="IF14758" s="200" t="s">
        <v>1430</v>
      </c>
    </row>
    <row r="14759" spans="237:240" x14ac:dyDescent="0.3">
      <c r="IC14759" s="200" t="s">
        <v>33711</v>
      </c>
      <c r="ID14759" s="200" t="s">
        <v>33716</v>
      </c>
      <c r="IE14759" s="200" t="s">
        <v>33717</v>
      </c>
      <c r="IF14759" s="200" t="s">
        <v>1430</v>
      </c>
    </row>
    <row r="14760" spans="237:240" x14ac:dyDescent="0.3">
      <c r="IC14760" s="200" t="s">
        <v>33711</v>
      </c>
      <c r="ID14760" s="200" t="s">
        <v>33718</v>
      </c>
      <c r="IE14760" s="200" t="s">
        <v>33719</v>
      </c>
      <c r="IF14760" s="200" t="s">
        <v>1430</v>
      </c>
    </row>
    <row r="14761" spans="237:240" x14ac:dyDescent="0.3">
      <c r="IC14761" s="200" t="s">
        <v>33711</v>
      </c>
      <c r="ID14761" s="200" t="s">
        <v>33720</v>
      </c>
      <c r="IE14761" s="200" t="s">
        <v>33721</v>
      </c>
      <c r="IF14761" s="200" t="s">
        <v>1430</v>
      </c>
    </row>
    <row r="14762" spans="237:240" x14ac:dyDescent="0.3">
      <c r="IC14762" s="200" t="s">
        <v>33711</v>
      </c>
      <c r="ID14762" s="200" t="s">
        <v>33722</v>
      </c>
      <c r="IE14762" s="200" t="s">
        <v>33723</v>
      </c>
      <c r="IF14762" s="200" t="s">
        <v>1430</v>
      </c>
    </row>
    <row r="14763" spans="237:240" x14ac:dyDescent="0.3">
      <c r="IC14763" s="200" t="s">
        <v>33711</v>
      </c>
      <c r="ID14763" s="200" t="s">
        <v>33724</v>
      </c>
      <c r="IE14763" s="200" t="s">
        <v>33725</v>
      </c>
      <c r="IF14763" s="200" t="s">
        <v>1430</v>
      </c>
    </row>
    <row r="14764" spans="237:240" x14ac:dyDescent="0.3">
      <c r="IC14764" s="200" t="s">
        <v>33711</v>
      </c>
      <c r="ID14764" s="200" t="s">
        <v>33726</v>
      </c>
      <c r="IE14764" s="200" t="s">
        <v>33727</v>
      </c>
      <c r="IF14764" s="200" t="s">
        <v>1430</v>
      </c>
    </row>
    <row r="14765" spans="237:240" x14ac:dyDescent="0.3">
      <c r="IC14765" s="200" t="s">
        <v>33711</v>
      </c>
      <c r="ID14765" s="200" t="s">
        <v>33728</v>
      </c>
      <c r="IE14765" s="200" t="s">
        <v>33729</v>
      </c>
      <c r="IF14765" s="200" t="s">
        <v>1430</v>
      </c>
    </row>
    <row r="14766" spans="237:240" x14ac:dyDescent="0.3">
      <c r="IC14766" s="200" t="s">
        <v>33730</v>
      </c>
      <c r="ID14766" s="200" t="s">
        <v>33731</v>
      </c>
      <c r="IE14766" s="200" t="s">
        <v>33732</v>
      </c>
      <c r="IF14766" s="200" t="s">
        <v>1430</v>
      </c>
    </row>
    <row r="14767" spans="237:240" x14ac:dyDescent="0.3">
      <c r="IC14767" s="200" t="s">
        <v>33730</v>
      </c>
      <c r="ID14767" s="200" t="s">
        <v>33733</v>
      </c>
      <c r="IE14767" s="200" t="s">
        <v>33734</v>
      </c>
      <c r="IF14767" s="200" t="s">
        <v>1430</v>
      </c>
    </row>
    <row r="14768" spans="237:240" x14ac:dyDescent="0.3">
      <c r="IC14768" s="200" t="s">
        <v>33730</v>
      </c>
      <c r="ID14768" s="200" t="s">
        <v>33735</v>
      </c>
      <c r="IE14768" s="200" t="s">
        <v>33736</v>
      </c>
      <c r="IF14768" s="200" t="s">
        <v>1430</v>
      </c>
    </row>
    <row r="14769" spans="237:240" x14ac:dyDescent="0.3">
      <c r="IC14769" s="200" t="s">
        <v>33730</v>
      </c>
      <c r="ID14769" s="200" t="s">
        <v>33737</v>
      </c>
      <c r="IE14769" s="200" t="s">
        <v>33738</v>
      </c>
      <c r="IF14769" s="200" t="s">
        <v>1430</v>
      </c>
    </row>
    <row r="14770" spans="237:240" x14ac:dyDescent="0.3">
      <c r="IC14770" s="200" t="s">
        <v>33730</v>
      </c>
      <c r="ID14770" s="200" t="s">
        <v>33739</v>
      </c>
      <c r="IE14770" s="200" t="s">
        <v>33740</v>
      </c>
      <c r="IF14770" s="200" t="s">
        <v>1430</v>
      </c>
    </row>
    <row r="14771" spans="237:240" x14ac:dyDescent="0.3">
      <c r="IC14771" s="200" t="s">
        <v>33730</v>
      </c>
      <c r="ID14771" s="200" t="s">
        <v>33741</v>
      </c>
      <c r="IE14771" s="200" t="s">
        <v>33742</v>
      </c>
      <c r="IF14771" s="200" t="s">
        <v>1430</v>
      </c>
    </row>
    <row r="14772" spans="237:240" x14ac:dyDescent="0.3">
      <c r="IC14772" s="200" t="s">
        <v>33743</v>
      </c>
      <c r="ID14772" s="200" t="s">
        <v>33744</v>
      </c>
      <c r="IE14772" s="200" t="s">
        <v>33745</v>
      </c>
      <c r="IF14772" s="200" t="s">
        <v>1430</v>
      </c>
    </row>
    <row r="14773" spans="237:240" x14ac:dyDescent="0.3">
      <c r="IC14773" s="200" t="s">
        <v>33743</v>
      </c>
      <c r="ID14773" s="200" t="s">
        <v>33746</v>
      </c>
      <c r="IE14773" s="200" t="s">
        <v>33747</v>
      </c>
      <c r="IF14773" s="200" t="s">
        <v>1430</v>
      </c>
    </row>
    <row r="14774" spans="237:240" x14ac:dyDescent="0.3">
      <c r="IC14774" s="200" t="s">
        <v>33743</v>
      </c>
      <c r="ID14774" s="200" t="s">
        <v>33748</v>
      </c>
      <c r="IE14774" s="200" t="s">
        <v>33749</v>
      </c>
      <c r="IF14774" s="200" t="s">
        <v>1430</v>
      </c>
    </row>
    <row r="14775" spans="237:240" x14ac:dyDescent="0.3">
      <c r="IC14775" s="200" t="s">
        <v>33743</v>
      </c>
      <c r="ID14775" s="200" t="s">
        <v>33750</v>
      </c>
      <c r="IE14775" s="200" t="s">
        <v>33751</v>
      </c>
      <c r="IF14775" s="200" t="s">
        <v>1430</v>
      </c>
    </row>
    <row r="14776" spans="237:240" x14ac:dyDescent="0.3">
      <c r="IC14776" s="200" t="s">
        <v>33743</v>
      </c>
      <c r="ID14776" s="200" t="s">
        <v>33752</v>
      </c>
      <c r="IE14776" s="200" t="s">
        <v>33753</v>
      </c>
      <c r="IF14776" s="200" t="s">
        <v>1430</v>
      </c>
    </row>
    <row r="14777" spans="237:240" x14ac:dyDescent="0.3">
      <c r="IC14777" s="200" t="s">
        <v>33743</v>
      </c>
      <c r="ID14777" s="200" t="s">
        <v>33754</v>
      </c>
      <c r="IE14777" s="200" t="s">
        <v>33755</v>
      </c>
      <c r="IF14777" s="200" t="s">
        <v>1430</v>
      </c>
    </row>
    <row r="14778" spans="237:240" x14ac:dyDescent="0.3">
      <c r="IC14778" s="200" t="s">
        <v>33756</v>
      </c>
      <c r="ID14778" s="200" t="s">
        <v>33757</v>
      </c>
      <c r="IE14778" s="200" t="s">
        <v>33758</v>
      </c>
      <c r="IF14778" s="200" t="s">
        <v>1430</v>
      </c>
    </row>
    <row r="14779" spans="237:240" x14ac:dyDescent="0.3">
      <c r="IC14779" s="200" t="s">
        <v>33756</v>
      </c>
      <c r="ID14779" s="200" t="s">
        <v>33759</v>
      </c>
      <c r="IE14779" s="200" t="s">
        <v>33760</v>
      </c>
      <c r="IF14779" s="200" t="s">
        <v>1430</v>
      </c>
    </row>
    <row r="14780" spans="237:240" x14ac:dyDescent="0.3">
      <c r="IC14780" s="200" t="s">
        <v>33756</v>
      </c>
      <c r="ID14780" s="200" t="s">
        <v>33761</v>
      </c>
      <c r="IE14780" s="200" t="s">
        <v>33762</v>
      </c>
      <c r="IF14780" s="200" t="s">
        <v>1430</v>
      </c>
    </row>
    <row r="14781" spans="237:240" x14ac:dyDescent="0.3">
      <c r="IC14781" s="200" t="s">
        <v>33756</v>
      </c>
      <c r="ID14781" s="200" t="s">
        <v>33763</v>
      </c>
      <c r="IE14781" s="200" t="s">
        <v>33764</v>
      </c>
      <c r="IF14781" s="200" t="s">
        <v>1430</v>
      </c>
    </row>
    <row r="14782" spans="237:240" x14ac:dyDescent="0.3">
      <c r="IC14782" s="200" t="s">
        <v>33756</v>
      </c>
      <c r="ID14782" s="200" t="s">
        <v>33765</v>
      </c>
      <c r="IE14782" s="200" t="s">
        <v>33766</v>
      </c>
      <c r="IF14782" s="200" t="s">
        <v>1430</v>
      </c>
    </row>
    <row r="14783" spans="237:240" x14ac:dyDescent="0.3">
      <c r="IC14783" s="200" t="s">
        <v>33756</v>
      </c>
      <c r="ID14783" s="200" t="s">
        <v>33767</v>
      </c>
      <c r="IE14783" s="200" t="s">
        <v>33768</v>
      </c>
      <c r="IF14783" s="200" t="s">
        <v>1430</v>
      </c>
    </row>
    <row r="14784" spans="237:240" x14ac:dyDescent="0.3">
      <c r="IC14784" s="200" t="s">
        <v>33756</v>
      </c>
      <c r="ID14784" s="200" t="s">
        <v>33769</v>
      </c>
      <c r="IE14784" s="200" t="s">
        <v>33770</v>
      </c>
      <c r="IF14784" s="200" t="s">
        <v>1430</v>
      </c>
    </row>
    <row r="14785" spans="237:240" x14ac:dyDescent="0.3">
      <c r="IC14785" s="200" t="s">
        <v>33756</v>
      </c>
      <c r="ID14785" s="200" t="s">
        <v>33771</v>
      </c>
      <c r="IE14785" s="200" t="s">
        <v>33772</v>
      </c>
      <c r="IF14785" s="200" t="s">
        <v>1430</v>
      </c>
    </row>
    <row r="14786" spans="237:240" x14ac:dyDescent="0.3">
      <c r="IC14786" s="200" t="s">
        <v>33773</v>
      </c>
      <c r="ID14786" s="200" t="s">
        <v>33774</v>
      </c>
      <c r="IE14786" s="200" t="s">
        <v>33775</v>
      </c>
      <c r="IF14786" s="200" t="s">
        <v>1430</v>
      </c>
    </row>
    <row r="14787" spans="237:240" x14ac:dyDescent="0.3">
      <c r="IC14787" s="200" t="s">
        <v>33773</v>
      </c>
      <c r="ID14787" s="200" t="s">
        <v>33776</v>
      </c>
      <c r="IE14787" s="200" t="s">
        <v>33777</v>
      </c>
      <c r="IF14787" s="200" t="s">
        <v>1430</v>
      </c>
    </row>
    <row r="14788" spans="237:240" x14ac:dyDescent="0.3">
      <c r="IC14788" s="200" t="s">
        <v>33773</v>
      </c>
      <c r="ID14788" s="200" t="s">
        <v>33778</v>
      </c>
      <c r="IE14788" s="200" t="s">
        <v>33779</v>
      </c>
      <c r="IF14788" s="200" t="s">
        <v>1430</v>
      </c>
    </row>
    <row r="14789" spans="237:240" x14ac:dyDescent="0.3">
      <c r="IC14789" s="200" t="s">
        <v>33780</v>
      </c>
      <c r="ID14789" s="200" t="s">
        <v>33632</v>
      </c>
      <c r="IE14789" s="200" t="s">
        <v>33781</v>
      </c>
      <c r="IF14789" s="200" t="s">
        <v>1430</v>
      </c>
    </row>
    <row r="14790" spans="237:240" x14ac:dyDescent="0.3">
      <c r="IC14790" s="200" t="s">
        <v>33780</v>
      </c>
      <c r="ID14790" s="200" t="s">
        <v>33782</v>
      </c>
      <c r="IE14790" s="200" t="s">
        <v>33783</v>
      </c>
      <c r="IF14790" s="200" t="s">
        <v>1430</v>
      </c>
    </row>
    <row r="14791" spans="237:240" x14ac:dyDescent="0.3">
      <c r="IC14791" s="200" t="s">
        <v>33780</v>
      </c>
      <c r="ID14791" s="200" t="s">
        <v>33784</v>
      </c>
      <c r="IE14791" s="200" t="s">
        <v>33785</v>
      </c>
      <c r="IF14791" s="200" t="s">
        <v>1430</v>
      </c>
    </row>
    <row r="14792" spans="237:240" x14ac:dyDescent="0.3">
      <c r="IC14792" s="200" t="s">
        <v>33780</v>
      </c>
      <c r="ID14792" s="200" t="s">
        <v>33786</v>
      </c>
      <c r="IE14792" s="200" t="s">
        <v>33787</v>
      </c>
      <c r="IF14792" s="200" t="s">
        <v>1430</v>
      </c>
    </row>
    <row r="14793" spans="237:240" x14ac:dyDescent="0.3">
      <c r="IC14793" s="200" t="s">
        <v>33780</v>
      </c>
      <c r="ID14793" s="200" t="s">
        <v>33788</v>
      </c>
      <c r="IE14793" s="200" t="s">
        <v>33789</v>
      </c>
      <c r="IF14793" s="200" t="s">
        <v>1430</v>
      </c>
    </row>
    <row r="14794" spans="237:240" x14ac:dyDescent="0.3">
      <c r="IC14794" s="200" t="s">
        <v>33790</v>
      </c>
      <c r="ID14794" s="200" t="s">
        <v>33791</v>
      </c>
      <c r="IE14794" s="200" t="s">
        <v>33792</v>
      </c>
      <c r="IF14794" s="200" t="s">
        <v>1430</v>
      </c>
    </row>
    <row r="14795" spans="237:240" x14ac:dyDescent="0.3">
      <c r="IC14795" s="200" t="s">
        <v>33790</v>
      </c>
      <c r="ID14795" s="200" t="s">
        <v>33793</v>
      </c>
      <c r="IE14795" s="200" t="s">
        <v>33794</v>
      </c>
      <c r="IF14795" s="200" t="s">
        <v>1430</v>
      </c>
    </row>
    <row r="14796" spans="237:240" x14ac:dyDescent="0.3">
      <c r="IC14796" s="200" t="s">
        <v>33795</v>
      </c>
      <c r="ID14796" s="200" t="s">
        <v>33796</v>
      </c>
      <c r="IE14796" s="200" t="s">
        <v>33797</v>
      </c>
      <c r="IF14796" s="200" t="s">
        <v>1430</v>
      </c>
    </row>
    <row r="14797" spans="237:240" x14ac:dyDescent="0.3">
      <c r="IC14797" s="200" t="s">
        <v>33795</v>
      </c>
      <c r="ID14797" s="200" t="s">
        <v>33798</v>
      </c>
      <c r="IE14797" s="200" t="s">
        <v>33799</v>
      </c>
      <c r="IF14797" s="200" t="s">
        <v>1430</v>
      </c>
    </row>
    <row r="14798" spans="237:240" x14ac:dyDescent="0.3">
      <c r="IC14798" s="200" t="s">
        <v>33795</v>
      </c>
      <c r="ID14798" s="200" t="s">
        <v>33800</v>
      </c>
      <c r="IE14798" s="200" t="s">
        <v>33801</v>
      </c>
      <c r="IF14798" s="200" t="s">
        <v>1430</v>
      </c>
    </row>
    <row r="14799" spans="237:240" x14ac:dyDescent="0.3">
      <c r="IC14799" s="200" t="s">
        <v>33795</v>
      </c>
      <c r="ID14799" s="200" t="s">
        <v>20804</v>
      </c>
      <c r="IE14799" s="200" t="s">
        <v>33802</v>
      </c>
      <c r="IF14799" s="200" t="s">
        <v>1430</v>
      </c>
    </row>
    <row r="14800" spans="237:240" x14ac:dyDescent="0.3">
      <c r="IC14800" s="200" t="s">
        <v>33795</v>
      </c>
      <c r="ID14800" s="200" t="s">
        <v>33803</v>
      </c>
      <c r="IE14800" s="200" t="s">
        <v>33804</v>
      </c>
      <c r="IF14800" s="200" t="s">
        <v>1430</v>
      </c>
    </row>
    <row r="14801" spans="237:240" x14ac:dyDescent="0.3">
      <c r="IC14801" s="200" t="s">
        <v>33805</v>
      </c>
      <c r="ID14801" s="200" t="s">
        <v>33806</v>
      </c>
      <c r="IE14801" s="200" t="s">
        <v>33807</v>
      </c>
      <c r="IF14801" s="200" t="s">
        <v>1430</v>
      </c>
    </row>
    <row r="14802" spans="237:240" x14ac:dyDescent="0.3">
      <c r="IC14802" s="200" t="s">
        <v>33805</v>
      </c>
      <c r="ID14802" s="200" t="s">
        <v>33808</v>
      </c>
      <c r="IE14802" s="200" t="s">
        <v>33809</v>
      </c>
      <c r="IF14802" s="200" t="s">
        <v>1430</v>
      </c>
    </row>
    <row r="14803" spans="237:240" x14ac:dyDescent="0.3">
      <c r="IC14803" s="200" t="s">
        <v>33805</v>
      </c>
      <c r="ID14803" s="200" t="s">
        <v>33810</v>
      </c>
      <c r="IE14803" s="200" t="s">
        <v>33811</v>
      </c>
      <c r="IF14803" s="200" t="s">
        <v>1430</v>
      </c>
    </row>
    <row r="14804" spans="237:240" x14ac:dyDescent="0.3">
      <c r="IC14804" s="200" t="s">
        <v>33805</v>
      </c>
      <c r="ID14804" s="200" t="s">
        <v>33812</v>
      </c>
      <c r="IE14804" s="200" t="s">
        <v>33813</v>
      </c>
      <c r="IF14804" s="200" t="s">
        <v>1430</v>
      </c>
    </row>
    <row r="14805" spans="237:240" x14ac:dyDescent="0.3">
      <c r="IC14805" s="200" t="s">
        <v>33814</v>
      </c>
      <c r="ID14805" s="200" t="s">
        <v>33815</v>
      </c>
      <c r="IE14805" s="200" t="s">
        <v>33816</v>
      </c>
      <c r="IF14805" s="200" t="s">
        <v>1430</v>
      </c>
    </row>
    <row r="14806" spans="237:240" x14ac:dyDescent="0.3">
      <c r="IC14806" s="200" t="s">
        <v>33814</v>
      </c>
      <c r="ID14806" s="200" t="s">
        <v>33817</v>
      </c>
      <c r="IE14806" s="200" t="s">
        <v>33818</v>
      </c>
      <c r="IF14806" s="200" t="s">
        <v>1430</v>
      </c>
    </row>
    <row r="14807" spans="237:240" x14ac:dyDescent="0.3">
      <c r="IC14807" s="200" t="s">
        <v>33814</v>
      </c>
      <c r="ID14807" s="200" t="s">
        <v>33819</v>
      </c>
      <c r="IE14807" s="200" t="s">
        <v>33820</v>
      </c>
      <c r="IF14807" s="200" t="s">
        <v>1430</v>
      </c>
    </row>
    <row r="14808" spans="237:240" x14ac:dyDescent="0.3">
      <c r="IC14808" s="200" t="s">
        <v>33814</v>
      </c>
      <c r="ID14808" s="200" t="s">
        <v>33821</v>
      </c>
      <c r="IE14808" s="200" t="s">
        <v>33822</v>
      </c>
      <c r="IF14808" s="200" t="s">
        <v>1430</v>
      </c>
    </row>
    <row r="14809" spans="237:240" x14ac:dyDescent="0.3">
      <c r="IC14809" s="200" t="s">
        <v>33814</v>
      </c>
      <c r="ID14809" s="200" t="s">
        <v>33823</v>
      </c>
      <c r="IE14809" s="200" t="s">
        <v>33824</v>
      </c>
      <c r="IF14809" s="200" t="s">
        <v>1430</v>
      </c>
    </row>
    <row r="14810" spans="237:240" x14ac:dyDescent="0.3">
      <c r="IC14810" s="200" t="s">
        <v>33814</v>
      </c>
      <c r="ID14810" s="200" t="s">
        <v>33825</v>
      </c>
      <c r="IE14810" s="200" t="s">
        <v>33826</v>
      </c>
      <c r="IF14810" s="200" t="s">
        <v>1430</v>
      </c>
    </row>
    <row r="14811" spans="237:240" x14ac:dyDescent="0.3">
      <c r="IC14811" s="200" t="s">
        <v>33814</v>
      </c>
      <c r="ID14811" s="200" t="s">
        <v>33827</v>
      </c>
      <c r="IE14811" s="200" t="s">
        <v>33828</v>
      </c>
      <c r="IF14811" s="200" t="s">
        <v>1430</v>
      </c>
    </row>
    <row r="14812" spans="237:240" x14ac:dyDescent="0.3">
      <c r="IC14812" s="200" t="s">
        <v>33814</v>
      </c>
      <c r="ID14812" s="200" t="s">
        <v>33829</v>
      </c>
      <c r="IE14812" s="200" t="s">
        <v>33830</v>
      </c>
      <c r="IF14812" s="200" t="s">
        <v>1430</v>
      </c>
    </row>
    <row r="14813" spans="237:240" x14ac:dyDescent="0.3">
      <c r="IC14813" s="200" t="s">
        <v>33814</v>
      </c>
      <c r="ID14813" s="200" t="s">
        <v>33831</v>
      </c>
      <c r="IE14813" s="200" t="s">
        <v>33832</v>
      </c>
      <c r="IF14813" s="200" t="s">
        <v>1430</v>
      </c>
    </row>
    <row r="14814" spans="237:240" x14ac:dyDescent="0.3">
      <c r="IC14814" s="200" t="s">
        <v>33814</v>
      </c>
      <c r="ID14814" s="200" t="s">
        <v>33833</v>
      </c>
      <c r="IE14814" s="200" t="s">
        <v>33834</v>
      </c>
      <c r="IF14814" s="200" t="s">
        <v>1430</v>
      </c>
    </row>
    <row r="14815" spans="237:240" x14ac:dyDescent="0.3">
      <c r="IC14815" s="200" t="s">
        <v>33835</v>
      </c>
      <c r="ID14815" s="200" t="s">
        <v>33836</v>
      </c>
      <c r="IE14815" s="200" t="s">
        <v>33837</v>
      </c>
      <c r="IF14815" s="200" t="s">
        <v>1430</v>
      </c>
    </row>
    <row r="14816" spans="237:240" x14ac:dyDescent="0.3">
      <c r="IC14816" s="200" t="s">
        <v>33835</v>
      </c>
      <c r="ID14816" s="200" t="s">
        <v>33838</v>
      </c>
      <c r="IE14816" s="200" t="s">
        <v>33839</v>
      </c>
      <c r="IF14816" s="200" t="s">
        <v>1430</v>
      </c>
    </row>
    <row r="14817" spans="237:240" x14ac:dyDescent="0.3">
      <c r="IC14817" s="200" t="s">
        <v>33835</v>
      </c>
      <c r="ID14817" s="200" t="s">
        <v>33840</v>
      </c>
      <c r="IE14817" s="200" t="s">
        <v>33841</v>
      </c>
      <c r="IF14817" s="200" t="s">
        <v>1430</v>
      </c>
    </row>
    <row r="14818" spans="237:240" x14ac:dyDescent="0.3">
      <c r="IC14818" s="200" t="s">
        <v>33835</v>
      </c>
      <c r="ID14818" s="200" t="s">
        <v>33842</v>
      </c>
      <c r="IE14818" s="200" t="s">
        <v>33843</v>
      </c>
      <c r="IF14818" s="200" t="s">
        <v>1430</v>
      </c>
    </row>
    <row r="14819" spans="237:240" x14ac:dyDescent="0.3">
      <c r="IC14819" s="200" t="s">
        <v>33835</v>
      </c>
      <c r="ID14819" s="200" t="s">
        <v>33844</v>
      </c>
      <c r="IE14819" s="200" t="s">
        <v>33845</v>
      </c>
      <c r="IF14819" s="200" t="s">
        <v>1430</v>
      </c>
    </row>
    <row r="14820" spans="237:240" x14ac:dyDescent="0.3">
      <c r="IC14820" s="200" t="s">
        <v>33835</v>
      </c>
      <c r="ID14820" s="200" t="s">
        <v>33846</v>
      </c>
      <c r="IE14820" s="200" t="s">
        <v>33847</v>
      </c>
      <c r="IF14820" s="200" t="s">
        <v>1430</v>
      </c>
    </row>
    <row r="14821" spans="237:240" x14ac:dyDescent="0.3">
      <c r="IC14821" s="200" t="s">
        <v>33835</v>
      </c>
      <c r="ID14821" s="200" t="s">
        <v>33848</v>
      </c>
      <c r="IE14821" s="200" t="s">
        <v>33849</v>
      </c>
      <c r="IF14821" s="200" t="s">
        <v>1430</v>
      </c>
    </row>
    <row r="14822" spans="237:240" x14ac:dyDescent="0.3">
      <c r="IC14822" s="200" t="s">
        <v>33835</v>
      </c>
      <c r="ID14822" s="200" t="s">
        <v>33850</v>
      </c>
      <c r="IE14822" s="200" t="s">
        <v>33851</v>
      </c>
      <c r="IF14822" s="200" t="s">
        <v>1430</v>
      </c>
    </row>
    <row r="14823" spans="237:240" x14ac:dyDescent="0.3">
      <c r="IC14823" s="200" t="s">
        <v>33835</v>
      </c>
      <c r="ID14823" s="200" t="s">
        <v>33852</v>
      </c>
      <c r="IE14823" s="200" t="s">
        <v>33853</v>
      </c>
      <c r="IF14823" s="200" t="s">
        <v>1430</v>
      </c>
    </row>
    <row r="14824" spans="237:240" x14ac:dyDescent="0.3">
      <c r="IC14824" s="200" t="s">
        <v>33854</v>
      </c>
      <c r="ID14824" s="200" t="s">
        <v>33855</v>
      </c>
      <c r="IE14824" s="200" t="s">
        <v>33856</v>
      </c>
      <c r="IF14824" s="200" t="s">
        <v>1430</v>
      </c>
    </row>
    <row r="14825" spans="237:240" x14ac:dyDescent="0.3">
      <c r="IC14825" s="200" t="s">
        <v>33857</v>
      </c>
      <c r="ID14825" s="200" t="s">
        <v>33582</v>
      </c>
      <c r="IE14825" s="200" t="s">
        <v>33858</v>
      </c>
      <c r="IF14825" s="200" t="s">
        <v>1430</v>
      </c>
    </row>
    <row r="14826" spans="237:240" x14ac:dyDescent="0.3">
      <c r="IC14826" s="200" t="s">
        <v>33857</v>
      </c>
      <c r="ID14826" s="200" t="s">
        <v>13247</v>
      </c>
      <c r="IE14826" s="200" t="s">
        <v>33859</v>
      </c>
      <c r="IF14826" s="200" t="s">
        <v>1430</v>
      </c>
    </row>
    <row r="14827" spans="237:240" x14ac:dyDescent="0.3">
      <c r="IC14827" s="200" t="s">
        <v>33857</v>
      </c>
      <c r="ID14827" s="200" t="s">
        <v>33860</v>
      </c>
      <c r="IE14827" s="200" t="s">
        <v>33861</v>
      </c>
      <c r="IF14827" s="200" t="s">
        <v>1430</v>
      </c>
    </row>
    <row r="14828" spans="237:240" x14ac:dyDescent="0.3">
      <c r="IC14828" s="200" t="s">
        <v>33857</v>
      </c>
      <c r="ID14828" s="200" t="s">
        <v>33862</v>
      </c>
      <c r="IE14828" s="200" t="s">
        <v>33863</v>
      </c>
      <c r="IF14828" s="200" t="s">
        <v>1430</v>
      </c>
    </row>
    <row r="14829" spans="237:240" x14ac:dyDescent="0.3">
      <c r="IC14829" s="200" t="s">
        <v>33857</v>
      </c>
      <c r="ID14829" s="200" t="s">
        <v>22199</v>
      </c>
      <c r="IE14829" s="200" t="s">
        <v>33864</v>
      </c>
      <c r="IF14829" s="200" t="s">
        <v>1430</v>
      </c>
    </row>
    <row r="14830" spans="237:240" x14ac:dyDescent="0.3">
      <c r="IC14830" s="200" t="s">
        <v>33857</v>
      </c>
      <c r="ID14830" s="200" t="s">
        <v>5652</v>
      </c>
      <c r="IE14830" s="200" t="s">
        <v>33865</v>
      </c>
      <c r="IF14830" s="200" t="s">
        <v>1430</v>
      </c>
    </row>
    <row r="14831" spans="237:240" x14ac:dyDescent="0.3">
      <c r="IC14831" s="200" t="s">
        <v>33857</v>
      </c>
      <c r="ID14831" s="200" t="s">
        <v>33866</v>
      </c>
      <c r="IE14831" s="200" t="s">
        <v>33867</v>
      </c>
      <c r="IF14831" s="200" t="s">
        <v>1430</v>
      </c>
    </row>
    <row r="14832" spans="237:240" x14ac:dyDescent="0.3">
      <c r="IC14832" s="200" t="s">
        <v>33857</v>
      </c>
      <c r="ID14832" s="200" t="s">
        <v>6670</v>
      </c>
      <c r="IE14832" s="200" t="s">
        <v>33868</v>
      </c>
      <c r="IF14832" s="200" t="s">
        <v>1430</v>
      </c>
    </row>
    <row r="14833" spans="237:240" x14ac:dyDescent="0.3">
      <c r="IC14833" s="200" t="s">
        <v>33857</v>
      </c>
      <c r="ID14833" s="200" t="s">
        <v>2463</v>
      </c>
      <c r="IE14833" s="200" t="s">
        <v>33869</v>
      </c>
      <c r="IF14833" s="200" t="s">
        <v>1430</v>
      </c>
    </row>
    <row r="14834" spans="237:240" x14ac:dyDescent="0.3">
      <c r="IC14834" s="200" t="s">
        <v>33870</v>
      </c>
      <c r="ID14834" s="200" t="s">
        <v>33871</v>
      </c>
      <c r="IE14834" s="200" t="s">
        <v>33872</v>
      </c>
      <c r="IF14834" s="200" t="s">
        <v>1430</v>
      </c>
    </row>
    <row r="14835" spans="237:240" x14ac:dyDescent="0.3">
      <c r="IC14835" s="200" t="s">
        <v>33870</v>
      </c>
      <c r="ID14835" s="200" t="s">
        <v>33873</v>
      </c>
      <c r="IE14835" s="200" t="s">
        <v>33874</v>
      </c>
      <c r="IF14835" s="200" t="s">
        <v>1430</v>
      </c>
    </row>
    <row r="14836" spans="237:240" x14ac:dyDescent="0.3">
      <c r="IC14836" s="200" t="s">
        <v>33870</v>
      </c>
      <c r="ID14836" s="200" t="s">
        <v>33875</v>
      </c>
      <c r="IE14836" s="200" t="s">
        <v>33876</v>
      </c>
      <c r="IF14836" s="200" t="s">
        <v>1430</v>
      </c>
    </row>
    <row r="14837" spans="237:240" x14ac:dyDescent="0.3">
      <c r="IC14837" s="200" t="s">
        <v>33870</v>
      </c>
      <c r="ID14837" s="200" t="s">
        <v>33877</v>
      </c>
      <c r="IE14837" s="200" t="s">
        <v>33878</v>
      </c>
      <c r="IF14837" s="200" t="s">
        <v>1430</v>
      </c>
    </row>
    <row r="14838" spans="237:240" x14ac:dyDescent="0.3">
      <c r="IC14838" s="200" t="s">
        <v>33870</v>
      </c>
      <c r="ID14838" s="200" t="s">
        <v>33879</v>
      </c>
      <c r="IE14838" s="200" t="s">
        <v>33880</v>
      </c>
      <c r="IF14838" s="200" t="s">
        <v>1430</v>
      </c>
    </row>
    <row r="14839" spans="237:240" x14ac:dyDescent="0.3">
      <c r="IC14839" s="200" t="s">
        <v>33881</v>
      </c>
      <c r="ID14839" s="200" t="s">
        <v>33882</v>
      </c>
      <c r="IE14839" s="200" t="s">
        <v>33883</v>
      </c>
      <c r="IF14839" s="200" t="s">
        <v>1430</v>
      </c>
    </row>
    <row r="14840" spans="237:240" x14ac:dyDescent="0.3">
      <c r="IC14840" s="200" t="s">
        <v>33881</v>
      </c>
      <c r="ID14840" s="200" t="s">
        <v>22199</v>
      </c>
      <c r="IE14840" s="200" t="s">
        <v>33864</v>
      </c>
      <c r="IF14840" s="200" t="s">
        <v>1430</v>
      </c>
    </row>
    <row r="14841" spans="237:240" x14ac:dyDescent="0.3">
      <c r="IC14841" s="200" t="s">
        <v>33884</v>
      </c>
      <c r="ID14841" s="200" t="s">
        <v>33885</v>
      </c>
      <c r="IE14841" s="200" t="s">
        <v>33886</v>
      </c>
      <c r="IF14841" s="200" t="s">
        <v>1430</v>
      </c>
    </row>
    <row r="14842" spans="237:240" x14ac:dyDescent="0.3">
      <c r="IC14842" s="200" t="s">
        <v>33884</v>
      </c>
      <c r="ID14842" s="200" t="s">
        <v>33887</v>
      </c>
      <c r="IE14842" s="200" t="s">
        <v>33888</v>
      </c>
      <c r="IF14842" s="200" t="s">
        <v>1430</v>
      </c>
    </row>
    <row r="14843" spans="237:240" x14ac:dyDescent="0.3">
      <c r="IC14843" s="200" t="s">
        <v>33884</v>
      </c>
      <c r="ID14843" s="200" t="s">
        <v>33889</v>
      </c>
      <c r="IE14843" s="200" t="s">
        <v>33890</v>
      </c>
      <c r="IF14843" s="200" t="s">
        <v>1430</v>
      </c>
    </row>
    <row r="14844" spans="237:240" x14ac:dyDescent="0.3">
      <c r="IC14844" s="200" t="s">
        <v>33884</v>
      </c>
      <c r="ID14844" s="200" t="s">
        <v>33891</v>
      </c>
      <c r="IE14844" s="200" t="s">
        <v>33892</v>
      </c>
      <c r="IF14844" s="200" t="s">
        <v>1430</v>
      </c>
    </row>
    <row r="14845" spans="237:240" x14ac:dyDescent="0.3">
      <c r="IC14845" s="200" t="s">
        <v>33893</v>
      </c>
      <c r="ID14845" s="200" t="s">
        <v>5956</v>
      </c>
      <c r="IE14845" s="200" t="s">
        <v>33894</v>
      </c>
      <c r="IF14845" s="200" t="s">
        <v>1430</v>
      </c>
    </row>
    <row r="14846" spans="237:240" x14ac:dyDescent="0.3">
      <c r="IC14846" s="200" t="s">
        <v>33893</v>
      </c>
      <c r="ID14846" s="200" t="s">
        <v>33895</v>
      </c>
      <c r="IE14846" s="200" t="s">
        <v>33896</v>
      </c>
      <c r="IF14846" s="200" t="s">
        <v>1430</v>
      </c>
    </row>
    <row r="14847" spans="237:240" x14ac:dyDescent="0.3">
      <c r="IC14847" s="200" t="s">
        <v>33893</v>
      </c>
      <c r="ID14847" s="200" t="s">
        <v>33897</v>
      </c>
      <c r="IE14847" s="200" t="s">
        <v>33898</v>
      </c>
      <c r="IF14847" s="200" t="s">
        <v>1430</v>
      </c>
    </row>
    <row r="14848" spans="237:240" x14ac:dyDescent="0.3">
      <c r="IC14848" s="200" t="s">
        <v>33893</v>
      </c>
      <c r="ID14848" s="200" t="s">
        <v>33899</v>
      </c>
      <c r="IE14848" s="200" t="s">
        <v>33900</v>
      </c>
      <c r="IF14848" s="200" t="s">
        <v>1430</v>
      </c>
    </row>
    <row r="14849" spans="237:240" x14ac:dyDescent="0.3">
      <c r="IC14849" s="200" t="s">
        <v>33893</v>
      </c>
      <c r="ID14849" s="200" t="s">
        <v>33901</v>
      </c>
      <c r="IE14849" s="200" t="s">
        <v>33902</v>
      </c>
      <c r="IF14849" s="200" t="s">
        <v>1430</v>
      </c>
    </row>
    <row r="14850" spans="237:240" x14ac:dyDescent="0.3">
      <c r="IC14850" s="200" t="s">
        <v>33893</v>
      </c>
      <c r="ID14850" s="200" t="s">
        <v>33903</v>
      </c>
      <c r="IE14850" s="200" t="s">
        <v>33904</v>
      </c>
      <c r="IF14850" s="200" t="s">
        <v>1430</v>
      </c>
    </row>
    <row r="14851" spans="237:240" x14ac:dyDescent="0.3">
      <c r="IC14851" s="200" t="s">
        <v>33893</v>
      </c>
      <c r="ID14851" s="200" t="s">
        <v>33905</v>
      </c>
      <c r="IE14851" s="200" t="s">
        <v>33906</v>
      </c>
      <c r="IF14851" s="200" t="s">
        <v>1430</v>
      </c>
    </row>
    <row r="14852" spans="237:240" x14ac:dyDescent="0.3">
      <c r="IC14852" s="200" t="s">
        <v>33907</v>
      </c>
      <c r="ID14852" s="200" t="s">
        <v>33908</v>
      </c>
      <c r="IE14852" s="200" t="s">
        <v>33909</v>
      </c>
      <c r="IF14852" s="200" t="s">
        <v>1430</v>
      </c>
    </row>
    <row r="14853" spans="237:240" x14ac:dyDescent="0.3">
      <c r="IC14853" s="200" t="s">
        <v>33907</v>
      </c>
      <c r="ID14853" s="200" t="s">
        <v>19990</v>
      </c>
      <c r="IE14853" s="200" t="s">
        <v>33910</v>
      </c>
      <c r="IF14853" s="200" t="s">
        <v>1430</v>
      </c>
    </row>
    <row r="14854" spans="237:240" x14ac:dyDescent="0.3">
      <c r="IC14854" s="200" t="s">
        <v>33907</v>
      </c>
      <c r="ID14854" s="200" t="s">
        <v>33911</v>
      </c>
      <c r="IE14854" s="200" t="s">
        <v>33912</v>
      </c>
      <c r="IF14854" s="200" t="s">
        <v>1430</v>
      </c>
    </row>
    <row r="14855" spans="237:240" x14ac:dyDescent="0.3">
      <c r="IC14855" s="200" t="s">
        <v>33907</v>
      </c>
      <c r="ID14855" s="200" t="s">
        <v>33913</v>
      </c>
      <c r="IE14855" s="200" t="s">
        <v>33914</v>
      </c>
      <c r="IF14855" s="200" t="s">
        <v>1430</v>
      </c>
    </row>
    <row r="14856" spans="237:240" x14ac:dyDescent="0.3">
      <c r="IC14856" s="200" t="s">
        <v>33907</v>
      </c>
      <c r="ID14856" s="200" t="s">
        <v>33915</v>
      </c>
      <c r="IE14856" s="200" t="s">
        <v>33916</v>
      </c>
      <c r="IF14856" s="200" t="s">
        <v>1430</v>
      </c>
    </row>
    <row r="14857" spans="237:240" x14ac:dyDescent="0.3">
      <c r="IC14857" s="200" t="s">
        <v>33907</v>
      </c>
      <c r="ID14857" s="200" t="s">
        <v>33917</v>
      </c>
      <c r="IE14857" s="200" t="s">
        <v>33918</v>
      </c>
      <c r="IF14857" s="200" t="s">
        <v>1430</v>
      </c>
    </row>
    <row r="14858" spans="237:240" x14ac:dyDescent="0.3">
      <c r="IC14858" s="200" t="s">
        <v>33907</v>
      </c>
      <c r="ID14858" s="200" t="s">
        <v>33919</v>
      </c>
      <c r="IE14858" s="200" t="s">
        <v>33920</v>
      </c>
      <c r="IF14858" s="200" t="s">
        <v>1430</v>
      </c>
    </row>
    <row r="14859" spans="237:240" x14ac:dyDescent="0.3">
      <c r="IC14859" s="200" t="s">
        <v>33921</v>
      </c>
      <c r="ID14859" s="200" t="s">
        <v>33922</v>
      </c>
      <c r="IE14859" s="200" t="s">
        <v>33923</v>
      </c>
      <c r="IF14859" s="200" t="s">
        <v>1430</v>
      </c>
    </row>
    <row r="14860" spans="237:240" x14ac:dyDescent="0.3">
      <c r="IC14860" s="200" t="s">
        <v>33924</v>
      </c>
      <c r="ID14860" s="200" t="s">
        <v>17696</v>
      </c>
      <c r="IE14860" s="200" t="s">
        <v>33925</v>
      </c>
      <c r="IF14860" s="200" t="s">
        <v>1430</v>
      </c>
    </row>
    <row r="14861" spans="237:240" x14ac:dyDescent="0.3">
      <c r="IC14861" s="200" t="s">
        <v>33926</v>
      </c>
      <c r="ID14861" s="200" t="s">
        <v>33927</v>
      </c>
      <c r="IE14861" s="200" t="s">
        <v>33928</v>
      </c>
      <c r="IF14861" s="200" t="s">
        <v>1430</v>
      </c>
    </row>
    <row r="14862" spans="237:240" x14ac:dyDescent="0.3">
      <c r="IC14862" s="200" t="s">
        <v>33926</v>
      </c>
      <c r="ID14862" s="200" t="s">
        <v>33929</v>
      </c>
      <c r="IE14862" s="200" t="s">
        <v>33930</v>
      </c>
      <c r="IF14862" s="200" t="s">
        <v>1430</v>
      </c>
    </row>
    <row r="14863" spans="237:240" x14ac:dyDescent="0.3">
      <c r="IC14863" s="200" t="s">
        <v>33926</v>
      </c>
      <c r="ID14863" s="200" t="s">
        <v>33931</v>
      </c>
      <c r="IE14863" s="200" t="s">
        <v>33932</v>
      </c>
      <c r="IF14863" s="200" t="s">
        <v>1430</v>
      </c>
    </row>
    <row r="14864" spans="237:240" x14ac:dyDescent="0.3">
      <c r="IC14864" s="200" t="s">
        <v>33926</v>
      </c>
      <c r="ID14864" s="200" t="s">
        <v>33933</v>
      </c>
      <c r="IE14864" s="200" t="s">
        <v>33934</v>
      </c>
      <c r="IF14864" s="200" t="s">
        <v>1430</v>
      </c>
    </row>
    <row r="14865" spans="237:240" x14ac:dyDescent="0.3">
      <c r="IC14865" s="200" t="s">
        <v>33926</v>
      </c>
      <c r="ID14865" s="200" t="s">
        <v>33935</v>
      </c>
      <c r="IE14865" s="200" t="s">
        <v>33936</v>
      </c>
      <c r="IF14865" s="200" t="s">
        <v>1430</v>
      </c>
    </row>
    <row r="14866" spans="237:240" x14ac:dyDescent="0.3">
      <c r="IC14866" s="200" t="s">
        <v>33926</v>
      </c>
      <c r="ID14866" s="200" t="s">
        <v>33937</v>
      </c>
      <c r="IE14866" s="200" t="s">
        <v>33938</v>
      </c>
      <c r="IF14866" s="200" t="s">
        <v>1430</v>
      </c>
    </row>
    <row r="14867" spans="237:240" x14ac:dyDescent="0.3">
      <c r="IC14867" s="200" t="s">
        <v>33926</v>
      </c>
      <c r="ID14867" s="200" t="s">
        <v>33939</v>
      </c>
      <c r="IE14867" s="200" t="s">
        <v>33940</v>
      </c>
      <c r="IF14867" s="200" t="s">
        <v>1430</v>
      </c>
    </row>
    <row r="14868" spans="237:240" x14ac:dyDescent="0.3">
      <c r="IC14868" s="200" t="s">
        <v>33926</v>
      </c>
      <c r="ID14868" s="200" t="s">
        <v>33941</v>
      </c>
      <c r="IE14868" s="200" t="s">
        <v>33942</v>
      </c>
      <c r="IF14868" s="200" t="s">
        <v>1430</v>
      </c>
    </row>
    <row r="14869" spans="237:240" x14ac:dyDescent="0.3">
      <c r="IC14869" s="200" t="s">
        <v>33943</v>
      </c>
      <c r="ID14869" s="200" t="s">
        <v>33944</v>
      </c>
      <c r="IE14869" s="200" t="s">
        <v>33945</v>
      </c>
      <c r="IF14869" s="200" t="s">
        <v>1430</v>
      </c>
    </row>
    <row r="14870" spans="237:240" x14ac:dyDescent="0.3">
      <c r="IC14870" s="200" t="s">
        <v>33943</v>
      </c>
      <c r="ID14870" s="200" t="s">
        <v>33946</v>
      </c>
      <c r="IE14870" s="200" t="s">
        <v>33947</v>
      </c>
      <c r="IF14870" s="200" t="s">
        <v>1430</v>
      </c>
    </row>
    <row r="14871" spans="237:240" x14ac:dyDescent="0.3">
      <c r="IC14871" s="200" t="s">
        <v>33943</v>
      </c>
      <c r="ID14871" s="200" t="s">
        <v>33948</v>
      </c>
      <c r="IE14871" s="200" t="s">
        <v>33949</v>
      </c>
      <c r="IF14871" s="200" t="s">
        <v>1430</v>
      </c>
    </row>
    <row r="14872" spans="237:240" x14ac:dyDescent="0.3">
      <c r="IC14872" s="200" t="s">
        <v>33943</v>
      </c>
      <c r="ID14872" s="200" t="s">
        <v>33950</v>
      </c>
      <c r="IE14872" s="200" t="s">
        <v>33951</v>
      </c>
      <c r="IF14872" s="200" t="s">
        <v>1430</v>
      </c>
    </row>
    <row r="14873" spans="237:240" x14ac:dyDescent="0.3">
      <c r="IC14873" s="200" t="s">
        <v>33943</v>
      </c>
      <c r="ID14873" s="200" t="s">
        <v>33952</v>
      </c>
      <c r="IE14873" s="200" t="s">
        <v>33953</v>
      </c>
      <c r="IF14873" s="200" t="s">
        <v>1430</v>
      </c>
    </row>
    <row r="14874" spans="237:240" x14ac:dyDescent="0.3">
      <c r="IC14874" s="200" t="s">
        <v>33943</v>
      </c>
      <c r="ID14874" s="200" t="s">
        <v>13908</v>
      </c>
      <c r="IE14874" s="200" t="s">
        <v>33954</v>
      </c>
      <c r="IF14874" s="200" t="s">
        <v>1430</v>
      </c>
    </row>
    <row r="14875" spans="237:240" x14ac:dyDescent="0.3">
      <c r="IC14875" s="200" t="s">
        <v>33943</v>
      </c>
      <c r="ID14875" s="200" t="s">
        <v>33955</v>
      </c>
      <c r="IE14875" s="200" t="s">
        <v>33956</v>
      </c>
      <c r="IF14875" s="200" t="s">
        <v>1430</v>
      </c>
    </row>
    <row r="14876" spans="237:240" x14ac:dyDescent="0.3">
      <c r="IC14876" s="200" t="s">
        <v>33943</v>
      </c>
      <c r="ID14876" s="200" t="s">
        <v>33957</v>
      </c>
      <c r="IE14876" s="200" t="s">
        <v>33958</v>
      </c>
      <c r="IF14876" s="200" t="s">
        <v>1430</v>
      </c>
    </row>
    <row r="14877" spans="237:240" x14ac:dyDescent="0.3">
      <c r="IC14877" s="200" t="s">
        <v>33959</v>
      </c>
      <c r="ID14877" s="200" t="s">
        <v>33960</v>
      </c>
      <c r="IE14877" s="200" t="s">
        <v>33961</v>
      </c>
      <c r="IF14877" s="200" t="s">
        <v>1430</v>
      </c>
    </row>
    <row r="14878" spans="237:240" x14ac:dyDescent="0.3">
      <c r="IC14878" s="200" t="s">
        <v>33962</v>
      </c>
      <c r="ID14878" s="200" t="s">
        <v>33963</v>
      </c>
      <c r="IE14878" s="200" t="s">
        <v>33964</v>
      </c>
      <c r="IF14878" s="200" t="s">
        <v>1430</v>
      </c>
    </row>
    <row r="14879" spans="237:240" x14ac:dyDescent="0.3">
      <c r="IC14879" s="200" t="s">
        <v>33962</v>
      </c>
      <c r="ID14879" s="200" t="s">
        <v>33965</v>
      </c>
      <c r="IE14879" s="200" t="s">
        <v>33966</v>
      </c>
      <c r="IF14879" s="200" t="s">
        <v>1430</v>
      </c>
    </row>
    <row r="14880" spans="237:240" x14ac:dyDescent="0.3">
      <c r="IC14880" s="200" t="s">
        <v>33967</v>
      </c>
      <c r="ID14880" s="200" t="s">
        <v>33968</v>
      </c>
      <c r="IE14880" s="200" t="s">
        <v>33969</v>
      </c>
      <c r="IF14880" s="200" t="s">
        <v>1430</v>
      </c>
    </row>
    <row r="14881" spans="237:240" x14ac:dyDescent="0.3">
      <c r="IC14881" s="200" t="s">
        <v>33970</v>
      </c>
      <c r="ID14881" s="200" t="s">
        <v>33971</v>
      </c>
      <c r="IE14881" s="200" t="s">
        <v>33972</v>
      </c>
      <c r="IF14881" s="200" t="s">
        <v>1430</v>
      </c>
    </row>
    <row r="14882" spans="237:240" x14ac:dyDescent="0.3">
      <c r="IC14882" s="200" t="s">
        <v>33970</v>
      </c>
      <c r="ID14882" s="200" t="s">
        <v>8825</v>
      </c>
      <c r="IE14882" s="200" t="s">
        <v>33973</v>
      </c>
      <c r="IF14882" s="200" t="s">
        <v>1430</v>
      </c>
    </row>
    <row r="14883" spans="237:240" x14ac:dyDescent="0.3">
      <c r="IC14883" s="200" t="s">
        <v>33970</v>
      </c>
      <c r="ID14883" s="200" t="s">
        <v>33974</v>
      </c>
      <c r="IE14883" s="200" t="s">
        <v>33975</v>
      </c>
      <c r="IF14883" s="200" t="s">
        <v>1430</v>
      </c>
    </row>
    <row r="14884" spans="237:240" x14ac:dyDescent="0.3">
      <c r="IC14884" s="200" t="s">
        <v>33970</v>
      </c>
      <c r="ID14884" s="200" t="s">
        <v>33976</v>
      </c>
      <c r="IE14884" s="200" t="s">
        <v>33977</v>
      </c>
      <c r="IF14884" s="200" t="s">
        <v>1430</v>
      </c>
    </row>
    <row r="14885" spans="237:240" x14ac:dyDescent="0.3">
      <c r="IC14885" s="200" t="s">
        <v>33978</v>
      </c>
      <c r="ID14885" s="200" t="s">
        <v>33979</v>
      </c>
      <c r="IE14885" s="200" t="s">
        <v>33980</v>
      </c>
      <c r="IF14885" s="200" t="s">
        <v>1430</v>
      </c>
    </row>
    <row r="14886" spans="237:240" x14ac:dyDescent="0.3">
      <c r="IC14886" s="200" t="s">
        <v>33981</v>
      </c>
      <c r="ID14886" s="200" t="s">
        <v>25911</v>
      </c>
      <c r="IE14886" s="200" t="s">
        <v>33982</v>
      </c>
      <c r="IF14886" s="200" t="s">
        <v>1430</v>
      </c>
    </row>
    <row r="14887" spans="237:240" x14ac:dyDescent="0.3">
      <c r="IC14887" s="200" t="s">
        <v>33983</v>
      </c>
      <c r="ID14887" s="200" t="s">
        <v>33984</v>
      </c>
      <c r="IE14887" s="200" t="s">
        <v>33985</v>
      </c>
      <c r="IF14887" s="200" t="s">
        <v>1430</v>
      </c>
    </row>
    <row r="14888" spans="237:240" x14ac:dyDescent="0.3">
      <c r="IC14888" s="200" t="s">
        <v>33983</v>
      </c>
      <c r="ID14888" s="200" t="s">
        <v>33937</v>
      </c>
      <c r="IE14888" s="200" t="s">
        <v>33938</v>
      </c>
      <c r="IF14888" s="200" t="s">
        <v>1430</v>
      </c>
    </row>
    <row r="14889" spans="237:240" x14ac:dyDescent="0.3">
      <c r="IC14889" s="200" t="s">
        <v>33986</v>
      </c>
      <c r="ID14889" s="200" t="s">
        <v>33987</v>
      </c>
      <c r="IE14889" s="200" t="s">
        <v>33988</v>
      </c>
      <c r="IF14889" s="200" t="s">
        <v>1430</v>
      </c>
    </row>
    <row r="14890" spans="237:240" x14ac:dyDescent="0.3">
      <c r="IC14890" s="200" t="s">
        <v>33989</v>
      </c>
      <c r="ID14890" s="200" t="s">
        <v>33990</v>
      </c>
      <c r="IE14890" s="200" t="s">
        <v>33991</v>
      </c>
      <c r="IF14890" s="200" t="s">
        <v>1430</v>
      </c>
    </row>
    <row r="14891" spans="237:240" x14ac:dyDescent="0.3">
      <c r="IC14891" s="200" t="s">
        <v>33989</v>
      </c>
      <c r="ID14891" s="200" t="s">
        <v>33992</v>
      </c>
      <c r="IE14891" s="200" t="s">
        <v>33993</v>
      </c>
      <c r="IF14891" s="200" t="s">
        <v>1430</v>
      </c>
    </row>
    <row r="14892" spans="237:240" x14ac:dyDescent="0.3">
      <c r="IC14892" s="200" t="s">
        <v>33989</v>
      </c>
      <c r="ID14892" s="200" t="s">
        <v>33994</v>
      </c>
      <c r="IE14892" s="200" t="s">
        <v>33995</v>
      </c>
      <c r="IF14892" s="200" t="s">
        <v>1430</v>
      </c>
    </row>
    <row r="14893" spans="237:240" x14ac:dyDescent="0.3">
      <c r="IC14893" s="200" t="s">
        <v>33989</v>
      </c>
      <c r="ID14893" s="200" t="s">
        <v>33996</v>
      </c>
      <c r="IE14893" s="200" t="s">
        <v>33997</v>
      </c>
      <c r="IF14893" s="200" t="s">
        <v>1430</v>
      </c>
    </row>
    <row r="14894" spans="237:240" x14ac:dyDescent="0.3">
      <c r="IC14894" s="200" t="s">
        <v>33989</v>
      </c>
      <c r="ID14894" s="200" t="s">
        <v>33998</v>
      </c>
      <c r="IE14894" s="200" t="s">
        <v>33999</v>
      </c>
      <c r="IF14894" s="200" t="s">
        <v>1430</v>
      </c>
    </row>
    <row r="14895" spans="237:240" x14ac:dyDescent="0.3">
      <c r="IC14895" s="200" t="s">
        <v>33989</v>
      </c>
      <c r="ID14895" s="200" t="s">
        <v>34000</v>
      </c>
      <c r="IE14895" s="200" t="s">
        <v>34001</v>
      </c>
      <c r="IF14895" s="200" t="s">
        <v>1430</v>
      </c>
    </row>
    <row r="14896" spans="237:240" x14ac:dyDescent="0.3">
      <c r="IC14896" s="200" t="s">
        <v>33989</v>
      </c>
      <c r="ID14896" s="200" t="s">
        <v>34002</v>
      </c>
      <c r="IE14896" s="200" t="s">
        <v>34003</v>
      </c>
      <c r="IF14896" s="200" t="s">
        <v>1430</v>
      </c>
    </row>
    <row r="14897" spans="237:240" x14ac:dyDescent="0.3">
      <c r="IC14897" s="200" t="s">
        <v>33989</v>
      </c>
      <c r="ID14897" s="200" t="s">
        <v>34004</v>
      </c>
      <c r="IE14897" s="200" t="s">
        <v>34005</v>
      </c>
      <c r="IF14897" s="200" t="s">
        <v>1430</v>
      </c>
    </row>
    <row r="14898" spans="237:240" x14ac:dyDescent="0.3">
      <c r="IC14898" s="200" t="s">
        <v>33989</v>
      </c>
      <c r="ID14898" s="200" t="s">
        <v>34006</v>
      </c>
      <c r="IE14898" s="200" t="s">
        <v>34007</v>
      </c>
      <c r="IF14898" s="200" t="s">
        <v>1430</v>
      </c>
    </row>
    <row r="14899" spans="237:240" x14ac:dyDescent="0.3">
      <c r="IC14899" s="200" t="s">
        <v>33989</v>
      </c>
      <c r="ID14899" s="200" t="s">
        <v>23153</v>
      </c>
      <c r="IE14899" s="200" t="s">
        <v>34008</v>
      </c>
      <c r="IF14899" s="200" t="s">
        <v>1430</v>
      </c>
    </row>
    <row r="14900" spans="237:240" x14ac:dyDescent="0.3">
      <c r="IC14900" s="200" t="s">
        <v>33989</v>
      </c>
      <c r="ID14900" s="200" t="s">
        <v>34009</v>
      </c>
      <c r="IE14900" s="200" t="s">
        <v>34010</v>
      </c>
      <c r="IF14900" s="200" t="s">
        <v>1430</v>
      </c>
    </row>
    <row r="14901" spans="237:240" x14ac:dyDescent="0.3">
      <c r="IC14901" s="200" t="s">
        <v>33989</v>
      </c>
      <c r="ID14901" s="200" t="s">
        <v>34011</v>
      </c>
      <c r="IE14901" s="200" t="s">
        <v>34012</v>
      </c>
      <c r="IF14901" s="200" t="s">
        <v>1430</v>
      </c>
    </row>
    <row r="14902" spans="237:240" x14ac:dyDescent="0.3">
      <c r="IC14902" s="200" t="s">
        <v>33989</v>
      </c>
      <c r="ID14902" s="200" t="s">
        <v>34013</v>
      </c>
      <c r="IE14902" s="200" t="s">
        <v>34014</v>
      </c>
      <c r="IF14902" s="200" t="s">
        <v>1430</v>
      </c>
    </row>
    <row r="14903" spans="237:240" x14ac:dyDescent="0.3">
      <c r="IC14903" s="200" t="s">
        <v>33989</v>
      </c>
      <c r="ID14903" s="200" t="s">
        <v>34015</v>
      </c>
      <c r="IE14903" s="200" t="s">
        <v>34016</v>
      </c>
      <c r="IF14903" s="200" t="s">
        <v>1430</v>
      </c>
    </row>
    <row r="14904" spans="237:240" x14ac:dyDescent="0.3">
      <c r="IC14904" s="200" t="s">
        <v>33989</v>
      </c>
      <c r="ID14904" s="200" t="s">
        <v>34017</v>
      </c>
      <c r="IE14904" s="200" t="s">
        <v>34018</v>
      </c>
      <c r="IF14904" s="200" t="s">
        <v>1430</v>
      </c>
    </row>
    <row r="14905" spans="237:240" x14ac:dyDescent="0.3">
      <c r="IC14905" s="200" t="s">
        <v>33989</v>
      </c>
      <c r="ID14905" s="200" t="s">
        <v>34019</v>
      </c>
      <c r="IE14905" s="200" t="s">
        <v>34020</v>
      </c>
      <c r="IF14905" s="200" t="s">
        <v>1430</v>
      </c>
    </row>
    <row r="14906" spans="237:240" x14ac:dyDescent="0.3">
      <c r="IC14906" s="200" t="s">
        <v>33989</v>
      </c>
      <c r="ID14906" s="200" t="s">
        <v>24679</v>
      </c>
      <c r="IE14906" s="200" t="s">
        <v>34021</v>
      </c>
      <c r="IF14906" s="200" t="s">
        <v>1430</v>
      </c>
    </row>
    <row r="14907" spans="237:240" x14ac:dyDescent="0.3">
      <c r="IC14907" s="200" t="s">
        <v>33989</v>
      </c>
      <c r="ID14907" s="200" t="s">
        <v>34022</v>
      </c>
      <c r="IE14907" s="200" t="s">
        <v>34023</v>
      </c>
      <c r="IF14907" s="200" t="s">
        <v>1430</v>
      </c>
    </row>
    <row r="14908" spans="237:240" x14ac:dyDescent="0.3">
      <c r="IC14908" s="200" t="s">
        <v>33989</v>
      </c>
      <c r="ID14908" s="200" t="s">
        <v>34024</v>
      </c>
      <c r="IE14908" s="200" t="s">
        <v>34025</v>
      </c>
      <c r="IF14908" s="200" t="s">
        <v>1430</v>
      </c>
    </row>
    <row r="14909" spans="237:240" x14ac:dyDescent="0.3">
      <c r="IC14909" s="200" t="s">
        <v>33989</v>
      </c>
      <c r="ID14909" s="200" t="s">
        <v>34026</v>
      </c>
      <c r="IE14909" s="200" t="s">
        <v>34027</v>
      </c>
      <c r="IF14909" s="200" t="s">
        <v>1430</v>
      </c>
    </row>
    <row r="14910" spans="237:240" x14ac:dyDescent="0.3">
      <c r="IC14910" s="200" t="s">
        <v>33989</v>
      </c>
      <c r="ID14910" s="200" t="s">
        <v>34028</v>
      </c>
      <c r="IE14910" s="200" t="s">
        <v>34029</v>
      </c>
      <c r="IF14910" s="200" t="s">
        <v>1430</v>
      </c>
    </row>
    <row r="14911" spans="237:240" x14ac:dyDescent="0.3">
      <c r="IC14911" s="200" t="s">
        <v>33989</v>
      </c>
      <c r="ID14911" s="200" t="s">
        <v>34030</v>
      </c>
      <c r="IE14911" s="200" t="s">
        <v>34031</v>
      </c>
      <c r="IF14911" s="200" t="s">
        <v>1430</v>
      </c>
    </row>
    <row r="14912" spans="237:240" x14ac:dyDescent="0.3">
      <c r="IC14912" s="200" t="s">
        <v>33989</v>
      </c>
      <c r="ID14912" s="200" t="s">
        <v>21836</v>
      </c>
      <c r="IE14912" s="200" t="s">
        <v>34032</v>
      </c>
      <c r="IF14912" s="200" t="s">
        <v>1430</v>
      </c>
    </row>
    <row r="14913" spans="237:240" x14ac:dyDescent="0.3">
      <c r="IC14913" s="200" t="s">
        <v>33989</v>
      </c>
      <c r="ID14913" s="200" t="s">
        <v>34033</v>
      </c>
      <c r="IE14913" s="200" t="s">
        <v>34034</v>
      </c>
      <c r="IF14913" s="200" t="s">
        <v>1430</v>
      </c>
    </row>
    <row r="14914" spans="237:240" x14ac:dyDescent="0.3">
      <c r="IC14914" s="200" t="s">
        <v>33989</v>
      </c>
      <c r="ID14914" s="200" t="s">
        <v>34035</v>
      </c>
      <c r="IE14914" s="200" t="s">
        <v>34036</v>
      </c>
      <c r="IF14914" s="200" t="s">
        <v>1430</v>
      </c>
    </row>
    <row r="14915" spans="237:240" x14ac:dyDescent="0.3">
      <c r="IC14915" s="200" t="s">
        <v>33989</v>
      </c>
      <c r="ID14915" s="200" t="s">
        <v>34037</v>
      </c>
      <c r="IE14915" s="200" t="s">
        <v>34038</v>
      </c>
      <c r="IF14915" s="200" t="s">
        <v>1430</v>
      </c>
    </row>
    <row r="14916" spans="237:240" x14ac:dyDescent="0.3">
      <c r="IC14916" s="200" t="s">
        <v>33989</v>
      </c>
      <c r="ID14916" s="200" t="s">
        <v>27987</v>
      </c>
      <c r="IE14916" s="200" t="s">
        <v>34039</v>
      </c>
      <c r="IF14916" s="200" t="s">
        <v>1430</v>
      </c>
    </row>
    <row r="14917" spans="237:240" x14ac:dyDescent="0.3">
      <c r="IC14917" s="200" t="s">
        <v>33989</v>
      </c>
      <c r="ID14917" s="200" t="s">
        <v>34040</v>
      </c>
      <c r="IE14917" s="200" t="s">
        <v>34041</v>
      </c>
      <c r="IF14917" s="200" t="s">
        <v>1430</v>
      </c>
    </row>
    <row r="14918" spans="237:240" x14ac:dyDescent="0.3">
      <c r="IC14918" s="200" t="s">
        <v>34042</v>
      </c>
      <c r="ID14918" s="200" t="s">
        <v>34043</v>
      </c>
      <c r="IE14918" s="200" t="s">
        <v>34044</v>
      </c>
      <c r="IF14918" s="200" t="s">
        <v>1430</v>
      </c>
    </row>
    <row r="14919" spans="237:240" x14ac:dyDescent="0.3">
      <c r="IC14919" s="200" t="s">
        <v>34042</v>
      </c>
      <c r="ID14919" s="200" t="s">
        <v>34045</v>
      </c>
      <c r="IE14919" s="200" t="s">
        <v>34046</v>
      </c>
      <c r="IF14919" s="200" t="s">
        <v>1430</v>
      </c>
    </row>
    <row r="14920" spans="237:240" x14ac:dyDescent="0.3">
      <c r="IC14920" s="200" t="s">
        <v>34042</v>
      </c>
      <c r="ID14920" s="200" t="s">
        <v>34047</v>
      </c>
      <c r="IE14920" s="200" t="s">
        <v>34048</v>
      </c>
      <c r="IF14920" s="200" t="s">
        <v>1430</v>
      </c>
    </row>
    <row r="14921" spans="237:240" x14ac:dyDescent="0.3">
      <c r="IC14921" s="200" t="s">
        <v>34042</v>
      </c>
      <c r="ID14921" s="200" t="s">
        <v>34049</v>
      </c>
      <c r="IE14921" s="200" t="s">
        <v>34050</v>
      </c>
      <c r="IF14921" s="200" t="s">
        <v>1430</v>
      </c>
    </row>
    <row r="14922" spans="237:240" x14ac:dyDescent="0.3">
      <c r="IC14922" s="200" t="s">
        <v>34042</v>
      </c>
      <c r="ID14922" s="200" t="s">
        <v>34051</v>
      </c>
      <c r="IE14922" s="200" t="s">
        <v>34052</v>
      </c>
      <c r="IF14922" s="200" t="s">
        <v>1430</v>
      </c>
    </row>
    <row r="14923" spans="237:240" x14ac:dyDescent="0.3">
      <c r="IC14923" s="200" t="s">
        <v>34042</v>
      </c>
      <c r="ID14923" s="200" t="s">
        <v>34053</v>
      </c>
      <c r="IE14923" s="200" t="s">
        <v>34054</v>
      </c>
      <c r="IF14923" s="200" t="s">
        <v>1430</v>
      </c>
    </row>
    <row r="14924" spans="237:240" x14ac:dyDescent="0.3">
      <c r="IC14924" s="200" t="s">
        <v>34042</v>
      </c>
      <c r="ID14924" s="200" t="s">
        <v>34055</v>
      </c>
      <c r="IE14924" s="200" t="s">
        <v>34056</v>
      </c>
      <c r="IF14924" s="200" t="s">
        <v>1430</v>
      </c>
    </row>
    <row r="14925" spans="237:240" x14ac:dyDescent="0.3">
      <c r="IC14925" s="200" t="s">
        <v>34042</v>
      </c>
      <c r="ID14925" s="200" t="s">
        <v>34057</v>
      </c>
      <c r="IE14925" s="200" t="s">
        <v>34058</v>
      </c>
      <c r="IF14925" s="200" t="s">
        <v>1430</v>
      </c>
    </row>
    <row r="14926" spans="237:240" x14ac:dyDescent="0.3">
      <c r="IC14926" s="200" t="s">
        <v>34042</v>
      </c>
      <c r="ID14926" s="200" t="s">
        <v>24027</v>
      </c>
      <c r="IE14926" s="200" t="s">
        <v>34059</v>
      </c>
      <c r="IF14926" s="200" t="s">
        <v>1430</v>
      </c>
    </row>
    <row r="14927" spans="237:240" x14ac:dyDescent="0.3">
      <c r="IC14927" s="200" t="s">
        <v>34042</v>
      </c>
      <c r="ID14927" s="200" t="s">
        <v>2709</v>
      </c>
      <c r="IE14927" s="200" t="s">
        <v>34060</v>
      </c>
      <c r="IF14927" s="200" t="s">
        <v>1430</v>
      </c>
    </row>
    <row r="14928" spans="237:240" x14ac:dyDescent="0.3">
      <c r="IC14928" s="200" t="s">
        <v>34061</v>
      </c>
      <c r="ID14928" s="200" t="s">
        <v>34062</v>
      </c>
      <c r="IE14928" s="200" t="s">
        <v>34063</v>
      </c>
      <c r="IF14928" s="200" t="s">
        <v>1430</v>
      </c>
    </row>
    <row r="14929" spans="237:240" x14ac:dyDescent="0.3">
      <c r="IC14929" s="200" t="s">
        <v>34061</v>
      </c>
      <c r="ID14929" s="200" t="s">
        <v>34064</v>
      </c>
      <c r="IE14929" s="200" t="s">
        <v>34065</v>
      </c>
      <c r="IF14929" s="200" t="s">
        <v>1430</v>
      </c>
    </row>
    <row r="14930" spans="237:240" x14ac:dyDescent="0.3">
      <c r="IC14930" s="200" t="s">
        <v>34061</v>
      </c>
      <c r="ID14930" s="200" t="s">
        <v>34066</v>
      </c>
      <c r="IE14930" s="200" t="s">
        <v>34067</v>
      </c>
      <c r="IF14930" s="200" t="s">
        <v>1430</v>
      </c>
    </row>
    <row r="14931" spans="237:240" x14ac:dyDescent="0.3">
      <c r="IC14931" s="200" t="s">
        <v>34068</v>
      </c>
      <c r="ID14931" s="200" t="s">
        <v>34069</v>
      </c>
      <c r="IE14931" s="200" t="s">
        <v>34070</v>
      </c>
      <c r="IF14931" s="200" t="s">
        <v>1430</v>
      </c>
    </row>
    <row r="14932" spans="237:240" x14ac:dyDescent="0.3">
      <c r="IC14932" s="200" t="s">
        <v>34068</v>
      </c>
      <c r="ID14932" s="200" t="s">
        <v>34071</v>
      </c>
      <c r="IE14932" s="200" t="s">
        <v>34072</v>
      </c>
      <c r="IF14932" s="200" t="s">
        <v>1430</v>
      </c>
    </row>
    <row r="14933" spans="237:240" x14ac:dyDescent="0.3">
      <c r="IC14933" s="200" t="s">
        <v>34068</v>
      </c>
      <c r="ID14933" s="200" t="s">
        <v>34073</v>
      </c>
      <c r="IE14933" s="200" t="s">
        <v>34074</v>
      </c>
      <c r="IF14933" s="200" t="s">
        <v>1430</v>
      </c>
    </row>
    <row r="14934" spans="237:240" x14ac:dyDescent="0.3">
      <c r="IC14934" s="200" t="s">
        <v>34068</v>
      </c>
      <c r="ID14934" s="200" t="s">
        <v>34075</v>
      </c>
      <c r="IE14934" s="200" t="s">
        <v>34076</v>
      </c>
      <c r="IF14934" s="200" t="s">
        <v>1430</v>
      </c>
    </row>
    <row r="14935" spans="237:240" x14ac:dyDescent="0.3">
      <c r="IC14935" s="200" t="s">
        <v>34068</v>
      </c>
      <c r="ID14935" s="200" t="s">
        <v>34077</v>
      </c>
      <c r="IE14935" s="200" t="s">
        <v>34078</v>
      </c>
      <c r="IF14935" s="200" t="s">
        <v>1430</v>
      </c>
    </row>
    <row r="14936" spans="237:240" x14ac:dyDescent="0.3">
      <c r="IC14936" s="200" t="s">
        <v>34079</v>
      </c>
      <c r="ID14936" s="200" t="s">
        <v>34080</v>
      </c>
      <c r="IE14936" s="200" t="s">
        <v>34081</v>
      </c>
      <c r="IF14936" s="200" t="s">
        <v>1430</v>
      </c>
    </row>
    <row r="14937" spans="237:240" x14ac:dyDescent="0.3">
      <c r="IC14937" s="200" t="s">
        <v>34079</v>
      </c>
      <c r="ID14937" s="200" t="s">
        <v>34082</v>
      </c>
      <c r="IE14937" s="200" t="s">
        <v>34083</v>
      </c>
      <c r="IF14937" s="200" t="s">
        <v>1430</v>
      </c>
    </row>
    <row r="14938" spans="237:240" x14ac:dyDescent="0.3">
      <c r="IC14938" s="200" t="s">
        <v>34084</v>
      </c>
      <c r="ID14938" s="200" t="s">
        <v>34085</v>
      </c>
      <c r="IE14938" s="200" t="s">
        <v>34086</v>
      </c>
      <c r="IF14938" s="200" t="s">
        <v>1430</v>
      </c>
    </row>
    <row r="14939" spans="237:240" x14ac:dyDescent="0.3">
      <c r="IC14939" s="200" t="s">
        <v>34084</v>
      </c>
      <c r="ID14939" s="200" t="s">
        <v>34087</v>
      </c>
      <c r="IE14939" s="200" t="s">
        <v>34088</v>
      </c>
      <c r="IF14939" s="200" t="s">
        <v>1430</v>
      </c>
    </row>
    <row r="14940" spans="237:240" x14ac:dyDescent="0.3">
      <c r="IC14940" s="200" t="s">
        <v>34089</v>
      </c>
      <c r="ID14940" s="200" t="s">
        <v>34090</v>
      </c>
      <c r="IE14940" s="200" t="s">
        <v>34091</v>
      </c>
      <c r="IF14940" s="200" t="s">
        <v>1430</v>
      </c>
    </row>
    <row r="14941" spans="237:240" x14ac:dyDescent="0.3">
      <c r="IC14941" s="200" t="s">
        <v>34092</v>
      </c>
      <c r="ID14941" s="200" t="s">
        <v>34093</v>
      </c>
      <c r="IE14941" s="200" t="s">
        <v>34094</v>
      </c>
      <c r="IF14941" s="200" t="s">
        <v>1430</v>
      </c>
    </row>
    <row r="14942" spans="237:240" x14ac:dyDescent="0.3">
      <c r="IC14942" s="200" t="s">
        <v>34095</v>
      </c>
      <c r="ID14942" s="200" t="s">
        <v>34096</v>
      </c>
      <c r="IE14942" s="200" t="s">
        <v>34097</v>
      </c>
      <c r="IF14942" s="200" t="s">
        <v>1430</v>
      </c>
    </row>
    <row r="14943" spans="237:240" x14ac:dyDescent="0.3">
      <c r="IC14943" s="200" t="s">
        <v>34095</v>
      </c>
      <c r="ID14943" s="200" t="s">
        <v>34098</v>
      </c>
      <c r="IE14943" s="200" t="s">
        <v>34099</v>
      </c>
      <c r="IF14943" s="200" t="s">
        <v>1430</v>
      </c>
    </row>
    <row r="14944" spans="237:240" x14ac:dyDescent="0.3">
      <c r="IC14944" s="200" t="s">
        <v>34095</v>
      </c>
      <c r="ID14944" s="200" t="s">
        <v>34100</v>
      </c>
      <c r="IE14944" s="200" t="s">
        <v>34101</v>
      </c>
      <c r="IF14944" s="200" t="s">
        <v>1430</v>
      </c>
    </row>
    <row r="14945" spans="237:240" x14ac:dyDescent="0.3">
      <c r="IC14945" s="200" t="s">
        <v>34095</v>
      </c>
      <c r="ID14945" s="200" t="s">
        <v>34102</v>
      </c>
      <c r="IE14945" s="200" t="s">
        <v>34103</v>
      </c>
      <c r="IF14945" s="200" t="s">
        <v>1430</v>
      </c>
    </row>
    <row r="14946" spans="237:240" x14ac:dyDescent="0.3">
      <c r="IC14946" s="200" t="s">
        <v>34095</v>
      </c>
      <c r="ID14946" s="200" t="s">
        <v>34104</v>
      </c>
      <c r="IE14946" s="200" t="s">
        <v>34105</v>
      </c>
      <c r="IF14946" s="200" t="s">
        <v>1430</v>
      </c>
    </row>
    <row r="14947" spans="237:240" x14ac:dyDescent="0.3">
      <c r="IC14947" s="200" t="s">
        <v>34095</v>
      </c>
      <c r="ID14947" s="200" t="s">
        <v>34106</v>
      </c>
      <c r="IE14947" s="200" t="s">
        <v>34107</v>
      </c>
      <c r="IF14947" s="200" t="s">
        <v>1430</v>
      </c>
    </row>
    <row r="14948" spans="237:240" x14ac:dyDescent="0.3">
      <c r="IC14948" s="200" t="s">
        <v>34095</v>
      </c>
      <c r="ID14948" s="200" t="s">
        <v>34108</v>
      </c>
      <c r="IE14948" s="200" t="s">
        <v>34109</v>
      </c>
      <c r="IF14948" s="200" t="s">
        <v>1430</v>
      </c>
    </row>
    <row r="14949" spans="237:240" x14ac:dyDescent="0.3">
      <c r="IC14949" s="200" t="s">
        <v>34095</v>
      </c>
      <c r="ID14949" s="200" t="s">
        <v>34110</v>
      </c>
      <c r="IE14949" s="200" t="s">
        <v>34111</v>
      </c>
      <c r="IF14949" s="200" t="s">
        <v>1430</v>
      </c>
    </row>
    <row r="14950" spans="237:240" x14ac:dyDescent="0.3">
      <c r="IC14950" s="200" t="s">
        <v>34095</v>
      </c>
      <c r="ID14950" s="200" t="s">
        <v>34112</v>
      </c>
      <c r="IE14950" s="200" t="s">
        <v>34113</v>
      </c>
      <c r="IF14950" s="200" t="s">
        <v>1430</v>
      </c>
    </row>
    <row r="14951" spans="237:240" x14ac:dyDescent="0.3">
      <c r="IC14951" s="200" t="s">
        <v>34095</v>
      </c>
      <c r="ID14951" s="200" t="s">
        <v>34114</v>
      </c>
      <c r="IE14951" s="200" t="s">
        <v>34115</v>
      </c>
      <c r="IF14951" s="200" t="s">
        <v>1430</v>
      </c>
    </row>
    <row r="14952" spans="237:240" x14ac:dyDescent="0.3">
      <c r="IC14952" s="200" t="s">
        <v>34095</v>
      </c>
      <c r="ID14952" s="200" t="s">
        <v>34116</v>
      </c>
      <c r="IE14952" s="200" t="s">
        <v>34117</v>
      </c>
      <c r="IF14952" s="200" t="s">
        <v>1430</v>
      </c>
    </row>
    <row r="14953" spans="237:240" x14ac:dyDescent="0.3">
      <c r="IC14953" s="200" t="s">
        <v>34095</v>
      </c>
      <c r="ID14953" s="200" t="s">
        <v>34118</v>
      </c>
      <c r="IE14953" s="200" t="s">
        <v>34119</v>
      </c>
      <c r="IF14953" s="200" t="s">
        <v>1430</v>
      </c>
    </row>
    <row r="14954" spans="237:240" x14ac:dyDescent="0.3">
      <c r="IC14954" s="200" t="s">
        <v>34120</v>
      </c>
      <c r="ID14954" s="200" t="s">
        <v>34121</v>
      </c>
      <c r="IE14954" s="200" t="s">
        <v>34122</v>
      </c>
      <c r="IF14954" s="200" t="s">
        <v>1430</v>
      </c>
    </row>
    <row r="14955" spans="237:240" x14ac:dyDescent="0.3">
      <c r="IC14955" s="200" t="s">
        <v>34120</v>
      </c>
      <c r="ID14955" s="200" t="s">
        <v>34123</v>
      </c>
      <c r="IE14955" s="200" t="s">
        <v>34124</v>
      </c>
      <c r="IF14955" s="200" t="s">
        <v>1430</v>
      </c>
    </row>
    <row r="14956" spans="237:240" x14ac:dyDescent="0.3">
      <c r="IC14956" s="200" t="s">
        <v>34120</v>
      </c>
      <c r="ID14956" s="200" t="s">
        <v>34125</v>
      </c>
      <c r="IE14956" s="200" t="s">
        <v>34126</v>
      </c>
      <c r="IF14956" s="200" t="s">
        <v>1430</v>
      </c>
    </row>
    <row r="14957" spans="237:240" x14ac:dyDescent="0.3">
      <c r="IC14957" s="200" t="s">
        <v>34120</v>
      </c>
      <c r="ID14957" s="200" t="s">
        <v>34127</v>
      </c>
      <c r="IE14957" s="200" t="s">
        <v>34128</v>
      </c>
      <c r="IF14957" s="200" t="s">
        <v>1430</v>
      </c>
    </row>
    <row r="14958" spans="237:240" x14ac:dyDescent="0.3">
      <c r="IC14958" s="200" t="s">
        <v>34120</v>
      </c>
      <c r="ID14958" s="200" t="s">
        <v>34129</v>
      </c>
      <c r="IE14958" s="200" t="s">
        <v>34130</v>
      </c>
      <c r="IF14958" s="200" t="s">
        <v>1430</v>
      </c>
    </row>
    <row r="14959" spans="237:240" x14ac:dyDescent="0.3">
      <c r="IC14959" s="200" t="s">
        <v>34120</v>
      </c>
      <c r="ID14959" s="200" t="s">
        <v>15006</v>
      </c>
      <c r="IE14959" s="200" t="s">
        <v>34131</v>
      </c>
      <c r="IF14959" s="200" t="s">
        <v>1430</v>
      </c>
    </row>
    <row r="14960" spans="237:240" x14ac:dyDescent="0.3">
      <c r="IC14960" s="200" t="s">
        <v>34120</v>
      </c>
      <c r="ID14960" s="200" t="s">
        <v>34132</v>
      </c>
      <c r="IE14960" s="200" t="s">
        <v>34133</v>
      </c>
      <c r="IF14960" s="200" t="s">
        <v>1430</v>
      </c>
    </row>
    <row r="14961" spans="237:240" x14ac:dyDescent="0.3">
      <c r="IC14961" s="200" t="s">
        <v>34120</v>
      </c>
      <c r="ID14961" s="200" t="s">
        <v>34134</v>
      </c>
      <c r="IE14961" s="200" t="s">
        <v>34135</v>
      </c>
      <c r="IF14961" s="200" t="s">
        <v>1430</v>
      </c>
    </row>
    <row r="14962" spans="237:240" x14ac:dyDescent="0.3">
      <c r="IC14962" s="200" t="s">
        <v>34120</v>
      </c>
      <c r="ID14962" s="200" t="s">
        <v>34136</v>
      </c>
      <c r="IE14962" s="200" t="s">
        <v>34137</v>
      </c>
      <c r="IF14962" s="200" t="s">
        <v>1430</v>
      </c>
    </row>
    <row r="14963" spans="237:240" x14ac:dyDescent="0.3">
      <c r="IC14963" s="200" t="s">
        <v>34120</v>
      </c>
      <c r="ID14963" s="200" t="s">
        <v>34138</v>
      </c>
      <c r="IE14963" s="200" t="s">
        <v>34139</v>
      </c>
      <c r="IF14963" s="200" t="s">
        <v>1430</v>
      </c>
    </row>
    <row r="14964" spans="237:240" x14ac:dyDescent="0.3">
      <c r="IC14964" s="200" t="s">
        <v>34120</v>
      </c>
      <c r="ID14964" s="200" t="s">
        <v>34140</v>
      </c>
      <c r="IE14964" s="200" t="s">
        <v>34141</v>
      </c>
      <c r="IF14964" s="200" t="s">
        <v>1430</v>
      </c>
    </row>
    <row r="14965" spans="237:240" x14ac:dyDescent="0.3">
      <c r="IC14965" s="200" t="s">
        <v>34142</v>
      </c>
      <c r="ID14965" s="200" t="s">
        <v>34143</v>
      </c>
      <c r="IE14965" s="200" t="s">
        <v>34144</v>
      </c>
      <c r="IF14965" s="200" t="s">
        <v>1430</v>
      </c>
    </row>
    <row r="14966" spans="237:240" x14ac:dyDescent="0.3">
      <c r="IC14966" s="200" t="s">
        <v>34142</v>
      </c>
      <c r="ID14966" s="200" t="s">
        <v>34145</v>
      </c>
      <c r="IE14966" s="200" t="s">
        <v>34146</v>
      </c>
      <c r="IF14966" s="200" t="s">
        <v>1430</v>
      </c>
    </row>
    <row r="14967" spans="237:240" x14ac:dyDescent="0.3">
      <c r="IC14967" s="200" t="s">
        <v>34147</v>
      </c>
      <c r="ID14967" s="200" t="s">
        <v>23766</v>
      </c>
      <c r="IE14967" s="200" t="s">
        <v>34148</v>
      </c>
      <c r="IF14967" s="200" t="s">
        <v>1430</v>
      </c>
    </row>
    <row r="14968" spans="237:240" x14ac:dyDescent="0.3">
      <c r="IC14968" s="200" t="s">
        <v>34147</v>
      </c>
      <c r="ID14968" s="200" t="s">
        <v>34149</v>
      </c>
      <c r="IE14968" s="200" t="s">
        <v>34150</v>
      </c>
      <c r="IF14968" s="200" t="s">
        <v>1430</v>
      </c>
    </row>
    <row r="14969" spans="237:240" x14ac:dyDescent="0.3">
      <c r="IC14969" s="200" t="s">
        <v>34151</v>
      </c>
      <c r="ID14969" s="200" t="s">
        <v>34152</v>
      </c>
      <c r="IE14969" s="200" t="s">
        <v>34153</v>
      </c>
      <c r="IF14969" s="200" t="s">
        <v>1430</v>
      </c>
    </row>
    <row r="14970" spans="237:240" x14ac:dyDescent="0.3">
      <c r="IC14970" s="200" t="s">
        <v>34151</v>
      </c>
      <c r="ID14970" s="200" t="s">
        <v>34154</v>
      </c>
      <c r="IE14970" s="200" t="s">
        <v>34155</v>
      </c>
      <c r="IF14970" s="200" t="s">
        <v>1430</v>
      </c>
    </row>
    <row r="14971" spans="237:240" x14ac:dyDescent="0.3">
      <c r="IC14971" s="200" t="s">
        <v>34151</v>
      </c>
      <c r="ID14971" s="200" t="s">
        <v>34156</v>
      </c>
      <c r="IE14971" s="200" t="s">
        <v>34157</v>
      </c>
      <c r="IF14971" s="200" t="s">
        <v>1430</v>
      </c>
    </row>
    <row r="14972" spans="237:240" x14ac:dyDescent="0.3">
      <c r="IC14972" s="200" t="s">
        <v>34151</v>
      </c>
      <c r="ID14972" s="200" t="s">
        <v>34149</v>
      </c>
      <c r="IE14972" s="200" t="s">
        <v>34150</v>
      </c>
      <c r="IF14972" s="200" t="s">
        <v>1430</v>
      </c>
    </row>
    <row r="14973" spans="237:240" x14ac:dyDescent="0.3">
      <c r="IC14973" s="200" t="s">
        <v>34151</v>
      </c>
      <c r="ID14973" s="200" t="s">
        <v>34158</v>
      </c>
      <c r="IE14973" s="200" t="s">
        <v>34159</v>
      </c>
      <c r="IF14973" s="200" t="s">
        <v>1430</v>
      </c>
    </row>
    <row r="14974" spans="237:240" x14ac:dyDescent="0.3">
      <c r="IC14974" s="200" t="s">
        <v>34151</v>
      </c>
      <c r="ID14974" s="200" t="s">
        <v>34160</v>
      </c>
      <c r="IE14974" s="200" t="s">
        <v>34161</v>
      </c>
      <c r="IF14974" s="200" t="s">
        <v>1430</v>
      </c>
    </row>
    <row r="14975" spans="237:240" x14ac:dyDescent="0.3">
      <c r="IC14975" s="200" t="s">
        <v>34162</v>
      </c>
      <c r="ID14975" s="200" t="s">
        <v>34163</v>
      </c>
      <c r="IE14975" s="200" t="s">
        <v>34164</v>
      </c>
      <c r="IF14975" s="200" t="s">
        <v>1430</v>
      </c>
    </row>
    <row r="14976" spans="237:240" x14ac:dyDescent="0.3">
      <c r="IC14976" s="200" t="s">
        <v>34162</v>
      </c>
      <c r="ID14976" s="200" t="s">
        <v>34165</v>
      </c>
      <c r="IE14976" s="200" t="s">
        <v>34166</v>
      </c>
      <c r="IF14976" s="200" t="s">
        <v>1430</v>
      </c>
    </row>
    <row r="14977" spans="237:240" x14ac:dyDescent="0.3">
      <c r="IC14977" s="200" t="s">
        <v>34162</v>
      </c>
      <c r="ID14977" s="200" t="s">
        <v>34167</v>
      </c>
      <c r="IE14977" s="200" t="s">
        <v>34168</v>
      </c>
      <c r="IF14977" s="200" t="s">
        <v>1430</v>
      </c>
    </row>
    <row r="14978" spans="237:240" x14ac:dyDescent="0.3">
      <c r="IC14978" s="200" t="s">
        <v>34162</v>
      </c>
      <c r="ID14978" s="200" t="s">
        <v>34169</v>
      </c>
      <c r="IE14978" s="200" t="s">
        <v>34170</v>
      </c>
      <c r="IF14978" s="200" t="s">
        <v>1430</v>
      </c>
    </row>
    <row r="14979" spans="237:240" x14ac:dyDescent="0.3">
      <c r="IC14979" s="200" t="s">
        <v>34162</v>
      </c>
      <c r="ID14979" s="200" t="s">
        <v>34171</v>
      </c>
      <c r="IE14979" s="200" t="s">
        <v>34172</v>
      </c>
      <c r="IF14979" s="200" t="s">
        <v>1430</v>
      </c>
    </row>
    <row r="14980" spans="237:240" x14ac:dyDescent="0.3">
      <c r="IC14980" s="200" t="s">
        <v>34162</v>
      </c>
      <c r="ID14980" s="200" t="s">
        <v>19714</v>
      </c>
      <c r="IE14980" s="200" t="s">
        <v>34173</v>
      </c>
      <c r="IF14980" s="200" t="s">
        <v>1430</v>
      </c>
    </row>
    <row r="14981" spans="237:240" x14ac:dyDescent="0.3">
      <c r="IC14981" s="200" t="s">
        <v>34174</v>
      </c>
      <c r="ID14981" s="200" t="s">
        <v>34175</v>
      </c>
      <c r="IE14981" s="200" t="s">
        <v>34176</v>
      </c>
      <c r="IF14981" s="200" t="s">
        <v>1430</v>
      </c>
    </row>
    <row r="14982" spans="237:240" x14ac:dyDescent="0.3">
      <c r="IC14982" s="200" t="s">
        <v>34174</v>
      </c>
      <c r="ID14982" s="200" t="s">
        <v>34177</v>
      </c>
      <c r="IE14982" s="200" t="s">
        <v>34178</v>
      </c>
      <c r="IF14982" s="200" t="s">
        <v>1430</v>
      </c>
    </row>
    <row r="14983" spans="237:240" x14ac:dyDescent="0.3">
      <c r="IC14983" s="200" t="s">
        <v>34179</v>
      </c>
      <c r="ID14983" s="200" t="s">
        <v>34180</v>
      </c>
      <c r="IE14983" s="200" t="s">
        <v>34181</v>
      </c>
      <c r="IF14983" s="200" t="s">
        <v>1430</v>
      </c>
    </row>
    <row r="14984" spans="237:240" x14ac:dyDescent="0.3">
      <c r="IC14984" s="200" t="s">
        <v>34179</v>
      </c>
      <c r="ID14984" s="200" t="s">
        <v>34182</v>
      </c>
      <c r="IE14984" s="200" t="s">
        <v>34183</v>
      </c>
      <c r="IF14984" s="200" t="s">
        <v>1430</v>
      </c>
    </row>
    <row r="14985" spans="237:240" x14ac:dyDescent="0.3">
      <c r="IC14985" s="200" t="s">
        <v>34179</v>
      </c>
      <c r="ID14985" s="200" t="s">
        <v>34184</v>
      </c>
      <c r="IE14985" s="200" t="s">
        <v>34185</v>
      </c>
      <c r="IF14985" s="200" t="s">
        <v>1430</v>
      </c>
    </row>
    <row r="14986" spans="237:240" x14ac:dyDescent="0.3">
      <c r="IC14986" s="200" t="s">
        <v>34186</v>
      </c>
      <c r="ID14986" s="200" t="s">
        <v>34187</v>
      </c>
      <c r="IE14986" s="200" t="s">
        <v>34188</v>
      </c>
      <c r="IF14986" s="200" t="s">
        <v>1430</v>
      </c>
    </row>
    <row r="14987" spans="237:240" x14ac:dyDescent="0.3">
      <c r="IC14987" s="200" t="s">
        <v>34186</v>
      </c>
      <c r="ID14987" s="200" t="s">
        <v>34189</v>
      </c>
      <c r="IE14987" s="200" t="s">
        <v>34190</v>
      </c>
      <c r="IF14987" s="200" t="s">
        <v>1430</v>
      </c>
    </row>
    <row r="14988" spans="237:240" x14ac:dyDescent="0.3">
      <c r="IC14988" s="200" t="s">
        <v>34191</v>
      </c>
      <c r="ID14988" s="200" t="s">
        <v>34192</v>
      </c>
      <c r="IE14988" s="200" t="s">
        <v>34193</v>
      </c>
      <c r="IF14988" s="200" t="s">
        <v>1430</v>
      </c>
    </row>
    <row r="14989" spans="237:240" x14ac:dyDescent="0.3">
      <c r="IC14989" s="200" t="s">
        <v>34191</v>
      </c>
      <c r="ID14989" s="200" t="s">
        <v>34194</v>
      </c>
      <c r="IE14989" s="200" t="s">
        <v>34195</v>
      </c>
      <c r="IF14989" s="200" t="s">
        <v>1430</v>
      </c>
    </row>
    <row r="14990" spans="237:240" x14ac:dyDescent="0.3">
      <c r="IC14990" s="200" t="s">
        <v>34196</v>
      </c>
      <c r="ID14990" s="200" t="s">
        <v>34197</v>
      </c>
      <c r="IE14990" s="200" t="s">
        <v>34198</v>
      </c>
      <c r="IF14990" s="200" t="s">
        <v>1430</v>
      </c>
    </row>
    <row r="14991" spans="237:240" x14ac:dyDescent="0.3">
      <c r="IC14991" s="200" t="s">
        <v>34196</v>
      </c>
      <c r="ID14991" s="200" t="s">
        <v>34199</v>
      </c>
      <c r="IE14991" s="200" t="s">
        <v>34200</v>
      </c>
      <c r="IF14991" s="200" t="s">
        <v>1430</v>
      </c>
    </row>
  </sheetData>
  <phoneticPr fontId="26" type="noConversion"/>
  <conditionalFormatting sqref="CP31:CQ31">
    <cfRule type="duplicateValues" dxfId="652" priority="1"/>
  </conditionalFormatting>
  <pageMargins left="0.7" right="0.7" top="0.78740157499999996" bottom="0.78740157499999996"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637E-9DBC-4F8D-99ED-DBCD12708F69}">
  <sheetPr codeName="TUploadGePart"/>
  <dimension ref="A1:AE11"/>
  <sheetViews>
    <sheetView zoomScale="80" zoomScaleNormal="80" workbookViewId="0"/>
  </sheetViews>
  <sheetFormatPr baseColWidth="10" defaultColWidth="11.44140625" defaultRowHeight="14.4" x14ac:dyDescent="0.3"/>
  <cols>
    <col min="1" max="1" width="10.109375" bestFit="1" customWidth="1"/>
    <col min="2" max="2" width="9.44140625" bestFit="1" customWidth="1"/>
    <col min="3" max="4" width="18" bestFit="1" customWidth="1"/>
    <col min="5" max="5" width="40.88671875" bestFit="1" customWidth="1"/>
    <col min="6" max="6" width="50.6640625" customWidth="1"/>
    <col min="7" max="7" width="10" bestFit="1" customWidth="1"/>
    <col min="8" max="8" width="17.6640625" bestFit="1" customWidth="1"/>
    <col min="9" max="9" width="14.88671875" bestFit="1" customWidth="1"/>
    <col min="10" max="10" width="9.109375" bestFit="1" customWidth="1"/>
    <col min="11" max="11" width="11.5546875" bestFit="1" customWidth="1"/>
    <col min="12" max="12" width="7.5546875" bestFit="1" customWidth="1"/>
    <col min="13" max="13" width="12" bestFit="1" customWidth="1"/>
    <col min="14" max="14" width="24.88671875" bestFit="1" customWidth="1"/>
    <col min="15" max="15" width="12.5546875" bestFit="1" customWidth="1"/>
    <col min="16" max="16" width="13.33203125" bestFit="1" customWidth="1"/>
    <col min="17" max="17" width="29.6640625" bestFit="1" customWidth="1"/>
    <col min="18" max="18" width="12.44140625" bestFit="1" customWidth="1"/>
    <col min="19" max="19" width="10.6640625" bestFit="1" customWidth="1"/>
    <col min="20" max="20" width="15.88671875" bestFit="1" customWidth="1"/>
    <col min="21" max="21" width="18.6640625" bestFit="1" customWidth="1"/>
    <col min="22" max="22" width="67.6640625" bestFit="1" customWidth="1"/>
    <col min="23" max="23" width="22.6640625" customWidth="1"/>
    <col min="24" max="24" width="22" bestFit="1" customWidth="1"/>
    <col min="25" max="25" width="20.88671875" bestFit="1" customWidth="1"/>
    <col min="26" max="26" width="15.6640625" bestFit="1" customWidth="1"/>
    <col min="27" max="27" width="19.109375" bestFit="1" customWidth="1"/>
    <col min="28" max="28" width="17.44140625" bestFit="1" customWidth="1"/>
    <col min="29" max="29" width="11.33203125" bestFit="1" customWidth="1"/>
    <col min="30" max="30" width="23.44140625" bestFit="1" customWidth="1"/>
    <col min="31" max="31" width="17.6640625" customWidth="1"/>
  </cols>
  <sheetData>
    <row r="1" spans="1:31" s="261" customFormat="1" x14ac:dyDescent="0.3">
      <c r="A1" s="262"/>
      <c r="B1" s="262"/>
      <c r="C1" s="262"/>
      <c r="D1" s="262"/>
      <c r="E1" s="262"/>
      <c r="F1" s="262"/>
      <c r="G1" s="262"/>
      <c r="H1" s="262"/>
      <c r="I1" s="262"/>
      <c r="J1" s="262"/>
      <c r="K1" s="262"/>
      <c r="L1" s="262"/>
      <c r="M1" s="262"/>
      <c r="N1" s="262"/>
      <c r="O1" s="262"/>
      <c r="P1" s="262"/>
      <c r="Q1" s="262" t="s">
        <v>168</v>
      </c>
      <c r="R1" s="262"/>
      <c r="S1" s="262"/>
      <c r="T1" s="262"/>
      <c r="U1" s="262"/>
      <c r="V1" s="262"/>
      <c r="W1" s="262"/>
      <c r="X1" s="262"/>
      <c r="Y1" s="262"/>
      <c r="Z1" s="262"/>
      <c r="AA1" s="262"/>
      <c r="AB1" s="262"/>
      <c r="AC1" s="262"/>
      <c r="AD1" s="262"/>
      <c r="AE1" s="262"/>
    </row>
    <row r="2" spans="1:31" x14ac:dyDescent="0.3">
      <c r="A2" s="263" t="s">
        <v>3</v>
      </c>
      <c r="B2" s="263" t="s">
        <v>4</v>
      </c>
      <c r="C2" s="263" t="s">
        <v>5</v>
      </c>
      <c r="D2" s="264" t="s">
        <v>6</v>
      </c>
      <c r="E2" s="264" t="s">
        <v>10</v>
      </c>
      <c r="F2" s="264" t="s">
        <v>11</v>
      </c>
      <c r="G2" s="264" t="s">
        <v>14</v>
      </c>
      <c r="H2" s="264" t="s">
        <v>15</v>
      </c>
      <c r="I2" s="264" t="s">
        <v>17</v>
      </c>
      <c r="J2" s="264" t="s">
        <v>18</v>
      </c>
      <c r="K2" s="264" t="s">
        <v>19</v>
      </c>
      <c r="L2" s="263" t="s">
        <v>20</v>
      </c>
      <c r="M2" s="264" t="s">
        <v>21</v>
      </c>
      <c r="N2" s="264" t="s">
        <v>34201</v>
      </c>
      <c r="O2" s="263" t="s">
        <v>23</v>
      </c>
      <c r="P2" s="264" t="s">
        <v>288</v>
      </c>
      <c r="Q2" s="264" t="s">
        <v>36</v>
      </c>
      <c r="R2" s="264" t="s">
        <v>34202</v>
      </c>
      <c r="S2" s="264" t="s">
        <v>42</v>
      </c>
      <c r="T2" s="264" t="s">
        <v>43</v>
      </c>
      <c r="U2" s="264" t="s">
        <v>44</v>
      </c>
      <c r="V2" s="310" t="s">
        <v>47</v>
      </c>
      <c r="W2" s="310" t="s">
        <v>49</v>
      </c>
      <c r="X2" s="264" t="s">
        <v>34203</v>
      </c>
      <c r="Y2" s="264" t="s">
        <v>56</v>
      </c>
      <c r="Z2" s="264" t="s">
        <v>57</v>
      </c>
      <c r="AA2" s="264" t="s">
        <v>59</v>
      </c>
      <c r="AB2" s="264" t="s">
        <v>61</v>
      </c>
      <c r="AC2" s="264" t="s">
        <v>62</v>
      </c>
      <c r="AD2" s="264" t="s">
        <v>164</v>
      </c>
      <c r="AE2" s="264" t="s">
        <v>45899</v>
      </c>
    </row>
    <row r="3" spans="1:31" x14ac:dyDescent="0.3">
      <c r="A3" s="265">
        <v>1</v>
      </c>
      <c r="B3" s="265">
        <v>2</v>
      </c>
      <c r="C3" s="264" t="str" cm="1">
        <f t="array" ref="C3">IF(Formular!ASLNaturalperson=getTranslation2("SheetLanguage","Ja"),"PRIV","0001")</f>
        <v>0001</v>
      </c>
      <c r="D3" s="264" t="str" cm="1">
        <f t="array" ref="D3">IF(Formular!ASLNaturalperson=getTranslation2("SheetLanguage","Ja"),"PRIV","NHW")</f>
        <v>NHW</v>
      </c>
      <c r="E3" s="266" t="str">
        <f>LEFT(Formular!AALvendorname,40)</f>
        <v/>
      </c>
      <c r="F3" s="266" t="str">
        <f>MID(Formular!AALvendorname,41,40)</f>
        <v/>
      </c>
      <c r="G3" s="266" t="s">
        <v>232</v>
      </c>
      <c r="H3" s="266" t="s">
        <v>34204</v>
      </c>
      <c r="I3" s="266" t="s">
        <v>234</v>
      </c>
      <c r="J3" s="266" t="s">
        <v>235</v>
      </c>
      <c r="K3" s="266" t="s">
        <v>237</v>
      </c>
      <c r="L3" s="222" t="s">
        <v>23644</v>
      </c>
      <c r="M3" s="266" t="s">
        <v>238</v>
      </c>
      <c r="N3" s="266" t="s">
        <v>239</v>
      </c>
      <c r="O3" s="222"/>
      <c r="P3" s="266" t="s">
        <v>241</v>
      </c>
      <c r="Q3" s="266" t="s">
        <v>245</v>
      </c>
      <c r="R3" s="266" t="s">
        <v>246</v>
      </c>
      <c r="S3" s="266" t="s">
        <v>263</v>
      </c>
      <c r="T3" s="266" t="s">
        <v>34205</v>
      </c>
      <c r="U3" s="266" t="s">
        <v>34206</v>
      </c>
      <c r="V3" s="311" t="s">
        <v>264</v>
      </c>
      <c r="W3" s="311"/>
      <c r="X3" s="267" t="s">
        <v>34207</v>
      </c>
      <c r="Y3" s="267" t="s">
        <v>249</v>
      </c>
      <c r="Z3" s="267" t="s">
        <v>34208</v>
      </c>
      <c r="AA3" s="267" t="s">
        <v>250</v>
      </c>
      <c r="AB3" s="267" t="s">
        <v>231</v>
      </c>
      <c r="AC3" s="267" t="s">
        <v>251</v>
      </c>
      <c r="AD3" s="267" t="s">
        <v>34209</v>
      </c>
      <c r="AE3" s="267" t="str">
        <f>IF(Formular!IESVendorID=0,"","ACM_"&amp;Formular!IESVendorID)</f>
        <v/>
      </c>
    </row>
    <row r="4" spans="1:31" x14ac:dyDescent="0.3">
      <c r="A4" s="222"/>
      <c r="B4" s="222"/>
      <c r="C4" s="222"/>
      <c r="D4" s="222"/>
      <c r="E4" s="222"/>
      <c r="F4" s="222"/>
      <c r="G4" s="222"/>
      <c r="H4" s="222"/>
      <c r="I4" s="222"/>
      <c r="J4" s="222"/>
      <c r="K4" s="222"/>
      <c r="L4" s="222"/>
      <c r="M4" s="222"/>
      <c r="N4" s="222"/>
      <c r="O4" s="222"/>
      <c r="P4" s="222"/>
      <c r="Q4" s="222" t="s">
        <v>258</v>
      </c>
      <c r="R4" s="222" t="s">
        <v>259</v>
      </c>
      <c r="S4" s="222"/>
      <c r="T4" s="222"/>
      <c r="U4" s="222"/>
      <c r="V4" s="312" t="s">
        <v>286</v>
      </c>
      <c r="W4" s="310" t="s">
        <v>35816</v>
      </c>
      <c r="X4" s="267" t="s">
        <v>41778</v>
      </c>
      <c r="Y4" s="267" t="s">
        <v>260</v>
      </c>
      <c r="Z4" s="267" t="s">
        <v>41773</v>
      </c>
      <c r="AA4" s="267" t="s">
        <v>261</v>
      </c>
      <c r="AB4" s="222"/>
      <c r="AC4" s="267" t="s">
        <v>262</v>
      </c>
      <c r="AD4" s="267" t="s">
        <v>34280</v>
      </c>
      <c r="AE4" s="222"/>
    </row>
    <row r="5" spans="1:31" x14ac:dyDescent="0.3">
      <c r="A5" s="222"/>
      <c r="B5" s="222"/>
      <c r="C5" s="222"/>
      <c r="D5" s="222"/>
      <c r="E5" s="222"/>
      <c r="F5" s="222"/>
      <c r="G5" s="222"/>
      <c r="H5" s="222"/>
      <c r="I5" s="222"/>
      <c r="J5" s="222"/>
      <c r="K5" s="222"/>
      <c r="L5" s="222"/>
      <c r="M5" s="222"/>
      <c r="N5" s="222"/>
      <c r="O5" s="222"/>
      <c r="P5" s="222"/>
      <c r="Q5" s="222" t="s">
        <v>266</v>
      </c>
      <c r="R5" s="222" t="s">
        <v>267</v>
      </c>
      <c r="S5" s="222"/>
      <c r="T5" s="222"/>
      <c r="U5" s="222"/>
      <c r="V5" s="312" t="s">
        <v>327</v>
      </c>
      <c r="W5" s="312" t="s">
        <v>45808</v>
      </c>
      <c r="X5" s="267" t="s">
        <v>41801</v>
      </c>
      <c r="Y5" s="267" t="s">
        <v>268</v>
      </c>
      <c r="Z5" s="267" t="s">
        <v>41796</v>
      </c>
      <c r="AA5" s="267" t="s">
        <v>269</v>
      </c>
      <c r="AB5" s="222"/>
      <c r="AC5" s="267" t="s">
        <v>270</v>
      </c>
      <c r="AD5" s="267" t="s">
        <v>34281</v>
      </c>
      <c r="AE5" s="222"/>
    </row>
    <row r="6" spans="1:31" x14ac:dyDescent="0.3">
      <c r="A6" s="222"/>
      <c r="B6" s="222"/>
      <c r="C6" s="222"/>
      <c r="D6" s="222"/>
      <c r="E6" s="222"/>
      <c r="F6" s="222"/>
      <c r="G6" s="222"/>
      <c r="H6" s="222"/>
      <c r="I6" s="222"/>
      <c r="J6" s="222"/>
      <c r="K6" s="222"/>
      <c r="L6" s="222"/>
      <c r="M6" s="222"/>
      <c r="N6" s="222"/>
      <c r="O6" s="222"/>
      <c r="P6" s="222"/>
      <c r="Q6" s="222" t="s">
        <v>274</v>
      </c>
      <c r="R6" s="222" t="s">
        <v>275</v>
      </c>
      <c r="S6" s="222"/>
      <c r="T6" s="222"/>
      <c r="U6" s="222"/>
      <c r="V6" s="312" t="s">
        <v>344</v>
      </c>
      <c r="W6" s="312" t="s">
        <v>45809</v>
      </c>
      <c r="X6" s="267" t="s">
        <v>41824</v>
      </c>
      <c r="Y6" s="267" t="s">
        <v>276</v>
      </c>
      <c r="Z6" s="267" t="s">
        <v>41819</v>
      </c>
      <c r="AA6" s="267" t="s">
        <v>277</v>
      </c>
      <c r="AB6" s="222"/>
      <c r="AC6" s="267" t="s">
        <v>278</v>
      </c>
      <c r="AD6" s="267" t="s">
        <v>34282</v>
      </c>
      <c r="AE6" s="222"/>
    </row>
    <row r="7" spans="1:31" x14ac:dyDescent="0.3">
      <c r="A7" s="222"/>
      <c r="B7" s="222"/>
      <c r="C7" s="222"/>
      <c r="D7" s="222"/>
      <c r="E7" s="222"/>
      <c r="F7" s="222"/>
      <c r="G7" s="222"/>
      <c r="H7" s="222"/>
      <c r="I7" s="222"/>
      <c r="J7" s="222"/>
      <c r="K7" s="222"/>
      <c r="L7" s="222"/>
      <c r="M7" s="222"/>
      <c r="N7" s="222"/>
      <c r="O7" s="222"/>
      <c r="P7" s="222"/>
      <c r="Q7" s="222"/>
      <c r="R7" s="222"/>
      <c r="S7" s="222"/>
      <c r="T7" s="222"/>
      <c r="U7" s="222"/>
      <c r="V7" s="312" t="s">
        <v>357</v>
      </c>
      <c r="W7" s="312" t="s">
        <v>45810</v>
      </c>
      <c r="X7" s="267" t="s">
        <v>41847</v>
      </c>
      <c r="Y7" s="267" t="s">
        <v>281</v>
      </c>
      <c r="Z7" s="267" t="s">
        <v>41842</v>
      </c>
      <c r="AA7" s="267" t="s">
        <v>282</v>
      </c>
      <c r="AB7" s="222"/>
      <c r="AC7" s="267" t="s">
        <v>283</v>
      </c>
      <c r="AD7" s="267" t="s">
        <v>34283</v>
      </c>
      <c r="AE7" s="222"/>
    </row>
    <row r="8" spans="1:31" x14ac:dyDescent="0.3">
      <c r="A8" s="222"/>
      <c r="B8" s="222"/>
      <c r="C8" s="222"/>
      <c r="D8" s="222"/>
      <c r="E8" s="222"/>
      <c r="F8" s="222"/>
      <c r="G8" s="222"/>
      <c r="H8" s="222"/>
      <c r="I8" s="222"/>
      <c r="J8" s="222"/>
      <c r="K8" s="222"/>
      <c r="L8" s="222"/>
      <c r="M8" s="222"/>
      <c r="N8" s="222"/>
      <c r="O8" s="222"/>
      <c r="P8" s="222"/>
      <c r="Q8" s="222"/>
      <c r="R8" s="222"/>
      <c r="S8" s="222"/>
      <c r="T8" s="222"/>
      <c r="U8" s="222"/>
      <c r="V8" s="312"/>
      <c r="W8" s="312"/>
      <c r="X8" s="222"/>
      <c r="Y8" s="222"/>
      <c r="Z8" s="222"/>
      <c r="AA8" s="222"/>
      <c r="AB8" s="222"/>
      <c r="AC8" s="222"/>
      <c r="AD8" s="222"/>
      <c r="AE8" s="222"/>
    </row>
    <row r="9" spans="1:31" x14ac:dyDescent="0.3">
      <c r="A9" s="222"/>
      <c r="B9" s="222"/>
      <c r="C9" s="222"/>
      <c r="D9" s="222"/>
      <c r="E9" s="222"/>
      <c r="F9" s="222"/>
      <c r="G9" s="222"/>
      <c r="H9" s="222"/>
      <c r="I9" s="222"/>
      <c r="J9" s="222"/>
      <c r="K9" s="222"/>
      <c r="L9" s="222"/>
      <c r="M9" s="222"/>
      <c r="N9" s="222"/>
      <c r="O9" s="222"/>
      <c r="P9" s="222"/>
      <c r="Q9" s="222"/>
      <c r="R9" s="222"/>
      <c r="S9" s="222"/>
      <c r="T9" s="222"/>
      <c r="U9" s="222"/>
      <c r="V9" s="312"/>
      <c r="W9" s="312"/>
      <c r="X9" s="222"/>
      <c r="Y9" s="222"/>
      <c r="Z9" s="222"/>
      <c r="AA9" s="222"/>
      <c r="AB9" s="222"/>
      <c r="AC9" s="222"/>
      <c r="AD9" s="222"/>
      <c r="AE9" s="222"/>
    </row>
    <row r="10" spans="1:31" x14ac:dyDescent="0.3">
      <c r="A10" s="222"/>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row>
    <row r="11" spans="1:31" x14ac:dyDescent="0.3">
      <c r="A11" s="222" t="s">
        <v>34210</v>
      </c>
      <c r="B11" s="222" t="s">
        <v>257</v>
      </c>
      <c r="C11" s="222" t="s">
        <v>139</v>
      </c>
      <c r="D11" s="222"/>
      <c r="E11" s="222" t="s">
        <v>797</v>
      </c>
      <c r="F11" s="222" t="s">
        <v>798</v>
      </c>
      <c r="G11" s="222"/>
      <c r="H11" s="222"/>
      <c r="I11" s="222"/>
      <c r="J11" s="222"/>
      <c r="K11" s="222"/>
      <c r="L11" s="222"/>
      <c r="M11" s="222"/>
      <c r="N11" s="222"/>
      <c r="O11" s="222"/>
      <c r="P11" s="222"/>
      <c r="Q11" s="222"/>
      <c r="R11" s="222"/>
      <c r="S11" s="222"/>
      <c r="T11" s="222" t="str">
        <f>IF(Formular!APLtelephoneExt="","",Formular!APLtelephone)</f>
        <v/>
      </c>
      <c r="U11" s="222" t="s">
        <v>34211</v>
      </c>
      <c r="V11" s="222" t="s">
        <v>253</v>
      </c>
      <c r="W11" s="222"/>
      <c r="X11" s="222"/>
      <c r="Y11" s="222"/>
      <c r="Z11" s="222"/>
      <c r="AA11" s="222"/>
      <c r="AB11" s="222"/>
      <c r="AC11" s="222"/>
      <c r="AD11" s="222"/>
      <c r="AE11" s="222"/>
    </row>
  </sheetData>
  <phoneticPr fontId="26" type="noConversion"/>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CC612-820D-4655-9D81-ECB5CA54B832}">
  <sheetPr codeName="TFieldSelection"/>
  <dimension ref="A1:UM689"/>
  <sheetViews>
    <sheetView zoomScale="70" zoomScaleNormal="70" workbookViewId="0">
      <selection activeCell="TB6" sqref="TB6:TK10"/>
    </sheetView>
  </sheetViews>
  <sheetFormatPr baseColWidth="10" defaultColWidth="11.5546875" defaultRowHeight="14.4" outlineLevelCol="1" x14ac:dyDescent="0.3"/>
  <cols>
    <col min="1" max="1" width="16.44140625" bestFit="1" customWidth="1"/>
    <col min="2" max="2" width="5" customWidth="1"/>
    <col min="3" max="3" width="40" bestFit="1" customWidth="1"/>
    <col min="4" max="4" width="17" customWidth="1" outlineLevel="1"/>
    <col min="5" max="5" width="15.109375" customWidth="1" outlineLevel="1"/>
    <col min="6" max="6" width="5" customWidth="1"/>
    <col min="7" max="7" width="50" bestFit="1" customWidth="1"/>
    <col min="8" max="8" width="30.44140625" customWidth="1" outlineLevel="1"/>
    <col min="9" max="10" width="26" customWidth="1" outlineLevel="1"/>
    <col min="11" max="11" width="39.6640625" customWidth="1" outlineLevel="1"/>
    <col min="12" max="12" width="48.5546875" customWidth="1" outlineLevel="1"/>
    <col min="13" max="13" width="37.88671875" customWidth="1" outlineLevel="1"/>
    <col min="14" max="14" width="54.5546875" customWidth="1" outlineLevel="1"/>
    <col min="15" max="15" width="43.5546875" customWidth="1" outlineLevel="1"/>
    <col min="16" max="16" width="45.88671875" customWidth="1" outlineLevel="1"/>
    <col min="17" max="17" width="48.109375" customWidth="1" outlineLevel="1"/>
    <col min="18" max="18" width="50.33203125" customWidth="1" outlineLevel="1"/>
    <col min="19" max="19" width="38.33203125" customWidth="1" outlineLevel="1"/>
    <col min="20" max="20" width="50" customWidth="1" outlineLevel="1"/>
    <col min="21" max="21" width="8.6640625" customWidth="1" outlineLevel="1"/>
    <col min="22" max="22" width="44.6640625" customWidth="1" outlineLevel="1"/>
    <col min="23" max="23" width="24.6640625" bestFit="1" customWidth="1"/>
    <col min="24" max="24" width="12.44140625" bestFit="1" customWidth="1" outlineLevel="1"/>
    <col min="25" max="25" width="25.6640625" bestFit="1" customWidth="1" outlineLevel="1"/>
    <col min="26" max="26" width="25.44140625" bestFit="1" customWidth="1" outlineLevel="1"/>
    <col min="27" max="30" width="10.33203125" customWidth="1" outlineLevel="1"/>
    <col min="31" max="31" width="25.44140625" customWidth="1" outlineLevel="1"/>
    <col min="32" max="32" width="5" customWidth="1"/>
    <col min="33" max="33" width="22.6640625" customWidth="1"/>
    <col min="34" max="34" width="48" bestFit="1" customWidth="1" outlineLevel="1"/>
    <col min="35" max="40" width="25.44140625" customWidth="1" outlineLevel="1"/>
    <col min="41" max="41" width="43.6640625" bestFit="1" customWidth="1" outlineLevel="1"/>
    <col min="42" max="47" width="34.33203125" customWidth="1" outlineLevel="1"/>
    <col min="48" max="48" width="46.33203125" bestFit="1" customWidth="1" outlineLevel="1"/>
    <col min="49" max="50" width="25.44140625" customWidth="1" outlineLevel="1"/>
    <col min="51" max="51" width="47.88671875" bestFit="1" customWidth="1" outlineLevel="1"/>
    <col min="52" max="52" width="5" customWidth="1"/>
    <col min="53" max="53" width="59.6640625" customWidth="1"/>
    <col min="54" max="54" width="34.44140625" bestFit="1" customWidth="1" outlineLevel="1"/>
    <col min="55" max="55" width="31.6640625" bestFit="1" customWidth="1" outlineLevel="1"/>
    <col min="56" max="60" width="22" customWidth="1" outlineLevel="1"/>
    <col min="61" max="61" width="37.109375" customWidth="1" outlineLevel="1"/>
    <col min="62" max="62" width="35.109375" bestFit="1" customWidth="1" outlineLevel="1"/>
    <col min="63" max="63" width="5" customWidth="1"/>
    <col min="64" max="64" width="21.44140625" customWidth="1"/>
    <col min="65" max="70" width="11.44140625" customWidth="1" outlineLevel="1"/>
    <col min="71" max="71" width="5" customWidth="1"/>
    <col min="72" max="72" width="17.6640625" customWidth="1" outlineLevel="1"/>
    <col min="73" max="74" width="11.44140625" customWidth="1" outlineLevel="1"/>
    <col min="75" max="75" width="12.88671875" customWidth="1" outlineLevel="1"/>
    <col min="76" max="80" width="11.44140625" customWidth="1" outlineLevel="1"/>
    <col min="81" max="81" width="12.5546875" customWidth="1" outlineLevel="1"/>
    <col min="82" max="84" width="11.44140625" customWidth="1" outlineLevel="1"/>
    <col min="85" max="85" width="11.88671875" customWidth="1" outlineLevel="1"/>
    <col min="86" max="100" width="11.44140625" customWidth="1" outlineLevel="1"/>
    <col min="101" max="101" width="5" customWidth="1"/>
    <col min="102" max="102" width="29.109375" bestFit="1" customWidth="1"/>
    <col min="103" max="103" width="20.33203125" customWidth="1" outlineLevel="1"/>
    <col min="104" max="105" width="12.88671875" customWidth="1" outlineLevel="1"/>
    <col min="106" max="106" width="12.6640625" customWidth="1" outlineLevel="1"/>
    <col min="107" max="107" width="13.109375" customWidth="1" outlineLevel="1"/>
    <col min="108" max="108" width="13.33203125" customWidth="1" outlineLevel="1"/>
    <col min="109" max="109" width="29.33203125" bestFit="1" customWidth="1" outlineLevel="1"/>
    <col min="110" max="110" width="49.5546875" bestFit="1" customWidth="1" outlineLevel="1"/>
    <col min="111" max="111" width="35" bestFit="1" customWidth="1" outlineLevel="1"/>
    <col min="112" max="112" width="29.109375" bestFit="1" customWidth="1" outlineLevel="1"/>
    <col min="113" max="113" width="32.5546875" bestFit="1" customWidth="1" outlineLevel="1"/>
    <col min="114" max="114" width="44" bestFit="1" customWidth="1" outlineLevel="1"/>
    <col min="115" max="115" width="34.5546875" bestFit="1" customWidth="1" outlineLevel="1"/>
    <col min="116" max="116" width="29.109375" customWidth="1" outlineLevel="1"/>
    <col min="117" max="117" width="9.33203125" customWidth="1" outlineLevel="1"/>
    <col min="118" max="118" width="5" customWidth="1"/>
    <col min="119" max="119" width="17.6640625" customWidth="1"/>
    <col min="120" max="134" width="11.44140625" customWidth="1" outlineLevel="1"/>
    <col min="135" max="135" width="5" customWidth="1"/>
    <col min="136" max="136" width="56" bestFit="1" customWidth="1"/>
    <col min="137" max="143" width="11.44140625" customWidth="1" outlineLevel="1"/>
    <col min="144" max="145" width="15.5546875" customWidth="1" outlineLevel="1"/>
    <col min="146" max="146" width="5" customWidth="1"/>
    <col min="147" max="147" width="37.6640625" bestFit="1" customWidth="1"/>
    <col min="148" max="148" width="17.5546875" customWidth="1" outlineLevel="1"/>
    <col min="149" max="149" width="14.88671875" customWidth="1" outlineLevel="1"/>
    <col min="150" max="151" width="11.44140625" customWidth="1" outlineLevel="1"/>
    <col min="152" max="152" width="24.33203125" customWidth="1" outlineLevel="1"/>
    <col min="153" max="159" width="11.44140625" customWidth="1" outlineLevel="1"/>
    <col min="160" max="160" width="11.44140625" customWidth="1"/>
    <col min="161" max="161" width="37.44140625" bestFit="1" customWidth="1"/>
    <col min="162" max="171" width="11.44140625" customWidth="1" outlineLevel="1"/>
    <col min="172" max="172" width="38.33203125" bestFit="1" customWidth="1" outlineLevel="1"/>
    <col min="173" max="173" width="11.44140625" customWidth="1" outlineLevel="1"/>
    <col min="174" max="174" width="5" customWidth="1"/>
    <col min="175" max="175" width="19.5546875" bestFit="1" customWidth="1"/>
    <col min="176" max="184" width="13.33203125" customWidth="1" outlineLevel="1"/>
    <col min="185" max="185" width="5" customWidth="1"/>
    <col min="186" max="193" width="20.44140625" customWidth="1"/>
    <col min="194" max="194" width="5" customWidth="1"/>
    <col min="195" max="195" width="14.44140625" customWidth="1"/>
    <col min="196" max="196" width="16.88671875" bestFit="1" customWidth="1" outlineLevel="1"/>
    <col min="197" max="198" width="16.5546875" bestFit="1" customWidth="1" outlineLevel="1"/>
    <col min="199" max="201" width="17" bestFit="1" customWidth="1" outlineLevel="1"/>
    <col min="202" max="202" width="17" customWidth="1" outlineLevel="1"/>
    <col min="203" max="204" width="18" bestFit="1" customWidth="1" outlineLevel="1"/>
    <col min="205" max="206" width="17.6640625" bestFit="1" customWidth="1" outlineLevel="1"/>
    <col min="207" max="209" width="18.33203125" bestFit="1" customWidth="1" outlineLevel="1"/>
    <col min="210" max="210" width="23.6640625" bestFit="1" customWidth="1" outlineLevel="1"/>
    <col min="211" max="211" width="5" customWidth="1"/>
    <col min="212" max="212" width="60" customWidth="1" outlineLevel="1"/>
    <col min="213" max="213" width="5" customWidth="1"/>
    <col min="214" max="214" width="44" bestFit="1" customWidth="1"/>
    <col min="215" max="215" width="16.33203125" customWidth="1" outlineLevel="1"/>
    <col min="216" max="216" width="16.44140625" customWidth="1" outlineLevel="1"/>
    <col min="217" max="217" width="16.33203125" customWidth="1" outlineLevel="1"/>
    <col min="218" max="218" width="16.44140625" customWidth="1" outlineLevel="1"/>
    <col min="219" max="221" width="16.6640625" customWidth="1" outlineLevel="1"/>
    <col min="222" max="223" width="16.33203125" customWidth="1" outlineLevel="1"/>
    <col min="224" max="224" width="16.44140625" customWidth="1" outlineLevel="1"/>
    <col min="225" max="225" width="16.33203125" customWidth="1" outlineLevel="1"/>
    <col min="226" max="226" width="16.44140625" customWidth="1" outlineLevel="1"/>
    <col min="227" max="229" width="16.6640625" customWidth="1" outlineLevel="1"/>
    <col min="230" max="230" width="5" customWidth="1"/>
    <col min="231" max="231" width="54.33203125" bestFit="1" customWidth="1" outlineLevel="1"/>
    <col min="232" max="232" width="5" customWidth="1"/>
    <col min="233" max="233" width="22.109375" bestFit="1" customWidth="1"/>
    <col min="234" max="235" width="5.33203125" customWidth="1" outlineLevel="1"/>
    <col min="236" max="236" width="5.109375" customWidth="1" outlineLevel="1"/>
    <col min="237" max="237" width="5.5546875" customWidth="1" outlineLevel="1"/>
    <col min="238" max="238" width="5.6640625" customWidth="1" outlineLevel="1"/>
    <col min="239" max="241" width="5.88671875" customWidth="1" outlineLevel="1"/>
    <col min="242" max="242" width="9.88671875" customWidth="1" outlineLevel="1"/>
    <col min="243" max="243" width="5" customWidth="1"/>
    <col min="244" max="244" width="24.33203125" bestFit="1" customWidth="1"/>
    <col min="245" max="246" width="5.33203125" customWidth="1" outlineLevel="1"/>
    <col min="247" max="247" width="5.109375" customWidth="1" outlineLevel="1"/>
    <col min="248" max="248" width="5.5546875" customWidth="1" outlineLevel="1"/>
    <col min="249" max="249" width="5.6640625" customWidth="1" outlineLevel="1"/>
    <col min="250" max="253" width="5.88671875" customWidth="1" outlineLevel="1"/>
    <col min="254" max="254" width="5" customWidth="1"/>
    <col min="255" max="255" width="18.109375" bestFit="1" customWidth="1"/>
    <col min="256" max="257" width="5.33203125" customWidth="1" outlineLevel="1"/>
    <col min="258" max="258" width="5.109375" customWidth="1" outlineLevel="1"/>
    <col min="259" max="259" width="5.5546875" customWidth="1" outlineLevel="1"/>
    <col min="260" max="260" width="5.6640625" customWidth="1" outlineLevel="1"/>
    <col min="261" max="264" width="5.88671875" customWidth="1" outlineLevel="1"/>
    <col min="265" max="265" width="5" customWidth="1"/>
    <col min="266" max="266" width="29.109375" bestFit="1" customWidth="1"/>
    <col min="267" max="268" width="21.5546875" customWidth="1" outlineLevel="1"/>
    <col min="269" max="269" width="8.33203125" customWidth="1" outlineLevel="1"/>
    <col min="270" max="270" width="20.33203125" customWidth="1" outlineLevel="1"/>
    <col min="271" max="271" width="16.6640625" bestFit="1" customWidth="1" outlineLevel="1"/>
    <col min="272" max="272" width="8.5546875" customWidth="1" outlineLevel="1"/>
    <col min="273" max="273" width="19.33203125" bestFit="1" customWidth="1" outlineLevel="1"/>
    <col min="274" max="274" width="21.5546875" customWidth="1" outlineLevel="1"/>
    <col min="275" max="275" width="9.33203125" customWidth="1" outlineLevel="1"/>
    <col min="276" max="276" width="5" customWidth="1"/>
    <col min="277" max="277" width="17.6640625" bestFit="1" customWidth="1"/>
    <col min="278" max="286" width="11.44140625" customWidth="1" outlineLevel="1"/>
    <col min="287" max="287" width="5" customWidth="1"/>
    <col min="288" max="288" width="21" customWidth="1"/>
    <col min="289" max="295" width="11.5546875" customWidth="1" outlineLevel="1"/>
    <col min="296" max="296" width="5" customWidth="1"/>
    <col min="297" max="297" width="18.5546875" bestFit="1" customWidth="1"/>
    <col min="298" max="298" width="5" customWidth="1"/>
    <col min="299" max="299" width="21.6640625" bestFit="1" customWidth="1"/>
    <col min="300" max="300" width="21.6640625" customWidth="1" outlineLevel="1"/>
    <col min="301" max="301" width="24.44140625" customWidth="1" outlineLevel="1"/>
    <col min="302" max="302" width="23" customWidth="1" outlineLevel="1"/>
    <col min="303" max="303" width="29.109375" customWidth="1" outlineLevel="1"/>
    <col min="304" max="304" width="19.5546875" customWidth="1" outlineLevel="1"/>
    <col min="305" max="305" width="19.88671875" customWidth="1" outlineLevel="1"/>
    <col min="306" max="307" width="23" customWidth="1" outlineLevel="1"/>
    <col min="308" max="308" width="7.6640625" customWidth="1" outlineLevel="1"/>
    <col min="309" max="309" width="5" customWidth="1"/>
    <col min="310" max="310" width="21.6640625" bestFit="1" customWidth="1"/>
    <col min="311" max="311" width="21.6640625" customWidth="1" outlineLevel="1"/>
    <col min="312" max="312" width="24.44140625" customWidth="1" outlineLevel="1"/>
    <col min="313" max="313" width="23" customWidth="1" outlineLevel="1"/>
    <col min="314" max="314" width="29.109375" customWidth="1" outlineLevel="1"/>
    <col min="315" max="315" width="19.5546875" customWidth="1" outlineLevel="1"/>
    <col min="316" max="316" width="19.88671875" customWidth="1" outlineLevel="1"/>
    <col min="317" max="318" width="23" customWidth="1" outlineLevel="1"/>
    <col min="319" max="319" width="7.6640625" customWidth="1" outlineLevel="1"/>
    <col min="320" max="320" width="5" customWidth="1"/>
    <col min="321" max="321" width="21.6640625" bestFit="1" customWidth="1"/>
    <col min="322" max="322" width="21.6640625" customWidth="1" outlineLevel="1"/>
    <col min="323" max="323" width="24.44140625" customWidth="1" outlineLevel="1"/>
    <col min="324" max="324" width="23" customWidth="1" outlineLevel="1"/>
    <col min="325" max="325" width="29.109375" customWidth="1" outlineLevel="1"/>
    <col min="326" max="326" width="19.5546875" customWidth="1" outlineLevel="1"/>
    <col min="327" max="327" width="19.88671875" customWidth="1" outlineLevel="1"/>
    <col min="328" max="329" width="23" customWidth="1" outlineLevel="1"/>
    <col min="330" max="330" width="7.6640625" customWidth="1" outlineLevel="1"/>
    <col min="331" max="331" width="5" customWidth="1"/>
    <col min="332" max="332" width="56" bestFit="1" customWidth="1"/>
    <col min="333" max="333" width="41.6640625" customWidth="1" outlineLevel="1"/>
    <col min="334" max="334" width="31.6640625" customWidth="1" outlineLevel="1"/>
    <col min="335" max="335" width="8.33203125" customWidth="1" outlineLevel="1"/>
    <col min="336" max="336" width="8.109375" customWidth="1" outlineLevel="1"/>
    <col min="337" max="337" width="45.33203125" bestFit="1" customWidth="1" outlineLevel="1"/>
    <col min="338" max="338" width="6.6640625" bestFit="1" customWidth="1" outlineLevel="1"/>
    <col min="339" max="339" width="15.5546875" bestFit="1" customWidth="1" outlineLevel="1"/>
    <col min="340" max="340" width="56" customWidth="1" outlineLevel="1"/>
    <col min="341" max="341" width="7.6640625" customWidth="1" outlineLevel="1"/>
    <col min="342" max="342" width="5" customWidth="1"/>
    <col min="343" max="343" width="18.109375" bestFit="1" customWidth="1"/>
    <col min="344" max="344" width="18.109375" customWidth="1" outlineLevel="1"/>
    <col min="345" max="349" width="11.44140625" customWidth="1" outlineLevel="1"/>
    <col min="350" max="350" width="16.6640625" bestFit="1" customWidth="1" outlineLevel="1"/>
    <col min="351" max="353" width="11.44140625" customWidth="1" outlineLevel="1"/>
    <col min="354" max="354" width="5" customWidth="1"/>
    <col min="355" max="355" width="18.6640625" bestFit="1" customWidth="1"/>
    <col min="356" max="369" width="11.44140625" customWidth="1" outlineLevel="1"/>
    <col min="370" max="370" width="11.5546875" customWidth="1" outlineLevel="1" collapsed="1"/>
    <col min="371" max="371" width="5" customWidth="1"/>
    <col min="372" max="372" width="17.6640625" customWidth="1"/>
    <col min="373" max="374" width="11.44140625" customWidth="1" outlineLevel="1"/>
    <col min="375" max="375" width="20.109375" customWidth="1" outlineLevel="1"/>
    <col min="376" max="376" width="18" bestFit="1" customWidth="1" outlineLevel="1"/>
    <col min="377" max="377" width="11.44140625" customWidth="1" outlineLevel="1"/>
    <col min="378" max="378" width="12.6640625" bestFit="1" customWidth="1" outlineLevel="1"/>
    <col min="379" max="380" width="11.44140625" customWidth="1" outlineLevel="1"/>
    <col min="381" max="381" width="5" customWidth="1"/>
    <col min="382" max="382" width="48.88671875" customWidth="1"/>
    <col min="383" max="387" width="12.33203125" customWidth="1" outlineLevel="1"/>
    <col min="388" max="388" width="134.6640625" bestFit="1" customWidth="1" outlineLevel="1"/>
    <col min="389" max="389" width="117.6640625" bestFit="1" customWidth="1" outlineLevel="1"/>
    <col min="390" max="394" width="13.44140625" customWidth="1" outlineLevel="1"/>
    <col min="395" max="401" width="39.6640625" customWidth="1" outlineLevel="1"/>
    <col min="402" max="402" width="12" customWidth="1"/>
    <col min="403" max="403" width="43" bestFit="1" customWidth="1"/>
    <col min="404" max="405" width="11.5546875" customWidth="1" outlineLevel="1"/>
    <col min="406" max="406" width="39.5546875" bestFit="1" customWidth="1" outlineLevel="1"/>
    <col min="407" max="407" width="49" bestFit="1" customWidth="1" outlineLevel="1"/>
    <col min="408" max="408" width="11.5546875" customWidth="1" outlineLevel="1"/>
    <col min="409" max="409" width="21.33203125" bestFit="1" customWidth="1" outlineLevel="1"/>
    <col min="410" max="410" width="11.5546875" customWidth="1" outlineLevel="1"/>
    <col min="411" max="411" width="5" customWidth="1"/>
    <col min="412" max="412" width="43" bestFit="1" customWidth="1"/>
    <col min="413" max="414" width="11.5546875" customWidth="1" outlineLevel="1"/>
    <col min="415" max="415" width="43.6640625" bestFit="1" customWidth="1" outlineLevel="1"/>
    <col min="416" max="416" width="45.5546875" bestFit="1" customWidth="1" outlineLevel="1"/>
    <col min="417" max="417" width="6.6640625" bestFit="1" customWidth="1" outlineLevel="1"/>
    <col min="418" max="418" width="41.5546875" bestFit="1" customWidth="1" outlineLevel="1"/>
    <col min="419" max="419" width="11.5546875" customWidth="1" outlineLevel="1"/>
    <col min="420" max="420" width="5" customWidth="1"/>
    <col min="421" max="421" width="43.44140625" customWidth="1"/>
    <col min="422" max="425" width="23.5546875" customWidth="1" outlineLevel="1"/>
    <col min="426" max="436" width="8.5546875" customWidth="1" outlineLevel="1"/>
    <col min="437" max="437" width="5" customWidth="1"/>
    <col min="438" max="438" width="19.44140625" bestFit="1" customWidth="1"/>
    <col min="439" max="447" width="11.5546875" customWidth="1" outlineLevel="1"/>
    <col min="448" max="448" width="5" customWidth="1"/>
    <col min="449" max="449" width="30.33203125" bestFit="1" customWidth="1"/>
    <col min="450" max="458" width="11.5546875" customWidth="1" outlineLevel="1"/>
    <col min="459" max="459" width="5" customWidth="1"/>
    <col min="460" max="460" width="28.33203125" style="27" bestFit="1" customWidth="1"/>
    <col min="461" max="461" width="5" customWidth="1"/>
    <col min="462" max="462" width="28.33203125" bestFit="1" customWidth="1"/>
    <col min="463" max="463" width="5" customWidth="1"/>
    <col min="464" max="464" width="24.44140625" style="27" bestFit="1" customWidth="1"/>
    <col min="465" max="465" width="5" customWidth="1"/>
    <col min="466" max="466" width="31.109375" bestFit="1" customWidth="1"/>
    <col min="467" max="467" width="5" customWidth="1"/>
    <col min="468" max="468" width="24.88671875" style="27" bestFit="1" customWidth="1"/>
    <col min="469" max="469" width="5" customWidth="1"/>
    <col min="470" max="470" width="30.88671875" bestFit="1" customWidth="1"/>
    <col min="471" max="471" width="5" customWidth="1"/>
    <col min="472" max="472" width="21.6640625" bestFit="1" customWidth="1"/>
    <col min="473" max="473" width="11.5546875" customWidth="1" outlineLevel="1"/>
    <col min="509" max="509" width="30.5546875" bestFit="1" customWidth="1"/>
    <col min="533" max="533" width="13.44140625" bestFit="1" customWidth="1"/>
    <col min="534" max="534" width="13.6640625" bestFit="1" customWidth="1"/>
    <col min="536" max="536" width="49.33203125" bestFit="1" customWidth="1"/>
    <col min="537" max="537" width="28.33203125" customWidth="1"/>
    <col min="547" max="547" width="35.6640625" bestFit="1" customWidth="1"/>
    <col min="548" max="548" width="38" bestFit="1" customWidth="1"/>
  </cols>
  <sheetData>
    <row r="1" spans="1:559" x14ac:dyDescent="0.3">
      <c r="A1" t="s">
        <v>34212</v>
      </c>
      <c r="C1" s="52" t="s">
        <v>34213</v>
      </c>
      <c r="G1" s="52" t="s">
        <v>170</v>
      </c>
      <c r="H1" s="116"/>
      <c r="I1" s="116" t="s">
        <v>34214</v>
      </c>
      <c r="J1" s="116" t="s">
        <v>34214</v>
      </c>
      <c r="K1" s="116" t="s">
        <v>34214</v>
      </c>
      <c r="L1" s="116" t="s">
        <v>34214</v>
      </c>
      <c r="M1" s="116" t="s">
        <v>34214</v>
      </c>
      <c r="N1" s="116" t="s">
        <v>34214</v>
      </c>
      <c r="O1" s="116"/>
      <c r="P1" s="116"/>
      <c r="Q1" s="116"/>
      <c r="R1" s="116"/>
      <c r="S1" s="116"/>
      <c r="T1" s="116"/>
      <c r="U1" s="116"/>
      <c r="V1" s="116"/>
      <c r="W1" s="116"/>
      <c r="X1" s="116"/>
      <c r="Y1" s="116"/>
      <c r="Z1" s="116"/>
      <c r="AA1" s="116"/>
      <c r="AB1" s="116"/>
      <c r="AC1" s="116"/>
      <c r="AD1" s="116"/>
      <c r="AE1" s="116"/>
      <c r="AF1" s="116"/>
      <c r="AG1" s="52" t="s">
        <v>168</v>
      </c>
      <c r="AH1" s="116"/>
      <c r="AI1" s="116"/>
      <c r="AJ1" s="116"/>
      <c r="AK1" s="116"/>
      <c r="AL1" s="116"/>
      <c r="AM1" s="116"/>
      <c r="AN1" s="116"/>
      <c r="AO1" s="116"/>
      <c r="AP1" s="116"/>
      <c r="AQ1" s="116"/>
      <c r="AR1" s="116"/>
      <c r="AS1" s="116"/>
      <c r="AT1" s="116"/>
      <c r="AU1" s="116"/>
      <c r="AV1" s="116"/>
      <c r="AW1" s="116"/>
      <c r="AX1" s="116"/>
      <c r="AY1" s="22"/>
      <c r="AZ1" s="116"/>
      <c r="BA1" s="52" t="s">
        <v>34215</v>
      </c>
      <c r="BL1" s="52" t="s">
        <v>34216</v>
      </c>
      <c r="BT1" s="52" t="s">
        <v>34217</v>
      </c>
      <c r="CX1" s="52" t="s">
        <v>182</v>
      </c>
      <c r="DO1" s="52" t="s">
        <v>34218</v>
      </c>
      <c r="EF1" s="52" t="s">
        <v>34219</v>
      </c>
      <c r="EQ1" s="52" t="s">
        <v>175</v>
      </c>
      <c r="FE1" s="52" t="s">
        <v>176</v>
      </c>
      <c r="FS1" s="52" t="s">
        <v>180</v>
      </c>
      <c r="GD1" s="52" t="s">
        <v>34220</v>
      </c>
      <c r="GM1" s="52" t="s">
        <v>34221</v>
      </c>
      <c r="HD1" s="52" t="s">
        <v>34222</v>
      </c>
      <c r="HF1" s="52" t="s">
        <v>34223</v>
      </c>
      <c r="HW1" s="52" t="s">
        <v>34224</v>
      </c>
      <c r="HY1" s="117" t="s">
        <v>34225</v>
      </c>
      <c r="HZ1" s="118"/>
      <c r="IA1" s="118"/>
      <c r="IB1" s="118"/>
      <c r="IC1" s="118"/>
      <c r="ID1" s="118"/>
      <c r="IE1" s="118"/>
      <c r="IF1" s="118"/>
      <c r="IG1" s="118"/>
      <c r="IH1" s="118"/>
      <c r="IJ1" s="52" t="s">
        <v>34226</v>
      </c>
      <c r="IK1" s="118"/>
      <c r="IL1" s="118"/>
      <c r="IM1" s="118"/>
      <c r="IN1" s="118"/>
      <c r="IO1" s="118"/>
      <c r="IP1" s="118"/>
      <c r="IQ1" s="118"/>
      <c r="IR1" s="118"/>
      <c r="IS1" s="118"/>
      <c r="IU1" s="52" t="s">
        <v>34227</v>
      </c>
      <c r="IV1" s="118"/>
      <c r="IW1" s="118"/>
      <c r="IX1" s="118"/>
      <c r="IY1" s="118"/>
      <c r="IZ1" s="118"/>
      <c r="JA1" s="118"/>
      <c r="JB1" s="118"/>
      <c r="JC1" s="118"/>
      <c r="JD1" s="118"/>
      <c r="JF1" s="52" t="s">
        <v>181</v>
      </c>
      <c r="JQ1" s="52" t="s">
        <v>34228</v>
      </c>
      <c r="KB1" s="52" t="s">
        <v>34229</v>
      </c>
      <c r="KK1" s="52" t="s">
        <v>34230</v>
      </c>
      <c r="KM1" s="52" t="s">
        <v>183</v>
      </c>
      <c r="KX1" s="52" t="s">
        <v>34231</v>
      </c>
      <c r="LI1" s="52" t="s">
        <v>169</v>
      </c>
      <c r="LJ1" s="52"/>
      <c r="LT1" s="52" t="s">
        <v>177</v>
      </c>
      <c r="ME1" s="52" t="s">
        <v>174</v>
      </c>
      <c r="MF1" s="52"/>
      <c r="MQ1" s="52" t="s">
        <v>166</v>
      </c>
      <c r="NH1" s="52" t="s">
        <v>34232</v>
      </c>
      <c r="NR1" s="52" t="s">
        <v>34233</v>
      </c>
      <c r="OM1" s="52" t="s">
        <v>34234</v>
      </c>
      <c r="OV1" s="52" t="s">
        <v>34235</v>
      </c>
      <c r="PE1" s="119" t="s">
        <v>34236</v>
      </c>
      <c r="PF1" s="98"/>
      <c r="PG1" s="98"/>
      <c r="PH1" s="98"/>
      <c r="PI1" s="98"/>
      <c r="PJ1" s="98"/>
      <c r="PK1" s="98"/>
      <c r="PL1" s="98"/>
      <c r="PM1" s="98"/>
      <c r="PN1" s="98"/>
      <c r="PO1" s="98"/>
      <c r="PP1" s="98"/>
      <c r="PQ1" s="98"/>
      <c r="PR1" s="98"/>
      <c r="PS1" s="98"/>
      <c r="PT1" s="98"/>
      <c r="PU1" s="98"/>
      <c r="PV1" s="52" t="s">
        <v>178</v>
      </c>
      <c r="QG1" s="52" t="s">
        <v>171</v>
      </c>
      <c r="QH1" t="s">
        <v>34237</v>
      </c>
      <c r="QR1" s="189" t="s">
        <v>34238</v>
      </c>
      <c r="QT1" s="52" t="s">
        <v>34239</v>
      </c>
      <c r="QV1" s="189" t="s">
        <v>34240</v>
      </c>
      <c r="QX1" s="52" t="s">
        <v>34241</v>
      </c>
      <c r="QZ1" s="189" t="s">
        <v>34242</v>
      </c>
      <c r="RB1" s="52" t="s">
        <v>34243</v>
      </c>
      <c r="RD1" s="52" t="s">
        <v>173</v>
      </c>
      <c r="RG1" s="52" t="s">
        <v>34244</v>
      </c>
      <c r="RO1" s="52" t="s">
        <v>34245</v>
      </c>
      <c r="RP1" s="52"/>
      <c r="SC1" s="52" t="s">
        <v>34246</v>
      </c>
      <c r="SQ1" s="52" t="s">
        <v>34247</v>
      </c>
      <c r="TB1" s="52" t="s">
        <v>172</v>
      </c>
      <c r="TM1" s="52" t="s">
        <v>34248</v>
      </c>
      <c r="TP1" s="52" t="s">
        <v>34249</v>
      </c>
      <c r="UA1" s="52" t="s">
        <v>179</v>
      </c>
    </row>
    <row r="2" spans="1:559" x14ac:dyDescent="0.3">
      <c r="A2" t="s">
        <v>34250</v>
      </c>
      <c r="C2" t="s">
        <v>34251</v>
      </c>
      <c r="G2" t="s">
        <v>34252</v>
      </c>
      <c r="I2" t="s">
        <v>34253</v>
      </c>
      <c r="J2" t="s">
        <v>34253</v>
      </c>
      <c r="K2" t="s">
        <v>34253</v>
      </c>
      <c r="L2" t="s">
        <v>34253</v>
      </c>
      <c r="M2" t="s">
        <v>34253</v>
      </c>
      <c r="N2" t="s">
        <v>34253</v>
      </c>
      <c r="AG2" t="s">
        <v>34254</v>
      </c>
      <c r="BA2" t="s">
        <v>34255</v>
      </c>
      <c r="BL2" t="s">
        <v>34256</v>
      </c>
      <c r="BT2" t="s">
        <v>34256</v>
      </c>
      <c r="CX2" t="s">
        <v>252</v>
      </c>
      <c r="DO2" t="s">
        <v>241</v>
      </c>
      <c r="EQ2" t="s">
        <v>34257</v>
      </c>
      <c r="FE2" t="s">
        <v>34258</v>
      </c>
      <c r="FS2" t="s">
        <v>34259</v>
      </c>
      <c r="GD2" t="s">
        <v>34260</v>
      </c>
      <c r="GM2" t="s">
        <v>34261</v>
      </c>
      <c r="HD2" t="s">
        <v>34261</v>
      </c>
      <c r="HF2" t="s">
        <v>34262</v>
      </c>
      <c r="HW2" t="s">
        <v>34262</v>
      </c>
      <c r="HY2" t="s">
        <v>34263</v>
      </c>
      <c r="HZ2" t="s">
        <v>34264</v>
      </c>
      <c r="IJ2" t="s">
        <v>34265</v>
      </c>
      <c r="IU2" t="s">
        <v>34266</v>
      </c>
      <c r="JF2" t="s">
        <v>34267</v>
      </c>
      <c r="JQ2" t="s">
        <v>34268</v>
      </c>
      <c r="JR2" t="s">
        <v>34269</v>
      </c>
      <c r="KB2" t="s">
        <v>34270</v>
      </c>
      <c r="KK2" t="s">
        <v>34271</v>
      </c>
      <c r="KM2" t="s">
        <v>34272</v>
      </c>
      <c r="KX2" t="s">
        <v>34273</v>
      </c>
      <c r="LI2" t="s">
        <v>248</v>
      </c>
      <c r="LT2" t="s">
        <v>34274</v>
      </c>
      <c r="ME2" t="s">
        <v>34275</v>
      </c>
      <c r="MQ2" t="s">
        <v>34276</v>
      </c>
      <c r="NH2" t="s">
        <v>34277</v>
      </c>
      <c r="NR2" s="11" t="s">
        <v>34278</v>
      </c>
      <c r="OM2" s="11" t="s">
        <v>34279</v>
      </c>
      <c r="OV2" s="11" t="s">
        <v>34279</v>
      </c>
      <c r="PE2" s="98" t="s">
        <v>34209</v>
      </c>
      <c r="PF2" s="98" t="s">
        <v>34280</v>
      </c>
      <c r="PG2" s="98" t="s">
        <v>34281</v>
      </c>
      <c r="PH2" s="98" t="s">
        <v>34282</v>
      </c>
      <c r="PI2" s="98" t="s">
        <v>34283</v>
      </c>
      <c r="PJ2" s="98"/>
      <c r="PK2" s="98"/>
      <c r="PL2" s="98"/>
      <c r="PM2" s="98"/>
      <c r="PN2" s="98"/>
      <c r="PO2" s="98"/>
      <c r="PP2" s="98"/>
      <c r="PQ2" s="98"/>
      <c r="PR2" s="98"/>
      <c r="PS2" s="98"/>
      <c r="PT2" s="98"/>
      <c r="PU2" s="98"/>
      <c r="PV2" t="s">
        <v>34284</v>
      </c>
      <c r="QG2" t="s">
        <v>34285</v>
      </c>
      <c r="QR2" s="157" t="s">
        <v>34286</v>
      </c>
      <c r="QS2" s="22"/>
      <c r="QT2" s="22" t="s">
        <v>34286</v>
      </c>
      <c r="QU2" s="22"/>
      <c r="QV2" s="157" t="s">
        <v>34287</v>
      </c>
      <c r="QW2" s="22"/>
      <c r="QX2" s="22" t="s">
        <v>34287</v>
      </c>
      <c r="QY2" s="22"/>
      <c r="QZ2" s="157" t="s">
        <v>34288</v>
      </c>
      <c r="RA2" s="22"/>
      <c r="RB2" s="22" t="s">
        <v>34288</v>
      </c>
      <c r="RC2" s="22"/>
      <c r="RG2" s="11" t="s">
        <v>34289</v>
      </c>
      <c r="RO2" t="s">
        <v>34290</v>
      </c>
      <c r="SC2" t="s">
        <v>236</v>
      </c>
      <c r="SQ2" t="s">
        <v>34291</v>
      </c>
      <c r="TB2" t="s">
        <v>34292</v>
      </c>
      <c r="TM2" t="s">
        <v>34293</v>
      </c>
      <c r="TP2" t="s">
        <v>34294</v>
      </c>
    </row>
    <row r="3" spans="1:559" x14ac:dyDescent="0.3">
      <c r="A3" t="s">
        <v>34295</v>
      </c>
      <c r="C3" t="s">
        <v>34296</v>
      </c>
      <c r="G3" t="s">
        <v>34297</v>
      </c>
      <c r="AG3" t="s">
        <v>34298</v>
      </c>
      <c r="BA3" t="s">
        <v>34299</v>
      </c>
      <c r="BT3" t="s">
        <v>34300</v>
      </c>
      <c r="CX3" t="s">
        <v>34298</v>
      </c>
      <c r="DO3" t="s">
        <v>34297</v>
      </c>
      <c r="EF3" t="s">
        <v>34298</v>
      </c>
      <c r="EQ3" t="s">
        <v>34297</v>
      </c>
      <c r="FE3" t="s">
        <v>34297</v>
      </c>
      <c r="FS3" t="s">
        <v>34298</v>
      </c>
      <c r="GD3" t="s">
        <v>34297</v>
      </c>
      <c r="GM3" t="s">
        <v>34297</v>
      </c>
      <c r="HD3" t="s">
        <v>34297</v>
      </c>
      <c r="HF3" t="s">
        <v>34297</v>
      </c>
      <c r="HW3" t="s">
        <v>34297</v>
      </c>
      <c r="HY3" t="s">
        <v>34297</v>
      </c>
      <c r="IJ3" t="s">
        <v>34297</v>
      </c>
      <c r="IU3" t="s">
        <v>34297</v>
      </c>
      <c r="JF3" t="s">
        <v>34298</v>
      </c>
      <c r="JQ3" t="s">
        <v>34297</v>
      </c>
      <c r="KB3" t="s">
        <v>34297</v>
      </c>
      <c r="KK3" t="s">
        <v>34296</v>
      </c>
      <c r="KM3" t="s">
        <v>34298</v>
      </c>
      <c r="KX3" t="s">
        <v>34298</v>
      </c>
      <c r="LI3" t="s">
        <v>34298</v>
      </c>
      <c r="LT3" t="s">
        <v>34298</v>
      </c>
      <c r="ME3" t="s">
        <v>34297</v>
      </c>
      <c r="MQ3" t="s">
        <v>34298</v>
      </c>
      <c r="NH3" t="s">
        <v>34298</v>
      </c>
      <c r="NR3" t="s">
        <v>34298</v>
      </c>
      <c r="OM3" t="s">
        <v>34298</v>
      </c>
      <c r="OV3" t="s">
        <v>34298</v>
      </c>
      <c r="PE3" s="98" t="s">
        <v>34297</v>
      </c>
      <c r="PF3" s="98"/>
      <c r="PG3" s="98"/>
      <c r="PH3" s="98"/>
      <c r="PI3" s="98"/>
      <c r="PJ3" s="98"/>
      <c r="PK3" s="98"/>
      <c r="PL3" s="98"/>
      <c r="PM3" s="98"/>
      <c r="PN3" s="98"/>
      <c r="PO3" s="98"/>
      <c r="PP3" s="98"/>
      <c r="PQ3" s="98"/>
      <c r="PR3" s="98"/>
      <c r="PS3" s="98"/>
      <c r="PT3" s="98"/>
      <c r="PU3" s="98"/>
      <c r="PV3" t="s">
        <v>34298</v>
      </c>
      <c r="QG3" t="s">
        <v>34298</v>
      </c>
      <c r="RG3" t="s">
        <v>34297</v>
      </c>
      <c r="RO3" t="s">
        <v>34297</v>
      </c>
      <c r="SC3" t="s">
        <v>34297</v>
      </c>
      <c r="SQ3" t="s">
        <v>34298</v>
      </c>
      <c r="TB3" t="s">
        <v>34298</v>
      </c>
      <c r="TP3" t="s">
        <v>34298</v>
      </c>
      <c r="UA3" t="s">
        <v>34297</v>
      </c>
    </row>
    <row r="4" spans="1:559" s="22" customFormat="1" x14ac:dyDescent="0.3">
      <c r="A4" s="22" t="s">
        <v>34301</v>
      </c>
      <c r="C4" s="22" t="s">
        <v>34302</v>
      </c>
      <c r="F4"/>
      <c r="G4" s="22" t="s">
        <v>299</v>
      </c>
      <c r="W4" s="116" t="s">
        <v>34303</v>
      </c>
      <c r="X4" s="116"/>
      <c r="Y4" s="22" t="s">
        <v>34304</v>
      </c>
      <c r="Z4" s="22" t="s">
        <v>34305</v>
      </c>
      <c r="AA4" s="22" t="s">
        <v>34305</v>
      </c>
      <c r="AB4" s="22" t="s">
        <v>34305</v>
      </c>
      <c r="AC4" s="22" t="s">
        <v>34305</v>
      </c>
      <c r="AD4" s="22" t="s">
        <v>34305</v>
      </c>
      <c r="AG4" s="22" t="s">
        <v>299</v>
      </c>
      <c r="BA4" s="22" t="s">
        <v>299</v>
      </c>
      <c r="BL4" s="22" t="s">
        <v>34306</v>
      </c>
      <c r="BO4"/>
      <c r="BP4"/>
      <c r="BQ4"/>
      <c r="BR4"/>
      <c r="BS4"/>
      <c r="BT4" s="22" t="s">
        <v>34307</v>
      </c>
      <c r="BU4"/>
      <c r="BV4"/>
      <c r="BW4"/>
      <c r="BX4"/>
      <c r="BY4"/>
      <c r="BZ4"/>
      <c r="CA4"/>
      <c r="CB4"/>
      <c r="CC4"/>
      <c r="CD4"/>
      <c r="CE4"/>
      <c r="CF4"/>
      <c r="CG4"/>
      <c r="CH4"/>
      <c r="CI4"/>
      <c r="CJ4"/>
      <c r="CK4"/>
      <c r="CL4"/>
      <c r="CM4"/>
      <c r="CN4"/>
      <c r="CO4"/>
      <c r="CP4"/>
      <c r="CQ4"/>
      <c r="CR4"/>
      <c r="CS4"/>
      <c r="CT4"/>
      <c r="CU4"/>
      <c r="CV4"/>
      <c r="CW4"/>
      <c r="CX4" s="22" t="s">
        <v>299</v>
      </c>
      <c r="DO4" s="22" t="s">
        <v>34302</v>
      </c>
      <c r="EF4" s="22" t="s">
        <v>299</v>
      </c>
      <c r="EQ4" s="22" t="s">
        <v>299</v>
      </c>
      <c r="FE4" s="22" t="s">
        <v>299</v>
      </c>
      <c r="FS4" s="22" t="s">
        <v>299</v>
      </c>
      <c r="GD4" s="22" t="s">
        <v>34302</v>
      </c>
      <c r="GM4" s="22" t="s">
        <v>34306</v>
      </c>
      <c r="HD4" s="22" t="s">
        <v>34308</v>
      </c>
      <c r="HF4" s="22" t="s">
        <v>34306</v>
      </c>
      <c r="HW4" s="22" t="s">
        <v>34306</v>
      </c>
      <c r="HY4" s="22" t="s">
        <v>34306</v>
      </c>
      <c r="IJ4" s="22" t="s">
        <v>34306</v>
      </c>
      <c r="IU4" s="22" t="s">
        <v>34306</v>
      </c>
      <c r="JF4" s="22" t="s">
        <v>299</v>
      </c>
      <c r="KB4" s="22" t="s">
        <v>34306</v>
      </c>
      <c r="KK4" s="22" t="s">
        <v>34306</v>
      </c>
      <c r="KM4" s="22" t="s">
        <v>299</v>
      </c>
      <c r="KX4" s="22" t="s">
        <v>299</v>
      </c>
      <c r="LI4" s="22" t="s">
        <v>299</v>
      </c>
      <c r="LT4" s="22" t="s">
        <v>299</v>
      </c>
      <c r="ME4" s="22" t="s">
        <v>299</v>
      </c>
      <c r="MQ4" s="22" t="s">
        <v>299</v>
      </c>
      <c r="NH4" s="22" t="s">
        <v>34306</v>
      </c>
      <c r="NR4" s="22" t="s">
        <v>34306</v>
      </c>
      <c r="OM4" s="22" t="s">
        <v>34306</v>
      </c>
      <c r="OV4" s="22" t="s">
        <v>34306</v>
      </c>
      <c r="PE4" s="120"/>
      <c r="PF4" s="120"/>
      <c r="PG4" s="120"/>
      <c r="PH4" s="120"/>
      <c r="PI4" s="120"/>
      <c r="PJ4" s="120"/>
      <c r="PK4" s="120"/>
      <c r="PL4" s="120"/>
      <c r="PM4" s="120"/>
      <c r="PN4" s="120"/>
      <c r="PO4" s="120"/>
      <c r="PP4" s="120"/>
      <c r="PQ4" s="120"/>
      <c r="PR4" s="120"/>
      <c r="PS4" s="120"/>
      <c r="PT4" s="120"/>
      <c r="PU4" s="120"/>
      <c r="PV4" s="22" t="s">
        <v>299</v>
      </c>
      <c r="QG4" s="22" t="s">
        <v>299</v>
      </c>
      <c r="QR4" s="157"/>
      <c r="QV4" s="157"/>
      <c r="QZ4" s="157"/>
      <c r="RG4" s="22" t="s">
        <v>34306</v>
      </c>
      <c r="RO4" s="22" t="s">
        <v>299</v>
      </c>
      <c r="SC4" s="22" t="s">
        <v>299</v>
      </c>
      <c r="SQ4" s="22" t="s">
        <v>299</v>
      </c>
      <c r="TB4" s="22" t="s">
        <v>299</v>
      </c>
      <c r="TM4" s="22" t="s">
        <v>34309</v>
      </c>
      <c r="TP4" s="22" t="s">
        <v>299</v>
      </c>
      <c r="UA4" s="22" t="s">
        <v>299</v>
      </c>
    </row>
    <row r="5" spans="1:559" s="22" customFormat="1" x14ac:dyDescent="0.3">
      <c r="A5" s="22" t="s">
        <v>34310</v>
      </c>
      <c r="C5" t="s">
        <v>19</v>
      </c>
      <c r="D5" t="s">
        <v>34311</v>
      </c>
      <c r="E5" t="s">
        <v>34312</v>
      </c>
      <c r="F5"/>
      <c r="G5" s="22" t="s">
        <v>143</v>
      </c>
      <c r="H5" s="22" t="s">
        <v>297</v>
      </c>
      <c r="I5" s="22" t="s">
        <v>291</v>
      </c>
      <c r="J5" s="22" t="s">
        <v>292</v>
      </c>
      <c r="K5" s="22" t="s">
        <v>293</v>
      </c>
      <c r="L5" s="22" t="s">
        <v>294</v>
      </c>
      <c r="M5" s="22" t="s">
        <v>295</v>
      </c>
      <c r="N5" s="22" t="s">
        <v>296</v>
      </c>
      <c r="O5" s="269" t="s">
        <v>34781</v>
      </c>
      <c r="P5" s="269" t="s">
        <v>36059</v>
      </c>
      <c r="Q5" s="269" t="s">
        <v>36448</v>
      </c>
      <c r="R5" s="269" t="s">
        <v>36969</v>
      </c>
      <c r="S5" s="269" t="s">
        <v>37144</v>
      </c>
      <c r="T5" s="269" t="s">
        <v>36348</v>
      </c>
      <c r="U5" s="22" t="s">
        <v>298</v>
      </c>
      <c r="V5" s="22" t="s">
        <v>299</v>
      </c>
      <c r="W5" s="22" t="s">
        <v>300</v>
      </c>
      <c r="X5" s="22" t="s">
        <v>301</v>
      </c>
      <c r="Y5" s="22" t="s">
        <v>302</v>
      </c>
      <c r="Z5" s="22" t="s">
        <v>303</v>
      </c>
      <c r="AA5" s="22" t="s">
        <v>304</v>
      </c>
      <c r="AB5" s="22" t="s">
        <v>305</v>
      </c>
      <c r="AC5" s="22" t="s">
        <v>306</v>
      </c>
      <c r="AD5" s="22" t="s">
        <v>307</v>
      </c>
      <c r="AE5" s="22" t="s">
        <v>308</v>
      </c>
      <c r="AG5" s="32" t="s">
        <v>19</v>
      </c>
      <c r="AH5" s="22" t="s">
        <v>143</v>
      </c>
      <c r="AI5" s="22" t="s">
        <v>297</v>
      </c>
      <c r="AJ5" s="121" t="s">
        <v>291</v>
      </c>
      <c r="AK5" s="121" t="s">
        <v>292</v>
      </c>
      <c r="AL5" s="121" t="s">
        <v>293</v>
      </c>
      <c r="AM5" s="121" t="s">
        <v>294</v>
      </c>
      <c r="AN5" s="121" t="s">
        <v>295</v>
      </c>
      <c r="AO5" s="121" t="s">
        <v>296</v>
      </c>
      <c r="AP5" s="269" t="s">
        <v>34781</v>
      </c>
      <c r="AQ5" s="269" t="s">
        <v>36059</v>
      </c>
      <c r="AR5" s="269" t="s">
        <v>36448</v>
      </c>
      <c r="AS5" s="269" t="s">
        <v>36969</v>
      </c>
      <c r="AT5" s="269" t="s">
        <v>37144</v>
      </c>
      <c r="AU5" s="269" t="s">
        <v>36348</v>
      </c>
      <c r="AV5" s="22" t="s">
        <v>299</v>
      </c>
      <c r="AW5" s="22" t="s">
        <v>34313</v>
      </c>
      <c r="AY5" s="129" t="s">
        <v>34314</v>
      </c>
      <c r="BA5" s="22" t="s">
        <v>143</v>
      </c>
      <c r="BB5" s="22" t="s">
        <v>297</v>
      </c>
      <c r="BC5" s="22" t="s">
        <v>291</v>
      </c>
      <c r="BD5" s="22" t="s">
        <v>292</v>
      </c>
      <c r="BE5" s="22" t="s">
        <v>293</v>
      </c>
      <c r="BF5" s="22" t="s">
        <v>294</v>
      </c>
      <c r="BG5" s="22" t="s">
        <v>296</v>
      </c>
      <c r="BH5" s="22" t="s">
        <v>295</v>
      </c>
      <c r="BI5" s="22" t="s">
        <v>299</v>
      </c>
      <c r="BJ5" s="22" t="s">
        <v>34313</v>
      </c>
      <c r="BL5" s="22" t="s">
        <v>143</v>
      </c>
      <c r="BM5" s="22" t="s">
        <v>291</v>
      </c>
      <c r="BN5" s="22" t="s">
        <v>292</v>
      </c>
      <c r="BO5" s="22" t="s">
        <v>293</v>
      </c>
      <c r="BP5" s="22" t="s">
        <v>294</v>
      </c>
      <c r="BQ5" s="22" t="s">
        <v>296</v>
      </c>
      <c r="BR5" s="22" t="s">
        <v>295</v>
      </c>
      <c r="BS5"/>
      <c r="BT5" s="159" t="s">
        <v>34315</v>
      </c>
      <c r="BU5" s="160" t="s">
        <v>34316</v>
      </c>
      <c r="BV5" s="160" t="s">
        <v>34317</v>
      </c>
      <c r="BW5" s="160" t="s">
        <v>34318</v>
      </c>
      <c r="BX5" s="160" t="s">
        <v>34319</v>
      </c>
      <c r="BY5" s="160" t="s">
        <v>34320</v>
      </c>
      <c r="BZ5" s="160" t="s">
        <v>34321</v>
      </c>
      <c r="CA5" s="160" t="s">
        <v>34322</v>
      </c>
      <c r="CB5" s="160" t="s">
        <v>34323</v>
      </c>
      <c r="CC5" s="160" t="s">
        <v>34324</v>
      </c>
      <c r="CD5" s="160" t="s">
        <v>34325</v>
      </c>
      <c r="CE5" s="160" t="s">
        <v>34326</v>
      </c>
      <c r="CF5" s="160" t="s">
        <v>34327</v>
      </c>
      <c r="CG5" s="160" t="s">
        <v>34328</v>
      </c>
      <c r="CH5" s="160" t="s">
        <v>34329</v>
      </c>
      <c r="CI5" s="160" t="s">
        <v>34330</v>
      </c>
      <c r="CJ5" s="160" t="s">
        <v>34331</v>
      </c>
      <c r="CK5" s="160" t="s">
        <v>34332</v>
      </c>
      <c r="CL5" s="160" t="s">
        <v>34333</v>
      </c>
      <c r="CM5" s="160" t="s">
        <v>34334</v>
      </c>
      <c r="CN5" s="160" t="s">
        <v>34335</v>
      </c>
      <c r="CO5" s="160" t="s">
        <v>34336</v>
      </c>
      <c r="CP5" s="160" t="s">
        <v>34337</v>
      </c>
      <c r="CQ5" s="160" t="s">
        <v>34338</v>
      </c>
      <c r="CR5" s="160" t="s">
        <v>34339</v>
      </c>
      <c r="CS5" s="160" t="s">
        <v>34340</v>
      </c>
      <c r="CT5" s="160" t="s">
        <v>34341</v>
      </c>
      <c r="CU5" s="160" t="s">
        <v>34342</v>
      </c>
      <c r="CV5" s="160" t="s">
        <v>34343</v>
      </c>
      <c r="CW5"/>
      <c r="CX5" s="22" t="s">
        <v>143</v>
      </c>
      <c r="CY5" s="22" t="s">
        <v>297</v>
      </c>
      <c r="CZ5" s="22" t="s">
        <v>291</v>
      </c>
      <c r="DA5" s="22" t="s">
        <v>292</v>
      </c>
      <c r="DB5" s="22" t="s">
        <v>293</v>
      </c>
      <c r="DC5" s="22" t="s">
        <v>294</v>
      </c>
      <c r="DD5" s="22" t="s">
        <v>296</v>
      </c>
      <c r="DE5" s="22" t="s">
        <v>295</v>
      </c>
      <c r="DF5" s="271" t="s">
        <v>34781</v>
      </c>
      <c r="DG5" s="271" t="s">
        <v>36059</v>
      </c>
      <c r="DH5" s="271" t="s">
        <v>36448</v>
      </c>
      <c r="DI5" s="271" t="s">
        <v>36969</v>
      </c>
      <c r="DJ5" s="271" t="s">
        <v>37144</v>
      </c>
      <c r="DK5" s="271" t="s">
        <v>36348</v>
      </c>
      <c r="DL5" s="22" t="s">
        <v>299</v>
      </c>
      <c r="DM5" s="22" t="s">
        <v>34313</v>
      </c>
      <c r="DO5" s="22" t="s">
        <v>143</v>
      </c>
      <c r="DP5" s="22" t="s">
        <v>291</v>
      </c>
      <c r="DQ5" s="22" t="s">
        <v>292</v>
      </c>
      <c r="DR5" s="22" t="s">
        <v>293</v>
      </c>
      <c r="DS5" s="22" t="s">
        <v>294</v>
      </c>
      <c r="DT5" s="22" t="s">
        <v>296</v>
      </c>
      <c r="DU5" s="22" t="s">
        <v>295</v>
      </c>
      <c r="DV5" s="269" t="s">
        <v>34781</v>
      </c>
      <c r="DW5" s="269" t="s">
        <v>36059</v>
      </c>
      <c r="DX5" s="269" t="s">
        <v>36448</v>
      </c>
      <c r="DY5" s="269" t="s">
        <v>36969</v>
      </c>
      <c r="DZ5" s="269" t="s">
        <v>37144</v>
      </c>
      <c r="EA5" s="269" t="s">
        <v>36348</v>
      </c>
      <c r="EB5" s="22" t="s">
        <v>298</v>
      </c>
      <c r="EC5" s="22" t="s">
        <v>34344</v>
      </c>
      <c r="ED5" s="22" t="s">
        <v>34345</v>
      </c>
      <c r="EF5" s="22" t="s">
        <v>143</v>
      </c>
      <c r="EG5" s="22" t="s">
        <v>297</v>
      </c>
      <c r="EH5" s="22" t="s">
        <v>291</v>
      </c>
      <c r="EI5" s="22" t="s">
        <v>292</v>
      </c>
      <c r="EJ5" s="22" t="s">
        <v>293</v>
      </c>
      <c r="EK5" s="22" t="s">
        <v>294</v>
      </c>
      <c r="EL5" s="22" t="s">
        <v>296</v>
      </c>
      <c r="EM5" s="22" t="s">
        <v>295</v>
      </c>
      <c r="EN5" s="22" t="s">
        <v>299</v>
      </c>
      <c r="EO5" s="22" t="s">
        <v>34313</v>
      </c>
      <c r="EQ5" s="22" t="s">
        <v>143</v>
      </c>
      <c r="ER5" s="22" t="s">
        <v>297</v>
      </c>
      <c r="ES5" s="22" t="s">
        <v>291</v>
      </c>
      <c r="ET5" s="22" t="s">
        <v>292</v>
      </c>
      <c r="EU5" s="22" t="s">
        <v>293</v>
      </c>
      <c r="EV5" s="22" t="s">
        <v>294</v>
      </c>
      <c r="EW5" s="22" t="s">
        <v>296</v>
      </c>
      <c r="EX5" s="22" t="s">
        <v>295</v>
      </c>
      <c r="EY5" s="22" t="s">
        <v>298</v>
      </c>
      <c r="EZ5" s="22" t="s">
        <v>34344</v>
      </c>
      <c r="FA5" s="22" t="s">
        <v>34346</v>
      </c>
      <c r="FB5" s="22" t="s">
        <v>299</v>
      </c>
      <c r="FC5" s="22" t="s">
        <v>34313</v>
      </c>
      <c r="FE5" s="22" t="s">
        <v>143</v>
      </c>
      <c r="FF5" s="22" t="s">
        <v>297</v>
      </c>
      <c r="FG5" s="22" t="s">
        <v>291</v>
      </c>
      <c r="FH5" s="22" t="s">
        <v>292</v>
      </c>
      <c r="FI5" s="22" t="s">
        <v>293</v>
      </c>
      <c r="FJ5" s="22" t="s">
        <v>294</v>
      </c>
      <c r="FK5" s="22" t="s">
        <v>296</v>
      </c>
      <c r="FL5" s="22" t="s">
        <v>295</v>
      </c>
      <c r="FM5" s="22" t="s">
        <v>298</v>
      </c>
      <c r="FN5" s="22" t="s">
        <v>34344</v>
      </c>
      <c r="FO5" s="22" t="s">
        <v>34346</v>
      </c>
      <c r="FP5" s="22" t="s">
        <v>299</v>
      </c>
      <c r="FQ5" s="22" t="s">
        <v>34313</v>
      </c>
      <c r="FS5" s="96" t="s">
        <v>143</v>
      </c>
      <c r="FT5" s="96" t="s">
        <v>297</v>
      </c>
      <c r="FU5" s="96" t="s">
        <v>291</v>
      </c>
      <c r="FV5" s="96" t="s">
        <v>292</v>
      </c>
      <c r="FW5" s="96" t="s">
        <v>293</v>
      </c>
      <c r="FX5" s="96" t="s">
        <v>294</v>
      </c>
      <c r="FY5" s="96" t="s">
        <v>296</v>
      </c>
      <c r="FZ5" s="96" t="s">
        <v>295</v>
      </c>
      <c r="GA5" s="96" t="s">
        <v>299</v>
      </c>
      <c r="GB5" s="96" t="s">
        <v>34313</v>
      </c>
      <c r="GD5" s="22" t="s">
        <v>143</v>
      </c>
      <c r="GE5" s="22" t="s">
        <v>291</v>
      </c>
      <c r="GF5" s="22" t="s">
        <v>292</v>
      </c>
      <c r="GG5" s="22" t="s">
        <v>293</v>
      </c>
      <c r="GH5" s="22" t="s">
        <v>294</v>
      </c>
      <c r="GI5" s="22" t="s">
        <v>296</v>
      </c>
      <c r="GJ5" s="22" t="s">
        <v>295</v>
      </c>
      <c r="GK5" s="22" t="s">
        <v>34344</v>
      </c>
      <c r="GM5" s="22" t="s">
        <v>34347</v>
      </c>
      <c r="GN5" s="22" t="s">
        <v>34348</v>
      </c>
      <c r="GO5" s="22" t="s">
        <v>34349</v>
      </c>
      <c r="GP5" s="22" t="s">
        <v>34350</v>
      </c>
      <c r="GQ5" s="22" t="s">
        <v>34351</v>
      </c>
      <c r="GR5" s="22" t="s">
        <v>34352</v>
      </c>
      <c r="GS5" s="22" t="s">
        <v>34353</v>
      </c>
      <c r="GT5" s="22" t="s">
        <v>34354</v>
      </c>
      <c r="GU5" s="22" t="s">
        <v>34321</v>
      </c>
      <c r="GV5" s="22" t="s">
        <v>34320</v>
      </c>
      <c r="GW5" s="22" t="s">
        <v>34342</v>
      </c>
      <c r="GX5" s="22" t="s">
        <v>34336</v>
      </c>
      <c r="GY5" s="22" t="s">
        <v>34330</v>
      </c>
      <c r="GZ5" s="22" t="s">
        <v>34317</v>
      </c>
      <c r="HA5" s="22" t="s">
        <v>34338</v>
      </c>
      <c r="HB5" s="22" t="s">
        <v>34355</v>
      </c>
      <c r="HD5" s="74" t="s">
        <v>34356</v>
      </c>
      <c r="HF5" s="22" t="s">
        <v>34357</v>
      </c>
      <c r="HG5" s="22" t="s">
        <v>34358</v>
      </c>
      <c r="HH5" s="22" t="s">
        <v>34359</v>
      </c>
      <c r="HI5" s="22" t="s">
        <v>34360</v>
      </c>
      <c r="HJ5" s="22" t="s">
        <v>34361</v>
      </c>
      <c r="HK5" s="22" t="s">
        <v>34362</v>
      </c>
      <c r="HL5" s="22" t="s">
        <v>34363</v>
      </c>
      <c r="HM5" s="22" t="s">
        <v>34364</v>
      </c>
      <c r="HN5" s="22" t="s">
        <v>34321</v>
      </c>
      <c r="HO5" s="22" t="s">
        <v>34320</v>
      </c>
      <c r="HP5" s="22" t="s">
        <v>34342</v>
      </c>
      <c r="HQ5" s="22" t="s">
        <v>34336</v>
      </c>
      <c r="HR5" s="22" t="s">
        <v>34330</v>
      </c>
      <c r="HS5" s="22" t="s">
        <v>34317</v>
      </c>
      <c r="HT5" s="22" t="s">
        <v>34338</v>
      </c>
      <c r="HU5" s="22" t="s">
        <v>34355</v>
      </c>
      <c r="HW5" s="160" t="s">
        <v>34356</v>
      </c>
      <c r="HY5" s="122" t="s">
        <v>143</v>
      </c>
      <c r="HZ5" s="96" t="s">
        <v>291</v>
      </c>
      <c r="IA5" s="96" t="s">
        <v>292</v>
      </c>
      <c r="IB5" s="96" t="s">
        <v>293</v>
      </c>
      <c r="IC5" s="96" t="s">
        <v>294</v>
      </c>
      <c r="ID5" s="96" t="s">
        <v>296</v>
      </c>
      <c r="IE5" s="96" t="s">
        <v>295</v>
      </c>
      <c r="IF5" s="96" t="s">
        <v>298</v>
      </c>
      <c r="IG5" s="96" t="s">
        <v>34344</v>
      </c>
      <c r="IH5" s="96" t="s">
        <v>34345</v>
      </c>
      <c r="IJ5" s="96" t="s">
        <v>143</v>
      </c>
      <c r="IK5" s="96" t="s">
        <v>291</v>
      </c>
      <c r="IL5" s="96" t="s">
        <v>292</v>
      </c>
      <c r="IM5" s="96" t="s">
        <v>293</v>
      </c>
      <c r="IN5" s="96" t="s">
        <v>294</v>
      </c>
      <c r="IO5" s="96" t="s">
        <v>296</v>
      </c>
      <c r="IP5" s="96" t="s">
        <v>295</v>
      </c>
      <c r="IQ5" s="96" t="s">
        <v>298</v>
      </c>
      <c r="IR5" s="96" t="s">
        <v>34344</v>
      </c>
      <c r="IS5" s="96" t="s">
        <v>34345</v>
      </c>
      <c r="IU5" s="122" t="s">
        <v>143</v>
      </c>
      <c r="IV5" s="96" t="s">
        <v>291</v>
      </c>
      <c r="IW5" s="96" t="s">
        <v>292</v>
      </c>
      <c r="IX5" s="96" t="s">
        <v>293</v>
      </c>
      <c r="IY5" s="96" t="s">
        <v>294</v>
      </c>
      <c r="IZ5" s="96" t="s">
        <v>296</v>
      </c>
      <c r="JA5" s="96" t="s">
        <v>295</v>
      </c>
      <c r="JB5" s="96" t="s">
        <v>298</v>
      </c>
      <c r="JC5" s="96" t="s">
        <v>34344</v>
      </c>
      <c r="JD5" s="96" t="s">
        <v>34345</v>
      </c>
      <c r="JF5" s="22" t="s">
        <v>143</v>
      </c>
      <c r="JG5" s="22" t="s">
        <v>297</v>
      </c>
      <c r="JH5" s="22" t="s">
        <v>291</v>
      </c>
      <c r="JI5" s="22" t="s">
        <v>292</v>
      </c>
      <c r="JJ5" s="22" t="s">
        <v>293</v>
      </c>
      <c r="JK5" s="22" t="s">
        <v>294</v>
      </c>
      <c r="JL5" s="22" t="s">
        <v>296</v>
      </c>
      <c r="JM5" s="22" t="s">
        <v>295</v>
      </c>
      <c r="JN5" s="22" t="s">
        <v>299</v>
      </c>
      <c r="JO5" s="22" t="s">
        <v>34313</v>
      </c>
      <c r="JQ5" s="22" t="s">
        <v>143</v>
      </c>
      <c r="JR5" s="22" t="s">
        <v>291</v>
      </c>
      <c r="JS5" s="22" t="s">
        <v>292</v>
      </c>
      <c r="JT5" s="22" t="s">
        <v>293</v>
      </c>
      <c r="JU5" s="22" t="s">
        <v>294</v>
      </c>
      <c r="JV5" s="22" t="s">
        <v>296</v>
      </c>
      <c r="JW5" s="22" t="s">
        <v>295</v>
      </c>
      <c r="JX5" s="22" t="s">
        <v>298</v>
      </c>
      <c r="JY5" s="22" t="s">
        <v>34344</v>
      </c>
      <c r="JZ5" s="22" t="s">
        <v>34345</v>
      </c>
      <c r="KB5" s="122" t="s">
        <v>143</v>
      </c>
      <c r="KC5" s="96" t="s">
        <v>291</v>
      </c>
      <c r="KD5" s="96" t="s">
        <v>292</v>
      </c>
      <c r="KE5" s="96" t="s">
        <v>293</v>
      </c>
      <c r="KF5" s="96" t="s">
        <v>294</v>
      </c>
      <c r="KG5" s="96" t="s">
        <v>296</v>
      </c>
      <c r="KH5" s="123" t="s">
        <v>295</v>
      </c>
      <c r="KI5" s="96" t="s">
        <v>298</v>
      </c>
      <c r="KK5" s="22" t="s">
        <v>34365</v>
      </c>
      <c r="KM5" s="22" t="s">
        <v>143</v>
      </c>
      <c r="KN5" s="22" t="s">
        <v>297</v>
      </c>
      <c r="KO5" s="22" t="s">
        <v>291</v>
      </c>
      <c r="KP5" s="22" t="s">
        <v>292</v>
      </c>
      <c r="KQ5" s="22" t="s">
        <v>293</v>
      </c>
      <c r="KR5" s="22" t="s">
        <v>294</v>
      </c>
      <c r="KS5" s="22" t="s">
        <v>296</v>
      </c>
      <c r="KT5" s="22" t="s">
        <v>295</v>
      </c>
      <c r="KU5" s="22" t="s">
        <v>299</v>
      </c>
      <c r="KV5" s="22" t="s">
        <v>34313</v>
      </c>
      <c r="KX5" s="22" t="s">
        <v>143</v>
      </c>
      <c r="KY5" s="22" t="s">
        <v>297</v>
      </c>
      <c r="KZ5" s="22" t="s">
        <v>291</v>
      </c>
      <c r="LA5" s="22" t="s">
        <v>292</v>
      </c>
      <c r="LB5" s="22" t="s">
        <v>293</v>
      </c>
      <c r="LC5" s="22" t="s">
        <v>294</v>
      </c>
      <c r="LD5" s="22" t="s">
        <v>296</v>
      </c>
      <c r="LE5" s="22" t="s">
        <v>295</v>
      </c>
      <c r="LF5" s="22" t="s">
        <v>299</v>
      </c>
      <c r="LG5" s="22" t="s">
        <v>34313</v>
      </c>
      <c r="LI5" s="22" t="s">
        <v>143</v>
      </c>
      <c r="LJ5" s="22" t="s">
        <v>297</v>
      </c>
      <c r="LK5" s="22" t="s">
        <v>291</v>
      </c>
      <c r="LL5" s="22" t="s">
        <v>292</v>
      </c>
      <c r="LM5" s="22" t="s">
        <v>293</v>
      </c>
      <c r="LN5" s="22" t="s">
        <v>294</v>
      </c>
      <c r="LO5" s="22" t="s">
        <v>296</v>
      </c>
      <c r="LP5" s="22" t="s">
        <v>295</v>
      </c>
      <c r="LQ5" s="22" t="s">
        <v>299</v>
      </c>
      <c r="LR5" s="22" t="s">
        <v>34313</v>
      </c>
      <c r="LT5" s="22" t="s">
        <v>143</v>
      </c>
      <c r="LU5" s="22" t="s">
        <v>297</v>
      </c>
      <c r="LV5" s="22" t="s">
        <v>291</v>
      </c>
      <c r="LW5" s="22" t="s">
        <v>292</v>
      </c>
      <c r="LX5" s="22" t="s">
        <v>293</v>
      </c>
      <c r="LY5" s="22" t="s">
        <v>294</v>
      </c>
      <c r="LZ5" s="22" t="s">
        <v>296</v>
      </c>
      <c r="MA5" s="22" t="s">
        <v>295</v>
      </c>
      <c r="MB5" s="22" t="s">
        <v>299</v>
      </c>
      <c r="MC5" s="22" t="s">
        <v>34313</v>
      </c>
      <c r="ME5" s="22" t="s">
        <v>143</v>
      </c>
      <c r="MF5" s="22" t="s">
        <v>297</v>
      </c>
      <c r="MG5" s="22" t="s">
        <v>291</v>
      </c>
      <c r="MH5" s="22" t="s">
        <v>292</v>
      </c>
      <c r="MI5" s="22" t="s">
        <v>293</v>
      </c>
      <c r="MJ5" s="22" t="s">
        <v>294</v>
      </c>
      <c r="MK5" s="22" t="s">
        <v>296</v>
      </c>
      <c r="ML5" s="22" t="s">
        <v>295</v>
      </c>
      <c r="MM5" s="22" t="s">
        <v>298</v>
      </c>
      <c r="MN5" s="22" t="s">
        <v>299</v>
      </c>
      <c r="MO5" s="22" t="s">
        <v>34313</v>
      </c>
      <c r="MQ5" s="22" t="s">
        <v>143</v>
      </c>
      <c r="MR5" s="22" t="s">
        <v>297</v>
      </c>
      <c r="MS5" s="22" t="s">
        <v>291</v>
      </c>
      <c r="MT5" s="22" t="s">
        <v>292</v>
      </c>
      <c r="MU5" s="22" t="s">
        <v>293</v>
      </c>
      <c r="MV5" s="22" t="s">
        <v>294</v>
      </c>
      <c r="MW5" s="22" t="s">
        <v>296</v>
      </c>
      <c r="MX5" s="22" t="s">
        <v>295</v>
      </c>
      <c r="MY5" s="269" t="s">
        <v>34781</v>
      </c>
      <c r="MZ5" s="269" t="s">
        <v>36059</v>
      </c>
      <c r="NA5" s="269" t="s">
        <v>36448</v>
      </c>
      <c r="NB5" s="269" t="s">
        <v>36969</v>
      </c>
      <c r="NC5" s="269" t="s">
        <v>37144</v>
      </c>
      <c r="ND5" s="269" t="s">
        <v>36348</v>
      </c>
      <c r="NE5" s="22" t="s">
        <v>299</v>
      </c>
      <c r="NF5" s="22" t="s">
        <v>34313</v>
      </c>
      <c r="NH5" s="22" t="s">
        <v>143</v>
      </c>
      <c r="NI5" s="22" t="s">
        <v>291</v>
      </c>
      <c r="NJ5" s="22" t="s">
        <v>292</v>
      </c>
      <c r="NK5" s="22" t="s">
        <v>293</v>
      </c>
      <c r="NL5" s="22" t="s">
        <v>294</v>
      </c>
      <c r="NM5" s="22" t="s">
        <v>296</v>
      </c>
      <c r="NN5" s="22" t="s">
        <v>295</v>
      </c>
      <c r="NO5" s="22" t="s">
        <v>34344</v>
      </c>
      <c r="NP5" s="22" t="s">
        <v>34313</v>
      </c>
      <c r="NR5" s="22" t="s">
        <v>143</v>
      </c>
      <c r="NS5" s="22" t="s">
        <v>297</v>
      </c>
      <c r="NT5" s="22" t="s">
        <v>291</v>
      </c>
      <c r="NU5" s="22" t="s">
        <v>292</v>
      </c>
      <c r="NV5" s="22" t="s">
        <v>293</v>
      </c>
      <c r="NW5" s="22" t="s">
        <v>294</v>
      </c>
      <c r="NX5" s="22" t="s">
        <v>296</v>
      </c>
      <c r="NY5" s="22" t="s">
        <v>295</v>
      </c>
      <c r="NZ5" s="269" t="s">
        <v>34781</v>
      </c>
      <c r="OA5" s="269" t="s">
        <v>36059</v>
      </c>
      <c r="OB5" s="269" t="s">
        <v>36448</v>
      </c>
      <c r="OC5" s="269" t="s">
        <v>36969</v>
      </c>
      <c r="OD5" s="269" t="s">
        <v>37144</v>
      </c>
      <c r="OE5" s="269" t="s">
        <v>36348</v>
      </c>
      <c r="OM5" s="22" t="s">
        <v>143</v>
      </c>
      <c r="ON5" s="22" t="s">
        <v>297</v>
      </c>
      <c r="OO5" s="22" t="s">
        <v>291</v>
      </c>
      <c r="OP5" s="22" t="s">
        <v>292</v>
      </c>
      <c r="OQ5" s="22" t="s">
        <v>293</v>
      </c>
      <c r="OR5" s="22" t="s">
        <v>294</v>
      </c>
      <c r="OS5" s="22" t="s">
        <v>296</v>
      </c>
      <c r="OT5" s="22" t="s">
        <v>295</v>
      </c>
      <c r="OV5" s="22" t="s">
        <v>143</v>
      </c>
      <c r="OW5" s="22" t="s">
        <v>297</v>
      </c>
      <c r="OX5" s="22" t="s">
        <v>291</v>
      </c>
      <c r="OY5" s="22" t="s">
        <v>292</v>
      </c>
      <c r="OZ5" s="22" t="s">
        <v>293</v>
      </c>
      <c r="PA5" s="22" t="s">
        <v>294</v>
      </c>
      <c r="PB5" s="22" t="s">
        <v>296</v>
      </c>
      <c r="PC5" s="22" t="s">
        <v>295</v>
      </c>
      <c r="PE5" s="124" t="s">
        <v>143</v>
      </c>
      <c r="PF5" s="124" t="s">
        <v>291</v>
      </c>
      <c r="PG5" s="124" t="s">
        <v>292</v>
      </c>
      <c r="PH5" s="124" t="s">
        <v>293</v>
      </c>
      <c r="PI5" s="124" t="s">
        <v>294</v>
      </c>
      <c r="PJ5" s="124" t="s">
        <v>296</v>
      </c>
      <c r="PK5" s="124" t="s">
        <v>295</v>
      </c>
      <c r="PL5" s="269" t="s">
        <v>34781</v>
      </c>
      <c r="PM5" s="269" t="s">
        <v>36059</v>
      </c>
      <c r="PN5" s="269" t="s">
        <v>36448</v>
      </c>
      <c r="PO5" s="269" t="s">
        <v>36969</v>
      </c>
      <c r="PP5" s="269" t="s">
        <v>37144</v>
      </c>
      <c r="PQ5" s="269" t="s">
        <v>36348</v>
      </c>
      <c r="PR5" s="124" t="s">
        <v>298</v>
      </c>
      <c r="PS5" s="124" t="s">
        <v>34344</v>
      </c>
      <c r="PT5" s="124" t="s">
        <v>34345</v>
      </c>
      <c r="PU5" s="120"/>
      <c r="PV5" s="32" t="s">
        <v>143</v>
      </c>
      <c r="PW5" s="32" t="s">
        <v>297</v>
      </c>
      <c r="PX5" s="32" t="s">
        <v>291</v>
      </c>
      <c r="PY5" s="32" t="s">
        <v>292</v>
      </c>
      <c r="PZ5" s="32" t="s">
        <v>293</v>
      </c>
      <c r="QA5" s="32" t="s">
        <v>294</v>
      </c>
      <c r="QB5" s="32" t="s">
        <v>296</v>
      </c>
      <c r="QC5" s="32" t="s">
        <v>295</v>
      </c>
      <c r="QD5" s="32" t="s">
        <v>299</v>
      </c>
      <c r="QE5" s="32" t="s">
        <v>34313</v>
      </c>
      <c r="QG5" s="32" t="s">
        <v>143</v>
      </c>
      <c r="QH5" s="32" t="s">
        <v>297</v>
      </c>
      <c r="QI5" s="32" t="s">
        <v>291</v>
      </c>
      <c r="QJ5" s="32" t="s">
        <v>292</v>
      </c>
      <c r="QK5" s="32" t="s">
        <v>293</v>
      </c>
      <c r="QL5" s="32" t="s">
        <v>294</v>
      </c>
      <c r="QM5" s="32" t="s">
        <v>296</v>
      </c>
      <c r="QN5" s="32" t="s">
        <v>295</v>
      </c>
      <c r="QO5" s="32" t="s">
        <v>299</v>
      </c>
      <c r="QP5" s="32" t="s">
        <v>34313</v>
      </c>
      <c r="QR5" s="190" t="s">
        <v>34366</v>
      </c>
      <c r="QS5" s="74"/>
      <c r="QT5" s="190" t="s">
        <v>34366</v>
      </c>
      <c r="QU5" s="74"/>
      <c r="QV5" s="193" t="s">
        <v>34367</v>
      </c>
      <c r="QW5" s="74"/>
      <c r="QX5" s="161" t="s">
        <v>34367</v>
      </c>
      <c r="QY5" s="74"/>
      <c r="QZ5" s="193" t="s">
        <v>34368</v>
      </c>
      <c r="RA5" s="74"/>
      <c r="RB5" s="161" t="s">
        <v>34368</v>
      </c>
      <c r="RC5" s="74"/>
      <c r="RD5" s="22" t="s">
        <v>299</v>
      </c>
      <c r="RE5" s="22" t="s">
        <v>34313</v>
      </c>
      <c r="RG5" s="22" t="s">
        <v>143</v>
      </c>
      <c r="RH5" s="22" t="s">
        <v>291</v>
      </c>
      <c r="RI5" s="22" t="s">
        <v>292</v>
      </c>
      <c r="RJ5" s="22" t="s">
        <v>293</v>
      </c>
      <c r="RK5" s="22" t="s">
        <v>294</v>
      </c>
      <c r="RL5" s="22" t="s">
        <v>296</v>
      </c>
      <c r="RM5" s="22" t="s">
        <v>295</v>
      </c>
      <c r="RO5" s="22" t="s">
        <v>143</v>
      </c>
      <c r="RP5" s="22" t="s">
        <v>297</v>
      </c>
      <c r="RQ5" s="22" t="s">
        <v>291</v>
      </c>
      <c r="RR5" s="22" t="s">
        <v>292</v>
      </c>
      <c r="RS5" s="22" t="s">
        <v>293</v>
      </c>
      <c r="RT5" s="22" t="s">
        <v>294</v>
      </c>
      <c r="RU5" s="22" t="s">
        <v>296</v>
      </c>
      <c r="RV5" s="22" t="s">
        <v>295</v>
      </c>
      <c r="RW5" s="22" t="s">
        <v>298</v>
      </c>
      <c r="RX5" s="22" t="s">
        <v>34344</v>
      </c>
      <c r="RY5" s="22" t="s">
        <v>34345</v>
      </c>
      <c r="RZ5" s="22" t="s">
        <v>299</v>
      </c>
      <c r="SA5" s="22" t="s">
        <v>34313</v>
      </c>
      <c r="SC5" s="22" t="s">
        <v>143</v>
      </c>
      <c r="SD5" s="22" t="s">
        <v>297</v>
      </c>
      <c r="SE5" s="22" t="s">
        <v>291</v>
      </c>
      <c r="SF5" s="22" t="s">
        <v>292</v>
      </c>
      <c r="SG5" s="22" t="s">
        <v>293</v>
      </c>
      <c r="SH5" s="22" t="s">
        <v>294</v>
      </c>
      <c r="SI5" s="22" t="s">
        <v>296</v>
      </c>
      <c r="SJ5" s="22" t="s">
        <v>295</v>
      </c>
      <c r="SK5" s="22" t="s">
        <v>298</v>
      </c>
      <c r="SL5" s="22" t="s">
        <v>34344</v>
      </c>
      <c r="SM5" s="22" t="s">
        <v>34345</v>
      </c>
      <c r="SN5" s="22" t="s">
        <v>299</v>
      </c>
      <c r="SO5" s="22" t="s">
        <v>34313</v>
      </c>
      <c r="SQ5" s="22" t="s">
        <v>143</v>
      </c>
      <c r="SR5" s="22" t="s">
        <v>297</v>
      </c>
      <c r="SS5" s="22" t="s">
        <v>291</v>
      </c>
      <c r="ST5" s="22" t="s">
        <v>292</v>
      </c>
      <c r="SU5" s="22" t="s">
        <v>293</v>
      </c>
      <c r="SV5" s="22" t="s">
        <v>294</v>
      </c>
      <c r="SW5" s="22" t="s">
        <v>296</v>
      </c>
      <c r="SX5" s="22" t="s">
        <v>295</v>
      </c>
      <c r="SY5" s="22" t="s">
        <v>299</v>
      </c>
      <c r="SZ5" s="22" t="s">
        <v>34313</v>
      </c>
      <c r="TB5" s="22" t="s">
        <v>143</v>
      </c>
      <c r="TC5" s="22" t="s">
        <v>297</v>
      </c>
      <c r="TD5" s="22" t="s">
        <v>291</v>
      </c>
      <c r="TE5" s="22" t="s">
        <v>292</v>
      </c>
      <c r="TF5" s="22" t="s">
        <v>293</v>
      </c>
      <c r="TG5" s="22" t="s">
        <v>294</v>
      </c>
      <c r="TH5" s="22" t="s">
        <v>296</v>
      </c>
      <c r="TI5" s="22" t="s">
        <v>295</v>
      </c>
      <c r="TJ5" s="22" t="s">
        <v>299</v>
      </c>
      <c r="TK5" s="22" t="s">
        <v>34313</v>
      </c>
      <c r="TM5" s="176" t="s">
        <v>34369</v>
      </c>
      <c r="TN5" s="176" t="s">
        <v>34370</v>
      </c>
      <c r="TP5" s="22" t="s">
        <v>143</v>
      </c>
      <c r="TQ5" s="22" t="s">
        <v>297</v>
      </c>
      <c r="TR5" s="22" t="s">
        <v>291</v>
      </c>
      <c r="TS5" s="22" t="s">
        <v>292</v>
      </c>
      <c r="TT5" s="22" t="s">
        <v>293</v>
      </c>
      <c r="TU5" s="22" t="s">
        <v>294</v>
      </c>
      <c r="TV5" s="22" t="s">
        <v>296</v>
      </c>
      <c r="TW5" s="22" t="s">
        <v>295</v>
      </c>
      <c r="TX5" s="22" t="s">
        <v>299</v>
      </c>
      <c r="TY5" s="22" t="s">
        <v>34313</v>
      </c>
      <c r="UA5" s="22" t="s">
        <v>143</v>
      </c>
      <c r="UB5" s="22" t="s">
        <v>297</v>
      </c>
      <c r="UC5" s="22" t="s">
        <v>291</v>
      </c>
      <c r="UD5" s="22" t="s">
        <v>292</v>
      </c>
      <c r="UE5" s="22" t="s">
        <v>293</v>
      </c>
      <c r="UF5" s="22" t="s">
        <v>294</v>
      </c>
      <c r="UG5" s="22" t="s">
        <v>296</v>
      </c>
      <c r="UH5" s="22" t="s">
        <v>295</v>
      </c>
      <c r="UI5" s="22" t="s">
        <v>298</v>
      </c>
      <c r="UJ5" s="22" t="s">
        <v>34344</v>
      </c>
      <c r="UK5" s="22" t="s">
        <v>34346</v>
      </c>
      <c r="UL5" s="22" t="s">
        <v>299</v>
      </c>
      <c r="UM5" s="22" t="s">
        <v>34313</v>
      </c>
    </row>
    <row r="6" spans="1:559" x14ac:dyDescent="0.3">
      <c r="C6" t="s">
        <v>34365</v>
      </c>
      <c r="D6" t="s">
        <v>34365</v>
      </c>
      <c r="G6" s="164" t="s">
        <v>35839</v>
      </c>
      <c r="H6" t="s">
        <v>45893</v>
      </c>
      <c r="O6" t="s">
        <v>44703</v>
      </c>
      <c r="P6" t="s">
        <v>44704</v>
      </c>
      <c r="Q6" t="s">
        <v>44705</v>
      </c>
      <c r="R6" t="s">
        <v>44706</v>
      </c>
      <c r="S6" t="s">
        <v>44707</v>
      </c>
      <c r="T6" t="s">
        <v>44708</v>
      </c>
      <c r="V6" t="str">
        <f>IF(tblRemark[[#This Row],[EN]]="",IF(tblRemark[[#This Row],[EN]]="",tblRemark[[#This Row],[DE]],tblRemark[[#This Row],[EN]]),tblRemark[[#This Row],[EN]])</f>
        <v>Avise and Invoices</v>
      </c>
      <c r="Y6" s="92"/>
      <c r="AG6" t="s">
        <v>34606</v>
      </c>
      <c r="AH6" t="s">
        <v>34607</v>
      </c>
      <c r="AI6" t="s">
        <v>34608</v>
      </c>
      <c r="AJ6" t="s">
        <v>34609</v>
      </c>
      <c r="AK6" t="s">
        <v>34609</v>
      </c>
      <c r="AL6" t="s">
        <v>34610</v>
      </c>
      <c r="AM6" t="s">
        <v>34611</v>
      </c>
      <c r="AN6" t="s">
        <v>34612</v>
      </c>
      <c r="AO6" t="s">
        <v>34613</v>
      </c>
      <c r="AP6" t="s">
        <v>44715</v>
      </c>
      <c r="AQ6" t="s">
        <v>44716</v>
      </c>
      <c r="AR6" t="s">
        <v>44717</v>
      </c>
      <c r="AS6" t="s">
        <v>44718</v>
      </c>
      <c r="AT6" t="s">
        <v>44719</v>
      </c>
      <c r="AU6" t="s">
        <v>44720</v>
      </c>
      <c r="AV6" t="str">
        <f>IF(TblTaxCategory[[#This Row],[EN]]="",IF(TblTaxCategory[[#This Row],[EN]]="",TblTaxCategory[[#This Row],[DE]],TblTaxCategory[[#This Row],[EN]]),TblTaxCategory[[#This Row],[EN]])</f>
        <v>Algeria: NIF Number</v>
      </c>
      <c r="AW6" t="s">
        <v>34614</v>
      </c>
      <c r="AY6" t="s">
        <v>34381</v>
      </c>
      <c r="BA6" t="s">
        <v>34390</v>
      </c>
      <c r="BB6" t="s">
        <v>34391</v>
      </c>
      <c r="BC6" t="s">
        <v>34392</v>
      </c>
      <c r="BD6" t="s">
        <v>34393</v>
      </c>
      <c r="BE6" t="s">
        <v>34394</v>
      </c>
      <c r="BF6" t="s">
        <v>34395</v>
      </c>
      <c r="BG6" t="s">
        <v>34396</v>
      </c>
      <c r="BH6" t="s">
        <v>34397</v>
      </c>
      <c r="BI6" t="str">
        <f>IF(tblIESRole[[#This Row],[EN]]="",IF(tblIESRole[[#This Row],[EN]]="",tblIESRole[[#This Row],[DE]],tblIESRole[[#This Row],[EN]]),tblIESRole[[#This Row],[EN]])</f>
        <v>1. Customer</v>
      </c>
      <c r="BJ6" t="s">
        <v>34398</v>
      </c>
      <c r="BL6" s="27" t="s">
        <v>34399</v>
      </c>
      <c r="BM6" s="27" t="s">
        <v>34400</v>
      </c>
      <c r="BN6" s="27" t="s">
        <v>34401</v>
      </c>
      <c r="BO6" s="27" t="s">
        <v>34402</v>
      </c>
      <c r="BP6" s="27" t="s">
        <v>34403</v>
      </c>
      <c r="BQ6" s="27" t="s">
        <v>34404</v>
      </c>
      <c r="BR6" s="27" t="s">
        <v>34405</v>
      </c>
      <c r="BT6" t="s">
        <v>34406</v>
      </c>
      <c r="BU6" s="27" t="s">
        <v>34407</v>
      </c>
      <c r="BV6" t="s">
        <v>34408</v>
      </c>
      <c r="BW6" t="s">
        <v>34409</v>
      </c>
      <c r="BX6" t="s">
        <v>34410</v>
      </c>
      <c r="BY6" t="s">
        <v>34411</v>
      </c>
      <c r="BZ6" t="s">
        <v>34406</v>
      </c>
      <c r="CA6" t="s">
        <v>34412</v>
      </c>
      <c r="CB6" t="s">
        <v>34413</v>
      </c>
      <c r="CC6" t="s">
        <v>34414</v>
      </c>
      <c r="CD6" t="s">
        <v>34415</v>
      </c>
      <c r="CE6" t="s">
        <v>34416</v>
      </c>
      <c r="CF6" t="s">
        <v>34417</v>
      </c>
      <c r="CG6" t="s">
        <v>34418</v>
      </c>
      <c r="CH6" t="s">
        <v>34419</v>
      </c>
      <c r="CI6" t="s">
        <v>34420</v>
      </c>
      <c r="CJ6" t="s">
        <v>34421</v>
      </c>
      <c r="CK6" t="s">
        <v>34422</v>
      </c>
      <c r="CL6" t="s">
        <v>34423</v>
      </c>
      <c r="CM6" t="s">
        <v>34414</v>
      </c>
      <c r="CN6" t="s">
        <v>34424</v>
      </c>
      <c r="CO6" t="s">
        <v>34425</v>
      </c>
      <c r="CP6" t="s">
        <v>34426</v>
      </c>
      <c r="CQ6" t="s">
        <v>34427</v>
      </c>
      <c r="CR6" t="s">
        <v>34428</v>
      </c>
      <c r="CS6" t="s">
        <v>34429</v>
      </c>
      <c r="CT6" t="s">
        <v>34430</v>
      </c>
      <c r="CU6" t="s">
        <v>34431</v>
      </c>
      <c r="CV6" t="s">
        <v>34432</v>
      </c>
      <c r="CX6" t="s">
        <v>34843</v>
      </c>
      <c r="CY6" t="s">
        <v>34844</v>
      </c>
      <c r="CZ6" t="s">
        <v>34845</v>
      </c>
      <c r="DA6" t="s">
        <v>34846</v>
      </c>
      <c r="DC6" t="s">
        <v>34847</v>
      </c>
      <c r="DD6" t="s">
        <v>34848</v>
      </c>
      <c r="DE6" t="s">
        <v>34849</v>
      </c>
      <c r="DF6" t="s">
        <v>44577</v>
      </c>
      <c r="DG6" t="s">
        <v>44578</v>
      </c>
      <c r="DH6" t="s">
        <v>44579</v>
      </c>
      <c r="DI6" t="s">
        <v>44580</v>
      </c>
      <c r="DJ6" t="s">
        <v>44581</v>
      </c>
      <c r="DK6" t="s">
        <v>44582</v>
      </c>
      <c r="DL6" t="str">
        <f>IF(tblDepartment[[#This Row],[EN]]="",IF(tblDepartment[[#This Row],[EN]]="",tblDepartment[[#This Row],[DE]],tblDepartment[[#This Row],[EN]]),tblDepartment[[#This Row],[EN]])</f>
        <v>Contact for services</v>
      </c>
      <c r="DM6" s="113" t="s">
        <v>34850</v>
      </c>
      <c r="DO6" t="s">
        <v>143</v>
      </c>
      <c r="DP6" t="s">
        <v>34439</v>
      </c>
      <c r="DQ6" t="s">
        <v>292</v>
      </c>
      <c r="DR6" t="s">
        <v>293</v>
      </c>
      <c r="DS6" t="s">
        <v>294</v>
      </c>
      <c r="DT6" t="s">
        <v>296</v>
      </c>
      <c r="DU6" t="s">
        <v>295</v>
      </c>
      <c r="DV6" t="s">
        <v>34781</v>
      </c>
      <c r="DW6" t="s">
        <v>36059</v>
      </c>
      <c r="DX6" t="s">
        <v>36448</v>
      </c>
      <c r="DY6" t="s">
        <v>36969</v>
      </c>
      <c r="DZ6" t="s">
        <v>37144</v>
      </c>
      <c r="EA6" t="s">
        <v>36348</v>
      </c>
      <c r="EB6" t="s">
        <v>143</v>
      </c>
      <c r="EC6" t="s">
        <v>143</v>
      </c>
      <c r="ED6" t="s">
        <v>143</v>
      </c>
      <c r="EF6" t="s">
        <v>34440</v>
      </c>
      <c r="EG6" t="s">
        <v>34441</v>
      </c>
      <c r="EH6" t="s">
        <v>34440</v>
      </c>
      <c r="EI6" t="s">
        <v>34440</v>
      </c>
      <c r="EJ6" t="s">
        <v>34442</v>
      </c>
      <c r="EK6" t="s">
        <v>34443</v>
      </c>
      <c r="EL6" t="s">
        <v>34444</v>
      </c>
      <c r="EM6" t="s">
        <v>34445</v>
      </c>
      <c r="EN6" t="str">
        <f>IF(tblTitles[[#This Row],[EN]]="",IF(tblTitles[[#This Row],[EN]]="",tblTitles[[#This Row],[DE]],tblTitles[[#This Row],[EN]]),tblTitles[[#This Row],[EN]])</f>
        <v>Company</v>
      </c>
      <c r="EO6" s="113" t="s">
        <v>34406</v>
      </c>
      <c r="EQ6" t="s">
        <v>34446</v>
      </c>
      <c r="ER6" t="s">
        <v>34447</v>
      </c>
      <c r="ES6" t="s">
        <v>34448</v>
      </c>
      <c r="ET6" t="s">
        <v>34449</v>
      </c>
      <c r="EV6" t="s">
        <v>34450</v>
      </c>
      <c r="EW6" t="s">
        <v>34451</v>
      </c>
      <c r="EX6" t="s">
        <v>34452</v>
      </c>
      <c r="FB6" t="str">
        <f>IF(tblSelfBilling[[#This Row],[EN]]="",IF(tblSelfBilling[[#This Row],[EN]]="",tblSelfBilling[[#This Row],[DE]],tblSelfBilling[[#This Row],[EN]]),tblSelfBilling[[#This Row],[EN]])</f>
        <v>Bela allowed</v>
      </c>
      <c r="FC6">
        <v>3</v>
      </c>
      <c r="FE6" t="s">
        <v>34676</v>
      </c>
      <c r="FF6" t="s">
        <v>34677</v>
      </c>
      <c r="FG6" t="s">
        <v>34678</v>
      </c>
      <c r="FH6" t="s">
        <v>34678</v>
      </c>
      <c r="FI6" t="s">
        <v>34679</v>
      </c>
      <c r="FJ6" t="s">
        <v>34680</v>
      </c>
      <c r="FK6" t="s">
        <v>34681</v>
      </c>
      <c r="FL6" t="s">
        <v>34682</v>
      </c>
      <c r="FP6" t="str">
        <f>IF(tblCCSettlement[[#This Row],[EN]]="",IF(tblCCSettlement[[#This Row],[EN]]="",tblCCSettlement[[#This Row],[DE]],tblCCSettlement[[#This Row],[EN]]),tblCCSettlement[[#This Row],[EN]])</f>
        <v>Partner accepts Self-billing</v>
      </c>
      <c r="FS6" s="115" t="s">
        <v>35134</v>
      </c>
      <c r="FT6" s="115" t="s">
        <v>35135</v>
      </c>
      <c r="FU6" s="212"/>
      <c r="FV6" s="115"/>
      <c r="FW6" s="115"/>
      <c r="FX6" s="212"/>
      <c r="FY6" s="115" t="s">
        <v>35136</v>
      </c>
      <c r="FZ6" s="115"/>
      <c r="GA6" s="212" t="str">
        <f>IF(tblPricingControl[[#This Row],[EN]]="",IF(tblPricingControl[[#This Row],[EN]]="",tblPricingControl[[#This Row],[DE]],tblPricingControl[[#This Row],[EN]]),tblPricingControl[[#This Row],[EN]])</f>
        <v>Current Date</v>
      </c>
      <c r="GB6" s="115">
        <v>3</v>
      </c>
      <c r="GD6" t="s">
        <v>34469</v>
      </c>
      <c r="GE6" t="s">
        <v>34470</v>
      </c>
      <c r="GF6" t="s">
        <v>34469</v>
      </c>
      <c r="GG6" t="s">
        <v>34471</v>
      </c>
      <c r="GH6" t="s">
        <v>34472</v>
      </c>
      <c r="GI6" t="s">
        <v>34473</v>
      </c>
      <c r="GJ6" t="s">
        <v>34474</v>
      </c>
      <c r="GK6" t="s">
        <v>34469</v>
      </c>
      <c r="GM6" t="s">
        <v>34475</v>
      </c>
      <c r="GN6" t="s">
        <v>256</v>
      </c>
      <c r="GO6" t="s">
        <v>34475</v>
      </c>
      <c r="GP6" t="s">
        <v>34475</v>
      </c>
      <c r="GQ6" s="113" t="s">
        <v>34475</v>
      </c>
      <c r="GR6" s="219" t="s">
        <v>34475</v>
      </c>
      <c r="GS6" t="s">
        <v>34475</v>
      </c>
      <c r="GT6" t="s">
        <v>34476</v>
      </c>
      <c r="GU6" t="s">
        <v>34475</v>
      </c>
      <c r="GV6" t="s">
        <v>34475</v>
      </c>
      <c r="GW6" t="s">
        <v>34477</v>
      </c>
      <c r="GX6" t="s">
        <v>34478</v>
      </c>
      <c r="GY6" t="s">
        <v>34479</v>
      </c>
      <c r="GZ6" t="s">
        <v>34480</v>
      </c>
      <c r="HA6" t="s">
        <v>34475</v>
      </c>
      <c r="HB6" t="s">
        <v>34481</v>
      </c>
      <c r="HC6" s="22"/>
      <c r="HD6" t="s">
        <v>34481</v>
      </c>
      <c r="HE6" s="22"/>
      <c r="HF6" t="s">
        <v>34482</v>
      </c>
      <c r="HG6" t="s">
        <v>34483</v>
      </c>
      <c r="HH6" t="s">
        <v>34484</v>
      </c>
      <c r="HI6" t="s">
        <v>34485</v>
      </c>
      <c r="HJ6" t="s">
        <v>34486</v>
      </c>
      <c r="HK6" t="s">
        <v>34487</v>
      </c>
      <c r="HL6" t="s">
        <v>34488</v>
      </c>
      <c r="HN6">
        <v>9000</v>
      </c>
      <c r="HO6">
        <v>8010</v>
      </c>
      <c r="HP6">
        <v>8020</v>
      </c>
      <c r="HQ6">
        <v>8050</v>
      </c>
      <c r="HR6">
        <v>8030</v>
      </c>
      <c r="HS6">
        <v>8090</v>
      </c>
      <c r="HT6">
        <v>8070</v>
      </c>
      <c r="HU6" t="s">
        <v>34489</v>
      </c>
      <c r="HV6" s="22"/>
      <c r="HW6" t="s">
        <v>34489</v>
      </c>
      <c r="HX6" s="22"/>
      <c r="HY6" s="125" t="s">
        <v>34399</v>
      </c>
      <c r="HZ6" s="126" t="s">
        <v>34483</v>
      </c>
      <c r="IA6" s="126" t="s">
        <v>34484</v>
      </c>
      <c r="IB6" s="126"/>
      <c r="IC6" s="126" t="s">
        <v>34486</v>
      </c>
      <c r="ID6" s="126">
        <v>5015</v>
      </c>
      <c r="IE6" s="126" t="s">
        <v>34490</v>
      </c>
      <c r="IF6" s="163"/>
      <c r="IG6" s="163"/>
      <c r="IH6" s="163" t="s">
        <v>34491</v>
      </c>
      <c r="II6" s="22"/>
      <c r="IJ6" s="126" t="s">
        <v>8155</v>
      </c>
      <c r="IK6" s="126">
        <v>30</v>
      </c>
      <c r="IL6" s="126">
        <v>30</v>
      </c>
      <c r="IM6" s="126"/>
      <c r="IN6" s="126">
        <v>30</v>
      </c>
      <c r="IO6" s="126">
        <v>30</v>
      </c>
      <c r="IP6" s="126">
        <v>30</v>
      </c>
      <c r="IQ6" s="163"/>
      <c r="IR6" s="166"/>
      <c r="IS6" s="166" t="s">
        <v>8111</v>
      </c>
      <c r="IU6" s="165" t="s">
        <v>34492</v>
      </c>
      <c r="IV6" s="166" t="s">
        <v>34492</v>
      </c>
      <c r="IW6" s="166" t="s">
        <v>34492</v>
      </c>
      <c r="IX6" s="167"/>
      <c r="IY6" s="166" t="s">
        <v>34492</v>
      </c>
      <c r="IZ6" s="166" t="s">
        <v>34492</v>
      </c>
      <c r="JA6" s="166" t="s">
        <v>34492</v>
      </c>
      <c r="JB6" s="168"/>
      <c r="JC6" s="166"/>
      <c r="JD6" s="166" t="s">
        <v>34492</v>
      </c>
      <c r="JF6" t="s">
        <v>34493</v>
      </c>
      <c r="JG6" t="s">
        <v>34494</v>
      </c>
      <c r="JH6" t="s">
        <v>34493</v>
      </c>
      <c r="JJ6" t="s">
        <v>34493</v>
      </c>
      <c r="JK6" t="s">
        <v>34495</v>
      </c>
      <c r="JL6" t="s">
        <v>34496</v>
      </c>
      <c r="JM6" t="s">
        <v>34497</v>
      </c>
      <c r="JN6" t="str">
        <f>IF(tblAccountAssignmentGroup[[#This Row],[EN]]="",IF(tblAccountAssignmentGroup[[#This Row],[EN]]="",tblAccountAssignmentGroup[[#This Row],[DE]],tblAccountAssignmentGroup[[#This Row],[EN]]),tblAccountAssignmentGroup[[#This Row],[EN]])</f>
        <v>Výnosy - sdruž.podn.</v>
      </c>
      <c r="JO6" s="27" t="s">
        <v>7798</v>
      </c>
      <c r="JQ6" t="s">
        <v>34498</v>
      </c>
      <c r="JR6" t="s">
        <v>34498</v>
      </c>
      <c r="JS6" t="s">
        <v>34498</v>
      </c>
      <c r="JT6" t="s">
        <v>34498</v>
      </c>
      <c r="JU6" t="s">
        <v>34499</v>
      </c>
      <c r="JV6" t="s">
        <v>34498</v>
      </c>
      <c r="JW6" t="s">
        <v>34498</v>
      </c>
      <c r="JX6" s="27" t="s">
        <v>34498</v>
      </c>
      <c r="JY6" t="s">
        <v>34498</v>
      </c>
      <c r="JZ6" t="s">
        <v>34498</v>
      </c>
      <c r="KB6">
        <v>1</v>
      </c>
      <c r="KC6">
        <v>2</v>
      </c>
      <c r="KD6">
        <v>3</v>
      </c>
      <c r="KE6">
        <v>3</v>
      </c>
      <c r="KF6">
        <v>3</v>
      </c>
      <c r="KG6">
        <v>1</v>
      </c>
      <c r="KH6">
        <v>1</v>
      </c>
      <c r="KK6" t="s">
        <v>34500</v>
      </c>
      <c r="KM6" t="s">
        <v>34501</v>
      </c>
      <c r="KN6" t="s">
        <v>34502</v>
      </c>
      <c r="KO6" t="s">
        <v>34502</v>
      </c>
      <c r="KP6" t="s">
        <v>34502</v>
      </c>
      <c r="KQ6" t="s">
        <v>34502</v>
      </c>
      <c r="KR6" t="s">
        <v>34502</v>
      </c>
      <c r="KS6" t="s">
        <v>34502</v>
      </c>
      <c r="KT6" t="s">
        <v>34502</v>
      </c>
      <c r="KU6" s="23" t="str">
        <f>IF(tblSubcategory[[#This Row],[EN]]="",IF(tblSubcategory[[#This Row],[EN]]="",tblSubcategory[[#This Row],[DE]],tblSubcategory[[#This Row],[EN]]),tblSubcategory[[#This Row],[EN]])</f>
        <v>0101 Construction services</v>
      </c>
      <c r="KV6" t="s">
        <v>34503</v>
      </c>
      <c r="KW6" s="23"/>
      <c r="KX6" t="s">
        <v>34501</v>
      </c>
      <c r="KY6" t="s">
        <v>34502</v>
      </c>
      <c r="KZ6" t="s">
        <v>34502</v>
      </c>
      <c r="LA6" t="s">
        <v>34502</v>
      </c>
      <c r="LB6" t="s">
        <v>34502</v>
      </c>
      <c r="LC6" t="s">
        <v>34502</v>
      </c>
      <c r="LD6" t="s">
        <v>34502</v>
      </c>
      <c r="LE6" t="s">
        <v>34502</v>
      </c>
      <c r="LF6" s="23" t="str">
        <f>IF(tblSubcategory2[[#This Row],[EN]]="",IF(tblSubcategory2[[#This Row],[EN]]="",tblSubcategory2[[#This Row],[DE]],tblSubcategory2[[#This Row],[EN]]),tblSubcategory2[[#This Row],[EN]])</f>
        <v>0101 Construction services</v>
      </c>
      <c r="LG6" t="s">
        <v>34503</v>
      </c>
      <c r="LH6" s="23"/>
      <c r="LI6" s="23" t="s">
        <v>34899</v>
      </c>
      <c r="LJ6" s="23" t="s">
        <v>34900</v>
      </c>
      <c r="LK6" s="23" t="s">
        <v>34901</v>
      </c>
      <c r="LL6" s="23" t="s">
        <v>34902</v>
      </c>
      <c r="LM6" s="23" t="s">
        <v>34903</v>
      </c>
      <c r="LN6" s="23" t="s">
        <v>34904</v>
      </c>
      <c r="LO6" s="23" t="s">
        <v>34905</v>
      </c>
      <c r="LP6" s="23" t="s">
        <v>34906</v>
      </c>
      <c r="LQ6" s="23" t="str">
        <f>IF(tblCodeOfConduct[[#This Row],[EN]]="",IF(tblCodeOfConduct[[#This Row],[EN]]="",tblCodeOfConduct[[#This Row],[DE]],tblCodeOfConduct[[#This Row],[EN]]),tblCodeOfConduct[[#This Row],[EN]])</f>
        <v>AVERAGE RISK</v>
      </c>
      <c r="LR6" t="s">
        <v>34594</v>
      </c>
      <c r="LS6" s="23"/>
      <c r="LT6" t="s">
        <v>34907</v>
      </c>
      <c r="LU6" t="s">
        <v>34908</v>
      </c>
      <c r="LV6" t="s">
        <v>34909</v>
      </c>
      <c r="LW6" t="s">
        <v>34910</v>
      </c>
      <c r="LX6" t="s">
        <v>34910</v>
      </c>
      <c r="LY6" t="s">
        <v>34911</v>
      </c>
      <c r="LZ6" t="s">
        <v>34912</v>
      </c>
      <c r="MA6" t="s">
        <v>34909</v>
      </c>
      <c r="MB6" t="str">
        <f>IF(tblNeededChecks[[#This Row],[EN]]="",IF(tblNeededChecks[[#This Row],[EN]]="",tblNeededChecks[[#This Row],[DE]],tblNeededChecks[[#This Row],[EN]]),tblNeededChecks[[#This Row],[EN]])</f>
        <v xml:space="preserve">	service-approval is always needed</v>
      </c>
      <c r="MC6" t="s">
        <v>34910</v>
      </c>
      <c r="ME6" t="s">
        <v>34519</v>
      </c>
      <c r="MK6" t="s">
        <v>34520</v>
      </c>
      <c r="ML6" t="s">
        <v>34520</v>
      </c>
      <c r="MN6" t="str">
        <f>IF(tblPaymentmode[[#This Row],[EN]]="",IF(tblPaymentmode[[#This Row],[EN]]="",tblPaymentmode[[#This Row],[DE]],tblPaymentmode[[#This Row],[EN]]),tblPaymentmode[[#This Row],[EN]])</f>
        <v>Banklastschrift</v>
      </c>
      <c r="MO6">
        <v>1</v>
      </c>
      <c r="MQ6" t="s">
        <v>34742</v>
      </c>
      <c r="MR6" t="s">
        <v>34743</v>
      </c>
      <c r="MS6" t="s">
        <v>34744</v>
      </c>
      <c r="MT6" t="s">
        <v>34745</v>
      </c>
      <c r="MU6" t="s">
        <v>34745</v>
      </c>
      <c r="MV6" t="s">
        <v>34746</v>
      </c>
      <c r="MW6" t="s">
        <v>34747</v>
      </c>
      <c r="MX6" t="s">
        <v>34748</v>
      </c>
      <c r="MY6" t="s">
        <v>34743</v>
      </c>
      <c r="MZ6" t="s">
        <v>44238</v>
      </c>
      <c r="NA6" t="s">
        <v>146</v>
      </c>
      <c r="NB6" t="s">
        <v>44239</v>
      </c>
      <c r="NC6" t="s">
        <v>45805</v>
      </c>
      <c r="ND6" t="s">
        <v>45806</v>
      </c>
      <c r="NE6" t="str">
        <f>IF(tblYesNo[[#This Row],[EN]]="",IF(tblYesNo[[#This Row],[EN]]="",tblYesNo[[#This Row],[DE]],tblYesNo[[#This Row],[EN]]),tblYesNo[[#This Row],[EN]])</f>
        <v>No</v>
      </c>
      <c r="NH6" s="97" t="s">
        <v>34528</v>
      </c>
      <c r="NI6" t="s">
        <v>34529</v>
      </c>
      <c r="NJ6" t="s">
        <v>34530</v>
      </c>
      <c r="NK6" s="97" t="s">
        <v>34531</v>
      </c>
      <c r="NL6" t="s">
        <v>34532</v>
      </c>
      <c r="NM6" t="s">
        <v>34533</v>
      </c>
      <c r="NN6" t="s">
        <v>34534</v>
      </c>
      <c r="NO6" s="97" t="s">
        <v>34535</v>
      </c>
      <c r="NP6" t="s">
        <v>34536</v>
      </c>
      <c r="NR6" s="97" t="s">
        <v>34537</v>
      </c>
      <c r="NS6" t="s">
        <v>34538</v>
      </c>
      <c r="NT6" t="s">
        <v>34539</v>
      </c>
      <c r="NU6" t="s">
        <v>34540</v>
      </c>
      <c r="NV6" s="97" t="s">
        <v>34541</v>
      </c>
      <c r="NW6" t="s">
        <v>34542</v>
      </c>
      <c r="NX6" t="s">
        <v>34543</v>
      </c>
      <c r="NY6" t="s">
        <v>34544</v>
      </c>
      <c r="NZ6" t="str" cm="1">
        <f t="array" ref="NZ6">GoogleTranslate(tblAcceptance1[[#This Row],[DE]],"DE","ES")</f>
        <v xml:space="preserve">Los encartes nº 1-2 son parte integral de esta tarjeta de proveedor. </v>
      </c>
      <c r="OA6" t="str" cm="1">
        <f t="array" ref="OA6">GoogleTranslate(tblAcceptance1[[#This Row],[DE]],"DE","FR")</f>
        <v xml:space="preserve">Les inserts n°1-2 font partie intégrante de cette fiche fournisseur. </v>
      </c>
      <c r="OB6" t="str" cm="1">
        <f t="array" ref="OB6">GoogleTranslate(tblAcceptance1[[#This Row],[DE]],"DE","IT")</f>
        <v xml:space="preserve">Gli inserti n. 1-2 sono parte integrante della presente scheda fornitore. </v>
      </c>
      <c r="OC6" t="str" cm="1">
        <f t="array" ref="OC6">GoogleTranslate(tblAcceptance1[[#This Row],[DE]],"DE","NL")</f>
        <v xml:space="preserve">Insteekkaarten nr. 1-2 vormen een integraal onderdeel van deze leverancierskaart. </v>
      </c>
      <c r="OD6" t="str" cm="1">
        <f t="array" ref="OD6">GoogleTranslate(tblAcceptance1[[#This Row],[DE]],"DE","PT")</f>
        <v xml:space="preserve">Os encartes nº 1-2 são parte integrante deste cartão de fornecedor. </v>
      </c>
      <c r="OE6" t="str" cm="1">
        <f t="array" ref="OE6">GoogleTranslate(tblAcceptance1[[#This Row],[DE]],"DE","HU")</f>
        <v xml:space="preserve">Az 1-2. számú betétek a szállítói kártya szerves részét képezik. </v>
      </c>
      <c r="OM6" s="97" t="s">
        <v>34545</v>
      </c>
      <c r="ON6" t="s">
        <v>34546</v>
      </c>
      <c r="OP6" t="s">
        <v>34547</v>
      </c>
      <c r="OQ6" t="s">
        <v>34548</v>
      </c>
      <c r="OR6" t="s">
        <v>34549</v>
      </c>
      <c r="OS6" t="s">
        <v>34550</v>
      </c>
      <c r="OT6" t="s">
        <v>34551</v>
      </c>
      <c r="OV6" s="97" t="s">
        <v>34552</v>
      </c>
      <c r="OW6" t="s">
        <v>34553</v>
      </c>
      <c r="OY6" t="s">
        <v>34554</v>
      </c>
      <c r="OZ6" t="s">
        <v>34555</v>
      </c>
      <c r="PA6" t="s">
        <v>34556</v>
      </c>
      <c r="PB6" t="s">
        <v>34557</v>
      </c>
      <c r="PC6" t="s">
        <v>34558</v>
      </c>
      <c r="PE6" s="27" t="s">
        <v>34498</v>
      </c>
      <c r="PF6" s="27" t="s">
        <v>34498</v>
      </c>
      <c r="PG6" s="27" t="s">
        <v>34498</v>
      </c>
      <c r="PH6" s="27" t="s">
        <v>34498</v>
      </c>
      <c r="PI6" s="27" t="s">
        <v>34498</v>
      </c>
      <c r="PJ6" s="27" t="s">
        <v>34498</v>
      </c>
      <c r="PK6" s="27" t="s">
        <v>34498</v>
      </c>
      <c r="PL6" s="27" t="s">
        <v>34498</v>
      </c>
      <c r="PM6" s="27" t="s">
        <v>34498</v>
      </c>
      <c r="PN6" s="27" t="s">
        <v>34498</v>
      </c>
      <c r="PO6" s="27" t="s">
        <v>34498</v>
      </c>
      <c r="PP6" s="27" t="s">
        <v>34498</v>
      </c>
      <c r="PQ6" s="27" t="s">
        <v>34498</v>
      </c>
      <c r="PR6" s="27" t="s">
        <v>34498</v>
      </c>
      <c r="PS6" s="99" t="s">
        <v>34498</v>
      </c>
      <c r="PT6" s="99" t="s">
        <v>34498</v>
      </c>
      <c r="PU6" s="98"/>
      <c r="PV6" s="112" t="s">
        <v>34742</v>
      </c>
      <c r="PW6" s="112" t="s">
        <v>34743</v>
      </c>
      <c r="PX6" s="112" t="s">
        <v>34744</v>
      </c>
      <c r="PY6" s="112"/>
      <c r="PZ6" s="112" t="s">
        <v>34745</v>
      </c>
      <c r="QA6" s="112"/>
      <c r="QB6" s="112" t="s">
        <v>34747</v>
      </c>
      <c r="QC6" s="112" t="s">
        <v>34748</v>
      </c>
      <c r="QD6" s="112" t="str">
        <f>IF(tblASLCashMethod[[#This Row],[EN]]="",IF(tblASLCashMethod[[#This Row],[EN]]="",tblASLCashMethod[[#This Row],[DE]],tblASLCashMethod[[#This Row],[EN]]),tblASLCashMethod[[#This Row],[EN]])</f>
        <v>No</v>
      </c>
      <c r="QE6" s="112"/>
      <c r="QG6" s="112" t="s">
        <v>34742</v>
      </c>
      <c r="QH6" s="112" t="s">
        <v>34743</v>
      </c>
      <c r="QI6" s="112" t="s">
        <v>34744</v>
      </c>
      <c r="QJ6" s="112"/>
      <c r="QK6" s="112" t="s">
        <v>34745</v>
      </c>
      <c r="QL6" s="112"/>
      <c r="QM6" s="112" t="s">
        <v>34747</v>
      </c>
      <c r="QN6" s="112" t="s">
        <v>34748</v>
      </c>
      <c r="QO6" s="112" t="str">
        <f>IF(tblASLObligatorySplitPayment[[#This Row],[EN]]="",IF(tblASLObligatorySplitPayment[[#This Row],[EN]]="",tblASLObligatorySplitPayment[[#This Row],[DE]],tblASLObligatorySplitPayment[[#This Row],[EN]]),tblASLObligatorySplitPayment[[#This Row],[EN]])</f>
        <v>No</v>
      </c>
      <c r="QP6" s="112"/>
      <c r="QR6" s="191" t="s">
        <v>34492</v>
      </c>
      <c r="QS6" s="20"/>
      <c r="QT6" s="191" t="s">
        <v>34492</v>
      </c>
      <c r="QU6" s="20"/>
      <c r="QV6" s="260" t="s">
        <v>34561</v>
      </c>
      <c r="QW6" s="128"/>
      <c r="QX6" s="260" t="s">
        <v>34561</v>
      </c>
      <c r="QY6" s="128"/>
      <c r="QZ6" s="194" t="s">
        <v>34492</v>
      </c>
      <c r="RA6" s="20"/>
      <c r="RB6" s="195" t="s">
        <v>34492</v>
      </c>
      <c r="RC6" s="20"/>
      <c r="RD6" t="s">
        <v>34562</v>
      </c>
      <c r="RE6" t="s">
        <v>34563</v>
      </c>
      <c r="RG6" s="97" t="s">
        <v>34564</v>
      </c>
      <c r="RK6" t="s">
        <v>34565</v>
      </c>
      <c r="RM6" t="s">
        <v>34566</v>
      </c>
      <c r="RO6" s="113" t="s">
        <v>34567</v>
      </c>
      <c r="RQ6" t="s">
        <v>34492</v>
      </c>
      <c r="RU6" s="113" t="s">
        <v>34492</v>
      </c>
      <c r="RV6" t="s">
        <v>34492</v>
      </c>
      <c r="RZ6" t="str">
        <f>IF(tblAccoutingClerkCustomer[[#This Row],[DE]]="",IF(tblAccoutingClerkCustomer[[#This Row],[EN]]="",tblAccoutingClerkCustomer[[#This Row],[DE]],tblAccoutingClerkCustomer[[#This Row],[EN]]),tblAccoutingClerkCustomer[[#This Row],[DE]])</f>
        <v>D1</v>
      </c>
      <c r="SA6" t="s">
        <v>34492</v>
      </c>
      <c r="SC6" s="113"/>
      <c r="SI6" t="s">
        <v>34568</v>
      </c>
      <c r="SJ6" t="s">
        <v>34569</v>
      </c>
      <c r="SK6" t="s">
        <v>34569</v>
      </c>
      <c r="SL6" t="s">
        <v>34569</v>
      </c>
      <c r="SN6" t="str">
        <f>IF(tblDistrict[[#This Row],[RO]]="",IF(tblDistrict[[#This Row],[EN]]="",tblDistrict[[#This Row],[DE]],tblDistrict[[#This Row],[EN]]),tblDistrict[[#This Row],[RO]])</f>
        <v>Sector 1</v>
      </c>
      <c r="SO6" t="s">
        <v>34569</v>
      </c>
      <c r="SQ6" s="215" t="s">
        <v>34570</v>
      </c>
      <c r="SU6" s="215" t="s">
        <v>34570</v>
      </c>
      <c r="SZ6" s="215" t="s">
        <v>34525</v>
      </c>
      <c r="TJ6">
        <f>IF(tblStatusEDI[[#This Row],[EN]]="",IF(tblStatusEDI[[#This Row],[EN]]="",tblStatusEDI[[#This Row],[DE]],tblStatusEDI[[#This Row],[EN]]),tblStatusEDI[[#This Row],[EN]])</f>
        <v>0</v>
      </c>
      <c r="TM6" s="225" t="s">
        <v>34580</v>
      </c>
      <c r="TN6" s="226" t="s">
        <v>34581</v>
      </c>
      <c r="TP6" s="225" t="s">
        <v>34582</v>
      </c>
      <c r="TQ6" s="226" t="s">
        <v>34583</v>
      </c>
      <c r="TR6" s="226" t="s">
        <v>34584</v>
      </c>
      <c r="TS6" s="226" t="s">
        <v>34585</v>
      </c>
      <c r="TT6" s="226" t="s">
        <v>34586</v>
      </c>
      <c r="TU6" s="226" t="s">
        <v>34587</v>
      </c>
      <c r="TV6" s="226" t="s">
        <v>34588</v>
      </c>
      <c r="TW6" s="226" t="s">
        <v>34589</v>
      </c>
      <c r="TX6" s="215" t="str">
        <f>IF(tblMarkantSettlementAgreement[[#This Row],[DE]]="",IF(tblMarkantSettlementAgreement[[#This Row],[EN]]="",tblMarkantSettlementAgreement[[#This Row],[DE]],tblMarkantSettlementAgreement[[#This Row],[EN]]),tblMarkantSettlementAgreement[[#This Row],[DE]])</f>
        <v>MS – Markensortiment wird über Markant reguliert</v>
      </c>
      <c r="TY6" s="215" t="s">
        <v>34590</v>
      </c>
      <c r="UA6" t="s">
        <v>34782</v>
      </c>
      <c r="UB6" t="s">
        <v>34783</v>
      </c>
      <c r="UF6" t="s">
        <v>34784</v>
      </c>
      <c r="UL6" t="str">
        <f>IF(tblTaxClassification[[#This Row],[EN]]="",IF(tblTaxClassification[[#This Row],[EN]]="",tblTaxClassification[[#This Row],[DE]],tblTaxClassification[[#This Row],[EN]]),tblTaxClassification[[#This Row],[EN]])</f>
        <v>Cash VAT accounting</v>
      </c>
      <c r="UM6" s="115" t="s">
        <v>34734</v>
      </c>
    </row>
    <row r="7" spans="1:559" x14ac:dyDescent="0.3">
      <c r="C7" t="s">
        <v>34580</v>
      </c>
      <c r="D7" t="s">
        <v>34595</v>
      </c>
      <c r="E7" t="s">
        <v>34596</v>
      </c>
      <c r="G7" s="291" t="s">
        <v>45891</v>
      </c>
      <c r="H7" s="290" t="s">
        <v>45887</v>
      </c>
      <c r="I7" s="290"/>
      <c r="J7" s="290"/>
      <c r="K7" s="290"/>
      <c r="L7" s="290"/>
      <c r="M7" s="290"/>
      <c r="N7" s="290"/>
      <c r="O7" s="292"/>
      <c r="P7" s="292"/>
      <c r="Q7" s="292"/>
      <c r="R7" s="292"/>
      <c r="S7" s="292"/>
      <c r="T7" s="292"/>
      <c r="U7" s="290"/>
      <c r="V7" s="293" t="str">
        <f>IF(tblRemark[[#This Row],[EN]]="",IF(tblRemark[[#This Row],[EN]]="",tblRemark[[#This Row],[DE]],tblRemark[[#This Row],[EN]]),tblRemark[[#This Row],[EN]])</f>
        <v>contact for product recalls</v>
      </c>
      <c r="W7" s="290" t="s">
        <v>45889</v>
      </c>
      <c r="X7" s="290"/>
      <c r="Y7" s="294"/>
      <c r="Z7" s="290"/>
      <c r="AA7" s="290"/>
      <c r="AB7" s="290"/>
      <c r="AC7" s="290"/>
      <c r="AD7" s="290"/>
      <c r="AE7" s="290"/>
      <c r="AG7" t="s">
        <v>34798</v>
      </c>
      <c r="AH7" t="s">
        <v>34799</v>
      </c>
      <c r="AI7" t="s">
        <v>34800</v>
      </c>
      <c r="AJ7" t="s">
        <v>34801</v>
      </c>
      <c r="AK7" t="s">
        <v>34802</v>
      </c>
      <c r="AL7" t="s">
        <v>34803</v>
      </c>
      <c r="AM7" t="s">
        <v>34804</v>
      </c>
      <c r="AN7" t="s">
        <v>34805</v>
      </c>
      <c r="AO7" t="s">
        <v>34806</v>
      </c>
      <c r="AP7" t="s">
        <v>44721</v>
      </c>
      <c r="AQ7" t="s">
        <v>44722</v>
      </c>
      <c r="AR7" t="s">
        <v>44723</v>
      </c>
      <c r="AS7" t="s">
        <v>44724</v>
      </c>
      <c r="AT7" t="s">
        <v>44725</v>
      </c>
      <c r="AU7" t="s">
        <v>44726</v>
      </c>
      <c r="AV7" t="str">
        <f>IF(TblTaxCategory[[#This Row],[EN]]="",IF(TblTaxCategory[[#This Row],[EN]]="",TblTaxCategory[[#This Row],[DE]],TblTaxCategory[[#This Row],[EN]]),TblTaxCategory[[#This Row],[EN]])</f>
        <v>Andorra: Tax Register Number (NRT)</v>
      </c>
      <c r="AW7" t="s">
        <v>34807</v>
      </c>
      <c r="AY7" t="s">
        <v>34607</v>
      </c>
      <c r="BA7" t="s">
        <v>34615</v>
      </c>
      <c r="BB7" t="s">
        <v>34616</v>
      </c>
      <c r="BC7" t="s">
        <v>34617</v>
      </c>
      <c r="BD7" t="s">
        <v>34618</v>
      </c>
      <c r="BE7" t="s">
        <v>34619</v>
      </c>
      <c r="BF7" t="s">
        <v>34620</v>
      </c>
      <c r="BG7" t="s">
        <v>34621</v>
      </c>
      <c r="BH7" t="s">
        <v>34622</v>
      </c>
      <c r="BI7" t="str">
        <f>IF(tblIESRole[[#This Row],[EN]]="",IF(tblIESRole[[#This Row],[EN]]="",tblIESRole[[#This Row],[DE]],tblIESRole[[#This Row],[EN]]),tblIESRole[[#This Row],[EN]])</f>
        <v>2. Customer + VKOrg</v>
      </c>
      <c r="BJ7" t="s">
        <v>34623</v>
      </c>
      <c r="BL7" s="27"/>
      <c r="BM7" s="27" t="s">
        <v>34624</v>
      </c>
      <c r="BN7" s="27" t="s">
        <v>34625</v>
      </c>
      <c r="BO7" s="27" t="s">
        <v>34626</v>
      </c>
      <c r="BP7" s="27" t="s">
        <v>34627</v>
      </c>
      <c r="BQ7" s="27" t="s">
        <v>34628</v>
      </c>
      <c r="BR7" s="27" t="s">
        <v>34629</v>
      </c>
      <c r="BT7" t="s">
        <v>34630</v>
      </c>
      <c r="BU7" s="27"/>
      <c r="BV7" t="s">
        <v>34631</v>
      </c>
      <c r="BW7" t="s">
        <v>34632</v>
      </c>
      <c r="BX7" t="s">
        <v>34633</v>
      </c>
      <c r="BY7" t="s">
        <v>34634</v>
      </c>
      <c r="BZ7" t="s">
        <v>34630</v>
      </c>
      <c r="CA7" t="s">
        <v>34635</v>
      </c>
      <c r="CB7" t="s">
        <v>34636</v>
      </c>
      <c r="CC7" t="s">
        <v>34637</v>
      </c>
      <c r="CD7" t="s">
        <v>34638</v>
      </c>
      <c r="CE7" t="s">
        <v>34639</v>
      </c>
      <c r="CF7" t="s">
        <v>34640</v>
      </c>
      <c r="CG7" t="s">
        <v>34641</v>
      </c>
      <c r="CH7" t="s">
        <v>34642</v>
      </c>
      <c r="CI7" t="s">
        <v>34643</v>
      </c>
      <c r="CJ7" t="s">
        <v>34644</v>
      </c>
      <c r="CK7" t="s">
        <v>34645</v>
      </c>
      <c r="CL7" t="s">
        <v>34646</v>
      </c>
      <c r="CM7" t="s">
        <v>34637</v>
      </c>
      <c r="CN7" t="s">
        <v>34647</v>
      </c>
      <c r="CO7" t="s">
        <v>34648</v>
      </c>
      <c r="CP7" s="27"/>
      <c r="CQ7" t="s">
        <v>34649</v>
      </c>
      <c r="CR7" s="27"/>
      <c r="CS7" t="s">
        <v>34650</v>
      </c>
      <c r="CT7" t="s">
        <v>34651</v>
      </c>
      <c r="CU7" t="s">
        <v>34652</v>
      </c>
      <c r="CV7" t="s">
        <v>34653</v>
      </c>
      <c r="CX7" t="s">
        <v>34654</v>
      </c>
      <c r="CY7" t="s">
        <v>34655</v>
      </c>
      <c r="CZ7" t="s">
        <v>34656</v>
      </c>
      <c r="DA7" t="s">
        <v>34657</v>
      </c>
      <c r="DB7" t="s">
        <v>34658</v>
      </c>
      <c r="DC7" t="s">
        <v>34659</v>
      </c>
      <c r="DD7" t="s">
        <v>34660</v>
      </c>
      <c r="DE7" t="s">
        <v>34661</v>
      </c>
      <c r="DF7" t="s">
        <v>44571</v>
      </c>
      <c r="DG7" t="s">
        <v>44572</v>
      </c>
      <c r="DH7" t="s">
        <v>44573</v>
      </c>
      <c r="DI7" t="s">
        <v>44574</v>
      </c>
      <c r="DJ7" t="s">
        <v>44575</v>
      </c>
      <c r="DK7" t="s">
        <v>44576</v>
      </c>
      <c r="DL7" t="str">
        <f>IF(tblDepartment[[#This Row],[EN]]="",IF(tblDepartment[[#This Row],[EN]]="",tblDepartment[[#This Row],[DE]],tblDepartment[[#This Row],[EN]]),tblDepartment[[#This Row],[EN]])</f>
        <v>EDI Contact person</v>
      </c>
      <c r="DM7" t="s">
        <v>34662</v>
      </c>
      <c r="DN7" s="113"/>
      <c r="DO7" t="s">
        <v>297</v>
      </c>
      <c r="DP7" t="s">
        <v>297</v>
      </c>
      <c r="DQ7" t="s">
        <v>297</v>
      </c>
      <c r="DR7" t="s">
        <v>297</v>
      </c>
      <c r="DS7" t="s">
        <v>297</v>
      </c>
      <c r="DT7" t="s">
        <v>297</v>
      </c>
      <c r="DU7" t="s">
        <v>297</v>
      </c>
      <c r="DV7" t="s">
        <v>297</v>
      </c>
      <c r="DW7" t="s">
        <v>297</v>
      </c>
      <c r="DX7" t="s">
        <v>297</v>
      </c>
      <c r="DY7" t="s">
        <v>297</v>
      </c>
      <c r="DZ7" t="s">
        <v>297</v>
      </c>
      <c r="EA7" t="s">
        <v>297</v>
      </c>
      <c r="EB7" t="s">
        <v>297</v>
      </c>
      <c r="EC7" t="s">
        <v>297</v>
      </c>
      <c r="EF7" t="s">
        <v>35002</v>
      </c>
      <c r="EG7" t="s">
        <v>35003</v>
      </c>
      <c r="EH7" t="s">
        <v>35004</v>
      </c>
      <c r="EI7" t="s">
        <v>35005</v>
      </c>
      <c r="EJ7" t="s">
        <v>35004</v>
      </c>
      <c r="EK7" t="s">
        <v>35006</v>
      </c>
      <c r="EL7" t="s">
        <v>35007</v>
      </c>
      <c r="EM7" t="s">
        <v>35008</v>
      </c>
      <c r="EN7" t="str">
        <f>IF(tblTitles[[#This Row],[EN]]="",IF(tblTitles[[#This Row],[EN]]="",tblTitles[[#This Row],[DE]],tblTitles[[#This Row],[EN]]),tblTitles[[#This Row],[EN]])</f>
        <v>Mr.</v>
      </c>
      <c r="EO7" s="113" t="s">
        <v>35009</v>
      </c>
      <c r="EQ7" t="s">
        <v>34670</v>
      </c>
      <c r="ER7" t="s">
        <v>34671</v>
      </c>
      <c r="ET7" t="s">
        <v>34672</v>
      </c>
      <c r="EV7" t="s">
        <v>34673</v>
      </c>
      <c r="EW7" t="s">
        <v>34674</v>
      </c>
      <c r="EX7" t="s">
        <v>34675</v>
      </c>
      <c r="FB7" t="str">
        <f>IF(tblSelfBilling[[#This Row],[EN]]="",IF(tblSelfBilling[[#This Row],[EN]]="",tblSelfBilling[[#This Row],[DE]],tblSelfBilling[[#This Row],[EN]]),tblSelfBilling[[#This Row],[EN]])</f>
        <v>Credit memo request with reduction</v>
      </c>
      <c r="FC7">
        <v>2</v>
      </c>
      <c r="FE7" t="s">
        <v>34453</v>
      </c>
      <c r="FF7" t="s">
        <v>34454</v>
      </c>
      <c r="FG7" t="s">
        <v>34455</v>
      </c>
      <c r="FH7" t="s">
        <v>34455</v>
      </c>
      <c r="FI7" t="s">
        <v>34456</v>
      </c>
      <c r="FJ7" t="s">
        <v>34457</v>
      </c>
      <c r="FK7" t="s">
        <v>34458</v>
      </c>
      <c r="FL7" t="s">
        <v>34459</v>
      </c>
      <c r="FP7" t="str">
        <f>IF(tblCCSettlement[[#This Row],[EN]]="",IF(tblCCSettlement[[#This Row],[EN]]="",tblCCSettlement[[#This Row],[DE]],tblCCSettlement[[#This Row],[EN]]),tblCCSettlement[[#This Row],[EN]])</f>
        <v>Partner does not accept Self-billing</v>
      </c>
      <c r="FQ7" t="s">
        <v>34460</v>
      </c>
      <c r="FS7" t="s">
        <v>34861</v>
      </c>
      <c r="FT7" t="s">
        <v>34862</v>
      </c>
      <c r="FY7" t="s">
        <v>34863</v>
      </c>
      <c r="GA7" t="str">
        <f>IF(tblPricingControl[[#This Row],[EN]]="",IF(tblPricingControl[[#This Row],[EN]]="",tblPricingControl[[#This Row],[DE]],tblPricingControl[[#This Row],[EN]]),tblPricingControl[[#This Row],[EN]])</f>
        <v>Delivery Date</v>
      </c>
      <c r="GB7">
        <v>2</v>
      </c>
      <c r="GD7" t="s">
        <v>34686</v>
      </c>
      <c r="GE7" t="s">
        <v>34687</v>
      </c>
      <c r="GF7" t="s">
        <v>34686</v>
      </c>
      <c r="GG7" t="s">
        <v>34688</v>
      </c>
      <c r="GH7" t="s">
        <v>34689</v>
      </c>
      <c r="GI7" t="s">
        <v>34690</v>
      </c>
      <c r="GJ7" t="s">
        <v>34691</v>
      </c>
      <c r="GK7" t="s">
        <v>34686</v>
      </c>
      <c r="GM7" t="s">
        <v>34480</v>
      </c>
      <c r="GN7" t="s">
        <v>34692</v>
      </c>
      <c r="GO7" t="s">
        <v>34693</v>
      </c>
      <c r="GP7" t="s">
        <v>34480</v>
      </c>
      <c r="GQ7" s="113" t="s">
        <v>34694</v>
      </c>
      <c r="GR7" s="219" t="s">
        <v>34694</v>
      </c>
      <c r="GS7" t="s">
        <v>34694</v>
      </c>
      <c r="GT7" t="s">
        <v>34476</v>
      </c>
      <c r="GU7" t="s">
        <v>34480</v>
      </c>
      <c r="GV7" t="s">
        <v>34480</v>
      </c>
      <c r="GW7" t="s">
        <v>34695</v>
      </c>
      <c r="GX7" t="s">
        <v>34696</v>
      </c>
      <c r="GY7" t="s">
        <v>34697</v>
      </c>
      <c r="GZ7" t="s">
        <v>34698</v>
      </c>
      <c r="HA7" t="s">
        <v>256</v>
      </c>
      <c r="HB7" t="s">
        <v>34699</v>
      </c>
      <c r="HD7" t="s">
        <v>34699</v>
      </c>
      <c r="HL7" t="s">
        <v>34700</v>
      </c>
      <c r="HN7" t="s">
        <v>34701</v>
      </c>
      <c r="HO7" t="s">
        <v>34702</v>
      </c>
      <c r="HP7" t="s">
        <v>34703</v>
      </c>
      <c r="HQ7" t="s">
        <v>34704</v>
      </c>
      <c r="HR7" t="s">
        <v>34705</v>
      </c>
      <c r="HS7" t="s">
        <v>34706</v>
      </c>
      <c r="HT7" t="s">
        <v>34707</v>
      </c>
      <c r="HU7" t="s">
        <v>34708</v>
      </c>
      <c r="HW7" t="s">
        <v>34708</v>
      </c>
      <c r="HY7" s="114" t="s">
        <v>34482</v>
      </c>
      <c r="HZ7" s="115" t="s">
        <v>34709</v>
      </c>
      <c r="IA7" s="115" t="s">
        <v>34710</v>
      </c>
      <c r="IB7" s="115"/>
      <c r="IC7" s="115" t="s">
        <v>34711</v>
      </c>
      <c r="ID7" s="115" t="s">
        <v>34712</v>
      </c>
      <c r="IE7" s="115" t="s">
        <v>34713</v>
      </c>
      <c r="IJ7" s="115" t="s">
        <v>8111</v>
      </c>
      <c r="IK7" s="115">
        <v>70</v>
      </c>
      <c r="IL7" s="115">
        <v>70</v>
      </c>
      <c r="IM7" s="115"/>
      <c r="IN7" s="115">
        <v>70</v>
      </c>
      <c r="IO7" s="115">
        <v>80</v>
      </c>
      <c r="IP7" s="115">
        <v>70</v>
      </c>
      <c r="IR7" s="170"/>
      <c r="IS7" s="170"/>
      <c r="IU7" s="169"/>
      <c r="IV7" s="170">
        <v>50</v>
      </c>
      <c r="IW7" s="170">
        <v>50</v>
      </c>
      <c r="IX7" s="170"/>
      <c r="IY7" s="170">
        <v>30</v>
      </c>
      <c r="IZ7" s="170">
        <v>80</v>
      </c>
      <c r="JA7" s="170">
        <v>50</v>
      </c>
      <c r="JB7" s="27"/>
      <c r="JC7" s="170"/>
      <c r="JD7" s="170"/>
      <c r="JF7" t="s">
        <v>34714</v>
      </c>
      <c r="JG7" t="s">
        <v>34715</v>
      </c>
      <c r="JH7" t="s">
        <v>34714</v>
      </c>
      <c r="JJ7" t="s">
        <v>34714</v>
      </c>
      <c r="JK7" t="s">
        <v>34716</v>
      </c>
      <c r="JL7" t="s">
        <v>34717</v>
      </c>
      <c r="JM7" t="s">
        <v>34718</v>
      </c>
      <c r="JN7" t="str">
        <f>IF(tblAccountAssignmentGroup[[#This Row],[EN]]="",IF(tblAccountAssignmentGroup[[#This Row],[EN]]="",tblAccountAssignmentGroup[[#This Row],[DE]],tblAccountAssignmentGroup[[#This Row],[EN]]),tblAccountAssignmentGroup[[#This Row],[EN]])</f>
        <v>Výnosy - tuz.</v>
      </c>
      <c r="JO7" s="27" t="s">
        <v>8155</v>
      </c>
      <c r="JQ7" t="s">
        <v>34719</v>
      </c>
      <c r="JR7" t="s">
        <v>34720</v>
      </c>
      <c r="JS7" t="s">
        <v>34720</v>
      </c>
      <c r="JT7" t="s">
        <v>34559</v>
      </c>
      <c r="JU7" t="s">
        <v>34498</v>
      </c>
      <c r="JV7" t="s">
        <v>34721</v>
      </c>
      <c r="JW7" t="s">
        <v>34722</v>
      </c>
      <c r="JX7" s="27" t="s">
        <v>34721</v>
      </c>
      <c r="JY7" t="s">
        <v>34719</v>
      </c>
      <c r="JZ7" t="s">
        <v>34720</v>
      </c>
      <c r="KB7">
        <v>3</v>
      </c>
      <c r="KC7">
        <v>3</v>
      </c>
      <c r="KE7">
        <v>9</v>
      </c>
      <c r="KG7">
        <v>2</v>
      </c>
      <c r="KH7">
        <v>2</v>
      </c>
      <c r="KK7" t="s">
        <v>34723</v>
      </c>
      <c r="KM7" t="s">
        <v>34724</v>
      </c>
      <c r="KN7" t="s">
        <v>34725</v>
      </c>
      <c r="KO7" t="s">
        <v>34725</v>
      </c>
      <c r="KP7" t="s">
        <v>34725</v>
      </c>
      <c r="KQ7" t="s">
        <v>34725</v>
      </c>
      <c r="KR7" t="s">
        <v>34725</v>
      </c>
      <c r="KS7" t="s">
        <v>34725</v>
      </c>
      <c r="KT7" t="s">
        <v>34725</v>
      </c>
      <c r="KU7" s="23" t="str">
        <f>IF(tblSubcategory[[#This Row],[EN]]="",IF(tblSubcategory[[#This Row],[EN]]="",tblSubcategory[[#This Row],[DE]],tblSubcategory[[#This Row],[EN]]),tblSubcategory[[#This Row],[EN]])</f>
        <v>0102 Construction measures (new construction</v>
      </c>
      <c r="KV7" t="s">
        <v>34726</v>
      </c>
      <c r="KW7" s="23"/>
      <c r="KX7" t="s">
        <v>34724</v>
      </c>
      <c r="KY7" t="s">
        <v>34725</v>
      </c>
      <c r="KZ7" t="s">
        <v>34725</v>
      </c>
      <c r="LA7" t="s">
        <v>34725</v>
      </c>
      <c r="LB7" t="s">
        <v>34725</v>
      </c>
      <c r="LC7" t="s">
        <v>34725</v>
      </c>
      <c r="LD7" t="s">
        <v>34725</v>
      </c>
      <c r="LE7" t="s">
        <v>34725</v>
      </c>
      <c r="LF7" s="23" t="str">
        <f>IF(tblSubcategory2[[#This Row],[EN]]="",IF(tblSubcategory2[[#This Row],[EN]]="",tblSubcategory2[[#This Row],[DE]],tblSubcategory2[[#This Row],[EN]]),tblSubcategory2[[#This Row],[EN]])</f>
        <v>0102 Construction measures (new construction</v>
      </c>
      <c r="LG7" t="s">
        <v>34726</v>
      </c>
      <c r="LH7" s="23"/>
      <c r="LI7" s="23" t="s">
        <v>35150</v>
      </c>
      <c r="LJ7" s="23" t="s">
        <v>35151</v>
      </c>
      <c r="LK7" s="23" t="s">
        <v>35152</v>
      </c>
      <c r="LL7" s="23" t="s">
        <v>35153</v>
      </c>
      <c r="LM7" s="23" t="s">
        <v>35154</v>
      </c>
      <c r="LN7" s="23" t="s">
        <v>35155</v>
      </c>
      <c r="LO7" s="23" t="s">
        <v>35156</v>
      </c>
      <c r="LP7" s="23" t="s">
        <v>35157</v>
      </c>
      <c r="LQ7" s="23" t="str">
        <f>IF(tblCodeOfConduct[[#This Row],[EN]]="",IF(tblCodeOfConduct[[#This Row],[EN]]="",tblCodeOfConduct[[#This Row],[DE]],tblCodeOfConduct[[#This Row],[EN]]),tblCodeOfConduct[[#This Row],[EN]])</f>
        <v>HEAVY RISK</v>
      </c>
      <c r="LR7" t="s">
        <v>35158</v>
      </c>
      <c r="LS7" s="23"/>
      <c r="LT7" t="s">
        <v>34513</v>
      </c>
      <c r="LU7" t="s">
        <v>34514</v>
      </c>
      <c r="LV7" t="s">
        <v>34515</v>
      </c>
      <c r="LW7" t="s">
        <v>34516</v>
      </c>
      <c r="LX7" t="s">
        <v>34516</v>
      </c>
      <c r="LY7" t="s">
        <v>34517</v>
      </c>
      <c r="LZ7" t="s">
        <v>34518</v>
      </c>
      <c r="MA7" t="s">
        <v>34515</v>
      </c>
      <c r="MB7" t="str">
        <f>IF(tblNeededChecks[[#This Row],[EN]]="",IF(tblNeededChecks[[#This Row],[EN]]="",tblNeededChecks[[#This Row],[DE]],tblNeededChecks[[#This Row],[EN]]),tblNeededChecks[[#This Row],[EN]])</f>
        <v>service- and value-approval is not needed</v>
      </c>
      <c r="MC7" t="s">
        <v>34516</v>
      </c>
      <c r="ME7" t="s">
        <v>34741</v>
      </c>
      <c r="MK7" t="s">
        <v>34741</v>
      </c>
      <c r="ML7" t="s">
        <v>34741</v>
      </c>
      <c r="MN7" t="str">
        <f>IF(tblPaymentmode[[#This Row],[EN]]="",IF(tblPaymentmode[[#This Row],[EN]]="",tblPaymentmode[[#This Row],[DE]],tblPaymentmode[[#This Row],[EN]]),tblPaymentmode[[#This Row],[EN]])</f>
        <v>CAD</v>
      </c>
      <c r="MO7">
        <v>6</v>
      </c>
      <c r="MQ7" t="s">
        <v>34521</v>
      </c>
      <c r="MR7" t="s">
        <v>34522</v>
      </c>
      <c r="MS7" t="s">
        <v>34523</v>
      </c>
      <c r="MT7" t="s">
        <v>34524</v>
      </c>
      <c r="MU7" t="s">
        <v>34525</v>
      </c>
      <c r="MV7" t="s">
        <v>34526</v>
      </c>
      <c r="MW7" t="s">
        <v>34527</v>
      </c>
      <c r="MX7" t="s">
        <v>34526</v>
      </c>
      <c r="MY7" t="s">
        <v>44233</v>
      </c>
      <c r="MZ7" t="s">
        <v>44234</v>
      </c>
      <c r="NA7" t="s">
        <v>44235</v>
      </c>
      <c r="NB7" t="s">
        <v>34521</v>
      </c>
      <c r="NC7" t="s">
        <v>44236</v>
      </c>
      <c r="ND7" t="s">
        <v>44237</v>
      </c>
      <c r="NE7" t="str">
        <f>IF(tblYesNo[[#This Row],[EN]]="",IF(tblYesNo[[#This Row],[EN]]="",tblYesNo[[#This Row],[DE]],tblYesNo[[#This Row],[EN]]),tblYesNo[[#This Row],[EN]])</f>
        <v>Yes</v>
      </c>
      <c r="NF7" t="s">
        <v>141</v>
      </c>
      <c r="NH7" s="97" t="s">
        <v>34749</v>
      </c>
      <c r="NI7" t="s">
        <v>34750</v>
      </c>
      <c r="NJ7" t="s">
        <v>34749</v>
      </c>
      <c r="NK7" s="97" t="s">
        <v>34749</v>
      </c>
      <c r="NL7" t="s">
        <v>34750</v>
      </c>
      <c r="NM7" t="s">
        <v>34751</v>
      </c>
      <c r="NN7" t="s">
        <v>34749</v>
      </c>
      <c r="NO7" s="97" t="s">
        <v>34749</v>
      </c>
      <c r="NP7" t="s">
        <v>34752</v>
      </c>
      <c r="NR7" s="97"/>
      <c r="NU7" s="97"/>
      <c r="OM7" s="97"/>
      <c r="OP7" s="218"/>
      <c r="OV7" s="97"/>
      <c r="OY7" s="97"/>
      <c r="PE7" s="27" t="s">
        <v>34721</v>
      </c>
      <c r="PF7" s="27" t="s">
        <v>34721</v>
      </c>
      <c r="PG7" s="27" t="s">
        <v>34721</v>
      </c>
      <c r="PH7" s="27" t="s">
        <v>34721</v>
      </c>
      <c r="PI7" s="27" t="s">
        <v>34721</v>
      </c>
      <c r="PJ7" s="27" t="s">
        <v>34721</v>
      </c>
      <c r="PK7" s="27" t="s">
        <v>34721</v>
      </c>
      <c r="PL7" s="27" t="s">
        <v>34721</v>
      </c>
      <c r="PM7" s="27" t="s">
        <v>34721</v>
      </c>
      <c r="PN7" s="27" t="s">
        <v>34721</v>
      </c>
      <c r="PO7" s="27" t="s">
        <v>34721</v>
      </c>
      <c r="PP7" s="27" t="s">
        <v>34721</v>
      </c>
      <c r="PQ7" s="27" t="s">
        <v>34721</v>
      </c>
      <c r="PR7" s="27" t="s">
        <v>34721</v>
      </c>
      <c r="PS7" s="98" t="s">
        <v>34719</v>
      </c>
      <c r="PT7" s="98" t="s">
        <v>34720</v>
      </c>
      <c r="PU7" s="98"/>
      <c r="PV7" s="127" t="s">
        <v>34521</v>
      </c>
      <c r="PW7" s="127" t="s">
        <v>34522</v>
      </c>
      <c r="PX7" s="127" t="s">
        <v>34523</v>
      </c>
      <c r="PY7" s="127"/>
      <c r="PZ7" s="127" t="s">
        <v>34525</v>
      </c>
      <c r="QA7" s="127"/>
      <c r="QB7" s="127" t="s">
        <v>34527</v>
      </c>
      <c r="QC7" s="127" t="s">
        <v>34526</v>
      </c>
      <c r="QD7" s="127" t="str">
        <f>IF(tblASLCashMethod[[#This Row],[EN]]="",IF(tblASLCashMethod[[#This Row],[EN]]="",tblASLCashMethod[[#This Row],[DE]],tblASLCashMethod[[#This Row],[EN]]),tblASLCashMethod[[#This Row],[EN]])</f>
        <v>Yes</v>
      </c>
      <c r="QE7" s="127" t="s">
        <v>34560</v>
      </c>
      <c r="QG7" s="127" t="s">
        <v>34521</v>
      </c>
      <c r="QH7" s="127" t="s">
        <v>34522</v>
      </c>
      <c r="QI7" s="127" t="s">
        <v>34523</v>
      </c>
      <c r="QJ7" s="127"/>
      <c r="QK7" s="127" t="s">
        <v>34525</v>
      </c>
      <c r="QL7" s="127"/>
      <c r="QM7" s="127" t="s">
        <v>34527</v>
      </c>
      <c r="QN7" s="127" t="s">
        <v>34526</v>
      </c>
      <c r="QO7" s="127" t="str">
        <f>IF(tblASLObligatorySplitPayment[[#This Row],[EN]]="",IF(tblASLObligatorySplitPayment[[#This Row],[EN]]="",tblASLObligatorySplitPayment[[#This Row],[DE]],tblASLObligatorySplitPayment[[#This Row],[EN]]),tblASLObligatorySplitPayment[[#This Row],[EN]])</f>
        <v>Yes</v>
      </c>
      <c r="QP7" s="127" t="s">
        <v>17242</v>
      </c>
      <c r="QR7" s="192" t="s">
        <v>8155</v>
      </c>
      <c r="QS7" s="20"/>
      <c r="QT7" s="258" t="s">
        <v>8155</v>
      </c>
      <c r="QU7" s="20"/>
      <c r="QV7" s="260" t="s">
        <v>34753</v>
      </c>
      <c r="QW7" s="128"/>
      <c r="QX7" s="260" t="s">
        <v>34753</v>
      </c>
      <c r="QY7" s="128"/>
      <c r="QZ7" s="195" t="s">
        <v>8155</v>
      </c>
      <c r="RA7" s="20"/>
      <c r="RB7" s="195" t="s">
        <v>8155</v>
      </c>
      <c r="RC7" s="20"/>
      <c r="RD7" t="s">
        <v>34754</v>
      </c>
      <c r="RE7" t="s">
        <v>34755</v>
      </c>
      <c r="RG7" s="97" t="s">
        <v>34756</v>
      </c>
      <c r="RJ7" s="11"/>
      <c r="RM7" t="s">
        <v>34757</v>
      </c>
      <c r="RO7" s="113" t="s">
        <v>34758</v>
      </c>
      <c r="RQ7" t="s">
        <v>8111</v>
      </c>
      <c r="RU7" s="113" t="s">
        <v>8155</v>
      </c>
      <c r="RV7" t="s">
        <v>8155</v>
      </c>
      <c r="RZ7" t="str">
        <f>IF(tblAccoutingClerkCustomer[[#This Row],[DE]]="",IF(tblAccoutingClerkCustomer[[#This Row],[EN]]="",tblAccoutingClerkCustomer[[#This Row],[DE]],tblAccoutingClerkCustomer[[#This Row],[EN]]),tblAccoutingClerkCustomer[[#This Row],[DE]])</f>
        <v>D2</v>
      </c>
      <c r="SA7" t="s">
        <v>8111</v>
      </c>
      <c r="SC7" s="113"/>
      <c r="SI7" t="s">
        <v>34759</v>
      </c>
      <c r="SJ7" t="s">
        <v>34760</v>
      </c>
      <c r="SK7" t="s">
        <v>34760</v>
      </c>
      <c r="SL7" t="s">
        <v>34760</v>
      </c>
      <c r="SN7" t="str">
        <f>IF(tblDistrict[[#This Row],[RO]]="",IF(tblDistrict[[#This Row],[EN]]="",tblDistrict[[#This Row],[DE]],tblDistrict[[#This Row],[EN]]),tblDistrict[[#This Row],[RO]])</f>
        <v>Sector 2</v>
      </c>
      <c r="SO7" t="s">
        <v>34760</v>
      </c>
      <c r="SQ7" s="215" t="s">
        <v>34761</v>
      </c>
      <c r="SU7" s="215" t="s">
        <v>34761</v>
      </c>
      <c r="SZ7" s="215" t="s">
        <v>34525</v>
      </c>
      <c r="TB7" s="215" t="s">
        <v>34571</v>
      </c>
      <c r="TC7" s="215" t="s">
        <v>34572</v>
      </c>
      <c r="TD7" s="215" t="s">
        <v>34573</v>
      </c>
      <c r="TE7" s="215" t="s">
        <v>34574</v>
      </c>
      <c r="TF7" s="215" t="s">
        <v>34575</v>
      </c>
      <c r="TG7" s="215" t="s">
        <v>34576</v>
      </c>
      <c r="TH7" s="215" t="s">
        <v>34577</v>
      </c>
      <c r="TI7" s="215" t="s">
        <v>34578</v>
      </c>
      <c r="TJ7" s="215" t="str">
        <f>IF(tblStatusEDI[[#This Row],[EN]]="",IF(tblStatusEDI[[#This Row],[EN]]="",tblStatusEDI[[#This Row],[DE]],tblStatusEDI[[#This Row],[EN]]),tblStatusEDI[[#This Row],[EN]])</f>
        <v>Decleration of intent Classic EDI</v>
      </c>
      <c r="TK7" s="215" t="s">
        <v>34579</v>
      </c>
      <c r="TM7" s="227" t="s">
        <v>34771</v>
      </c>
      <c r="TN7" s="228" t="s">
        <v>34772</v>
      </c>
      <c r="TP7" s="227" t="s">
        <v>34773</v>
      </c>
      <c r="TQ7" s="228" t="s">
        <v>34774</v>
      </c>
      <c r="TR7" s="228" t="s">
        <v>34775</v>
      </c>
      <c r="TS7" s="228" t="s">
        <v>34776</v>
      </c>
      <c r="TT7" s="228" t="s">
        <v>34777</v>
      </c>
      <c r="TU7" s="228" t="s">
        <v>34778</v>
      </c>
      <c r="TV7" s="228" t="s">
        <v>34779</v>
      </c>
      <c r="TW7" s="228" t="s">
        <v>34780</v>
      </c>
      <c r="TX7" s="215" t="str">
        <f>IF(tblMarkantSettlementAgreement[[#This Row],[DE]]="",IF(tblMarkantSettlementAgreement[[#This Row],[EN]]="",tblMarkantSettlementAgreement[[#This Row],[DE]],tblMarkantSettlementAgreement[[#This Row],[EN]]),tblMarkantSettlementAgreement[[#This Row],[DE]])</f>
        <v xml:space="preserve">ES – Eigenmarkensortiment wird über Markant reguliert </v>
      </c>
      <c r="TY7" s="215" t="s">
        <v>34781</v>
      </c>
      <c r="UA7" t="s">
        <v>34591</v>
      </c>
      <c r="UB7" t="s">
        <v>34592</v>
      </c>
      <c r="UF7" t="s">
        <v>34593</v>
      </c>
      <c r="UL7" t="str">
        <f>IF(tblTaxClassification[[#This Row],[EN]]="",IF(tblTaxClassification[[#This Row],[EN]]="",tblTaxClassification[[#This Row],[DE]],tblTaxClassification[[#This Row],[EN]]),tblTaxClassification[[#This Row],[EN]])</f>
        <v>Regular VAT accounting</v>
      </c>
      <c r="UM7" s="313" t="s">
        <v>34594</v>
      </c>
    </row>
    <row r="8" spans="1:559" x14ac:dyDescent="0.3">
      <c r="C8" t="s">
        <v>34771</v>
      </c>
      <c r="D8" t="s">
        <v>34785</v>
      </c>
      <c r="E8" t="s">
        <v>34786</v>
      </c>
      <c r="G8" s="291" t="s">
        <v>45892</v>
      </c>
      <c r="H8" s="290" t="s">
        <v>45888</v>
      </c>
      <c r="I8" s="290"/>
      <c r="J8" s="290"/>
      <c r="K8" s="290"/>
      <c r="L8" s="290"/>
      <c r="M8" s="290"/>
      <c r="N8" s="290"/>
      <c r="O8" s="292"/>
      <c r="P8" s="292"/>
      <c r="Q8" s="292"/>
      <c r="R8" s="292"/>
      <c r="S8" s="292"/>
      <c r="T8" s="292"/>
      <c r="U8" s="290"/>
      <c r="V8" s="293" t="str">
        <f>IF(tblRemark[[#This Row],[EN]]="",IF(tblRemark[[#This Row],[EN]]="",tblRemark[[#This Row],[DE]],tblRemark[[#This Row],[EN]]),tblRemark[[#This Row],[EN]])</f>
        <v>contact for shopping on credit</v>
      </c>
      <c r="W8" s="290" t="s">
        <v>45890</v>
      </c>
      <c r="X8" s="290"/>
      <c r="Y8" s="294"/>
      <c r="Z8" s="290"/>
      <c r="AA8" s="290"/>
      <c r="AB8" s="290"/>
      <c r="AC8" s="290"/>
      <c r="AD8" s="290"/>
      <c r="AE8" s="290"/>
      <c r="AG8" t="s">
        <v>34964</v>
      </c>
      <c r="AH8" t="s">
        <v>34965</v>
      </c>
      <c r="AI8" t="s">
        <v>34966</v>
      </c>
      <c r="AJ8" t="s">
        <v>34967</v>
      </c>
      <c r="AK8" t="s">
        <v>34968</v>
      </c>
      <c r="AL8" t="s">
        <v>34969</v>
      </c>
      <c r="AM8" t="s">
        <v>34970</v>
      </c>
      <c r="AN8" t="s">
        <v>34971</v>
      </c>
      <c r="AO8" t="s">
        <v>34972</v>
      </c>
      <c r="AP8" t="s">
        <v>44727</v>
      </c>
      <c r="AQ8" t="s">
        <v>44728</v>
      </c>
      <c r="AR8" t="s">
        <v>44729</v>
      </c>
      <c r="AS8" t="s">
        <v>44730</v>
      </c>
      <c r="AT8" t="s">
        <v>44731</v>
      </c>
      <c r="AU8" t="s">
        <v>44732</v>
      </c>
      <c r="AV8" t="str">
        <f>IF(TblTaxCategory[[#This Row],[EN]]="",IF(TblTaxCategory[[#This Row],[EN]]="",TblTaxCategory[[#This Row],[DE]],TblTaxCategory[[#This Row],[EN]]),TblTaxCategory[[#This Row],[EN]])</f>
        <v>Angola: Tax Identification Number (NIF)</v>
      </c>
      <c r="AW8" t="s">
        <v>34973</v>
      </c>
      <c r="AY8" t="s">
        <v>34799</v>
      </c>
      <c r="BA8" t="s">
        <v>34808</v>
      </c>
      <c r="BB8" t="s">
        <v>34809</v>
      </c>
      <c r="BC8" t="s">
        <v>34810</v>
      </c>
      <c r="BD8" t="s">
        <v>34811</v>
      </c>
      <c r="BE8" t="s">
        <v>34812</v>
      </c>
      <c r="BF8" t="s">
        <v>34813</v>
      </c>
      <c r="BG8" t="s">
        <v>34814</v>
      </c>
      <c r="BH8" t="s">
        <v>34815</v>
      </c>
      <c r="BI8" t="str">
        <f>IF(tblIESRole[[#This Row],[EN]]="",IF(tblIESRole[[#This Row],[EN]]="",tblIESRole[[#This Row],[DE]],tblIESRole[[#This Row],[EN]]),tblIESRole[[#This Row],[EN]])</f>
        <v>3. Vendor</v>
      </c>
      <c r="BJ8" t="s">
        <v>34816</v>
      </c>
      <c r="BL8" s="27"/>
      <c r="BM8" s="27" t="s">
        <v>34817</v>
      </c>
      <c r="BN8" s="27" t="s">
        <v>34818</v>
      </c>
      <c r="BO8" s="27"/>
      <c r="BP8" s="27" t="s">
        <v>34819</v>
      </c>
      <c r="BQ8" s="27" t="s">
        <v>34820</v>
      </c>
      <c r="BR8" s="27"/>
      <c r="BT8" t="s">
        <v>34821</v>
      </c>
      <c r="BU8" s="27"/>
      <c r="BV8" t="s">
        <v>34822</v>
      </c>
      <c r="BW8" t="s">
        <v>34823</v>
      </c>
      <c r="BX8" t="s">
        <v>34824</v>
      </c>
      <c r="BY8" t="s">
        <v>34825</v>
      </c>
      <c r="BZ8" t="s">
        <v>34821</v>
      </c>
      <c r="CA8" s="27"/>
      <c r="CB8" t="s">
        <v>34826</v>
      </c>
      <c r="CC8" t="s">
        <v>34827</v>
      </c>
      <c r="CD8" t="s">
        <v>34828</v>
      </c>
      <c r="CE8" t="s">
        <v>34829</v>
      </c>
      <c r="CF8" t="s">
        <v>34830</v>
      </c>
      <c r="CG8" t="s">
        <v>34831</v>
      </c>
      <c r="CH8" t="s">
        <v>34832</v>
      </c>
      <c r="CI8" s="27"/>
      <c r="CJ8" t="s">
        <v>34833</v>
      </c>
      <c r="CK8" t="s">
        <v>34834</v>
      </c>
      <c r="CL8" t="s">
        <v>34835</v>
      </c>
      <c r="CM8" t="s">
        <v>34827</v>
      </c>
      <c r="CN8" t="s">
        <v>34836</v>
      </c>
      <c r="CO8" t="s">
        <v>34837</v>
      </c>
      <c r="CP8" s="27"/>
      <c r="CQ8" t="s">
        <v>34838</v>
      </c>
      <c r="CR8" s="27"/>
      <c r="CS8" t="s">
        <v>34839</v>
      </c>
      <c r="CT8" t="s">
        <v>34840</v>
      </c>
      <c r="CU8" t="s">
        <v>34841</v>
      </c>
      <c r="CV8" t="s">
        <v>34842</v>
      </c>
      <c r="CX8" t="s">
        <v>34433</v>
      </c>
      <c r="CY8" t="s">
        <v>34434</v>
      </c>
      <c r="DA8" t="s">
        <v>34435</v>
      </c>
      <c r="DC8" t="s">
        <v>34436</v>
      </c>
      <c r="DD8" t="s">
        <v>34437</v>
      </c>
      <c r="DE8" t="s">
        <v>34438</v>
      </c>
      <c r="DF8" t="s">
        <v>44565</v>
      </c>
      <c r="DG8" t="s">
        <v>44566</v>
      </c>
      <c r="DH8" t="s">
        <v>44567</v>
      </c>
      <c r="DI8" t="s">
        <v>44568</v>
      </c>
      <c r="DJ8" t="s">
        <v>44569</v>
      </c>
      <c r="DK8" t="s">
        <v>44570</v>
      </c>
      <c r="DL8" t="str">
        <f>IF(tblDepartment[[#This Row],[EN]]="",IF(tblDepartment[[#This Row],[EN]]="",tblDepartment[[#This Row],[DE]],tblDepartment[[#This Row],[EN]]),tblDepartment[[#This Row],[EN]])</f>
        <v>General Contact person</v>
      </c>
      <c r="DP8" t="s">
        <v>143</v>
      </c>
      <c r="DQ8" t="s">
        <v>143</v>
      </c>
      <c r="DR8" t="s">
        <v>143</v>
      </c>
      <c r="DS8" t="s">
        <v>143</v>
      </c>
      <c r="DT8" t="s">
        <v>143</v>
      </c>
      <c r="DU8" t="s">
        <v>143</v>
      </c>
      <c r="DV8" t="s">
        <v>143</v>
      </c>
      <c r="DW8" t="s">
        <v>143</v>
      </c>
      <c r="DX8" t="s">
        <v>143</v>
      </c>
      <c r="DY8" t="s">
        <v>143</v>
      </c>
      <c r="DZ8" t="s">
        <v>143</v>
      </c>
      <c r="EA8" t="s">
        <v>143</v>
      </c>
      <c r="EF8" t="s">
        <v>35128</v>
      </c>
      <c r="EG8" t="s">
        <v>35129</v>
      </c>
      <c r="EK8" t="s">
        <v>35130</v>
      </c>
      <c r="EL8" t="s">
        <v>35131</v>
      </c>
      <c r="EM8" t="s">
        <v>35132</v>
      </c>
      <c r="EN8" t="str">
        <f>IF(tblTitles[[#This Row],[EN]]="",IF(tblTitles[[#This Row],[EN]]="",tblTitles[[#This Row],[DE]],tblTitles[[#This Row],[EN]]),tblTitles[[#This Row],[EN]])</f>
        <v>Mr. and Mrs.</v>
      </c>
      <c r="EO8" s="113" t="s">
        <v>35133</v>
      </c>
      <c r="EQ8" t="s">
        <v>34855</v>
      </c>
      <c r="ER8" t="s">
        <v>34856</v>
      </c>
      <c r="ES8" t="s">
        <v>34857</v>
      </c>
      <c r="ET8" t="s">
        <v>34858</v>
      </c>
      <c r="EV8" t="s">
        <v>34859</v>
      </c>
      <c r="EW8" t="s">
        <v>34674</v>
      </c>
      <c r="EX8" t="s">
        <v>34860</v>
      </c>
      <c r="FB8" t="str">
        <f>IF(tblSelfBilling[[#This Row],[EN]]="",IF(tblSelfBilling[[#This Row],[EN]]="",tblSelfBilling[[#This Row],[DE]],tblSelfBilling[[#This Row],[EN]]),tblSelfBilling[[#This Row],[EN]])</f>
        <v>Credit memo request without reduction</v>
      </c>
      <c r="FC8">
        <v>1</v>
      </c>
      <c r="FS8" t="s">
        <v>35211</v>
      </c>
      <c r="FT8" t="s">
        <v>35212</v>
      </c>
      <c r="FU8" t="s">
        <v>35213</v>
      </c>
      <c r="FV8" t="s">
        <v>35214</v>
      </c>
      <c r="FW8" t="s">
        <v>35215</v>
      </c>
      <c r="FX8" t="s">
        <v>35216</v>
      </c>
      <c r="FY8" t="s">
        <v>35217</v>
      </c>
      <c r="FZ8" t="s">
        <v>35218</v>
      </c>
      <c r="GA8" t="str">
        <f>IF(tblPricingControl[[#This Row],[EN]]="",IF(tblPricingControl[[#This Row],[EN]]="",tblPricingControl[[#This Row],[DE]],tblPricingControl[[#This Row],[EN]]),tblPricingControl[[#This Row],[EN]])</f>
        <v>Goods receipt date</v>
      </c>
      <c r="GB8">
        <v>5</v>
      </c>
      <c r="GD8" t="s">
        <v>34864</v>
      </c>
      <c r="GE8" t="s">
        <v>34865</v>
      </c>
      <c r="GF8" t="s">
        <v>34864</v>
      </c>
      <c r="GG8" t="s">
        <v>34866</v>
      </c>
      <c r="GH8" t="s">
        <v>34867</v>
      </c>
      <c r="GI8" t="s">
        <v>34868</v>
      </c>
      <c r="GJ8" t="s">
        <v>34869</v>
      </c>
      <c r="GK8" t="s">
        <v>34864</v>
      </c>
      <c r="GM8" t="s">
        <v>34698</v>
      </c>
      <c r="GN8" t="s">
        <v>34870</v>
      </c>
      <c r="GO8" t="s">
        <v>34871</v>
      </c>
      <c r="GP8" t="s">
        <v>34694</v>
      </c>
      <c r="GQ8" s="113" t="s">
        <v>256</v>
      </c>
      <c r="GR8" s="219" t="s">
        <v>256</v>
      </c>
      <c r="GS8" t="s">
        <v>256</v>
      </c>
      <c r="GT8" t="s">
        <v>34476</v>
      </c>
      <c r="GU8" t="s">
        <v>34698</v>
      </c>
      <c r="GV8" t="s">
        <v>34698</v>
      </c>
      <c r="GW8" t="s">
        <v>34872</v>
      </c>
      <c r="GX8" t="s">
        <v>34873</v>
      </c>
      <c r="GY8" t="s">
        <v>34874</v>
      </c>
      <c r="GZ8" t="s">
        <v>34875</v>
      </c>
      <c r="HA8" t="s">
        <v>34876</v>
      </c>
      <c r="HB8" t="s">
        <v>34877</v>
      </c>
      <c r="HD8" t="s">
        <v>34877</v>
      </c>
      <c r="HN8" t="s">
        <v>34878</v>
      </c>
      <c r="HO8" t="s">
        <v>34879</v>
      </c>
      <c r="HP8" t="s">
        <v>34880</v>
      </c>
      <c r="HQ8" t="s">
        <v>34881</v>
      </c>
      <c r="HR8" t="s">
        <v>34882</v>
      </c>
      <c r="HS8" t="s">
        <v>34883</v>
      </c>
      <c r="HT8" t="s">
        <v>34884</v>
      </c>
      <c r="HU8" t="s">
        <v>34885</v>
      </c>
      <c r="HW8" t="s">
        <v>34885</v>
      </c>
      <c r="HY8" s="125" t="s">
        <v>34491</v>
      </c>
      <c r="HZ8" s="126"/>
      <c r="IA8" s="126"/>
      <c r="IB8" s="126"/>
      <c r="IC8" s="126" t="s">
        <v>34886</v>
      </c>
      <c r="ID8" s="126" t="s">
        <v>34887</v>
      </c>
      <c r="IE8" s="126"/>
      <c r="IF8" s="163"/>
      <c r="IG8" s="163"/>
      <c r="IH8" s="163"/>
      <c r="IJ8" s="127"/>
      <c r="IK8" s="127"/>
      <c r="IL8" s="127"/>
      <c r="IM8" s="127"/>
      <c r="IN8" s="127"/>
      <c r="IO8" s="127">
        <v>81</v>
      </c>
      <c r="IP8" s="127"/>
      <c r="IQ8" s="163"/>
      <c r="IR8" s="167"/>
      <c r="IS8" s="167"/>
      <c r="IU8" s="165"/>
      <c r="IV8" s="167">
        <v>70</v>
      </c>
      <c r="IW8" s="167">
        <v>70</v>
      </c>
      <c r="IX8" s="167"/>
      <c r="IY8" s="167">
        <v>70</v>
      </c>
      <c r="IZ8" s="167">
        <v>81</v>
      </c>
      <c r="JA8" s="167">
        <v>70</v>
      </c>
      <c r="JB8" s="171"/>
      <c r="JC8" s="167"/>
      <c r="JD8" s="167"/>
      <c r="JF8" t="s">
        <v>34888</v>
      </c>
      <c r="JG8" t="s">
        <v>34889</v>
      </c>
      <c r="JH8" t="s">
        <v>34888</v>
      </c>
      <c r="JJ8" t="s">
        <v>34888</v>
      </c>
      <c r="JK8" t="s">
        <v>34890</v>
      </c>
      <c r="JL8" t="s">
        <v>34891</v>
      </c>
      <c r="JM8" t="s">
        <v>34892</v>
      </c>
      <c r="JN8" t="str">
        <f>IF(tblAccountAssignmentGroup[[#This Row],[EN]]="",IF(tblAccountAssignmentGroup[[#This Row],[EN]]="",tblAccountAssignmentGroup[[#This Row],[DE]],tblAccountAssignmentGroup[[#This Row],[EN]]),tblAccountAssignmentGroup[[#This Row],[EN]])</f>
        <v>Výnosy - zahr.</v>
      </c>
      <c r="JO8" s="27" t="s">
        <v>8111</v>
      </c>
      <c r="JQ8" t="s">
        <v>34893</v>
      </c>
      <c r="JU8" t="s">
        <v>34720</v>
      </c>
      <c r="JV8" t="s">
        <v>34719</v>
      </c>
      <c r="JW8" t="s">
        <v>34894</v>
      </c>
      <c r="JX8" s="27" t="s">
        <v>34893</v>
      </c>
      <c r="JY8" t="s">
        <v>34893</v>
      </c>
      <c r="KB8">
        <v>4</v>
      </c>
      <c r="KC8">
        <v>4</v>
      </c>
      <c r="KG8">
        <v>3</v>
      </c>
      <c r="KH8">
        <v>3</v>
      </c>
      <c r="KK8" t="s">
        <v>34895</v>
      </c>
      <c r="KM8" t="s">
        <v>34896</v>
      </c>
      <c r="KN8" t="s">
        <v>34897</v>
      </c>
      <c r="KO8" t="s">
        <v>34897</v>
      </c>
      <c r="KP8" t="s">
        <v>34897</v>
      </c>
      <c r="KQ8" t="s">
        <v>34897</v>
      </c>
      <c r="KR8" t="s">
        <v>34897</v>
      </c>
      <c r="KS8" t="s">
        <v>34897</v>
      </c>
      <c r="KT8" t="s">
        <v>34897</v>
      </c>
      <c r="KU8" s="23" t="str">
        <f>IF(tblSubcategory[[#This Row],[EN]]="",IF(tblSubcategory[[#This Row],[EN]]="",tblSubcategory[[#This Row],[DE]],tblSubcategory[[#This Row],[EN]]),tblSubcategory[[#This Row],[EN]])</f>
        <v>0103 Building</v>
      </c>
      <c r="KV8" t="s">
        <v>34898</v>
      </c>
      <c r="KW8" s="23"/>
      <c r="KX8" t="s">
        <v>34896</v>
      </c>
      <c r="KY8" t="s">
        <v>34897</v>
      </c>
      <c r="KZ8" t="s">
        <v>34897</v>
      </c>
      <c r="LA8" t="s">
        <v>34897</v>
      </c>
      <c r="LB8" t="s">
        <v>34897</v>
      </c>
      <c r="LC8" t="s">
        <v>34897</v>
      </c>
      <c r="LD8" t="s">
        <v>34897</v>
      </c>
      <c r="LE8" t="s">
        <v>34897</v>
      </c>
      <c r="LF8" s="23" t="str">
        <f>IF(tblSubcategory2[[#This Row],[EN]]="",IF(tblSubcategory2[[#This Row],[EN]]="",tblSubcategory2[[#This Row],[DE]],tblSubcategory2[[#This Row],[EN]]),tblSubcategory2[[#This Row],[EN]])</f>
        <v>0103 Building</v>
      </c>
      <c r="LG8" t="s">
        <v>34898</v>
      </c>
      <c r="LH8" s="23"/>
      <c r="LI8" s="23" t="s">
        <v>34727</v>
      </c>
      <c r="LJ8" s="23" t="s">
        <v>34728</v>
      </c>
      <c r="LK8" s="23" t="s">
        <v>34729</v>
      </c>
      <c r="LL8" s="23" t="s">
        <v>34729</v>
      </c>
      <c r="LM8" s="23" t="s">
        <v>34730</v>
      </c>
      <c r="LN8" s="23" t="s">
        <v>34731</v>
      </c>
      <c r="LO8" s="23" t="s">
        <v>34732</v>
      </c>
      <c r="LP8" s="23" t="s">
        <v>34733</v>
      </c>
      <c r="LQ8" s="23" t="str">
        <f>IF(tblCodeOfConduct[[#This Row],[EN]]="",IF(tblCodeOfConduct[[#This Row],[EN]]="",tblCodeOfConduct[[#This Row],[DE]],tblCodeOfConduct[[#This Row],[EN]]),tblCodeOfConduct[[#This Row],[EN]])</f>
        <v>MAJOR RISK</v>
      </c>
      <c r="LR8" t="s">
        <v>34734</v>
      </c>
      <c r="LS8" s="23"/>
      <c r="LT8" t="s">
        <v>35038</v>
      </c>
      <c r="LU8" t="s">
        <v>35039</v>
      </c>
      <c r="LV8" t="s">
        <v>35040</v>
      </c>
      <c r="LW8" t="s">
        <v>35040</v>
      </c>
      <c r="LX8" t="s">
        <v>35040</v>
      </c>
      <c r="LY8" t="s">
        <v>35040</v>
      </c>
      <c r="LZ8" t="s">
        <v>35041</v>
      </c>
      <c r="MA8" t="s">
        <v>35040</v>
      </c>
      <c r="MB8" t="str">
        <f>IF(tblNeededChecks[[#This Row],[EN]]="",IF(tblNeededChecks[[#This Row],[EN]]="",tblNeededChecks[[#This Row],[DE]],tblNeededChecks[[#This Row],[EN]]),tblNeededChecks[[#This Row],[EN]])</f>
        <v>Standard approval</v>
      </c>
      <c r="ME8" t="s">
        <v>34913</v>
      </c>
      <c r="MK8" t="s">
        <v>34913</v>
      </c>
      <c r="ML8" t="s">
        <v>34913</v>
      </c>
      <c r="MN8" t="str">
        <f>IF(tblPaymentmode[[#This Row],[EN]]="",IF(tblPaymentmode[[#This Row],[EN]]="",tblPaymentmode[[#This Row],[DE]],tblPaymentmode[[#This Row],[EN]]),tblPaymentmode[[#This Row],[EN]])</f>
        <v>LC</v>
      </c>
      <c r="MO8">
        <v>4</v>
      </c>
      <c r="NH8" s="97" t="s">
        <v>34914</v>
      </c>
      <c r="NI8" t="s">
        <v>34915</v>
      </c>
      <c r="NJ8" t="s">
        <v>34916</v>
      </c>
      <c r="NK8" s="97" t="s">
        <v>34917</v>
      </c>
      <c r="NL8" t="s">
        <v>34918</v>
      </c>
      <c r="NM8" t="s">
        <v>34919</v>
      </c>
      <c r="NN8" t="s">
        <v>34920</v>
      </c>
      <c r="NO8" s="97" t="s">
        <v>34921</v>
      </c>
      <c r="NP8" t="s">
        <v>34922</v>
      </c>
      <c r="NR8" s="97"/>
      <c r="NS8" s="97"/>
      <c r="NT8" s="97"/>
      <c r="NU8" s="97"/>
      <c r="NV8" s="97"/>
      <c r="NW8" s="97"/>
      <c r="NX8" s="97"/>
      <c r="NY8" s="97"/>
      <c r="NZ8" s="97"/>
      <c r="OA8" s="97"/>
      <c r="OB8" s="97"/>
      <c r="OC8" s="97"/>
      <c r="OD8" s="97"/>
      <c r="OE8" s="97"/>
      <c r="OF8" s="97"/>
      <c r="OG8" s="97"/>
      <c r="OH8" s="97"/>
      <c r="OI8" s="97"/>
      <c r="OJ8" s="97"/>
      <c r="OK8" s="97"/>
      <c r="OM8" s="97"/>
      <c r="OP8" s="97"/>
      <c r="OV8" s="97"/>
      <c r="OY8" s="97"/>
      <c r="PE8" s="27" t="s">
        <v>34893</v>
      </c>
      <c r="PF8" s="27" t="s">
        <v>34893</v>
      </c>
      <c r="PG8" s="27" t="s">
        <v>34893</v>
      </c>
      <c r="PH8" s="27" t="s">
        <v>34893</v>
      </c>
      <c r="PI8" s="27" t="s">
        <v>34893</v>
      </c>
      <c r="PJ8" s="27" t="s">
        <v>34893</v>
      </c>
      <c r="PK8" s="27" t="s">
        <v>34893</v>
      </c>
      <c r="PL8" s="27" t="s">
        <v>34893</v>
      </c>
      <c r="PM8" s="27" t="s">
        <v>34893</v>
      </c>
      <c r="PN8" s="27" t="s">
        <v>34893</v>
      </c>
      <c r="PO8" s="27" t="s">
        <v>34893</v>
      </c>
      <c r="PP8" s="27" t="s">
        <v>34893</v>
      </c>
      <c r="PQ8" s="27" t="s">
        <v>34893</v>
      </c>
      <c r="PR8" s="27" t="s">
        <v>34893</v>
      </c>
      <c r="PS8" s="99" t="s">
        <v>34720</v>
      </c>
      <c r="PT8" s="99"/>
      <c r="PU8" s="98"/>
      <c r="QR8" s="192" t="s">
        <v>7798</v>
      </c>
      <c r="QS8" s="20"/>
      <c r="QT8" s="259" t="s">
        <v>8111</v>
      </c>
      <c r="QU8" s="20"/>
      <c r="QV8" s="260" t="s">
        <v>34923</v>
      </c>
      <c r="QW8" s="128"/>
      <c r="QX8" s="260" t="s">
        <v>34923</v>
      </c>
      <c r="QY8" s="128"/>
      <c r="QZ8" s="195" t="s">
        <v>8111</v>
      </c>
      <c r="RA8" s="20"/>
      <c r="RB8" s="195" t="s">
        <v>8111</v>
      </c>
      <c r="RC8" s="20"/>
      <c r="RD8" t="s">
        <v>34924</v>
      </c>
      <c r="RE8" t="s">
        <v>34925</v>
      </c>
      <c r="RG8" s="97" t="s">
        <v>34926</v>
      </c>
      <c r="RM8" t="s">
        <v>34927</v>
      </c>
      <c r="RO8" s="113" t="s">
        <v>34928</v>
      </c>
      <c r="RQ8" t="s">
        <v>7798</v>
      </c>
      <c r="RU8" s="113" t="s">
        <v>8111</v>
      </c>
      <c r="RV8" t="s">
        <v>8111</v>
      </c>
      <c r="RZ8" t="str">
        <f>IF(tblAccoutingClerkCustomer[[#This Row],[DE]]="",IF(tblAccoutingClerkCustomer[[#This Row],[EN]]="",tblAccoutingClerkCustomer[[#This Row],[DE]],tblAccoutingClerkCustomer[[#This Row],[EN]]),tblAccoutingClerkCustomer[[#This Row],[DE]])</f>
        <v>D3</v>
      </c>
      <c r="SA8" t="s">
        <v>7798</v>
      </c>
      <c r="SC8" s="113"/>
      <c r="SJ8" t="s">
        <v>34929</v>
      </c>
      <c r="SK8" t="s">
        <v>34929</v>
      </c>
      <c r="SL8" t="s">
        <v>34929</v>
      </c>
      <c r="SN8" t="str">
        <f>IF(tblDistrict[[#This Row],[RO]]="",IF(tblDistrict[[#This Row],[EN]]="",tblDistrict[[#This Row],[DE]],tblDistrict[[#This Row],[EN]]),tblDistrict[[#This Row],[RO]])</f>
        <v>Sector 3</v>
      </c>
      <c r="SO8" t="s">
        <v>34929</v>
      </c>
      <c r="SQ8" s="215" t="s">
        <v>34745</v>
      </c>
      <c r="SU8" s="215" t="s">
        <v>34745</v>
      </c>
      <c r="SZ8" s="215" t="s">
        <v>34745</v>
      </c>
      <c r="TB8" s="215" t="s">
        <v>34762</v>
      </c>
      <c r="TC8" s="215" t="s">
        <v>34763</v>
      </c>
      <c r="TD8" s="215" t="s">
        <v>34764</v>
      </c>
      <c r="TE8" s="215" t="s">
        <v>34765</v>
      </c>
      <c r="TF8" s="215" t="s">
        <v>34766</v>
      </c>
      <c r="TG8" s="215" t="s">
        <v>34767</v>
      </c>
      <c r="TH8" s="215" t="s">
        <v>34768</v>
      </c>
      <c r="TI8" s="215" t="s">
        <v>34769</v>
      </c>
      <c r="TJ8" s="215" t="str">
        <f>IF(tblStatusEDI[[#This Row],[EN]]="",IF(tblStatusEDI[[#This Row],[EN]]="",tblStatusEDI[[#This Row],[DE]],tblStatusEDI[[#This Row],[EN]]),tblStatusEDI[[#This Row],[EN]])</f>
        <v>Decleration of intent WebEDI</v>
      </c>
      <c r="TK8" s="215" t="s">
        <v>34770</v>
      </c>
      <c r="TM8" s="125" t="s">
        <v>34939</v>
      </c>
      <c r="TN8" s="126" t="s">
        <v>34940</v>
      </c>
      <c r="TP8" s="125" t="s">
        <v>34941</v>
      </c>
      <c r="TQ8" s="126" t="s">
        <v>34942</v>
      </c>
      <c r="TR8" s="126" t="s">
        <v>34943</v>
      </c>
      <c r="TS8" s="126" t="s">
        <v>34944</v>
      </c>
      <c r="TT8" s="126" t="s">
        <v>34945</v>
      </c>
      <c r="TU8" s="126" t="s">
        <v>34946</v>
      </c>
      <c r="TV8" s="126" t="s">
        <v>34947</v>
      </c>
      <c r="TW8" s="126" t="s">
        <v>34948</v>
      </c>
      <c r="TX8" t="str">
        <f>IF(tblMarkantSettlementAgreement[[#This Row],[DE]]="",IF(tblMarkantSettlementAgreement[[#This Row],[EN]]="",tblMarkantSettlementAgreement[[#This Row],[DE]],tblMarkantSettlementAgreement[[#This Row],[EN]]),tblMarkantSettlementAgreement[[#This Row],[DE]])</f>
        <v xml:space="preserve">GS – Marke und EM wird über Markant reguliert </v>
      </c>
      <c r="TY8" t="s">
        <v>34949</v>
      </c>
    </row>
    <row r="9" spans="1:559" x14ac:dyDescent="0.3">
      <c r="C9" t="s">
        <v>34950</v>
      </c>
      <c r="D9" t="s">
        <v>34951</v>
      </c>
      <c r="E9" t="s">
        <v>34952</v>
      </c>
      <c r="G9" s="164" t="s">
        <v>35816</v>
      </c>
      <c r="H9" t="s">
        <v>35817</v>
      </c>
      <c r="O9" t="s">
        <v>44697</v>
      </c>
      <c r="P9" t="s">
        <v>44698</v>
      </c>
      <c r="Q9" t="s">
        <v>44699</v>
      </c>
      <c r="R9" t="s">
        <v>44700</v>
      </c>
      <c r="S9" t="s">
        <v>44701</v>
      </c>
      <c r="T9" t="s">
        <v>44702</v>
      </c>
      <c r="V9" t="str">
        <f>IF(tblRemark[[#This Row],[EN]]="",IF(tblRemark[[#This Row],[EN]]="",tblRemark[[#This Row],[DE]],tblRemark[[#This Row],[EN]]),tblRemark[[#This Row],[EN]])</f>
        <v>Orders</v>
      </c>
      <c r="Y9" s="92"/>
      <c r="AG9" t="s">
        <v>35094</v>
      </c>
      <c r="AH9" t="s">
        <v>35095</v>
      </c>
      <c r="AI9" t="s">
        <v>35096</v>
      </c>
      <c r="AJ9" t="s">
        <v>35097</v>
      </c>
      <c r="AK9" t="s">
        <v>35098</v>
      </c>
      <c r="AL9" t="s">
        <v>35099</v>
      </c>
      <c r="AM9" t="s">
        <v>35100</v>
      </c>
      <c r="AN9" t="s">
        <v>35101</v>
      </c>
      <c r="AO9" t="s">
        <v>35102</v>
      </c>
      <c r="AP9" t="s">
        <v>44733</v>
      </c>
      <c r="AQ9" t="s">
        <v>44734</v>
      </c>
      <c r="AR9" t="s">
        <v>44735</v>
      </c>
      <c r="AS9" t="s">
        <v>44736</v>
      </c>
      <c r="AT9" t="s">
        <v>44737</v>
      </c>
      <c r="AU9" t="s">
        <v>44738</v>
      </c>
      <c r="AV9" t="str">
        <f>IF(TblTaxCategory[[#This Row],[EN]]="",IF(TblTaxCategory[[#This Row],[EN]]="",TblTaxCategory[[#This Row],[DE]],TblTaxCategory[[#This Row],[EN]]),TblTaxCategory[[#This Row],[EN]])</f>
        <v>Argentina: CDI Number</v>
      </c>
      <c r="AW9" t="s">
        <v>35103</v>
      </c>
      <c r="AY9" t="s">
        <v>34965</v>
      </c>
      <c r="BA9" t="s">
        <v>34974</v>
      </c>
      <c r="BB9" t="s">
        <v>34975</v>
      </c>
      <c r="BC9" t="s">
        <v>34976</v>
      </c>
      <c r="BD9" t="s">
        <v>34977</v>
      </c>
      <c r="BE9" t="s">
        <v>34978</v>
      </c>
      <c r="BF9" t="s">
        <v>34979</v>
      </c>
      <c r="BG9" t="s">
        <v>34980</v>
      </c>
      <c r="BH9" t="s">
        <v>34981</v>
      </c>
      <c r="BI9" t="str">
        <f>IF(tblIESRole[[#This Row],[EN]]="",IF(tblIESRole[[#This Row],[EN]]="",tblIESRole[[#This Row],[DE]],tblIESRole[[#This Row],[EN]]),tblIESRole[[#This Row],[EN]])</f>
        <v>4. Vendor + EKOrg</v>
      </c>
      <c r="BJ9" t="s">
        <v>34982</v>
      </c>
      <c r="BL9" s="27"/>
      <c r="BM9" s="27"/>
      <c r="BN9" s="27"/>
      <c r="BO9" s="27"/>
      <c r="BP9" s="27"/>
      <c r="BQ9" s="27"/>
      <c r="BR9" s="27"/>
      <c r="BT9" t="s">
        <v>34983</v>
      </c>
      <c r="BV9" t="s">
        <v>34984</v>
      </c>
      <c r="BW9" t="s">
        <v>34985</v>
      </c>
      <c r="BX9" t="s">
        <v>34986</v>
      </c>
      <c r="BZ9" t="s">
        <v>34983</v>
      </c>
      <c r="CB9" t="s">
        <v>34987</v>
      </c>
      <c r="CD9" t="s">
        <v>34988</v>
      </c>
      <c r="CE9" t="s">
        <v>34989</v>
      </c>
      <c r="CF9" t="s">
        <v>34990</v>
      </c>
      <c r="CG9" t="s">
        <v>34991</v>
      </c>
      <c r="CH9" t="s">
        <v>34992</v>
      </c>
      <c r="CJ9" t="s">
        <v>34993</v>
      </c>
      <c r="CK9" t="s">
        <v>34994</v>
      </c>
      <c r="CL9" t="s">
        <v>34995</v>
      </c>
      <c r="CN9" t="s">
        <v>34996</v>
      </c>
      <c r="CO9" t="s">
        <v>34997</v>
      </c>
      <c r="CQ9" t="s">
        <v>34998</v>
      </c>
      <c r="CS9" t="s">
        <v>34999</v>
      </c>
      <c r="CU9" t="s">
        <v>35000</v>
      </c>
      <c r="CV9" t="s">
        <v>35001</v>
      </c>
      <c r="CX9" s="22"/>
      <c r="CY9" s="22"/>
      <c r="CZ9" s="22"/>
      <c r="DA9" s="22"/>
      <c r="DB9" s="22"/>
      <c r="DC9" s="22"/>
      <c r="DD9" s="22"/>
      <c r="DE9" s="22"/>
      <c r="DF9" s="22"/>
      <c r="DG9" s="22"/>
      <c r="DH9" s="22"/>
      <c r="DI9" s="22"/>
      <c r="DJ9" s="22"/>
      <c r="DK9" s="22"/>
      <c r="DL9" s="22"/>
      <c r="EF9" t="s">
        <v>34663</v>
      </c>
      <c r="EG9" t="s">
        <v>34664</v>
      </c>
      <c r="EH9" t="s">
        <v>34665</v>
      </c>
      <c r="EI9" t="s">
        <v>34666</v>
      </c>
      <c r="EJ9" t="s">
        <v>34666</v>
      </c>
      <c r="EK9" t="s">
        <v>34667</v>
      </c>
      <c r="EL9" t="s">
        <v>34668</v>
      </c>
      <c r="EM9" t="s">
        <v>34669</v>
      </c>
      <c r="EN9" t="str">
        <f>IF(tblTitles[[#This Row],[EN]]="",IF(tblTitles[[#This Row],[EN]]="",tblTitles[[#This Row],[DE]],tblTitles[[#This Row],[EN]]),tblTitles[[#This Row],[EN]])</f>
        <v>Mrs.</v>
      </c>
      <c r="EO9" s="113" t="s">
        <v>34399</v>
      </c>
      <c r="FS9" t="s">
        <v>35010</v>
      </c>
      <c r="FT9" t="s">
        <v>35011</v>
      </c>
      <c r="FY9" t="s">
        <v>35012</v>
      </c>
      <c r="GA9" t="str">
        <f>IF(tblPricingControl[[#This Row],[EN]]="",IF(tblPricingControl[[#This Row],[EN]]="",tblPricingControl[[#This Row],[DE]],tblPricingControl[[#This Row],[EN]]),tblPricingControl[[#This Row],[EN]])</f>
        <v>Manual</v>
      </c>
      <c r="GB9">
        <v>4</v>
      </c>
      <c r="GM9" t="s">
        <v>34875</v>
      </c>
      <c r="GN9" t="s">
        <v>35013</v>
      </c>
      <c r="GO9" t="s">
        <v>35014</v>
      </c>
      <c r="GP9" t="s">
        <v>256</v>
      </c>
      <c r="GQ9" s="113" t="s">
        <v>34692</v>
      </c>
      <c r="GR9" s="219" t="s">
        <v>35015</v>
      </c>
      <c r="GS9" t="s">
        <v>34692</v>
      </c>
      <c r="GT9" t="s">
        <v>34476</v>
      </c>
      <c r="GU9" t="s">
        <v>34875</v>
      </c>
      <c r="GV9" t="s">
        <v>34875</v>
      </c>
      <c r="GW9" t="s">
        <v>35016</v>
      </c>
      <c r="GX9" t="s">
        <v>35017</v>
      </c>
      <c r="GY9" t="s">
        <v>35018</v>
      </c>
      <c r="GZ9" t="s">
        <v>35019</v>
      </c>
      <c r="HA9" t="s">
        <v>34692</v>
      </c>
      <c r="HB9" t="s">
        <v>35020</v>
      </c>
      <c r="HD9" t="s">
        <v>35020</v>
      </c>
      <c r="HN9" t="s">
        <v>35021</v>
      </c>
      <c r="HO9" t="s">
        <v>35022</v>
      </c>
      <c r="HU9" t="s">
        <v>35023</v>
      </c>
      <c r="HW9" t="s">
        <v>35023</v>
      </c>
      <c r="HY9" t="s">
        <v>35024</v>
      </c>
      <c r="IU9" s="27"/>
      <c r="IV9" s="27"/>
      <c r="IW9" s="27"/>
      <c r="IX9" s="27"/>
      <c r="IY9" s="27"/>
      <c r="IZ9" s="27">
        <v>82</v>
      </c>
      <c r="JA9" s="27"/>
      <c r="JB9" s="27"/>
      <c r="JC9" s="27"/>
      <c r="JD9" s="27"/>
      <c r="JQ9" t="s">
        <v>35025</v>
      </c>
      <c r="JU9" t="s">
        <v>35025</v>
      </c>
      <c r="JX9" s="27" t="s">
        <v>34720</v>
      </c>
      <c r="JY9" t="s">
        <v>35025</v>
      </c>
      <c r="KB9">
        <v>8</v>
      </c>
      <c r="KC9">
        <v>5</v>
      </c>
      <c r="KG9">
        <v>4</v>
      </c>
      <c r="KH9">
        <v>4</v>
      </c>
      <c r="KK9" t="s">
        <v>35026</v>
      </c>
      <c r="KM9" t="s">
        <v>35027</v>
      </c>
      <c r="KN9" t="s">
        <v>35028</v>
      </c>
      <c r="KO9" t="s">
        <v>35028</v>
      </c>
      <c r="KP9" t="s">
        <v>35028</v>
      </c>
      <c r="KQ9" t="s">
        <v>35028</v>
      </c>
      <c r="KR9" t="s">
        <v>35028</v>
      </c>
      <c r="KS9" t="s">
        <v>35028</v>
      </c>
      <c r="KT9" t="s">
        <v>35028</v>
      </c>
      <c r="KU9" s="23" t="str">
        <f>IF(tblSubcategory[[#This Row],[EN]]="",IF(tblSubcategory[[#This Row],[EN]]="",tblSubcategory[[#This Row],[DE]],tblSubcategory[[#This Row],[EN]]),tblSubcategory[[#This Row],[EN]])</f>
        <v>0104 Tradespeople</v>
      </c>
      <c r="KV9" t="s">
        <v>35029</v>
      </c>
      <c r="KW9" s="23"/>
      <c r="KX9" t="s">
        <v>35027</v>
      </c>
      <c r="KY9" t="s">
        <v>35028</v>
      </c>
      <c r="KZ9" t="s">
        <v>35028</v>
      </c>
      <c r="LA9" t="s">
        <v>35028</v>
      </c>
      <c r="LB9" t="s">
        <v>35028</v>
      </c>
      <c r="LC9" t="s">
        <v>35028</v>
      </c>
      <c r="LD9" t="s">
        <v>35028</v>
      </c>
      <c r="LE9" t="s">
        <v>35028</v>
      </c>
      <c r="LF9" s="23" t="str">
        <f>IF(tblSubcategory2[[#This Row],[EN]]="",IF(tblSubcategory2[[#This Row],[EN]]="",tblSubcategory2[[#This Row],[DE]],tblSubcategory2[[#This Row],[EN]]),tblSubcategory2[[#This Row],[EN]])</f>
        <v>0104 Tradespeople</v>
      </c>
      <c r="LG9" t="s">
        <v>35029</v>
      </c>
      <c r="LH9" s="23"/>
      <c r="LI9" s="23" t="s">
        <v>34504</v>
      </c>
      <c r="LJ9" s="23" t="s">
        <v>34505</v>
      </c>
      <c r="LK9" s="23" t="s">
        <v>34506</v>
      </c>
      <c r="LL9" s="23" t="s">
        <v>34507</v>
      </c>
      <c r="LM9" s="23" t="s">
        <v>34508</v>
      </c>
      <c r="LN9" s="23" t="s">
        <v>34509</v>
      </c>
      <c r="LO9" s="23" t="s">
        <v>34510</v>
      </c>
      <c r="LP9" s="23" t="s">
        <v>34511</v>
      </c>
      <c r="LQ9" s="23" t="str">
        <f>IF(tblCodeOfConduct[[#This Row],[EN]]="",IF(tblCodeOfConduct[[#This Row],[EN]]="",tblCodeOfConduct[[#This Row],[DE]],tblCodeOfConduct[[#This Row],[EN]]),tblCodeOfConduct[[#This Row],[EN]])</f>
        <v>MINOR RISK</v>
      </c>
      <c r="LR9" t="s">
        <v>34512</v>
      </c>
      <c r="LS9" s="23"/>
      <c r="LT9" t="s">
        <v>34735</v>
      </c>
      <c r="LU9" t="s">
        <v>34736</v>
      </c>
      <c r="LV9" t="s">
        <v>34737</v>
      </c>
      <c r="LW9" t="s">
        <v>34738</v>
      </c>
      <c r="LX9" t="s">
        <v>34738</v>
      </c>
      <c r="LY9" t="s">
        <v>34739</v>
      </c>
      <c r="LZ9" t="s">
        <v>34740</v>
      </c>
      <c r="MA9" t="s">
        <v>34737</v>
      </c>
      <c r="MB9" t="str">
        <f>IF(tblNeededChecks[[#This Row],[EN]]="",IF(tblNeededChecks[[#This Row],[EN]]="",tblNeededChecks[[#This Row],[DE]],tblNeededChecks[[#This Row],[EN]]),tblNeededChecks[[#This Row],[EN]])</f>
        <v>value-approval is not needed</v>
      </c>
      <c r="MC9" t="s">
        <v>34738</v>
      </c>
      <c r="ME9" t="s">
        <v>35042</v>
      </c>
      <c r="MG9" t="s">
        <v>35042</v>
      </c>
      <c r="MH9" t="s">
        <v>35042</v>
      </c>
      <c r="MI9" t="s">
        <v>35042</v>
      </c>
      <c r="MJ9" t="s">
        <v>35042</v>
      </c>
      <c r="MK9" t="s">
        <v>35042</v>
      </c>
      <c r="ML9" t="s">
        <v>35042</v>
      </c>
      <c r="MN9" t="str">
        <f>IF(tblPaymentmode[[#This Row],[EN]]="",IF(tblPaymentmode[[#This Row],[EN]]="",tblPaymentmode[[#This Row],[DE]],tblPaymentmode[[#This Row],[EN]]),tblPaymentmode[[#This Row],[EN]])</f>
        <v>Markant</v>
      </c>
      <c r="MO9" t="s">
        <v>35043</v>
      </c>
      <c r="NH9" s="97" t="s">
        <v>35044</v>
      </c>
      <c r="NI9" t="s">
        <v>35045</v>
      </c>
      <c r="NJ9" t="s">
        <v>35046</v>
      </c>
      <c r="NK9" s="97" t="s">
        <v>35047</v>
      </c>
      <c r="NL9" t="s">
        <v>35048</v>
      </c>
      <c r="NM9" t="s">
        <v>35049</v>
      </c>
      <c r="NN9" t="s">
        <v>35050</v>
      </c>
      <c r="NO9" s="97" t="s">
        <v>35051</v>
      </c>
      <c r="NP9" t="s">
        <v>35052</v>
      </c>
      <c r="NR9" s="97"/>
      <c r="NU9" s="97"/>
      <c r="OM9" s="97"/>
      <c r="OP9" s="97"/>
      <c r="OV9" s="97"/>
      <c r="OY9" s="97"/>
      <c r="PE9" s="27" t="s">
        <v>34720</v>
      </c>
      <c r="PF9" s="27" t="s">
        <v>34720</v>
      </c>
      <c r="PG9" s="27" t="s">
        <v>34720</v>
      </c>
      <c r="PH9" s="27" t="s">
        <v>34720</v>
      </c>
      <c r="PI9" s="27" t="s">
        <v>34720</v>
      </c>
      <c r="PJ9" s="27" t="s">
        <v>34720</v>
      </c>
      <c r="PK9" s="27" t="s">
        <v>34720</v>
      </c>
      <c r="PL9" s="27" t="s">
        <v>34720</v>
      </c>
      <c r="PM9" s="27" t="s">
        <v>34720</v>
      </c>
      <c r="PN9" s="27" t="s">
        <v>34720</v>
      </c>
      <c r="PO9" s="27" t="s">
        <v>34720</v>
      </c>
      <c r="PP9" s="27" t="s">
        <v>34720</v>
      </c>
      <c r="PQ9" s="27" t="s">
        <v>34720</v>
      </c>
      <c r="PR9" s="27" t="s">
        <v>34720</v>
      </c>
      <c r="PS9" s="98" t="s">
        <v>34559</v>
      </c>
      <c r="PT9" s="98"/>
      <c r="PU9" s="98"/>
      <c r="QR9" s="191" t="s">
        <v>11991</v>
      </c>
      <c r="QS9" s="20"/>
      <c r="QT9" s="258" t="s">
        <v>7798</v>
      </c>
      <c r="QU9" s="20"/>
      <c r="QV9" s="196" t="s">
        <v>35053</v>
      </c>
      <c r="QW9" s="128"/>
      <c r="QX9" s="196" t="s">
        <v>35053</v>
      </c>
      <c r="QY9" s="128"/>
      <c r="QZ9" s="195" t="s">
        <v>7798</v>
      </c>
      <c r="RA9" s="20"/>
      <c r="RB9" s="195" t="s">
        <v>7798</v>
      </c>
      <c r="RC9" s="20"/>
      <c r="RD9" t="s">
        <v>35054</v>
      </c>
      <c r="RE9" t="s">
        <v>35055</v>
      </c>
      <c r="RG9" s="97"/>
      <c r="RJ9" s="11"/>
      <c r="RM9" t="s">
        <v>35056</v>
      </c>
      <c r="RO9" t="s">
        <v>35057</v>
      </c>
      <c r="RQ9" t="s">
        <v>11991</v>
      </c>
      <c r="RU9" s="113" t="s">
        <v>7798</v>
      </c>
      <c r="RV9" t="s">
        <v>7798</v>
      </c>
      <c r="RZ9" t="str">
        <f>IF(tblAccoutingClerkCustomer[[#This Row],[DE]]="",IF(tblAccoutingClerkCustomer[[#This Row],[EN]]="",tblAccoutingClerkCustomer[[#This Row],[DE]],tblAccoutingClerkCustomer[[#This Row],[EN]]),tblAccoutingClerkCustomer[[#This Row],[DE]])</f>
        <v>D4</v>
      </c>
      <c r="SA9" t="s">
        <v>11991</v>
      </c>
      <c r="SJ9" t="s">
        <v>35058</v>
      </c>
      <c r="SK9" t="s">
        <v>35058</v>
      </c>
      <c r="SL9" t="s">
        <v>35058</v>
      </c>
      <c r="SN9" t="str">
        <f>IF(tblDistrict[[#This Row],[RO]]="",IF(tblDistrict[[#This Row],[EN]]="",tblDistrict[[#This Row],[DE]],tblDistrict[[#This Row],[EN]]),tblDistrict[[#This Row],[RO]])</f>
        <v>Sector 4</v>
      </c>
      <c r="SO9" t="s">
        <v>35058</v>
      </c>
      <c r="TB9" t="s">
        <v>35059</v>
      </c>
      <c r="TC9" t="s">
        <v>35060</v>
      </c>
      <c r="TD9" t="s">
        <v>35061</v>
      </c>
      <c r="TE9" t="s">
        <v>35062</v>
      </c>
      <c r="TF9" t="s">
        <v>35063</v>
      </c>
      <c r="TG9" t="s">
        <v>35064</v>
      </c>
      <c r="TH9" t="s">
        <v>35065</v>
      </c>
      <c r="TI9" t="s">
        <v>35066</v>
      </c>
      <c r="TJ9" t="str">
        <f>IF(tblStatusEDI[[#This Row],[EN]]="",IF(tblStatusEDI[[#This Row],[EN]]="",tblStatusEDI[[#This Row],[DE]],tblStatusEDI[[#This Row],[EN]]),tblStatusEDI[[#This Row],[EN]])</f>
        <v>EDI not economically</v>
      </c>
      <c r="TK9" t="s">
        <v>34536</v>
      </c>
      <c r="TM9" s="225" t="s">
        <v>35067</v>
      </c>
      <c r="TN9" s="226" t="s">
        <v>35068</v>
      </c>
      <c r="TP9" s="114" t="s">
        <v>35069</v>
      </c>
      <c r="TQ9" s="115" t="s">
        <v>35070</v>
      </c>
      <c r="TR9" s="115" t="s">
        <v>35071</v>
      </c>
      <c r="TS9" s="115" t="s">
        <v>35072</v>
      </c>
      <c r="TT9" s="115" t="s">
        <v>35073</v>
      </c>
      <c r="TU9" s="115" t="s">
        <v>35074</v>
      </c>
      <c r="TV9" s="115" t="s">
        <v>35075</v>
      </c>
      <c r="TW9" s="115" t="s">
        <v>35076</v>
      </c>
      <c r="TX9" t="str">
        <f>IF(tblMarkantSettlementAgreement[[#This Row],[DE]]="",IF(tblMarkantSettlementAgreement[[#This Row],[EN]]="",tblMarkantSettlementAgreement[[#This Row],[DE]],tblMarkantSettlementAgreement[[#This Row],[EN]]),tblMarkantSettlementAgreement[[#This Row],[DE]])</f>
        <v>ohne Markant (keine Zusammenarbeit mit der Markant)</v>
      </c>
    </row>
    <row r="10" spans="1:559" x14ac:dyDescent="0.3">
      <c r="C10" t="s">
        <v>35077</v>
      </c>
      <c r="D10" t="s">
        <v>35078</v>
      </c>
      <c r="E10" t="s">
        <v>34952</v>
      </c>
      <c r="G10" s="164" t="s">
        <v>34371</v>
      </c>
      <c r="H10" t="s">
        <v>34372</v>
      </c>
      <c r="I10" t="s">
        <v>34373</v>
      </c>
      <c r="J10" t="s">
        <v>34374</v>
      </c>
      <c r="L10" t="s">
        <v>34375</v>
      </c>
      <c r="M10" t="s">
        <v>34376</v>
      </c>
      <c r="N10" t="s">
        <v>34377</v>
      </c>
      <c r="O10" t="s">
        <v>44583</v>
      </c>
      <c r="P10" t="s">
        <v>44584</v>
      </c>
      <c r="Q10" t="s">
        <v>44585</v>
      </c>
      <c r="R10" t="s">
        <v>44586</v>
      </c>
      <c r="S10" t="s">
        <v>44587</v>
      </c>
      <c r="T10" t="s">
        <v>44588</v>
      </c>
      <c r="V10" t="str">
        <f>IF(tblRemark[[#This Row],[EN]]="",IF(tblRemark[[#This Row],[EN]]="",tblRemark[[#This Row],[DE]],tblRemark[[#This Row],[EN]]),tblRemark[[#This Row],[EN]])</f>
        <v>Price issues - fruit&amp;veget  (OG)</v>
      </c>
      <c r="Y10" t="s">
        <v>34378</v>
      </c>
      <c r="Z10" t="s">
        <v>34378</v>
      </c>
      <c r="AB10" t="s">
        <v>34378</v>
      </c>
      <c r="AC10" t="s">
        <v>34378</v>
      </c>
      <c r="AD10" t="s">
        <v>34378</v>
      </c>
      <c r="AE10" t="s">
        <v>34379</v>
      </c>
      <c r="AG10" t="s">
        <v>35178</v>
      </c>
      <c r="AH10" t="s">
        <v>35179</v>
      </c>
      <c r="AI10" t="s">
        <v>35180</v>
      </c>
      <c r="AJ10" t="s">
        <v>35181</v>
      </c>
      <c r="AK10" t="s">
        <v>35182</v>
      </c>
      <c r="AL10" t="s">
        <v>35183</v>
      </c>
      <c r="AM10" t="s">
        <v>35184</v>
      </c>
      <c r="AN10" t="s">
        <v>35185</v>
      </c>
      <c r="AO10" t="s">
        <v>35186</v>
      </c>
      <c r="AP10" t="s">
        <v>44739</v>
      </c>
      <c r="AQ10" t="s">
        <v>44740</v>
      </c>
      <c r="AR10" t="s">
        <v>44741</v>
      </c>
      <c r="AS10" t="s">
        <v>44742</v>
      </c>
      <c r="AT10" t="s">
        <v>44739</v>
      </c>
      <c r="AU10" t="s">
        <v>44743</v>
      </c>
      <c r="AV10" t="str">
        <f>IF(TblTaxCategory[[#This Row],[EN]]="",IF(TblTaxCategory[[#This Row],[EN]]="",TblTaxCategory[[#This Row],[DE]],TblTaxCategory[[#This Row],[EN]]),TblTaxCategory[[#This Row],[EN]])</f>
        <v>Argentina: CUIL Number</v>
      </c>
      <c r="AW10" t="s">
        <v>35187</v>
      </c>
      <c r="AY10" t="s">
        <v>35095</v>
      </c>
      <c r="BA10" t="s">
        <v>35104</v>
      </c>
      <c r="BB10" t="s">
        <v>35105</v>
      </c>
      <c r="BC10" t="s">
        <v>35106</v>
      </c>
      <c r="BD10" t="s">
        <v>35107</v>
      </c>
      <c r="BE10" t="s">
        <v>35108</v>
      </c>
      <c r="BF10" t="s">
        <v>35109</v>
      </c>
      <c r="BG10" t="s">
        <v>35110</v>
      </c>
      <c r="BH10" t="s">
        <v>35111</v>
      </c>
      <c r="BI10" t="str">
        <f>IF(tblIESRole[[#This Row],[EN]]="",IF(tblIESRole[[#This Row],[EN]]="",tblIESRole[[#This Row],[DE]],tblIESRole[[#This Row],[EN]]),tblIESRole[[#This Row],[EN]])</f>
        <v>5. Vendor + Customer</v>
      </c>
      <c r="BJ10" t="s">
        <v>35112</v>
      </c>
      <c r="BL10" s="27"/>
      <c r="BM10" s="27"/>
      <c r="BN10" s="27"/>
      <c r="BO10" s="27"/>
      <c r="BP10" s="27"/>
      <c r="BQ10" s="27"/>
      <c r="BR10" s="27"/>
      <c r="BT10" t="s">
        <v>35113</v>
      </c>
      <c r="BW10" t="s">
        <v>35114</v>
      </c>
      <c r="BZ10" t="s">
        <v>35113</v>
      </c>
      <c r="CB10" t="s">
        <v>35115</v>
      </c>
      <c r="CD10" t="s">
        <v>35116</v>
      </c>
      <c r="CE10" t="s">
        <v>35117</v>
      </c>
      <c r="CF10" t="s">
        <v>35118</v>
      </c>
      <c r="CG10" t="s">
        <v>35119</v>
      </c>
      <c r="CH10" t="s">
        <v>35120</v>
      </c>
      <c r="CJ10" t="s">
        <v>35121</v>
      </c>
      <c r="CK10" t="s">
        <v>35122</v>
      </c>
      <c r="CL10" t="s">
        <v>35123</v>
      </c>
      <c r="CO10" t="s">
        <v>35124</v>
      </c>
      <c r="CQ10" t="s">
        <v>35125</v>
      </c>
      <c r="CS10" t="s">
        <v>35126</v>
      </c>
      <c r="CV10" t="s">
        <v>35127</v>
      </c>
      <c r="EF10" t="s">
        <v>34851</v>
      </c>
      <c r="EG10" t="s">
        <v>34852</v>
      </c>
      <c r="EH10" t="s">
        <v>34853</v>
      </c>
      <c r="EI10" t="s">
        <v>34853</v>
      </c>
      <c r="EK10" t="s">
        <v>34667</v>
      </c>
      <c r="EM10" t="s">
        <v>34854</v>
      </c>
      <c r="EN10" t="str">
        <f>IF(tblTitles[[#This Row],[EN]]="",IF(tblTitles[[#This Row],[EN]]="",tblTitles[[#This Row],[DE]],tblTitles[[#This Row],[EN]]),tblTitles[[#This Row],[EN]])</f>
        <v>Ms.</v>
      </c>
      <c r="EO10" s="113" t="s">
        <v>34630</v>
      </c>
      <c r="FS10" t="s">
        <v>34683</v>
      </c>
      <c r="FT10" t="s">
        <v>34684</v>
      </c>
      <c r="FY10" t="s">
        <v>34685</v>
      </c>
      <c r="GA10" t="str">
        <f>IF(tblPricingControl[[#This Row],[EN]]="",IF(tblPricingControl[[#This Row],[EN]]="",tblPricingControl[[#This Row],[DE]],tblPricingControl[[#This Row],[EN]]),tblPricingControl[[#This Row],[EN]])</f>
        <v>No control</v>
      </c>
      <c r="GM10" t="s">
        <v>35019</v>
      </c>
      <c r="GN10" t="s">
        <v>35137</v>
      </c>
      <c r="GO10" t="s">
        <v>35138</v>
      </c>
      <c r="GP10" t="s">
        <v>35015</v>
      </c>
      <c r="GQ10" s="113" t="s">
        <v>34870</v>
      </c>
      <c r="GR10" s="219" t="s">
        <v>34692</v>
      </c>
      <c r="GS10" t="s">
        <v>34870</v>
      </c>
      <c r="GT10" t="s">
        <v>34476</v>
      </c>
      <c r="GU10" t="s">
        <v>35019</v>
      </c>
      <c r="GV10" t="s">
        <v>35019</v>
      </c>
      <c r="GW10" t="s">
        <v>35139</v>
      </c>
      <c r="GX10" t="s">
        <v>35140</v>
      </c>
      <c r="GY10" t="s">
        <v>35141</v>
      </c>
      <c r="GZ10" t="s">
        <v>34694</v>
      </c>
      <c r="HA10" t="s">
        <v>35142</v>
      </c>
      <c r="HB10" t="s">
        <v>35143</v>
      </c>
      <c r="HD10" t="s">
        <v>35143</v>
      </c>
      <c r="HY10" t="s">
        <v>35144</v>
      </c>
      <c r="IU10" s="27"/>
      <c r="IV10" s="27"/>
      <c r="IW10" s="27"/>
      <c r="IX10" s="27"/>
      <c r="IY10" s="27"/>
      <c r="IZ10" s="27">
        <v>83</v>
      </c>
      <c r="JA10" s="27"/>
      <c r="JB10" s="27"/>
      <c r="JC10" s="27"/>
      <c r="JD10" s="27"/>
      <c r="JQ10" t="s">
        <v>35145</v>
      </c>
      <c r="JU10" t="s">
        <v>34719</v>
      </c>
      <c r="JX10" s="27" t="s">
        <v>35025</v>
      </c>
      <c r="JY10" t="s">
        <v>35145</v>
      </c>
      <c r="KC10">
        <v>7</v>
      </c>
      <c r="KG10">
        <v>5</v>
      </c>
      <c r="KH10">
        <v>5</v>
      </c>
      <c r="KK10" t="s">
        <v>35146</v>
      </c>
      <c r="KM10" t="s">
        <v>35147</v>
      </c>
      <c r="KN10" t="s">
        <v>35148</v>
      </c>
      <c r="KO10" t="s">
        <v>35148</v>
      </c>
      <c r="KP10" t="s">
        <v>35148</v>
      </c>
      <c r="KQ10" t="s">
        <v>35148</v>
      </c>
      <c r="KR10" t="s">
        <v>35148</v>
      </c>
      <c r="KS10" t="s">
        <v>35148</v>
      </c>
      <c r="KT10" t="s">
        <v>35148</v>
      </c>
      <c r="KU10" s="23" t="str">
        <f>IF(tblSubcategory[[#This Row],[EN]]="",IF(tblSubcategory[[#This Row],[EN]]="",tblSubcategory[[#This Row],[DE]],tblSubcategory[[#This Row],[EN]]),tblSubcategory[[#This Row],[EN]])</f>
        <v>0201 Electrical</v>
      </c>
      <c r="KV10" t="s">
        <v>35149</v>
      </c>
      <c r="KW10" s="23"/>
      <c r="KX10" t="s">
        <v>35147</v>
      </c>
      <c r="KY10" t="s">
        <v>35148</v>
      </c>
      <c r="KZ10" t="s">
        <v>35148</v>
      </c>
      <c r="LA10" t="s">
        <v>35148</v>
      </c>
      <c r="LB10" t="s">
        <v>35148</v>
      </c>
      <c r="LC10" t="s">
        <v>35148</v>
      </c>
      <c r="LD10" t="s">
        <v>35148</v>
      </c>
      <c r="LE10" t="s">
        <v>35148</v>
      </c>
      <c r="LF10" s="23" t="str">
        <f>IF(tblSubcategory2[[#This Row],[EN]]="",IF(tblSubcategory2[[#This Row],[EN]]="",tblSubcategory2[[#This Row],[DE]],tblSubcategory2[[#This Row],[EN]]),tblSubcategory2[[#This Row],[EN]])</f>
        <v>0201 Electrical</v>
      </c>
      <c r="LG10" t="s">
        <v>35149</v>
      </c>
      <c r="LH10" s="23"/>
      <c r="LI10" s="23" t="s">
        <v>35030</v>
      </c>
      <c r="LJ10" s="23" t="s">
        <v>35031</v>
      </c>
      <c r="LK10" s="23" t="s">
        <v>35032</v>
      </c>
      <c r="LL10" s="23" t="s">
        <v>35033</v>
      </c>
      <c r="LM10" s="23" t="s">
        <v>35034</v>
      </c>
      <c r="LN10" s="23" t="s">
        <v>35035</v>
      </c>
      <c r="LO10" s="23" t="s">
        <v>35036</v>
      </c>
      <c r="LP10" s="23" t="s">
        <v>35037</v>
      </c>
      <c r="LQ10" s="23" t="str">
        <f>IF(tblCodeOfConduct[[#This Row],[EN]]="",IF(tblCodeOfConduct[[#This Row],[EN]]="",tblCodeOfConduct[[#This Row],[DE]],tblCodeOfConduct[[#This Row],[EN]]),tblCodeOfConduct[[#This Row],[EN]])</f>
        <v>NOT RELEVANT</v>
      </c>
      <c r="LR10" s="157" t="s">
        <v>34492</v>
      </c>
      <c r="LS10" s="23"/>
      <c r="ME10" t="s">
        <v>35159</v>
      </c>
      <c r="MK10" t="s">
        <v>35160</v>
      </c>
      <c r="ML10" t="s">
        <v>35160</v>
      </c>
      <c r="MN10" t="str">
        <f>IF(tblPaymentmode[[#This Row],[EN]]="",IF(tblPaymentmode[[#This Row],[EN]]="",tblPaymentmode[[#This Row],[DE]],tblPaymentmode[[#This Row],[EN]]),tblPaymentmode[[#This Row],[EN]])</f>
        <v>Markant/Überweisung</v>
      </c>
      <c r="MO10">
        <v>3</v>
      </c>
      <c r="NV10" s="229"/>
      <c r="PE10" s="27" t="s">
        <v>35025</v>
      </c>
      <c r="PF10" s="27" t="s">
        <v>35025</v>
      </c>
      <c r="PG10" s="27" t="s">
        <v>35025</v>
      </c>
      <c r="PH10" s="27" t="s">
        <v>35025</v>
      </c>
      <c r="PI10" s="27" t="s">
        <v>35025</v>
      </c>
      <c r="PJ10" s="27" t="s">
        <v>35025</v>
      </c>
      <c r="PK10" s="27" t="s">
        <v>35025</v>
      </c>
      <c r="PL10" s="27" t="s">
        <v>35025</v>
      </c>
      <c r="PM10" s="27" t="s">
        <v>35025</v>
      </c>
      <c r="PN10" s="27" t="s">
        <v>35025</v>
      </c>
      <c r="PO10" s="27" t="s">
        <v>35025</v>
      </c>
      <c r="PP10" s="27" t="s">
        <v>35025</v>
      </c>
      <c r="PQ10" s="27" t="s">
        <v>35025</v>
      </c>
      <c r="PR10" s="27" t="s">
        <v>35025</v>
      </c>
      <c r="PS10" s="98" t="s">
        <v>34499</v>
      </c>
      <c r="PT10" s="98"/>
      <c r="PU10" s="98"/>
      <c r="QR10" s="191" t="s">
        <v>13029</v>
      </c>
      <c r="QS10" s="20"/>
      <c r="QT10" s="259" t="s">
        <v>11991</v>
      </c>
      <c r="QU10" s="20"/>
      <c r="QV10" s="196" t="s">
        <v>35161</v>
      </c>
      <c r="QW10" s="128"/>
      <c r="QX10" s="196" t="s">
        <v>35161</v>
      </c>
      <c r="QY10" s="128"/>
      <c r="QZ10" s="195" t="s">
        <v>11991</v>
      </c>
      <c r="RA10" s="20"/>
      <c r="RB10" s="195" t="s">
        <v>11991</v>
      </c>
      <c r="RC10" s="20"/>
      <c r="RD10" t="s">
        <v>35162</v>
      </c>
      <c r="RE10" t="s">
        <v>35163</v>
      </c>
      <c r="RO10" t="s">
        <v>35164</v>
      </c>
      <c r="RQ10" t="s">
        <v>13029</v>
      </c>
      <c r="RU10" s="113" t="s">
        <v>11991</v>
      </c>
      <c r="RV10" t="s">
        <v>11991</v>
      </c>
      <c r="RZ10" t="str">
        <f>IF(tblAccoutingClerkCustomer[[#This Row],[DE]]="",IF(tblAccoutingClerkCustomer[[#This Row],[EN]]="",tblAccoutingClerkCustomer[[#This Row],[DE]],tblAccoutingClerkCustomer[[#This Row],[EN]]),tblAccoutingClerkCustomer[[#This Row],[DE]])</f>
        <v>BA</v>
      </c>
      <c r="SA10" t="s">
        <v>13029</v>
      </c>
      <c r="SJ10" t="s">
        <v>35165</v>
      </c>
      <c r="SK10" t="s">
        <v>35165</v>
      </c>
      <c r="SL10" t="s">
        <v>35165</v>
      </c>
      <c r="SN10" t="str">
        <f>IF(tblDistrict[[#This Row],[RO]]="",IF(tblDistrict[[#This Row],[EN]]="",tblDistrict[[#This Row],[DE]],tblDistrict[[#This Row],[EN]]),tblDistrict[[#This Row],[RO]])</f>
        <v>Sector 5</v>
      </c>
      <c r="SO10" t="s">
        <v>35165</v>
      </c>
      <c r="TB10" t="s">
        <v>34930</v>
      </c>
      <c r="TC10" t="s">
        <v>34931</v>
      </c>
      <c r="TD10" t="s">
        <v>34932</v>
      </c>
      <c r="TE10" t="s">
        <v>34933</v>
      </c>
      <c r="TF10" t="s">
        <v>34934</v>
      </c>
      <c r="TG10" t="s">
        <v>34935</v>
      </c>
      <c r="TH10" t="s">
        <v>34936</v>
      </c>
      <c r="TI10" t="s">
        <v>34937</v>
      </c>
      <c r="TJ10" t="str">
        <f>IF(tblStatusEDI[[#This Row],[EN]]="",IF(tblStatusEDI[[#This Row],[EN]]="",tblStatusEDI[[#This Row],[DE]],tblStatusEDI[[#This Row],[EN]]),tblStatusEDI[[#This Row],[EN]])</f>
        <v>Follow-up</v>
      </c>
      <c r="TK10" t="s">
        <v>34938</v>
      </c>
      <c r="TM10" s="227" t="s">
        <v>35166</v>
      </c>
      <c r="TN10" s="228" t="s">
        <v>34940</v>
      </c>
    </row>
    <row r="11" spans="1:559" x14ac:dyDescent="0.3">
      <c r="C11" t="s">
        <v>34939</v>
      </c>
      <c r="D11" t="s">
        <v>35167</v>
      </c>
      <c r="E11" t="s">
        <v>35168</v>
      </c>
      <c r="G11" s="164" t="s">
        <v>34597</v>
      </c>
      <c r="H11" t="s">
        <v>34598</v>
      </c>
      <c r="I11" t="s">
        <v>34599</v>
      </c>
      <c r="J11" t="s">
        <v>34600</v>
      </c>
      <c r="L11" t="s">
        <v>34601</v>
      </c>
      <c r="M11" t="s">
        <v>34602</v>
      </c>
      <c r="N11" t="s">
        <v>34603</v>
      </c>
      <c r="O11" t="s">
        <v>44589</v>
      </c>
      <c r="P11" t="s">
        <v>44590</v>
      </c>
      <c r="Q11" t="s">
        <v>44591</v>
      </c>
      <c r="R11" t="s">
        <v>44592</v>
      </c>
      <c r="S11" t="s">
        <v>44593</v>
      </c>
      <c r="T11" t="s">
        <v>44594</v>
      </c>
      <c r="V11" t="str">
        <f>IF(tblRemark[[#This Row],[EN]]="",IF(tblRemark[[#This Row],[EN]]="",tblRemark[[#This Row],[DE]],tblRemark[[#This Row],[EN]]),tblRemark[[#This Row],[EN]])</f>
        <v>Quality issues - fruit&amp;veget (QS)</v>
      </c>
      <c r="Y11" t="s">
        <v>34604</v>
      </c>
      <c r="Z11" t="s">
        <v>34604</v>
      </c>
      <c r="AB11" t="s">
        <v>34604</v>
      </c>
      <c r="AC11" t="s">
        <v>34604</v>
      </c>
      <c r="AD11" t="s">
        <v>34604</v>
      </c>
      <c r="AE11" t="s">
        <v>34605</v>
      </c>
      <c r="AG11" t="s">
        <v>35247</v>
      </c>
      <c r="AH11" t="s">
        <v>35248</v>
      </c>
      <c r="AI11" t="s">
        <v>35249</v>
      </c>
      <c r="AJ11" t="s">
        <v>35250</v>
      </c>
      <c r="AK11" t="s">
        <v>35251</v>
      </c>
      <c r="AL11" t="s">
        <v>35252</v>
      </c>
      <c r="AM11" t="s">
        <v>35253</v>
      </c>
      <c r="AN11" t="s">
        <v>35254</v>
      </c>
      <c r="AO11" t="s">
        <v>35255</v>
      </c>
      <c r="AP11" t="s">
        <v>44744</v>
      </c>
      <c r="AQ11" t="s">
        <v>44745</v>
      </c>
      <c r="AR11" t="s">
        <v>44746</v>
      </c>
      <c r="AS11" t="s">
        <v>44747</v>
      </c>
      <c r="AT11" t="s">
        <v>44744</v>
      </c>
      <c r="AU11" t="s">
        <v>44748</v>
      </c>
      <c r="AV11" t="str">
        <f>IF(TblTaxCategory[[#This Row],[EN]]="",IF(TblTaxCategory[[#This Row],[EN]]="",TblTaxCategory[[#This Row],[DE]],TblTaxCategory[[#This Row],[EN]]),TblTaxCategory[[#This Row],[EN]])</f>
        <v>Argentina: CUIT Number</v>
      </c>
      <c r="AW11" t="s">
        <v>35256</v>
      </c>
      <c r="AY11" t="s">
        <v>35179</v>
      </c>
      <c r="BA11" t="s">
        <v>35188</v>
      </c>
      <c r="BB11" t="s">
        <v>35189</v>
      </c>
      <c r="BC11" t="s">
        <v>35190</v>
      </c>
      <c r="BD11" t="s">
        <v>35191</v>
      </c>
      <c r="BE11" t="s">
        <v>35192</v>
      </c>
      <c r="BF11" t="s">
        <v>35193</v>
      </c>
      <c r="BG11" t="s">
        <v>35194</v>
      </c>
      <c r="BH11" t="s">
        <v>35195</v>
      </c>
      <c r="BI11" t="str">
        <f>IF(tblIESRole[[#This Row],[EN]]="",IF(tblIESRole[[#This Row],[EN]]="",tblIESRole[[#This Row],[DE]],tblIESRole[[#This Row],[EN]]),tblIESRole[[#This Row],[EN]])</f>
        <v>6. Vendor + Customer + EKOrg</v>
      </c>
      <c r="BJ11" t="s">
        <v>35196</v>
      </c>
      <c r="BL11" s="27"/>
      <c r="BM11" s="27"/>
      <c r="BN11" s="27"/>
      <c r="BO11" s="27"/>
      <c r="BP11" s="27"/>
      <c r="BQ11" s="27"/>
      <c r="BR11" s="27"/>
      <c r="BT11" t="s">
        <v>35197</v>
      </c>
      <c r="BW11" t="s">
        <v>35198</v>
      </c>
      <c r="BZ11" t="s">
        <v>35197</v>
      </c>
      <c r="CD11" t="s">
        <v>35199</v>
      </c>
      <c r="CE11" t="s">
        <v>35200</v>
      </c>
      <c r="CF11" t="s">
        <v>35201</v>
      </c>
      <c r="CG11" t="s">
        <v>35202</v>
      </c>
      <c r="CH11" t="s">
        <v>35203</v>
      </c>
      <c r="CJ11" t="s">
        <v>35204</v>
      </c>
      <c r="CK11" t="s">
        <v>35205</v>
      </c>
      <c r="CL11" t="s">
        <v>35206</v>
      </c>
      <c r="CO11" t="s">
        <v>35207</v>
      </c>
      <c r="CQ11" t="s">
        <v>35208</v>
      </c>
      <c r="CS11" t="s">
        <v>35209</v>
      </c>
      <c r="CV11" t="s">
        <v>35210</v>
      </c>
      <c r="FS11" s="313" t="s">
        <v>34461</v>
      </c>
      <c r="FT11" s="313" t="s">
        <v>34462</v>
      </c>
      <c r="FU11" s="313" t="s">
        <v>34463</v>
      </c>
      <c r="FV11" s="313" t="s">
        <v>34464</v>
      </c>
      <c r="FW11" s="313" t="s">
        <v>34465</v>
      </c>
      <c r="FX11" s="313" t="s">
        <v>34466</v>
      </c>
      <c r="FY11" s="313" t="s">
        <v>34467</v>
      </c>
      <c r="FZ11" s="313" t="s">
        <v>34468</v>
      </c>
      <c r="GA11" s="313" t="str">
        <f>IF(tblPricingControl[[#This Row],[EN]]="",IF(tblPricingControl[[#This Row],[EN]]="",tblPricingControl[[#This Row],[DE]],tblPricingControl[[#This Row],[EN]]),tblPricingControl[[#This Row],[EN]])</f>
        <v>Purchase order date</v>
      </c>
      <c r="GB11" s="313">
        <v>1</v>
      </c>
      <c r="GM11" t="s">
        <v>34694</v>
      </c>
      <c r="GN11" t="s">
        <v>35219</v>
      </c>
      <c r="GO11" t="s">
        <v>35220</v>
      </c>
      <c r="GP11" t="s">
        <v>34692</v>
      </c>
      <c r="GQ11" s="113" t="s">
        <v>35013</v>
      </c>
      <c r="GR11" s="219" t="s">
        <v>34870</v>
      </c>
      <c r="GS11" t="s">
        <v>35013</v>
      </c>
      <c r="GT11" t="s">
        <v>34476</v>
      </c>
      <c r="GU11" t="s">
        <v>34694</v>
      </c>
      <c r="GV11" t="s">
        <v>34694</v>
      </c>
      <c r="GW11" t="s">
        <v>35221</v>
      </c>
      <c r="GX11" t="s">
        <v>35222</v>
      </c>
      <c r="GY11" t="s">
        <v>35223</v>
      </c>
      <c r="GZ11" t="s">
        <v>35224</v>
      </c>
      <c r="HA11" t="s">
        <v>35225</v>
      </c>
      <c r="HB11" t="s">
        <v>35226</v>
      </c>
      <c r="HD11" t="s">
        <v>35226</v>
      </c>
      <c r="HY11" t="s">
        <v>35227</v>
      </c>
      <c r="JX11" s="27" t="s">
        <v>35228</v>
      </c>
      <c r="JY11" t="s">
        <v>34720</v>
      </c>
      <c r="KC11">
        <v>8</v>
      </c>
      <c r="KG11">
        <v>7</v>
      </c>
      <c r="KH11">
        <v>7</v>
      </c>
      <c r="KK11" t="s">
        <v>35229</v>
      </c>
      <c r="KM11" t="s">
        <v>35230</v>
      </c>
      <c r="KN11" t="s">
        <v>35231</v>
      </c>
      <c r="KO11" t="s">
        <v>35231</v>
      </c>
      <c r="KP11" t="s">
        <v>35231</v>
      </c>
      <c r="KQ11" t="s">
        <v>35231</v>
      </c>
      <c r="KR11" t="s">
        <v>35231</v>
      </c>
      <c r="KS11" t="s">
        <v>35231</v>
      </c>
      <c r="KT11" t="s">
        <v>35231</v>
      </c>
      <c r="KU11" s="23" t="str">
        <f>IF(tblSubcategory[[#This Row],[EN]]="",IF(tblSubcategory[[#This Row],[EN]]="",tblSubcategory[[#This Row],[DE]],tblSubcategory[[#This Row],[EN]]),tblSubcategory[[#This Row],[EN]])</f>
        <v>0202 Materials handling</v>
      </c>
      <c r="KV11" t="s">
        <v>35232</v>
      </c>
      <c r="KX11" t="s">
        <v>35230</v>
      </c>
      <c r="KY11" t="s">
        <v>35231</v>
      </c>
      <c r="KZ11" t="s">
        <v>35231</v>
      </c>
      <c r="LA11" t="s">
        <v>35231</v>
      </c>
      <c r="LB11" t="s">
        <v>35231</v>
      </c>
      <c r="LC11" t="s">
        <v>35231</v>
      </c>
      <c r="LD11" t="s">
        <v>35231</v>
      </c>
      <c r="LE11" t="s">
        <v>35231</v>
      </c>
      <c r="LF11" s="23" t="str">
        <f>IF(tblSubcategory2[[#This Row],[EN]]="",IF(tblSubcategory2[[#This Row],[EN]]="",tblSubcategory2[[#This Row],[DE]],tblSubcategory2[[#This Row],[EN]]),tblSubcategory2[[#This Row],[EN]])</f>
        <v>0202 Materials handling</v>
      </c>
      <c r="LG11" t="s">
        <v>35232</v>
      </c>
      <c r="ME11" t="s">
        <v>35233</v>
      </c>
      <c r="MK11" t="s">
        <v>35233</v>
      </c>
      <c r="ML11" t="s">
        <v>35233</v>
      </c>
      <c r="MN11" t="str">
        <f>IF(tblPaymentmode[[#This Row],[EN]]="",IF(tblPaymentmode[[#This Row],[EN]]="",tblPaymentmode[[#This Row],[DE]],tblPaymentmode[[#This Row],[EN]]),tblPaymentmode[[#This Row],[EN]])</f>
        <v>NON-SEPA</v>
      </c>
      <c r="MO11">
        <v>7</v>
      </c>
      <c r="PE11" s="27" t="s">
        <v>35228</v>
      </c>
      <c r="PF11" s="27" t="s">
        <v>35228</v>
      </c>
      <c r="PG11" s="27" t="s">
        <v>35228</v>
      </c>
      <c r="PH11" s="27" t="s">
        <v>35228</v>
      </c>
      <c r="PI11" s="27" t="s">
        <v>35228</v>
      </c>
      <c r="PJ11" s="27" t="s">
        <v>35228</v>
      </c>
      <c r="PK11" s="27" t="s">
        <v>35228</v>
      </c>
      <c r="PL11" s="27" t="s">
        <v>35228</v>
      </c>
      <c r="PM11" s="27" t="s">
        <v>35228</v>
      </c>
      <c r="PN11" s="27" t="s">
        <v>35228</v>
      </c>
      <c r="PO11" s="27" t="s">
        <v>35228</v>
      </c>
      <c r="PP11" s="27" t="s">
        <v>35228</v>
      </c>
      <c r="PQ11" s="27" t="s">
        <v>35228</v>
      </c>
      <c r="PR11" s="27" t="s">
        <v>35228</v>
      </c>
      <c r="PS11" s="98" t="s">
        <v>34722</v>
      </c>
      <c r="PT11" s="98"/>
      <c r="PU11" s="98"/>
      <c r="QR11" s="191" t="s">
        <v>13255</v>
      </c>
      <c r="QS11" s="20"/>
      <c r="QT11" s="258" t="s">
        <v>13029</v>
      </c>
      <c r="QU11" s="20"/>
      <c r="QV11" s="260" t="s">
        <v>35234</v>
      </c>
      <c r="QW11" s="128"/>
      <c r="QX11" s="260" t="s">
        <v>35234</v>
      </c>
      <c r="QY11" s="128"/>
      <c r="QZ11" s="195" t="s">
        <v>13029</v>
      </c>
      <c r="RA11" s="20"/>
      <c r="RB11" s="195" t="s">
        <v>13029</v>
      </c>
      <c r="RC11" s="20"/>
      <c r="RD11" t="s">
        <v>35235</v>
      </c>
      <c r="RE11" t="s">
        <v>35236</v>
      </c>
      <c r="RO11" t="s">
        <v>35237</v>
      </c>
      <c r="RQ11" t="s">
        <v>13255</v>
      </c>
      <c r="RU11" s="113" t="s">
        <v>13029</v>
      </c>
      <c r="RV11" t="s">
        <v>13029</v>
      </c>
      <c r="RZ11" t="str">
        <f>IF(tblAccoutingClerkCustomer[[#This Row],[DE]]="",IF(tblAccoutingClerkCustomer[[#This Row],[EN]]="",tblAccoutingClerkCustomer[[#This Row],[DE]],tblAccoutingClerkCustomer[[#This Row],[EN]]),tblAccoutingClerkCustomer[[#This Row],[DE]])</f>
        <v>AC</v>
      </c>
      <c r="SA11" t="s">
        <v>13255</v>
      </c>
      <c r="SJ11" t="s">
        <v>35238</v>
      </c>
      <c r="SK11" t="s">
        <v>35238</v>
      </c>
      <c r="SL11" t="s">
        <v>35238</v>
      </c>
      <c r="SN11" t="str">
        <f>IF(tblDistrict[[#This Row],[RO]]="",IF(tblDistrict[[#This Row],[EN]]="",tblDistrict[[#This Row],[DE]],tblDistrict[[#This Row],[EN]]),tblDistrict[[#This Row],[RO]])</f>
        <v>Sector 6</v>
      </c>
      <c r="SO11" t="s">
        <v>35238</v>
      </c>
      <c r="TM11" s="125" t="s">
        <v>35164</v>
      </c>
      <c r="TN11" s="126" t="s">
        <v>35068</v>
      </c>
    </row>
    <row r="12" spans="1:559" x14ac:dyDescent="0.3">
      <c r="C12" t="s">
        <v>35239</v>
      </c>
      <c r="D12" t="s">
        <v>35240</v>
      </c>
      <c r="E12" t="s">
        <v>35241</v>
      </c>
      <c r="G12" s="4" t="s">
        <v>34953</v>
      </c>
      <c r="H12" t="s">
        <v>34954</v>
      </c>
      <c r="I12" t="s">
        <v>34955</v>
      </c>
      <c r="J12" t="s">
        <v>34956</v>
      </c>
      <c r="K12" t="s">
        <v>34957</v>
      </c>
      <c r="L12" t="s">
        <v>34958</v>
      </c>
      <c r="M12" t="s">
        <v>34959</v>
      </c>
      <c r="N12" t="s">
        <v>34960</v>
      </c>
      <c r="O12" t="s">
        <v>44601</v>
      </c>
      <c r="P12" t="s">
        <v>44602</v>
      </c>
      <c r="Q12" t="s">
        <v>44603</v>
      </c>
      <c r="R12" t="s">
        <v>44604</v>
      </c>
      <c r="S12" t="s">
        <v>44605</v>
      </c>
      <c r="T12" t="s">
        <v>44606</v>
      </c>
      <c r="V12" t="str">
        <f>IF(tblRemark[[#This Row],[EN]]="",IF(tblRemark[[#This Row],[EN]]="",tblRemark[[#This Row],[DE]],tblRemark[[#This Row],[EN]]),tblRemark[[#This Row],[EN]])</f>
        <v>Receiving of Goods Invoices by Kaufland</v>
      </c>
      <c r="Y12" t="s">
        <v>34961</v>
      </c>
      <c r="Z12" t="s">
        <v>34961</v>
      </c>
      <c r="AA12" t="s">
        <v>34962</v>
      </c>
      <c r="AB12" t="s">
        <v>34961</v>
      </c>
      <c r="AC12" t="s">
        <v>34961</v>
      </c>
      <c r="AD12" t="s">
        <v>34961</v>
      </c>
      <c r="AE12" t="s">
        <v>34963</v>
      </c>
      <c r="AG12" t="s">
        <v>35309</v>
      </c>
      <c r="AH12" t="s">
        <v>35310</v>
      </c>
      <c r="AI12" t="s">
        <v>35311</v>
      </c>
      <c r="AJ12" t="s">
        <v>35312</v>
      </c>
      <c r="AK12" t="s">
        <v>35313</v>
      </c>
      <c r="AL12" t="s">
        <v>35314</v>
      </c>
      <c r="AM12" t="s">
        <v>35315</v>
      </c>
      <c r="AN12" t="s">
        <v>35316</v>
      </c>
      <c r="AO12" t="s">
        <v>35317</v>
      </c>
      <c r="AP12" t="s">
        <v>44749</v>
      </c>
      <c r="AQ12" t="s">
        <v>44750</v>
      </c>
      <c r="AR12" t="s">
        <v>44751</v>
      </c>
      <c r="AS12" t="s">
        <v>44752</v>
      </c>
      <c r="AT12" t="s">
        <v>44753</v>
      </c>
      <c r="AU12" t="s">
        <v>44754</v>
      </c>
      <c r="AV12" t="str">
        <f>IF(TblTaxCategory[[#This Row],[EN]]="",IF(TblTaxCategory[[#This Row],[EN]]="",TblTaxCategory[[#This Row],[DE]],TblTaxCategory[[#This Row],[EN]]),TblTaxCategory[[#This Row],[EN]])</f>
        <v>Argentina: DNI Number</v>
      </c>
      <c r="AW12" t="s">
        <v>35318</v>
      </c>
      <c r="AY12" t="s">
        <v>35248</v>
      </c>
      <c r="BA12" t="s">
        <v>35257</v>
      </c>
      <c r="BB12" t="s">
        <v>35258</v>
      </c>
      <c r="BC12" t="s">
        <v>35259</v>
      </c>
      <c r="BD12" t="s">
        <v>35260</v>
      </c>
      <c r="BE12" t="s">
        <v>35261</v>
      </c>
      <c r="BF12" t="s">
        <v>35262</v>
      </c>
      <c r="BG12" t="s">
        <v>35263</v>
      </c>
      <c r="BH12" t="s">
        <v>35264</v>
      </c>
      <c r="BI12" t="str">
        <f>IF(tblIESRole[[#This Row],[EN]]="",IF(tblIESRole[[#This Row],[EN]]="",tblIESRole[[#This Row],[DE]],tblIESRole[[#This Row],[EN]]),tblIESRole[[#This Row],[EN]])</f>
        <v>7. Vendor + Customer + EKOrg + VKOrg</v>
      </c>
      <c r="BJ12" t="s">
        <v>35265</v>
      </c>
      <c r="BL12" s="27"/>
      <c r="BM12" s="27"/>
      <c r="BN12" s="27"/>
      <c r="BO12" s="27"/>
      <c r="BP12" s="27"/>
      <c r="BQ12" s="27"/>
      <c r="BR12" s="27"/>
      <c r="BT12" t="s">
        <v>35266</v>
      </c>
      <c r="BW12" t="s">
        <v>35267</v>
      </c>
      <c r="BZ12" t="s">
        <v>35266</v>
      </c>
      <c r="CD12" t="s">
        <v>35268</v>
      </c>
      <c r="CE12" t="s">
        <v>35269</v>
      </c>
      <c r="CF12" t="s">
        <v>35270</v>
      </c>
      <c r="CG12" t="s">
        <v>35271</v>
      </c>
      <c r="CH12" t="s">
        <v>35272</v>
      </c>
      <c r="CJ12" t="s">
        <v>35273</v>
      </c>
      <c r="CK12" t="s">
        <v>35274</v>
      </c>
      <c r="CL12" t="s">
        <v>35275</v>
      </c>
      <c r="CO12" t="s">
        <v>35276</v>
      </c>
      <c r="CS12" t="s">
        <v>35277</v>
      </c>
      <c r="CV12" t="s">
        <v>35278</v>
      </c>
      <c r="GM12" t="s">
        <v>35224</v>
      </c>
      <c r="GN12" t="s">
        <v>35279</v>
      </c>
      <c r="GO12" t="s">
        <v>35280</v>
      </c>
      <c r="GP12" t="s">
        <v>34870</v>
      </c>
      <c r="GQ12" s="113" t="s">
        <v>35137</v>
      </c>
      <c r="GR12" s="219" t="s">
        <v>35013</v>
      </c>
      <c r="GS12" t="s">
        <v>35137</v>
      </c>
      <c r="GT12" t="s">
        <v>34476</v>
      </c>
      <c r="GU12" t="s">
        <v>35224</v>
      </c>
      <c r="GV12" t="s">
        <v>35281</v>
      </c>
      <c r="GW12" t="s">
        <v>35282</v>
      </c>
      <c r="GX12" t="s">
        <v>35283</v>
      </c>
      <c r="GY12" t="s">
        <v>35284</v>
      </c>
      <c r="GZ12" t="s">
        <v>35281</v>
      </c>
      <c r="HA12" t="s">
        <v>35285</v>
      </c>
      <c r="HB12" t="s">
        <v>35286</v>
      </c>
      <c r="HD12" t="s">
        <v>35286</v>
      </c>
      <c r="HY12" t="s">
        <v>35287</v>
      </c>
      <c r="JX12" s="27" t="s">
        <v>34559</v>
      </c>
      <c r="JY12" t="s">
        <v>34559</v>
      </c>
      <c r="KC12">
        <v>9</v>
      </c>
      <c r="KG12">
        <v>8</v>
      </c>
      <c r="KH12">
        <v>8</v>
      </c>
      <c r="KK12" t="s">
        <v>35288</v>
      </c>
      <c r="KM12" t="s">
        <v>35289</v>
      </c>
      <c r="KN12" t="s">
        <v>35290</v>
      </c>
      <c r="KO12" t="s">
        <v>35290</v>
      </c>
      <c r="KP12" t="s">
        <v>35290</v>
      </c>
      <c r="KQ12" t="s">
        <v>35290</v>
      </c>
      <c r="KR12" t="s">
        <v>35290</v>
      </c>
      <c r="KS12" t="s">
        <v>35290</v>
      </c>
      <c r="KT12" t="s">
        <v>35290</v>
      </c>
      <c r="KU12" s="23" t="str">
        <f>IF(tblSubcategory[[#This Row],[EN]]="",IF(tblSubcategory[[#This Row],[EN]]="",tblSubcategory[[#This Row],[DE]],tblSubcategory[[#This Row],[EN]]),tblSubcategory[[#This Row],[EN]])</f>
        <v>0203 Intelligent building control</v>
      </c>
      <c r="KV12" t="s">
        <v>35291</v>
      </c>
      <c r="KX12" t="s">
        <v>35289</v>
      </c>
      <c r="KY12" t="s">
        <v>35290</v>
      </c>
      <c r="KZ12" t="s">
        <v>35290</v>
      </c>
      <c r="LA12" t="s">
        <v>35290</v>
      </c>
      <c r="LB12" t="s">
        <v>35290</v>
      </c>
      <c r="LC12" t="s">
        <v>35290</v>
      </c>
      <c r="LD12" t="s">
        <v>35290</v>
      </c>
      <c r="LE12" t="s">
        <v>35290</v>
      </c>
      <c r="LF12" s="23" t="str">
        <f>IF(tblSubcategory2[[#This Row],[EN]]="",IF(tblSubcategory2[[#This Row],[EN]]="",tblSubcategory2[[#This Row],[DE]],tblSubcategory2[[#This Row],[EN]]),tblSubcategory2[[#This Row],[EN]])</f>
        <v>0203 Intelligent building control</v>
      </c>
      <c r="LG12" t="s">
        <v>35291</v>
      </c>
      <c r="ME12" t="s">
        <v>35292</v>
      </c>
      <c r="MK12" t="s">
        <v>35293</v>
      </c>
      <c r="ML12" t="s">
        <v>35293</v>
      </c>
      <c r="MN12" t="str">
        <f>IF(tblPaymentmode[[#This Row],[EN]]="",IF(tblPaymentmode[[#This Row],[EN]]="",tblPaymentmode[[#This Row],[DE]],tblPaymentmode[[#This Row],[EN]]),tblPaymentmode[[#This Row],[EN]])</f>
        <v>Scheck</v>
      </c>
      <c r="MO12">
        <v>2</v>
      </c>
      <c r="PE12" s="27" t="s">
        <v>34559</v>
      </c>
      <c r="PF12" s="27" t="s">
        <v>34559</v>
      </c>
      <c r="PG12" s="27" t="s">
        <v>34559</v>
      </c>
      <c r="PH12" s="27" t="s">
        <v>34559</v>
      </c>
      <c r="PI12" s="27" t="s">
        <v>34559</v>
      </c>
      <c r="PJ12" s="27" t="s">
        <v>34559</v>
      </c>
      <c r="PK12" s="27" t="s">
        <v>34559</v>
      </c>
      <c r="PL12" s="27" t="s">
        <v>34559</v>
      </c>
      <c r="PM12" s="27" t="s">
        <v>34559</v>
      </c>
      <c r="PN12" s="27" t="s">
        <v>34559</v>
      </c>
      <c r="PO12" s="27" t="s">
        <v>34559</v>
      </c>
      <c r="PP12" s="27" t="s">
        <v>34559</v>
      </c>
      <c r="PQ12" s="27" t="s">
        <v>34559</v>
      </c>
      <c r="PR12" s="27" t="s">
        <v>34559</v>
      </c>
      <c r="PS12" s="98" t="s">
        <v>34894</v>
      </c>
      <c r="PT12" s="98"/>
      <c r="PU12" s="98"/>
      <c r="QR12" s="191" t="s">
        <v>17242</v>
      </c>
      <c r="QS12" s="20"/>
      <c r="QT12" s="259" t="s">
        <v>13255</v>
      </c>
      <c r="QU12" s="20"/>
      <c r="QV12" s="196" t="s">
        <v>35294</v>
      </c>
      <c r="QW12" s="128"/>
      <c r="QX12" s="196" t="s">
        <v>35294</v>
      </c>
      <c r="QY12" s="128"/>
      <c r="QZ12" s="195" t="s">
        <v>13255</v>
      </c>
      <c r="RA12" s="20"/>
      <c r="RB12" s="195" t="s">
        <v>13255</v>
      </c>
      <c r="RC12" s="20"/>
      <c r="RD12" t="s">
        <v>35295</v>
      </c>
      <c r="RE12" t="s">
        <v>35296</v>
      </c>
      <c r="RO12" t="s">
        <v>35297</v>
      </c>
      <c r="RQ12" t="s">
        <v>17242</v>
      </c>
      <c r="RU12" s="113" t="s">
        <v>13255</v>
      </c>
      <c r="RV12" t="s">
        <v>13255</v>
      </c>
      <c r="RZ12" t="str">
        <f>IF(tblAccoutingClerkCustomer[[#This Row],[DE]]="",IF(tblAccoutingClerkCustomer[[#This Row],[EN]]="",tblAccoutingClerkCustomer[[#This Row],[DE]],tblAccoutingClerkCustomer[[#This Row],[EN]]),tblAccoutingClerkCustomer[[#This Row],[DE]])</f>
        <v>AR</v>
      </c>
      <c r="SA12" t="s">
        <v>17242</v>
      </c>
      <c r="SJ12" t="s">
        <v>35298</v>
      </c>
      <c r="SK12" t="s">
        <v>35298</v>
      </c>
      <c r="SL12" t="s">
        <v>35298</v>
      </c>
      <c r="SN12" t="str">
        <f>IF(tblDistrict[[#This Row],[RO]]="",IF(tblDistrict[[#This Row],[EN]]="",tblDistrict[[#This Row],[DE]],tblDistrict[[#This Row],[EN]]),tblDistrict[[#This Row],[RO]])</f>
        <v>Alba</v>
      </c>
      <c r="SO12" t="s">
        <v>35298</v>
      </c>
      <c r="TM12" s="225" t="s">
        <v>35299</v>
      </c>
      <c r="TN12" s="226" t="s">
        <v>318</v>
      </c>
    </row>
    <row r="13" spans="1:559" x14ac:dyDescent="0.3">
      <c r="C13" t="s">
        <v>35300</v>
      </c>
      <c r="D13" t="s">
        <v>35301</v>
      </c>
      <c r="E13" t="s">
        <v>35302</v>
      </c>
      <c r="G13" s="164" t="s">
        <v>34787</v>
      </c>
      <c r="H13" t="s">
        <v>34788</v>
      </c>
      <c r="I13" t="s">
        <v>34789</v>
      </c>
      <c r="J13" t="s">
        <v>34790</v>
      </c>
      <c r="K13" t="s">
        <v>34791</v>
      </c>
      <c r="L13" t="s">
        <v>34792</v>
      </c>
      <c r="M13" t="s">
        <v>34793</v>
      </c>
      <c r="N13" t="s">
        <v>34794</v>
      </c>
      <c r="O13" t="s">
        <v>44595</v>
      </c>
      <c r="P13" t="s">
        <v>44596</v>
      </c>
      <c r="Q13" t="s">
        <v>44597</v>
      </c>
      <c r="R13" t="s">
        <v>44598</v>
      </c>
      <c r="S13" t="s">
        <v>44599</v>
      </c>
      <c r="T13" t="s">
        <v>44600</v>
      </c>
      <c r="V13" t="str">
        <f>IF(tblRemark[[#This Row],[EN]]="",IF(tblRemark[[#This Row],[EN]]="",tblRemark[[#This Row],[DE]],tblRemark[[#This Row],[EN]]),tblRemark[[#This Row],[EN]])</f>
        <v>Receiving of SAKO Invoices by Kaufland</v>
      </c>
      <c r="W13" t="s">
        <v>34795</v>
      </c>
      <c r="Y13" t="s">
        <v>34795</v>
      </c>
      <c r="AA13" t="s">
        <v>34796</v>
      </c>
      <c r="AC13" t="s">
        <v>34795</v>
      </c>
      <c r="AE13" t="s">
        <v>34797</v>
      </c>
      <c r="AG13" t="s">
        <v>35374</v>
      </c>
      <c r="AH13" t="s">
        <v>35375</v>
      </c>
      <c r="AI13" t="s">
        <v>35376</v>
      </c>
      <c r="AJ13" t="s">
        <v>35377</v>
      </c>
      <c r="AK13" t="s">
        <v>35378</v>
      </c>
      <c r="AL13" t="s">
        <v>35379</v>
      </c>
      <c r="AM13" t="s">
        <v>35380</v>
      </c>
      <c r="AN13" t="s">
        <v>35381</v>
      </c>
      <c r="AO13" t="s">
        <v>35382</v>
      </c>
      <c r="AP13" t="s">
        <v>44755</v>
      </c>
      <c r="AQ13" t="s">
        <v>44756</v>
      </c>
      <c r="AR13" t="s">
        <v>44757</v>
      </c>
      <c r="AS13" t="s">
        <v>44758</v>
      </c>
      <c r="AT13" t="s">
        <v>44759</v>
      </c>
      <c r="AU13" t="s">
        <v>44760</v>
      </c>
      <c r="AV13" t="str">
        <f>IF(TblTaxCategory[[#This Row],[EN]]="",IF(TblTaxCategory[[#This Row],[EN]]="",TblTaxCategory[[#This Row],[DE]],TblTaxCategory[[#This Row],[EN]]),TblTaxCategory[[#This Row],[EN]])</f>
        <v>Argentina: Income Tax Number</v>
      </c>
      <c r="AW13" t="s">
        <v>35094</v>
      </c>
      <c r="AY13" t="s">
        <v>35310</v>
      </c>
      <c r="BA13" t="s">
        <v>35319</v>
      </c>
      <c r="BB13" t="s">
        <v>35320</v>
      </c>
      <c r="BC13" t="s">
        <v>35321</v>
      </c>
      <c r="BD13" t="s">
        <v>35322</v>
      </c>
      <c r="BE13" t="s">
        <v>35323</v>
      </c>
      <c r="BF13" t="s">
        <v>35324</v>
      </c>
      <c r="BG13" t="s">
        <v>35325</v>
      </c>
      <c r="BH13" t="s">
        <v>35326</v>
      </c>
      <c r="BI13" t="str">
        <f>IF(tblIESRole[[#This Row],[EN]]="",IF(tblIESRole[[#This Row],[EN]]="",tblIESRole[[#This Row],[DE]],tblIESRole[[#This Row],[EN]]),tblIESRole[[#This Row],[EN]])</f>
        <v>8. Vendor + Customer + VKOrg</v>
      </c>
      <c r="BJ13" t="s">
        <v>35327</v>
      </c>
      <c r="BT13" t="s">
        <v>35328</v>
      </c>
      <c r="BW13" t="s">
        <v>35329</v>
      </c>
      <c r="BZ13" t="s">
        <v>35328</v>
      </c>
      <c r="CD13" t="s">
        <v>35330</v>
      </c>
      <c r="CE13" t="s">
        <v>35331</v>
      </c>
      <c r="CF13" t="s">
        <v>35332</v>
      </c>
      <c r="CG13" t="s">
        <v>35333</v>
      </c>
      <c r="CH13" t="s">
        <v>35334</v>
      </c>
      <c r="CJ13" t="s">
        <v>35335</v>
      </c>
      <c r="CL13" t="s">
        <v>35336</v>
      </c>
      <c r="CO13" t="s">
        <v>35337</v>
      </c>
      <c r="GM13" t="s">
        <v>35281</v>
      </c>
      <c r="GN13" t="s">
        <v>35338</v>
      </c>
      <c r="GO13" t="s">
        <v>35339</v>
      </c>
      <c r="GP13" t="s">
        <v>35340</v>
      </c>
      <c r="GQ13" s="113" t="s">
        <v>35219</v>
      </c>
      <c r="GR13" s="219" t="s">
        <v>35137</v>
      </c>
      <c r="GS13" t="s">
        <v>35219</v>
      </c>
      <c r="GT13" t="s">
        <v>34476</v>
      </c>
      <c r="GU13" t="s">
        <v>35281</v>
      </c>
      <c r="GV13" t="s">
        <v>35341</v>
      </c>
      <c r="GW13" t="s">
        <v>35342</v>
      </c>
      <c r="GX13" t="s">
        <v>35343</v>
      </c>
      <c r="GY13" t="s">
        <v>35344</v>
      </c>
      <c r="GZ13" t="s">
        <v>35345</v>
      </c>
      <c r="HA13" t="s">
        <v>35013</v>
      </c>
      <c r="HB13" t="s">
        <v>35346</v>
      </c>
      <c r="HD13" t="s">
        <v>35346</v>
      </c>
      <c r="HY13" t="s">
        <v>35347</v>
      </c>
      <c r="JX13" s="27" t="s">
        <v>34722</v>
      </c>
      <c r="JY13" t="s">
        <v>34499</v>
      </c>
      <c r="KG13">
        <v>9</v>
      </c>
      <c r="KH13">
        <v>9</v>
      </c>
      <c r="KK13" t="s">
        <v>35348</v>
      </c>
      <c r="KM13" t="s">
        <v>35349</v>
      </c>
      <c r="KN13" t="s">
        <v>35350</v>
      </c>
      <c r="KO13" t="s">
        <v>35350</v>
      </c>
      <c r="KP13" t="s">
        <v>35350</v>
      </c>
      <c r="KQ13" t="s">
        <v>35350</v>
      </c>
      <c r="KR13" t="s">
        <v>35350</v>
      </c>
      <c r="KS13" t="s">
        <v>35350</v>
      </c>
      <c r="KT13" t="s">
        <v>35350</v>
      </c>
      <c r="KU13" s="23" t="str">
        <f>IF(tblSubcategory[[#This Row],[EN]]="",IF(tblSubcategory[[#This Row],[EN]]="",tblSubcategory[[#This Row],[DE]],tblSubcategory[[#This Row],[EN]]),tblSubcategory[[#This Row],[EN]])</f>
        <v>0204 Heating/ventilation/air-conditioning</v>
      </c>
      <c r="KV13" t="s">
        <v>35351</v>
      </c>
      <c r="KX13" t="s">
        <v>35349</v>
      </c>
      <c r="KY13" t="s">
        <v>35350</v>
      </c>
      <c r="KZ13" t="s">
        <v>35350</v>
      </c>
      <c r="LA13" t="s">
        <v>35350</v>
      </c>
      <c r="LB13" t="s">
        <v>35350</v>
      </c>
      <c r="LC13" t="s">
        <v>35350</v>
      </c>
      <c r="LD13" t="s">
        <v>35350</v>
      </c>
      <c r="LE13" t="s">
        <v>35350</v>
      </c>
      <c r="LF13" s="23" t="str">
        <f>IF(tblSubcategory2[[#This Row],[EN]]="",IF(tblSubcategory2[[#This Row],[EN]]="",tblSubcategory2[[#This Row],[DE]],tblSubcategory2[[#This Row],[EN]]),tblSubcategory2[[#This Row],[EN]])</f>
        <v>0204 Heating/ventilation/air-conditioning</v>
      </c>
      <c r="LG13" t="s">
        <v>35351</v>
      </c>
      <c r="ME13" t="s">
        <v>35352</v>
      </c>
      <c r="MK13" t="s">
        <v>35352</v>
      </c>
      <c r="ML13" t="s">
        <v>35352</v>
      </c>
      <c r="MN13" t="str">
        <f>IF(tblPaymentmode[[#This Row],[EN]]="",IF(tblPaymentmode[[#This Row],[EN]]="",tblPaymentmode[[#This Row],[DE]],tblPaymentmode[[#This Row],[EN]]),tblPaymentmode[[#This Row],[EN]])</f>
        <v>SEPA</v>
      </c>
      <c r="MO13">
        <v>8</v>
      </c>
      <c r="PE13" s="27" t="s">
        <v>34722</v>
      </c>
      <c r="PF13" s="27" t="s">
        <v>34722</v>
      </c>
      <c r="PG13" s="27" t="s">
        <v>34722</v>
      </c>
      <c r="PH13" s="27" t="s">
        <v>34722</v>
      </c>
      <c r="PI13" s="27" t="s">
        <v>34722</v>
      </c>
      <c r="PJ13" s="27" t="s">
        <v>34722</v>
      </c>
      <c r="PK13" s="27" t="s">
        <v>34722</v>
      </c>
      <c r="PL13" s="27" t="s">
        <v>34722</v>
      </c>
      <c r="PM13" s="27" t="s">
        <v>34722</v>
      </c>
      <c r="PN13" s="27" t="s">
        <v>34722</v>
      </c>
      <c r="PO13" s="27" t="s">
        <v>34722</v>
      </c>
      <c r="PP13" s="27" t="s">
        <v>34722</v>
      </c>
      <c r="PQ13" s="27" t="s">
        <v>34722</v>
      </c>
      <c r="PR13" s="27" t="s">
        <v>34722</v>
      </c>
      <c r="PS13" s="98" t="s">
        <v>34721</v>
      </c>
      <c r="PT13" s="98"/>
      <c r="PU13" s="98"/>
      <c r="QR13" s="191" t="s">
        <v>23644</v>
      </c>
      <c r="QS13" s="20"/>
      <c r="QT13" s="258" t="s">
        <v>17242</v>
      </c>
      <c r="QU13" s="20"/>
      <c r="QV13" s="196" t="s">
        <v>35353</v>
      </c>
      <c r="QW13" s="128"/>
      <c r="QX13" s="196" t="s">
        <v>35353</v>
      </c>
      <c r="QY13" s="128"/>
      <c r="QZ13" s="195" t="s">
        <v>17242</v>
      </c>
      <c r="RA13" s="20"/>
      <c r="RB13" s="195" t="s">
        <v>17242</v>
      </c>
      <c r="RC13" s="20"/>
      <c r="RD13" t="s">
        <v>35354</v>
      </c>
      <c r="RE13" t="s">
        <v>35355</v>
      </c>
      <c r="RO13" t="s">
        <v>35356</v>
      </c>
      <c r="RQ13" t="s">
        <v>23644</v>
      </c>
      <c r="RU13" s="113" t="s">
        <v>17242</v>
      </c>
      <c r="RZ13" t="str">
        <f>IF(tblAccoutingClerkCustomer[[#This Row],[DE]]="",IF(tblAccoutingClerkCustomer[[#This Row],[EN]]="",tblAccoutingClerkCustomer[[#This Row],[DE]],tblAccoutingClerkCustomer[[#This Row],[EN]]),tblAccoutingClerkCustomer[[#This Row],[DE]])</f>
        <v>AS</v>
      </c>
      <c r="SA13" t="s">
        <v>23644</v>
      </c>
      <c r="SJ13" t="s">
        <v>35357</v>
      </c>
      <c r="SK13" t="s">
        <v>35357</v>
      </c>
      <c r="SL13" t="s">
        <v>35357</v>
      </c>
      <c r="SN13" t="str">
        <f>IF(tblDistrict[[#This Row],[RO]]="",IF(tblDistrict[[#This Row],[EN]]="",tblDistrict[[#This Row],[DE]],tblDistrict[[#This Row],[EN]]),tblDistrict[[#This Row],[RO]])</f>
        <v>Arad</v>
      </c>
      <c r="SO13" t="s">
        <v>35357</v>
      </c>
      <c r="TM13" s="227" t="s">
        <v>35358</v>
      </c>
      <c r="TN13" s="228" t="s">
        <v>35359</v>
      </c>
    </row>
    <row r="14" spans="1:559" x14ac:dyDescent="0.3">
      <c r="C14" t="s">
        <v>35360</v>
      </c>
      <c r="D14" t="s">
        <v>35361</v>
      </c>
      <c r="E14" t="s">
        <v>35362</v>
      </c>
      <c r="G14" s="164" t="s">
        <v>35783</v>
      </c>
      <c r="H14" t="s">
        <v>35784</v>
      </c>
      <c r="N14" t="s">
        <v>35785</v>
      </c>
      <c r="O14" t="s">
        <v>44691</v>
      </c>
      <c r="P14" t="s">
        <v>44692</v>
      </c>
      <c r="Q14" t="s">
        <v>44693</v>
      </c>
      <c r="R14" t="s">
        <v>44694</v>
      </c>
      <c r="S14" t="s">
        <v>44695</v>
      </c>
      <c r="T14" t="s">
        <v>44696</v>
      </c>
      <c r="V14" t="str">
        <f>IF(tblRemark[[#This Row],[EN]]="",IF(tblRemark[[#This Row],[EN]]="",tblRemark[[#This Row],[DE]],tblRemark[[#This Row],[EN]]),tblRemark[[#This Row],[EN]])</f>
        <v>Sending claim for penalty</v>
      </c>
      <c r="AD14" t="s">
        <v>35786</v>
      </c>
      <c r="AE14" t="s">
        <v>35787</v>
      </c>
      <c r="AG14" t="s">
        <v>35430</v>
      </c>
      <c r="AH14" t="s">
        <v>35431</v>
      </c>
      <c r="AI14" t="s">
        <v>35432</v>
      </c>
      <c r="AJ14" t="s">
        <v>35433</v>
      </c>
      <c r="AK14" t="s">
        <v>35434</v>
      </c>
      <c r="AL14" t="s">
        <v>35435</v>
      </c>
      <c r="AM14" t="s">
        <v>35436</v>
      </c>
      <c r="AN14" t="s">
        <v>35437</v>
      </c>
      <c r="AO14" t="s">
        <v>35438</v>
      </c>
      <c r="AP14" t="s">
        <v>44761</v>
      </c>
      <c r="AQ14" t="s">
        <v>44762</v>
      </c>
      <c r="AR14" t="s">
        <v>44763</v>
      </c>
      <c r="AS14" t="s">
        <v>44764</v>
      </c>
      <c r="AT14" t="s">
        <v>44765</v>
      </c>
      <c r="AU14" t="s">
        <v>44766</v>
      </c>
      <c r="AV14" t="str">
        <f>IF(TblTaxCategory[[#This Row],[EN]]="",IF(TblTaxCategory[[#This Row],[EN]]="",TblTaxCategory[[#This Row],[DE]],TblTaxCategory[[#This Row],[EN]]),TblTaxCategory[[#This Row],[EN]])</f>
        <v>Argentina: without ID</v>
      </c>
      <c r="AW14" t="s">
        <v>35439</v>
      </c>
      <c r="AY14" t="s">
        <v>35375</v>
      </c>
      <c r="BA14" t="s">
        <v>35383</v>
      </c>
      <c r="BB14" t="s">
        <v>35384</v>
      </c>
      <c r="BC14" t="s">
        <v>35385</v>
      </c>
      <c r="BD14" t="s">
        <v>35386</v>
      </c>
      <c r="BE14" t="s">
        <v>35387</v>
      </c>
      <c r="BF14" t="s">
        <v>35388</v>
      </c>
      <c r="BG14" t="s">
        <v>35389</v>
      </c>
      <c r="BH14" t="s">
        <v>35390</v>
      </c>
      <c r="BI14" t="str">
        <f>IF(tblIESRole[[#This Row],[EN]]="",IF(tblIESRole[[#This Row],[EN]]="",tblIESRole[[#This Row],[DE]],tblIESRole[[#This Row],[EN]]),tblIESRole[[#This Row],[EN]])</f>
        <v>9. Vendor + Carrier</v>
      </c>
      <c r="BJ14" t="s">
        <v>35391</v>
      </c>
      <c r="BT14" t="s">
        <v>35392</v>
      </c>
      <c r="BZ14" t="s">
        <v>35392</v>
      </c>
      <c r="CD14" t="s">
        <v>35393</v>
      </c>
      <c r="CE14" t="s">
        <v>35394</v>
      </c>
      <c r="CF14" t="s">
        <v>35395</v>
      </c>
      <c r="CG14" t="s">
        <v>35396</v>
      </c>
      <c r="CL14" t="s">
        <v>35397</v>
      </c>
      <c r="CO14" t="s">
        <v>35398</v>
      </c>
      <c r="GM14" t="s">
        <v>35345</v>
      </c>
      <c r="GN14" t="s">
        <v>35399</v>
      </c>
      <c r="GO14" t="s">
        <v>35400</v>
      </c>
      <c r="GP14" t="s">
        <v>35013</v>
      </c>
      <c r="GQ14" s="113" t="s">
        <v>35279</v>
      </c>
      <c r="GR14" s="219" t="s">
        <v>35219</v>
      </c>
      <c r="GS14" t="s">
        <v>35279</v>
      </c>
      <c r="GT14" t="s">
        <v>34476</v>
      </c>
      <c r="GU14" t="s">
        <v>35345</v>
      </c>
      <c r="GV14" t="s">
        <v>35401</v>
      </c>
      <c r="GW14" t="s">
        <v>35402</v>
      </c>
      <c r="GX14" t="s">
        <v>35403</v>
      </c>
      <c r="GY14" t="s">
        <v>35404</v>
      </c>
      <c r="GZ14" t="s">
        <v>35341</v>
      </c>
      <c r="HA14" t="s">
        <v>35405</v>
      </c>
      <c r="HB14" t="s">
        <v>35406</v>
      </c>
      <c r="HD14" t="s">
        <v>35406</v>
      </c>
      <c r="HY14" t="s">
        <v>35407</v>
      </c>
      <c r="JX14" s="27" t="s">
        <v>35408</v>
      </c>
      <c r="JY14" t="s">
        <v>34721</v>
      </c>
      <c r="KK14" t="s">
        <v>35409</v>
      </c>
      <c r="KM14" t="s">
        <v>35410</v>
      </c>
      <c r="KN14" t="s">
        <v>35411</v>
      </c>
      <c r="KO14" t="s">
        <v>35411</v>
      </c>
      <c r="KP14" t="s">
        <v>35411</v>
      </c>
      <c r="KQ14" t="s">
        <v>35411</v>
      </c>
      <c r="KR14" t="s">
        <v>35411</v>
      </c>
      <c r="KS14" t="s">
        <v>35411</v>
      </c>
      <c r="KT14" t="s">
        <v>35411</v>
      </c>
      <c r="KU14" s="23" t="str">
        <f>IF(tblSubcategory[[#This Row],[EN]]="",IF(tblSubcategory[[#This Row],[EN]]="",tblSubcategory[[#This Row],[DE]],tblSubcategory[[#This Row],[EN]]),tblSubcategory[[#This Row],[EN]])</f>
        <v>0205 sanitary facilities</v>
      </c>
      <c r="KV14" t="s">
        <v>35412</v>
      </c>
      <c r="KX14" t="s">
        <v>35410</v>
      </c>
      <c r="KY14" t="s">
        <v>35411</v>
      </c>
      <c r="KZ14" t="s">
        <v>35411</v>
      </c>
      <c r="LA14" t="s">
        <v>35411</v>
      </c>
      <c r="LB14" t="s">
        <v>35411</v>
      </c>
      <c r="LC14" t="s">
        <v>35411</v>
      </c>
      <c r="LD14" t="s">
        <v>35411</v>
      </c>
      <c r="LE14" t="s">
        <v>35411</v>
      </c>
      <c r="LF14" s="23" t="str">
        <f>IF(tblSubcategory2[[#This Row],[EN]]="",IF(tblSubcategory2[[#This Row],[EN]]="",tblSubcategory2[[#This Row],[DE]],tblSubcategory2[[#This Row],[EN]]),tblSubcategory2[[#This Row],[EN]])</f>
        <v>0205 sanitary facilities</v>
      </c>
      <c r="LG14" t="s">
        <v>35412</v>
      </c>
      <c r="ME14" t="s">
        <v>35413</v>
      </c>
      <c r="MK14" t="s">
        <v>35413</v>
      </c>
      <c r="ML14" t="s">
        <v>35413</v>
      </c>
      <c r="MN14" t="str">
        <f>IF(tblPaymentmode[[#This Row],[EN]]="",IF(tblPaymentmode[[#This Row],[EN]]="",tblPaymentmode[[#This Row],[DE]],tblPaymentmode[[#This Row],[EN]]),tblPaymentmode[[#This Row],[EN]])</f>
        <v>Swift</v>
      </c>
      <c r="MO14">
        <v>5</v>
      </c>
      <c r="PE14" s="27" t="s">
        <v>35408</v>
      </c>
      <c r="PF14" s="27" t="s">
        <v>35408</v>
      </c>
      <c r="PG14" s="27" t="s">
        <v>35408</v>
      </c>
      <c r="PH14" s="27" t="s">
        <v>35408</v>
      </c>
      <c r="PI14" s="27" t="s">
        <v>35408</v>
      </c>
      <c r="PJ14" s="27" t="s">
        <v>35408</v>
      </c>
      <c r="PK14" s="27" t="s">
        <v>35408</v>
      </c>
      <c r="PL14" s="27" t="s">
        <v>35408</v>
      </c>
      <c r="PM14" s="27" t="s">
        <v>35408</v>
      </c>
      <c r="PN14" s="27" t="s">
        <v>35408</v>
      </c>
      <c r="PO14" s="27" t="s">
        <v>35408</v>
      </c>
      <c r="PP14" s="27" t="s">
        <v>35408</v>
      </c>
      <c r="PQ14" s="27" t="s">
        <v>35408</v>
      </c>
      <c r="PR14" s="27" t="s">
        <v>35408</v>
      </c>
      <c r="PS14" s="98"/>
      <c r="PT14" s="98"/>
      <c r="PU14" s="98"/>
      <c r="QR14" s="191" t="s">
        <v>21823</v>
      </c>
      <c r="QS14" s="20"/>
      <c r="QT14" s="259" t="s">
        <v>23644</v>
      </c>
      <c r="QU14" s="20"/>
      <c r="QV14" s="196" t="s">
        <v>35414</v>
      </c>
      <c r="QW14" s="128"/>
      <c r="QX14" s="196" t="s">
        <v>35414</v>
      </c>
      <c r="QY14" s="128"/>
      <c r="QZ14" s="195" t="s">
        <v>23644</v>
      </c>
      <c r="RA14" s="20"/>
      <c r="RB14" s="195" t="s">
        <v>23644</v>
      </c>
      <c r="RC14" s="20"/>
      <c r="RD14" t="s">
        <v>35415</v>
      </c>
      <c r="RE14" t="s">
        <v>35416</v>
      </c>
      <c r="RO14" t="s">
        <v>35067</v>
      </c>
      <c r="RQ14" t="s">
        <v>21823</v>
      </c>
      <c r="RU14" s="113" t="s">
        <v>23644</v>
      </c>
      <c r="RZ14" t="str">
        <f>IF(tblAccoutingClerkCustomer[[#This Row],[DE]]="",IF(tblAccoutingClerkCustomer[[#This Row],[EN]]="",tblAccoutingClerkCustomer[[#This Row],[DE]],tblAccoutingClerkCustomer[[#This Row],[EN]]),tblAccoutingClerkCustomer[[#This Row],[DE]])</f>
        <v>AT</v>
      </c>
      <c r="SA14" t="s">
        <v>21823</v>
      </c>
      <c r="SJ14" t="s">
        <v>35417</v>
      </c>
      <c r="SK14" t="s">
        <v>35417</v>
      </c>
      <c r="SL14" t="s">
        <v>35417</v>
      </c>
      <c r="SN14" t="str">
        <f>IF(tblDistrict[[#This Row],[RO]]="",IF(tblDistrict[[#This Row],[EN]]="",tblDistrict[[#This Row],[DE]],tblDistrict[[#This Row],[EN]]),tblDistrict[[#This Row],[RO]])</f>
        <v>Arges</v>
      </c>
      <c r="SO14" t="s">
        <v>35417</v>
      </c>
      <c r="TM14" s="125" t="s">
        <v>296</v>
      </c>
      <c r="TN14" s="126" t="s">
        <v>35418</v>
      </c>
    </row>
    <row r="15" spans="1:559" x14ac:dyDescent="0.3">
      <c r="C15" t="s">
        <v>35297</v>
      </c>
      <c r="D15" t="s">
        <v>35419</v>
      </c>
      <c r="E15" t="s">
        <v>35420</v>
      </c>
      <c r="G15" s="164" t="s">
        <v>35631</v>
      </c>
      <c r="H15" t="s">
        <v>35632</v>
      </c>
      <c r="N15" t="s">
        <v>35633</v>
      </c>
      <c r="O15" t="s">
        <v>44667</v>
      </c>
      <c r="P15" t="s">
        <v>44668</v>
      </c>
      <c r="Q15" t="s">
        <v>44669</v>
      </c>
      <c r="R15" t="s">
        <v>44670</v>
      </c>
      <c r="S15" t="s">
        <v>44671</v>
      </c>
      <c r="T15" t="s">
        <v>44672</v>
      </c>
      <c r="V15" t="str">
        <f>IF(tblRemark[[#This Row],[EN]]="",IF(tblRemark[[#This Row],[EN]]="",tblRemark[[#This Row],[DE]],tblRemark[[#This Row],[EN]]),tblRemark[[#This Row],[EN]])</f>
        <v>Sending FV invoices</v>
      </c>
      <c r="AD15" t="s">
        <v>35634</v>
      </c>
      <c r="AE15" t="s">
        <v>35635</v>
      </c>
      <c r="AG15" t="s">
        <v>35474</v>
      </c>
      <c r="AH15" t="s">
        <v>35475</v>
      </c>
      <c r="AI15" t="s">
        <v>35476</v>
      </c>
      <c r="AJ15" t="s">
        <v>35477</v>
      </c>
      <c r="AK15" t="s">
        <v>35478</v>
      </c>
      <c r="AL15" t="s">
        <v>35476</v>
      </c>
      <c r="AM15" t="s">
        <v>35479</v>
      </c>
      <c r="AN15" t="s">
        <v>35476</v>
      </c>
      <c r="AO15" t="s">
        <v>35480</v>
      </c>
      <c r="AP15" t="s">
        <v>35476</v>
      </c>
      <c r="AQ15" t="s">
        <v>44767</v>
      </c>
      <c r="AR15" t="s">
        <v>35476</v>
      </c>
      <c r="AS15" t="s">
        <v>44768</v>
      </c>
      <c r="AT15" t="s">
        <v>35478</v>
      </c>
      <c r="AU15" t="s">
        <v>44769</v>
      </c>
      <c r="AV15" t="str">
        <f>IF(TblTaxCategory[[#This Row],[EN]]="",IF(TblTaxCategory[[#This Row],[EN]]="",TblTaxCategory[[#This Row],[DE]],TblTaxCategory[[#This Row],[EN]]),TblTaxCategory[[#This Row],[EN]])</f>
        <v>Australia: ABN</v>
      </c>
      <c r="AW15" t="s">
        <v>35474</v>
      </c>
      <c r="AY15" t="s">
        <v>35431</v>
      </c>
      <c r="BT15" t="s">
        <v>35440</v>
      </c>
      <c r="BZ15" t="s">
        <v>35440</v>
      </c>
      <c r="CD15" t="s">
        <v>35441</v>
      </c>
      <c r="CE15" t="s">
        <v>35442</v>
      </c>
      <c r="CF15" t="s">
        <v>35443</v>
      </c>
      <c r="CG15" t="s">
        <v>35444</v>
      </c>
      <c r="CL15" t="s">
        <v>35445</v>
      </c>
      <c r="GM15" t="s">
        <v>35341</v>
      </c>
      <c r="GN15" t="s">
        <v>35446</v>
      </c>
      <c r="GO15" t="s">
        <v>35447</v>
      </c>
      <c r="GP15" t="s">
        <v>35137</v>
      </c>
      <c r="GQ15" t="s">
        <v>35399</v>
      </c>
      <c r="GR15" s="219" t="s">
        <v>35448</v>
      </c>
      <c r="GS15" t="s">
        <v>35338</v>
      </c>
      <c r="GT15" t="s">
        <v>34476</v>
      </c>
      <c r="GU15" t="s">
        <v>35341</v>
      </c>
      <c r="GV15" t="s">
        <v>34876</v>
      </c>
      <c r="GW15" t="s">
        <v>35449</v>
      </c>
      <c r="GX15" t="s">
        <v>35450</v>
      </c>
      <c r="GY15" t="s">
        <v>35451</v>
      </c>
      <c r="GZ15" t="s">
        <v>256</v>
      </c>
      <c r="HA15" t="s">
        <v>35452</v>
      </c>
      <c r="HB15" t="s">
        <v>35453</v>
      </c>
      <c r="HD15" t="s">
        <v>35453</v>
      </c>
      <c r="HY15" t="s">
        <v>35454</v>
      </c>
      <c r="JX15" s="27" t="s">
        <v>35455</v>
      </c>
      <c r="JY15" t="s">
        <v>34722</v>
      </c>
      <c r="KK15" t="s">
        <v>35456</v>
      </c>
      <c r="KM15" t="s">
        <v>35457</v>
      </c>
      <c r="KN15" t="s">
        <v>35458</v>
      </c>
      <c r="KO15" t="s">
        <v>35458</v>
      </c>
      <c r="KP15" t="s">
        <v>35458</v>
      </c>
      <c r="KQ15" t="s">
        <v>35458</v>
      </c>
      <c r="KR15" t="s">
        <v>35458</v>
      </c>
      <c r="KS15" t="s">
        <v>35458</v>
      </c>
      <c r="KT15" t="s">
        <v>35458</v>
      </c>
      <c r="KU15" s="23" t="str">
        <f>IF(tblSubcategory[[#This Row],[EN]]="",IF(tblSubcategory[[#This Row],[EN]]="",tblSubcategory[[#This Row],[DE]],tblSubcategory[[#This Row],[EN]]),tblSubcategory[[#This Row],[EN]])</f>
        <v>0206 Safety systems</v>
      </c>
      <c r="KV15" t="s">
        <v>35459</v>
      </c>
      <c r="KX15" t="s">
        <v>35457</v>
      </c>
      <c r="KY15" t="s">
        <v>35458</v>
      </c>
      <c r="KZ15" t="s">
        <v>35458</v>
      </c>
      <c r="LA15" t="s">
        <v>35458</v>
      </c>
      <c r="LB15" t="s">
        <v>35458</v>
      </c>
      <c r="LC15" t="s">
        <v>35458</v>
      </c>
      <c r="LD15" t="s">
        <v>35458</v>
      </c>
      <c r="LE15" t="s">
        <v>35458</v>
      </c>
      <c r="LF15" s="23" t="str">
        <f>IF(tblSubcategory2[[#This Row],[EN]]="",IF(tblSubcategory2[[#This Row],[EN]]="",tblSubcategory2[[#This Row],[DE]],tblSubcategory2[[#This Row],[EN]]),tblSubcategory2[[#This Row],[EN]])</f>
        <v>0206 Safety systems</v>
      </c>
      <c r="LG15" t="s">
        <v>35459</v>
      </c>
      <c r="ME15" t="s">
        <v>35460</v>
      </c>
      <c r="MH15" t="s">
        <v>35461</v>
      </c>
      <c r="MK15" t="s">
        <v>35462</v>
      </c>
      <c r="ML15" t="s">
        <v>35462</v>
      </c>
      <c r="MN15" t="str">
        <f>IF(tblPaymentmode[[#This Row],[EN]]="",IF(tblPaymentmode[[#This Row],[EN]]="",tblPaymentmode[[#This Row],[DE]],tblPaymentmode[[#This Row],[EN]]),tblPaymentmode[[#This Row],[EN]])</f>
        <v>Überweisung</v>
      </c>
      <c r="MO15">
        <v>3</v>
      </c>
      <c r="PE15" s="27" t="s">
        <v>35455</v>
      </c>
      <c r="PF15" s="27" t="s">
        <v>35455</v>
      </c>
      <c r="PG15" s="27" t="s">
        <v>35455</v>
      </c>
      <c r="PH15" s="27" t="s">
        <v>35455</v>
      </c>
      <c r="PI15" s="27" t="s">
        <v>35455</v>
      </c>
      <c r="PJ15" s="27" t="s">
        <v>35455</v>
      </c>
      <c r="PK15" s="27" t="s">
        <v>35455</v>
      </c>
      <c r="PL15" s="27" t="s">
        <v>35455</v>
      </c>
      <c r="PM15" s="27" t="s">
        <v>35455</v>
      </c>
      <c r="PN15" s="27" t="s">
        <v>35455</v>
      </c>
      <c r="PO15" s="27" t="s">
        <v>35455</v>
      </c>
      <c r="PP15" s="27" t="s">
        <v>35455</v>
      </c>
      <c r="PQ15" s="27" t="s">
        <v>35455</v>
      </c>
      <c r="PR15" s="27" t="s">
        <v>35455</v>
      </c>
      <c r="PS15" s="98"/>
      <c r="PT15" s="98"/>
      <c r="PU15" s="98"/>
      <c r="QR15" s="191" t="s">
        <v>22399</v>
      </c>
      <c r="QS15" s="20"/>
      <c r="QT15" s="258" t="s">
        <v>21823</v>
      </c>
      <c r="QU15" s="20"/>
      <c r="QV15" s="196" t="s">
        <v>35463</v>
      </c>
      <c r="QW15" s="128"/>
      <c r="QX15" s="196" t="s">
        <v>35463</v>
      </c>
      <c r="QY15" s="128"/>
      <c r="QZ15" s="195" t="s">
        <v>21823</v>
      </c>
      <c r="RA15" s="20"/>
      <c r="RB15" s="195" t="s">
        <v>21823</v>
      </c>
      <c r="RC15" s="20"/>
      <c r="RD15" t="s">
        <v>35464</v>
      </c>
      <c r="RE15" t="s">
        <v>35465</v>
      </c>
      <c r="RQ15" t="s">
        <v>22399</v>
      </c>
      <c r="RU15" s="113" t="s">
        <v>21823</v>
      </c>
      <c r="RZ15">
        <f>IF(tblAccoutingClerkCustomer[[#This Row],[DE]]="",IF(tblAccoutingClerkCustomer[[#This Row],[EN]]="",tblAccoutingClerkCustomer[[#This Row],[DE]],tblAccoutingClerkCustomer[[#This Row],[EN]]),tblAccoutingClerkCustomer[[#This Row],[DE]])</f>
        <v>0</v>
      </c>
      <c r="SA15" t="s">
        <v>22399</v>
      </c>
      <c r="SJ15" t="s">
        <v>35466</v>
      </c>
      <c r="SK15" t="s">
        <v>35466</v>
      </c>
      <c r="SL15" t="s">
        <v>35466</v>
      </c>
      <c r="SN15" t="str">
        <f>IF(tblDistrict[[#This Row],[RO]]="",IF(tblDistrict[[#This Row],[EN]]="",tblDistrict[[#This Row],[DE]],tblDistrict[[#This Row],[EN]]),tblDistrict[[#This Row],[RO]])</f>
        <v>Bacau</v>
      </c>
      <c r="SO15" t="s">
        <v>35466</v>
      </c>
      <c r="TM15" s="225" t="s">
        <v>35467</v>
      </c>
      <c r="TN15" s="226" t="s">
        <v>35418</v>
      </c>
    </row>
    <row r="16" spans="1:559" x14ac:dyDescent="0.3">
      <c r="C16" t="s">
        <v>35356</v>
      </c>
      <c r="D16" t="s">
        <v>35468</v>
      </c>
      <c r="E16" t="s">
        <v>35469</v>
      </c>
      <c r="G16" s="164" t="s">
        <v>35747</v>
      </c>
      <c r="H16" t="s">
        <v>35748</v>
      </c>
      <c r="N16" t="s">
        <v>35749</v>
      </c>
      <c r="O16" t="s">
        <v>44685</v>
      </c>
      <c r="P16" t="s">
        <v>44686</v>
      </c>
      <c r="Q16" t="s">
        <v>44687</v>
      </c>
      <c r="R16" t="s">
        <v>44688</v>
      </c>
      <c r="S16" t="s">
        <v>44689</v>
      </c>
      <c r="T16" t="s">
        <v>44690</v>
      </c>
      <c r="V16" t="str">
        <f>IF(tblRemark[[#This Row],[EN]]="",IF(tblRemark[[#This Row],[EN]]="",tblRemark[[#This Row],[DE]],tblRemark[[#This Row],[EN]]),tblRemark[[#This Row],[EN]])</f>
        <v>Sending invoice for rent a car</v>
      </c>
      <c r="AD16" t="s">
        <v>35750</v>
      </c>
      <c r="AE16" t="s">
        <v>35751</v>
      </c>
      <c r="AG16" t="s">
        <v>35517</v>
      </c>
      <c r="AH16" t="s">
        <v>35518</v>
      </c>
      <c r="AI16" t="s">
        <v>35519</v>
      </c>
      <c r="AJ16" t="s">
        <v>35520</v>
      </c>
      <c r="AL16" t="s">
        <v>35521</v>
      </c>
      <c r="AO16" t="s">
        <v>35522</v>
      </c>
      <c r="AP16" t="s">
        <v>44770</v>
      </c>
      <c r="AQ16" t="s">
        <v>44771</v>
      </c>
      <c r="AR16" t="s">
        <v>44772</v>
      </c>
      <c r="AS16" t="s">
        <v>44773</v>
      </c>
      <c r="AT16" t="s">
        <v>44774</v>
      </c>
      <c r="AU16" t="s">
        <v>44775</v>
      </c>
      <c r="AV16" t="str">
        <f>IF(TblTaxCategory[[#This Row],[EN]]="",IF(TblTaxCategory[[#This Row],[EN]]="",TblTaxCategory[[#This Row],[DE]],TblTaxCategory[[#This Row],[EN]]),TblTaxCategory[[#This Row],[EN]])</f>
        <v>Australia: Tax File Number (TFN)</v>
      </c>
      <c r="AW16" t="s">
        <v>35517</v>
      </c>
      <c r="AY16" t="s">
        <v>35475</v>
      </c>
      <c r="BT16" t="s">
        <v>35481</v>
      </c>
      <c r="BZ16" t="s">
        <v>35481</v>
      </c>
      <c r="CD16" t="s">
        <v>35482</v>
      </c>
      <c r="CE16" t="s">
        <v>35483</v>
      </c>
      <c r="CF16" t="s">
        <v>35484</v>
      </c>
      <c r="CG16" t="s">
        <v>35485</v>
      </c>
      <c r="CL16" t="s">
        <v>35486</v>
      </c>
      <c r="GM16" t="s">
        <v>256</v>
      </c>
      <c r="GN16" t="s">
        <v>35487</v>
      </c>
      <c r="GO16" t="s">
        <v>35488</v>
      </c>
      <c r="GP16" t="s">
        <v>35219</v>
      </c>
      <c r="GQ16" s="113" t="s">
        <v>35446</v>
      </c>
      <c r="GR16" s="219" t="s">
        <v>35279</v>
      </c>
      <c r="GS16" t="s">
        <v>35399</v>
      </c>
      <c r="GT16" t="s">
        <v>34476</v>
      </c>
      <c r="GU16" t="s">
        <v>35489</v>
      </c>
      <c r="GV16" t="s">
        <v>35490</v>
      </c>
      <c r="GW16" t="s">
        <v>35491</v>
      </c>
      <c r="GX16" t="s">
        <v>35492</v>
      </c>
      <c r="GY16" t="s">
        <v>35493</v>
      </c>
      <c r="GZ16" t="s">
        <v>35489</v>
      </c>
      <c r="HA16" t="s">
        <v>35494</v>
      </c>
      <c r="HB16" t="s">
        <v>35495</v>
      </c>
      <c r="HD16" t="s">
        <v>35495</v>
      </c>
      <c r="HY16" t="s">
        <v>35496</v>
      </c>
      <c r="JX16" s="27" t="s">
        <v>35497</v>
      </c>
      <c r="JY16" t="s">
        <v>34894</v>
      </c>
      <c r="KK16" t="s">
        <v>35498</v>
      </c>
      <c r="KM16" t="s">
        <v>35499</v>
      </c>
      <c r="KN16" t="s">
        <v>35500</v>
      </c>
      <c r="KO16" t="s">
        <v>35500</v>
      </c>
      <c r="KP16" t="s">
        <v>35500</v>
      </c>
      <c r="KQ16" t="s">
        <v>35500</v>
      </c>
      <c r="KR16" t="s">
        <v>35500</v>
      </c>
      <c r="KS16" t="s">
        <v>35500</v>
      </c>
      <c r="KT16" t="s">
        <v>35500</v>
      </c>
      <c r="KU16" s="23" t="str">
        <f>IF(tblSubcategory[[#This Row],[EN]]="",IF(tblSubcategory[[#This Row],[EN]]="",tblSubcategory[[#This Row],[DE]],tblSubcategory[[#This Row],[EN]]),tblSubcategory[[#This Row],[EN]])</f>
        <v>0301 Signage</v>
      </c>
      <c r="KV16" t="s">
        <v>35501</v>
      </c>
      <c r="KX16" t="s">
        <v>35499</v>
      </c>
      <c r="KY16" t="s">
        <v>35500</v>
      </c>
      <c r="KZ16" t="s">
        <v>35500</v>
      </c>
      <c r="LA16" t="s">
        <v>35500</v>
      </c>
      <c r="LB16" t="s">
        <v>35500</v>
      </c>
      <c r="LC16" t="s">
        <v>35500</v>
      </c>
      <c r="LD16" t="s">
        <v>35500</v>
      </c>
      <c r="LE16" t="s">
        <v>35500</v>
      </c>
      <c r="LF16" s="23" t="str">
        <f>IF(tblSubcategory2[[#This Row],[EN]]="",IF(tblSubcategory2[[#This Row],[EN]]="",tblSubcategory2[[#This Row],[DE]],tblSubcategory2[[#This Row],[EN]]),tblSubcategory2[[#This Row],[EN]])</f>
        <v>0301 Signage</v>
      </c>
      <c r="LG16" t="s">
        <v>35501</v>
      </c>
      <c r="PE16" s="27" t="s">
        <v>35497</v>
      </c>
      <c r="PF16" s="27" t="s">
        <v>35497</v>
      </c>
      <c r="PG16" s="27" t="s">
        <v>35497</v>
      </c>
      <c r="PH16" s="27" t="s">
        <v>35497</v>
      </c>
      <c r="PI16" s="27" t="s">
        <v>35497</v>
      </c>
      <c r="PJ16" s="27" t="s">
        <v>35497</v>
      </c>
      <c r="PK16" s="27" t="s">
        <v>35497</v>
      </c>
      <c r="PL16" s="27" t="s">
        <v>35497</v>
      </c>
      <c r="PM16" s="27" t="s">
        <v>35497</v>
      </c>
      <c r="PN16" s="27" t="s">
        <v>35497</v>
      </c>
      <c r="PO16" s="27" t="s">
        <v>35497</v>
      </c>
      <c r="PP16" s="27" t="s">
        <v>35497</v>
      </c>
      <c r="PQ16" s="27" t="s">
        <v>35497</v>
      </c>
      <c r="PR16" s="27" t="s">
        <v>35497</v>
      </c>
      <c r="PS16" s="98"/>
      <c r="PT16" s="98"/>
      <c r="PU16" s="98"/>
      <c r="QR16" s="191" t="s">
        <v>4427</v>
      </c>
      <c r="QS16" s="20"/>
      <c r="QT16" s="259">
        <v>10</v>
      </c>
      <c r="QU16" s="20"/>
      <c r="QV16" s="196" t="s">
        <v>35502</v>
      </c>
      <c r="QW16" s="128"/>
      <c r="QX16" s="196" t="s">
        <v>35502</v>
      </c>
      <c r="QY16" s="128"/>
      <c r="QZ16" s="195" t="s">
        <v>22399</v>
      </c>
      <c r="RA16" s="20"/>
      <c r="RB16" s="195">
        <v>10</v>
      </c>
      <c r="RC16" s="20"/>
      <c r="RD16" t="s">
        <v>35503</v>
      </c>
      <c r="RE16" t="s">
        <v>35504</v>
      </c>
      <c r="RQ16" t="s">
        <v>707</v>
      </c>
      <c r="RZ16">
        <f>IF(tblAccoutingClerkCustomer[[#This Row],[DE]]="",IF(tblAccoutingClerkCustomer[[#This Row],[EN]]="",tblAccoutingClerkCustomer[[#This Row],[DE]],tblAccoutingClerkCustomer[[#This Row],[EN]]),tblAccoutingClerkCustomer[[#This Row],[DE]])</f>
        <v>0</v>
      </c>
      <c r="SA16" t="s">
        <v>707</v>
      </c>
      <c r="SJ16" t="s">
        <v>35505</v>
      </c>
      <c r="SK16" t="s">
        <v>35505</v>
      </c>
      <c r="SL16" t="s">
        <v>35505</v>
      </c>
      <c r="SN16" t="str">
        <f>IF(tblDistrict[[#This Row],[RO]]="",IF(tblDistrict[[#This Row],[EN]]="",tblDistrict[[#This Row],[DE]],tblDistrict[[#This Row],[EN]]),tblDistrict[[#This Row],[RO]])</f>
        <v>Bihor</v>
      </c>
      <c r="SO16" t="s">
        <v>35505</v>
      </c>
      <c r="TM16" s="227" t="s">
        <v>35506</v>
      </c>
      <c r="TN16" s="228" t="s">
        <v>34940</v>
      </c>
    </row>
    <row r="17" spans="3:534" x14ac:dyDescent="0.3">
      <c r="C17" t="s">
        <v>35067</v>
      </c>
      <c r="D17" t="s">
        <v>35507</v>
      </c>
      <c r="E17" t="s">
        <v>35508</v>
      </c>
      <c r="G17" s="164" t="s">
        <v>35701</v>
      </c>
      <c r="H17" t="s">
        <v>35702</v>
      </c>
      <c r="I17" t="s">
        <v>35703</v>
      </c>
      <c r="J17" t="s">
        <v>35704</v>
      </c>
      <c r="K17" t="s">
        <v>35705</v>
      </c>
      <c r="L17" t="s">
        <v>35706</v>
      </c>
      <c r="M17" t="s">
        <v>35707</v>
      </c>
      <c r="N17" t="s">
        <v>35708</v>
      </c>
      <c r="O17" t="s">
        <v>44679</v>
      </c>
      <c r="P17" t="s">
        <v>44680</v>
      </c>
      <c r="Q17" t="s">
        <v>44681</v>
      </c>
      <c r="R17" t="s">
        <v>44682</v>
      </c>
      <c r="S17" t="s">
        <v>44683</v>
      </c>
      <c r="T17" t="s">
        <v>44684</v>
      </c>
      <c r="V17" t="str">
        <f>IF(tblRemark[[#This Row],[EN]]="",IF(tblRemark[[#This Row],[EN]]="",tblRemark[[#This Row],[DE]],tblRemark[[#This Row],[EN]]),tblRemark[[#This Row],[EN]])</f>
        <v>Sending invoices by Kaufland</v>
      </c>
      <c r="W17" t="s">
        <v>35709</v>
      </c>
      <c r="Z17" t="s">
        <v>35710</v>
      </c>
      <c r="AA17" t="s">
        <v>35711</v>
      </c>
      <c r="AB17" t="s">
        <v>34796</v>
      </c>
      <c r="AC17" t="s">
        <v>34796</v>
      </c>
      <c r="AE17" t="s">
        <v>35712</v>
      </c>
      <c r="AG17" t="s">
        <v>38160</v>
      </c>
      <c r="AH17" t="s">
        <v>43631</v>
      </c>
      <c r="AI17" t="s">
        <v>43632</v>
      </c>
      <c r="AJ17" t="s">
        <v>43633</v>
      </c>
      <c r="AK17" t="s">
        <v>43634</v>
      </c>
      <c r="AL17" t="s">
        <v>43632</v>
      </c>
      <c r="AM17" t="s">
        <v>43635</v>
      </c>
      <c r="AN17" t="s">
        <v>43632</v>
      </c>
      <c r="AO17" t="s">
        <v>43636</v>
      </c>
      <c r="AP17" t="s">
        <v>45343</v>
      </c>
      <c r="AQ17" t="s">
        <v>45344</v>
      </c>
      <c r="AR17" t="s">
        <v>45345</v>
      </c>
      <c r="AS17" t="s">
        <v>45346</v>
      </c>
      <c r="AT17" t="s">
        <v>45347</v>
      </c>
      <c r="AU17" t="s">
        <v>45348</v>
      </c>
      <c r="AV17" t="str">
        <f>IF(TblTaxCategory[[#This Row],[EN]]="",IF(TblTaxCategory[[#This Row],[EN]]="",TblTaxCategory[[#This Row],[DE]],TblTaxCategory[[#This Row],[EN]]),TblTaxCategory[[#This Row],[EN]])</f>
        <v>Austria: Income Tax number</v>
      </c>
      <c r="AW17" t="s">
        <v>38160</v>
      </c>
      <c r="AY17" t="s">
        <v>35518</v>
      </c>
      <c r="BT17" t="s">
        <v>35523</v>
      </c>
      <c r="BZ17" t="s">
        <v>35523</v>
      </c>
      <c r="CD17" t="s">
        <v>35524</v>
      </c>
      <c r="CE17" t="s">
        <v>35525</v>
      </c>
      <c r="CL17" t="s">
        <v>35526</v>
      </c>
      <c r="GM17" t="s">
        <v>35489</v>
      </c>
      <c r="GN17" t="s">
        <v>35527</v>
      </c>
      <c r="GO17" t="s">
        <v>35528</v>
      </c>
      <c r="GP17" t="s">
        <v>35448</v>
      </c>
      <c r="GQ17" s="113" t="s">
        <v>35487</v>
      </c>
      <c r="GR17" s="219" t="s">
        <v>35338</v>
      </c>
      <c r="GS17" t="s">
        <v>35487</v>
      </c>
      <c r="GT17" t="s">
        <v>34476</v>
      </c>
      <c r="GU17" t="s">
        <v>35529</v>
      </c>
      <c r="GV17" t="s">
        <v>35530</v>
      </c>
      <c r="GW17" t="s">
        <v>35531</v>
      </c>
      <c r="GX17" t="s">
        <v>35532</v>
      </c>
      <c r="GY17" t="s">
        <v>35533</v>
      </c>
      <c r="GZ17" t="s">
        <v>35529</v>
      </c>
      <c r="HA17" t="s">
        <v>35534</v>
      </c>
      <c r="HB17" t="s">
        <v>35535</v>
      </c>
      <c r="HD17" t="s">
        <v>35535</v>
      </c>
      <c r="HY17" t="s">
        <v>35536</v>
      </c>
      <c r="JX17" s="27" t="s">
        <v>34719</v>
      </c>
      <c r="KK17" t="s">
        <v>35537</v>
      </c>
      <c r="KM17" t="s">
        <v>35538</v>
      </c>
      <c r="KN17" t="s">
        <v>35539</v>
      </c>
      <c r="KO17" t="s">
        <v>35539</v>
      </c>
      <c r="KP17" t="s">
        <v>35539</v>
      </c>
      <c r="KQ17" t="s">
        <v>35539</v>
      </c>
      <c r="KR17" t="s">
        <v>35539</v>
      </c>
      <c r="KS17" t="s">
        <v>35539</v>
      </c>
      <c r="KT17" t="s">
        <v>35539</v>
      </c>
      <c r="KU17" s="23" t="str">
        <f>IF(tblSubcategory[[#This Row],[EN]]="",IF(tblSubcategory[[#This Row],[EN]]="",tblSubcategory[[#This Row],[DE]],tblSubcategory[[#This Row],[EN]]),tblSubcategory[[#This Row],[EN]])</f>
        <v>0302 Shopping trolley</v>
      </c>
      <c r="KV17" t="s">
        <v>35540</v>
      </c>
      <c r="KX17" t="s">
        <v>35538</v>
      </c>
      <c r="KY17" t="s">
        <v>35539</v>
      </c>
      <c r="KZ17" t="s">
        <v>35539</v>
      </c>
      <c r="LA17" t="s">
        <v>35539</v>
      </c>
      <c r="LB17" t="s">
        <v>35539</v>
      </c>
      <c r="LC17" t="s">
        <v>35539</v>
      </c>
      <c r="LD17" t="s">
        <v>35539</v>
      </c>
      <c r="LE17" t="s">
        <v>35539</v>
      </c>
      <c r="LF17" s="23" t="str">
        <f>IF(tblSubcategory2[[#This Row],[EN]]="",IF(tblSubcategory2[[#This Row],[EN]]="",tblSubcategory2[[#This Row],[DE]],tblSubcategory2[[#This Row],[EN]]),tblSubcategory2[[#This Row],[EN]])</f>
        <v>0302 Shopping trolley</v>
      </c>
      <c r="LG17" t="s">
        <v>35540</v>
      </c>
      <c r="PE17" s="27" t="s">
        <v>34719</v>
      </c>
      <c r="PF17" s="27" t="s">
        <v>34719</v>
      </c>
      <c r="PG17" s="27" t="s">
        <v>34719</v>
      </c>
      <c r="PH17" s="27" t="s">
        <v>34719</v>
      </c>
      <c r="PI17" s="27" t="s">
        <v>34719</v>
      </c>
      <c r="PJ17" s="27" t="s">
        <v>34719</v>
      </c>
      <c r="PK17" s="27" t="s">
        <v>34719</v>
      </c>
      <c r="PL17" s="27" t="s">
        <v>34719</v>
      </c>
      <c r="PM17" s="27" t="s">
        <v>34719</v>
      </c>
      <c r="PN17" s="27" t="s">
        <v>34719</v>
      </c>
      <c r="PO17" s="27" t="s">
        <v>34719</v>
      </c>
      <c r="PP17" s="27" t="s">
        <v>34719</v>
      </c>
      <c r="PQ17" s="27" t="s">
        <v>34719</v>
      </c>
      <c r="PR17" s="27" t="s">
        <v>34719</v>
      </c>
      <c r="PS17" s="98"/>
      <c r="PT17" s="98"/>
      <c r="PU17" s="98"/>
      <c r="QR17" s="191" t="s">
        <v>707</v>
      </c>
      <c r="QS17" s="20"/>
      <c r="QT17" s="258">
        <v>11</v>
      </c>
      <c r="QU17" s="20"/>
      <c r="QV17" s="196" t="s">
        <v>35541</v>
      </c>
      <c r="QW17" s="128"/>
      <c r="QX17" s="196" t="s">
        <v>35541</v>
      </c>
      <c r="QY17" s="128"/>
      <c r="QZ17" s="195" t="s">
        <v>4427</v>
      </c>
      <c r="RA17" s="20"/>
      <c r="RB17" s="195">
        <v>11</v>
      </c>
      <c r="RC17" s="20"/>
      <c r="RD17" t="s">
        <v>35542</v>
      </c>
      <c r="RE17" t="s">
        <v>35543</v>
      </c>
      <c r="RQ17" t="s">
        <v>1430</v>
      </c>
      <c r="RZ17">
        <f>IF(tblAccoutingClerkCustomer[[#This Row],[DE]]="",IF(tblAccoutingClerkCustomer[[#This Row],[EN]]="",tblAccoutingClerkCustomer[[#This Row],[DE]],tblAccoutingClerkCustomer[[#This Row],[EN]]),tblAccoutingClerkCustomer[[#This Row],[DE]])</f>
        <v>0</v>
      </c>
      <c r="SA17" t="s">
        <v>1430</v>
      </c>
      <c r="SJ17" t="s">
        <v>35544</v>
      </c>
      <c r="SK17" t="s">
        <v>35544</v>
      </c>
      <c r="SL17" t="s">
        <v>35544</v>
      </c>
      <c r="SN17" t="str">
        <f>IF(tblDistrict[[#This Row],[RO]]="",IF(tblDistrict[[#This Row],[EN]]="",tblDistrict[[#This Row],[DE]],tblDistrict[[#This Row],[EN]]),tblDistrict[[#This Row],[RO]])</f>
        <v>Bistita-Nasaud</v>
      </c>
      <c r="SO17" t="s">
        <v>35544</v>
      </c>
      <c r="TM17" s="125" t="s">
        <v>35545</v>
      </c>
      <c r="TN17" s="126" t="s">
        <v>35546</v>
      </c>
    </row>
    <row r="18" spans="3:534" x14ac:dyDescent="0.3">
      <c r="C18" t="s">
        <v>35547</v>
      </c>
      <c r="D18" t="s">
        <v>35548</v>
      </c>
      <c r="E18" t="s">
        <v>35549</v>
      </c>
      <c r="G18" s="164" t="s">
        <v>35363</v>
      </c>
      <c r="H18" t="s">
        <v>35364</v>
      </c>
      <c r="I18" t="s">
        <v>35365</v>
      </c>
      <c r="J18" t="s">
        <v>35366</v>
      </c>
      <c r="L18" t="s">
        <v>35367</v>
      </c>
      <c r="M18" t="s">
        <v>35368</v>
      </c>
      <c r="N18" t="s">
        <v>35369</v>
      </c>
      <c r="O18" t="s">
        <v>44631</v>
      </c>
      <c r="P18" t="s">
        <v>44632</v>
      </c>
      <c r="Q18" t="s">
        <v>44633</v>
      </c>
      <c r="R18" t="s">
        <v>44634</v>
      </c>
      <c r="S18" t="s">
        <v>44635</v>
      </c>
      <c r="T18" t="s">
        <v>44636</v>
      </c>
      <c r="V18" t="str">
        <f>IF(tblRemark[[#This Row],[EN]]="",IF(tblRemark[[#This Row],[EN]]="",tblRemark[[#This Row],[DE]],tblRemark[[#This Row],[EN]]),tblRemark[[#This Row],[EN]])</f>
        <v>Sending Invoices for consessionaires</v>
      </c>
      <c r="W18" t="s">
        <v>35370</v>
      </c>
      <c r="Y18" t="s">
        <v>35370</v>
      </c>
      <c r="Z18" t="s">
        <v>35370</v>
      </c>
      <c r="AB18" t="s">
        <v>35370</v>
      </c>
      <c r="AC18" t="s">
        <v>35371</v>
      </c>
      <c r="AD18" t="s">
        <v>35372</v>
      </c>
      <c r="AE18" t="s">
        <v>35373</v>
      </c>
      <c r="AG18" t="s">
        <v>38170</v>
      </c>
      <c r="AH18" t="s">
        <v>38171</v>
      </c>
      <c r="AI18" t="s">
        <v>38172</v>
      </c>
      <c r="AJ18" t="s">
        <v>38173</v>
      </c>
      <c r="AK18" t="s">
        <v>38174</v>
      </c>
      <c r="AL18" t="s">
        <v>38175</v>
      </c>
      <c r="AM18" t="s">
        <v>38176</v>
      </c>
      <c r="AN18" t="s">
        <v>38177</v>
      </c>
      <c r="AO18" t="s">
        <v>38178</v>
      </c>
      <c r="AP18" t="s">
        <v>45349</v>
      </c>
      <c r="AQ18" t="s">
        <v>45350</v>
      </c>
      <c r="AR18" t="s">
        <v>45351</v>
      </c>
      <c r="AS18" t="s">
        <v>45352</v>
      </c>
      <c r="AT18" t="s">
        <v>45353</v>
      </c>
      <c r="AU18" t="s">
        <v>45354</v>
      </c>
      <c r="AV18" t="str">
        <f>IF(TblTaxCategory[[#This Row],[EN]]="",IF(TblTaxCategory[[#This Row],[EN]]="",TblTaxCategory[[#This Row],[DE]],TblTaxCategory[[#This Row],[EN]]),TblTaxCategory[[#This Row],[EN]])</f>
        <v>Austria: VAT Registration Number</v>
      </c>
      <c r="AW18" t="s">
        <v>38170</v>
      </c>
      <c r="AY18" t="s">
        <v>35559</v>
      </c>
      <c r="BT18" t="s">
        <v>35567</v>
      </c>
      <c r="BZ18" t="s">
        <v>35567</v>
      </c>
      <c r="CD18" t="s">
        <v>35568</v>
      </c>
      <c r="CE18" t="s">
        <v>35569</v>
      </c>
      <c r="CL18" t="s">
        <v>35570</v>
      </c>
      <c r="GM18" t="s">
        <v>35529</v>
      </c>
      <c r="GN18" t="s">
        <v>35571</v>
      </c>
      <c r="GO18" t="s">
        <v>35572</v>
      </c>
      <c r="GP18" t="s">
        <v>35279</v>
      </c>
      <c r="GQ18" s="113" t="s">
        <v>35573</v>
      </c>
      <c r="GR18" s="219" t="s">
        <v>35399</v>
      </c>
      <c r="GS18" t="s">
        <v>35571</v>
      </c>
      <c r="GT18" t="s">
        <v>34476</v>
      </c>
      <c r="GU18" t="s">
        <v>35574</v>
      </c>
      <c r="GV18" t="s">
        <v>34692</v>
      </c>
      <c r="GW18" t="s">
        <v>35575</v>
      </c>
      <c r="GX18" t="s">
        <v>35576</v>
      </c>
      <c r="GY18" t="s">
        <v>35577</v>
      </c>
      <c r="GZ18" t="s">
        <v>35574</v>
      </c>
      <c r="HA18" t="s">
        <v>35137</v>
      </c>
      <c r="HB18" t="s">
        <v>35578</v>
      </c>
      <c r="HD18" t="s">
        <v>35578</v>
      </c>
      <c r="JX18" s="27" t="s">
        <v>35579</v>
      </c>
      <c r="KK18" t="s">
        <v>35580</v>
      </c>
      <c r="KM18" t="s">
        <v>35581</v>
      </c>
      <c r="KN18" t="s">
        <v>35582</v>
      </c>
      <c r="KO18" t="s">
        <v>35582</v>
      </c>
      <c r="KP18" t="s">
        <v>35582</v>
      </c>
      <c r="KQ18" t="s">
        <v>35582</v>
      </c>
      <c r="KR18" t="s">
        <v>35582</v>
      </c>
      <c r="KS18" t="s">
        <v>35582</v>
      </c>
      <c r="KT18" t="s">
        <v>35582</v>
      </c>
      <c r="KU18" s="23" t="str">
        <f>IF(tblSubcategory[[#This Row],[EN]]="",IF(tblSubcategory[[#This Row],[EN]]="",tblSubcategory[[#This Row],[DE]],tblSubcategory[[#This Row],[EN]]),tblSubcategory[[#This Row],[EN]])</f>
        <v>0303 Shopfitting</v>
      </c>
      <c r="KV18" t="s">
        <v>35583</v>
      </c>
      <c r="KX18" t="s">
        <v>35581</v>
      </c>
      <c r="KY18" t="s">
        <v>35582</v>
      </c>
      <c r="KZ18" t="s">
        <v>35582</v>
      </c>
      <c r="LA18" t="s">
        <v>35582</v>
      </c>
      <c r="LB18" t="s">
        <v>35582</v>
      </c>
      <c r="LC18" t="s">
        <v>35582</v>
      </c>
      <c r="LD18" t="s">
        <v>35582</v>
      </c>
      <c r="LE18" t="s">
        <v>35582</v>
      </c>
      <c r="LF18" s="23" t="str">
        <f>IF(tblSubcategory2[[#This Row],[EN]]="",IF(tblSubcategory2[[#This Row],[EN]]="",tblSubcategory2[[#This Row],[DE]],tblSubcategory2[[#This Row],[EN]]),tblSubcategory2[[#This Row],[EN]])</f>
        <v>0303 Shopfitting</v>
      </c>
      <c r="LG18" t="s">
        <v>35583</v>
      </c>
      <c r="PE18" s="27" t="s">
        <v>35579</v>
      </c>
      <c r="PF18" s="27" t="s">
        <v>35579</v>
      </c>
      <c r="PG18" s="27" t="s">
        <v>35579</v>
      </c>
      <c r="PH18" s="27" t="s">
        <v>35579</v>
      </c>
      <c r="PI18" s="27" t="s">
        <v>35579</v>
      </c>
      <c r="PJ18" s="27" t="s">
        <v>35579</v>
      </c>
      <c r="PK18" s="27" t="s">
        <v>35579</v>
      </c>
      <c r="PL18" s="27" t="s">
        <v>35579</v>
      </c>
      <c r="PM18" s="27" t="s">
        <v>35579</v>
      </c>
      <c r="PN18" s="27" t="s">
        <v>35579</v>
      </c>
      <c r="PO18" s="27" t="s">
        <v>35579</v>
      </c>
      <c r="PP18" s="27" t="s">
        <v>35579</v>
      </c>
      <c r="PQ18" s="27" t="s">
        <v>35579</v>
      </c>
      <c r="PR18" s="27" t="s">
        <v>35579</v>
      </c>
      <c r="PS18" s="98"/>
      <c r="PT18" s="98"/>
      <c r="PU18" s="98"/>
      <c r="QR18" s="191" t="s">
        <v>1781</v>
      </c>
      <c r="QS18" s="20"/>
      <c r="QT18" s="259">
        <v>12</v>
      </c>
      <c r="QU18" s="20"/>
      <c r="QV18" s="196" t="s">
        <v>35584</v>
      </c>
      <c r="QW18" s="128"/>
      <c r="QX18" s="196" t="s">
        <v>35584</v>
      </c>
      <c r="QY18" s="128"/>
      <c r="QZ18" s="195" t="s">
        <v>707</v>
      </c>
      <c r="RA18" s="20"/>
      <c r="RB18" s="195">
        <v>12</v>
      </c>
      <c r="RC18" s="20"/>
      <c r="RD18" t="s">
        <v>35585</v>
      </c>
      <c r="RE18" t="s">
        <v>35586</v>
      </c>
      <c r="SJ18" t="s">
        <v>35587</v>
      </c>
      <c r="SK18" t="s">
        <v>35587</v>
      </c>
      <c r="SL18" t="s">
        <v>35587</v>
      </c>
      <c r="SN18" t="str">
        <f>IF(tblDistrict[[#This Row],[RO]]="",IF(tblDistrict[[#This Row],[EN]]="",tblDistrict[[#This Row],[DE]],tblDistrict[[#This Row],[EN]]),tblDistrict[[#This Row],[RO]])</f>
        <v>Botosani</v>
      </c>
      <c r="SO18" t="s">
        <v>35587</v>
      </c>
      <c r="TM18" s="225" t="s">
        <v>35588</v>
      </c>
      <c r="TN18" s="226" t="s">
        <v>34940</v>
      </c>
    </row>
    <row r="19" spans="3:534" x14ac:dyDescent="0.3">
      <c r="C19" t="s">
        <v>35589</v>
      </c>
      <c r="D19" t="s">
        <v>35590</v>
      </c>
      <c r="E19" t="s">
        <v>35591</v>
      </c>
      <c r="G19" s="164" t="s">
        <v>35169</v>
      </c>
      <c r="H19" t="s">
        <v>35170</v>
      </c>
      <c r="I19" t="s">
        <v>35171</v>
      </c>
      <c r="J19" t="s">
        <v>35172</v>
      </c>
      <c r="L19" t="s">
        <v>35173</v>
      </c>
      <c r="M19" t="s">
        <v>35174</v>
      </c>
      <c r="N19" t="s">
        <v>35175</v>
      </c>
      <c r="O19" t="s">
        <v>44613</v>
      </c>
      <c r="P19" t="s">
        <v>44614</v>
      </c>
      <c r="Q19" t="s">
        <v>44615</v>
      </c>
      <c r="R19" t="s">
        <v>44616</v>
      </c>
      <c r="S19" t="s">
        <v>44617</v>
      </c>
      <c r="T19" t="s">
        <v>44618</v>
      </c>
      <c r="V19" t="str">
        <f>IF(tblRemark[[#This Row],[EN]]="",IF(tblRemark[[#This Row],[EN]]="",tblRemark[[#This Row],[DE]],tblRemark[[#This Row],[EN]]),tblRemark[[#This Row],[EN]])</f>
        <v>Sending of Belas by Kaufland</v>
      </c>
      <c r="Y19" t="s">
        <v>35176</v>
      </c>
      <c r="Z19" t="s">
        <v>35176</v>
      </c>
      <c r="AB19" t="s">
        <v>35176</v>
      </c>
      <c r="AC19" t="s">
        <v>35176</v>
      </c>
      <c r="AE19" t="s">
        <v>35177</v>
      </c>
      <c r="AG19" t="s">
        <v>35558</v>
      </c>
      <c r="AH19" t="s">
        <v>35559</v>
      </c>
      <c r="AI19" t="s">
        <v>35560</v>
      </c>
      <c r="AJ19" t="s">
        <v>35561</v>
      </c>
      <c r="AK19" t="s">
        <v>35562</v>
      </c>
      <c r="AL19" t="s">
        <v>35563</v>
      </c>
      <c r="AM19" t="s">
        <v>35564</v>
      </c>
      <c r="AN19" t="s">
        <v>35565</v>
      </c>
      <c r="AO19" t="s">
        <v>35566</v>
      </c>
      <c r="AP19" t="s">
        <v>44776</v>
      </c>
      <c r="AQ19" t="s">
        <v>44777</v>
      </c>
      <c r="AR19" t="s">
        <v>44778</v>
      </c>
      <c r="AS19" t="s">
        <v>44779</v>
      </c>
      <c r="AT19" t="s">
        <v>44780</v>
      </c>
      <c r="AU19" t="s">
        <v>44781</v>
      </c>
      <c r="AV19" t="str">
        <f>IF(TblTaxCategory[[#This Row],[EN]]="",IF(TblTaxCategory[[#This Row],[EN]]="",TblTaxCategory[[#This Row],[DE]],TblTaxCategory[[#This Row],[EN]]),TblTaxCategory[[#This Row],[EN]])</f>
        <v>Bahrain: VAT Registration Number</v>
      </c>
      <c r="AW19" t="s">
        <v>35558</v>
      </c>
      <c r="AY19" t="s">
        <v>35603</v>
      </c>
      <c r="BT19" t="s">
        <v>35605</v>
      </c>
      <c r="BZ19" t="s">
        <v>35605</v>
      </c>
      <c r="CD19" t="s">
        <v>35606</v>
      </c>
      <c r="CE19" t="s">
        <v>35607</v>
      </c>
      <c r="CL19" t="s">
        <v>35608</v>
      </c>
      <c r="GM19" t="s">
        <v>35574</v>
      </c>
      <c r="GN19" t="s">
        <v>35609</v>
      </c>
      <c r="GO19" t="s">
        <v>35610</v>
      </c>
      <c r="GP19" t="s">
        <v>35338</v>
      </c>
      <c r="GQ19" s="113" t="s">
        <v>35611</v>
      </c>
      <c r="GR19" s="219" t="s">
        <v>35487</v>
      </c>
      <c r="GS19" t="s">
        <v>34871</v>
      </c>
      <c r="GT19" t="s">
        <v>34476</v>
      </c>
      <c r="GU19" t="s">
        <v>35612</v>
      </c>
      <c r="GV19" t="s">
        <v>35613</v>
      </c>
      <c r="GW19" t="s">
        <v>35614</v>
      </c>
      <c r="GX19" t="s">
        <v>35615</v>
      </c>
      <c r="GY19" t="s">
        <v>35616</v>
      </c>
      <c r="GZ19" t="s">
        <v>35612</v>
      </c>
      <c r="HA19" t="s">
        <v>35617</v>
      </c>
      <c r="HB19" t="s">
        <v>35618</v>
      </c>
      <c r="HD19" t="s">
        <v>35618</v>
      </c>
      <c r="JX19" s="27" t="s">
        <v>35619</v>
      </c>
      <c r="KM19" t="s">
        <v>35620</v>
      </c>
      <c r="KN19" t="s">
        <v>35621</v>
      </c>
      <c r="KO19" t="s">
        <v>35621</v>
      </c>
      <c r="KP19" t="s">
        <v>35621</v>
      </c>
      <c r="KQ19" t="s">
        <v>35621</v>
      </c>
      <c r="KR19" t="s">
        <v>35621</v>
      </c>
      <c r="KS19" t="s">
        <v>35621</v>
      </c>
      <c r="KT19" t="s">
        <v>35621</v>
      </c>
      <c r="KU19" s="23" t="str">
        <f>IF(tblSubcategory[[#This Row],[EN]]="",IF(tblSubcategory[[#This Row],[EN]]="",tblSubcategory[[#This Row],[DE]],tblSubcategory[[#This Row],[EN]]),tblSubcategory[[#This Row],[EN]])</f>
        <v>0304 Commercial refrigeration technology</v>
      </c>
      <c r="KV19" t="s">
        <v>35622</v>
      </c>
      <c r="KX19" t="s">
        <v>35620</v>
      </c>
      <c r="KY19" t="s">
        <v>35621</v>
      </c>
      <c r="KZ19" t="s">
        <v>35621</v>
      </c>
      <c r="LA19" t="s">
        <v>35621</v>
      </c>
      <c r="LB19" t="s">
        <v>35621</v>
      </c>
      <c r="LC19" t="s">
        <v>35621</v>
      </c>
      <c r="LD19" t="s">
        <v>35621</v>
      </c>
      <c r="LE19" t="s">
        <v>35621</v>
      </c>
      <c r="LF19" s="23" t="str">
        <f>IF(tblSubcategory2[[#This Row],[EN]]="",IF(tblSubcategory2[[#This Row],[EN]]="",tblSubcategory2[[#This Row],[DE]],tblSubcategory2[[#This Row],[EN]]),tblSubcategory2[[#This Row],[EN]])</f>
        <v>0304 Commercial refrigeration technology</v>
      </c>
      <c r="LG19" t="s">
        <v>35622</v>
      </c>
      <c r="PE19" s="27" t="s">
        <v>35619</v>
      </c>
      <c r="PF19" s="27" t="s">
        <v>35619</v>
      </c>
      <c r="PG19" s="27" t="s">
        <v>35619</v>
      </c>
      <c r="PH19" s="27" t="s">
        <v>35619</v>
      </c>
      <c r="PI19" s="27" t="s">
        <v>35619</v>
      </c>
      <c r="PJ19" s="27" t="s">
        <v>35619</v>
      </c>
      <c r="PK19" s="27" t="s">
        <v>35619</v>
      </c>
      <c r="PL19" s="27" t="s">
        <v>35619</v>
      </c>
      <c r="PM19" s="27" t="s">
        <v>35619</v>
      </c>
      <c r="PN19" s="27" t="s">
        <v>35619</v>
      </c>
      <c r="PO19" s="27" t="s">
        <v>35619</v>
      </c>
      <c r="PP19" s="27" t="s">
        <v>35619</v>
      </c>
      <c r="PQ19" s="27" t="s">
        <v>35619</v>
      </c>
      <c r="PR19" s="27" t="s">
        <v>35619</v>
      </c>
      <c r="PS19" s="98"/>
      <c r="PT19" s="98"/>
      <c r="PU19" s="98"/>
      <c r="QR19" s="191" t="s">
        <v>1430</v>
      </c>
      <c r="QS19" s="20"/>
      <c r="QT19" s="258">
        <v>13</v>
      </c>
      <c r="QU19" s="20"/>
      <c r="QV19" s="196" t="s">
        <v>35623</v>
      </c>
      <c r="QW19" s="128"/>
      <c r="QX19" s="196" t="s">
        <v>35623</v>
      </c>
      <c r="QY19" s="128"/>
      <c r="QZ19" s="195" t="s">
        <v>1781</v>
      </c>
      <c r="RA19" s="20"/>
      <c r="RB19" s="195">
        <v>13</v>
      </c>
      <c r="RC19" s="20"/>
      <c r="RD19" t="s">
        <v>35624</v>
      </c>
      <c r="RE19" t="s">
        <v>35625</v>
      </c>
      <c r="SJ19" t="s">
        <v>35626</v>
      </c>
      <c r="SK19" t="s">
        <v>35626</v>
      </c>
      <c r="SL19" t="s">
        <v>35626</v>
      </c>
      <c r="SN19" t="str">
        <f>IF(tblDistrict[[#This Row],[RO]]="",IF(tblDistrict[[#This Row],[EN]]="",tblDistrict[[#This Row],[DE]],tblDistrict[[#This Row],[EN]]),tblDistrict[[#This Row],[RO]])</f>
        <v>Brasov</v>
      </c>
      <c r="SO19" t="s">
        <v>35626</v>
      </c>
      <c r="TM19" s="227" t="s">
        <v>35627</v>
      </c>
      <c r="TN19" s="228" t="s">
        <v>35628</v>
      </c>
    </row>
    <row r="20" spans="3:534" x14ac:dyDescent="0.3">
      <c r="C20" t="s">
        <v>35166</v>
      </c>
      <c r="D20" t="s">
        <v>35629</v>
      </c>
      <c r="E20" t="s">
        <v>35630</v>
      </c>
      <c r="G20" s="164" t="s">
        <v>35242</v>
      </c>
      <c r="H20" t="s">
        <v>35243</v>
      </c>
      <c r="N20" t="s">
        <v>35244</v>
      </c>
      <c r="O20" t="s">
        <v>44619</v>
      </c>
      <c r="P20" t="s">
        <v>44620</v>
      </c>
      <c r="Q20" t="s">
        <v>44621</v>
      </c>
      <c r="R20" t="s">
        <v>44622</v>
      </c>
      <c r="S20" t="s">
        <v>44623</v>
      </c>
      <c r="T20" t="s">
        <v>44624</v>
      </c>
      <c r="V20" t="str">
        <f>IF(tblRemark[[#This Row],[EN]]="",IF(tblRemark[[#This Row],[EN]]="",tblRemark[[#This Row],[DE]],tblRemark[[#This Row],[EN]]),tblRemark[[#This Row],[EN]])</f>
        <v>Sending of Bonus invoices incl. Attachments</v>
      </c>
      <c r="AD20" t="s">
        <v>35245</v>
      </c>
      <c r="AE20" t="s">
        <v>35246</v>
      </c>
      <c r="AG20" t="s">
        <v>35601</v>
      </c>
      <c r="AH20" t="s">
        <v>35602</v>
      </c>
      <c r="AI20" t="s">
        <v>35603</v>
      </c>
      <c r="AP20" t="s">
        <v>44782</v>
      </c>
      <c r="AQ20" t="s">
        <v>44783</v>
      </c>
      <c r="AR20" t="s">
        <v>44784</v>
      </c>
      <c r="AS20" t="s">
        <v>44785</v>
      </c>
      <c r="AT20" t="s">
        <v>44786</v>
      </c>
      <c r="AU20" t="s">
        <v>44787</v>
      </c>
      <c r="AV20" t="str">
        <f>IF(TblTaxCategory[[#This Row],[EN]]="",IF(TblTaxCategory[[#This Row],[EN]]="",TblTaxCategory[[#This Row],[DE]],TblTaxCategory[[#This Row],[EN]]),TblTaxCategory[[#This Row],[EN]])</f>
        <v>Bangladesh: VAT Registration Number</v>
      </c>
      <c r="AW20" t="s">
        <v>35604</v>
      </c>
      <c r="AY20" t="s">
        <v>35637</v>
      </c>
      <c r="BT20" t="s">
        <v>35639</v>
      </c>
      <c r="BZ20" t="s">
        <v>35639</v>
      </c>
      <c r="CD20" t="s">
        <v>35640</v>
      </c>
      <c r="CE20" t="s">
        <v>35641</v>
      </c>
      <c r="CL20" t="s">
        <v>35642</v>
      </c>
      <c r="GM20" t="s">
        <v>35612</v>
      </c>
      <c r="GN20" t="s">
        <v>35643</v>
      </c>
      <c r="GO20" t="s">
        <v>35644</v>
      </c>
      <c r="GP20" t="s">
        <v>35645</v>
      </c>
      <c r="GQ20" s="113" t="s">
        <v>35646</v>
      </c>
      <c r="GR20" s="219" t="s">
        <v>35643</v>
      </c>
      <c r="GS20" t="s">
        <v>35014</v>
      </c>
      <c r="GT20" t="s">
        <v>34476</v>
      </c>
      <c r="GU20" t="s">
        <v>35015</v>
      </c>
      <c r="GV20" t="s">
        <v>35142</v>
      </c>
      <c r="GW20" t="s">
        <v>35647</v>
      </c>
      <c r="GX20" t="s">
        <v>35648</v>
      </c>
      <c r="GY20" t="s">
        <v>35649</v>
      </c>
      <c r="GZ20" t="s">
        <v>35015</v>
      </c>
      <c r="HA20" t="s">
        <v>35650</v>
      </c>
      <c r="HB20" t="s">
        <v>35651</v>
      </c>
      <c r="HD20" t="s">
        <v>35651</v>
      </c>
      <c r="JX20" s="27" t="s">
        <v>34894</v>
      </c>
      <c r="KM20" t="s">
        <v>35652</v>
      </c>
      <c r="KN20" t="s">
        <v>35653</v>
      </c>
      <c r="KO20" t="s">
        <v>35653</v>
      </c>
      <c r="KP20" t="s">
        <v>35653</v>
      </c>
      <c r="KQ20" t="s">
        <v>35653</v>
      </c>
      <c r="KR20" t="s">
        <v>35653</v>
      </c>
      <c r="KS20" t="s">
        <v>35653</v>
      </c>
      <c r="KT20" t="s">
        <v>35653</v>
      </c>
      <c r="KU20" s="23" t="str">
        <f>IF(tblSubcategory[[#This Row],[EN]]="",IF(tblSubcategory[[#This Row],[EN]]="",tblSubcategory[[#This Row],[DE]],tblSubcategory[[#This Row],[EN]]),tblSubcategory[[#This Row],[EN]])</f>
        <v>0305 Industrial refrigeration</v>
      </c>
      <c r="KV20" t="s">
        <v>35654</v>
      </c>
      <c r="KX20" t="s">
        <v>35652</v>
      </c>
      <c r="KY20" t="s">
        <v>35653</v>
      </c>
      <c r="KZ20" t="s">
        <v>35653</v>
      </c>
      <c r="LA20" t="s">
        <v>35653</v>
      </c>
      <c r="LB20" t="s">
        <v>35653</v>
      </c>
      <c r="LC20" t="s">
        <v>35653</v>
      </c>
      <c r="LD20" t="s">
        <v>35653</v>
      </c>
      <c r="LE20" t="s">
        <v>35653</v>
      </c>
      <c r="LF20" s="23" t="str">
        <f>IF(tblSubcategory2[[#This Row],[EN]]="",IF(tblSubcategory2[[#This Row],[EN]]="",tblSubcategory2[[#This Row],[DE]],tblSubcategory2[[#This Row],[EN]]),tblSubcategory2[[#This Row],[EN]])</f>
        <v>0305 Industrial refrigeration</v>
      </c>
      <c r="LG20" t="s">
        <v>35654</v>
      </c>
      <c r="PE20" s="27" t="s">
        <v>34894</v>
      </c>
      <c r="PF20" s="27" t="s">
        <v>34894</v>
      </c>
      <c r="PG20" s="27" t="s">
        <v>34894</v>
      </c>
      <c r="PH20" s="27" t="s">
        <v>34894</v>
      </c>
      <c r="PI20" s="27" t="s">
        <v>34894</v>
      </c>
      <c r="PJ20" s="27" t="s">
        <v>34894</v>
      </c>
      <c r="PK20" s="27" t="s">
        <v>34894</v>
      </c>
      <c r="PL20" s="27" t="s">
        <v>34894</v>
      </c>
      <c r="PM20" s="27" t="s">
        <v>34894</v>
      </c>
      <c r="PN20" s="27" t="s">
        <v>34894</v>
      </c>
      <c r="PO20" s="27" t="s">
        <v>34894</v>
      </c>
      <c r="PP20" s="27" t="s">
        <v>34894</v>
      </c>
      <c r="PQ20" s="27" t="s">
        <v>34894</v>
      </c>
      <c r="PR20" s="27" t="s">
        <v>34894</v>
      </c>
      <c r="PS20" s="98"/>
      <c r="PT20" s="98"/>
      <c r="PU20" s="98"/>
      <c r="QR20" s="191" t="s">
        <v>6009</v>
      </c>
      <c r="QS20" s="20"/>
      <c r="QT20" s="259">
        <v>14</v>
      </c>
      <c r="QU20" s="20"/>
      <c r="QV20" s="196" t="s">
        <v>35655</v>
      </c>
      <c r="QW20" s="128"/>
      <c r="QX20" s="196" t="s">
        <v>35655</v>
      </c>
      <c r="QY20" s="128"/>
      <c r="QZ20" s="195" t="s">
        <v>1430</v>
      </c>
      <c r="RA20" s="20"/>
      <c r="RB20" s="195">
        <v>14</v>
      </c>
      <c r="RC20" s="20"/>
      <c r="RD20" t="s">
        <v>35656</v>
      </c>
      <c r="RE20" t="s">
        <v>35657</v>
      </c>
      <c r="SJ20" t="s">
        <v>35658</v>
      </c>
      <c r="SK20" t="s">
        <v>35658</v>
      </c>
      <c r="SL20" t="s">
        <v>35658</v>
      </c>
      <c r="SN20" t="str">
        <f>IF(tblDistrict[[#This Row],[RO]]="",IF(tblDistrict[[#This Row],[EN]]="",tblDistrict[[#This Row],[DE]],tblDistrict[[#This Row],[EN]]),tblDistrict[[#This Row],[RO]])</f>
        <v>Braila</v>
      </c>
      <c r="SO20" t="s">
        <v>35658</v>
      </c>
      <c r="TM20" s="125" t="s">
        <v>35659</v>
      </c>
      <c r="TN20" s="126" t="s">
        <v>35418</v>
      </c>
    </row>
    <row r="21" spans="3:534" x14ac:dyDescent="0.3">
      <c r="C21" t="s">
        <v>35164</v>
      </c>
      <c r="D21" t="s">
        <v>35660</v>
      </c>
      <c r="E21" t="s">
        <v>35661</v>
      </c>
      <c r="G21" s="164" t="s">
        <v>35079</v>
      </c>
      <c r="H21" t="s">
        <v>35080</v>
      </c>
      <c r="I21" t="s">
        <v>35081</v>
      </c>
      <c r="J21" t="s">
        <v>35082</v>
      </c>
      <c r="K21" t="s">
        <v>35083</v>
      </c>
      <c r="L21" t="s">
        <v>35084</v>
      </c>
      <c r="M21" t="s">
        <v>35085</v>
      </c>
      <c r="N21" t="s">
        <v>35086</v>
      </c>
      <c r="O21" t="s">
        <v>44607</v>
      </c>
      <c r="P21" t="s">
        <v>44608</v>
      </c>
      <c r="Q21" t="s">
        <v>44609</v>
      </c>
      <c r="R21" t="s">
        <v>44610</v>
      </c>
      <c r="S21" t="s">
        <v>44611</v>
      </c>
      <c r="T21" t="s">
        <v>44612</v>
      </c>
      <c r="V21" t="str">
        <f>IF(tblRemark[[#This Row],[EN]]="",IF(tblRemark[[#This Row],[EN]]="",tblRemark[[#This Row],[DE]],tblRemark[[#This Row],[EN]]),tblRemark[[#This Row],[EN]])</f>
        <v>Sending of Payment advice, Compensation</v>
      </c>
      <c r="W21" t="s">
        <v>35087</v>
      </c>
      <c r="Y21" t="s">
        <v>35088</v>
      </c>
      <c r="Z21" t="s">
        <v>35089</v>
      </c>
      <c r="AA21" t="s">
        <v>35090</v>
      </c>
      <c r="AB21" t="s">
        <v>35088</v>
      </c>
      <c r="AC21" t="s">
        <v>35091</v>
      </c>
      <c r="AD21" t="s">
        <v>35092</v>
      </c>
      <c r="AE21" t="s">
        <v>35093</v>
      </c>
      <c r="AG21" t="s">
        <v>35636</v>
      </c>
      <c r="AI21" t="s">
        <v>35637</v>
      </c>
      <c r="AP21" t="s">
        <v>34476</v>
      </c>
      <c r="AQ21" t="s">
        <v>34476</v>
      </c>
      <c r="AR21" t="s">
        <v>34476</v>
      </c>
      <c r="AS21" t="s">
        <v>34476</v>
      </c>
      <c r="AT21" t="s">
        <v>34476</v>
      </c>
      <c r="AU21" t="s">
        <v>34476</v>
      </c>
      <c r="AV21" t="str">
        <f>IF(TblTaxCategory[[#This Row],[EN]]="",IF(TblTaxCategory[[#This Row],[EN]]="",TblTaxCategory[[#This Row],[DE]],TblTaxCategory[[#This Row],[EN]]),TblTaxCategory[[#This Row],[EN]])</f>
        <v>Belarus: VAT Registration Number</v>
      </c>
      <c r="AW21" t="s">
        <v>35638</v>
      </c>
      <c r="AY21" t="s">
        <v>35673</v>
      </c>
      <c r="BT21" t="s">
        <v>35681</v>
      </c>
      <c r="BZ21" t="s">
        <v>35681</v>
      </c>
      <c r="CD21" t="s">
        <v>35682</v>
      </c>
      <c r="CE21" t="s">
        <v>35683</v>
      </c>
      <c r="GM21" t="s">
        <v>35015</v>
      </c>
      <c r="GN21" t="s">
        <v>35573</v>
      </c>
      <c r="GO21" t="s">
        <v>35684</v>
      </c>
      <c r="GP21" t="s">
        <v>35399</v>
      </c>
      <c r="GQ21" s="113" t="s">
        <v>35685</v>
      </c>
      <c r="GR21" s="219" t="s">
        <v>35573</v>
      </c>
      <c r="GS21" t="s">
        <v>35220</v>
      </c>
      <c r="GT21" t="s">
        <v>34476</v>
      </c>
      <c r="GU21" t="s">
        <v>35401</v>
      </c>
      <c r="GV21" t="s">
        <v>35686</v>
      </c>
      <c r="GW21" t="s">
        <v>35687</v>
      </c>
      <c r="GX21" t="s">
        <v>35688</v>
      </c>
      <c r="GY21" t="s">
        <v>35689</v>
      </c>
      <c r="GZ21" t="s">
        <v>35401</v>
      </c>
      <c r="HA21" t="s">
        <v>35219</v>
      </c>
      <c r="HB21" t="s">
        <v>35690</v>
      </c>
      <c r="HD21" t="s">
        <v>35690</v>
      </c>
      <c r="JX21" s="27" t="s">
        <v>35691</v>
      </c>
      <c r="KM21" t="s">
        <v>35692</v>
      </c>
      <c r="KN21" t="s">
        <v>35693</v>
      </c>
      <c r="KO21" t="s">
        <v>35693</v>
      </c>
      <c r="KP21" t="s">
        <v>35693</v>
      </c>
      <c r="KQ21" t="s">
        <v>35693</v>
      </c>
      <c r="KR21" t="s">
        <v>35693</v>
      </c>
      <c r="KS21" t="s">
        <v>35693</v>
      </c>
      <c r="KT21" t="s">
        <v>35693</v>
      </c>
      <c r="KU21" s="23" t="str">
        <f>IF(tblSubcategory[[#This Row],[EN]]="",IF(tblSubcategory[[#This Row],[EN]]="",tblSubcategory[[#This Row],[DE]],tblSubcategory[[#This Row],[EN]]),tblSubcategory[[#This Row],[EN]])</f>
        <v>0306 Check-out counters</v>
      </c>
      <c r="KV21" t="s">
        <v>35694</v>
      </c>
      <c r="KX21" t="s">
        <v>35692</v>
      </c>
      <c r="KY21" t="s">
        <v>35693</v>
      </c>
      <c r="KZ21" t="s">
        <v>35693</v>
      </c>
      <c r="LA21" t="s">
        <v>35693</v>
      </c>
      <c r="LB21" t="s">
        <v>35693</v>
      </c>
      <c r="LC21" t="s">
        <v>35693</v>
      </c>
      <c r="LD21" t="s">
        <v>35693</v>
      </c>
      <c r="LE21" t="s">
        <v>35693</v>
      </c>
      <c r="LF21" s="23" t="str">
        <f>IF(tblSubcategory2[[#This Row],[EN]]="",IF(tblSubcategory2[[#This Row],[EN]]="",tblSubcategory2[[#This Row],[DE]],tblSubcategory2[[#This Row],[EN]]),tblSubcategory2[[#This Row],[EN]])</f>
        <v>0306 Check-out counters</v>
      </c>
      <c r="LG21" t="s">
        <v>35694</v>
      </c>
      <c r="PE21" s="27" t="s">
        <v>35691</v>
      </c>
      <c r="PF21" s="27" t="s">
        <v>35691</v>
      </c>
      <c r="PG21" s="27" t="s">
        <v>35691</v>
      </c>
      <c r="PH21" s="27" t="s">
        <v>35691</v>
      </c>
      <c r="PI21" s="27" t="s">
        <v>35691</v>
      </c>
      <c r="PJ21" s="27" t="s">
        <v>35691</v>
      </c>
      <c r="PK21" s="27" t="s">
        <v>35691</v>
      </c>
      <c r="PL21" s="27" t="s">
        <v>35691</v>
      </c>
      <c r="PM21" s="27" t="s">
        <v>35691</v>
      </c>
      <c r="PN21" s="27" t="s">
        <v>35691</v>
      </c>
      <c r="PO21" s="27" t="s">
        <v>35691</v>
      </c>
      <c r="PP21" s="27" t="s">
        <v>35691</v>
      </c>
      <c r="PQ21" s="27" t="s">
        <v>35691</v>
      </c>
      <c r="PR21" s="27" t="s">
        <v>35691</v>
      </c>
      <c r="PS21" s="98"/>
      <c r="PT21" s="98"/>
      <c r="PU21" s="98"/>
      <c r="QR21" s="191" t="s">
        <v>318</v>
      </c>
      <c r="QS21" s="20"/>
      <c r="QT21" s="258">
        <v>15</v>
      </c>
      <c r="QU21" s="20"/>
      <c r="QV21" s="196" t="s">
        <v>35695</v>
      </c>
      <c r="QW21" s="128"/>
      <c r="QX21" s="196" t="s">
        <v>35695</v>
      </c>
      <c r="QY21" s="128"/>
      <c r="QZ21" s="195" t="s">
        <v>6009</v>
      </c>
      <c r="RA21" s="20"/>
      <c r="RB21" s="195">
        <v>15</v>
      </c>
      <c r="RC21" s="20"/>
      <c r="RD21" t="s">
        <v>35696</v>
      </c>
      <c r="RE21" t="s">
        <v>35697</v>
      </c>
      <c r="SJ21" t="s">
        <v>35698</v>
      </c>
      <c r="SK21" t="s">
        <v>35698</v>
      </c>
      <c r="SL21" t="s">
        <v>35698</v>
      </c>
      <c r="SN21" t="str">
        <f>IF(tblDistrict[[#This Row],[RO]]="",IF(tblDistrict[[#This Row],[EN]]="",tblDistrict[[#This Row],[DE]],tblDistrict[[#This Row],[EN]]),tblDistrict[[#This Row],[RO]])</f>
        <v>Buzau</v>
      </c>
      <c r="SO21" t="s">
        <v>35698</v>
      </c>
      <c r="TM21" s="225" t="s">
        <v>34439</v>
      </c>
      <c r="TN21" s="226" t="s">
        <v>35418</v>
      </c>
    </row>
    <row r="22" spans="3:534" x14ac:dyDescent="0.3">
      <c r="C22" t="s">
        <v>35699</v>
      </c>
      <c r="D22" t="s">
        <v>35700</v>
      </c>
      <c r="E22" t="s">
        <v>34952</v>
      </c>
      <c r="G22" s="164" t="s">
        <v>35662</v>
      </c>
      <c r="H22" t="s">
        <v>35663</v>
      </c>
      <c r="I22" t="s">
        <v>35664</v>
      </c>
      <c r="J22" t="s">
        <v>35665</v>
      </c>
      <c r="M22" t="s">
        <v>35666</v>
      </c>
      <c r="N22" t="s">
        <v>35667</v>
      </c>
      <c r="O22" t="s">
        <v>44673</v>
      </c>
      <c r="P22" t="s">
        <v>44674</v>
      </c>
      <c r="Q22" t="s">
        <v>44675</v>
      </c>
      <c r="R22" t="s">
        <v>44676</v>
      </c>
      <c r="S22" t="s">
        <v>44677</v>
      </c>
      <c r="T22" t="s">
        <v>44678</v>
      </c>
      <c r="V22" t="str">
        <f>IF(tblRemark[[#This Row],[EN]]="",IF(tblRemark[[#This Row],[EN]]="",tblRemark[[#This Row],[DE]],tblRemark[[#This Row],[EN]]),tblRemark[[#This Row],[EN]])</f>
        <v>Sending of Self-billing invoices</v>
      </c>
      <c r="W22" t="s">
        <v>35668</v>
      </c>
      <c r="Y22" t="s">
        <v>35669</v>
      </c>
      <c r="Z22" t="s">
        <v>35670</v>
      </c>
      <c r="AE22" t="s">
        <v>35671</v>
      </c>
      <c r="AG22" t="s">
        <v>35672</v>
      </c>
      <c r="AH22" t="s">
        <v>35673</v>
      </c>
      <c r="AI22" t="s">
        <v>35674</v>
      </c>
      <c r="AJ22" t="s">
        <v>35675</v>
      </c>
      <c r="AK22" t="s">
        <v>35676</v>
      </c>
      <c r="AL22" t="s">
        <v>35677</v>
      </c>
      <c r="AM22" t="s">
        <v>35678</v>
      </c>
      <c r="AN22" t="s">
        <v>35679</v>
      </c>
      <c r="AO22" t="s">
        <v>35680</v>
      </c>
      <c r="AP22" t="s">
        <v>44788</v>
      </c>
      <c r="AQ22" t="s">
        <v>44789</v>
      </c>
      <c r="AR22" t="s">
        <v>44790</v>
      </c>
      <c r="AS22" t="s">
        <v>44791</v>
      </c>
      <c r="AT22" t="s">
        <v>44792</v>
      </c>
      <c r="AU22" t="s">
        <v>44793</v>
      </c>
      <c r="AV22" t="str">
        <f>IF(TblTaxCategory[[#This Row],[EN]]="",IF(TblTaxCategory[[#This Row],[EN]]="",TblTaxCategory[[#This Row],[DE]],TblTaxCategory[[#This Row],[EN]]),TblTaxCategory[[#This Row],[EN]])</f>
        <v>Belgium: Enterprise Number</v>
      </c>
      <c r="AW22" t="s">
        <v>35672</v>
      </c>
      <c r="AY22" t="s">
        <v>35714</v>
      </c>
      <c r="BT22" t="s">
        <v>35722</v>
      </c>
      <c r="BZ22" t="s">
        <v>35722</v>
      </c>
      <c r="CD22" t="s">
        <v>35723</v>
      </c>
      <c r="CE22" t="s">
        <v>35724</v>
      </c>
      <c r="GM22" t="s">
        <v>35401</v>
      </c>
      <c r="GN22" t="s">
        <v>35725</v>
      </c>
      <c r="GO22" t="s">
        <v>35726</v>
      </c>
      <c r="GP22" t="s">
        <v>35487</v>
      </c>
      <c r="GQ22" s="113" t="s">
        <v>35727</v>
      </c>
      <c r="GR22" s="219" t="s">
        <v>35611</v>
      </c>
      <c r="GS22" t="s">
        <v>35280</v>
      </c>
      <c r="GT22" t="s">
        <v>34476</v>
      </c>
      <c r="GU22" t="s">
        <v>34876</v>
      </c>
      <c r="GV22" t="s">
        <v>35728</v>
      </c>
      <c r="GW22" t="s">
        <v>35729</v>
      </c>
      <c r="GX22" t="s">
        <v>34695</v>
      </c>
      <c r="GY22" t="s">
        <v>35730</v>
      </c>
      <c r="GZ22" t="s">
        <v>34876</v>
      </c>
      <c r="HA22" t="s">
        <v>35731</v>
      </c>
      <c r="HB22" t="s">
        <v>35732</v>
      </c>
      <c r="HD22" t="s">
        <v>35732</v>
      </c>
      <c r="JX22" s="27" t="s">
        <v>35733</v>
      </c>
      <c r="KM22" t="s">
        <v>35734</v>
      </c>
      <c r="KN22" t="s">
        <v>35735</v>
      </c>
      <c r="KO22" t="s">
        <v>35735</v>
      </c>
      <c r="KP22" t="s">
        <v>35735</v>
      </c>
      <c r="KQ22" t="s">
        <v>35735</v>
      </c>
      <c r="KR22" t="s">
        <v>35735</v>
      </c>
      <c r="KS22" t="s">
        <v>35735</v>
      </c>
      <c r="KT22" t="s">
        <v>35735</v>
      </c>
      <c r="KU22" s="23" t="str">
        <f>IF(tblSubcategory[[#This Row],[EN]]="",IF(tblSubcategory[[#This Row],[EN]]="",tblSubcategory[[#This Row],[DE]],tblSubcategory[[#This Row],[EN]]),tblSubcategory[[#This Row],[EN]])</f>
        <v>0307 Entry system + check-out barrier</v>
      </c>
      <c r="KV22" t="s">
        <v>35736</v>
      </c>
      <c r="KX22" t="s">
        <v>35734</v>
      </c>
      <c r="KY22" t="s">
        <v>35735</v>
      </c>
      <c r="KZ22" t="s">
        <v>35735</v>
      </c>
      <c r="LA22" t="s">
        <v>35735</v>
      </c>
      <c r="LB22" t="s">
        <v>35735</v>
      </c>
      <c r="LC22" t="s">
        <v>35735</v>
      </c>
      <c r="LD22" t="s">
        <v>35735</v>
      </c>
      <c r="LE22" t="s">
        <v>35735</v>
      </c>
      <c r="LF22" s="23" t="str">
        <f>IF(tblSubcategory2[[#This Row],[EN]]="",IF(tblSubcategory2[[#This Row],[EN]]="",tblSubcategory2[[#This Row],[DE]],tblSubcategory2[[#This Row],[EN]]),tblSubcategory2[[#This Row],[EN]])</f>
        <v>0307 Entry system + check-out barrier</v>
      </c>
      <c r="LG22" t="s">
        <v>35736</v>
      </c>
      <c r="PE22" s="27" t="s">
        <v>35733</v>
      </c>
      <c r="PF22" s="27" t="s">
        <v>35733</v>
      </c>
      <c r="PG22" s="27" t="s">
        <v>35733</v>
      </c>
      <c r="PH22" s="27" t="s">
        <v>35733</v>
      </c>
      <c r="PI22" s="27" t="s">
        <v>35733</v>
      </c>
      <c r="PJ22" s="27" t="s">
        <v>35733</v>
      </c>
      <c r="PK22" s="27" t="s">
        <v>35733</v>
      </c>
      <c r="PL22" s="27" t="s">
        <v>35733</v>
      </c>
      <c r="PM22" s="27" t="s">
        <v>35733</v>
      </c>
      <c r="PN22" s="27" t="s">
        <v>35733</v>
      </c>
      <c r="PO22" s="27" t="s">
        <v>35733</v>
      </c>
      <c r="PP22" s="27" t="s">
        <v>35733</v>
      </c>
      <c r="PQ22" s="27" t="s">
        <v>35733</v>
      </c>
      <c r="PR22" s="27" t="s">
        <v>35733</v>
      </c>
      <c r="PS22" s="98"/>
      <c r="PT22" s="98"/>
      <c r="PU22" s="98"/>
      <c r="QR22" s="191" t="s">
        <v>35737</v>
      </c>
      <c r="QS22" s="20"/>
      <c r="QT22" s="259">
        <v>16</v>
      </c>
      <c r="QU22" s="20"/>
      <c r="QV22" s="196" t="s">
        <v>35738</v>
      </c>
      <c r="QW22" s="128"/>
      <c r="QX22" s="196" t="s">
        <v>35738</v>
      </c>
      <c r="QY22" s="128"/>
      <c r="QZ22" s="195" t="s">
        <v>318</v>
      </c>
      <c r="RA22" s="20"/>
      <c r="RB22" s="195">
        <v>16</v>
      </c>
      <c r="RC22" s="20"/>
      <c r="RD22" t="s">
        <v>35739</v>
      </c>
      <c r="RE22" t="s">
        <v>35740</v>
      </c>
      <c r="SJ22" t="s">
        <v>35741</v>
      </c>
      <c r="SK22" t="s">
        <v>35741</v>
      </c>
      <c r="SL22" t="s">
        <v>35741</v>
      </c>
      <c r="SN22" t="str">
        <f>IF(tblDistrict[[#This Row],[RO]]="",IF(tblDistrict[[#This Row],[EN]]="",tblDistrict[[#This Row],[DE]],tblDistrict[[#This Row],[EN]]),tblDistrict[[#This Row],[RO]])</f>
        <v>Caras-Severin</v>
      </c>
      <c r="SO22" t="s">
        <v>35741</v>
      </c>
      <c r="TM22" s="227" t="s">
        <v>35742</v>
      </c>
      <c r="TN22" s="228" t="s">
        <v>35743</v>
      </c>
    </row>
    <row r="23" spans="3:534" x14ac:dyDescent="0.3">
      <c r="C23" t="s">
        <v>35744</v>
      </c>
      <c r="D23" t="s">
        <v>35745</v>
      </c>
      <c r="E23" t="s">
        <v>35746</v>
      </c>
      <c r="G23" s="164" t="s">
        <v>35303</v>
      </c>
      <c r="H23" t="s">
        <v>35304</v>
      </c>
      <c r="M23" t="s">
        <v>35305</v>
      </c>
      <c r="N23" t="s">
        <v>35306</v>
      </c>
      <c r="O23" t="s">
        <v>44625</v>
      </c>
      <c r="P23" t="s">
        <v>44626</v>
      </c>
      <c r="Q23" t="s">
        <v>44627</v>
      </c>
      <c r="R23" t="s">
        <v>44628</v>
      </c>
      <c r="S23" t="s">
        <v>44629</v>
      </c>
      <c r="T23" t="s">
        <v>44630</v>
      </c>
      <c r="V23" t="str">
        <f>IF(tblRemark[[#This Row],[EN]]="",IF(tblRemark[[#This Row],[EN]]="",tblRemark[[#This Row],[DE]],tblRemark[[#This Row],[EN]]),tblRemark[[#This Row],[EN]])</f>
        <v>Sending prenotification</v>
      </c>
      <c r="W23" t="s">
        <v>35307</v>
      </c>
      <c r="AE23" t="s">
        <v>35308</v>
      </c>
      <c r="AG23" t="s">
        <v>35713</v>
      </c>
      <c r="AH23" t="s">
        <v>35714</v>
      </c>
      <c r="AI23" t="s">
        <v>35715</v>
      </c>
      <c r="AJ23" t="s">
        <v>35716</v>
      </c>
      <c r="AK23" t="s">
        <v>35717</v>
      </c>
      <c r="AL23" t="s">
        <v>35718</v>
      </c>
      <c r="AM23" t="s">
        <v>35719</v>
      </c>
      <c r="AN23" t="s">
        <v>35720</v>
      </c>
      <c r="AO23" t="s">
        <v>35721</v>
      </c>
      <c r="AP23" t="s">
        <v>44794</v>
      </c>
      <c r="AQ23" t="s">
        <v>44795</v>
      </c>
      <c r="AR23" t="s">
        <v>44796</v>
      </c>
      <c r="AS23" t="s">
        <v>44797</v>
      </c>
      <c r="AT23" t="s">
        <v>44798</v>
      </c>
      <c r="AU23" t="s">
        <v>44799</v>
      </c>
      <c r="AV23" t="str">
        <f>IF(TblTaxCategory[[#This Row],[EN]]="",IF(TblTaxCategory[[#This Row],[EN]]="",TblTaxCategory[[#This Row],[DE]],TblTaxCategory[[#This Row],[EN]]),TblTaxCategory[[#This Row],[EN]])</f>
        <v>Belgium: VAT Registration Number</v>
      </c>
      <c r="AW23" t="s">
        <v>35713</v>
      </c>
      <c r="AY23" t="s">
        <v>35762</v>
      </c>
      <c r="BT23" t="s">
        <v>35763</v>
      </c>
      <c r="BZ23" t="s">
        <v>35763</v>
      </c>
      <c r="CD23" t="s">
        <v>35764</v>
      </c>
      <c r="CE23" t="s">
        <v>35765</v>
      </c>
      <c r="GM23" t="s">
        <v>34876</v>
      </c>
      <c r="GN23" t="s">
        <v>35611</v>
      </c>
      <c r="GO23" t="s">
        <v>34476</v>
      </c>
      <c r="GP23" t="s">
        <v>35571</v>
      </c>
      <c r="GQ23" s="113" t="s">
        <v>34476</v>
      </c>
      <c r="GR23" s="219" t="s">
        <v>35646</v>
      </c>
      <c r="GS23" t="s">
        <v>35339</v>
      </c>
      <c r="GT23" t="s">
        <v>34476</v>
      </c>
      <c r="GU23" t="s">
        <v>35490</v>
      </c>
      <c r="GV23" t="s">
        <v>35766</v>
      </c>
      <c r="GW23" t="s">
        <v>35767</v>
      </c>
      <c r="GX23" t="s">
        <v>35768</v>
      </c>
      <c r="GY23" t="s">
        <v>35769</v>
      </c>
      <c r="GZ23" t="s">
        <v>35490</v>
      </c>
      <c r="HA23" t="s">
        <v>35770</v>
      </c>
      <c r="HB23" t="s">
        <v>35771</v>
      </c>
      <c r="HD23" t="s">
        <v>35771</v>
      </c>
      <c r="KM23" t="s">
        <v>35772</v>
      </c>
      <c r="KN23" t="s">
        <v>35773</v>
      </c>
      <c r="KO23" t="s">
        <v>35773</v>
      </c>
      <c r="KP23" t="s">
        <v>35773</v>
      </c>
      <c r="KQ23" t="s">
        <v>35773</v>
      </c>
      <c r="KR23" t="s">
        <v>35773</v>
      </c>
      <c r="KS23" t="s">
        <v>35773</v>
      </c>
      <c r="KT23" t="s">
        <v>35773</v>
      </c>
      <c r="KU23" s="23" t="str">
        <f>IF(tblSubcategory[[#This Row],[EN]]="",IF(tblSubcategory[[#This Row],[EN]]="",tblSubcategory[[#This Row],[DE]],tblSubcategory[[#This Row],[EN]]),tblSubcategory[[#This Row],[EN]])</f>
        <v>0308 Parking systems</v>
      </c>
      <c r="KV23" t="s">
        <v>35774</v>
      </c>
      <c r="KX23" t="s">
        <v>35772</v>
      </c>
      <c r="KY23" t="s">
        <v>35773</v>
      </c>
      <c r="KZ23" t="s">
        <v>35773</v>
      </c>
      <c r="LA23" t="s">
        <v>35773</v>
      </c>
      <c r="LB23" t="s">
        <v>35773</v>
      </c>
      <c r="LC23" t="s">
        <v>35773</v>
      </c>
      <c r="LD23" t="s">
        <v>35773</v>
      </c>
      <c r="LE23" t="s">
        <v>35773</v>
      </c>
      <c r="LF23" s="23" t="str">
        <f>IF(tblSubcategory2[[#This Row],[EN]]="",IF(tblSubcategory2[[#This Row],[EN]]="",tblSubcategory2[[#This Row],[DE]],tblSubcategory2[[#This Row],[EN]]),tblSubcategory2[[#This Row],[EN]])</f>
        <v>0308 Parking systems</v>
      </c>
      <c r="LG23" t="s">
        <v>35774</v>
      </c>
      <c r="PE23" s="273" t="s">
        <v>34499</v>
      </c>
      <c r="PF23" s="273" t="s">
        <v>34499</v>
      </c>
      <c r="PG23" s="273" t="s">
        <v>34499</v>
      </c>
      <c r="PH23" s="273" t="s">
        <v>34499</v>
      </c>
      <c r="PI23" s="273" t="s">
        <v>34499</v>
      </c>
      <c r="PJ23" s="273" t="s">
        <v>34499</v>
      </c>
      <c r="PK23" s="273" t="s">
        <v>34499</v>
      </c>
      <c r="PL23" s="273" t="s">
        <v>34499</v>
      </c>
      <c r="PM23" s="273" t="s">
        <v>34499</v>
      </c>
      <c r="PN23" s="273" t="s">
        <v>34499</v>
      </c>
      <c r="PO23" s="273" t="s">
        <v>34499</v>
      </c>
      <c r="PP23" s="273" t="s">
        <v>34499</v>
      </c>
      <c r="PQ23" s="273" t="s">
        <v>34499</v>
      </c>
      <c r="PR23" s="273" t="s">
        <v>34499</v>
      </c>
      <c r="PS23" s="272"/>
      <c r="PT23" s="272"/>
      <c r="PU23" s="98"/>
      <c r="QR23" s="191" t="s">
        <v>35775</v>
      </c>
      <c r="QS23" s="20"/>
      <c r="QT23" s="258">
        <v>17</v>
      </c>
      <c r="QU23" s="20"/>
      <c r="QV23" s="196" t="s">
        <v>35776</v>
      </c>
      <c r="QW23" s="128"/>
      <c r="QX23" s="196" t="s">
        <v>35776</v>
      </c>
      <c r="QY23" s="128"/>
      <c r="QZ23" s="195" t="s">
        <v>35737</v>
      </c>
      <c r="RA23" s="20"/>
      <c r="RB23" s="195">
        <v>17</v>
      </c>
      <c r="RC23" s="20"/>
      <c r="RD23" t="s">
        <v>35777</v>
      </c>
      <c r="RE23" t="s">
        <v>35778</v>
      </c>
      <c r="SJ23" t="s">
        <v>35779</v>
      </c>
      <c r="SK23" t="s">
        <v>35779</v>
      </c>
      <c r="SL23" t="s">
        <v>35779</v>
      </c>
      <c r="SN23" t="str">
        <f>IF(tblDistrict[[#This Row],[RO]]="",IF(tblDistrict[[#This Row],[EN]]="",tblDistrict[[#This Row],[DE]],tblDistrict[[#This Row],[EN]]),tblDistrict[[#This Row],[RO]])</f>
        <v>Calarasi</v>
      </c>
      <c r="SO23" t="s">
        <v>35779</v>
      </c>
      <c r="TM23" s="125" t="s">
        <v>35780</v>
      </c>
      <c r="TN23" s="126" t="s">
        <v>34940</v>
      </c>
    </row>
    <row r="24" spans="3:534" x14ac:dyDescent="0.3">
      <c r="C24" t="s">
        <v>35299</v>
      </c>
      <c r="D24" t="s">
        <v>35781</v>
      </c>
      <c r="E24" t="s">
        <v>35782</v>
      </c>
      <c r="G24" s="164" t="s">
        <v>35421</v>
      </c>
      <c r="H24" t="s">
        <v>35422</v>
      </c>
      <c r="I24" t="s">
        <v>35423</v>
      </c>
      <c r="J24" t="s">
        <v>35424</v>
      </c>
      <c r="K24" t="s">
        <v>35425</v>
      </c>
      <c r="L24" t="s">
        <v>35426</v>
      </c>
      <c r="M24" t="s">
        <v>35427</v>
      </c>
      <c r="N24" t="s">
        <v>35428</v>
      </c>
      <c r="O24" t="s">
        <v>44637</v>
      </c>
      <c r="P24" t="s">
        <v>44638</v>
      </c>
      <c r="Q24" t="s">
        <v>44639</v>
      </c>
      <c r="R24" t="s">
        <v>44640</v>
      </c>
      <c r="S24" t="s">
        <v>44641</v>
      </c>
      <c r="T24" t="s">
        <v>44642</v>
      </c>
      <c r="V24" t="str">
        <f>IF(tblRemark[[#This Row],[EN]]="",IF(tblRemark[[#This Row],[EN]]="",tblRemark[[#This Row],[DE]],tblRemark[[#This Row],[EN]]),tblRemark[[#This Row],[EN]])</f>
        <v>Sending Purchase orders - BES</v>
      </c>
      <c r="W24">
        <v>9000</v>
      </c>
      <c r="Y24">
        <v>8010</v>
      </c>
      <c r="Z24">
        <v>8020</v>
      </c>
      <c r="AA24">
        <v>8050</v>
      </c>
      <c r="AB24">
        <v>8030</v>
      </c>
      <c r="AC24">
        <v>8070</v>
      </c>
      <c r="AD24">
        <v>8090</v>
      </c>
      <c r="AE24" t="s">
        <v>35429</v>
      </c>
      <c r="AG24" t="s">
        <v>35761</v>
      </c>
      <c r="AH24" t="s">
        <v>35788</v>
      </c>
      <c r="AI24" t="s">
        <v>35789</v>
      </c>
      <c r="AJ24" t="s">
        <v>35790</v>
      </c>
      <c r="AK24" t="s">
        <v>35791</v>
      </c>
      <c r="AL24" t="s">
        <v>35792</v>
      </c>
      <c r="AM24" t="s">
        <v>35793</v>
      </c>
      <c r="AN24" t="s">
        <v>35794</v>
      </c>
      <c r="AO24" t="s">
        <v>35795</v>
      </c>
      <c r="AP24" t="s">
        <v>44806</v>
      </c>
      <c r="AQ24" t="s">
        <v>44807</v>
      </c>
      <c r="AR24" t="s">
        <v>44808</v>
      </c>
      <c r="AS24" t="s">
        <v>44809</v>
      </c>
      <c r="AT24" t="s">
        <v>44810</v>
      </c>
      <c r="AU24" t="s">
        <v>44811</v>
      </c>
      <c r="AV24" t="str">
        <f>IF(TblTaxCategory[[#This Row],[EN]]="",IF(TblTaxCategory[[#This Row],[EN]]="",TblTaxCategory[[#This Row],[DE]],TblTaxCategory[[#This Row],[EN]]),TblTaxCategory[[#This Row],[EN]])</f>
        <v>Belize: Tax Identification Number</v>
      </c>
      <c r="AW24" t="s">
        <v>35796</v>
      </c>
      <c r="AY24" t="s">
        <v>35797</v>
      </c>
      <c r="BT24" t="s">
        <v>35798</v>
      </c>
      <c r="BZ24" t="s">
        <v>35798</v>
      </c>
      <c r="CD24" t="s">
        <v>35799</v>
      </c>
      <c r="CE24" t="s">
        <v>35800</v>
      </c>
      <c r="GM24" t="s">
        <v>35490</v>
      </c>
      <c r="GN24" t="s">
        <v>35646</v>
      </c>
      <c r="GO24" t="s">
        <v>34476</v>
      </c>
      <c r="GP24" t="s">
        <v>35609</v>
      </c>
      <c r="GQ24" t="s">
        <v>34476</v>
      </c>
      <c r="GR24" s="219" t="s">
        <v>35685</v>
      </c>
      <c r="GS24" t="s">
        <v>34476</v>
      </c>
      <c r="GT24" t="s">
        <v>34476</v>
      </c>
      <c r="GU24" t="s">
        <v>35530</v>
      </c>
      <c r="GV24" t="s">
        <v>35405</v>
      </c>
      <c r="GW24" t="s">
        <v>35801</v>
      </c>
      <c r="GX24" t="s">
        <v>35802</v>
      </c>
      <c r="GY24" t="s">
        <v>35803</v>
      </c>
      <c r="GZ24" t="s">
        <v>35530</v>
      </c>
      <c r="HA24" t="s">
        <v>35804</v>
      </c>
      <c r="HB24" t="s">
        <v>35805</v>
      </c>
      <c r="HD24" t="s">
        <v>35805</v>
      </c>
      <c r="KM24" t="s">
        <v>35806</v>
      </c>
      <c r="KN24" t="s">
        <v>35807</v>
      </c>
      <c r="KO24" t="s">
        <v>35807</v>
      </c>
      <c r="KP24" t="s">
        <v>35807</v>
      </c>
      <c r="KQ24" t="s">
        <v>35807</v>
      </c>
      <c r="KR24" t="s">
        <v>35807</v>
      </c>
      <c r="KS24" t="s">
        <v>35807</v>
      </c>
      <c r="KT24" t="s">
        <v>35807</v>
      </c>
      <c r="KU24" s="23" t="str">
        <f>IF(tblSubcategory[[#This Row],[EN]]="",IF(tblSubcategory[[#This Row],[EN]]="",tblSubcategory[[#This Row],[DE]],tblSubcategory[[#This Row],[EN]]),tblSubcategory[[#This Row],[EN]])</f>
        <v>0309 Reverse vending machines</v>
      </c>
      <c r="KV24" t="s">
        <v>35808</v>
      </c>
      <c r="KX24" t="s">
        <v>35806</v>
      </c>
      <c r="KY24" t="s">
        <v>35807</v>
      </c>
      <c r="KZ24" t="s">
        <v>35807</v>
      </c>
      <c r="LA24" t="s">
        <v>35807</v>
      </c>
      <c r="LB24" t="s">
        <v>35807</v>
      </c>
      <c r="LC24" t="s">
        <v>35807</v>
      </c>
      <c r="LD24" t="s">
        <v>35807</v>
      </c>
      <c r="LE24" t="s">
        <v>35807</v>
      </c>
      <c r="LF24" s="23" t="str">
        <f>IF(tblSubcategory2[[#This Row],[EN]]="",IF(tblSubcategory2[[#This Row],[EN]]="",tblSubcategory2[[#This Row],[DE]],tblSubcategory2[[#This Row],[EN]]),tblSubcategory2[[#This Row],[EN]])</f>
        <v>0309 Reverse vending machines</v>
      </c>
      <c r="LG24" t="s">
        <v>35808</v>
      </c>
      <c r="PE24" s="98"/>
      <c r="PF24" s="98"/>
      <c r="PG24" s="98"/>
      <c r="PH24" s="98"/>
      <c r="PI24" s="98"/>
      <c r="PJ24" s="98"/>
      <c r="PK24" s="98"/>
      <c r="PL24" s="98"/>
      <c r="PM24" s="98"/>
      <c r="PN24" s="98"/>
      <c r="PO24" s="98"/>
      <c r="PP24" s="98"/>
      <c r="PQ24" s="98"/>
      <c r="PR24" s="98"/>
      <c r="PS24" s="98"/>
      <c r="PT24" s="98"/>
      <c r="PU24" s="98"/>
      <c r="QR24" s="191" t="s">
        <v>35809</v>
      </c>
      <c r="QS24" s="20"/>
      <c r="QT24" s="259">
        <v>18</v>
      </c>
      <c r="QU24" s="20"/>
      <c r="QV24" s="196" t="s">
        <v>35810</v>
      </c>
      <c r="QW24" s="128"/>
      <c r="QX24" s="196" t="s">
        <v>35810</v>
      </c>
      <c r="QY24" s="128"/>
      <c r="QZ24" s="195" t="s">
        <v>35775</v>
      </c>
      <c r="RA24" s="20"/>
      <c r="RB24" s="195">
        <v>18</v>
      </c>
      <c r="RC24" s="20"/>
      <c r="RD24" t="s">
        <v>35811</v>
      </c>
      <c r="RE24" t="s">
        <v>35812</v>
      </c>
      <c r="SJ24" t="s">
        <v>35813</v>
      </c>
      <c r="SK24" t="s">
        <v>35813</v>
      </c>
      <c r="SL24" t="s">
        <v>35813</v>
      </c>
      <c r="SN24" t="str">
        <f>IF(tblDistrict[[#This Row],[RO]]="",IF(tblDistrict[[#This Row],[EN]]="",tblDistrict[[#This Row],[DE]],tblDistrict[[#This Row],[EN]]),tblDistrict[[#This Row],[RO]])</f>
        <v>Cluj</v>
      </c>
      <c r="SO24" t="s">
        <v>35813</v>
      </c>
      <c r="TM24" s="225" t="s">
        <v>291</v>
      </c>
      <c r="TN24" s="226" t="s">
        <v>34581</v>
      </c>
    </row>
    <row r="25" spans="3:534" x14ac:dyDescent="0.3">
      <c r="C25" t="s">
        <v>35358</v>
      </c>
      <c r="D25" t="s">
        <v>35814</v>
      </c>
      <c r="E25" t="s">
        <v>35815</v>
      </c>
      <c r="G25" s="164" t="s">
        <v>35470</v>
      </c>
      <c r="H25" t="s">
        <v>35471</v>
      </c>
      <c r="I25" t="s">
        <v>35472</v>
      </c>
      <c r="O25" t="s">
        <v>44643</v>
      </c>
      <c r="P25" t="s">
        <v>44644</v>
      </c>
      <c r="Q25" t="s">
        <v>44645</v>
      </c>
      <c r="R25" t="s">
        <v>44646</v>
      </c>
      <c r="S25" t="s">
        <v>44647</v>
      </c>
      <c r="T25" t="s">
        <v>44648</v>
      </c>
      <c r="V25" t="str">
        <f>IF(tblRemark[[#This Row],[EN]]="",IF(tblRemark[[#This Row],[EN]]="",tblRemark[[#This Row],[DE]],tblRemark[[#This Row],[EN]]),tblRemark[[#This Row],[EN]])</f>
        <v>Sending Purchase orders - FLW</v>
      </c>
      <c r="W25">
        <v>5000</v>
      </c>
      <c r="Y25">
        <v>5000</v>
      </c>
      <c r="AE25" t="s">
        <v>35473</v>
      </c>
      <c r="AG25" t="s">
        <v>35752</v>
      </c>
      <c r="AH25" t="s">
        <v>35753</v>
      </c>
      <c r="AI25" t="s">
        <v>35754</v>
      </c>
      <c r="AJ25" t="s">
        <v>35755</v>
      </c>
      <c r="AK25" t="s">
        <v>35756</v>
      </c>
      <c r="AL25" t="s">
        <v>35757</v>
      </c>
      <c r="AM25" t="s">
        <v>35758</v>
      </c>
      <c r="AN25" t="s">
        <v>35759</v>
      </c>
      <c r="AO25" t="s">
        <v>35760</v>
      </c>
      <c r="AP25" t="s">
        <v>44800</v>
      </c>
      <c r="AQ25" t="s">
        <v>44801</v>
      </c>
      <c r="AR25" t="s">
        <v>44802</v>
      </c>
      <c r="AS25" t="s">
        <v>44803</v>
      </c>
      <c r="AT25" t="s">
        <v>44804</v>
      </c>
      <c r="AU25" t="s">
        <v>44805</v>
      </c>
      <c r="AV25" t="str">
        <f>IF(TblTaxCategory[[#This Row],[EN]]="",IF(TblTaxCategory[[#This Row],[EN]]="",TblTaxCategory[[#This Row],[DE]],TblTaxCategory[[#This Row],[EN]]),TblTaxCategory[[#This Row],[EN]])</f>
        <v>Belize: Tax identifier (free use)</v>
      </c>
      <c r="AW25" t="s">
        <v>35761</v>
      </c>
      <c r="AY25" t="s">
        <v>35753</v>
      </c>
      <c r="BT25" t="s">
        <v>35822</v>
      </c>
      <c r="BZ25" t="s">
        <v>35822</v>
      </c>
      <c r="CD25" t="s">
        <v>35823</v>
      </c>
      <c r="CE25" t="s">
        <v>35824</v>
      </c>
      <c r="GM25" t="s">
        <v>35530</v>
      </c>
      <c r="GN25" t="s">
        <v>35685</v>
      </c>
      <c r="GO25" t="s">
        <v>34476</v>
      </c>
      <c r="GP25" t="s">
        <v>35643</v>
      </c>
      <c r="GQ25" t="s">
        <v>34476</v>
      </c>
      <c r="GR25" s="219" t="s">
        <v>35727</v>
      </c>
      <c r="GS25" t="s">
        <v>34476</v>
      </c>
      <c r="GT25" t="s">
        <v>34476</v>
      </c>
      <c r="GU25" t="s">
        <v>34692</v>
      </c>
      <c r="GV25" t="s">
        <v>35825</v>
      </c>
      <c r="GW25" t="s">
        <v>35826</v>
      </c>
      <c r="GX25" t="s">
        <v>35827</v>
      </c>
      <c r="GY25" t="s">
        <v>35828</v>
      </c>
      <c r="GZ25" t="s">
        <v>34692</v>
      </c>
      <c r="HA25" t="s">
        <v>35448</v>
      </c>
      <c r="HB25" t="s">
        <v>35829</v>
      </c>
      <c r="HD25" t="s">
        <v>35829</v>
      </c>
      <c r="KM25" t="s">
        <v>35830</v>
      </c>
      <c r="KN25" t="s">
        <v>35831</v>
      </c>
      <c r="KO25" t="s">
        <v>35831</v>
      </c>
      <c r="KP25" t="s">
        <v>35831</v>
      </c>
      <c r="KQ25" t="s">
        <v>35831</v>
      </c>
      <c r="KR25" t="s">
        <v>35831</v>
      </c>
      <c r="KS25" t="s">
        <v>35831</v>
      </c>
      <c r="KT25" t="s">
        <v>35831</v>
      </c>
      <c r="KU25" s="23" t="str">
        <f>IF(tblSubcategory[[#This Row],[EN]]="",IF(tblSubcategory[[#This Row],[EN]]="",tblSubcategory[[#This Row],[DE]],tblSubcategory[[#This Row],[EN]]),tblSubcategory[[#This Row],[EN]])</f>
        <v>0310 Branch and office equipment</v>
      </c>
      <c r="KV25" t="s">
        <v>35832</v>
      </c>
      <c r="KX25" t="s">
        <v>35830</v>
      </c>
      <c r="KY25" t="s">
        <v>35831</v>
      </c>
      <c r="KZ25" t="s">
        <v>35831</v>
      </c>
      <c r="LA25" t="s">
        <v>35831</v>
      </c>
      <c r="LB25" t="s">
        <v>35831</v>
      </c>
      <c r="LC25" t="s">
        <v>35831</v>
      </c>
      <c r="LD25" t="s">
        <v>35831</v>
      </c>
      <c r="LE25" t="s">
        <v>35831</v>
      </c>
      <c r="LF25" s="23" t="str">
        <f>IF(tblSubcategory2[[#This Row],[EN]]="",IF(tblSubcategory2[[#This Row],[EN]]="",tblSubcategory2[[#This Row],[DE]],tblSubcategory2[[#This Row],[EN]]),tblSubcategory2[[#This Row],[EN]])</f>
        <v>0310 Branch and office equipment</v>
      </c>
      <c r="LG25" t="s">
        <v>35832</v>
      </c>
      <c r="PE25" s="98"/>
      <c r="PF25" s="98"/>
      <c r="PG25" s="98"/>
      <c r="PH25" s="98"/>
      <c r="PI25" s="98"/>
      <c r="PJ25" s="98"/>
      <c r="PK25" s="98"/>
      <c r="PL25" s="98"/>
      <c r="PM25" s="98"/>
      <c r="PN25" s="98"/>
      <c r="PO25" s="98"/>
      <c r="PP25" s="98"/>
      <c r="PQ25" s="98"/>
      <c r="PR25" s="98"/>
      <c r="PS25" s="98"/>
      <c r="PT25" s="98"/>
      <c r="PU25" s="98"/>
      <c r="QR25" s="191" t="s">
        <v>35068</v>
      </c>
      <c r="QS25" s="20"/>
      <c r="QT25" s="258">
        <v>19</v>
      </c>
      <c r="QU25" s="20"/>
      <c r="QV25" s="196" t="s">
        <v>35833</v>
      </c>
      <c r="QW25" s="128"/>
      <c r="QX25" s="196" t="s">
        <v>35833</v>
      </c>
      <c r="QY25" s="128"/>
      <c r="QZ25" s="195" t="s">
        <v>35809</v>
      </c>
      <c r="RA25" s="20"/>
      <c r="RB25" s="195">
        <v>19</v>
      </c>
      <c r="RC25" s="20"/>
      <c r="RD25" t="s">
        <v>35834</v>
      </c>
      <c r="RE25" t="s">
        <v>35835</v>
      </c>
      <c r="SJ25" t="s">
        <v>35836</v>
      </c>
      <c r="SK25" t="s">
        <v>35836</v>
      </c>
      <c r="SL25" t="s">
        <v>35836</v>
      </c>
      <c r="SN25" t="str">
        <f>IF(tblDistrict[[#This Row],[RO]]="",IF(tblDistrict[[#This Row],[EN]]="",tblDistrict[[#This Row],[DE]],tblDistrict[[#This Row],[EN]]),tblDistrict[[#This Row],[RO]])</f>
        <v>Constanta</v>
      </c>
      <c r="SO25" t="s">
        <v>35836</v>
      </c>
      <c r="TM25" s="227" t="s">
        <v>143</v>
      </c>
      <c r="TN25" s="228" t="s">
        <v>35418</v>
      </c>
    </row>
    <row r="26" spans="3:534" x14ac:dyDescent="0.3">
      <c r="C26" t="s">
        <v>296</v>
      </c>
      <c r="D26" t="s">
        <v>35837</v>
      </c>
      <c r="E26" t="s">
        <v>35838</v>
      </c>
      <c r="G26" s="164" t="s">
        <v>35509</v>
      </c>
      <c r="H26" t="s">
        <v>35510</v>
      </c>
      <c r="I26" t="s">
        <v>35511</v>
      </c>
      <c r="J26" t="s">
        <v>35512</v>
      </c>
      <c r="K26" t="s">
        <v>35513</v>
      </c>
      <c r="L26" t="s">
        <v>35426</v>
      </c>
      <c r="M26" t="s">
        <v>35514</v>
      </c>
      <c r="N26" t="s">
        <v>35515</v>
      </c>
      <c r="O26" t="s">
        <v>44649</v>
      </c>
      <c r="P26" t="s">
        <v>44650</v>
      </c>
      <c r="Q26" t="s">
        <v>44651</v>
      </c>
      <c r="R26" t="s">
        <v>44652</v>
      </c>
      <c r="S26" t="s">
        <v>44653</v>
      </c>
      <c r="T26" t="s">
        <v>44654</v>
      </c>
      <c r="V26" t="str">
        <f>IF(tblRemark[[#This Row],[EN]]="",IF(tblRemark[[#This Row],[EN]]="",tblRemark[[#This Row],[DE]],tblRemark[[#This Row],[EN]]),tblRemark[[#This Row],[EN]])</f>
        <v>Sending Purchase orders - LOG</v>
      </c>
      <c r="W26">
        <v>9200</v>
      </c>
      <c r="Y26">
        <v>9200</v>
      </c>
      <c r="Z26">
        <v>9200</v>
      </c>
      <c r="AA26">
        <v>9200</v>
      </c>
      <c r="AB26">
        <v>9200</v>
      </c>
      <c r="AC26">
        <v>9200</v>
      </c>
      <c r="AD26">
        <v>9200</v>
      </c>
      <c r="AE26" t="s">
        <v>35516</v>
      </c>
      <c r="AG26" t="s">
        <v>35818</v>
      </c>
      <c r="AH26" t="s">
        <v>35819</v>
      </c>
      <c r="AI26" t="s">
        <v>35820</v>
      </c>
      <c r="AP26" t="s">
        <v>44812</v>
      </c>
      <c r="AQ26" t="s">
        <v>44813</v>
      </c>
      <c r="AR26" t="s">
        <v>44814</v>
      </c>
      <c r="AS26" t="s">
        <v>44815</v>
      </c>
      <c r="AT26" t="s">
        <v>44816</v>
      </c>
      <c r="AU26" t="s">
        <v>44817</v>
      </c>
      <c r="AV26" t="str">
        <f>IF(TblTaxCategory[[#This Row],[EN]]="",IF(TblTaxCategory[[#This Row],[EN]]="",TblTaxCategory[[#This Row],[DE]],TblTaxCategory[[#This Row],[EN]]),TblTaxCategory[[#This Row],[EN]])</f>
        <v>Bosnian: VAT Registration Number</v>
      </c>
      <c r="AW26" t="s">
        <v>35821</v>
      </c>
      <c r="AY26" t="s">
        <v>35788</v>
      </c>
      <c r="BT26" t="s">
        <v>35850</v>
      </c>
      <c r="BZ26" t="s">
        <v>35850</v>
      </c>
      <c r="CD26" t="s">
        <v>35851</v>
      </c>
      <c r="CE26" t="s">
        <v>35852</v>
      </c>
      <c r="GM26" t="s">
        <v>34692</v>
      </c>
      <c r="GN26" t="s">
        <v>35727</v>
      </c>
      <c r="GO26" t="s">
        <v>34476</v>
      </c>
      <c r="GP26" t="s">
        <v>35573</v>
      </c>
      <c r="GQ26" t="s">
        <v>34476</v>
      </c>
      <c r="GR26" s="219" t="s">
        <v>35853</v>
      </c>
      <c r="GS26" t="s">
        <v>34476</v>
      </c>
      <c r="GT26" t="s">
        <v>34476</v>
      </c>
      <c r="GU26" t="s">
        <v>35854</v>
      </c>
      <c r="GV26" t="s">
        <v>35855</v>
      </c>
      <c r="GW26" t="s">
        <v>35856</v>
      </c>
      <c r="GX26" t="s">
        <v>35857</v>
      </c>
      <c r="GY26" t="s">
        <v>35858</v>
      </c>
      <c r="GZ26" t="s">
        <v>35854</v>
      </c>
      <c r="HA26" t="s">
        <v>35859</v>
      </c>
      <c r="HB26" t="s">
        <v>35860</v>
      </c>
      <c r="HD26" t="s">
        <v>35860</v>
      </c>
      <c r="KM26" t="s">
        <v>35861</v>
      </c>
      <c r="KN26" t="s">
        <v>35862</v>
      </c>
      <c r="KO26" t="s">
        <v>35862</v>
      </c>
      <c r="KP26" t="s">
        <v>35862</v>
      </c>
      <c r="KQ26" t="s">
        <v>35862</v>
      </c>
      <c r="KR26" t="s">
        <v>35862</v>
      </c>
      <c r="KS26" t="s">
        <v>35862</v>
      </c>
      <c r="KT26" t="s">
        <v>35862</v>
      </c>
      <c r="KU26" s="23" t="str">
        <f>IF(tblSubcategory[[#This Row],[EN]]="",IF(tblSubcategory[[#This Row],[EN]]="",tblSubcategory[[#This Row],[DE]],tblSubcategory[[#This Row],[EN]]),tblSubcategory[[#This Row],[EN]])</f>
        <v>0311 Display units and parts/accessories</v>
      </c>
      <c r="KV26" t="s">
        <v>35863</v>
      </c>
      <c r="KX26" t="s">
        <v>35861</v>
      </c>
      <c r="KY26" t="s">
        <v>35862</v>
      </c>
      <c r="KZ26" t="s">
        <v>35862</v>
      </c>
      <c r="LA26" t="s">
        <v>35862</v>
      </c>
      <c r="LB26" t="s">
        <v>35862</v>
      </c>
      <c r="LC26" t="s">
        <v>35862</v>
      </c>
      <c r="LD26" t="s">
        <v>35862</v>
      </c>
      <c r="LE26" t="s">
        <v>35862</v>
      </c>
      <c r="LF26" s="23" t="str">
        <f>IF(tblSubcategory2[[#This Row],[EN]]="",IF(tblSubcategory2[[#This Row],[EN]]="",tblSubcategory2[[#This Row],[DE]],tblSubcategory2[[#This Row],[EN]]),tblSubcategory2[[#This Row],[EN]])</f>
        <v>0311 Display units and parts/accessories</v>
      </c>
      <c r="LG26" t="s">
        <v>35863</v>
      </c>
      <c r="PE26" s="98"/>
      <c r="PF26" s="98"/>
      <c r="PG26" s="98"/>
      <c r="PH26" s="98"/>
      <c r="PI26" s="98"/>
      <c r="PJ26" s="98"/>
      <c r="PK26" s="98"/>
      <c r="PL26" s="98"/>
      <c r="PM26" s="98"/>
      <c r="PN26" s="98"/>
      <c r="PO26" s="98"/>
      <c r="PP26" s="98"/>
      <c r="PQ26" s="98"/>
      <c r="PR26" s="98"/>
      <c r="PS26" s="98"/>
      <c r="PT26" s="98"/>
      <c r="PU26" s="98"/>
      <c r="QR26" s="191" t="s">
        <v>35628</v>
      </c>
      <c r="QS26" s="20"/>
      <c r="QT26" s="259">
        <v>20</v>
      </c>
      <c r="QU26" s="20"/>
      <c r="QV26" s="196" t="s">
        <v>35864</v>
      </c>
      <c r="QW26" s="128"/>
      <c r="QX26" s="196" t="s">
        <v>35864</v>
      </c>
      <c r="QY26" s="128"/>
      <c r="QZ26" s="195" t="s">
        <v>35068</v>
      </c>
      <c r="RA26" s="20"/>
      <c r="RB26" s="195">
        <v>20</v>
      </c>
      <c r="RC26" s="20"/>
      <c r="RD26" t="s">
        <v>35865</v>
      </c>
      <c r="RE26" t="s">
        <v>35866</v>
      </c>
      <c r="SJ26" t="s">
        <v>35867</v>
      </c>
      <c r="SK26" t="s">
        <v>35867</v>
      </c>
      <c r="SL26" t="s">
        <v>35867</v>
      </c>
      <c r="SN26" t="str">
        <f>IF(tblDistrict[[#This Row],[RO]]="",IF(tblDistrict[[#This Row],[EN]]="",tblDistrict[[#This Row],[DE]],tblDistrict[[#This Row],[EN]]),tblDistrict[[#This Row],[RO]])</f>
        <v>Covasna</v>
      </c>
      <c r="SO26" t="s">
        <v>35867</v>
      </c>
      <c r="TM26" s="125" t="s">
        <v>142</v>
      </c>
      <c r="TN26" s="126" t="s">
        <v>35775</v>
      </c>
    </row>
    <row r="27" spans="3:534" x14ac:dyDescent="0.3">
      <c r="C27" t="s">
        <v>35467</v>
      </c>
      <c r="D27" t="s">
        <v>35868</v>
      </c>
      <c r="E27" t="s">
        <v>35869</v>
      </c>
      <c r="G27" s="164" t="s">
        <v>35550</v>
      </c>
      <c r="H27" t="s">
        <v>35551</v>
      </c>
      <c r="I27" t="s">
        <v>35552</v>
      </c>
      <c r="J27" t="s">
        <v>35553</v>
      </c>
      <c r="K27" t="s">
        <v>35554</v>
      </c>
      <c r="L27" t="s">
        <v>35426</v>
      </c>
      <c r="M27" t="s">
        <v>35555</v>
      </c>
      <c r="N27" t="s">
        <v>35556</v>
      </c>
      <c r="O27" t="s">
        <v>44655</v>
      </c>
      <c r="P27" t="s">
        <v>44656</v>
      </c>
      <c r="Q27" t="s">
        <v>44657</v>
      </c>
      <c r="R27" t="s">
        <v>44658</v>
      </c>
      <c r="S27" t="s">
        <v>44659</v>
      </c>
      <c r="T27" t="s">
        <v>44660</v>
      </c>
      <c r="V27" t="str">
        <f>IF(tblRemark[[#This Row],[EN]]="",IF(tblRemark[[#This Row],[EN]]="",tblRemark[[#This Row],[DE]],tblRemark[[#This Row],[EN]]),tblRemark[[#This Row],[EN]])</f>
        <v>Sending Purchase orders - TFM</v>
      </c>
      <c r="W27">
        <v>9500</v>
      </c>
      <c r="Y27">
        <v>9500</v>
      </c>
      <c r="Z27">
        <v>9500</v>
      </c>
      <c r="AA27">
        <v>9500</v>
      </c>
      <c r="AB27">
        <v>9500</v>
      </c>
      <c r="AC27">
        <v>9500</v>
      </c>
      <c r="AD27">
        <v>9500</v>
      </c>
      <c r="AE27" t="s">
        <v>35557</v>
      </c>
      <c r="AG27" t="s">
        <v>35840</v>
      </c>
      <c r="AH27" t="s">
        <v>35841</v>
      </c>
      <c r="AI27" t="s">
        <v>35842</v>
      </c>
      <c r="AJ27" t="s">
        <v>35843</v>
      </c>
      <c r="AK27" t="s">
        <v>35844</v>
      </c>
      <c r="AL27" t="s">
        <v>35845</v>
      </c>
      <c r="AM27" t="s">
        <v>35846</v>
      </c>
      <c r="AN27" t="s">
        <v>35847</v>
      </c>
      <c r="AO27" t="s">
        <v>35848</v>
      </c>
      <c r="AP27" t="s">
        <v>44818</v>
      </c>
      <c r="AQ27" t="s">
        <v>44819</v>
      </c>
      <c r="AR27" t="s">
        <v>44820</v>
      </c>
      <c r="AS27" t="s">
        <v>44821</v>
      </c>
      <c r="AT27" t="s">
        <v>44818</v>
      </c>
      <c r="AU27" t="s">
        <v>44822</v>
      </c>
      <c r="AV27" t="str">
        <f>IF(TblTaxCategory[[#This Row],[EN]]="",IF(TblTaxCategory[[#This Row],[EN]]="",TblTaxCategory[[#This Row],[DE]],TblTaxCategory[[#This Row],[EN]]),TblTaxCategory[[#This Row],[EN]])</f>
        <v>Botswana: VAT Registration Number</v>
      </c>
      <c r="AW27" t="s">
        <v>35849</v>
      </c>
      <c r="AY27" t="s">
        <v>35820</v>
      </c>
      <c r="BT27" t="s">
        <v>35880</v>
      </c>
      <c r="BZ27" t="s">
        <v>35880</v>
      </c>
      <c r="CD27" t="s">
        <v>35881</v>
      </c>
      <c r="CE27" t="s">
        <v>35882</v>
      </c>
      <c r="GM27" t="s">
        <v>35854</v>
      </c>
      <c r="GN27" t="s">
        <v>34693</v>
      </c>
      <c r="GO27" t="s">
        <v>34476</v>
      </c>
      <c r="GP27" t="s">
        <v>35611</v>
      </c>
      <c r="GQ27" t="s">
        <v>34476</v>
      </c>
      <c r="GR27" s="219" t="s">
        <v>35883</v>
      </c>
      <c r="GS27" t="s">
        <v>34476</v>
      </c>
      <c r="GT27" t="s">
        <v>34476</v>
      </c>
      <c r="GU27" t="s">
        <v>35613</v>
      </c>
      <c r="GV27" t="s">
        <v>35884</v>
      </c>
      <c r="GW27" t="s">
        <v>35885</v>
      </c>
      <c r="GX27" t="s">
        <v>35886</v>
      </c>
      <c r="GY27" t="s">
        <v>35887</v>
      </c>
      <c r="GZ27" t="s">
        <v>35613</v>
      </c>
      <c r="HA27" t="s">
        <v>35888</v>
      </c>
      <c r="HB27" t="s">
        <v>35889</v>
      </c>
      <c r="HD27" t="s">
        <v>35889</v>
      </c>
      <c r="KM27" t="s">
        <v>35890</v>
      </c>
      <c r="KN27" t="s">
        <v>35891</v>
      </c>
      <c r="KO27" t="s">
        <v>35891</v>
      </c>
      <c r="KP27" t="s">
        <v>35891</v>
      </c>
      <c r="KQ27" t="s">
        <v>35891</v>
      </c>
      <c r="KR27" t="s">
        <v>35891</v>
      </c>
      <c r="KS27" t="s">
        <v>35891</v>
      </c>
      <c r="KT27" t="s">
        <v>35891</v>
      </c>
      <c r="KU27" s="23" t="str">
        <f>IF(tblSubcategory[[#This Row],[EN]]="",IF(tblSubcategory[[#This Row],[EN]]="",tblSubcategory[[#This Row],[DE]],tblSubcategory[[#This Row],[EN]]),tblSubcategory[[#This Row],[EN]])</f>
        <v>0312 Safety technology/cash processing techn.</v>
      </c>
      <c r="KV27" t="s">
        <v>35892</v>
      </c>
      <c r="KX27" t="s">
        <v>35890</v>
      </c>
      <c r="KY27" t="s">
        <v>35891</v>
      </c>
      <c r="KZ27" t="s">
        <v>35891</v>
      </c>
      <c r="LA27" t="s">
        <v>35891</v>
      </c>
      <c r="LB27" t="s">
        <v>35891</v>
      </c>
      <c r="LC27" t="s">
        <v>35891</v>
      </c>
      <c r="LD27" t="s">
        <v>35891</v>
      </c>
      <c r="LE27" t="s">
        <v>35891</v>
      </c>
      <c r="LF27" s="23" t="str">
        <f>IF(tblSubcategory2[[#This Row],[EN]]="",IF(tblSubcategory2[[#This Row],[EN]]="",tblSubcategory2[[#This Row],[DE]],tblSubcategory2[[#This Row],[EN]]),tblSubcategory2[[#This Row],[EN]])</f>
        <v>0312 Safety technology/cash processing techn.</v>
      </c>
      <c r="LG27" t="s">
        <v>35892</v>
      </c>
      <c r="PE27" s="98"/>
      <c r="PF27" s="98"/>
      <c r="PG27" s="98"/>
      <c r="PH27" s="98"/>
      <c r="PI27" s="98"/>
      <c r="PJ27" s="98"/>
      <c r="PK27" s="98"/>
      <c r="PL27" s="98"/>
      <c r="PM27" s="98"/>
      <c r="PN27" s="98"/>
      <c r="PO27" s="98"/>
      <c r="PP27" s="98"/>
      <c r="PQ27" s="98"/>
      <c r="PR27" s="98"/>
      <c r="PS27" s="98"/>
      <c r="PT27" s="98"/>
      <c r="PU27" s="98"/>
      <c r="QR27" s="191" t="s">
        <v>35418</v>
      </c>
      <c r="QS27" s="20"/>
      <c r="QT27" s="258">
        <v>21</v>
      </c>
      <c r="QU27" s="20"/>
      <c r="QV27" s="196" t="s">
        <v>35893</v>
      </c>
      <c r="QW27" s="128"/>
      <c r="QX27" s="196" t="s">
        <v>35893</v>
      </c>
      <c r="QY27" s="128"/>
      <c r="QZ27" s="195" t="s">
        <v>35628</v>
      </c>
      <c r="RA27" s="20"/>
      <c r="RB27" s="195">
        <v>21</v>
      </c>
      <c r="RC27" s="20"/>
      <c r="RD27" t="s">
        <v>35894</v>
      </c>
      <c r="RE27" t="s">
        <v>35113</v>
      </c>
      <c r="SJ27" t="s">
        <v>35895</v>
      </c>
      <c r="SK27" t="s">
        <v>35895</v>
      </c>
      <c r="SL27" t="s">
        <v>35895</v>
      </c>
      <c r="SN27" t="str">
        <f>IF(tblDistrict[[#This Row],[RO]]="",IF(tblDistrict[[#This Row],[EN]]="",tblDistrict[[#This Row],[DE]],tblDistrict[[#This Row],[EN]]),tblDistrict[[#This Row],[RO]])</f>
        <v>Dambovita</v>
      </c>
      <c r="SO27" t="s">
        <v>35895</v>
      </c>
      <c r="TM27" s="225" t="s">
        <v>35896</v>
      </c>
      <c r="TN27" s="226" t="s">
        <v>34940</v>
      </c>
    </row>
    <row r="28" spans="3:534" x14ac:dyDescent="0.3">
      <c r="C28" t="s">
        <v>35897</v>
      </c>
      <c r="D28" t="s">
        <v>35898</v>
      </c>
      <c r="E28" t="s">
        <v>35899</v>
      </c>
      <c r="G28" s="164" t="s">
        <v>35592</v>
      </c>
      <c r="H28" t="s">
        <v>35593</v>
      </c>
      <c r="I28" t="s">
        <v>35594</v>
      </c>
      <c r="J28" t="s">
        <v>35595</v>
      </c>
      <c r="K28" t="s">
        <v>35596</v>
      </c>
      <c r="L28" t="s">
        <v>35597</v>
      </c>
      <c r="M28" t="s">
        <v>35598</v>
      </c>
      <c r="N28" t="s">
        <v>35599</v>
      </c>
      <c r="O28" t="s">
        <v>44661</v>
      </c>
      <c r="P28" t="s">
        <v>44662</v>
      </c>
      <c r="Q28" t="s">
        <v>44663</v>
      </c>
      <c r="R28" t="s">
        <v>44664</v>
      </c>
      <c r="S28" t="s">
        <v>44665</v>
      </c>
      <c r="T28" t="s">
        <v>44666</v>
      </c>
      <c r="V28" t="str">
        <f>IF(tblRemark[[#This Row],[EN]]="",IF(tblRemark[[#This Row],[EN]]="",tblRemark[[#This Row],[DE]],tblRemark[[#This Row],[EN]]),tblRemark[[#This Row],[EN]])</f>
        <v>Sending Purchase orders - WARE</v>
      </c>
      <c r="W28">
        <v>1000</v>
      </c>
      <c r="Y28">
        <v>1000</v>
      </c>
      <c r="Z28">
        <v>1020</v>
      </c>
      <c r="AA28">
        <v>1060</v>
      </c>
      <c r="AB28">
        <v>1030</v>
      </c>
      <c r="AC28">
        <v>1070</v>
      </c>
      <c r="AD28">
        <v>1090</v>
      </c>
      <c r="AE28" t="s">
        <v>35600</v>
      </c>
      <c r="AG28" t="s">
        <v>35870</v>
      </c>
      <c r="AH28" t="s">
        <v>35871</v>
      </c>
      <c r="AI28" t="s">
        <v>35872</v>
      </c>
      <c r="AJ28" t="s">
        <v>35873</v>
      </c>
      <c r="AK28" t="s">
        <v>35874</v>
      </c>
      <c r="AL28" t="s">
        <v>35875</v>
      </c>
      <c r="AM28" t="s">
        <v>35876</v>
      </c>
      <c r="AN28" t="s">
        <v>35877</v>
      </c>
      <c r="AO28" t="s">
        <v>35878</v>
      </c>
      <c r="AP28" t="s">
        <v>44823</v>
      </c>
      <c r="AQ28" t="s">
        <v>44824</v>
      </c>
      <c r="AR28" t="s">
        <v>44825</v>
      </c>
      <c r="AS28" t="s">
        <v>44826</v>
      </c>
      <c r="AT28" t="s">
        <v>44827</v>
      </c>
      <c r="AU28" t="s">
        <v>44828</v>
      </c>
      <c r="AV28" t="str">
        <f>IF(TblTaxCategory[[#This Row],[EN]]="",IF(TblTaxCategory[[#This Row],[EN]]="",TblTaxCategory[[#This Row],[DE]],TblTaxCategory[[#This Row],[EN]]),TblTaxCategory[[#This Row],[EN]])</f>
        <v>Brazil: CNPJ Number</v>
      </c>
      <c r="AW28" t="s">
        <v>35879</v>
      </c>
      <c r="AY28" t="s">
        <v>35841</v>
      </c>
      <c r="BT28" t="s">
        <v>35909</v>
      </c>
      <c r="BZ28" t="s">
        <v>35909</v>
      </c>
      <c r="CE28" t="s">
        <v>35910</v>
      </c>
      <c r="GM28" t="s">
        <v>35613</v>
      </c>
      <c r="GN28" t="s">
        <v>34871</v>
      </c>
      <c r="GO28" t="s">
        <v>34476</v>
      </c>
      <c r="GP28" t="s">
        <v>35646</v>
      </c>
      <c r="GQ28" t="s">
        <v>34476</v>
      </c>
      <c r="GR28" s="219" t="s">
        <v>35911</v>
      </c>
      <c r="GS28" t="s">
        <v>34476</v>
      </c>
      <c r="GT28" t="s">
        <v>34476</v>
      </c>
      <c r="GU28" t="s">
        <v>35142</v>
      </c>
      <c r="GV28" t="s">
        <v>35617</v>
      </c>
      <c r="GW28" t="s">
        <v>35912</v>
      </c>
      <c r="GX28" t="s">
        <v>35913</v>
      </c>
      <c r="GY28" t="s">
        <v>35914</v>
      </c>
      <c r="GZ28" t="s">
        <v>35142</v>
      </c>
      <c r="HA28" t="s">
        <v>35279</v>
      </c>
      <c r="HB28" t="s">
        <v>35915</v>
      </c>
      <c r="HD28" t="s">
        <v>35915</v>
      </c>
      <c r="KM28" t="s">
        <v>35916</v>
      </c>
      <c r="KN28" t="s">
        <v>35917</v>
      </c>
      <c r="KO28" t="s">
        <v>35917</v>
      </c>
      <c r="KP28" t="s">
        <v>35917</v>
      </c>
      <c r="KQ28" t="s">
        <v>35917</v>
      </c>
      <c r="KR28" t="s">
        <v>35917</v>
      </c>
      <c r="KS28" t="s">
        <v>35917</v>
      </c>
      <c r="KT28" t="s">
        <v>35917</v>
      </c>
      <c r="KU28" s="23" t="str">
        <f>IF(tblSubcategory[[#This Row],[EN]]="",IF(tblSubcategory[[#This Row],[EN]]="",tblSubcategory[[#This Row],[DE]],tblSubcategory[[#This Row],[EN]]),tblSubcategory[[#This Row],[EN]])</f>
        <v>0313 Filling station</v>
      </c>
      <c r="KV28" t="s">
        <v>35918</v>
      </c>
      <c r="KX28" t="s">
        <v>35916</v>
      </c>
      <c r="KY28" t="s">
        <v>35917</v>
      </c>
      <c r="KZ28" t="s">
        <v>35917</v>
      </c>
      <c r="LA28" t="s">
        <v>35917</v>
      </c>
      <c r="LB28" t="s">
        <v>35917</v>
      </c>
      <c r="LC28" t="s">
        <v>35917</v>
      </c>
      <c r="LD28" t="s">
        <v>35917</v>
      </c>
      <c r="LE28" t="s">
        <v>35917</v>
      </c>
      <c r="LF28" s="23" t="str">
        <f>IF(tblSubcategory2[[#This Row],[EN]]="",IF(tblSubcategory2[[#This Row],[EN]]="",tblSubcategory2[[#This Row],[DE]],tblSubcategory2[[#This Row],[EN]]),tblSubcategory2[[#This Row],[EN]])</f>
        <v>0313 Filling station</v>
      </c>
      <c r="LG28" t="s">
        <v>35918</v>
      </c>
      <c r="PE28" s="98"/>
      <c r="PF28" s="98"/>
      <c r="PG28" s="98"/>
      <c r="PH28" s="98"/>
      <c r="PI28" s="98"/>
      <c r="PJ28" s="98"/>
      <c r="PK28" s="98"/>
      <c r="PL28" s="98"/>
      <c r="PM28" s="98"/>
      <c r="PN28" s="98"/>
      <c r="PO28" s="98"/>
      <c r="PP28" s="98"/>
      <c r="PQ28" s="98"/>
      <c r="PR28" s="98"/>
      <c r="PS28" s="98"/>
      <c r="PT28" s="98"/>
      <c r="PU28" s="98"/>
      <c r="QR28" s="191" t="s">
        <v>34772</v>
      </c>
      <c r="QS28" s="20"/>
      <c r="QT28" s="259">
        <v>22</v>
      </c>
      <c r="QU28" s="20"/>
      <c r="QV28" s="196" t="s">
        <v>35919</v>
      </c>
      <c r="QW28" s="128"/>
      <c r="QX28" s="196" t="s">
        <v>35919</v>
      </c>
      <c r="QY28" s="128"/>
      <c r="QZ28" s="195" t="s">
        <v>35418</v>
      </c>
      <c r="RA28" s="20"/>
      <c r="RB28" s="195">
        <v>22</v>
      </c>
      <c r="RC28" s="20"/>
      <c r="RD28" t="s">
        <v>35920</v>
      </c>
      <c r="RE28" t="s">
        <v>35921</v>
      </c>
      <c r="SJ28" t="s">
        <v>35922</v>
      </c>
      <c r="SK28" t="s">
        <v>35922</v>
      </c>
      <c r="SL28" t="s">
        <v>35922</v>
      </c>
      <c r="SN28" t="str">
        <f>IF(tblDistrict[[#This Row],[RO]]="",IF(tblDistrict[[#This Row],[EN]]="",tblDistrict[[#This Row],[DE]],tblDistrict[[#This Row],[EN]]),tblDistrict[[#This Row],[RO]])</f>
        <v>Dolj</v>
      </c>
      <c r="SO28" t="s">
        <v>35922</v>
      </c>
      <c r="TM28" s="227" t="s">
        <v>35923</v>
      </c>
      <c r="TN28" s="228" t="s">
        <v>35068</v>
      </c>
    </row>
    <row r="29" spans="3:534" x14ac:dyDescent="0.3">
      <c r="C29" t="s">
        <v>35506</v>
      </c>
      <c r="D29" t="s">
        <v>35924</v>
      </c>
      <c r="E29" t="s">
        <v>35925</v>
      </c>
      <c r="AG29" t="s">
        <v>35879</v>
      </c>
      <c r="AH29" t="s">
        <v>35900</v>
      </c>
      <c r="AI29" t="s">
        <v>35901</v>
      </c>
      <c r="AJ29" t="s">
        <v>35902</v>
      </c>
      <c r="AK29" t="s">
        <v>35903</v>
      </c>
      <c r="AL29" t="s">
        <v>35904</v>
      </c>
      <c r="AM29" t="s">
        <v>35905</v>
      </c>
      <c r="AN29" t="s">
        <v>35906</v>
      </c>
      <c r="AO29" t="s">
        <v>35907</v>
      </c>
      <c r="AP29" t="s">
        <v>44829</v>
      </c>
      <c r="AQ29" t="s">
        <v>44830</v>
      </c>
      <c r="AR29" t="s">
        <v>44831</v>
      </c>
      <c r="AS29" t="s">
        <v>44832</v>
      </c>
      <c r="AT29" t="s">
        <v>44833</v>
      </c>
      <c r="AU29" t="s">
        <v>44834</v>
      </c>
      <c r="AV29" t="str">
        <f>IF(TblTaxCategory[[#This Row],[EN]]="",IF(TblTaxCategory[[#This Row],[EN]]="",TblTaxCategory[[#This Row],[DE]],TblTaxCategory[[#This Row],[EN]]),TblTaxCategory[[#This Row],[EN]])</f>
        <v>Brazil: CPF Number</v>
      </c>
      <c r="AW29" t="s">
        <v>35908</v>
      </c>
      <c r="AY29" t="s">
        <v>35871</v>
      </c>
      <c r="BT29" t="s">
        <v>35936</v>
      </c>
      <c r="BZ29" t="s">
        <v>35936</v>
      </c>
      <c r="CE29" t="s">
        <v>35937</v>
      </c>
      <c r="GM29" t="s">
        <v>35142</v>
      </c>
      <c r="GN29" t="s">
        <v>35938</v>
      </c>
      <c r="GO29" t="s">
        <v>34476</v>
      </c>
      <c r="GP29" t="s">
        <v>35685</v>
      </c>
      <c r="GQ29" t="s">
        <v>34476</v>
      </c>
      <c r="GR29" s="219" t="s">
        <v>35939</v>
      </c>
      <c r="GS29" t="s">
        <v>34476</v>
      </c>
      <c r="GT29" t="s">
        <v>34476</v>
      </c>
      <c r="GU29" t="s">
        <v>35225</v>
      </c>
      <c r="GV29" t="s">
        <v>35940</v>
      </c>
      <c r="GW29" t="s">
        <v>35941</v>
      </c>
      <c r="GX29" t="s">
        <v>35942</v>
      </c>
      <c r="GY29" t="s">
        <v>35943</v>
      </c>
      <c r="GZ29" t="s">
        <v>35225</v>
      </c>
      <c r="HA29" t="s">
        <v>35944</v>
      </c>
      <c r="HB29" t="s">
        <v>35945</v>
      </c>
      <c r="HD29" t="s">
        <v>35945</v>
      </c>
      <c r="KM29" t="s">
        <v>35946</v>
      </c>
      <c r="KN29" t="s">
        <v>35947</v>
      </c>
      <c r="KO29" t="s">
        <v>35947</v>
      </c>
      <c r="KP29" t="s">
        <v>35947</v>
      </c>
      <c r="KQ29" t="s">
        <v>35947</v>
      </c>
      <c r="KR29" t="s">
        <v>35947</v>
      </c>
      <c r="KS29" t="s">
        <v>35947</v>
      </c>
      <c r="KT29" t="s">
        <v>35947</v>
      </c>
      <c r="KU29" s="23" t="str">
        <f>IF(tblSubcategory[[#This Row],[EN]]="",IF(tblSubcategory[[#This Row],[EN]]="",tblSubcategory[[#This Row],[DE]],tblSubcategory[[#This Row],[EN]]),tblSubcategory[[#This Row],[EN]])</f>
        <v>0314 Cleaning and hygiene equipment</v>
      </c>
      <c r="KV29" t="s">
        <v>35948</v>
      </c>
      <c r="KX29" t="s">
        <v>35946</v>
      </c>
      <c r="KY29" t="s">
        <v>35947</v>
      </c>
      <c r="KZ29" t="s">
        <v>35947</v>
      </c>
      <c r="LA29" t="s">
        <v>35947</v>
      </c>
      <c r="LB29" t="s">
        <v>35947</v>
      </c>
      <c r="LC29" t="s">
        <v>35947</v>
      </c>
      <c r="LD29" t="s">
        <v>35947</v>
      </c>
      <c r="LE29" t="s">
        <v>35947</v>
      </c>
      <c r="LF29" s="23" t="str">
        <f>IF(tblSubcategory2[[#This Row],[EN]]="",IF(tblSubcategory2[[#This Row],[EN]]="",tblSubcategory2[[#This Row],[DE]],tblSubcategory2[[#This Row],[EN]]),tblSubcategory2[[#This Row],[EN]])</f>
        <v>0314 Cleaning and hygiene equipment</v>
      </c>
      <c r="LG29" t="s">
        <v>35948</v>
      </c>
      <c r="PE29" s="98"/>
      <c r="PF29" s="98"/>
      <c r="PG29" s="98"/>
      <c r="PH29" s="98"/>
      <c r="PI29" s="98"/>
      <c r="PJ29" s="98"/>
      <c r="PK29" s="98"/>
      <c r="PL29" s="98"/>
      <c r="PM29" s="98"/>
      <c r="PN29" s="98"/>
      <c r="PO29" s="98"/>
      <c r="PP29" s="98"/>
      <c r="PQ29" s="98"/>
      <c r="PR29" s="98"/>
      <c r="PS29" s="98"/>
      <c r="PT29" s="98"/>
      <c r="PU29" s="98"/>
      <c r="QR29" s="191" t="s">
        <v>34581</v>
      </c>
      <c r="QS29" s="20"/>
      <c r="QT29" s="258">
        <v>23</v>
      </c>
      <c r="QU29" s="20"/>
      <c r="QV29" s="196" t="s">
        <v>35949</v>
      </c>
      <c r="QW29" s="128"/>
      <c r="QX29" s="196" t="s">
        <v>35949</v>
      </c>
      <c r="QY29" s="128"/>
      <c r="QZ29" s="195" t="s">
        <v>34772</v>
      </c>
      <c r="RA29" s="20"/>
      <c r="RB29" s="195">
        <v>23</v>
      </c>
      <c r="RC29" s="20"/>
      <c r="RD29" t="s">
        <v>35950</v>
      </c>
      <c r="RE29" t="s">
        <v>35951</v>
      </c>
      <c r="SJ29" t="s">
        <v>35952</v>
      </c>
      <c r="SK29" t="s">
        <v>35952</v>
      </c>
      <c r="SL29" t="s">
        <v>35952</v>
      </c>
      <c r="SN29" t="str">
        <f>IF(tblDistrict[[#This Row],[RO]]="",IF(tblDistrict[[#This Row],[EN]]="",tblDistrict[[#This Row],[DE]],tblDistrict[[#This Row],[EN]]),tblDistrict[[#This Row],[RO]])</f>
        <v>Galati</v>
      </c>
      <c r="SO29" t="s">
        <v>35952</v>
      </c>
      <c r="TM29" s="125" t="s">
        <v>35953</v>
      </c>
      <c r="TN29" s="126" t="s">
        <v>35359</v>
      </c>
    </row>
    <row r="30" spans="3:534" x14ac:dyDescent="0.3">
      <c r="C30" t="s">
        <v>35954</v>
      </c>
      <c r="D30" t="s">
        <v>35955</v>
      </c>
      <c r="E30" t="s">
        <v>34952</v>
      </c>
      <c r="AG30" t="s">
        <v>35926</v>
      </c>
      <c r="AH30" t="s">
        <v>35927</v>
      </c>
      <c r="AI30" t="s">
        <v>35928</v>
      </c>
      <c r="AJ30" t="s">
        <v>35929</v>
      </c>
      <c r="AK30" t="s">
        <v>35930</v>
      </c>
      <c r="AL30" t="s">
        <v>35931</v>
      </c>
      <c r="AM30" t="s">
        <v>35932</v>
      </c>
      <c r="AN30" t="s">
        <v>35933</v>
      </c>
      <c r="AO30" t="s">
        <v>35934</v>
      </c>
      <c r="AP30" t="s">
        <v>44835</v>
      </c>
      <c r="AQ30" t="s">
        <v>44836</v>
      </c>
      <c r="AR30" t="s">
        <v>44837</v>
      </c>
      <c r="AS30" t="s">
        <v>44838</v>
      </c>
      <c r="AT30" t="s">
        <v>44839</v>
      </c>
      <c r="AU30" t="s">
        <v>44840</v>
      </c>
      <c r="AV30" t="str">
        <f>IF(TblTaxCategory[[#This Row],[EN]]="",IF(TblTaxCategory[[#This Row],[EN]]="",TblTaxCategory[[#This Row],[DE]],TblTaxCategory[[#This Row],[EN]]),TblTaxCategory[[#This Row],[EN]])</f>
        <v>Brazil: Municipal Tax Number</v>
      </c>
      <c r="AW30" t="s">
        <v>35935</v>
      </c>
      <c r="AY30" t="s">
        <v>35900</v>
      </c>
      <c r="BT30" t="s">
        <v>35964</v>
      </c>
      <c r="BZ30" t="s">
        <v>35964</v>
      </c>
      <c r="CE30" t="s">
        <v>35965</v>
      </c>
      <c r="GM30" t="s">
        <v>35225</v>
      </c>
      <c r="GN30" t="s">
        <v>35014</v>
      </c>
      <c r="GO30" t="s">
        <v>34476</v>
      </c>
      <c r="GP30" t="s">
        <v>35727</v>
      </c>
      <c r="GQ30" t="s">
        <v>34476</v>
      </c>
      <c r="GR30" s="219" t="s">
        <v>35966</v>
      </c>
      <c r="GS30" t="s">
        <v>34476</v>
      </c>
      <c r="GT30" t="s">
        <v>34476</v>
      </c>
      <c r="GU30" t="s">
        <v>35340</v>
      </c>
      <c r="GV30" t="s">
        <v>35967</v>
      </c>
      <c r="GW30" t="s">
        <v>35968</v>
      </c>
      <c r="GX30" t="s">
        <v>35969</v>
      </c>
      <c r="GY30" t="s">
        <v>35970</v>
      </c>
      <c r="GZ30" t="s">
        <v>34870</v>
      </c>
      <c r="HA30" t="s">
        <v>35971</v>
      </c>
      <c r="HB30" t="s">
        <v>35972</v>
      </c>
      <c r="HD30" t="s">
        <v>35972</v>
      </c>
      <c r="KM30" t="s">
        <v>35973</v>
      </c>
      <c r="KN30" t="s">
        <v>35974</v>
      </c>
      <c r="KO30" t="s">
        <v>35974</v>
      </c>
      <c r="KP30" t="s">
        <v>35974</v>
      </c>
      <c r="KQ30" t="s">
        <v>35974</v>
      </c>
      <c r="KR30" t="s">
        <v>35974</v>
      </c>
      <c r="KS30" t="s">
        <v>35974</v>
      </c>
      <c r="KT30" t="s">
        <v>35974</v>
      </c>
      <c r="KU30" s="23" t="str">
        <f>IF(tblSubcategory[[#This Row],[EN]]="",IF(tblSubcategory[[#This Row],[EN]]="",tblSubcategory[[#This Row],[DE]],tblSubcategory[[#This Row],[EN]]),tblSubcategory[[#This Row],[EN]])</f>
        <v>0315 Disposal (technology)</v>
      </c>
      <c r="KV30" t="s">
        <v>35975</v>
      </c>
      <c r="KX30" t="s">
        <v>35973</v>
      </c>
      <c r="KY30" t="s">
        <v>35974</v>
      </c>
      <c r="KZ30" t="s">
        <v>35974</v>
      </c>
      <c r="LA30" t="s">
        <v>35974</v>
      </c>
      <c r="LB30" t="s">
        <v>35974</v>
      </c>
      <c r="LC30" t="s">
        <v>35974</v>
      </c>
      <c r="LD30" t="s">
        <v>35974</v>
      </c>
      <c r="LE30" t="s">
        <v>35974</v>
      </c>
      <c r="LF30" s="23" t="str">
        <f>IF(tblSubcategory2[[#This Row],[EN]]="",IF(tblSubcategory2[[#This Row],[EN]]="",tblSubcategory2[[#This Row],[DE]],tblSubcategory2[[#This Row],[EN]]),tblSubcategory2[[#This Row],[EN]])</f>
        <v>0315 Disposal (technology)</v>
      </c>
      <c r="LG30" t="s">
        <v>35975</v>
      </c>
      <c r="PE30" s="98"/>
      <c r="PF30" s="98"/>
      <c r="PG30" s="98"/>
      <c r="PH30" s="98"/>
      <c r="PI30" s="98"/>
      <c r="PJ30" s="98"/>
      <c r="PK30" s="98"/>
      <c r="PL30" s="98"/>
      <c r="PM30" s="98"/>
      <c r="PN30" s="98"/>
      <c r="PO30" s="98"/>
      <c r="PP30" s="98"/>
      <c r="PQ30" s="98"/>
      <c r="PR30" s="98"/>
      <c r="PS30" s="98"/>
      <c r="PT30" s="98"/>
      <c r="PU30" s="98"/>
      <c r="QR30" s="191" t="s">
        <v>35743</v>
      </c>
      <c r="QS30" s="20"/>
      <c r="QT30" s="259">
        <v>24</v>
      </c>
      <c r="QU30" s="20"/>
      <c r="QV30" s="196" t="s">
        <v>35976</v>
      </c>
      <c r="QW30" s="128"/>
      <c r="QX30" s="196" t="s">
        <v>35976</v>
      </c>
      <c r="QY30" s="128"/>
      <c r="QZ30" s="195" t="s">
        <v>34581</v>
      </c>
      <c r="RA30" s="20"/>
      <c r="RB30" s="195">
        <v>24</v>
      </c>
      <c r="RC30" s="20"/>
      <c r="RD30" t="s">
        <v>35977</v>
      </c>
      <c r="RE30" t="s">
        <v>35978</v>
      </c>
      <c r="SJ30" t="s">
        <v>35979</v>
      </c>
      <c r="SK30" t="s">
        <v>35979</v>
      </c>
      <c r="SL30" t="s">
        <v>35979</v>
      </c>
      <c r="SN30" t="str">
        <f>IF(tblDistrict[[#This Row],[RO]]="",IF(tblDistrict[[#This Row],[EN]]="",tblDistrict[[#This Row],[DE]],tblDistrict[[#This Row],[EN]]),tblDistrict[[#This Row],[RO]])</f>
        <v>Giurgiu</v>
      </c>
      <c r="SO30" t="s">
        <v>35979</v>
      </c>
      <c r="TM30" s="225" t="s">
        <v>34781</v>
      </c>
      <c r="TN30" s="226" t="s">
        <v>34581</v>
      </c>
    </row>
    <row r="31" spans="3:534" x14ac:dyDescent="0.3">
      <c r="C31" t="s">
        <v>35980</v>
      </c>
      <c r="D31" t="s">
        <v>35981</v>
      </c>
      <c r="E31" t="s">
        <v>35982</v>
      </c>
      <c r="AG31" t="s">
        <v>35908</v>
      </c>
      <c r="AH31" t="s">
        <v>35956</v>
      </c>
      <c r="AI31" t="s">
        <v>35957</v>
      </c>
      <c r="AJ31" t="s">
        <v>35958</v>
      </c>
      <c r="AK31" t="s">
        <v>35959</v>
      </c>
      <c r="AL31" t="s">
        <v>35960</v>
      </c>
      <c r="AM31" t="s">
        <v>35961</v>
      </c>
      <c r="AN31" t="s">
        <v>35962</v>
      </c>
      <c r="AO31" t="s">
        <v>35963</v>
      </c>
      <c r="AP31" t="s">
        <v>44841</v>
      </c>
      <c r="AQ31" t="s">
        <v>44842</v>
      </c>
      <c r="AR31" t="s">
        <v>44843</v>
      </c>
      <c r="AS31" t="s">
        <v>44844</v>
      </c>
      <c r="AT31" t="s">
        <v>44845</v>
      </c>
      <c r="AU31" t="s">
        <v>44846</v>
      </c>
      <c r="AV31" t="str">
        <f>IF(TblTaxCategory[[#This Row],[EN]]="",IF(TblTaxCategory[[#This Row],[EN]]="",TblTaxCategory[[#This Row],[DE]],TblTaxCategory[[#This Row],[EN]]),TblTaxCategory[[#This Row],[EN]])</f>
        <v>Brazil: State Tax Number</v>
      </c>
      <c r="AW31" t="s">
        <v>35926</v>
      </c>
      <c r="AY31" t="s">
        <v>35927</v>
      </c>
      <c r="BT31" t="s">
        <v>35987</v>
      </c>
      <c r="BZ31" t="s">
        <v>35987</v>
      </c>
      <c r="CE31" t="s">
        <v>35988</v>
      </c>
      <c r="GM31" t="s">
        <v>34870</v>
      </c>
      <c r="GN31" t="s">
        <v>35138</v>
      </c>
      <c r="GO31" t="s">
        <v>34476</v>
      </c>
      <c r="GP31" t="s">
        <v>35989</v>
      </c>
      <c r="GQ31" t="s">
        <v>34476</v>
      </c>
      <c r="GR31" s="219" t="s">
        <v>35990</v>
      </c>
      <c r="GS31" t="s">
        <v>34476</v>
      </c>
      <c r="GT31" t="s">
        <v>34476</v>
      </c>
      <c r="GU31" t="s">
        <v>35285</v>
      </c>
      <c r="GV31" t="s">
        <v>35650</v>
      </c>
      <c r="GW31" t="s">
        <v>35991</v>
      </c>
      <c r="GX31" t="s">
        <v>35992</v>
      </c>
      <c r="GY31" t="s">
        <v>35993</v>
      </c>
      <c r="GZ31" t="s">
        <v>35340</v>
      </c>
      <c r="HA31" t="s">
        <v>35994</v>
      </c>
      <c r="HB31" t="s">
        <v>35995</v>
      </c>
      <c r="HD31" t="s">
        <v>35995</v>
      </c>
      <c r="KM31" t="s">
        <v>35996</v>
      </c>
      <c r="KN31" t="s">
        <v>35997</v>
      </c>
      <c r="KO31" t="s">
        <v>35997</v>
      </c>
      <c r="KP31" t="s">
        <v>35997</v>
      </c>
      <c r="KQ31" t="s">
        <v>35997</v>
      </c>
      <c r="KR31" t="s">
        <v>35997</v>
      </c>
      <c r="KS31" t="s">
        <v>35997</v>
      </c>
      <c r="KT31" t="s">
        <v>35997</v>
      </c>
      <c r="KU31" s="23" t="str">
        <f>IF(tblSubcategory[[#This Row],[EN]]="",IF(tblSubcategory[[#This Row],[EN]]="",tblSubcategory[[#This Row],[DE]],tblSubcategory[[#This Row],[EN]]),tblSubcategory[[#This Row],[EN]])</f>
        <v>0316 Waste collection systems for disposal se</v>
      </c>
      <c r="KV31" t="s">
        <v>35998</v>
      </c>
      <c r="KX31" t="s">
        <v>35996</v>
      </c>
      <c r="KY31" t="s">
        <v>35997</v>
      </c>
      <c r="KZ31" t="s">
        <v>35997</v>
      </c>
      <c r="LA31" t="s">
        <v>35997</v>
      </c>
      <c r="LB31" t="s">
        <v>35997</v>
      </c>
      <c r="LC31" t="s">
        <v>35997</v>
      </c>
      <c r="LD31" t="s">
        <v>35997</v>
      </c>
      <c r="LE31" t="s">
        <v>35997</v>
      </c>
      <c r="LF31" s="23" t="str">
        <f>IF(tblSubcategory2[[#This Row],[EN]]="",IF(tblSubcategory2[[#This Row],[EN]]="",tblSubcategory2[[#This Row],[DE]],tblSubcategory2[[#This Row],[EN]]),tblSubcategory2[[#This Row],[EN]])</f>
        <v>0316 Waste collection systems for disposal se</v>
      </c>
      <c r="LG31" t="s">
        <v>35998</v>
      </c>
      <c r="PE31" s="98"/>
      <c r="PF31" s="98"/>
      <c r="PG31" s="98"/>
      <c r="PH31" s="98"/>
      <c r="PI31" s="98"/>
      <c r="PJ31" s="98"/>
      <c r="PK31" s="98"/>
      <c r="PL31" s="98"/>
      <c r="PM31" s="98"/>
      <c r="PN31" s="98"/>
      <c r="PO31" s="98"/>
      <c r="PP31" s="98"/>
      <c r="PQ31" s="98"/>
      <c r="PR31" s="98"/>
      <c r="PS31" s="98"/>
      <c r="PT31" s="98"/>
      <c r="PU31" s="98"/>
      <c r="QR31" s="191" t="s">
        <v>35999</v>
      </c>
      <c r="QS31" s="20"/>
      <c r="QT31" s="258">
        <v>25</v>
      </c>
      <c r="QU31" s="20"/>
      <c r="QW31" s="128"/>
      <c r="QY31" s="128"/>
      <c r="QZ31" s="195" t="s">
        <v>35743</v>
      </c>
      <c r="RA31" s="20"/>
      <c r="RB31" s="195">
        <v>25</v>
      </c>
      <c r="RC31" s="20"/>
      <c r="RD31" t="s">
        <v>36000</v>
      </c>
      <c r="RE31" t="s">
        <v>36001</v>
      </c>
      <c r="SJ31" t="s">
        <v>36002</v>
      </c>
      <c r="SK31" t="s">
        <v>36002</v>
      </c>
      <c r="SL31" t="s">
        <v>36002</v>
      </c>
      <c r="SN31" t="str">
        <f>IF(tblDistrict[[#This Row],[RO]]="",IF(tblDistrict[[#This Row],[EN]]="",tblDistrict[[#This Row],[DE]],tblDistrict[[#This Row],[EN]]),tblDistrict[[#This Row],[RO]])</f>
        <v>Gorj</v>
      </c>
      <c r="SO31" t="s">
        <v>36002</v>
      </c>
      <c r="TM31" s="227" t="s">
        <v>36003</v>
      </c>
      <c r="TN31" s="228" t="s">
        <v>35775</v>
      </c>
    </row>
    <row r="32" spans="3:534" x14ac:dyDescent="0.3">
      <c r="C32" t="s">
        <v>36004</v>
      </c>
      <c r="D32" t="s">
        <v>36005</v>
      </c>
      <c r="E32" t="s">
        <v>36006</v>
      </c>
      <c r="AG32" t="s">
        <v>35983</v>
      </c>
      <c r="AH32" t="s">
        <v>35984</v>
      </c>
      <c r="AI32" t="s">
        <v>35985</v>
      </c>
      <c r="AP32" t="s">
        <v>44847</v>
      </c>
      <c r="AQ32" t="s">
        <v>44848</v>
      </c>
      <c r="AR32" t="s">
        <v>44849</v>
      </c>
      <c r="AS32" t="s">
        <v>44850</v>
      </c>
      <c r="AT32" t="s">
        <v>44851</v>
      </c>
      <c r="AU32" t="s">
        <v>44852</v>
      </c>
      <c r="AV32" t="str">
        <f>IF(TblTaxCategory[[#This Row],[EN]]="",IF(TblTaxCategory[[#This Row],[EN]]="",TblTaxCategory[[#This Row],[DE]],TblTaxCategory[[#This Row],[EN]]),TblTaxCategory[[#This Row],[EN]])</f>
        <v>Brit.Virgin Is.: VAT Registration Number</v>
      </c>
      <c r="AW32" t="s">
        <v>35986</v>
      </c>
      <c r="AY32" t="s">
        <v>35956</v>
      </c>
      <c r="BT32" t="s">
        <v>36016</v>
      </c>
      <c r="BZ32" t="s">
        <v>36016</v>
      </c>
      <c r="CE32" t="s">
        <v>36017</v>
      </c>
      <c r="GM32" t="s">
        <v>35340</v>
      </c>
      <c r="GN32" t="s">
        <v>35220</v>
      </c>
      <c r="GO32" t="s">
        <v>34476</v>
      </c>
      <c r="GP32" t="s">
        <v>36018</v>
      </c>
      <c r="GQ32" t="s">
        <v>34476</v>
      </c>
      <c r="GR32" s="219" t="s">
        <v>36019</v>
      </c>
      <c r="GS32" t="s">
        <v>34476</v>
      </c>
      <c r="GT32" t="s">
        <v>34476</v>
      </c>
      <c r="GU32" t="s">
        <v>35686</v>
      </c>
      <c r="GV32" t="s">
        <v>34478</v>
      </c>
      <c r="GW32" t="s">
        <v>36020</v>
      </c>
      <c r="GX32" t="s">
        <v>36021</v>
      </c>
      <c r="GY32" t="s">
        <v>36022</v>
      </c>
      <c r="GZ32" t="s">
        <v>35285</v>
      </c>
      <c r="HA32" t="s">
        <v>36023</v>
      </c>
      <c r="HB32" t="s">
        <v>36024</v>
      </c>
      <c r="HD32" t="s">
        <v>36024</v>
      </c>
      <c r="KM32" t="s">
        <v>36025</v>
      </c>
      <c r="KN32" t="s">
        <v>36026</v>
      </c>
      <c r="KO32" t="s">
        <v>36026</v>
      </c>
      <c r="KP32" t="s">
        <v>36026</v>
      </c>
      <c r="KQ32" t="s">
        <v>36026</v>
      </c>
      <c r="KR32" t="s">
        <v>36026</v>
      </c>
      <c r="KS32" t="s">
        <v>36026</v>
      </c>
      <c r="KT32" t="s">
        <v>36026</v>
      </c>
      <c r="KU32" s="23" t="str">
        <f>IF(tblSubcategory[[#This Row],[EN]]="",IF(tblSubcategory[[#This Row],[EN]]="",tblSubcategory[[#This Row],[DE]],tblSubcategory[[#This Row],[EN]]),tblSubcategory[[#This Row],[EN]])</f>
        <v>0317 Floor conveyor technology</v>
      </c>
      <c r="KV32" t="s">
        <v>36027</v>
      </c>
      <c r="KX32" t="s">
        <v>36025</v>
      </c>
      <c r="KY32" t="s">
        <v>36026</v>
      </c>
      <c r="KZ32" t="s">
        <v>36026</v>
      </c>
      <c r="LA32" t="s">
        <v>36026</v>
      </c>
      <c r="LB32" t="s">
        <v>36026</v>
      </c>
      <c r="LC32" t="s">
        <v>36026</v>
      </c>
      <c r="LD32" t="s">
        <v>36026</v>
      </c>
      <c r="LE32" t="s">
        <v>36026</v>
      </c>
      <c r="LF32" s="23" t="str">
        <f>IF(tblSubcategory2[[#This Row],[EN]]="",IF(tblSubcategory2[[#This Row],[EN]]="",tblSubcategory2[[#This Row],[DE]],tblSubcategory2[[#This Row],[EN]]),tblSubcategory2[[#This Row],[EN]])</f>
        <v>0317 Floor conveyor technology</v>
      </c>
      <c r="LG32" t="s">
        <v>36027</v>
      </c>
      <c r="PE32" s="98"/>
      <c r="PF32" s="98"/>
      <c r="PG32" s="98"/>
      <c r="PH32" s="98"/>
      <c r="PI32" s="98"/>
      <c r="PJ32" s="98"/>
      <c r="PK32" s="98"/>
      <c r="PL32" s="98"/>
      <c r="PM32" s="98"/>
      <c r="PN32" s="98"/>
      <c r="PO32" s="98"/>
      <c r="PP32" s="98"/>
      <c r="PQ32" s="98"/>
      <c r="PR32" s="98"/>
      <c r="PS32" s="98"/>
      <c r="PT32" s="98"/>
      <c r="PU32" s="98"/>
      <c r="QR32" s="191" t="s">
        <v>35359</v>
      </c>
      <c r="QS32" s="20"/>
      <c r="QT32" s="259">
        <v>26</v>
      </c>
      <c r="QU32" s="20"/>
      <c r="QW32" s="128"/>
      <c r="QY32" s="128"/>
      <c r="QZ32" s="195" t="s">
        <v>35999</v>
      </c>
      <c r="RA32" s="20"/>
      <c r="RB32" s="195">
        <v>26</v>
      </c>
      <c r="RC32" s="20"/>
      <c r="RD32" t="s">
        <v>36028</v>
      </c>
      <c r="RE32" t="s">
        <v>36029</v>
      </c>
      <c r="SJ32" t="s">
        <v>36030</v>
      </c>
      <c r="SK32" t="s">
        <v>36030</v>
      </c>
      <c r="SL32" t="s">
        <v>36030</v>
      </c>
      <c r="SN32" t="str">
        <f>IF(tblDistrict[[#This Row],[RO]]="",IF(tblDistrict[[#This Row],[EN]]="",tblDistrict[[#This Row],[DE]],tblDistrict[[#This Row],[EN]]),tblDistrict[[#This Row],[RO]])</f>
        <v>Harghita</v>
      </c>
      <c r="SO32" t="s">
        <v>36030</v>
      </c>
      <c r="TM32" s="125" t="s">
        <v>36031</v>
      </c>
      <c r="TN32" s="126" t="s">
        <v>35775</v>
      </c>
    </row>
    <row r="33" spans="3:534" x14ac:dyDescent="0.3">
      <c r="C33" t="s">
        <v>35545</v>
      </c>
      <c r="D33" t="s">
        <v>36032</v>
      </c>
      <c r="E33" t="s">
        <v>36033</v>
      </c>
      <c r="AG33" t="s">
        <v>36034</v>
      </c>
      <c r="AH33" t="s">
        <v>36035</v>
      </c>
      <c r="AI33" t="s">
        <v>36036</v>
      </c>
      <c r="AJ33" t="s">
        <v>36037</v>
      </c>
      <c r="AK33" t="s">
        <v>36037</v>
      </c>
      <c r="AL33" t="s">
        <v>36038</v>
      </c>
      <c r="AM33" t="s">
        <v>36039</v>
      </c>
      <c r="AN33" t="s">
        <v>36040</v>
      </c>
      <c r="AO33" t="s">
        <v>36041</v>
      </c>
      <c r="AP33" t="s">
        <v>44859</v>
      </c>
      <c r="AQ33" t="s">
        <v>44860</v>
      </c>
      <c r="AR33" t="s">
        <v>44861</v>
      </c>
      <c r="AS33" t="s">
        <v>44862</v>
      </c>
      <c r="AT33" t="s">
        <v>44863</v>
      </c>
      <c r="AU33" t="s">
        <v>44864</v>
      </c>
      <c r="AV33" t="str">
        <f>IF(TblTaxCategory[[#This Row],[EN]]="",IF(TblTaxCategory[[#This Row],[EN]]="",TblTaxCategory[[#This Row],[DE]],TblTaxCategory[[#This Row],[EN]]),TblTaxCategory[[#This Row],[EN]])</f>
        <v>Bulgaria: Unified ID Code</v>
      </c>
      <c r="AW33" t="s">
        <v>36034</v>
      </c>
      <c r="AY33" t="s">
        <v>35985</v>
      </c>
      <c r="BT33" t="s">
        <v>36042</v>
      </c>
      <c r="BZ33" t="s">
        <v>36042</v>
      </c>
      <c r="CE33" t="s">
        <v>36043</v>
      </c>
      <c r="GM33" t="s">
        <v>35285</v>
      </c>
      <c r="GN33" t="s">
        <v>36044</v>
      </c>
      <c r="GO33" t="s">
        <v>34476</v>
      </c>
      <c r="GP33" t="s">
        <v>36045</v>
      </c>
      <c r="GQ33" t="s">
        <v>34476</v>
      </c>
      <c r="GR33" s="219" t="s">
        <v>36046</v>
      </c>
      <c r="GS33" t="s">
        <v>34476</v>
      </c>
      <c r="GT33" t="s">
        <v>34476</v>
      </c>
      <c r="GU33" t="s">
        <v>35728</v>
      </c>
      <c r="GV33" t="s">
        <v>36047</v>
      </c>
      <c r="GW33" t="s">
        <v>36048</v>
      </c>
      <c r="GX33" t="s">
        <v>36049</v>
      </c>
      <c r="GY33" t="s">
        <v>36050</v>
      </c>
      <c r="GZ33" t="s">
        <v>35728</v>
      </c>
      <c r="HA33" t="s">
        <v>36051</v>
      </c>
      <c r="HB33" t="s">
        <v>36052</v>
      </c>
      <c r="HD33" t="s">
        <v>36052</v>
      </c>
      <c r="KM33" t="s">
        <v>36053</v>
      </c>
      <c r="KN33" t="s">
        <v>36054</v>
      </c>
      <c r="KO33" t="s">
        <v>36054</v>
      </c>
      <c r="KP33" t="s">
        <v>36054</v>
      </c>
      <c r="KQ33" t="s">
        <v>36054</v>
      </c>
      <c r="KR33" t="s">
        <v>36054</v>
      </c>
      <c r="KS33" t="s">
        <v>36054</v>
      </c>
      <c r="KT33" t="s">
        <v>36054</v>
      </c>
      <c r="KU33" s="23" t="str">
        <f>IF(tblSubcategory[[#This Row],[EN]]="",IF(tblSubcategory[[#This Row],[EN]]="",tblSubcategory[[#This Row],[DE]],tblSubcategory[[#This Row],[EN]]),tblSubcategory[[#This Row],[EN]])</f>
        <v>0318 Intralogistics</v>
      </c>
      <c r="KV33" t="s">
        <v>36055</v>
      </c>
      <c r="KX33" t="s">
        <v>36053</v>
      </c>
      <c r="KY33" t="s">
        <v>36054</v>
      </c>
      <c r="KZ33" t="s">
        <v>36054</v>
      </c>
      <c r="LA33" t="s">
        <v>36054</v>
      </c>
      <c r="LB33" t="s">
        <v>36054</v>
      </c>
      <c r="LC33" t="s">
        <v>36054</v>
      </c>
      <c r="LD33" t="s">
        <v>36054</v>
      </c>
      <c r="LE33" t="s">
        <v>36054</v>
      </c>
      <c r="LF33" s="23" t="str">
        <f>IF(tblSubcategory2[[#This Row],[EN]]="",IF(tblSubcategory2[[#This Row],[EN]]="",tblSubcategory2[[#This Row],[DE]],tblSubcategory2[[#This Row],[EN]]),tblSubcategory2[[#This Row],[EN]])</f>
        <v>0318 Intralogistics</v>
      </c>
      <c r="LG33" t="s">
        <v>36055</v>
      </c>
      <c r="PE33" s="98"/>
      <c r="PF33" s="98"/>
      <c r="PG33" s="98"/>
      <c r="PH33" s="98"/>
      <c r="PI33" s="98"/>
      <c r="PJ33" s="98"/>
      <c r="PK33" s="98"/>
      <c r="PL33" s="98"/>
      <c r="PM33" s="98"/>
      <c r="PN33" s="98"/>
      <c r="PO33" s="98"/>
      <c r="PP33" s="98"/>
      <c r="PQ33" s="98"/>
      <c r="PR33" s="98"/>
      <c r="PS33" s="98"/>
      <c r="PT33" s="98"/>
      <c r="PU33" s="98"/>
      <c r="QR33" s="191" t="s">
        <v>34940</v>
      </c>
      <c r="QS33" s="20"/>
      <c r="QT33" s="258">
        <v>27</v>
      </c>
      <c r="QU33" s="20"/>
      <c r="QW33" s="128"/>
      <c r="QY33" s="128"/>
      <c r="QZ33" s="195" t="s">
        <v>35359</v>
      </c>
      <c r="RA33" s="20"/>
      <c r="RB33" s="195">
        <v>27</v>
      </c>
      <c r="RC33" s="20"/>
      <c r="RD33" t="s">
        <v>36056</v>
      </c>
      <c r="RE33" t="s">
        <v>36057</v>
      </c>
      <c r="SJ33" t="s">
        <v>36058</v>
      </c>
      <c r="SK33" t="s">
        <v>36058</v>
      </c>
      <c r="SL33" t="s">
        <v>36058</v>
      </c>
      <c r="SN33" t="str">
        <f>IF(tblDistrict[[#This Row],[RO]]="",IF(tblDistrict[[#This Row],[EN]]="",tblDistrict[[#This Row],[DE]],tblDistrict[[#This Row],[EN]]),tblDistrict[[#This Row],[RO]])</f>
        <v>Hunedoara</v>
      </c>
      <c r="SO33" t="s">
        <v>36058</v>
      </c>
      <c r="TM33" s="225" t="s">
        <v>36059</v>
      </c>
      <c r="TN33" s="226" t="s">
        <v>35359</v>
      </c>
    </row>
    <row r="34" spans="3:534" x14ac:dyDescent="0.3">
      <c r="C34" t="s">
        <v>36060</v>
      </c>
      <c r="D34" t="s">
        <v>36061</v>
      </c>
      <c r="E34" t="s">
        <v>34952</v>
      </c>
      <c r="AG34" t="s">
        <v>36007</v>
      </c>
      <c r="AH34" t="s">
        <v>36008</v>
      </c>
      <c r="AI34" t="s">
        <v>36009</v>
      </c>
      <c r="AJ34" t="s">
        <v>36010</v>
      </c>
      <c r="AK34" t="s">
        <v>36011</v>
      </c>
      <c r="AL34" t="s">
        <v>36012</v>
      </c>
      <c r="AM34" t="s">
        <v>36013</v>
      </c>
      <c r="AN34" t="s">
        <v>36014</v>
      </c>
      <c r="AO34" t="s">
        <v>36015</v>
      </c>
      <c r="AP34" t="s">
        <v>44853</v>
      </c>
      <c r="AQ34" t="s">
        <v>44854</v>
      </c>
      <c r="AR34" t="s">
        <v>44855</v>
      </c>
      <c r="AS34" t="s">
        <v>44856</v>
      </c>
      <c r="AT34" t="s">
        <v>44857</v>
      </c>
      <c r="AU34" t="s">
        <v>44858</v>
      </c>
      <c r="AV34" t="str">
        <f>IF(TblTaxCategory[[#This Row],[EN]]="",IF(TblTaxCategory[[#This Row],[EN]]="",TblTaxCategory[[#This Row],[DE]],TblTaxCategory[[#This Row],[EN]]),TblTaxCategory[[#This Row],[EN]])</f>
        <v>Bulgaria: Vat Registration Number</v>
      </c>
      <c r="AW34" t="s">
        <v>36007</v>
      </c>
      <c r="AY34" t="s">
        <v>36071</v>
      </c>
      <c r="BT34" t="s">
        <v>36072</v>
      </c>
      <c r="BZ34" t="s">
        <v>36072</v>
      </c>
      <c r="CE34" t="s">
        <v>36073</v>
      </c>
      <c r="GM34" t="s">
        <v>35686</v>
      </c>
      <c r="GN34" t="s">
        <v>35280</v>
      </c>
      <c r="GO34" t="s">
        <v>34476</v>
      </c>
      <c r="GP34" t="s">
        <v>36074</v>
      </c>
      <c r="GQ34" t="s">
        <v>34476</v>
      </c>
      <c r="GR34" s="219" t="s">
        <v>36075</v>
      </c>
      <c r="GS34" t="s">
        <v>34476</v>
      </c>
      <c r="GT34" t="s">
        <v>34476</v>
      </c>
      <c r="GU34" t="s">
        <v>35013</v>
      </c>
      <c r="GV34" t="s">
        <v>36076</v>
      </c>
      <c r="GW34" t="s">
        <v>36077</v>
      </c>
      <c r="GX34" t="s">
        <v>36078</v>
      </c>
      <c r="GY34" t="s">
        <v>36079</v>
      </c>
      <c r="GZ34" t="s">
        <v>35013</v>
      </c>
      <c r="HA34" t="s">
        <v>36080</v>
      </c>
      <c r="HB34" t="s">
        <v>36081</v>
      </c>
      <c r="HD34" t="s">
        <v>36081</v>
      </c>
      <c r="KM34" t="s">
        <v>36082</v>
      </c>
      <c r="KN34" t="s">
        <v>36083</v>
      </c>
      <c r="KO34" t="s">
        <v>36083</v>
      </c>
      <c r="KP34" t="s">
        <v>36083</v>
      </c>
      <c r="KQ34" t="s">
        <v>36083</v>
      </c>
      <c r="KR34" t="s">
        <v>36083</v>
      </c>
      <c r="KS34" t="s">
        <v>36083</v>
      </c>
      <c r="KT34" t="s">
        <v>36083</v>
      </c>
      <c r="KU34" s="23" t="str">
        <f>IF(tblSubcategory[[#This Row],[EN]]="",IF(tblSubcategory[[#This Row],[EN]]="",tblSubcategory[[#This Row],[DE]],tblSubcategory[[#This Row],[EN]]),tblSubcategory[[#This Row],[EN]])</f>
        <v>0319 production meat factory</v>
      </c>
      <c r="KV34" t="s">
        <v>36084</v>
      </c>
      <c r="KX34" t="s">
        <v>36082</v>
      </c>
      <c r="KY34" t="s">
        <v>36083</v>
      </c>
      <c r="KZ34" t="s">
        <v>36083</v>
      </c>
      <c r="LA34" t="s">
        <v>36083</v>
      </c>
      <c r="LB34" t="s">
        <v>36083</v>
      </c>
      <c r="LC34" t="s">
        <v>36083</v>
      </c>
      <c r="LD34" t="s">
        <v>36083</v>
      </c>
      <c r="LE34" t="s">
        <v>36083</v>
      </c>
      <c r="LF34" s="23" t="str">
        <f>IF(tblSubcategory2[[#This Row],[EN]]="",IF(tblSubcategory2[[#This Row],[EN]]="",tblSubcategory2[[#This Row],[DE]],tblSubcategory2[[#This Row],[EN]]),tblSubcategory2[[#This Row],[EN]])</f>
        <v>0319 production meat factory</v>
      </c>
      <c r="LG34" t="s">
        <v>36084</v>
      </c>
      <c r="PE34" s="98"/>
      <c r="PF34" s="98"/>
      <c r="PG34" s="98"/>
      <c r="PH34" s="98"/>
      <c r="PI34" s="98"/>
      <c r="PJ34" s="98"/>
      <c r="PK34" s="98"/>
      <c r="PL34" s="98"/>
      <c r="PM34" s="98"/>
      <c r="PN34" s="98"/>
      <c r="PO34" s="98"/>
      <c r="PP34" s="98"/>
      <c r="PQ34" s="98"/>
      <c r="PR34" s="98"/>
      <c r="PS34" s="98"/>
      <c r="PT34" s="98"/>
      <c r="PU34" s="98"/>
      <c r="QR34" s="191" t="s">
        <v>35546</v>
      </c>
      <c r="QS34" s="20"/>
      <c r="QT34" s="259">
        <v>28</v>
      </c>
      <c r="QU34" s="20"/>
      <c r="QW34" s="128"/>
      <c r="QY34" s="128"/>
      <c r="QZ34" s="195" t="s">
        <v>34940</v>
      </c>
      <c r="RA34" s="20"/>
      <c r="RB34" s="195">
        <v>28</v>
      </c>
      <c r="RC34" s="20"/>
      <c r="RD34" t="s">
        <v>36085</v>
      </c>
      <c r="RE34" t="s">
        <v>36086</v>
      </c>
      <c r="SJ34" t="s">
        <v>36087</v>
      </c>
      <c r="SK34" t="s">
        <v>36087</v>
      </c>
      <c r="SL34" t="s">
        <v>36087</v>
      </c>
      <c r="SN34" t="str">
        <f>IF(tblDistrict[[#This Row],[RO]]="",IF(tblDistrict[[#This Row],[EN]]="",tblDistrict[[#This Row],[DE]],tblDistrict[[#This Row],[EN]]),tblDistrict[[#This Row],[RO]])</f>
        <v>Ialomita</v>
      </c>
      <c r="SO34" t="s">
        <v>36087</v>
      </c>
      <c r="TM34" s="227" t="s">
        <v>36088</v>
      </c>
      <c r="TN34" s="228" t="s">
        <v>35359</v>
      </c>
    </row>
    <row r="35" spans="3:534" x14ac:dyDescent="0.3">
      <c r="C35" t="s">
        <v>36089</v>
      </c>
      <c r="D35" t="s">
        <v>36090</v>
      </c>
      <c r="E35" t="s">
        <v>36091</v>
      </c>
      <c r="AG35" t="s">
        <v>37302</v>
      </c>
      <c r="AH35" t="s">
        <v>37303</v>
      </c>
      <c r="AI35" t="s">
        <v>37304</v>
      </c>
      <c r="AJ35" t="s">
        <v>37305</v>
      </c>
      <c r="AK35" t="s">
        <v>37306</v>
      </c>
      <c r="AL35" t="s">
        <v>37307</v>
      </c>
      <c r="AM35" t="s">
        <v>37308</v>
      </c>
      <c r="AN35" t="s">
        <v>37309</v>
      </c>
      <c r="AO35" t="s">
        <v>37310</v>
      </c>
      <c r="AP35" t="s">
        <v>45095</v>
      </c>
      <c r="AQ35" t="s">
        <v>45096</v>
      </c>
      <c r="AR35" t="s">
        <v>45097</v>
      </c>
      <c r="AS35" t="s">
        <v>45098</v>
      </c>
      <c r="AT35" t="s">
        <v>45099</v>
      </c>
      <c r="AU35" t="s">
        <v>45100</v>
      </c>
      <c r="AV35" t="str">
        <f>IF(TblTaxCategory[[#This Row],[EN]]="",IF(TblTaxCategory[[#This Row],[EN]]="",TblTaxCategory[[#This Row],[DE]],TblTaxCategory[[#This Row],[EN]]),TblTaxCategory[[#This Row],[EN]])</f>
        <v>Cameroon: Tax Identification Number</v>
      </c>
      <c r="AW35" t="s">
        <v>37311</v>
      </c>
      <c r="AY35" t="s">
        <v>36101</v>
      </c>
      <c r="BT35" t="s">
        <v>36102</v>
      </c>
      <c r="BZ35" t="s">
        <v>36102</v>
      </c>
      <c r="CE35" t="s">
        <v>36103</v>
      </c>
      <c r="GM35" t="s">
        <v>35728</v>
      </c>
      <c r="GN35" t="s">
        <v>35339</v>
      </c>
      <c r="GO35" t="s">
        <v>34476</v>
      </c>
      <c r="GP35" t="s">
        <v>34476</v>
      </c>
      <c r="GQ35" t="s">
        <v>34476</v>
      </c>
      <c r="GR35" s="219" t="s">
        <v>36104</v>
      </c>
      <c r="GS35" t="s">
        <v>34476</v>
      </c>
      <c r="GT35" t="s">
        <v>34476</v>
      </c>
      <c r="GU35" t="s">
        <v>35766</v>
      </c>
      <c r="GV35" t="s">
        <v>35450</v>
      </c>
      <c r="GW35" t="s">
        <v>36105</v>
      </c>
      <c r="GX35" t="s">
        <v>36106</v>
      </c>
      <c r="GY35" t="s">
        <v>36107</v>
      </c>
      <c r="GZ35" t="s">
        <v>35766</v>
      </c>
      <c r="HA35" t="s">
        <v>36108</v>
      </c>
      <c r="HB35" t="s">
        <v>36109</v>
      </c>
      <c r="HD35" t="s">
        <v>36109</v>
      </c>
      <c r="KM35" t="s">
        <v>36110</v>
      </c>
      <c r="KN35" t="s">
        <v>36111</v>
      </c>
      <c r="KO35" t="s">
        <v>36111</v>
      </c>
      <c r="KP35" t="s">
        <v>36111</v>
      </c>
      <c r="KQ35" t="s">
        <v>36111</v>
      </c>
      <c r="KR35" t="s">
        <v>36111</v>
      </c>
      <c r="KS35" t="s">
        <v>36111</v>
      </c>
      <c r="KT35" t="s">
        <v>36111</v>
      </c>
      <c r="KU35" s="23" t="str">
        <f>IF(tblSubcategory[[#This Row],[EN]]="",IF(tblSubcategory[[#This Row],[EN]]="",tblSubcategory[[#This Row],[DE]],tblSubcategory[[#This Row],[EN]]),tblSubcategory[[#This Row],[EN]])</f>
        <v>0320 Special equipment</v>
      </c>
      <c r="KV35" t="s">
        <v>36112</v>
      </c>
      <c r="KX35" t="s">
        <v>36110</v>
      </c>
      <c r="KY35" t="s">
        <v>36111</v>
      </c>
      <c r="KZ35" t="s">
        <v>36111</v>
      </c>
      <c r="LA35" t="s">
        <v>36111</v>
      </c>
      <c r="LB35" t="s">
        <v>36111</v>
      </c>
      <c r="LC35" t="s">
        <v>36111</v>
      </c>
      <c r="LD35" t="s">
        <v>36111</v>
      </c>
      <c r="LE35" t="s">
        <v>36111</v>
      </c>
      <c r="LF35" s="23" t="str">
        <f>IF(tblSubcategory2[[#This Row],[EN]]="",IF(tblSubcategory2[[#This Row],[EN]]="",tblSubcategory2[[#This Row],[DE]],tblSubcategory2[[#This Row],[EN]]),tblSubcategory2[[#This Row],[EN]])</f>
        <v>0320 Special equipment</v>
      </c>
      <c r="LG35" t="s">
        <v>36112</v>
      </c>
      <c r="PE35" s="98"/>
      <c r="PF35" s="98"/>
      <c r="PG35" s="98"/>
      <c r="PH35" s="98"/>
      <c r="PI35" s="98"/>
      <c r="PJ35" s="98"/>
      <c r="PK35" s="98"/>
      <c r="PL35" s="98"/>
      <c r="PM35" s="98"/>
      <c r="PN35" s="98"/>
      <c r="PO35" s="98"/>
      <c r="PP35" s="98"/>
      <c r="PQ35" s="98"/>
      <c r="PR35" s="98"/>
      <c r="PS35" s="98"/>
      <c r="PT35" s="98"/>
      <c r="PU35" s="98"/>
      <c r="QR35" s="191" t="s">
        <v>36113</v>
      </c>
      <c r="QS35" s="20"/>
      <c r="QT35" s="258">
        <v>29</v>
      </c>
      <c r="QU35" s="20"/>
      <c r="QW35" s="128"/>
      <c r="QY35" s="128"/>
      <c r="QZ35" s="195" t="s">
        <v>35546</v>
      </c>
      <c r="RA35" s="20"/>
      <c r="RB35" s="195">
        <v>29</v>
      </c>
      <c r="RC35" s="20"/>
      <c r="RD35" t="s">
        <v>36114</v>
      </c>
      <c r="RE35" t="s">
        <v>36115</v>
      </c>
      <c r="SJ35" t="s">
        <v>36116</v>
      </c>
      <c r="SK35" t="s">
        <v>36116</v>
      </c>
      <c r="SL35" t="s">
        <v>36116</v>
      </c>
      <c r="SN35" t="str">
        <f>IF(tblDistrict[[#This Row],[RO]]="",IF(tblDistrict[[#This Row],[EN]]="",tblDistrict[[#This Row],[DE]],tblDistrict[[#This Row],[EN]]),tblDistrict[[#This Row],[RO]])</f>
        <v>Iasi</v>
      </c>
      <c r="SO35" t="s">
        <v>36116</v>
      </c>
      <c r="TM35" s="125" t="s">
        <v>36117</v>
      </c>
      <c r="TN35" s="126" t="s">
        <v>35418</v>
      </c>
    </row>
    <row r="36" spans="3:534" x14ac:dyDescent="0.3">
      <c r="C36" t="s">
        <v>35588</v>
      </c>
      <c r="D36" t="s">
        <v>36118</v>
      </c>
      <c r="E36" t="s">
        <v>36119</v>
      </c>
      <c r="AG36" t="s">
        <v>37329</v>
      </c>
      <c r="AH36" t="s">
        <v>37330</v>
      </c>
      <c r="AI36" t="s">
        <v>37331</v>
      </c>
      <c r="AJ36" t="s">
        <v>37330</v>
      </c>
      <c r="AK36" t="s">
        <v>37332</v>
      </c>
      <c r="AL36" t="s">
        <v>37333</v>
      </c>
      <c r="AM36" t="s">
        <v>37334</v>
      </c>
      <c r="AN36" t="s">
        <v>37335</v>
      </c>
      <c r="AO36" t="s">
        <v>37336</v>
      </c>
      <c r="AP36" t="s">
        <v>45101</v>
      </c>
      <c r="AQ36" t="s">
        <v>45102</v>
      </c>
      <c r="AR36" t="s">
        <v>45103</v>
      </c>
      <c r="AS36" t="s">
        <v>45104</v>
      </c>
      <c r="AT36" t="s">
        <v>45101</v>
      </c>
      <c r="AU36" t="s">
        <v>45105</v>
      </c>
      <c r="AV36" t="str">
        <f>IF(TblTaxCategory[[#This Row],[EN]]="",IF(TblTaxCategory[[#This Row],[EN]]="",TblTaxCategory[[#This Row],[DE]],TblTaxCategory[[#This Row],[EN]]),TblTaxCategory[[#This Row],[EN]])</f>
        <v>Canada: Business Number</v>
      </c>
      <c r="AW36" t="s">
        <v>37337</v>
      </c>
      <c r="AY36" t="s">
        <v>36008</v>
      </c>
      <c r="BT36" t="s">
        <v>36122</v>
      </c>
      <c r="BZ36" t="s">
        <v>36122</v>
      </c>
      <c r="CE36" t="s">
        <v>36123</v>
      </c>
      <c r="GM36" t="s">
        <v>35013</v>
      </c>
      <c r="GN36" t="s">
        <v>36124</v>
      </c>
      <c r="GO36" t="s">
        <v>34476</v>
      </c>
      <c r="GP36" t="s">
        <v>34476</v>
      </c>
      <c r="GQ36" t="s">
        <v>34476</v>
      </c>
      <c r="GR36" s="219" t="s">
        <v>36125</v>
      </c>
      <c r="GS36" t="s">
        <v>34476</v>
      </c>
      <c r="GT36" t="s">
        <v>34476</v>
      </c>
      <c r="GU36" t="s">
        <v>35405</v>
      </c>
      <c r="GV36" t="s">
        <v>35492</v>
      </c>
      <c r="GW36" t="s">
        <v>36126</v>
      </c>
      <c r="GX36" t="s">
        <v>36127</v>
      </c>
      <c r="GY36" t="s">
        <v>36128</v>
      </c>
      <c r="GZ36" t="s">
        <v>35405</v>
      </c>
      <c r="HA36" t="s">
        <v>35643</v>
      </c>
      <c r="HB36" t="s">
        <v>36129</v>
      </c>
      <c r="HD36" t="s">
        <v>36129</v>
      </c>
      <c r="KM36" t="s">
        <v>36130</v>
      </c>
      <c r="KN36" t="s">
        <v>36131</v>
      </c>
      <c r="KO36" t="s">
        <v>36131</v>
      </c>
      <c r="KP36" t="s">
        <v>36131</v>
      </c>
      <c r="KQ36" t="s">
        <v>36131</v>
      </c>
      <c r="KR36" t="s">
        <v>36131</v>
      </c>
      <c r="KS36" t="s">
        <v>36131</v>
      </c>
      <c r="KT36" t="s">
        <v>36131</v>
      </c>
      <c r="KU36" s="23" t="str">
        <f>IF(tblSubcategory[[#This Row],[EN]]="",IF(tblSubcategory[[#This Row],[EN]]="",tblSubcategory[[#This Row],[DE]],tblSubcategory[[#This Row],[EN]]),tblSubcategory[[#This Row],[EN]])</f>
        <v>0321 Technical equipment</v>
      </c>
      <c r="KV36" t="s">
        <v>36132</v>
      </c>
      <c r="KX36" t="s">
        <v>36130</v>
      </c>
      <c r="KY36" t="s">
        <v>36131</v>
      </c>
      <c r="KZ36" t="s">
        <v>36131</v>
      </c>
      <c r="LA36" t="s">
        <v>36131</v>
      </c>
      <c r="LB36" t="s">
        <v>36131</v>
      </c>
      <c r="LC36" t="s">
        <v>36131</v>
      </c>
      <c r="LD36" t="s">
        <v>36131</v>
      </c>
      <c r="LE36" t="s">
        <v>36131</v>
      </c>
      <c r="LF36" s="23" t="str">
        <f>IF(tblSubcategory2[[#This Row],[EN]]="",IF(tblSubcategory2[[#This Row],[EN]]="",tblSubcategory2[[#This Row],[DE]],tblSubcategory2[[#This Row],[EN]]),tblSubcategory2[[#This Row],[EN]])</f>
        <v>0321 Technical equipment</v>
      </c>
      <c r="LG36" t="s">
        <v>36132</v>
      </c>
      <c r="PE36" s="98"/>
      <c r="PF36" s="98"/>
      <c r="PG36" s="98"/>
      <c r="PH36" s="98"/>
      <c r="PI36" s="98"/>
      <c r="PJ36" s="98"/>
      <c r="PK36" s="98"/>
      <c r="PL36" s="98"/>
      <c r="PM36" s="98"/>
      <c r="PN36" s="98"/>
      <c r="PO36" s="98"/>
      <c r="PP36" s="98"/>
      <c r="PQ36" s="98"/>
      <c r="PR36" s="98"/>
      <c r="PS36" s="98"/>
      <c r="PT36" s="98"/>
      <c r="PU36" s="98"/>
      <c r="QR36" s="191" t="s">
        <v>36133</v>
      </c>
      <c r="QS36" s="20"/>
      <c r="QT36" s="259">
        <v>30</v>
      </c>
      <c r="QU36" s="20"/>
      <c r="QW36" s="128"/>
      <c r="QY36" s="128"/>
      <c r="QZ36" s="195" t="s">
        <v>36113</v>
      </c>
      <c r="RA36" s="20"/>
      <c r="RB36" s="195">
        <v>30</v>
      </c>
      <c r="RC36" s="20"/>
      <c r="RD36" t="s">
        <v>36134</v>
      </c>
      <c r="RE36" t="s">
        <v>36135</v>
      </c>
      <c r="SJ36" t="s">
        <v>36136</v>
      </c>
      <c r="SK36" t="s">
        <v>36136</v>
      </c>
      <c r="SL36" t="s">
        <v>36136</v>
      </c>
      <c r="SN36" t="str">
        <f>IF(tblDistrict[[#This Row],[RO]]="",IF(tblDistrict[[#This Row],[EN]]="",tblDistrict[[#This Row],[DE]],tblDistrict[[#This Row],[EN]]),tblDistrict[[#This Row],[RO]])</f>
        <v>Ilfov</v>
      </c>
      <c r="SO36" t="s">
        <v>36136</v>
      </c>
      <c r="TM36" s="225" t="s">
        <v>36137</v>
      </c>
      <c r="TN36" s="226" t="s">
        <v>35418</v>
      </c>
    </row>
    <row r="37" spans="3:534" x14ac:dyDescent="0.3">
      <c r="C37" t="s">
        <v>36138</v>
      </c>
      <c r="D37" t="s">
        <v>36139</v>
      </c>
      <c r="E37" t="s">
        <v>36140</v>
      </c>
      <c r="AG37" t="s">
        <v>37353</v>
      </c>
      <c r="AH37" t="s">
        <v>37354</v>
      </c>
      <c r="AI37" t="s">
        <v>37355</v>
      </c>
      <c r="AJ37" t="s">
        <v>37354</v>
      </c>
      <c r="AK37" t="s">
        <v>37354</v>
      </c>
      <c r="AL37" t="s">
        <v>37356</v>
      </c>
      <c r="AM37" t="s">
        <v>37357</v>
      </c>
      <c r="AN37" t="s">
        <v>37358</v>
      </c>
      <c r="AO37" t="s">
        <v>37359</v>
      </c>
      <c r="AP37" t="s">
        <v>45106</v>
      </c>
      <c r="AQ37" t="s">
        <v>45107</v>
      </c>
      <c r="AR37" t="s">
        <v>45108</v>
      </c>
      <c r="AS37" t="s">
        <v>45109</v>
      </c>
      <c r="AT37" t="s">
        <v>45110</v>
      </c>
      <c r="AU37" t="s">
        <v>45111</v>
      </c>
      <c r="AV37" t="str">
        <f>IF(TblTaxCategory[[#This Row],[EN]]="",IF(TblTaxCategory[[#This Row],[EN]]="",TblTaxCategory[[#This Row],[DE]],TblTaxCategory[[#This Row],[EN]]),TblTaxCategory[[#This Row],[EN]])</f>
        <v>Canada: Goods and Service Tax (GST) No.</v>
      </c>
      <c r="AW37" t="s">
        <v>37329</v>
      </c>
      <c r="AY37" t="s">
        <v>36035</v>
      </c>
      <c r="BT37" t="s">
        <v>36151</v>
      </c>
      <c r="BZ37" t="s">
        <v>36151</v>
      </c>
      <c r="CE37" t="s">
        <v>36152</v>
      </c>
      <c r="GM37" t="s">
        <v>35766</v>
      </c>
      <c r="GN37" t="s">
        <v>35400</v>
      </c>
      <c r="GO37" t="s">
        <v>34476</v>
      </c>
      <c r="GP37" t="s">
        <v>34476</v>
      </c>
      <c r="GQ37" t="s">
        <v>34476</v>
      </c>
      <c r="GR37" s="219" t="s">
        <v>36153</v>
      </c>
      <c r="GS37" t="s">
        <v>34476</v>
      </c>
      <c r="GT37" t="s">
        <v>34476</v>
      </c>
      <c r="GU37" t="s">
        <v>35452</v>
      </c>
      <c r="GV37" t="s">
        <v>35532</v>
      </c>
      <c r="GW37" t="s">
        <v>36154</v>
      </c>
      <c r="GX37" t="s">
        <v>36155</v>
      </c>
      <c r="GY37" t="s">
        <v>36156</v>
      </c>
      <c r="GZ37" t="s">
        <v>35452</v>
      </c>
      <c r="HA37" t="s">
        <v>36157</v>
      </c>
      <c r="HB37" t="s">
        <v>36158</v>
      </c>
      <c r="HD37" t="s">
        <v>36158</v>
      </c>
      <c r="KM37" t="s">
        <v>36159</v>
      </c>
      <c r="KN37" t="s">
        <v>36160</v>
      </c>
      <c r="KO37" t="s">
        <v>36160</v>
      </c>
      <c r="KP37" t="s">
        <v>36160</v>
      </c>
      <c r="KQ37" t="s">
        <v>36160</v>
      </c>
      <c r="KR37" t="s">
        <v>36160</v>
      </c>
      <c r="KS37" t="s">
        <v>36160</v>
      </c>
      <c r="KT37" t="s">
        <v>36160</v>
      </c>
      <c r="KU37" s="23" t="str">
        <f>IF(tblSubcategory[[#This Row],[EN]]="",IF(tblSubcategory[[#This Row],[EN]]="",tblSubcategory[[#This Row],[DE]],tblSubcategory[[#This Row],[EN]]),tblSubcategory[[#This Row],[EN]])</f>
        <v>0322 Traction batteries</v>
      </c>
      <c r="KV37" t="s">
        <v>36161</v>
      </c>
      <c r="KX37" t="s">
        <v>36159</v>
      </c>
      <c r="KY37" t="s">
        <v>36160</v>
      </c>
      <c r="KZ37" t="s">
        <v>36160</v>
      </c>
      <c r="LA37" t="s">
        <v>36160</v>
      </c>
      <c r="LB37" t="s">
        <v>36160</v>
      </c>
      <c r="LC37" t="s">
        <v>36160</v>
      </c>
      <c r="LD37" t="s">
        <v>36160</v>
      </c>
      <c r="LE37" t="s">
        <v>36160</v>
      </c>
      <c r="LF37" s="23" t="str">
        <f>IF(tblSubcategory2[[#This Row],[EN]]="",IF(tblSubcategory2[[#This Row],[EN]]="",tblSubcategory2[[#This Row],[DE]],tblSubcategory2[[#This Row],[EN]]),tblSubcategory2[[#This Row],[EN]])</f>
        <v>0322 Traction batteries</v>
      </c>
      <c r="LG37" t="s">
        <v>36161</v>
      </c>
      <c r="PE37" s="98"/>
      <c r="PF37" s="98"/>
      <c r="PG37" s="98"/>
      <c r="PH37" s="98"/>
      <c r="PI37" s="98"/>
      <c r="PJ37" s="98"/>
      <c r="PK37" s="98"/>
      <c r="PL37" s="98"/>
      <c r="PM37" s="98"/>
      <c r="PN37" s="98"/>
      <c r="PO37" s="98"/>
      <c r="PP37" s="98"/>
      <c r="PQ37" s="98"/>
      <c r="PR37" s="98"/>
      <c r="PS37" s="98"/>
      <c r="PT37" s="98"/>
      <c r="PU37" s="98"/>
      <c r="QR37" s="191" t="s">
        <v>36162</v>
      </c>
      <c r="QS37" s="20"/>
      <c r="QT37" s="258">
        <v>31</v>
      </c>
      <c r="QU37" s="20"/>
      <c r="QW37" s="128"/>
      <c r="QY37" s="128"/>
      <c r="QZ37" s="195" t="s">
        <v>36133</v>
      </c>
      <c r="RA37" s="20"/>
      <c r="RB37" s="195">
        <v>31</v>
      </c>
      <c r="RC37" s="20"/>
      <c r="RD37" t="s">
        <v>36163</v>
      </c>
      <c r="RE37" t="s">
        <v>36164</v>
      </c>
      <c r="SJ37" t="s">
        <v>36165</v>
      </c>
      <c r="SK37" t="s">
        <v>36165</v>
      </c>
      <c r="SL37" t="s">
        <v>36165</v>
      </c>
      <c r="SN37" t="str">
        <f>IF(tblDistrict[[#This Row],[RO]]="",IF(tblDistrict[[#This Row],[EN]]="",tblDistrict[[#This Row],[DE]],tblDistrict[[#This Row],[EN]]),tblDistrict[[#This Row],[RO]])</f>
        <v>Maramures</v>
      </c>
      <c r="SO37" t="s">
        <v>36165</v>
      </c>
      <c r="TM37" s="227" t="s">
        <v>36166</v>
      </c>
      <c r="TN37" s="228" t="s">
        <v>35359</v>
      </c>
    </row>
    <row r="38" spans="3:534" x14ac:dyDescent="0.3">
      <c r="C38" t="s">
        <v>36167</v>
      </c>
      <c r="D38" t="s">
        <v>36168</v>
      </c>
      <c r="E38" t="s">
        <v>36169</v>
      </c>
      <c r="AG38" t="s">
        <v>37337</v>
      </c>
      <c r="AH38" t="s">
        <v>37373</v>
      </c>
      <c r="AI38" t="s">
        <v>37374</v>
      </c>
      <c r="AJ38" t="s">
        <v>37373</v>
      </c>
      <c r="AK38" t="s">
        <v>37373</v>
      </c>
      <c r="AL38" t="s">
        <v>37375</v>
      </c>
      <c r="AM38" t="s">
        <v>37376</v>
      </c>
      <c r="AN38" t="s">
        <v>37377</v>
      </c>
      <c r="AO38" t="s">
        <v>37378</v>
      </c>
      <c r="AP38" t="s">
        <v>45112</v>
      </c>
      <c r="AQ38" t="s">
        <v>45113</v>
      </c>
      <c r="AR38" t="s">
        <v>45114</v>
      </c>
      <c r="AS38" t="s">
        <v>45115</v>
      </c>
      <c r="AT38" t="s">
        <v>45116</v>
      </c>
      <c r="AU38" t="s">
        <v>45117</v>
      </c>
      <c r="AV38" t="str">
        <f>IF(TblTaxCategory[[#This Row],[EN]]="",IF(TblTaxCategory[[#This Row],[EN]]="",TblTaxCategory[[#This Row],[DE]],TblTaxCategory[[#This Row],[EN]]),TblTaxCategory[[#This Row],[EN]])</f>
        <v>Canada: Provincial Sales Tax (PST) No.</v>
      </c>
      <c r="AW38" t="s">
        <v>37379</v>
      </c>
      <c r="AY38" t="s">
        <v>36063</v>
      </c>
      <c r="BT38" t="s">
        <v>36173</v>
      </c>
      <c r="BZ38" t="s">
        <v>36173</v>
      </c>
      <c r="CE38" t="s">
        <v>36174</v>
      </c>
      <c r="GM38" t="s">
        <v>35405</v>
      </c>
      <c r="GN38" t="s">
        <v>35447</v>
      </c>
      <c r="GO38" t="s">
        <v>34476</v>
      </c>
      <c r="GP38" t="s">
        <v>34476</v>
      </c>
      <c r="GQ38" t="s">
        <v>34476</v>
      </c>
      <c r="GR38" s="219" t="s">
        <v>36175</v>
      </c>
      <c r="GS38" t="s">
        <v>34476</v>
      </c>
      <c r="GT38" t="s">
        <v>34476</v>
      </c>
      <c r="GU38" t="s">
        <v>36176</v>
      </c>
      <c r="GV38" t="s">
        <v>35576</v>
      </c>
      <c r="GW38" t="s">
        <v>36177</v>
      </c>
      <c r="GX38" t="s">
        <v>36178</v>
      </c>
      <c r="GY38" t="s">
        <v>36179</v>
      </c>
      <c r="GZ38" t="s">
        <v>36176</v>
      </c>
      <c r="HA38" t="s">
        <v>34477</v>
      </c>
      <c r="HB38" t="s">
        <v>36180</v>
      </c>
      <c r="HD38" t="s">
        <v>36180</v>
      </c>
      <c r="KM38" t="s">
        <v>36181</v>
      </c>
      <c r="KN38" t="s">
        <v>36182</v>
      </c>
      <c r="KO38" t="s">
        <v>36182</v>
      </c>
      <c r="KP38" t="s">
        <v>36182</v>
      </c>
      <c r="KQ38" t="s">
        <v>36182</v>
      </c>
      <c r="KR38" t="s">
        <v>36182</v>
      </c>
      <c r="KS38" t="s">
        <v>36182</v>
      </c>
      <c r="KT38" t="s">
        <v>36182</v>
      </c>
      <c r="KU38" s="23" t="str">
        <f>IF(tblSubcategory[[#This Row],[EN]]="",IF(tblSubcategory[[#This Row],[EN]]="",tblSubcategory[[#This Row],[DE]],tblSubcategory[[#This Row],[EN]]),tblSubcategory[[#This Row],[EN]])</f>
        <v>0401 Energy and energy sources</v>
      </c>
      <c r="KV38" t="s">
        <v>36183</v>
      </c>
      <c r="KX38" t="s">
        <v>36181</v>
      </c>
      <c r="KY38" t="s">
        <v>36182</v>
      </c>
      <c r="KZ38" t="s">
        <v>36182</v>
      </c>
      <c r="LA38" t="s">
        <v>36182</v>
      </c>
      <c r="LB38" t="s">
        <v>36182</v>
      </c>
      <c r="LC38" t="s">
        <v>36182</v>
      </c>
      <c r="LD38" t="s">
        <v>36182</v>
      </c>
      <c r="LE38" t="s">
        <v>36182</v>
      </c>
      <c r="LF38" s="23" t="str">
        <f>IF(tblSubcategory2[[#This Row],[EN]]="",IF(tblSubcategory2[[#This Row],[EN]]="",tblSubcategory2[[#This Row],[DE]],tblSubcategory2[[#This Row],[EN]]),tblSubcategory2[[#This Row],[EN]])</f>
        <v>0401 Energy and energy sources</v>
      </c>
      <c r="LG38" t="s">
        <v>36183</v>
      </c>
      <c r="PE38" s="98"/>
      <c r="PF38" s="98"/>
      <c r="PG38" s="98"/>
      <c r="PH38" s="98"/>
      <c r="PI38" s="98"/>
      <c r="PJ38" s="98"/>
      <c r="PK38" s="98"/>
      <c r="PL38" s="98"/>
      <c r="PM38" s="98"/>
      <c r="PN38" s="98"/>
      <c r="PO38" s="98"/>
      <c r="PP38" s="98"/>
      <c r="PQ38" s="98"/>
      <c r="PR38" s="98"/>
      <c r="PS38" s="98"/>
      <c r="PT38" s="98"/>
      <c r="PU38" s="98"/>
      <c r="QR38" s="191" t="s">
        <v>36184</v>
      </c>
      <c r="QS38" s="20"/>
      <c r="QT38" s="259">
        <v>32</v>
      </c>
      <c r="QU38" s="20"/>
      <c r="QW38" s="128"/>
      <c r="QY38" s="128"/>
      <c r="QZ38" s="195" t="s">
        <v>36185</v>
      </c>
      <c r="RA38" s="20"/>
      <c r="RB38" s="195">
        <v>32</v>
      </c>
      <c r="RC38" s="20"/>
      <c r="RD38" t="s">
        <v>36186</v>
      </c>
      <c r="RE38" t="s">
        <v>36187</v>
      </c>
      <c r="SJ38" t="s">
        <v>36188</v>
      </c>
      <c r="SK38" t="s">
        <v>36188</v>
      </c>
      <c r="SL38" t="s">
        <v>36188</v>
      </c>
      <c r="SN38" t="str">
        <f>IF(tblDistrict[[#This Row],[RO]]="",IF(tblDistrict[[#This Row],[EN]]="",tblDistrict[[#This Row],[DE]],tblDistrict[[#This Row],[EN]]),tblDistrict[[#This Row],[RO]])</f>
        <v>Mehedinti</v>
      </c>
      <c r="SO38" t="s">
        <v>36188</v>
      </c>
      <c r="TM38" s="125" t="s">
        <v>36189</v>
      </c>
      <c r="TN38" s="126" t="s">
        <v>34772</v>
      </c>
    </row>
    <row r="39" spans="3:534" x14ac:dyDescent="0.3">
      <c r="C39" t="s">
        <v>36190</v>
      </c>
      <c r="D39" t="s">
        <v>36191</v>
      </c>
      <c r="E39" t="s">
        <v>36192</v>
      </c>
      <c r="AG39" t="s">
        <v>36062</v>
      </c>
      <c r="AH39" t="s">
        <v>36063</v>
      </c>
      <c r="AI39" t="s">
        <v>36064</v>
      </c>
      <c r="AJ39" t="s">
        <v>36065</v>
      </c>
      <c r="AK39" t="s">
        <v>36065</v>
      </c>
      <c r="AL39" t="s">
        <v>36066</v>
      </c>
      <c r="AM39" t="s">
        <v>36067</v>
      </c>
      <c r="AN39" t="s">
        <v>36068</v>
      </c>
      <c r="AO39" t="s">
        <v>36069</v>
      </c>
      <c r="AP39" t="s">
        <v>44865</v>
      </c>
      <c r="AQ39" t="s">
        <v>44866</v>
      </c>
      <c r="AR39" t="s">
        <v>44867</v>
      </c>
      <c r="AS39" t="s">
        <v>44868</v>
      </c>
      <c r="AT39" t="s">
        <v>44865</v>
      </c>
      <c r="AU39" t="s">
        <v>44869</v>
      </c>
      <c r="AV39" t="str">
        <f>IF(TblTaxCategory[[#This Row],[EN]]="",IF(TblTaxCategory[[#This Row],[EN]]="",TblTaxCategory[[#This Row],[DE]],TblTaxCategory[[#This Row],[EN]]),TblTaxCategory[[#This Row],[EN]])</f>
        <v>Chile: RUT Number</v>
      </c>
      <c r="AW39" t="s">
        <v>36070</v>
      </c>
      <c r="AY39" t="s">
        <v>36093</v>
      </c>
      <c r="BT39" t="s">
        <v>36200</v>
      </c>
      <c r="BZ39" t="s">
        <v>36200</v>
      </c>
      <c r="CE39" t="s">
        <v>36201</v>
      </c>
      <c r="GM39" t="s">
        <v>35452</v>
      </c>
      <c r="GN39" t="s">
        <v>36202</v>
      </c>
      <c r="GO39" t="s">
        <v>34476</v>
      </c>
      <c r="GP39" t="s">
        <v>34476</v>
      </c>
      <c r="GQ39" t="s">
        <v>34476</v>
      </c>
      <c r="GR39" s="219" t="s">
        <v>36203</v>
      </c>
      <c r="GS39" t="s">
        <v>34476</v>
      </c>
      <c r="GT39" t="s">
        <v>34476</v>
      </c>
      <c r="GU39" t="s">
        <v>35494</v>
      </c>
      <c r="GV39" t="s">
        <v>35615</v>
      </c>
      <c r="GW39" t="s">
        <v>36204</v>
      </c>
      <c r="GX39" t="s">
        <v>36205</v>
      </c>
      <c r="GY39" t="s">
        <v>36206</v>
      </c>
      <c r="GZ39" t="s">
        <v>35494</v>
      </c>
      <c r="HA39" t="s">
        <v>36207</v>
      </c>
      <c r="HB39" t="s">
        <v>36208</v>
      </c>
      <c r="HD39" t="s">
        <v>36208</v>
      </c>
      <c r="KM39" t="s">
        <v>36209</v>
      </c>
      <c r="KN39" t="s">
        <v>36210</v>
      </c>
      <c r="KO39" t="s">
        <v>36210</v>
      </c>
      <c r="KP39" t="s">
        <v>36210</v>
      </c>
      <c r="KQ39" t="s">
        <v>36210</v>
      </c>
      <c r="KR39" t="s">
        <v>36210</v>
      </c>
      <c r="KS39" t="s">
        <v>36210</v>
      </c>
      <c r="KT39" t="s">
        <v>36210</v>
      </c>
      <c r="KU39" s="23" t="str">
        <f>IF(tblSubcategory[[#This Row],[EN]]="",IF(tblSubcategory[[#This Row],[EN]]="",tblSubcategory[[#This Row],[DE]],tblSubcategory[[#This Row],[EN]]),tblSubcategory[[#This Row],[EN]])</f>
        <v>0402 working clothes</v>
      </c>
      <c r="KV39" t="s">
        <v>36211</v>
      </c>
      <c r="KX39" t="s">
        <v>36209</v>
      </c>
      <c r="KY39" t="s">
        <v>36210</v>
      </c>
      <c r="KZ39" t="s">
        <v>36210</v>
      </c>
      <c r="LA39" t="s">
        <v>36210</v>
      </c>
      <c r="LB39" t="s">
        <v>36210</v>
      </c>
      <c r="LC39" t="s">
        <v>36210</v>
      </c>
      <c r="LD39" t="s">
        <v>36210</v>
      </c>
      <c r="LE39" t="s">
        <v>36210</v>
      </c>
      <c r="LF39" s="23" t="str">
        <f>IF(tblSubcategory2[[#This Row],[EN]]="",IF(tblSubcategory2[[#This Row],[EN]]="",tblSubcategory2[[#This Row],[DE]],tblSubcategory2[[#This Row],[EN]]),tblSubcategory2[[#This Row],[EN]])</f>
        <v>0402 working clothes</v>
      </c>
      <c r="LG39" t="s">
        <v>36211</v>
      </c>
      <c r="PE39" s="98"/>
      <c r="PF39" s="98"/>
      <c r="PG39" s="98"/>
      <c r="PH39" s="98"/>
      <c r="PI39" s="98"/>
      <c r="PJ39" s="98"/>
      <c r="PK39" s="98"/>
      <c r="PL39" s="98"/>
      <c r="PM39" s="98"/>
      <c r="PN39" s="98"/>
      <c r="PO39" s="98"/>
      <c r="PP39" s="98"/>
      <c r="PQ39" s="98"/>
      <c r="PR39" s="98"/>
      <c r="PS39" s="98"/>
      <c r="PT39" s="98"/>
      <c r="PU39" s="98"/>
      <c r="QR39" s="191" t="s">
        <v>36212</v>
      </c>
      <c r="QS39" s="20"/>
      <c r="QT39" s="258">
        <v>33</v>
      </c>
      <c r="QU39" s="20"/>
      <c r="QW39" s="128"/>
      <c r="QY39" s="128"/>
      <c r="QZ39" s="195" t="s">
        <v>36162</v>
      </c>
      <c r="RA39" s="20"/>
      <c r="RB39" s="195">
        <v>33</v>
      </c>
      <c r="RC39" s="20"/>
      <c r="RD39" t="s">
        <v>36213</v>
      </c>
      <c r="RE39" t="s">
        <v>36214</v>
      </c>
      <c r="SJ39" t="s">
        <v>36215</v>
      </c>
      <c r="SK39" t="s">
        <v>36215</v>
      </c>
      <c r="SL39" t="s">
        <v>36215</v>
      </c>
      <c r="SN39" t="str">
        <f>IF(tblDistrict[[#This Row],[RO]]="",IF(tblDistrict[[#This Row],[EN]]="",tblDistrict[[#This Row],[DE]],tblDistrict[[#This Row],[EN]]),tblDistrict[[#This Row],[RO]])</f>
        <v>Mures</v>
      </c>
      <c r="SO39" t="s">
        <v>36215</v>
      </c>
      <c r="TM39" s="225" t="s">
        <v>36216</v>
      </c>
      <c r="TN39" s="226" t="s">
        <v>35775</v>
      </c>
    </row>
    <row r="40" spans="3:534" x14ac:dyDescent="0.3">
      <c r="C40" t="s">
        <v>36217</v>
      </c>
      <c r="D40" t="s">
        <v>36218</v>
      </c>
      <c r="E40" t="s">
        <v>36219</v>
      </c>
      <c r="AG40" t="s">
        <v>36092</v>
      </c>
      <c r="AH40" t="s">
        <v>36093</v>
      </c>
      <c r="AI40" t="s">
        <v>36094</v>
      </c>
      <c r="AJ40" t="s">
        <v>36095</v>
      </c>
      <c r="AK40" t="s">
        <v>36096</v>
      </c>
      <c r="AL40" t="s">
        <v>36097</v>
      </c>
      <c r="AM40" t="s">
        <v>36098</v>
      </c>
      <c r="AN40" t="s">
        <v>36099</v>
      </c>
      <c r="AO40" t="s">
        <v>36100</v>
      </c>
      <c r="AP40" t="s">
        <v>44870</v>
      </c>
      <c r="AQ40" t="s">
        <v>44871</v>
      </c>
      <c r="AR40" t="s">
        <v>44872</v>
      </c>
      <c r="AS40" t="s">
        <v>44873</v>
      </c>
      <c r="AT40" t="s">
        <v>44874</v>
      </c>
      <c r="AU40" t="s">
        <v>44875</v>
      </c>
      <c r="AV40" t="str">
        <f>IF(TblTaxCategory[[#This Row],[EN]]="",IF(TblTaxCategory[[#This Row],[EN]]="",TblTaxCategory[[#This Row],[DE]],TblTaxCategory[[#This Row],[EN]]),TblTaxCategory[[#This Row],[EN]])</f>
        <v>China: Tax Number</v>
      </c>
      <c r="AW40" t="s">
        <v>36092</v>
      </c>
      <c r="AY40" t="s">
        <v>36093</v>
      </c>
      <c r="BT40" t="s">
        <v>36230</v>
      </c>
      <c r="BZ40" t="s">
        <v>36230</v>
      </c>
      <c r="CE40" t="s">
        <v>36231</v>
      </c>
      <c r="GM40" t="s">
        <v>36176</v>
      </c>
      <c r="GN40" t="s">
        <v>34476</v>
      </c>
      <c r="GO40" t="s">
        <v>34476</v>
      </c>
      <c r="GP40" t="s">
        <v>34476</v>
      </c>
      <c r="GQ40" t="s">
        <v>34476</v>
      </c>
      <c r="GR40" s="219" t="s">
        <v>36232</v>
      </c>
      <c r="GS40" t="s">
        <v>34476</v>
      </c>
      <c r="GT40" t="s">
        <v>34476</v>
      </c>
      <c r="GU40" t="s">
        <v>35534</v>
      </c>
      <c r="GV40" t="s">
        <v>35648</v>
      </c>
      <c r="GW40" t="s">
        <v>36233</v>
      </c>
      <c r="GX40" t="s">
        <v>36234</v>
      </c>
      <c r="GY40" t="s">
        <v>36235</v>
      </c>
      <c r="GZ40" t="s">
        <v>35534</v>
      </c>
      <c r="HA40" t="s">
        <v>36236</v>
      </c>
      <c r="HB40" t="s">
        <v>36237</v>
      </c>
      <c r="HD40" t="s">
        <v>36237</v>
      </c>
      <c r="KM40" t="s">
        <v>36238</v>
      </c>
      <c r="KN40" t="s">
        <v>36239</v>
      </c>
      <c r="KO40" t="s">
        <v>36239</v>
      </c>
      <c r="KP40" t="s">
        <v>36239</v>
      </c>
      <c r="KQ40" t="s">
        <v>36239</v>
      </c>
      <c r="KR40" t="s">
        <v>36239</v>
      </c>
      <c r="KS40" t="s">
        <v>36239</v>
      </c>
      <c r="KT40" t="s">
        <v>36239</v>
      </c>
      <c r="KU40" s="23" t="str">
        <f>IF(tblSubcategory[[#This Row],[EN]]="",IF(tblSubcategory[[#This Row],[EN]]="",tblSubcategory[[#This Row],[DE]],tblSubcategory[[#This Row],[EN]]),tblSubcategory[[#This Row],[EN]])</f>
        <v>0403 Personal protective equipment</v>
      </c>
      <c r="KV40" t="s">
        <v>36240</v>
      </c>
      <c r="KX40" t="s">
        <v>36238</v>
      </c>
      <c r="KY40" t="s">
        <v>36239</v>
      </c>
      <c r="KZ40" t="s">
        <v>36239</v>
      </c>
      <c r="LA40" t="s">
        <v>36239</v>
      </c>
      <c r="LB40" t="s">
        <v>36239</v>
      </c>
      <c r="LC40" t="s">
        <v>36239</v>
      </c>
      <c r="LD40" t="s">
        <v>36239</v>
      </c>
      <c r="LE40" t="s">
        <v>36239</v>
      </c>
      <c r="LF40" s="23" t="str">
        <f>IF(tblSubcategory2[[#This Row],[EN]]="",IF(tblSubcategory2[[#This Row],[EN]]="",tblSubcategory2[[#This Row],[DE]],tblSubcategory2[[#This Row],[EN]]),tblSubcategory2[[#This Row],[EN]])</f>
        <v>0403 Personal protective equipment</v>
      </c>
      <c r="LG40" t="s">
        <v>36240</v>
      </c>
      <c r="PE40" s="98"/>
      <c r="PF40" s="98"/>
      <c r="PG40" s="98"/>
      <c r="PH40" s="98"/>
      <c r="PI40" s="98"/>
      <c r="PJ40" s="98"/>
      <c r="PK40" s="98"/>
      <c r="PL40" s="98"/>
      <c r="PM40" s="98"/>
      <c r="PN40" s="98"/>
      <c r="PO40" s="98"/>
      <c r="PP40" s="98"/>
      <c r="PQ40" s="98"/>
      <c r="PR40" s="98"/>
      <c r="PS40" s="98"/>
      <c r="PT40" s="98"/>
      <c r="PU40" s="98"/>
      <c r="QR40" s="191" t="s">
        <v>36241</v>
      </c>
      <c r="QS40" s="20"/>
      <c r="QT40" s="259">
        <v>34</v>
      </c>
      <c r="QU40" s="20"/>
      <c r="QW40" s="128"/>
      <c r="QY40" s="128"/>
      <c r="QZ40" s="195" t="s">
        <v>36184</v>
      </c>
      <c r="RA40" s="20"/>
      <c r="RB40" s="195">
        <v>34</v>
      </c>
      <c r="RC40" s="20"/>
      <c r="RD40" t="s">
        <v>36242</v>
      </c>
      <c r="RE40" t="s">
        <v>36243</v>
      </c>
      <c r="SJ40" t="s">
        <v>36244</v>
      </c>
      <c r="SK40" t="s">
        <v>36244</v>
      </c>
      <c r="SL40" t="s">
        <v>36244</v>
      </c>
      <c r="SN40" t="str">
        <f>IF(tblDistrict[[#This Row],[RO]]="",IF(tblDistrict[[#This Row],[EN]]="",tblDistrict[[#This Row],[DE]],tblDistrict[[#This Row],[EN]]),tblDistrict[[#This Row],[RO]])</f>
        <v>Neamt</v>
      </c>
      <c r="SO40" t="s">
        <v>36244</v>
      </c>
      <c r="TM40" s="227" t="s">
        <v>36245</v>
      </c>
      <c r="TN40" s="228" t="s">
        <v>35359</v>
      </c>
    </row>
    <row r="41" spans="3:534" x14ac:dyDescent="0.3">
      <c r="C41" t="s">
        <v>36246</v>
      </c>
      <c r="D41" t="s">
        <v>36247</v>
      </c>
      <c r="E41" t="s">
        <v>36248</v>
      </c>
      <c r="AG41" t="s">
        <v>36120</v>
      </c>
      <c r="AH41" t="s">
        <v>36093</v>
      </c>
      <c r="AI41" t="s">
        <v>36094</v>
      </c>
      <c r="AJ41" t="s">
        <v>36095</v>
      </c>
      <c r="AK41" t="s">
        <v>36096</v>
      </c>
      <c r="AL41" t="s">
        <v>36097</v>
      </c>
      <c r="AM41" t="s">
        <v>36098</v>
      </c>
      <c r="AN41" t="s">
        <v>36099</v>
      </c>
      <c r="AO41" t="s">
        <v>36100</v>
      </c>
      <c r="AP41" t="s">
        <v>44870</v>
      </c>
      <c r="AQ41" t="s">
        <v>44871</v>
      </c>
      <c r="AR41" t="s">
        <v>44872</v>
      </c>
      <c r="AS41" t="s">
        <v>44873</v>
      </c>
      <c r="AT41" t="s">
        <v>44874</v>
      </c>
      <c r="AU41" t="s">
        <v>44875</v>
      </c>
      <c r="AV41" t="str">
        <f>IF(TblTaxCategory[[#This Row],[EN]]="",IF(TblTaxCategory[[#This Row],[EN]]="",TblTaxCategory[[#This Row],[DE]],TblTaxCategory[[#This Row],[EN]]),TblTaxCategory[[#This Row],[EN]])</f>
        <v>China: Tax Number</v>
      </c>
      <c r="AW41" t="s">
        <v>36121</v>
      </c>
      <c r="AY41" t="s">
        <v>36142</v>
      </c>
      <c r="BT41" t="s">
        <v>36258</v>
      </c>
      <c r="BZ41" t="s">
        <v>36258</v>
      </c>
      <c r="GM41" t="s">
        <v>35494</v>
      </c>
      <c r="GN41" t="s">
        <v>34476</v>
      </c>
      <c r="GO41" t="s">
        <v>34476</v>
      </c>
      <c r="GP41" t="s">
        <v>34476</v>
      </c>
      <c r="GQ41" t="s">
        <v>34476</v>
      </c>
      <c r="GR41" s="219" t="s">
        <v>36259</v>
      </c>
      <c r="GS41" t="s">
        <v>34476</v>
      </c>
      <c r="GT41" t="s">
        <v>34476</v>
      </c>
      <c r="GU41" t="s">
        <v>35825</v>
      </c>
      <c r="GV41" t="s">
        <v>35688</v>
      </c>
      <c r="GW41" t="s">
        <v>36260</v>
      </c>
      <c r="GX41" t="s">
        <v>36261</v>
      </c>
      <c r="GY41" t="s">
        <v>36262</v>
      </c>
      <c r="GZ41" t="s">
        <v>35825</v>
      </c>
      <c r="HA41" t="s">
        <v>35725</v>
      </c>
      <c r="HB41" t="s">
        <v>36263</v>
      </c>
      <c r="HD41" t="s">
        <v>36263</v>
      </c>
      <c r="KM41" t="s">
        <v>36264</v>
      </c>
      <c r="KN41" t="s">
        <v>36265</v>
      </c>
      <c r="KO41" t="s">
        <v>36265</v>
      </c>
      <c r="KP41" t="s">
        <v>36265</v>
      </c>
      <c r="KQ41" t="s">
        <v>36265</v>
      </c>
      <c r="KR41" t="s">
        <v>36265</v>
      </c>
      <c r="KS41" t="s">
        <v>36265</v>
      </c>
      <c r="KT41" t="s">
        <v>36265</v>
      </c>
      <c r="KU41" s="23" t="str">
        <f>IF(tblSubcategory[[#This Row],[EN]]="",IF(tblSubcategory[[#This Row],[EN]]="",tblSubcategory[[#This Row],[DE]],tblSubcategory[[#This Row],[EN]]),tblSubcategory[[#This Row],[EN]])</f>
        <v>0404 Maintenance of outside facilities</v>
      </c>
      <c r="KV41" t="s">
        <v>36266</v>
      </c>
      <c r="KX41" t="s">
        <v>36264</v>
      </c>
      <c r="KY41" t="s">
        <v>36265</v>
      </c>
      <c r="KZ41" t="s">
        <v>36265</v>
      </c>
      <c r="LA41" t="s">
        <v>36265</v>
      </c>
      <c r="LB41" t="s">
        <v>36265</v>
      </c>
      <c r="LC41" t="s">
        <v>36265</v>
      </c>
      <c r="LD41" t="s">
        <v>36265</v>
      </c>
      <c r="LE41" t="s">
        <v>36265</v>
      </c>
      <c r="LF41" s="23" t="str">
        <f>IF(tblSubcategory2[[#This Row],[EN]]="",IF(tblSubcategory2[[#This Row],[EN]]="",tblSubcategory2[[#This Row],[DE]],tblSubcategory2[[#This Row],[EN]]),tblSubcategory2[[#This Row],[EN]])</f>
        <v>0404 Maintenance of outside facilities</v>
      </c>
      <c r="LG41" t="s">
        <v>36266</v>
      </c>
      <c r="PE41" s="98"/>
      <c r="PF41" s="98"/>
      <c r="PG41" s="98"/>
      <c r="PH41" s="98"/>
      <c r="PI41" s="98"/>
      <c r="PJ41" s="98"/>
      <c r="PK41" s="98"/>
      <c r="PL41" s="98"/>
      <c r="PM41" s="98"/>
      <c r="PN41" s="98"/>
      <c r="PO41" s="98"/>
      <c r="PP41" s="98"/>
      <c r="PQ41" s="98"/>
      <c r="PR41" s="98"/>
      <c r="PS41" s="98"/>
      <c r="PT41" s="98"/>
      <c r="PU41" s="98"/>
      <c r="QR41" s="191" t="s">
        <v>36267</v>
      </c>
      <c r="QS41" s="20"/>
      <c r="QT41" s="258">
        <v>35</v>
      </c>
      <c r="QU41" s="20"/>
      <c r="QW41" s="128"/>
      <c r="QY41" s="128"/>
      <c r="QZ41" s="195" t="s">
        <v>36212</v>
      </c>
      <c r="RA41" s="20"/>
      <c r="RB41" s="195">
        <v>35</v>
      </c>
      <c r="RC41" s="20"/>
      <c r="RD41" t="s">
        <v>36268</v>
      </c>
      <c r="RE41" t="s">
        <v>36269</v>
      </c>
      <c r="SJ41" t="s">
        <v>36270</v>
      </c>
      <c r="SK41" t="s">
        <v>36270</v>
      </c>
      <c r="SL41" t="s">
        <v>36270</v>
      </c>
      <c r="SN41" t="str">
        <f>IF(tblDistrict[[#This Row],[RO]]="",IF(tblDistrict[[#This Row],[EN]]="",tblDistrict[[#This Row],[DE]],tblDistrict[[#This Row],[EN]]),tblDistrict[[#This Row],[RO]])</f>
        <v>Olt</v>
      </c>
      <c r="SO41" t="s">
        <v>36270</v>
      </c>
      <c r="TM41" s="125" t="s">
        <v>36271</v>
      </c>
      <c r="TN41" s="126" t="s">
        <v>35359</v>
      </c>
    </row>
    <row r="42" spans="3:534" x14ac:dyDescent="0.3">
      <c r="C42" t="s">
        <v>35627</v>
      </c>
      <c r="D42" t="s">
        <v>36272</v>
      </c>
      <c r="E42" t="s">
        <v>36273</v>
      </c>
      <c r="AG42" t="s">
        <v>37490</v>
      </c>
      <c r="AH42" t="s">
        <v>37491</v>
      </c>
      <c r="AI42" t="s">
        <v>37492</v>
      </c>
      <c r="AJ42" t="s">
        <v>37493</v>
      </c>
      <c r="AK42" t="s">
        <v>37494</v>
      </c>
      <c r="AL42" t="s">
        <v>37495</v>
      </c>
      <c r="AM42" t="s">
        <v>37496</v>
      </c>
      <c r="AN42" t="s">
        <v>37497</v>
      </c>
      <c r="AO42" t="s">
        <v>37498</v>
      </c>
      <c r="AP42" t="s">
        <v>45140</v>
      </c>
      <c r="AQ42" t="s">
        <v>45141</v>
      </c>
      <c r="AR42" t="s">
        <v>45142</v>
      </c>
      <c r="AS42" t="s">
        <v>45143</v>
      </c>
      <c r="AT42" t="s">
        <v>45144</v>
      </c>
      <c r="AU42" t="s">
        <v>45145</v>
      </c>
      <c r="AV42" t="str">
        <f>IF(TblTaxCategory[[#This Row],[EN]]="",IF(TblTaxCategory[[#This Row],[EN]]="",TblTaxCategory[[#This Row],[DE]],TblTaxCategory[[#This Row],[EN]]),TblTaxCategory[[#This Row],[EN]])</f>
        <v>Colombia: NIT Number</v>
      </c>
      <c r="AW42" t="s">
        <v>37499</v>
      </c>
      <c r="AY42" t="s">
        <v>36171</v>
      </c>
      <c r="BT42" t="s">
        <v>36284</v>
      </c>
      <c r="BZ42" t="s">
        <v>36284</v>
      </c>
      <c r="GM42" t="s">
        <v>35534</v>
      </c>
      <c r="GN42" t="s">
        <v>34476</v>
      </c>
      <c r="GO42" t="s">
        <v>34476</v>
      </c>
      <c r="GP42" t="s">
        <v>34476</v>
      </c>
      <c r="GQ42" t="s">
        <v>34476</v>
      </c>
      <c r="GR42" s="219" t="s">
        <v>36285</v>
      </c>
      <c r="GS42" t="s">
        <v>34476</v>
      </c>
      <c r="GT42" t="s">
        <v>34476</v>
      </c>
      <c r="GU42" t="s">
        <v>35855</v>
      </c>
      <c r="GV42" t="s">
        <v>34695</v>
      </c>
      <c r="GW42" t="s">
        <v>36286</v>
      </c>
      <c r="GX42" t="s">
        <v>36287</v>
      </c>
      <c r="GY42" t="s">
        <v>36288</v>
      </c>
      <c r="GZ42" t="s">
        <v>35855</v>
      </c>
      <c r="HA42" t="s">
        <v>36289</v>
      </c>
      <c r="HB42" t="s">
        <v>36290</v>
      </c>
      <c r="HD42" t="s">
        <v>36290</v>
      </c>
      <c r="KM42" t="s">
        <v>36291</v>
      </c>
      <c r="KN42" t="s">
        <v>36292</v>
      </c>
      <c r="KO42" t="s">
        <v>36292</v>
      </c>
      <c r="KP42" t="s">
        <v>36292</v>
      </c>
      <c r="KQ42" t="s">
        <v>36292</v>
      </c>
      <c r="KR42" t="s">
        <v>36292</v>
      </c>
      <c r="KS42" t="s">
        <v>36292</v>
      </c>
      <c r="KT42" t="s">
        <v>36292</v>
      </c>
      <c r="KU42" s="23" t="str">
        <f>IF(tblSubcategory[[#This Row],[EN]]="",IF(tblSubcategory[[#This Row],[EN]]="",tblSubcategory[[#This Row],[DE]],tblSubcategory[[#This Row],[EN]]),tblSubcategory[[#This Row],[EN]])</f>
        <v>0405 Containers</v>
      </c>
      <c r="KV42" t="s">
        <v>36293</v>
      </c>
      <c r="KX42" t="s">
        <v>36291</v>
      </c>
      <c r="KY42" t="s">
        <v>36292</v>
      </c>
      <c r="KZ42" t="s">
        <v>36292</v>
      </c>
      <c r="LA42" t="s">
        <v>36292</v>
      </c>
      <c r="LB42" t="s">
        <v>36292</v>
      </c>
      <c r="LC42" t="s">
        <v>36292</v>
      </c>
      <c r="LD42" t="s">
        <v>36292</v>
      </c>
      <c r="LE42" t="s">
        <v>36292</v>
      </c>
      <c r="LF42" s="23" t="str">
        <f>IF(tblSubcategory2[[#This Row],[EN]]="",IF(tblSubcategory2[[#This Row],[EN]]="",tblSubcategory2[[#This Row],[DE]],tblSubcategory2[[#This Row],[EN]]),tblSubcategory2[[#This Row],[EN]])</f>
        <v>0405 Containers</v>
      </c>
      <c r="LG42" t="s">
        <v>36293</v>
      </c>
      <c r="PE42" s="98"/>
      <c r="PF42" s="98"/>
      <c r="PG42" s="98"/>
      <c r="PH42" s="98"/>
      <c r="PI42" s="98"/>
      <c r="PJ42" s="98"/>
      <c r="PK42" s="98"/>
      <c r="PL42" s="98"/>
      <c r="PM42" s="98"/>
      <c r="PN42" s="98"/>
      <c r="PO42" s="98"/>
      <c r="PP42" s="98"/>
      <c r="PQ42" s="98"/>
      <c r="PR42" s="98"/>
      <c r="PS42" s="98"/>
      <c r="PT42" s="98"/>
      <c r="PU42" s="98"/>
      <c r="QR42" s="191" t="s">
        <v>36294</v>
      </c>
      <c r="QS42" s="20"/>
      <c r="QT42" s="259">
        <v>36</v>
      </c>
      <c r="QU42" s="20"/>
      <c r="QW42" s="128"/>
      <c r="QY42" s="128"/>
      <c r="QZ42" s="195" t="s">
        <v>36295</v>
      </c>
      <c r="RA42" s="20"/>
      <c r="RB42" s="195">
        <v>36</v>
      </c>
      <c r="RC42" s="20"/>
      <c r="RD42" t="s">
        <v>36296</v>
      </c>
      <c r="RE42" t="s">
        <v>35583</v>
      </c>
      <c r="SJ42" t="s">
        <v>36297</v>
      </c>
      <c r="SK42" t="s">
        <v>36297</v>
      </c>
      <c r="SL42" t="s">
        <v>36297</v>
      </c>
      <c r="SN42" t="str">
        <f>IF(tblDistrict[[#This Row],[RO]]="",IF(tblDistrict[[#This Row],[EN]]="",tblDistrict[[#This Row],[DE]],tblDistrict[[#This Row],[EN]]),tblDistrict[[#This Row],[RO]])</f>
        <v>Prahova</v>
      </c>
      <c r="SO42" t="s">
        <v>36297</v>
      </c>
      <c r="TM42" s="225" t="s">
        <v>36298</v>
      </c>
      <c r="TN42" s="226" t="s">
        <v>34940</v>
      </c>
    </row>
    <row r="43" spans="3:534" x14ac:dyDescent="0.3">
      <c r="C43" t="s">
        <v>36299</v>
      </c>
      <c r="D43" t="s">
        <v>36300</v>
      </c>
      <c r="E43" t="s">
        <v>36301</v>
      </c>
      <c r="AG43" t="s">
        <v>36141</v>
      </c>
      <c r="AH43" t="s">
        <v>36142</v>
      </c>
      <c r="AI43" t="s">
        <v>36143</v>
      </c>
      <c r="AJ43" t="s">
        <v>36144</v>
      </c>
      <c r="AK43" t="s">
        <v>36145</v>
      </c>
      <c r="AL43" t="s">
        <v>36146</v>
      </c>
      <c r="AM43" t="s">
        <v>36147</v>
      </c>
      <c r="AN43" t="s">
        <v>36148</v>
      </c>
      <c r="AO43" t="s">
        <v>36149</v>
      </c>
      <c r="AP43" t="s">
        <v>44876</v>
      </c>
      <c r="AQ43" t="s">
        <v>44877</v>
      </c>
      <c r="AR43" t="s">
        <v>44878</v>
      </c>
      <c r="AS43" t="s">
        <v>44879</v>
      </c>
      <c r="AT43" t="s">
        <v>44880</v>
      </c>
      <c r="AU43" t="s">
        <v>44881</v>
      </c>
      <c r="AV43" t="str">
        <f>IF(TblTaxCategory[[#This Row],[EN]]="",IF(TblTaxCategory[[#This Row],[EN]]="",TblTaxCategory[[#This Row],[DE]],TblTaxCategory[[#This Row],[EN]]),TblTaxCategory[[#This Row],[EN]])</f>
        <v>Costa Rica: Tax Identification Number</v>
      </c>
      <c r="AW43" t="s">
        <v>36150</v>
      </c>
      <c r="AY43" t="s">
        <v>36194</v>
      </c>
      <c r="BT43" t="s">
        <v>36311</v>
      </c>
      <c r="BZ43" t="s">
        <v>36311</v>
      </c>
      <c r="GM43" t="s">
        <v>35825</v>
      </c>
      <c r="GN43" t="s">
        <v>34476</v>
      </c>
      <c r="GO43" t="s">
        <v>34476</v>
      </c>
      <c r="GP43" t="s">
        <v>34476</v>
      </c>
      <c r="GQ43" t="s">
        <v>34476</v>
      </c>
      <c r="GR43" s="219" t="s">
        <v>36312</v>
      </c>
      <c r="GS43" t="s">
        <v>34476</v>
      </c>
      <c r="GT43" t="s">
        <v>34476</v>
      </c>
      <c r="GU43" t="s">
        <v>35884</v>
      </c>
      <c r="GV43" t="s">
        <v>35768</v>
      </c>
      <c r="GW43" t="s">
        <v>36313</v>
      </c>
      <c r="GX43" t="s">
        <v>36314</v>
      </c>
      <c r="GY43" t="s">
        <v>35140</v>
      </c>
      <c r="GZ43" t="s">
        <v>35884</v>
      </c>
      <c r="HA43" t="s">
        <v>36315</v>
      </c>
      <c r="HB43" t="s">
        <v>36316</v>
      </c>
      <c r="HD43" t="s">
        <v>36316</v>
      </c>
      <c r="KM43" t="s">
        <v>36317</v>
      </c>
      <c r="KN43" t="s">
        <v>36318</v>
      </c>
      <c r="KO43" t="s">
        <v>36318</v>
      </c>
      <c r="KP43" t="s">
        <v>36318</v>
      </c>
      <c r="KQ43" t="s">
        <v>36318</v>
      </c>
      <c r="KR43" t="s">
        <v>36318</v>
      </c>
      <c r="KS43" t="s">
        <v>36318</v>
      </c>
      <c r="KT43" t="s">
        <v>36318</v>
      </c>
      <c r="KU43" s="23" t="str">
        <f>IF(tblSubcategory[[#This Row],[EN]]="",IF(tblSubcategory[[#This Row],[EN]]="",tblSubcategory[[#This Row],[DE]],tblSubcategory[[#This Row],[EN]]),tblSubcategory[[#This Row],[EN]])</f>
        <v>0406 Financial Services</v>
      </c>
      <c r="KV43" t="s">
        <v>36319</v>
      </c>
      <c r="KX43" t="s">
        <v>36317</v>
      </c>
      <c r="KY43" t="s">
        <v>36318</v>
      </c>
      <c r="KZ43" t="s">
        <v>36318</v>
      </c>
      <c r="LA43" t="s">
        <v>36318</v>
      </c>
      <c r="LB43" t="s">
        <v>36318</v>
      </c>
      <c r="LC43" t="s">
        <v>36318</v>
      </c>
      <c r="LD43" t="s">
        <v>36318</v>
      </c>
      <c r="LE43" t="s">
        <v>36318</v>
      </c>
      <c r="LF43" s="23" t="str">
        <f>IF(tblSubcategory2[[#This Row],[EN]]="",IF(tblSubcategory2[[#This Row],[EN]]="",tblSubcategory2[[#This Row],[DE]],tblSubcategory2[[#This Row],[EN]]),tblSubcategory2[[#This Row],[EN]])</f>
        <v>0406 Financial Services</v>
      </c>
      <c r="LG43" t="s">
        <v>36319</v>
      </c>
      <c r="PE43" s="98"/>
      <c r="PF43" s="98"/>
      <c r="PG43" s="98"/>
      <c r="PH43" s="98"/>
      <c r="PI43" s="98"/>
      <c r="PJ43" s="98"/>
      <c r="PK43" s="98"/>
      <c r="PL43" s="98"/>
      <c r="PM43" s="98"/>
      <c r="PN43" s="98"/>
      <c r="PO43" s="98"/>
      <c r="PP43" s="98"/>
      <c r="PQ43" s="98"/>
      <c r="PR43" s="98"/>
      <c r="PS43" s="98"/>
      <c r="PT43" s="98"/>
      <c r="PU43" s="98"/>
      <c r="QR43" s="191" t="s">
        <v>36320</v>
      </c>
      <c r="QS43" s="20"/>
      <c r="QT43" s="258">
        <v>37</v>
      </c>
      <c r="QU43" s="20"/>
      <c r="QW43" s="128"/>
      <c r="QY43" s="128"/>
      <c r="QZ43" s="195" t="s">
        <v>36241</v>
      </c>
      <c r="RA43" s="20"/>
      <c r="RB43" s="195">
        <v>37</v>
      </c>
      <c r="RC43" s="20"/>
      <c r="RD43" t="s">
        <v>36321</v>
      </c>
      <c r="RE43" t="s">
        <v>36322</v>
      </c>
      <c r="SJ43" t="s">
        <v>36323</v>
      </c>
      <c r="SK43" t="s">
        <v>36323</v>
      </c>
      <c r="SL43" t="s">
        <v>36323</v>
      </c>
      <c r="SN43" t="str">
        <f>IF(tblDistrict[[#This Row],[RO]]="",IF(tblDistrict[[#This Row],[EN]]="",tblDistrict[[#This Row],[DE]],tblDistrict[[#This Row],[EN]]),tblDistrict[[#This Row],[RO]])</f>
        <v>Satu Mare</v>
      </c>
      <c r="SO43" t="s">
        <v>36323</v>
      </c>
      <c r="TM43" s="227" t="s">
        <v>294</v>
      </c>
      <c r="TN43" s="228" t="s">
        <v>35628</v>
      </c>
    </row>
    <row r="44" spans="3:534" x14ac:dyDescent="0.3">
      <c r="C44" t="s">
        <v>36324</v>
      </c>
      <c r="D44" t="s">
        <v>36325</v>
      </c>
      <c r="E44" t="s">
        <v>36326</v>
      </c>
      <c r="AG44" t="s">
        <v>36451</v>
      </c>
      <c r="AH44" t="s">
        <v>36452</v>
      </c>
      <c r="AI44" t="s">
        <v>36453</v>
      </c>
      <c r="AJ44" t="s">
        <v>36454</v>
      </c>
      <c r="AL44" t="s">
        <v>36455</v>
      </c>
      <c r="AO44" t="s">
        <v>36456</v>
      </c>
      <c r="AP44" t="s">
        <v>44934</v>
      </c>
      <c r="AQ44" t="s">
        <v>44935</v>
      </c>
      <c r="AR44" t="s">
        <v>44936</v>
      </c>
      <c r="AS44" t="s">
        <v>44937</v>
      </c>
      <c r="AT44" t="s">
        <v>44938</v>
      </c>
      <c r="AU44" t="s">
        <v>44939</v>
      </c>
      <c r="AV44" t="str">
        <f>IF(TblTaxCategory[[#This Row],[EN]]="",IF(TblTaxCategory[[#This Row],[EN]]="",TblTaxCategory[[#This Row],[DE]],TblTaxCategory[[#This Row],[EN]]),TblTaxCategory[[#This Row],[EN]])</f>
        <v>Cote d'Ivoire: Tax Identification Number</v>
      </c>
      <c r="AW44" t="s">
        <v>36457</v>
      </c>
      <c r="AY44" t="s">
        <v>36221</v>
      </c>
      <c r="BT44" t="s">
        <v>36335</v>
      </c>
      <c r="BZ44" t="s">
        <v>36335</v>
      </c>
      <c r="GM44" t="s">
        <v>35855</v>
      </c>
      <c r="GN44" t="s">
        <v>34476</v>
      </c>
      <c r="GO44" t="s">
        <v>34476</v>
      </c>
      <c r="GP44" t="s">
        <v>34476</v>
      </c>
      <c r="GQ44" t="s">
        <v>34476</v>
      </c>
      <c r="GR44" s="219" t="s">
        <v>36336</v>
      </c>
      <c r="GS44" t="s">
        <v>34476</v>
      </c>
      <c r="GT44" t="s">
        <v>34476</v>
      </c>
      <c r="GU44" t="s">
        <v>35137</v>
      </c>
      <c r="GV44" t="s">
        <v>35802</v>
      </c>
      <c r="GW44" t="s">
        <v>36337</v>
      </c>
      <c r="GX44" t="s">
        <v>36338</v>
      </c>
      <c r="GY44" t="s">
        <v>35222</v>
      </c>
      <c r="GZ44" t="s">
        <v>35137</v>
      </c>
      <c r="HA44" t="s">
        <v>36339</v>
      </c>
      <c r="HB44" t="s">
        <v>36340</v>
      </c>
      <c r="HD44" t="s">
        <v>36340</v>
      </c>
      <c r="KM44" t="s">
        <v>36341</v>
      </c>
      <c r="KN44" t="s">
        <v>36342</v>
      </c>
      <c r="KO44" t="s">
        <v>36342</v>
      </c>
      <c r="KP44" t="s">
        <v>36342</v>
      </c>
      <c r="KQ44" t="s">
        <v>36342</v>
      </c>
      <c r="KR44" t="s">
        <v>36342</v>
      </c>
      <c r="KS44" t="s">
        <v>36342</v>
      </c>
      <c r="KT44" t="s">
        <v>36342</v>
      </c>
      <c r="KU44" s="23" t="str">
        <f>IF(tblSubcategory[[#This Row],[EN]]="",IF(tblSubcategory[[#This Row],[EN]]="",tblSubcategory[[#This Row],[DE]],tblSubcategory[[#This Row],[EN]]),tblSubcategory[[#This Row],[EN]])</f>
        <v>0407 Caretaking services</v>
      </c>
      <c r="KV44" t="s">
        <v>36343</v>
      </c>
      <c r="KX44" t="s">
        <v>36341</v>
      </c>
      <c r="KY44" t="s">
        <v>36342</v>
      </c>
      <c r="KZ44" t="s">
        <v>36342</v>
      </c>
      <c r="LA44" t="s">
        <v>36342</v>
      </c>
      <c r="LB44" t="s">
        <v>36342</v>
      </c>
      <c r="LC44" t="s">
        <v>36342</v>
      </c>
      <c r="LD44" t="s">
        <v>36342</v>
      </c>
      <c r="LE44" t="s">
        <v>36342</v>
      </c>
      <c r="LF44" s="23" t="str">
        <f>IF(tblSubcategory2[[#This Row],[EN]]="",IF(tblSubcategory2[[#This Row],[EN]]="",tblSubcategory2[[#This Row],[DE]],tblSubcategory2[[#This Row],[EN]]),tblSubcategory2[[#This Row],[EN]])</f>
        <v>0407 Caretaking services</v>
      </c>
      <c r="LG44" t="s">
        <v>36343</v>
      </c>
      <c r="PE44" s="98"/>
      <c r="PF44" s="98"/>
      <c r="PG44" s="98"/>
      <c r="PH44" s="98"/>
      <c r="PI44" s="98"/>
      <c r="PJ44" s="98"/>
      <c r="PK44" s="98"/>
      <c r="PL44" s="98"/>
      <c r="PM44" s="98"/>
      <c r="PN44" s="98"/>
      <c r="PO44" s="98"/>
      <c r="PP44" s="98"/>
      <c r="PQ44" s="98"/>
      <c r="PR44" s="98"/>
      <c r="PS44" s="98"/>
      <c r="PT44" s="98"/>
      <c r="PU44" s="98"/>
      <c r="QR44" s="191" t="s">
        <v>36344</v>
      </c>
      <c r="QS44" s="20"/>
      <c r="QT44" s="259">
        <v>38</v>
      </c>
      <c r="QU44" s="20"/>
      <c r="QW44" s="128"/>
      <c r="QY44" s="128"/>
      <c r="QZ44" s="195" t="s">
        <v>36267</v>
      </c>
      <c r="RA44" s="20"/>
      <c r="RB44" s="195">
        <v>38</v>
      </c>
      <c r="RC44" s="20"/>
      <c r="RD44" t="s">
        <v>36345</v>
      </c>
      <c r="RE44" t="s">
        <v>36346</v>
      </c>
      <c r="SJ44" t="s">
        <v>36347</v>
      </c>
      <c r="SK44" t="s">
        <v>36347</v>
      </c>
      <c r="SL44" t="s">
        <v>36347</v>
      </c>
      <c r="SN44" t="str">
        <f>IF(tblDistrict[[#This Row],[RO]]="",IF(tblDistrict[[#This Row],[EN]]="",tblDistrict[[#This Row],[DE]],tblDistrict[[#This Row],[EN]]),tblDistrict[[#This Row],[RO]])</f>
        <v>Salaj</v>
      </c>
      <c r="SO44" t="s">
        <v>36347</v>
      </c>
      <c r="TM44" s="125" t="s">
        <v>36348</v>
      </c>
      <c r="TN44" s="126" t="s">
        <v>34940</v>
      </c>
    </row>
    <row r="45" spans="3:534" x14ac:dyDescent="0.3">
      <c r="C45" t="s">
        <v>36349</v>
      </c>
      <c r="D45" t="s">
        <v>36350</v>
      </c>
      <c r="E45" t="s">
        <v>36351</v>
      </c>
      <c r="AG45" t="s">
        <v>37538</v>
      </c>
      <c r="AH45" t="s">
        <v>37539</v>
      </c>
      <c r="AI45" t="s">
        <v>37540</v>
      </c>
      <c r="AJ45" t="s">
        <v>37541</v>
      </c>
      <c r="AK45" t="s">
        <v>37542</v>
      </c>
      <c r="AL45" t="s">
        <v>37543</v>
      </c>
      <c r="AM45" t="s">
        <v>37544</v>
      </c>
      <c r="AN45" t="s">
        <v>37545</v>
      </c>
      <c r="AO45" t="s">
        <v>37546</v>
      </c>
      <c r="AP45" t="s">
        <v>45152</v>
      </c>
      <c r="AQ45" t="s">
        <v>45153</v>
      </c>
      <c r="AR45" t="s">
        <v>45154</v>
      </c>
      <c r="AS45" t="s">
        <v>45155</v>
      </c>
      <c r="AT45" t="s">
        <v>45156</v>
      </c>
      <c r="AU45" t="s">
        <v>45157</v>
      </c>
      <c r="AV45" t="str">
        <f>IF(TblTaxCategory[[#This Row],[EN]]="",IF(TblTaxCategory[[#This Row],[EN]]="",TblTaxCategory[[#This Row],[DE]],TblTaxCategory[[#This Row],[EN]]),TblTaxCategory[[#This Row],[EN]])</f>
        <v>Croatia : VAT Registration Number</v>
      </c>
      <c r="AW45" t="s">
        <v>37514</v>
      </c>
      <c r="AY45" t="s">
        <v>36250</v>
      </c>
      <c r="BT45" t="s">
        <v>36361</v>
      </c>
      <c r="BZ45" t="s">
        <v>36361</v>
      </c>
      <c r="GM45" t="s">
        <v>35884</v>
      </c>
      <c r="GN45" t="s">
        <v>34476</v>
      </c>
      <c r="GO45" t="s">
        <v>34476</v>
      </c>
      <c r="GP45" t="s">
        <v>34476</v>
      </c>
      <c r="GQ45" t="s">
        <v>34476</v>
      </c>
      <c r="GR45" s="219" t="s">
        <v>36362</v>
      </c>
      <c r="GS45" t="s">
        <v>34476</v>
      </c>
      <c r="GT45" t="s">
        <v>34476</v>
      </c>
      <c r="GU45" t="s">
        <v>35617</v>
      </c>
      <c r="GV45" t="s">
        <v>35827</v>
      </c>
      <c r="GW45" t="s">
        <v>36363</v>
      </c>
      <c r="GX45" t="s">
        <v>36364</v>
      </c>
      <c r="GY45" t="s">
        <v>35450</v>
      </c>
      <c r="GZ45" t="s">
        <v>35617</v>
      </c>
      <c r="HA45" t="s">
        <v>36365</v>
      </c>
      <c r="HB45" t="s">
        <v>36366</v>
      </c>
      <c r="HD45" t="s">
        <v>36366</v>
      </c>
      <c r="KM45" t="s">
        <v>36367</v>
      </c>
      <c r="KN45" t="s">
        <v>36368</v>
      </c>
      <c r="KO45" t="s">
        <v>36368</v>
      </c>
      <c r="KP45" t="s">
        <v>36368</v>
      </c>
      <c r="KQ45" t="s">
        <v>36368</v>
      </c>
      <c r="KR45" t="s">
        <v>36368</v>
      </c>
      <c r="KS45" t="s">
        <v>36368</v>
      </c>
      <c r="KT45" t="s">
        <v>36368</v>
      </c>
      <c r="KU45" s="23" t="str">
        <f>IF(tblSubcategory[[#This Row],[EN]]="",IF(tblSubcategory[[#This Row],[EN]]="",tblSubcategory[[#This Row],[DE]],tblSubcategory[[#This Row],[EN]]),tblSubcategory[[#This Row],[EN]])</f>
        <v>0408 Personnel services</v>
      </c>
      <c r="KV45" t="s">
        <v>35951</v>
      </c>
      <c r="KX45" t="s">
        <v>36367</v>
      </c>
      <c r="KY45" t="s">
        <v>36368</v>
      </c>
      <c r="KZ45" t="s">
        <v>36368</v>
      </c>
      <c r="LA45" t="s">
        <v>36368</v>
      </c>
      <c r="LB45" t="s">
        <v>36368</v>
      </c>
      <c r="LC45" t="s">
        <v>36368</v>
      </c>
      <c r="LD45" t="s">
        <v>36368</v>
      </c>
      <c r="LE45" t="s">
        <v>36368</v>
      </c>
      <c r="LF45" s="23" t="str">
        <f>IF(tblSubcategory2[[#This Row],[EN]]="",IF(tblSubcategory2[[#This Row],[EN]]="",tblSubcategory2[[#This Row],[DE]],tblSubcategory2[[#This Row],[EN]]),tblSubcategory2[[#This Row],[EN]])</f>
        <v>0408 Personnel services</v>
      </c>
      <c r="LG45" t="s">
        <v>35951</v>
      </c>
      <c r="PE45" s="98"/>
      <c r="PF45" s="98"/>
      <c r="PG45" s="98"/>
      <c r="PH45" s="98"/>
      <c r="PI45" s="98"/>
      <c r="PJ45" s="98"/>
      <c r="PK45" s="98"/>
      <c r="PL45" s="98"/>
      <c r="PM45" s="98"/>
      <c r="PN45" s="98"/>
      <c r="PO45" s="98"/>
      <c r="PP45" s="98"/>
      <c r="PQ45" s="98"/>
      <c r="PR45" s="98"/>
      <c r="PS45" s="98"/>
      <c r="PT45" s="98"/>
      <c r="PU45" s="98"/>
      <c r="QR45" s="191" t="s">
        <v>36369</v>
      </c>
      <c r="QS45" s="20"/>
      <c r="QT45" s="258">
        <v>39</v>
      </c>
      <c r="QU45" s="20"/>
      <c r="QW45" s="128"/>
      <c r="QY45" s="128"/>
      <c r="QZ45" s="195" t="s">
        <v>36294</v>
      </c>
      <c r="RA45" s="20"/>
      <c r="RB45" s="195">
        <v>39</v>
      </c>
      <c r="RC45" s="20"/>
      <c r="RD45" t="s">
        <v>36370</v>
      </c>
      <c r="RE45" t="s">
        <v>36371</v>
      </c>
      <c r="SJ45" t="s">
        <v>36372</v>
      </c>
      <c r="SK45" t="s">
        <v>36372</v>
      </c>
      <c r="SL45" t="s">
        <v>36372</v>
      </c>
      <c r="SN45" t="str">
        <f>IF(tblDistrict[[#This Row],[RO]]="",IF(tblDistrict[[#This Row],[EN]]="",tblDistrict[[#This Row],[DE]],tblDistrict[[#This Row],[EN]]),tblDistrict[[#This Row],[RO]])</f>
        <v>Sibiu</v>
      </c>
      <c r="SO45" t="s">
        <v>36372</v>
      </c>
      <c r="TM45" s="225" t="s">
        <v>36373</v>
      </c>
      <c r="TN45" s="226" t="s">
        <v>35418</v>
      </c>
    </row>
    <row r="46" spans="3:534" x14ac:dyDescent="0.3">
      <c r="C46" t="s">
        <v>36374</v>
      </c>
      <c r="D46" t="s">
        <v>36375</v>
      </c>
      <c r="E46" t="s">
        <v>36376</v>
      </c>
      <c r="AG46" t="s">
        <v>37514</v>
      </c>
      <c r="AH46" t="s">
        <v>37515</v>
      </c>
      <c r="AI46" t="s">
        <v>37516</v>
      </c>
      <c r="AJ46" t="s">
        <v>37517</v>
      </c>
      <c r="AK46" t="s">
        <v>37518</v>
      </c>
      <c r="AL46" t="s">
        <v>37519</v>
      </c>
      <c r="AM46" t="s">
        <v>37520</v>
      </c>
      <c r="AN46" t="s">
        <v>37521</v>
      </c>
      <c r="AO46" t="s">
        <v>37522</v>
      </c>
      <c r="AP46" t="s">
        <v>45146</v>
      </c>
      <c r="AQ46" t="s">
        <v>45147</v>
      </c>
      <c r="AR46" t="s">
        <v>45148</v>
      </c>
      <c r="AS46" t="s">
        <v>45149</v>
      </c>
      <c r="AT46" t="s">
        <v>45150</v>
      </c>
      <c r="AU46" t="s">
        <v>45151</v>
      </c>
      <c r="AV46" t="str">
        <f>IF(TblTaxCategory[[#This Row],[EN]]="",IF(TblTaxCategory[[#This Row],[EN]]="",TblTaxCategory[[#This Row],[DE]],TblTaxCategory[[#This Row],[EN]]),TblTaxCategory[[#This Row],[EN]])</f>
        <v>Croatia: OIB Number</v>
      </c>
      <c r="AW46" t="s">
        <v>37523</v>
      </c>
      <c r="AY46" t="s">
        <v>36386</v>
      </c>
      <c r="BT46" t="s">
        <v>36387</v>
      </c>
      <c r="BZ46" t="s">
        <v>36387</v>
      </c>
      <c r="GM46" t="s">
        <v>35137</v>
      </c>
      <c r="GN46" t="s">
        <v>34476</v>
      </c>
      <c r="GO46" t="s">
        <v>34476</v>
      </c>
      <c r="GP46" t="s">
        <v>34476</v>
      </c>
      <c r="GQ46" t="s">
        <v>34476</v>
      </c>
      <c r="GR46" s="219" t="s">
        <v>36388</v>
      </c>
      <c r="GS46" t="s">
        <v>34476</v>
      </c>
      <c r="GT46" t="s">
        <v>34476</v>
      </c>
      <c r="GU46" t="s">
        <v>36389</v>
      </c>
      <c r="GV46" t="s">
        <v>35857</v>
      </c>
      <c r="GW46" t="s">
        <v>36390</v>
      </c>
      <c r="GX46" t="s">
        <v>36391</v>
      </c>
      <c r="GY46" t="s">
        <v>35648</v>
      </c>
      <c r="GZ46" t="s">
        <v>36389</v>
      </c>
      <c r="HA46" t="s">
        <v>36392</v>
      </c>
      <c r="HB46" t="s">
        <v>36393</v>
      </c>
      <c r="HD46" t="s">
        <v>36393</v>
      </c>
      <c r="KM46" t="s">
        <v>36394</v>
      </c>
      <c r="KN46" t="s">
        <v>36395</v>
      </c>
      <c r="KO46" t="s">
        <v>36395</v>
      </c>
      <c r="KP46" t="s">
        <v>36395</v>
      </c>
      <c r="KQ46" t="s">
        <v>36395</v>
      </c>
      <c r="KR46" t="s">
        <v>36395</v>
      </c>
      <c r="KS46" t="s">
        <v>36395</v>
      </c>
      <c r="KT46" t="s">
        <v>36395</v>
      </c>
      <c r="KU46" s="23" t="str">
        <f>IF(tblSubcategory[[#This Row],[EN]]="",IF(tblSubcategory[[#This Row],[EN]]="",tblSubcategory[[#This Row],[DE]],tblSubcategory[[#This Row],[EN]]),tblSubcategory[[#This Row],[EN]])</f>
        <v>0409 Cleaning and hygiene</v>
      </c>
      <c r="KV46" t="s">
        <v>36396</v>
      </c>
      <c r="KX46" t="s">
        <v>36394</v>
      </c>
      <c r="KY46" t="s">
        <v>36395</v>
      </c>
      <c r="KZ46" t="s">
        <v>36395</v>
      </c>
      <c r="LA46" t="s">
        <v>36395</v>
      </c>
      <c r="LB46" t="s">
        <v>36395</v>
      </c>
      <c r="LC46" t="s">
        <v>36395</v>
      </c>
      <c r="LD46" t="s">
        <v>36395</v>
      </c>
      <c r="LE46" t="s">
        <v>36395</v>
      </c>
      <c r="LF46" s="23" t="str">
        <f>IF(tblSubcategory2[[#This Row],[EN]]="",IF(tblSubcategory2[[#This Row],[EN]]="",tblSubcategory2[[#This Row],[DE]],tblSubcategory2[[#This Row],[EN]]),tblSubcategory2[[#This Row],[EN]])</f>
        <v>0409 Cleaning and hygiene</v>
      </c>
      <c r="LG46" t="s">
        <v>36396</v>
      </c>
      <c r="PE46" s="98"/>
      <c r="PF46" s="98"/>
      <c r="PG46" s="98"/>
      <c r="PH46" s="98"/>
      <c r="PI46" s="98"/>
      <c r="PJ46" s="98"/>
      <c r="PK46" s="98"/>
      <c r="PL46" s="98"/>
      <c r="PM46" s="98"/>
      <c r="PN46" s="98"/>
      <c r="PO46" s="98"/>
      <c r="PP46" s="98"/>
      <c r="PQ46" s="98"/>
      <c r="PR46" s="98"/>
      <c r="PS46" s="98"/>
      <c r="PT46" s="98"/>
      <c r="PU46" s="98"/>
      <c r="QR46" s="191" t="s">
        <v>36397</v>
      </c>
      <c r="QS46" s="20"/>
      <c r="QT46" s="259">
        <v>40</v>
      </c>
      <c r="QU46" s="20"/>
      <c r="QW46" s="128"/>
      <c r="QY46" s="128"/>
      <c r="QZ46" s="195" t="s">
        <v>36320</v>
      </c>
      <c r="RA46" s="20"/>
      <c r="RB46" s="195">
        <v>40</v>
      </c>
      <c r="RC46" s="20"/>
      <c r="RD46" t="s">
        <v>36398</v>
      </c>
      <c r="RE46" t="s">
        <v>36399</v>
      </c>
      <c r="SJ46" t="s">
        <v>36400</v>
      </c>
      <c r="SK46" t="s">
        <v>36400</v>
      </c>
      <c r="SL46" t="s">
        <v>36400</v>
      </c>
      <c r="SN46" t="str">
        <f>IF(tblDistrict[[#This Row],[RO]]="",IF(tblDistrict[[#This Row],[EN]]="",tblDistrict[[#This Row],[DE]],tblDistrict[[#This Row],[EN]]),tblDistrict[[#This Row],[RO]])</f>
        <v>Suceava</v>
      </c>
      <c r="SO46" t="s">
        <v>36400</v>
      </c>
      <c r="TM46" s="227" t="s">
        <v>36401</v>
      </c>
      <c r="TN46" s="228" t="s">
        <v>34772</v>
      </c>
    </row>
    <row r="47" spans="3:534" x14ac:dyDescent="0.3">
      <c r="C47" t="s">
        <v>36402</v>
      </c>
      <c r="D47" t="s">
        <v>36403</v>
      </c>
      <c r="E47" t="s">
        <v>36404</v>
      </c>
      <c r="AG47" t="s">
        <v>36170</v>
      </c>
      <c r="AI47" t="s">
        <v>36171</v>
      </c>
      <c r="AP47" t="s">
        <v>34476</v>
      </c>
      <c r="AQ47" t="s">
        <v>34476</v>
      </c>
      <c r="AR47" t="s">
        <v>34476</v>
      </c>
      <c r="AS47" t="s">
        <v>34476</v>
      </c>
      <c r="AT47" t="s">
        <v>34476</v>
      </c>
      <c r="AU47" t="s">
        <v>34476</v>
      </c>
      <c r="AV47" t="str">
        <f>IF(TblTaxCategory[[#This Row],[EN]]="",IF(TblTaxCategory[[#This Row],[EN]]="",TblTaxCategory[[#This Row],[DE]],TblTaxCategory[[#This Row],[EN]]),TblTaxCategory[[#This Row],[EN]])</f>
        <v>Cuba: Tax Identification Number</v>
      </c>
      <c r="AW47" t="s">
        <v>36172</v>
      </c>
      <c r="AY47" t="s">
        <v>36353</v>
      </c>
      <c r="BT47" t="s">
        <v>36414</v>
      </c>
      <c r="BZ47" t="s">
        <v>36414</v>
      </c>
      <c r="GM47" t="s">
        <v>35617</v>
      </c>
      <c r="GN47" t="s">
        <v>34476</v>
      </c>
      <c r="GO47" t="s">
        <v>34476</v>
      </c>
      <c r="GP47" t="s">
        <v>34476</v>
      </c>
      <c r="GQ47" t="s">
        <v>34476</v>
      </c>
      <c r="GR47" s="219" t="s">
        <v>36415</v>
      </c>
      <c r="GS47" t="s">
        <v>34476</v>
      </c>
      <c r="GT47" t="s">
        <v>34476</v>
      </c>
      <c r="GU47" t="s">
        <v>36416</v>
      </c>
      <c r="GV47" t="s">
        <v>35886</v>
      </c>
      <c r="GW47" t="s">
        <v>36417</v>
      </c>
      <c r="GX47" t="s">
        <v>36418</v>
      </c>
      <c r="GY47" t="s">
        <v>35827</v>
      </c>
      <c r="GZ47" t="s">
        <v>36416</v>
      </c>
      <c r="HA47" t="s">
        <v>36419</v>
      </c>
      <c r="HB47" t="s">
        <v>36420</v>
      </c>
      <c r="HD47" t="s">
        <v>36420</v>
      </c>
      <c r="KM47" t="s">
        <v>36421</v>
      </c>
      <c r="KN47" t="s">
        <v>36422</v>
      </c>
      <c r="KO47" t="s">
        <v>36422</v>
      </c>
      <c r="KP47" t="s">
        <v>36422</v>
      </c>
      <c r="KQ47" t="s">
        <v>36422</v>
      </c>
      <c r="KR47" t="s">
        <v>36422</v>
      </c>
      <c r="KS47" t="s">
        <v>36422</v>
      </c>
      <c r="KT47" t="s">
        <v>36422</v>
      </c>
      <c r="KU47" s="23" t="str">
        <f>IF(tblSubcategory[[#This Row],[EN]]="",IF(tblSubcategory[[#This Row],[EN]]="",tblSubcategory[[#This Row],[DE]],tblSubcategory[[#This Row],[EN]]),tblSubcategory[[#This Row],[EN]])</f>
        <v>0410 Pest control incl. parts/accessories</v>
      </c>
      <c r="KV47" t="s">
        <v>36423</v>
      </c>
      <c r="KX47" t="s">
        <v>36421</v>
      </c>
      <c r="KY47" t="s">
        <v>36422</v>
      </c>
      <c r="KZ47" t="s">
        <v>36422</v>
      </c>
      <c r="LA47" t="s">
        <v>36422</v>
      </c>
      <c r="LB47" t="s">
        <v>36422</v>
      </c>
      <c r="LC47" t="s">
        <v>36422</v>
      </c>
      <c r="LD47" t="s">
        <v>36422</v>
      </c>
      <c r="LE47" t="s">
        <v>36422</v>
      </c>
      <c r="LF47" s="23" t="str">
        <f>IF(tblSubcategory2[[#This Row],[EN]]="",IF(tblSubcategory2[[#This Row],[EN]]="",tblSubcategory2[[#This Row],[DE]],tblSubcategory2[[#This Row],[EN]]),tblSubcategory2[[#This Row],[EN]])</f>
        <v>0410 Pest control incl. parts/accessories</v>
      </c>
      <c r="LG47" t="s">
        <v>36423</v>
      </c>
      <c r="PE47" s="98"/>
      <c r="PF47" s="98"/>
      <c r="PG47" s="98"/>
      <c r="PH47" s="98"/>
      <c r="PI47" s="98"/>
      <c r="PJ47" s="98"/>
      <c r="PK47" s="98"/>
      <c r="PL47" s="98"/>
      <c r="PM47" s="98"/>
      <c r="PN47" s="98"/>
      <c r="PO47" s="98"/>
      <c r="PP47" s="98"/>
      <c r="PQ47" s="98"/>
      <c r="PR47" s="98"/>
      <c r="PS47" s="98"/>
      <c r="PT47" s="98"/>
      <c r="PU47" s="98"/>
      <c r="QR47" s="191" t="s">
        <v>36424</v>
      </c>
      <c r="QS47" s="20"/>
      <c r="QT47" s="258">
        <v>41</v>
      </c>
      <c r="QU47" s="20"/>
      <c r="QW47" s="128"/>
      <c r="QY47" s="128"/>
      <c r="QZ47" s="195" t="s">
        <v>36344</v>
      </c>
      <c r="RA47" s="20"/>
      <c r="RB47" s="195">
        <v>41</v>
      </c>
      <c r="RC47" s="20"/>
      <c r="RD47" t="s">
        <v>36425</v>
      </c>
      <c r="RE47" t="s">
        <v>36426</v>
      </c>
      <c r="SJ47" t="s">
        <v>36427</v>
      </c>
      <c r="SK47" t="s">
        <v>36427</v>
      </c>
      <c r="SL47" t="s">
        <v>36427</v>
      </c>
      <c r="SN47" t="str">
        <f>IF(tblDistrict[[#This Row],[RO]]="",IF(tblDistrict[[#This Row],[EN]]="",tblDistrict[[#This Row],[DE]],tblDistrict[[#This Row],[EN]]),tblDistrict[[#This Row],[RO]])</f>
        <v>Teleorman</v>
      </c>
      <c r="SO47" t="s">
        <v>36427</v>
      </c>
      <c r="TM47" s="125" t="s">
        <v>36428</v>
      </c>
      <c r="TN47" s="126" t="s">
        <v>35999</v>
      </c>
    </row>
    <row r="48" spans="3:534" x14ac:dyDescent="0.3">
      <c r="C48" t="s">
        <v>36429</v>
      </c>
      <c r="D48" t="s">
        <v>36430</v>
      </c>
      <c r="E48" t="s">
        <v>36431</v>
      </c>
      <c r="AG48" t="s">
        <v>36193</v>
      </c>
      <c r="AH48" t="s">
        <v>36194</v>
      </c>
      <c r="AI48" t="s">
        <v>36195</v>
      </c>
      <c r="AJ48" t="s">
        <v>36196</v>
      </c>
      <c r="AL48" t="s">
        <v>36197</v>
      </c>
      <c r="AO48" t="s">
        <v>36198</v>
      </c>
      <c r="AP48" t="s">
        <v>44882</v>
      </c>
      <c r="AQ48" t="s">
        <v>44883</v>
      </c>
      <c r="AR48" t="s">
        <v>44884</v>
      </c>
      <c r="AS48" t="s">
        <v>44885</v>
      </c>
      <c r="AT48" t="s">
        <v>44886</v>
      </c>
      <c r="AU48" t="s">
        <v>44887</v>
      </c>
      <c r="AV48" t="str">
        <f>IF(TblTaxCategory[[#This Row],[EN]]="",IF(TblTaxCategory[[#This Row],[EN]]="",TblTaxCategory[[#This Row],[DE]],TblTaxCategory[[#This Row],[EN]]),TblTaxCategory[[#This Row],[EN]])</f>
        <v>Curacao: Tax Identification Number</v>
      </c>
      <c r="AW48" t="s">
        <v>36199</v>
      </c>
      <c r="AY48" t="s">
        <v>36378</v>
      </c>
      <c r="BT48" t="s">
        <v>36435</v>
      </c>
      <c r="BZ48" t="s">
        <v>36435</v>
      </c>
      <c r="GM48" t="s">
        <v>36389</v>
      </c>
      <c r="GN48" t="s">
        <v>34476</v>
      </c>
      <c r="GO48" t="s">
        <v>34476</v>
      </c>
      <c r="GP48" t="s">
        <v>34476</v>
      </c>
      <c r="GQ48" t="s">
        <v>34476</v>
      </c>
      <c r="GR48" s="219" t="s">
        <v>36436</v>
      </c>
      <c r="GS48" t="s">
        <v>34476</v>
      </c>
      <c r="GT48" t="s">
        <v>34476</v>
      </c>
      <c r="GU48" t="s">
        <v>36437</v>
      </c>
      <c r="GV48" t="s">
        <v>35913</v>
      </c>
      <c r="GW48" t="s">
        <v>36438</v>
      </c>
      <c r="GX48" t="s">
        <v>35342</v>
      </c>
      <c r="GY48" t="s">
        <v>35969</v>
      </c>
      <c r="GZ48" t="s">
        <v>36437</v>
      </c>
      <c r="HA48" t="s">
        <v>36439</v>
      </c>
      <c r="HB48" t="s">
        <v>36440</v>
      </c>
      <c r="HD48" t="s">
        <v>36440</v>
      </c>
      <c r="KM48" t="s">
        <v>36441</v>
      </c>
      <c r="KN48" t="s">
        <v>36442</v>
      </c>
      <c r="KO48" t="s">
        <v>36442</v>
      </c>
      <c r="KP48" t="s">
        <v>36442</v>
      </c>
      <c r="KQ48" t="s">
        <v>36442</v>
      </c>
      <c r="KR48" t="s">
        <v>36442</v>
      </c>
      <c r="KS48" t="s">
        <v>36442</v>
      </c>
      <c r="KT48" t="s">
        <v>36442</v>
      </c>
      <c r="KU48" s="23" t="str">
        <f>IF(tblSubcategory[[#This Row],[EN]]="",IF(tblSubcategory[[#This Row],[EN]]="",tblSubcategory[[#This Row],[DE]],tblSubcategory[[#This Row],[EN]]),tblSubcategory[[#This Row],[EN]])</f>
        <v>0411 Security services</v>
      </c>
      <c r="KV48" t="s">
        <v>36443</v>
      </c>
      <c r="KX48" t="s">
        <v>36441</v>
      </c>
      <c r="KY48" t="s">
        <v>36442</v>
      </c>
      <c r="KZ48" t="s">
        <v>36442</v>
      </c>
      <c r="LA48" t="s">
        <v>36442</v>
      </c>
      <c r="LB48" t="s">
        <v>36442</v>
      </c>
      <c r="LC48" t="s">
        <v>36442</v>
      </c>
      <c r="LD48" t="s">
        <v>36442</v>
      </c>
      <c r="LE48" t="s">
        <v>36442</v>
      </c>
      <c r="LF48" s="23" t="str">
        <f>IF(tblSubcategory2[[#This Row],[EN]]="",IF(tblSubcategory2[[#This Row],[EN]]="",tblSubcategory2[[#This Row],[DE]],tblSubcategory2[[#This Row],[EN]]),tblSubcategory2[[#This Row],[EN]])</f>
        <v>0411 Security services</v>
      </c>
      <c r="LG48" t="s">
        <v>36443</v>
      </c>
      <c r="PE48" s="98"/>
      <c r="PF48" s="98"/>
      <c r="PG48" s="98"/>
      <c r="PH48" s="98"/>
      <c r="PI48" s="98"/>
      <c r="PJ48" s="98"/>
      <c r="PK48" s="98"/>
      <c r="PL48" s="98"/>
      <c r="PM48" s="98"/>
      <c r="PN48" s="98"/>
      <c r="PO48" s="98"/>
      <c r="PP48" s="98"/>
      <c r="PQ48" s="98"/>
      <c r="PR48" s="98"/>
      <c r="PS48" s="98"/>
      <c r="PT48" s="98"/>
      <c r="PU48" s="98"/>
      <c r="QR48" s="191" t="s">
        <v>36444</v>
      </c>
      <c r="QS48" s="20"/>
      <c r="QT48" s="259">
        <v>42</v>
      </c>
      <c r="QU48" s="20"/>
      <c r="QW48" s="128"/>
      <c r="QY48" s="128"/>
      <c r="QZ48" s="195" t="s">
        <v>36369</v>
      </c>
      <c r="RA48" s="20"/>
      <c r="RB48" s="195">
        <v>42</v>
      </c>
      <c r="RC48" s="20"/>
      <c r="RD48" t="s">
        <v>36445</v>
      </c>
      <c r="RE48" t="s">
        <v>36446</v>
      </c>
      <c r="SJ48" t="s">
        <v>36447</v>
      </c>
      <c r="SK48" t="s">
        <v>36447</v>
      </c>
      <c r="SL48" t="s">
        <v>36447</v>
      </c>
      <c r="SN48" t="str">
        <f>IF(tblDistrict[[#This Row],[RO]]="",IF(tblDistrict[[#This Row],[EN]]="",tblDistrict[[#This Row],[DE]],tblDistrict[[#This Row],[EN]]),tblDistrict[[#This Row],[RO]])</f>
        <v>Timis</v>
      </c>
      <c r="SO48" t="s">
        <v>36447</v>
      </c>
      <c r="TM48" s="225" t="s">
        <v>36448</v>
      </c>
      <c r="TN48" s="226" t="s">
        <v>35359</v>
      </c>
    </row>
    <row r="49" spans="3:534" x14ac:dyDescent="0.3">
      <c r="C49" t="s">
        <v>35659</v>
      </c>
      <c r="D49" t="s">
        <v>36449</v>
      </c>
      <c r="E49" t="s">
        <v>36450</v>
      </c>
      <c r="AG49" t="s">
        <v>39551</v>
      </c>
      <c r="AH49" t="s">
        <v>39552</v>
      </c>
      <c r="AI49" t="s">
        <v>39553</v>
      </c>
      <c r="AJ49" t="s">
        <v>39554</v>
      </c>
      <c r="AL49" t="s">
        <v>39555</v>
      </c>
      <c r="AO49" t="s">
        <v>39556</v>
      </c>
      <c r="AP49" t="s">
        <v>45793</v>
      </c>
      <c r="AQ49" t="s">
        <v>45794</v>
      </c>
      <c r="AR49" t="s">
        <v>45795</v>
      </c>
      <c r="AS49" t="s">
        <v>45796</v>
      </c>
      <c r="AT49" t="s">
        <v>45797</v>
      </c>
      <c r="AU49" t="s">
        <v>45798</v>
      </c>
      <c r="AV49" t="str">
        <f>IF(TblTaxCategory[[#This Row],[EN]]="",IF(TblTaxCategory[[#This Row],[EN]]="",TblTaxCategory[[#This Row],[DE]],TblTaxCategory[[#This Row],[EN]]),TblTaxCategory[[#This Row],[EN]])</f>
        <v>Cyprus: Tax Identification Code (TIC)</v>
      </c>
      <c r="AW49" t="s">
        <v>39551</v>
      </c>
      <c r="AY49" t="s">
        <v>36433</v>
      </c>
      <c r="BT49" t="s">
        <v>36458</v>
      </c>
      <c r="BZ49" t="s">
        <v>36458</v>
      </c>
      <c r="GM49" t="s">
        <v>36416</v>
      </c>
      <c r="GN49" t="s">
        <v>34476</v>
      </c>
      <c r="GO49" t="s">
        <v>34476</v>
      </c>
      <c r="GP49" t="s">
        <v>34476</v>
      </c>
      <c r="GQ49" t="s">
        <v>34476</v>
      </c>
      <c r="GR49" s="219" t="s">
        <v>36459</v>
      </c>
      <c r="GS49" t="s">
        <v>34476</v>
      </c>
      <c r="GT49" t="s">
        <v>34476</v>
      </c>
      <c r="GU49" t="s">
        <v>35940</v>
      </c>
      <c r="GV49" t="s">
        <v>35942</v>
      </c>
      <c r="GW49" t="s">
        <v>36460</v>
      </c>
      <c r="GX49" t="s">
        <v>36461</v>
      </c>
      <c r="GY49" t="s">
        <v>36106</v>
      </c>
      <c r="GZ49" t="s">
        <v>35940</v>
      </c>
      <c r="HA49" t="s">
        <v>36462</v>
      </c>
      <c r="HB49" t="s">
        <v>36463</v>
      </c>
      <c r="HD49" t="s">
        <v>36463</v>
      </c>
      <c r="KM49" t="s">
        <v>36464</v>
      </c>
      <c r="KN49" t="s">
        <v>36465</v>
      </c>
      <c r="KO49" t="s">
        <v>36465</v>
      </c>
      <c r="KP49" t="s">
        <v>36465</v>
      </c>
      <c r="KQ49" t="s">
        <v>36465</v>
      </c>
      <c r="KR49" t="s">
        <v>36465</v>
      </c>
      <c r="KS49" t="s">
        <v>36465</v>
      </c>
      <c r="KT49" t="s">
        <v>36465</v>
      </c>
      <c r="KU49" s="23" t="str">
        <f>IF(tblSubcategory[[#This Row],[EN]]="",IF(tblSubcategory[[#This Row],[EN]]="",tblSubcategory[[#This Row],[DE]],tblSubcategory[[#This Row],[EN]]),tblSubcategory[[#This Row],[EN]])</f>
        <v>0412 Disposal service</v>
      </c>
      <c r="KV49" t="s">
        <v>36466</v>
      </c>
      <c r="KX49" t="s">
        <v>36464</v>
      </c>
      <c r="KY49" t="s">
        <v>36465</v>
      </c>
      <c r="KZ49" t="s">
        <v>36465</v>
      </c>
      <c r="LA49" t="s">
        <v>36465</v>
      </c>
      <c r="LB49" t="s">
        <v>36465</v>
      </c>
      <c r="LC49" t="s">
        <v>36465</v>
      </c>
      <c r="LD49" t="s">
        <v>36465</v>
      </c>
      <c r="LE49" t="s">
        <v>36465</v>
      </c>
      <c r="LF49" s="23" t="str">
        <f>IF(tblSubcategory2[[#This Row],[EN]]="",IF(tblSubcategory2[[#This Row],[EN]]="",tblSubcategory2[[#This Row],[DE]],tblSubcategory2[[#This Row],[EN]]),tblSubcategory2[[#This Row],[EN]])</f>
        <v>0412 Disposal service</v>
      </c>
      <c r="LG49" t="s">
        <v>36466</v>
      </c>
      <c r="PE49" s="98"/>
      <c r="PF49" s="98"/>
      <c r="PG49" s="98"/>
      <c r="PH49" s="98"/>
      <c r="PI49" s="98"/>
      <c r="PJ49" s="98"/>
      <c r="PK49" s="98"/>
      <c r="PL49" s="98"/>
      <c r="PM49" s="98"/>
      <c r="PN49" s="98"/>
      <c r="PO49" s="98"/>
      <c r="PP49" s="98"/>
      <c r="PQ49" s="98"/>
      <c r="PR49" s="98"/>
      <c r="PS49" s="98"/>
      <c r="PT49" s="98"/>
      <c r="PU49" s="98"/>
      <c r="QR49" s="191" t="s">
        <v>36467</v>
      </c>
      <c r="QS49" s="20"/>
      <c r="QT49" s="258">
        <v>43</v>
      </c>
      <c r="QU49" s="20"/>
      <c r="QW49" s="128"/>
      <c r="QY49" s="128"/>
      <c r="QZ49" s="191" t="s">
        <v>36397</v>
      </c>
      <c r="RA49" s="20"/>
      <c r="RB49" s="195">
        <v>44</v>
      </c>
      <c r="RC49" s="20"/>
      <c r="RD49" t="s">
        <v>36468</v>
      </c>
      <c r="RE49" t="s">
        <v>36469</v>
      </c>
      <c r="SJ49" t="s">
        <v>36470</v>
      </c>
      <c r="SK49" t="s">
        <v>36470</v>
      </c>
      <c r="SL49" t="s">
        <v>36470</v>
      </c>
      <c r="SN49" t="str">
        <f>IF(tblDistrict[[#This Row],[RO]]="",IF(tblDistrict[[#This Row],[EN]]="",tblDistrict[[#This Row],[DE]],tblDistrict[[#This Row],[EN]]),tblDistrict[[#This Row],[RO]])</f>
        <v>Tulcea</v>
      </c>
      <c r="SO49" t="s">
        <v>36470</v>
      </c>
      <c r="TM49" s="227" t="s">
        <v>36471</v>
      </c>
      <c r="TN49" s="228" t="s">
        <v>36113</v>
      </c>
    </row>
    <row r="50" spans="3:534" x14ac:dyDescent="0.3">
      <c r="C50" t="s">
        <v>36472</v>
      </c>
      <c r="D50" t="s">
        <v>36473</v>
      </c>
      <c r="E50" t="s">
        <v>36474</v>
      </c>
      <c r="AG50" t="s">
        <v>39565</v>
      </c>
      <c r="AH50" t="s">
        <v>39566</v>
      </c>
      <c r="AI50" t="s">
        <v>39567</v>
      </c>
      <c r="AJ50" t="s">
        <v>39568</v>
      </c>
      <c r="AK50" t="s">
        <v>39569</v>
      </c>
      <c r="AL50" t="s">
        <v>39570</v>
      </c>
      <c r="AM50" t="s">
        <v>39571</v>
      </c>
      <c r="AN50" t="s">
        <v>39572</v>
      </c>
      <c r="AO50" t="s">
        <v>39573</v>
      </c>
      <c r="AP50" t="s">
        <v>45799</v>
      </c>
      <c r="AQ50" t="s">
        <v>45800</v>
      </c>
      <c r="AR50" t="s">
        <v>45801</v>
      </c>
      <c r="AS50" t="s">
        <v>45802</v>
      </c>
      <c r="AT50" t="s">
        <v>45803</v>
      </c>
      <c r="AU50" t="s">
        <v>45804</v>
      </c>
      <c r="AV50" t="str">
        <f>IF(TblTaxCategory[[#This Row],[EN]]="",IF(TblTaxCategory[[#This Row],[EN]]="",TblTaxCategory[[#This Row],[DE]],TblTaxCategory[[#This Row],[EN]]),TblTaxCategory[[#This Row],[EN]])</f>
        <v>Cyprus: VAT Registration Number</v>
      </c>
      <c r="AW50" t="s">
        <v>39565</v>
      </c>
      <c r="AY50" t="s">
        <v>36452</v>
      </c>
      <c r="BT50" t="s">
        <v>36482</v>
      </c>
      <c r="BZ50" t="s">
        <v>36482</v>
      </c>
      <c r="GM50" t="s">
        <v>36437</v>
      </c>
      <c r="GN50" t="s">
        <v>34476</v>
      </c>
      <c r="GO50" t="s">
        <v>34476</v>
      </c>
      <c r="GP50" t="s">
        <v>34476</v>
      </c>
      <c r="GQ50" t="s">
        <v>34476</v>
      </c>
      <c r="GR50" s="219" t="s">
        <v>36483</v>
      </c>
      <c r="GS50" t="s">
        <v>34476</v>
      </c>
      <c r="GT50" t="s">
        <v>34476</v>
      </c>
      <c r="GU50" t="s">
        <v>35967</v>
      </c>
      <c r="GV50" t="s">
        <v>35969</v>
      </c>
      <c r="GW50" t="s">
        <v>36484</v>
      </c>
      <c r="GX50" t="s">
        <v>36485</v>
      </c>
      <c r="GY50" t="s">
        <v>36486</v>
      </c>
      <c r="GZ50" t="s">
        <v>35967</v>
      </c>
      <c r="HA50" t="s">
        <v>36487</v>
      </c>
      <c r="HB50" t="s">
        <v>36488</v>
      </c>
      <c r="HD50" t="s">
        <v>36488</v>
      </c>
      <c r="KM50" t="s">
        <v>36489</v>
      </c>
      <c r="KN50" t="s">
        <v>36490</v>
      </c>
      <c r="KO50" t="s">
        <v>36490</v>
      </c>
      <c r="KP50" t="s">
        <v>36490</v>
      </c>
      <c r="KQ50" t="s">
        <v>36490</v>
      </c>
      <c r="KR50" t="s">
        <v>36490</v>
      </c>
      <c r="KS50" t="s">
        <v>36490</v>
      </c>
      <c r="KT50" t="s">
        <v>36490</v>
      </c>
      <c r="KU50" s="23" t="str">
        <f>IF(tblSubcategory[[#This Row],[EN]]="",IF(tblSubcategory[[#This Row],[EN]]="",tblSubcategory[[#This Row],[DE]],tblSubcategory[[#This Row],[EN]]),tblSubcategory[[#This Row],[EN]])</f>
        <v>0413 Accessories for operation</v>
      </c>
      <c r="KV50" t="s">
        <v>36491</v>
      </c>
      <c r="KX50" t="s">
        <v>36489</v>
      </c>
      <c r="KY50" t="s">
        <v>36490</v>
      </c>
      <c r="KZ50" t="s">
        <v>36490</v>
      </c>
      <c r="LA50" t="s">
        <v>36490</v>
      </c>
      <c r="LB50" t="s">
        <v>36490</v>
      </c>
      <c r="LC50" t="s">
        <v>36490</v>
      </c>
      <c r="LD50" t="s">
        <v>36490</v>
      </c>
      <c r="LE50" t="s">
        <v>36490</v>
      </c>
      <c r="LF50" s="23" t="str">
        <f>IF(tblSubcategory2[[#This Row],[EN]]="",IF(tblSubcategory2[[#This Row],[EN]]="",tblSubcategory2[[#This Row],[DE]],tblSubcategory2[[#This Row],[EN]]),tblSubcategory2[[#This Row],[EN]])</f>
        <v>0413 Accessories for operation</v>
      </c>
      <c r="LG50" t="s">
        <v>36491</v>
      </c>
      <c r="PE50" s="98"/>
      <c r="PF50" s="98"/>
      <c r="PG50" s="98"/>
      <c r="PH50" s="98"/>
      <c r="PI50" s="98"/>
      <c r="PJ50" s="98"/>
      <c r="PK50" s="98"/>
      <c r="PL50" s="98"/>
      <c r="PM50" s="98"/>
      <c r="PN50" s="98"/>
      <c r="PO50" s="98"/>
      <c r="PP50" s="98"/>
      <c r="PQ50" s="98"/>
      <c r="PR50" s="98"/>
      <c r="PS50" s="98"/>
      <c r="PT50" s="98"/>
      <c r="PU50" s="98"/>
      <c r="QR50" s="191" t="s">
        <v>36492</v>
      </c>
      <c r="QS50" s="20"/>
      <c r="QT50" s="259">
        <v>44</v>
      </c>
      <c r="QU50" s="20"/>
      <c r="QW50" s="128"/>
      <c r="QY50" s="128"/>
      <c r="QZ50" s="195" t="s">
        <v>36424</v>
      </c>
      <c r="RA50" s="20"/>
      <c r="RB50" s="195">
        <v>45</v>
      </c>
      <c r="RC50" s="20"/>
      <c r="RD50" t="s">
        <v>36493</v>
      </c>
      <c r="RE50" t="s">
        <v>36494</v>
      </c>
      <c r="SJ50" t="s">
        <v>36495</v>
      </c>
      <c r="SK50" t="s">
        <v>36495</v>
      </c>
      <c r="SL50" t="s">
        <v>36495</v>
      </c>
      <c r="SN50" t="str">
        <f>IF(tblDistrict[[#This Row],[RO]]="",IF(tblDistrict[[#This Row],[EN]]="",tblDistrict[[#This Row],[DE]],tblDistrict[[#This Row],[EN]]),tblDistrict[[#This Row],[RO]])</f>
        <v>Valcea</v>
      </c>
      <c r="SO50" t="s">
        <v>36495</v>
      </c>
      <c r="TM50" s="125" t="s">
        <v>36496</v>
      </c>
      <c r="TN50" s="126" t="s">
        <v>36113</v>
      </c>
    </row>
    <row r="51" spans="3:534" x14ac:dyDescent="0.3">
      <c r="C51" t="s">
        <v>35742</v>
      </c>
      <c r="D51" t="s">
        <v>36497</v>
      </c>
      <c r="E51" t="s">
        <v>36498</v>
      </c>
      <c r="AG51" t="s">
        <v>39146</v>
      </c>
      <c r="AH51" t="s">
        <v>39147</v>
      </c>
      <c r="AI51" t="s">
        <v>39148</v>
      </c>
      <c r="AJ51" t="s">
        <v>39149</v>
      </c>
      <c r="AK51" t="s">
        <v>39150</v>
      </c>
      <c r="AL51" t="s">
        <v>39151</v>
      </c>
      <c r="AM51" t="s">
        <v>39152</v>
      </c>
      <c r="AN51" t="s">
        <v>39153</v>
      </c>
      <c r="AO51" t="s">
        <v>39154</v>
      </c>
      <c r="AP51" t="s">
        <v>45643</v>
      </c>
      <c r="AQ51" t="s">
        <v>45644</v>
      </c>
      <c r="AR51" t="s">
        <v>45645</v>
      </c>
      <c r="AS51" t="s">
        <v>45646</v>
      </c>
      <c r="AT51" t="s">
        <v>45647</v>
      </c>
      <c r="AU51" t="s">
        <v>45648</v>
      </c>
      <c r="AV51" t="str">
        <f>IF(TblTaxCategory[[#This Row],[EN]]="",IF(TblTaxCategory[[#This Row],[EN]]="",TblTaxCategory[[#This Row],[DE]],TblTaxCategory[[#This Row],[EN]]),TblTaxCategory[[#This Row],[EN]])</f>
        <v>Czech Rep.: DIC (non VAT payers)</v>
      </c>
      <c r="AW51" t="s">
        <v>39155</v>
      </c>
      <c r="AY51" t="s">
        <v>36502</v>
      </c>
      <c r="BT51" t="s">
        <v>36503</v>
      </c>
      <c r="BZ51" t="s">
        <v>36503</v>
      </c>
      <c r="GM51" t="s">
        <v>35940</v>
      </c>
      <c r="GN51" t="s">
        <v>34476</v>
      </c>
      <c r="GO51" t="s">
        <v>34476</v>
      </c>
      <c r="GP51" t="s">
        <v>34476</v>
      </c>
      <c r="GQ51" t="s">
        <v>34476</v>
      </c>
      <c r="GR51" s="219" t="s">
        <v>36504</v>
      </c>
      <c r="GS51" t="s">
        <v>34476</v>
      </c>
      <c r="GT51" t="s">
        <v>34476</v>
      </c>
      <c r="GU51" t="s">
        <v>36505</v>
      </c>
      <c r="GV51" t="s">
        <v>35992</v>
      </c>
      <c r="GW51" t="s">
        <v>36506</v>
      </c>
      <c r="GX51" t="s">
        <v>35402</v>
      </c>
      <c r="GY51" t="s">
        <v>36507</v>
      </c>
      <c r="GZ51" t="s">
        <v>35650</v>
      </c>
      <c r="HA51" t="s">
        <v>36508</v>
      </c>
      <c r="HB51" t="s">
        <v>36509</v>
      </c>
      <c r="HD51" t="s">
        <v>36509</v>
      </c>
      <c r="KM51" t="s">
        <v>36510</v>
      </c>
      <c r="KN51" t="s">
        <v>36511</v>
      </c>
      <c r="KO51" t="s">
        <v>36511</v>
      </c>
      <c r="KP51" t="s">
        <v>36511</v>
      </c>
      <c r="KQ51" t="s">
        <v>36511</v>
      </c>
      <c r="KR51" t="s">
        <v>36511</v>
      </c>
      <c r="KS51" t="s">
        <v>36511</v>
      </c>
      <c r="KT51" t="s">
        <v>36511</v>
      </c>
      <c r="KU51" s="23" t="str">
        <f>IF(tblSubcategory[[#This Row],[EN]]="",IF(tblSubcategory[[#This Row],[EN]]="",tblSubcategory[[#This Row],[DE]],tblSubcategory[[#This Row],[EN]]),tblSubcategory[[#This Row],[EN]])</f>
        <v>0414 Accessories for gastro</v>
      </c>
      <c r="KV51" t="s">
        <v>36512</v>
      </c>
      <c r="KX51" t="s">
        <v>36510</v>
      </c>
      <c r="KY51" t="s">
        <v>36511</v>
      </c>
      <c r="KZ51" t="s">
        <v>36511</v>
      </c>
      <c r="LA51" t="s">
        <v>36511</v>
      </c>
      <c r="LB51" t="s">
        <v>36511</v>
      </c>
      <c r="LC51" t="s">
        <v>36511</v>
      </c>
      <c r="LD51" t="s">
        <v>36511</v>
      </c>
      <c r="LE51" t="s">
        <v>36511</v>
      </c>
      <c r="LF51" s="23" t="str">
        <f>IF(tblSubcategory2[[#This Row],[EN]]="",IF(tblSubcategory2[[#This Row],[EN]]="",tblSubcategory2[[#This Row],[DE]],tblSubcategory2[[#This Row],[EN]]),tblSubcategory2[[#This Row],[EN]])</f>
        <v>0414 Accessories for gastro</v>
      </c>
      <c r="LG51" t="s">
        <v>36512</v>
      </c>
      <c r="PE51" s="98"/>
      <c r="PF51" s="98"/>
      <c r="PG51" s="98"/>
      <c r="PH51" s="98"/>
      <c r="PI51" s="98"/>
      <c r="PJ51" s="98"/>
      <c r="PK51" s="98"/>
      <c r="PL51" s="98"/>
      <c r="PM51" s="98"/>
      <c r="PN51" s="98"/>
      <c r="PO51" s="98"/>
      <c r="PP51" s="98"/>
      <c r="PQ51" s="98"/>
      <c r="PR51" s="98"/>
      <c r="PS51" s="98"/>
      <c r="PT51" s="98"/>
      <c r="PU51" s="98"/>
      <c r="QR51" s="191" t="s">
        <v>36513</v>
      </c>
      <c r="QS51" s="20"/>
      <c r="QT51" s="258">
        <v>45</v>
      </c>
      <c r="QU51" s="20"/>
      <c r="QW51" s="128"/>
      <c r="QY51" s="128"/>
      <c r="QZ51" s="195" t="s">
        <v>36444</v>
      </c>
      <c r="RA51" s="20"/>
      <c r="RB51" s="195">
        <v>51</v>
      </c>
      <c r="RC51" s="20"/>
      <c r="RD51" t="s">
        <v>36514</v>
      </c>
      <c r="RE51" t="s">
        <v>36515</v>
      </c>
      <c r="SJ51" t="s">
        <v>36516</v>
      </c>
      <c r="SK51" t="s">
        <v>36516</v>
      </c>
      <c r="SL51" t="s">
        <v>36516</v>
      </c>
      <c r="SN51" t="str">
        <f>IF(tblDistrict[[#This Row],[RO]]="",IF(tblDistrict[[#This Row],[EN]]="",tblDistrict[[#This Row],[DE]],tblDistrict[[#This Row],[EN]]),tblDistrict[[#This Row],[RO]])</f>
        <v>Vaslui</v>
      </c>
      <c r="SO51" t="s">
        <v>36516</v>
      </c>
      <c r="TM51" s="225" t="s">
        <v>36517</v>
      </c>
      <c r="TN51" s="226" t="s">
        <v>35068</v>
      </c>
    </row>
    <row r="52" spans="3:534" x14ac:dyDescent="0.3">
      <c r="C52" t="s">
        <v>36518</v>
      </c>
      <c r="D52" t="s">
        <v>36519</v>
      </c>
      <c r="E52" t="s">
        <v>35549</v>
      </c>
      <c r="AG52" t="s">
        <v>39155</v>
      </c>
      <c r="AH52" t="s">
        <v>39164</v>
      </c>
      <c r="AI52" t="s">
        <v>39165</v>
      </c>
      <c r="AJ52" t="s">
        <v>39166</v>
      </c>
      <c r="AK52" t="s">
        <v>39166</v>
      </c>
      <c r="AL52" t="s">
        <v>39167</v>
      </c>
      <c r="AM52" t="s">
        <v>39168</v>
      </c>
      <c r="AN52" t="s">
        <v>39169</v>
      </c>
      <c r="AO52" t="s">
        <v>39170</v>
      </c>
      <c r="AP52" t="s">
        <v>45649</v>
      </c>
      <c r="AQ52" t="s">
        <v>45650</v>
      </c>
      <c r="AR52" t="s">
        <v>45651</v>
      </c>
      <c r="AS52" t="s">
        <v>45652</v>
      </c>
      <c r="AT52" t="s">
        <v>45653</v>
      </c>
      <c r="AU52" t="s">
        <v>45654</v>
      </c>
      <c r="AV52" t="str">
        <f>IF(TblTaxCategory[[#This Row],[EN]]="",IF(TblTaxCategory[[#This Row],[EN]]="",TblTaxCategory[[#This Row],[DE]],TblTaxCategory[[#This Row],[EN]]),TblTaxCategory[[#This Row],[EN]])</f>
        <v>Czech Rep.: ICO Number</v>
      </c>
      <c r="AW52" t="s">
        <v>39146</v>
      </c>
      <c r="AY52" t="s">
        <v>36476</v>
      </c>
      <c r="BT52" t="s">
        <v>36529</v>
      </c>
      <c r="BZ52" t="s">
        <v>36529</v>
      </c>
      <c r="GM52" t="s">
        <v>35967</v>
      </c>
      <c r="GN52" t="s">
        <v>34476</v>
      </c>
      <c r="GO52" t="s">
        <v>34476</v>
      </c>
      <c r="GP52" t="s">
        <v>34476</v>
      </c>
      <c r="GQ52" t="s">
        <v>34476</v>
      </c>
      <c r="GR52" s="219" t="s">
        <v>36530</v>
      </c>
      <c r="GS52" t="s">
        <v>34476</v>
      </c>
      <c r="GT52" t="s">
        <v>34476</v>
      </c>
      <c r="GU52" t="s">
        <v>36531</v>
      </c>
      <c r="GV52" t="s">
        <v>36021</v>
      </c>
      <c r="GW52" t="s">
        <v>36532</v>
      </c>
      <c r="GX52" t="s">
        <v>36533</v>
      </c>
      <c r="GY52" t="s">
        <v>36205</v>
      </c>
      <c r="GZ52" t="s">
        <v>36534</v>
      </c>
      <c r="HA52" t="s">
        <v>35646</v>
      </c>
      <c r="HB52" t="s">
        <v>36535</v>
      </c>
      <c r="HD52" t="s">
        <v>36535</v>
      </c>
      <c r="KM52" t="s">
        <v>36536</v>
      </c>
      <c r="KN52" t="s">
        <v>36537</v>
      </c>
      <c r="KO52" t="s">
        <v>36537</v>
      </c>
      <c r="KP52" t="s">
        <v>36537</v>
      </c>
      <c r="KQ52" t="s">
        <v>36537</v>
      </c>
      <c r="KR52" t="s">
        <v>36537</v>
      </c>
      <c r="KS52" t="s">
        <v>36537</v>
      </c>
      <c r="KT52" t="s">
        <v>36537</v>
      </c>
      <c r="KU52" s="23" t="str">
        <f>IF(tblSubcategory[[#This Row],[EN]]="",IF(tblSubcategory[[#This Row],[EN]]="",tblSubcategory[[#This Row],[DE]],tblSubcategory[[#This Row],[EN]]),tblSubcategory[[#This Row],[EN]])</f>
        <v>0415 Replacement lighting</v>
      </c>
      <c r="KV52" t="s">
        <v>36538</v>
      </c>
      <c r="KX52" t="s">
        <v>36536</v>
      </c>
      <c r="KY52" t="s">
        <v>36537</v>
      </c>
      <c r="KZ52" t="s">
        <v>36537</v>
      </c>
      <c r="LA52" t="s">
        <v>36537</v>
      </c>
      <c r="LB52" t="s">
        <v>36537</v>
      </c>
      <c r="LC52" t="s">
        <v>36537</v>
      </c>
      <c r="LD52" t="s">
        <v>36537</v>
      </c>
      <c r="LE52" t="s">
        <v>36537</v>
      </c>
      <c r="LF52" s="23" t="str">
        <f>IF(tblSubcategory2[[#This Row],[EN]]="",IF(tblSubcategory2[[#This Row],[EN]]="",tblSubcategory2[[#This Row],[DE]],tblSubcategory2[[#This Row],[EN]]),tblSubcategory2[[#This Row],[EN]])</f>
        <v>0415 Replacement lighting</v>
      </c>
      <c r="LG52" t="s">
        <v>36538</v>
      </c>
      <c r="PE52" s="98"/>
      <c r="PF52" s="98"/>
      <c r="PG52" s="98"/>
      <c r="PH52" s="98"/>
      <c r="PI52" s="98"/>
      <c r="PJ52" s="98"/>
      <c r="PK52" s="98"/>
      <c r="PL52" s="98"/>
      <c r="PM52" s="98"/>
      <c r="PN52" s="98"/>
      <c r="PO52" s="98"/>
      <c r="PP52" s="98"/>
      <c r="PQ52" s="98"/>
      <c r="PR52" s="98"/>
      <c r="PS52" s="98"/>
      <c r="PT52" s="98"/>
      <c r="PU52" s="98"/>
      <c r="QR52" s="191" t="s">
        <v>36539</v>
      </c>
      <c r="QT52" s="259">
        <v>46</v>
      </c>
      <c r="QZ52" s="195" t="s">
        <v>36467</v>
      </c>
      <c r="RB52" s="195">
        <v>52</v>
      </c>
      <c r="RD52" t="s">
        <v>36540</v>
      </c>
      <c r="RE52" t="s">
        <v>36541</v>
      </c>
      <c r="SJ52" t="s">
        <v>36542</v>
      </c>
      <c r="SK52" t="s">
        <v>36542</v>
      </c>
      <c r="SL52" t="s">
        <v>36542</v>
      </c>
      <c r="SN52" t="str">
        <f>IF(tblDistrict[[#This Row],[RO]]="",IF(tblDistrict[[#This Row],[EN]]="",tblDistrict[[#This Row],[DE]],tblDistrict[[#This Row],[EN]]),tblDistrict[[#This Row],[RO]])</f>
        <v>Vrancea</v>
      </c>
      <c r="SO52" t="s">
        <v>36542</v>
      </c>
      <c r="TM52" s="227" t="s">
        <v>36543</v>
      </c>
      <c r="TN52" s="228" t="s">
        <v>34940</v>
      </c>
    </row>
    <row r="53" spans="3:534" x14ac:dyDescent="0.3">
      <c r="C53" t="s">
        <v>35780</v>
      </c>
      <c r="D53" t="s">
        <v>36544</v>
      </c>
      <c r="E53" t="s">
        <v>36545</v>
      </c>
      <c r="AG53" t="s">
        <v>39130</v>
      </c>
      <c r="AH53" t="s">
        <v>39131</v>
      </c>
      <c r="AI53" t="s">
        <v>39132</v>
      </c>
      <c r="AJ53" t="s">
        <v>39133</v>
      </c>
      <c r="AK53" t="s">
        <v>39134</v>
      </c>
      <c r="AL53" t="s">
        <v>39135</v>
      </c>
      <c r="AM53" t="s">
        <v>39136</v>
      </c>
      <c r="AN53" t="s">
        <v>39137</v>
      </c>
      <c r="AO53" t="s">
        <v>39138</v>
      </c>
      <c r="AP53" t="s">
        <v>45637</v>
      </c>
      <c r="AQ53" t="s">
        <v>45638</v>
      </c>
      <c r="AR53" t="s">
        <v>45639</v>
      </c>
      <c r="AS53" t="s">
        <v>45640</v>
      </c>
      <c r="AT53" t="s">
        <v>45641</v>
      </c>
      <c r="AU53" t="s">
        <v>45642</v>
      </c>
      <c r="AV53" t="str">
        <f>IF(TblTaxCategory[[#This Row],[EN]]="",IF(TblTaxCategory[[#This Row],[EN]]="",TblTaxCategory[[#This Row],[DE]],TblTaxCategory[[#This Row],[EN]]),TblTaxCategory[[#This Row],[EN]])</f>
        <v>Czech Rep.: VAT Registration Number</v>
      </c>
      <c r="AW53" t="s">
        <v>39130</v>
      </c>
      <c r="AY53" t="s">
        <v>36500</v>
      </c>
      <c r="BT53" t="s">
        <v>36549</v>
      </c>
      <c r="BZ53" t="s">
        <v>36549</v>
      </c>
      <c r="GM53" t="s">
        <v>35650</v>
      </c>
      <c r="GN53" t="s">
        <v>34476</v>
      </c>
      <c r="GO53" t="s">
        <v>34476</v>
      </c>
      <c r="GP53" t="s">
        <v>34476</v>
      </c>
      <c r="GQ53" t="s">
        <v>34476</v>
      </c>
      <c r="GR53" s="219" t="s">
        <v>36550</v>
      </c>
      <c r="GS53" t="s">
        <v>34476</v>
      </c>
      <c r="GT53" t="s">
        <v>34476</v>
      </c>
      <c r="GU53" t="s">
        <v>36551</v>
      </c>
      <c r="GV53" t="s">
        <v>36049</v>
      </c>
      <c r="GW53" t="s">
        <v>36552</v>
      </c>
      <c r="GX53" t="s">
        <v>36553</v>
      </c>
      <c r="GY53" t="s">
        <v>36314</v>
      </c>
      <c r="GZ53" t="s">
        <v>36554</v>
      </c>
      <c r="HA53" t="s">
        <v>36555</v>
      </c>
      <c r="HB53" t="s">
        <v>36556</v>
      </c>
      <c r="HD53" t="s">
        <v>36556</v>
      </c>
      <c r="KM53" t="s">
        <v>36557</v>
      </c>
      <c r="KN53" t="s">
        <v>36558</v>
      </c>
      <c r="KO53" t="s">
        <v>36558</v>
      </c>
      <c r="KP53" t="s">
        <v>36558</v>
      </c>
      <c r="KQ53" t="s">
        <v>36558</v>
      </c>
      <c r="KR53" t="s">
        <v>36558</v>
      </c>
      <c r="KS53" t="s">
        <v>36558</v>
      </c>
      <c r="KT53" t="s">
        <v>36558</v>
      </c>
      <c r="KU53" s="23" t="str">
        <f>IF(tblSubcategory[[#This Row],[EN]]="",IF(tblSubcategory[[#This Row],[EN]]="",tblSubcategory[[#This Row],[DE]],tblSubcategory[[#This Row],[EN]]),tblSubcategory[[#This Row],[EN]])</f>
        <v>0416 copy and poster paper</v>
      </c>
      <c r="KV53" t="s">
        <v>36559</v>
      </c>
      <c r="KX53" t="s">
        <v>36557</v>
      </c>
      <c r="KY53" t="s">
        <v>36558</v>
      </c>
      <c r="KZ53" t="s">
        <v>36558</v>
      </c>
      <c r="LA53" t="s">
        <v>36558</v>
      </c>
      <c r="LB53" t="s">
        <v>36558</v>
      </c>
      <c r="LC53" t="s">
        <v>36558</v>
      </c>
      <c r="LD53" t="s">
        <v>36558</v>
      </c>
      <c r="LE53" t="s">
        <v>36558</v>
      </c>
      <c r="LF53" s="23" t="str">
        <f>IF(tblSubcategory2[[#This Row],[EN]]="",IF(tblSubcategory2[[#This Row],[EN]]="",tblSubcategory2[[#This Row],[DE]],tblSubcategory2[[#This Row],[EN]]),tblSubcategory2[[#This Row],[EN]])</f>
        <v>0416 copy and poster paper</v>
      </c>
      <c r="LG53" t="s">
        <v>36559</v>
      </c>
      <c r="PE53" s="98"/>
      <c r="PF53" s="98"/>
      <c r="PG53" s="98"/>
      <c r="PH53" s="98"/>
      <c r="PI53" s="98"/>
      <c r="PJ53" s="98"/>
      <c r="PK53" s="98"/>
      <c r="PL53" s="98"/>
      <c r="PM53" s="98"/>
      <c r="PN53" s="98"/>
      <c r="PO53" s="98"/>
      <c r="PP53" s="98"/>
      <c r="PQ53" s="98"/>
      <c r="PR53" s="98"/>
      <c r="PS53" s="98"/>
      <c r="PT53" s="98"/>
      <c r="PU53" s="98"/>
      <c r="QR53" s="191" t="s">
        <v>36560</v>
      </c>
      <c r="QT53" s="258">
        <v>47</v>
      </c>
      <c r="QZ53" s="195" t="s">
        <v>36492</v>
      </c>
      <c r="RB53" s="195">
        <v>53</v>
      </c>
      <c r="RD53" t="s">
        <v>36561</v>
      </c>
      <c r="RE53" t="s">
        <v>36562</v>
      </c>
      <c r="SJ53" t="s">
        <v>36563</v>
      </c>
      <c r="SK53" t="s">
        <v>36563</v>
      </c>
      <c r="SL53" t="s">
        <v>36563</v>
      </c>
      <c r="SN53" t="str">
        <f>IF(tblDistrict[[#This Row],[RO]]="",IF(tblDistrict[[#This Row],[EN]]="",tblDistrict[[#This Row],[DE]],tblDistrict[[#This Row],[EN]]),tblDistrict[[#This Row],[RO]])</f>
        <v>mun. Chisinau</v>
      </c>
      <c r="SO53" t="s">
        <v>36563</v>
      </c>
      <c r="TM53" s="125" t="s">
        <v>36564</v>
      </c>
      <c r="TN53" s="126" t="s">
        <v>35628</v>
      </c>
    </row>
    <row r="54" spans="3:534" x14ac:dyDescent="0.3">
      <c r="C54" t="s">
        <v>291</v>
      </c>
      <c r="D54" t="s">
        <v>36565</v>
      </c>
      <c r="E54" t="s">
        <v>36566</v>
      </c>
      <c r="AG54" t="s">
        <v>36220</v>
      </c>
      <c r="AH54" t="s">
        <v>36221</v>
      </c>
      <c r="AI54" t="s">
        <v>36222</v>
      </c>
      <c r="AJ54" t="s">
        <v>36223</v>
      </c>
      <c r="AK54" t="s">
        <v>36224</v>
      </c>
      <c r="AL54" t="s">
        <v>36225</v>
      </c>
      <c r="AM54" t="s">
        <v>36226</v>
      </c>
      <c r="AN54" t="s">
        <v>36227</v>
      </c>
      <c r="AO54" t="s">
        <v>36228</v>
      </c>
      <c r="AP54" t="s">
        <v>44888</v>
      </c>
      <c r="AQ54" t="s">
        <v>44889</v>
      </c>
      <c r="AR54" t="s">
        <v>44890</v>
      </c>
      <c r="AS54" t="s">
        <v>44891</v>
      </c>
      <c r="AT54" t="s">
        <v>44888</v>
      </c>
      <c r="AU54" t="s">
        <v>44892</v>
      </c>
      <c r="AV54" t="str">
        <f>IF(TblTaxCategory[[#This Row],[EN]]="",IF(TblTaxCategory[[#This Row],[EN]]="",TblTaxCategory[[#This Row],[DE]],TblTaxCategory[[#This Row],[EN]]),TblTaxCategory[[#This Row],[EN]])</f>
        <v>Denmark: Tax Number</v>
      </c>
      <c r="AW54" t="s">
        <v>36229</v>
      </c>
      <c r="AY54" t="s">
        <v>36576</v>
      </c>
      <c r="BT54" t="s">
        <v>36577</v>
      </c>
      <c r="BZ54" t="s">
        <v>36577</v>
      </c>
      <c r="GM54" t="s">
        <v>36534</v>
      </c>
      <c r="GN54" t="s">
        <v>34476</v>
      </c>
      <c r="GO54" t="s">
        <v>34476</v>
      </c>
      <c r="GP54" t="s">
        <v>34476</v>
      </c>
      <c r="GQ54" t="s">
        <v>34476</v>
      </c>
      <c r="GR54" s="219" t="s">
        <v>36578</v>
      </c>
      <c r="GS54" t="s">
        <v>34476</v>
      </c>
      <c r="GT54" t="s">
        <v>34476</v>
      </c>
      <c r="GU54" t="s">
        <v>36579</v>
      </c>
      <c r="GV54" t="s">
        <v>36078</v>
      </c>
      <c r="GW54" t="s">
        <v>36580</v>
      </c>
      <c r="GX54" t="s">
        <v>36581</v>
      </c>
      <c r="GY54" t="s">
        <v>36338</v>
      </c>
      <c r="GZ54" t="s">
        <v>35219</v>
      </c>
      <c r="HA54" t="s">
        <v>36582</v>
      </c>
      <c r="HB54" t="s">
        <v>36583</v>
      </c>
      <c r="HD54" t="s">
        <v>36583</v>
      </c>
      <c r="KM54" t="s">
        <v>36584</v>
      </c>
      <c r="KN54" t="s">
        <v>36585</v>
      </c>
      <c r="KO54" t="s">
        <v>36585</v>
      </c>
      <c r="KP54" t="s">
        <v>36585</v>
      </c>
      <c r="KQ54" t="s">
        <v>36585</v>
      </c>
      <c r="KR54" t="s">
        <v>36585</v>
      </c>
      <c r="KS54" t="s">
        <v>36585</v>
      </c>
      <c r="KT54" t="s">
        <v>36585</v>
      </c>
      <c r="KU54" s="23" t="str">
        <f>IF(tblSubcategory[[#This Row],[EN]]="",IF(tblSubcategory[[#This Row],[EN]]="",tblSubcategory[[#This Row],[DE]],tblSubcategory[[#This Row],[EN]]),tblSubcategory[[#This Row],[EN]])</f>
        <v>0417 Office Materials</v>
      </c>
      <c r="KV54" t="s">
        <v>36586</v>
      </c>
      <c r="KX54" t="s">
        <v>36584</v>
      </c>
      <c r="KY54" t="s">
        <v>36585</v>
      </c>
      <c r="KZ54" t="s">
        <v>36585</v>
      </c>
      <c r="LA54" t="s">
        <v>36585</v>
      </c>
      <c r="LB54" t="s">
        <v>36585</v>
      </c>
      <c r="LC54" t="s">
        <v>36585</v>
      </c>
      <c r="LD54" t="s">
        <v>36585</v>
      </c>
      <c r="LE54" t="s">
        <v>36585</v>
      </c>
      <c r="LF54" s="23" t="str">
        <f>IF(tblSubcategory2[[#This Row],[EN]]="",IF(tblSubcategory2[[#This Row],[EN]]="",tblSubcategory2[[#This Row],[DE]],tblSubcategory2[[#This Row],[EN]]),tblSubcategory2[[#This Row],[EN]])</f>
        <v>0417 Office Materials</v>
      </c>
      <c r="LG54" t="s">
        <v>36586</v>
      </c>
      <c r="PE54" s="98"/>
      <c r="PF54" s="98"/>
      <c r="PG54" s="98"/>
      <c r="PH54" s="98"/>
      <c r="PI54" s="98"/>
      <c r="PJ54" s="98"/>
      <c r="PK54" s="98"/>
      <c r="PL54" s="98"/>
      <c r="PM54" s="98"/>
      <c r="PN54" s="98"/>
      <c r="PO54" s="98"/>
      <c r="PP54" s="98"/>
      <c r="PQ54" s="98"/>
      <c r="PR54" s="98"/>
      <c r="PS54" s="98"/>
      <c r="PT54" s="98"/>
      <c r="PU54" s="98"/>
      <c r="QR54" s="191" t="s">
        <v>36587</v>
      </c>
      <c r="QT54" s="259">
        <v>48</v>
      </c>
      <c r="QZ54" s="195" t="s">
        <v>36588</v>
      </c>
      <c r="RB54" s="195">
        <v>55</v>
      </c>
      <c r="RD54" t="s">
        <v>36589</v>
      </c>
      <c r="RE54" t="s">
        <v>34821</v>
      </c>
      <c r="SJ54" t="s">
        <v>36590</v>
      </c>
      <c r="SK54" t="s">
        <v>36590</v>
      </c>
      <c r="SL54" t="s">
        <v>36590</v>
      </c>
      <c r="SN54" t="str">
        <f>IF(tblDistrict[[#This Row],[RO]]="",IF(tblDistrict[[#This Row],[EN]]="",tblDistrict[[#This Row],[DE]],tblDistrict[[#This Row],[EN]]),tblDistrict[[#This Row],[RO]])</f>
        <v>Raionul Soroca</v>
      </c>
      <c r="SO54" t="s">
        <v>36590</v>
      </c>
      <c r="TM54" s="225" t="s">
        <v>36591</v>
      </c>
      <c r="TN54" s="226" t="s">
        <v>35068</v>
      </c>
    </row>
    <row r="55" spans="3:534" x14ac:dyDescent="0.3">
      <c r="C55" t="s">
        <v>143</v>
      </c>
      <c r="D55" t="s">
        <v>36592</v>
      </c>
      <c r="E55" t="s">
        <v>36593</v>
      </c>
      <c r="AG55" t="s">
        <v>36249</v>
      </c>
      <c r="AH55" t="s">
        <v>36250</v>
      </c>
      <c r="AI55" t="s">
        <v>36251</v>
      </c>
      <c r="AJ55" t="s">
        <v>36252</v>
      </c>
      <c r="AK55" t="s">
        <v>36253</v>
      </c>
      <c r="AL55" t="s">
        <v>36254</v>
      </c>
      <c r="AM55" t="s">
        <v>36255</v>
      </c>
      <c r="AN55" t="s">
        <v>36256</v>
      </c>
      <c r="AO55" t="s">
        <v>36257</v>
      </c>
      <c r="AP55" t="s">
        <v>44893</v>
      </c>
      <c r="AQ55" t="s">
        <v>44894</v>
      </c>
      <c r="AR55" t="s">
        <v>44895</v>
      </c>
      <c r="AS55" t="s">
        <v>44896</v>
      </c>
      <c r="AT55" t="s">
        <v>44897</v>
      </c>
      <c r="AU55" t="s">
        <v>44892</v>
      </c>
      <c r="AV55" t="str">
        <f>IF(TblTaxCategory[[#This Row],[EN]]="",IF(TblTaxCategory[[#This Row],[EN]]="",TblTaxCategory[[#This Row],[DE]],TblTaxCategory[[#This Row],[EN]]),TblTaxCategory[[#This Row],[EN]])</f>
        <v>Denmark: VAT Registration Number</v>
      </c>
      <c r="AW55" t="s">
        <v>36249</v>
      </c>
      <c r="AY55" t="s">
        <v>36521</v>
      </c>
      <c r="BT55" t="s">
        <v>36603</v>
      </c>
      <c r="BZ55" t="s">
        <v>36603</v>
      </c>
      <c r="GM55" t="s">
        <v>36554</v>
      </c>
      <c r="GN55" t="s">
        <v>34476</v>
      </c>
      <c r="GO55" t="s">
        <v>34476</v>
      </c>
      <c r="GP55" t="s">
        <v>34476</v>
      </c>
      <c r="GQ55" t="s">
        <v>34476</v>
      </c>
      <c r="GR55" s="219" t="s">
        <v>36604</v>
      </c>
      <c r="GS55" t="s">
        <v>34476</v>
      </c>
      <c r="GT55" t="s">
        <v>34476</v>
      </c>
      <c r="GU55" t="s">
        <v>36605</v>
      </c>
      <c r="GV55" t="s">
        <v>36106</v>
      </c>
      <c r="GW55" t="s">
        <v>36606</v>
      </c>
      <c r="GX55" t="s">
        <v>36607</v>
      </c>
      <c r="GY55" t="s">
        <v>36608</v>
      </c>
      <c r="GZ55" t="s">
        <v>35731</v>
      </c>
      <c r="HA55" t="s">
        <v>36609</v>
      </c>
      <c r="HB55" t="s">
        <v>36610</v>
      </c>
      <c r="HD55" t="s">
        <v>36610</v>
      </c>
      <c r="KM55" t="s">
        <v>36611</v>
      </c>
      <c r="KN55" t="s">
        <v>36612</v>
      </c>
      <c r="KO55" t="s">
        <v>36612</v>
      </c>
      <c r="KP55" t="s">
        <v>36612</v>
      </c>
      <c r="KQ55" t="s">
        <v>36612</v>
      </c>
      <c r="KR55" t="s">
        <v>36612</v>
      </c>
      <c r="KS55" t="s">
        <v>36612</v>
      </c>
      <c r="KT55" t="s">
        <v>36612</v>
      </c>
      <c r="KU55" s="23" t="str">
        <f>IF(tblSubcategory[[#This Row],[EN]]="",IF(tblSubcategory[[#This Row],[EN]]="",tblSubcategory[[#This Row],[DE]],tblSubcategory[[#This Row],[EN]]),tblSubcategory[[#This Row],[EN]])</f>
        <v>0418 Labels</v>
      </c>
      <c r="KV55" t="s">
        <v>36613</v>
      </c>
      <c r="KX55" t="s">
        <v>36611</v>
      </c>
      <c r="KY55" t="s">
        <v>36612</v>
      </c>
      <c r="KZ55" t="s">
        <v>36612</v>
      </c>
      <c r="LA55" t="s">
        <v>36612</v>
      </c>
      <c r="LB55" t="s">
        <v>36612</v>
      </c>
      <c r="LC55" t="s">
        <v>36612</v>
      </c>
      <c r="LD55" t="s">
        <v>36612</v>
      </c>
      <c r="LE55" t="s">
        <v>36612</v>
      </c>
      <c r="LF55" s="23" t="str">
        <f>IF(tblSubcategory2[[#This Row],[EN]]="",IF(tblSubcategory2[[#This Row],[EN]]="",tblSubcategory2[[#This Row],[DE]],tblSubcategory2[[#This Row],[EN]]),tblSubcategory2[[#This Row],[EN]])</f>
        <v>0418 Labels</v>
      </c>
      <c r="LG55" t="s">
        <v>36613</v>
      </c>
      <c r="PE55" s="98"/>
      <c r="PF55" s="98"/>
      <c r="PG55" s="98"/>
      <c r="PH55" s="98"/>
      <c r="PI55" s="98"/>
      <c r="PJ55" s="98"/>
      <c r="PK55" s="98"/>
      <c r="PL55" s="98"/>
      <c r="PM55" s="98"/>
      <c r="PN55" s="98"/>
      <c r="PO55" s="98"/>
      <c r="PP55" s="98"/>
      <c r="PQ55" s="98"/>
      <c r="PR55" s="98"/>
      <c r="PS55" s="98"/>
      <c r="PT55" s="98"/>
      <c r="PU55" s="98"/>
      <c r="QR55" s="191" t="s">
        <v>36614</v>
      </c>
      <c r="QT55" s="258">
        <v>49</v>
      </c>
      <c r="QZ55" s="195" t="s">
        <v>36615</v>
      </c>
      <c r="RB55" s="195">
        <v>59</v>
      </c>
      <c r="RD55" t="s">
        <v>36616</v>
      </c>
      <c r="RE55" t="s">
        <v>36617</v>
      </c>
      <c r="SJ55" t="s">
        <v>36618</v>
      </c>
      <c r="SK55" t="s">
        <v>36618</v>
      </c>
      <c r="SL55" t="s">
        <v>36618</v>
      </c>
      <c r="SN55" t="str">
        <f>IF(tblDistrict[[#This Row],[RO]]="",IF(tblDistrict[[#This Row],[EN]]="",tblDistrict[[#This Row],[DE]],tblDistrict[[#This Row],[EN]]),tblDistrict[[#This Row],[RO]])</f>
        <v>mun. Balti</v>
      </c>
      <c r="SO55" t="s">
        <v>36618</v>
      </c>
      <c r="TM55" s="227" t="s">
        <v>36619</v>
      </c>
      <c r="TN55" s="228" t="s">
        <v>35068</v>
      </c>
    </row>
    <row r="56" spans="3:534" x14ac:dyDescent="0.3">
      <c r="C56" t="s">
        <v>36620</v>
      </c>
      <c r="D56" t="s">
        <v>36621</v>
      </c>
      <c r="E56" t="s">
        <v>36622</v>
      </c>
      <c r="AG56" t="s">
        <v>36475</v>
      </c>
      <c r="AH56" t="s">
        <v>36476</v>
      </c>
      <c r="AI56" t="s">
        <v>36477</v>
      </c>
      <c r="AJ56" t="s">
        <v>36478</v>
      </c>
      <c r="AL56" t="s">
        <v>36479</v>
      </c>
      <c r="AO56" t="s">
        <v>36480</v>
      </c>
      <c r="AP56" t="s">
        <v>44940</v>
      </c>
      <c r="AQ56" t="s">
        <v>44941</v>
      </c>
      <c r="AR56" t="s">
        <v>44942</v>
      </c>
      <c r="AS56" t="s">
        <v>44943</v>
      </c>
      <c r="AT56" t="s">
        <v>44944</v>
      </c>
      <c r="AU56" t="s">
        <v>44945</v>
      </c>
      <c r="AV56" t="str">
        <f>IF(TblTaxCategory[[#This Row],[EN]]="",IF(TblTaxCategory[[#This Row],[EN]]="",TblTaxCategory[[#This Row],[DE]],TblTaxCategory[[#This Row],[EN]]),TblTaxCategory[[#This Row],[EN]])</f>
        <v>Ecuador: VAT Registration Number</v>
      </c>
      <c r="AW56" t="s">
        <v>36481</v>
      </c>
      <c r="AY56" t="s">
        <v>36547</v>
      </c>
      <c r="BT56" t="s">
        <v>36632</v>
      </c>
      <c r="BZ56" t="s">
        <v>36632</v>
      </c>
      <c r="GM56" t="s">
        <v>35219</v>
      </c>
      <c r="GN56" t="s">
        <v>34476</v>
      </c>
      <c r="GO56" t="s">
        <v>34476</v>
      </c>
      <c r="GP56" t="s">
        <v>34476</v>
      </c>
      <c r="GQ56" t="s">
        <v>34476</v>
      </c>
      <c r="GR56" s="219" t="s">
        <v>36633</v>
      </c>
      <c r="GS56" t="s">
        <v>34476</v>
      </c>
      <c r="GT56" t="s">
        <v>34476</v>
      </c>
      <c r="GU56" t="s">
        <v>36634</v>
      </c>
      <c r="GV56" t="s">
        <v>36127</v>
      </c>
      <c r="GW56" t="s">
        <v>36635</v>
      </c>
      <c r="GX56" t="s">
        <v>36636</v>
      </c>
      <c r="GY56" t="s">
        <v>36637</v>
      </c>
      <c r="GZ56" t="s">
        <v>35770</v>
      </c>
      <c r="HA56" t="s">
        <v>35685</v>
      </c>
      <c r="HB56" t="s">
        <v>36638</v>
      </c>
      <c r="HD56" t="s">
        <v>36638</v>
      </c>
      <c r="KM56" t="s">
        <v>36639</v>
      </c>
      <c r="KN56" t="s">
        <v>36640</v>
      </c>
      <c r="KO56" t="s">
        <v>36640</v>
      </c>
      <c r="KP56" t="s">
        <v>36640</v>
      </c>
      <c r="KQ56" t="s">
        <v>36640</v>
      </c>
      <c r="KR56" t="s">
        <v>36640</v>
      </c>
      <c r="KS56" t="s">
        <v>36640</v>
      </c>
      <c r="KT56" t="s">
        <v>36640</v>
      </c>
      <c r="KU56" s="23" t="str">
        <f>IF(tblSubcategory[[#This Row],[EN]]="",IF(tblSubcategory[[#This Row],[EN]]="",tblSubcategory[[#This Row],[DE]],tblSubcategory[[#This Row],[EN]]),tblSubcategory[[#This Row],[EN]])</f>
        <v>0419 Loading equipment</v>
      </c>
      <c r="KV56" t="s">
        <v>36641</v>
      </c>
      <c r="KX56" t="s">
        <v>36639</v>
      </c>
      <c r="KY56" t="s">
        <v>36640</v>
      </c>
      <c r="KZ56" t="s">
        <v>36640</v>
      </c>
      <c r="LA56" t="s">
        <v>36640</v>
      </c>
      <c r="LB56" t="s">
        <v>36640</v>
      </c>
      <c r="LC56" t="s">
        <v>36640</v>
      </c>
      <c r="LD56" t="s">
        <v>36640</v>
      </c>
      <c r="LE56" t="s">
        <v>36640</v>
      </c>
      <c r="LF56" s="23" t="str">
        <f>IF(tblSubcategory2[[#This Row],[EN]]="",IF(tblSubcategory2[[#This Row],[EN]]="",tblSubcategory2[[#This Row],[DE]],tblSubcategory2[[#This Row],[EN]]),tblSubcategory2[[#This Row],[EN]])</f>
        <v>0419 Loading equipment</v>
      </c>
      <c r="LG56" t="s">
        <v>36641</v>
      </c>
      <c r="PE56" s="98"/>
      <c r="PF56" s="98"/>
      <c r="PG56" s="98"/>
      <c r="PH56" s="98"/>
      <c r="PI56" s="98"/>
      <c r="PJ56" s="98"/>
      <c r="PK56" s="98"/>
      <c r="PL56" s="98"/>
      <c r="PM56" s="98"/>
      <c r="PN56" s="98"/>
      <c r="PO56" s="98"/>
      <c r="PP56" s="98"/>
      <c r="PQ56" s="98"/>
      <c r="PR56" s="98"/>
      <c r="PS56" s="98"/>
      <c r="PT56" s="98"/>
      <c r="PU56" s="98"/>
      <c r="QR56" s="191" t="s">
        <v>36642</v>
      </c>
      <c r="QT56" s="259">
        <v>50</v>
      </c>
      <c r="QZ56" s="195" t="s">
        <v>36513</v>
      </c>
      <c r="RB56" s="195">
        <v>60</v>
      </c>
      <c r="RD56" t="s">
        <v>36643</v>
      </c>
      <c r="RE56" t="s">
        <v>36644</v>
      </c>
      <c r="SJ56" t="s">
        <v>36645</v>
      </c>
      <c r="SK56" t="s">
        <v>36645</v>
      </c>
      <c r="SL56" t="s">
        <v>36645</v>
      </c>
      <c r="SN56" t="str">
        <f>IF(tblDistrict[[#This Row],[RO]]="",IF(tblDistrict[[#This Row],[EN]]="",tblDistrict[[#This Row],[DE]],tblDistrict[[#This Row],[EN]]),tblDistrict[[#This Row],[RO]])</f>
        <v>mun. Tighina</v>
      </c>
      <c r="SO56" t="s">
        <v>36645</v>
      </c>
      <c r="TM56" s="125" t="s">
        <v>36646</v>
      </c>
      <c r="TN56" s="126" t="s">
        <v>35628</v>
      </c>
    </row>
    <row r="57" spans="3:534" x14ac:dyDescent="0.3">
      <c r="C57" t="s">
        <v>142</v>
      </c>
      <c r="D57" t="s">
        <v>36647</v>
      </c>
      <c r="E57" t="s">
        <v>36648</v>
      </c>
      <c r="AG57" t="s">
        <v>34380</v>
      </c>
      <c r="AH57" t="s">
        <v>34381</v>
      </c>
      <c r="AI57" t="s">
        <v>34382</v>
      </c>
      <c r="AJ57" t="s">
        <v>34383</v>
      </c>
      <c r="AK57" t="s">
        <v>34384</v>
      </c>
      <c r="AL57" t="s">
        <v>34385</v>
      </c>
      <c r="AM57" t="s">
        <v>34386</v>
      </c>
      <c r="AN57" t="s">
        <v>34387</v>
      </c>
      <c r="AO57" t="s">
        <v>34388</v>
      </c>
      <c r="AP57" t="s">
        <v>44709</v>
      </c>
      <c r="AQ57" t="s">
        <v>44710</v>
      </c>
      <c r="AR57" t="s">
        <v>44711</v>
      </c>
      <c r="AS57" t="s">
        <v>44712</v>
      </c>
      <c r="AT57" t="s">
        <v>44713</v>
      </c>
      <c r="AU57" t="s">
        <v>44714</v>
      </c>
      <c r="AV57" t="str">
        <f>IF(TblTaxCategory[[#This Row],[EN]]="",IF(TblTaxCategory[[#This Row],[EN]]="",TblTaxCategory[[#This Row],[DE]],TblTaxCategory[[#This Row],[EN]]),TblTaxCategory[[#This Row],[EN]])</f>
        <v>Egypt: Tax Identification Number</v>
      </c>
      <c r="AW57" t="s">
        <v>34389</v>
      </c>
      <c r="AY57" t="s">
        <v>36568</v>
      </c>
      <c r="BT57" t="s">
        <v>36658</v>
      </c>
      <c r="BZ57" t="s">
        <v>36658</v>
      </c>
      <c r="GM57" t="s">
        <v>35731</v>
      </c>
      <c r="GN57" t="s">
        <v>34476</v>
      </c>
      <c r="GO57" t="s">
        <v>34476</v>
      </c>
      <c r="GP57" t="s">
        <v>34476</v>
      </c>
      <c r="GQ57" t="s">
        <v>34476</v>
      </c>
      <c r="GR57" s="219" t="s">
        <v>36659</v>
      </c>
      <c r="GS57" t="s">
        <v>34476</v>
      </c>
      <c r="GT57" t="s">
        <v>34476</v>
      </c>
      <c r="GU57" t="s">
        <v>36660</v>
      </c>
      <c r="GV57" t="s">
        <v>36155</v>
      </c>
      <c r="GW57" t="s">
        <v>36661</v>
      </c>
      <c r="GX57" t="s">
        <v>36662</v>
      </c>
      <c r="GY57" t="s">
        <v>35139</v>
      </c>
      <c r="GZ57" t="s">
        <v>35804</v>
      </c>
      <c r="HA57" t="s">
        <v>36663</v>
      </c>
      <c r="HB57" t="s">
        <v>36664</v>
      </c>
      <c r="HD57" t="s">
        <v>36664</v>
      </c>
      <c r="KM57" t="s">
        <v>36665</v>
      </c>
      <c r="KN57" t="s">
        <v>36666</v>
      </c>
      <c r="KO57" t="s">
        <v>36666</v>
      </c>
      <c r="KP57" t="s">
        <v>36666</v>
      </c>
      <c r="KQ57" t="s">
        <v>36666</v>
      </c>
      <c r="KR57" t="s">
        <v>36666</v>
      </c>
      <c r="KS57" t="s">
        <v>36666</v>
      </c>
      <c r="KT57" t="s">
        <v>36666</v>
      </c>
      <c r="KU57" s="23" t="str">
        <f>IF(tblSubcategory[[#This Row],[EN]]="",IF(tblSubcategory[[#This Row],[EN]]="",tblSubcategory[[#This Row],[DE]],tblSubcategory[[#This Row],[EN]]),tblSubcategory[[#This Row],[EN]])</f>
        <v>0420 Medical supplies</v>
      </c>
      <c r="KV57" t="s">
        <v>36667</v>
      </c>
      <c r="KX57" t="s">
        <v>36665</v>
      </c>
      <c r="KY57" t="s">
        <v>36666</v>
      </c>
      <c r="KZ57" t="s">
        <v>36666</v>
      </c>
      <c r="LA57" t="s">
        <v>36666</v>
      </c>
      <c r="LB57" t="s">
        <v>36666</v>
      </c>
      <c r="LC57" t="s">
        <v>36666</v>
      </c>
      <c r="LD57" t="s">
        <v>36666</v>
      </c>
      <c r="LE57" t="s">
        <v>36666</v>
      </c>
      <c r="LF57" s="23" t="str">
        <f>IF(tblSubcategory2[[#This Row],[EN]]="",IF(tblSubcategory2[[#This Row],[EN]]="",tblSubcategory2[[#This Row],[DE]],tblSubcategory2[[#This Row],[EN]]),tblSubcategory2[[#This Row],[EN]])</f>
        <v>0420 Medical supplies</v>
      </c>
      <c r="LG57" t="s">
        <v>36667</v>
      </c>
      <c r="PE57" s="98"/>
      <c r="PF57" s="98"/>
      <c r="PG57" s="98"/>
      <c r="PH57" s="98"/>
      <c r="PI57" s="98"/>
      <c r="PJ57" s="98"/>
      <c r="PK57" s="98"/>
      <c r="PL57" s="98"/>
      <c r="PM57" s="98"/>
      <c r="PN57" s="98"/>
      <c r="PO57" s="98"/>
      <c r="PP57" s="98"/>
      <c r="PQ57" s="98"/>
      <c r="PR57" s="98"/>
      <c r="PS57" s="98"/>
      <c r="PT57" s="98"/>
      <c r="PU57" s="98"/>
      <c r="QR57" s="191" t="s">
        <v>36668</v>
      </c>
      <c r="QT57" s="258">
        <v>51</v>
      </c>
      <c r="QZ57" s="195" t="s">
        <v>36669</v>
      </c>
      <c r="RB57" s="195">
        <v>61</v>
      </c>
      <c r="RD57" t="s">
        <v>36670</v>
      </c>
      <c r="RE57" t="s">
        <v>36671</v>
      </c>
      <c r="SJ57" t="s">
        <v>36672</v>
      </c>
      <c r="SK57" t="s">
        <v>36672</v>
      </c>
      <c r="SL57" t="s">
        <v>36672</v>
      </c>
      <c r="SN57" t="str">
        <f>IF(tblDistrict[[#This Row],[RO]]="",IF(tblDistrict[[#This Row],[EN]]="",tblDistrict[[#This Row],[DE]],tblDistrict[[#This Row],[EN]]),tblDistrict[[#This Row],[RO]])</f>
        <v>Raionul Hincesti</v>
      </c>
      <c r="SO57" t="s">
        <v>36672</v>
      </c>
      <c r="TM57" s="225" t="s">
        <v>36673</v>
      </c>
      <c r="TN57" s="226" t="s">
        <v>35359</v>
      </c>
    </row>
    <row r="58" spans="3:534" x14ac:dyDescent="0.3">
      <c r="C58" t="s">
        <v>36674</v>
      </c>
      <c r="D58" t="s">
        <v>36675</v>
      </c>
      <c r="E58" t="s">
        <v>34952</v>
      </c>
      <c r="AG58" t="s">
        <v>36432</v>
      </c>
      <c r="AI58" t="s">
        <v>36433</v>
      </c>
      <c r="AP58" t="s">
        <v>34476</v>
      </c>
      <c r="AQ58" t="s">
        <v>34476</v>
      </c>
      <c r="AR58" t="s">
        <v>34476</v>
      </c>
      <c r="AS58" t="s">
        <v>34476</v>
      </c>
      <c r="AT58" t="s">
        <v>34476</v>
      </c>
      <c r="AU58" t="s">
        <v>34476</v>
      </c>
      <c r="AV58" t="str">
        <f>IF(TblTaxCategory[[#This Row],[EN]]="",IF(TblTaxCategory[[#This Row],[EN]]="",TblTaxCategory[[#This Row],[DE]],TblTaxCategory[[#This Row],[EN]]),TblTaxCategory[[#This Row],[EN]])</f>
        <v>El Salvador: Tax Identification Number</v>
      </c>
      <c r="AW58" t="s">
        <v>36434</v>
      </c>
      <c r="AY58" t="s">
        <v>36595</v>
      </c>
      <c r="BT58" t="s">
        <v>36686</v>
      </c>
      <c r="BZ58" t="s">
        <v>36686</v>
      </c>
      <c r="GM58" t="s">
        <v>35770</v>
      </c>
      <c r="GN58" t="s">
        <v>34476</v>
      </c>
      <c r="GO58" t="s">
        <v>34476</v>
      </c>
      <c r="GP58" t="s">
        <v>34476</v>
      </c>
      <c r="GQ58" t="s">
        <v>34476</v>
      </c>
      <c r="GR58" s="219" t="s">
        <v>36687</v>
      </c>
      <c r="GS58" t="s">
        <v>34476</v>
      </c>
      <c r="GT58" t="s">
        <v>34476</v>
      </c>
      <c r="GU58" t="s">
        <v>36688</v>
      </c>
      <c r="GV58" t="s">
        <v>36178</v>
      </c>
      <c r="GW58" t="s">
        <v>36689</v>
      </c>
      <c r="GX58" t="s">
        <v>36690</v>
      </c>
      <c r="GY58" t="s">
        <v>36580</v>
      </c>
      <c r="GZ58" t="s">
        <v>36691</v>
      </c>
      <c r="HA58" t="s">
        <v>36692</v>
      </c>
      <c r="HB58" t="s">
        <v>36693</v>
      </c>
      <c r="HD58" t="s">
        <v>36693</v>
      </c>
      <c r="KM58" t="s">
        <v>36694</v>
      </c>
      <c r="KN58" t="s">
        <v>36695</v>
      </c>
      <c r="KO58" t="s">
        <v>36695</v>
      </c>
      <c r="KP58" t="s">
        <v>36695</v>
      </c>
      <c r="KQ58" t="s">
        <v>36695</v>
      </c>
      <c r="KR58" t="s">
        <v>36695</v>
      </c>
      <c r="KS58" t="s">
        <v>36695</v>
      </c>
      <c r="KT58" t="s">
        <v>36695</v>
      </c>
      <c r="KU58" s="23" t="str">
        <f>IF(tblSubcategory[[#This Row],[EN]]="",IF(tblSubcategory[[#This Row],[EN]]="",tblSubcategory[[#This Row],[DE]],tblSubcategory[[#This Row],[EN]]),tblSubcategory[[#This Row],[EN]])</f>
        <v>0421 Packaging material</v>
      </c>
      <c r="KV58" t="s">
        <v>36696</v>
      </c>
      <c r="KX58" t="s">
        <v>36694</v>
      </c>
      <c r="KY58" t="s">
        <v>36695</v>
      </c>
      <c r="KZ58" t="s">
        <v>36695</v>
      </c>
      <c r="LA58" t="s">
        <v>36695</v>
      </c>
      <c r="LB58" t="s">
        <v>36695</v>
      </c>
      <c r="LC58" t="s">
        <v>36695</v>
      </c>
      <c r="LD58" t="s">
        <v>36695</v>
      </c>
      <c r="LE58" t="s">
        <v>36695</v>
      </c>
      <c r="LF58" s="23" t="str">
        <f>IF(tblSubcategory2[[#This Row],[EN]]="",IF(tblSubcategory2[[#This Row],[EN]]="",tblSubcategory2[[#This Row],[DE]],tblSubcategory2[[#This Row],[EN]]),tblSubcategory2[[#This Row],[EN]])</f>
        <v>0421 Packaging material</v>
      </c>
      <c r="LG58" t="s">
        <v>36696</v>
      </c>
      <c r="PE58" s="98"/>
      <c r="PF58" s="98"/>
      <c r="PG58" s="98"/>
      <c r="PH58" s="98"/>
      <c r="PI58" s="98"/>
      <c r="PJ58" s="98"/>
      <c r="PK58" s="98"/>
      <c r="PL58" s="98"/>
      <c r="PM58" s="98"/>
      <c r="PN58" s="98"/>
      <c r="PO58" s="98"/>
      <c r="PP58" s="98"/>
      <c r="PQ58" s="98"/>
      <c r="PR58" s="98"/>
      <c r="PS58" s="98"/>
      <c r="PT58" s="98"/>
      <c r="PU58" s="98"/>
      <c r="QR58" s="191" t="s">
        <v>36697</v>
      </c>
      <c r="QT58" s="259">
        <v>52</v>
      </c>
      <c r="QZ58" s="195" t="s">
        <v>36698</v>
      </c>
      <c r="RB58" s="195">
        <v>66</v>
      </c>
      <c r="RD58" t="s">
        <v>36699</v>
      </c>
      <c r="RE58" t="s">
        <v>36700</v>
      </c>
      <c r="SJ58" t="s">
        <v>36701</v>
      </c>
      <c r="SK58" t="s">
        <v>36701</v>
      </c>
      <c r="SL58" t="s">
        <v>36701</v>
      </c>
      <c r="SN58" t="str">
        <f>IF(tblDistrict[[#This Row],[RO]]="",IF(tblDistrict[[#This Row],[EN]]="",tblDistrict[[#This Row],[DE]],tblDistrict[[#This Row],[EN]]),tblDistrict[[#This Row],[RO]])</f>
        <v>Raionul Orhei</v>
      </c>
      <c r="SO58" t="s">
        <v>36701</v>
      </c>
      <c r="TM58" s="227" t="s">
        <v>36702</v>
      </c>
      <c r="TN58" s="228" t="s">
        <v>34581</v>
      </c>
    </row>
    <row r="59" spans="3:534" x14ac:dyDescent="0.3">
      <c r="C59" t="s">
        <v>35896</v>
      </c>
      <c r="D59" t="s">
        <v>36703</v>
      </c>
      <c r="E59" t="s">
        <v>34952</v>
      </c>
      <c r="F59" s="113"/>
      <c r="AG59" t="s">
        <v>36499</v>
      </c>
      <c r="AI59" t="s">
        <v>36500</v>
      </c>
      <c r="AP59" t="s">
        <v>34476</v>
      </c>
      <c r="AQ59" t="s">
        <v>34476</v>
      </c>
      <c r="AR59" t="s">
        <v>34476</v>
      </c>
      <c r="AS59" t="s">
        <v>34476</v>
      </c>
      <c r="AT59" t="s">
        <v>34476</v>
      </c>
      <c r="AU59" t="s">
        <v>34476</v>
      </c>
      <c r="AV59" t="str">
        <f>IF(TblTaxCategory[[#This Row],[EN]]="",IF(TblTaxCategory[[#This Row],[EN]]="",TblTaxCategory[[#This Row],[DE]],TblTaxCategory[[#This Row],[EN]]),TblTaxCategory[[#This Row],[EN]])</f>
        <v>Eritrea: VAT Registration Number</v>
      </c>
      <c r="AW59" t="s">
        <v>36501</v>
      </c>
      <c r="AY59" t="s">
        <v>36624</v>
      </c>
      <c r="BS59" s="113"/>
      <c r="BT59" t="s">
        <v>36714</v>
      </c>
      <c r="BZ59" t="s">
        <v>36714</v>
      </c>
      <c r="CW59" s="113"/>
      <c r="GM59" t="s">
        <v>35804</v>
      </c>
      <c r="GN59" t="s">
        <v>34476</v>
      </c>
      <c r="GO59" t="s">
        <v>34476</v>
      </c>
      <c r="GP59" t="s">
        <v>34476</v>
      </c>
      <c r="GQ59" t="s">
        <v>34476</v>
      </c>
      <c r="GR59" s="219" t="s">
        <v>36715</v>
      </c>
      <c r="GS59" t="s">
        <v>34476</v>
      </c>
      <c r="GT59" t="s">
        <v>34476</v>
      </c>
      <c r="GU59" t="s">
        <v>36716</v>
      </c>
      <c r="GV59" t="s">
        <v>36717</v>
      </c>
      <c r="GW59" t="s">
        <v>36718</v>
      </c>
      <c r="GX59" t="s">
        <v>36719</v>
      </c>
      <c r="GY59" t="s">
        <v>36531</v>
      </c>
      <c r="GZ59" t="s">
        <v>35448</v>
      </c>
      <c r="HA59" t="s">
        <v>36720</v>
      </c>
      <c r="HB59" t="s">
        <v>36721</v>
      </c>
      <c r="HD59" t="s">
        <v>36721</v>
      </c>
      <c r="KM59" t="s">
        <v>36722</v>
      </c>
      <c r="KN59" t="s">
        <v>36723</v>
      </c>
      <c r="KO59" t="s">
        <v>36723</v>
      </c>
      <c r="KP59" t="s">
        <v>36723</v>
      </c>
      <c r="KQ59" t="s">
        <v>36723</v>
      </c>
      <c r="KR59" t="s">
        <v>36723</v>
      </c>
      <c r="KS59" t="s">
        <v>36723</v>
      </c>
      <c r="KT59" t="s">
        <v>36723</v>
      </c>
      <c r="KU59" s="23" t="str">
        <f>IF(tblSubcategory[[#This Row],[EN]]="",IF(tblSubcategory[[#This Row],[EN]]="",tblSubcategory[[#This Row],[DE]],tblSubcategory[[#This Row],[EN]]),tblSubcategory[[#This Row],[EN]])</f>
        <v>0422 Load Securing</v>
      </c>
      <c r="KV59" t="s">
        <v>36724</v>
      </c>
      <c r="KX59" t="s">
        <v>36722</v>
      </c>
      <c r="KY59" t="s">
        <v>36723</v>
      </c>
      <c r="KZ59" t="s">
        <v>36723</v>
      </c>
      <c r="LA59" t="s">
        <v>36723</v>
      </c>
      <c r="LB59" t="s">
        <v>36723</v>
      </c>
      <c r="LC59" t="s">
        <v>36723</v>
      </c>
      <c r="LD59" t="s">
        <v>36723</v>
      </c>
      <c r="LE59" t="s">
        <v>36723</v>
      </c>
      <c r="LF59" s="23" t="str">
        <f>IF(tblSubcategory2[[#This Row],[EN]]="",IF(tblSubcategory2[[#This Row],[EN]]="",tblSubcategory2[[#This Row],[DE]],tblSubcategory2[[#This Row],[EN]]),tblSubcategory2[[#This Row],[EN]])</f>
        <v>0422 Load Securing</v>
      </c>
      <c r="LG59" t="s">
        <v>36724</v>
      </c>
      <c r="PE59" s="98"/>
      <c r="PF59" s="98"/>
      <c r="PG59" s="98"/>
      <c r="PH59" s="98"/>
      <c r="PI59" s="98"/>
      <c r="PJ59" s="98"/>
      <c r="PK59" s="98"/>
      <c r="PL59" s="98"/>
      <c r="PM59" s="98"/>
      <c r="PN59" s="98"/>
      <c r="PO59" s="98"/>
      <c r="PP59" s="98"/>
      <c r="PQ59" s="98"/>
      <c r="PR59" s="98"/>
      <c r="PS59" s="98"/>
      <c r="PT59" s="98"/>
      <c r="PU59" s="98"/>
      <c r="QR59" s="191" t="s">
        <v>36725</v>
      </c>
      <c r="QT59" s="258">
        <v>53</v>
      </c>
      <c r="QZ59" s="195" t="s">
        <v>36726</v>
      </c>
      <c r="RB59" s="195">
        <v>70</v>
      </c>
      <c r="RD59" t="s">
        <v>36727</v>
      </c>
      <c r="RE59" t="s">
        <v>36728</v>
      </c>
      <c r="SJ59" t="s">
        <v>36729</v>
      </c>
      <c r="SK59" t="s">
        <v>36729</v>
      </c>
      <c r="SL59" t="s">
        <v>36729</v>
      </c>
      <c r="SN59" t="str">
        <f>IF(tblDistrict[[#This Row],[RO]]="",IF(tblDistrict[[#This Row],[EN]]="",tblDistrict[[#This Row],[DE]],tblDistrict[[#This Row],[EN]]),tblDistrict[[#This Row],[RO]])</f>
        <v>Raionul Ungheni</v>
      </c>
      <c r="SO59" t="s">
        <v>36729</v>
      </c>
      <c r="TM59" s="125" t="s">
        <v>36730</v>
      </c>
      <c r="TN59" s="126" t="s">
        <v>35418</v>
      </c>
    </row>
    <row r="60" spans="3:534" x14ac:dyDescent="0.3">
      <c r="C60" t="s">
        <v>36731</v>
      </c>
      <c r="D60" t="s">
        <v>36732</v>
      </c>
      <c r="E60" t="s">
        <v>36733</v>
      </c>
      <c r="AG60" t="s">
        <v>36520</v>
      </c>
      <c r="AH60" t="s">
        <v>36521</v>
      </c>
      <c r="AI60" t="s">
        <v>36522</v>
      </c>
      <c r="AJ60" t="s">
        <v>36523</v>
      </c>
      <c r="AK60" t="s">
        <v>36524</v>
      </c>
      <c r="AL60" t="s">
        <v>36525</v>
      </c>
      <c r="AM60" t="s">
        <v>36526</v>
      </c>
      <c r="AN60" t="s">
        <v>36527</v>
      </c>
      <c r="AO60" t="s">
        <v>36528</v>
      </c>
      <c r="AP60" t="s">
        <v>44946</v>
      </c>
      <c r="AQ60" t="s">
        <v>44947</v>
      </c>
      <c r="AR60" t="s">
        <v>44948</v>
      </c>
      <c r="AS60" t="s">
        <v>44949</v>
      </c>
      <c r="AT60" t="s">
        <v>44950</v>
      </c>
      <c r="AU60" t="s">
        <v>44951</v>
      </c>
      <c r="AV60" t="str">
        <f>IF(TblTaxCategory[[#This Row],[EN]]="",IF(TblTaxCategory[[#This Row],[EN]]="",TblTaxCategory[[#This Row],[DE]],TblTaxCategory[[#This Row],[EN]]),TblTaxCategory[[#This Row],[EN]])</f>
        <v>Estonia: VAT Registration Number</v>
      </c>
      <c r="AW60" t="s">
        <v>36520</v>
      </c>
      <c r="AY60" t="s">
        <v>36650</v>
      </c>
      <c r="BT60" t="s">
        <v>36743</v>
      </c>
      <c r="BZ60" t="s">
        <v>36743</v>
      </c>
      <c r="GM60" t="s">
        <v>36691</v>
      </c>
      <c r="GN60" t="s">
        <v>34476</v>
      </c>
      <c r="GO60" t="s">
        <v>34476</v>
      </c>
      <c r="GP60" t="s">
        <v>34476</v>
      </c>
      <c r="GQ60" t="s">
        <v>34476</v>
      </c>
      <c r="GR60" s="219" t="s">
        <v>36744</v>
      </c>
      <c r="GS60" t="s">
        <v>34476</v>
      </c>
      <c r="GT60" t="s">
        <v>34476</v>
      </c>
      <c r="GU60" t="s">
        <v>36745</v>
      </c>
      <c r="GV60" t="s">
        <v>36486</v>
      </c>
      <c r="GW60" t="s">
        <v>36746</v>
      </c>
      <c r="GX60" t="s">
        <v>36747</v>
      </c>
      <c r="GY60" t="s">
        <v>36748</v>
      </c>
      <c r="GZ60" t="s">
        <v>35859</v>
      </c>
      <c r="HA60" t="s">
        <v>36749</v>
      </c>
      <c r="HB60" t="s">
        <v>36750</v>
      </c>
      <c r="HD60" t="s">
        <v>36750</v>
      </c>
      <c r="KM60" t="s">
        <v>36751</v>
      </c>
      <c r="KN60" t="s">
        <v>36752</v>
      </c>
      <c r="KO60" t="s">
        <v>36752</v>
      </c>
      <c r="KP60" t="s">
        <v>36752</v>
      </c>
      <c r="KQ60" t="s">
        <v>36752</v>
      </c>
      <c r="KR60" t="s">
        <v>36752</v>
      </c>
      <c r="KS60" t="s">
        <v>36752</v>
      </c>
      <c r="KT60" t="s">
        <v>36752</v>
      </c>
      <c r="KU60" s="23" t="str">
        <f>IF(tblSubcategory[[#This Row],[EN]]="",IF(tblSubcategory[[#This Row],[EN]]="",tblSubcategory[[#This Row],[DE]],tblSubcategory[[#This Row],[EN]]),tblSubcategory[[#This Row],[EN]])</f>
        <v>0423 Advertising material</v>
      </c>
      <c r="KV60" t="s">
        <v>36753</v>
      </c>
      <c r="KX60" t="s">
        <v>36751</v>
      </c>
      <c r="KY60" t="s">
        <v>36752</v>
      </c>
      <c r="KZ60" t="s">
        <v>36752</v>
      </c>
      <c r="LA60" t="s">
        <v>36752</v>
      </c>
      <c r="LB60" t="s">
        <v>36752</v>
      </c>
      <c r="LC60" t="s">
        <v>36752</v>
      </c>
      <c r="LD60" t="s">
        <v>36752</v>
      </c>
      <c r="LE60" t="s">
        <v>36752</v>
      </c>
      <c r="LF60" s="23" t="str">
        <f>IF(tblSubcategory2[[#This Row],[EN]]="",IF(tblSubcategory2[[#This Row],[EN]]="",tblSubcategory2[[#This Row],[DE]],tblSubcategory2[[#This Row],[EN]]),tblSubcategory2[[#This Row],[EN]])</f>
        <v>0423 Advertising material</v>
      </c>
      <c r="LG60" t="s">
        <v>36753</v>
      </c>
      <c r="PE60" s="98"/>
      <c r="PF60" s="98"/>
      <c r="PG60" s="98"/>
      <c r="PH60" s="98"/>
      <c r="PI60" s="98"/>
      <c r="PJ60" s="98"/>
      <c r="PK60" s="98"/>
      <c r="PL60" s="98"/>
      <c r="PM60" s="98"/>
      <c r="PN60" s="98"/>
      <c r="PO60" s="98"/>
      <c r="PP60" s="98"/>
      <c r="PQ60" s="98"/>
      <c r="PR60" s="98"/>
      <c r="PS60" s="98"/>
      <c r="PT60" s="98"/>
      <c r="PU60" s="98"/>
      <c r="QR60" s="191" t="s">
        <v>36754</v>
      </c>
      <c r="QT60" s="259">
        <v>54</v>
      </c>
      <c r="QZ60" s="195" t="s">
        <v>36755</v>
      </c>
      <c r="RB60" s="195">
        <v>75</v>
      </c>
      <c r="RD60" t="s">
        <v>36756</v>
      </c>
      <c r="RE60" t="s">
        <v>36757</v>
      </c>
      <c r="SJ60" t="s">
        <v>36758</v>
      </c>
      <c r="SK60" t="s">
        <v>36758</v>
      </c>
      <c r="SL60" t="s">
        <v>36758</v>
      </c>
      <c r="SN60" t="str">
        <f>IF(tblDistrict[[#This Row],[RO]]="",IF(tblDistrict[[#This Row],[EN]]="",tblDistrict[[#This Row],[DE]],tblDistrict[[#This Row],[EN]]),tblDistrict[[#This Row],[RO]])</f>
        <v>Raionul Straseni</v>
      </c>
      <c r="SO60" t="s">
        <v>36758</v>
      </c>
      <c r="TM60" s="225" t="s">
        <v>36759</v>
      </c>
      <c r="TN60" s="226" t="s">
        <v>35359</v>
      </c>
    </row>
    <row r="61" spans="3:534" x14ac:dyDescent="0.3">
      <c r="C61" t="s">
        <v>36760</v>
      </c>
      <c r="D61" t="s">
        <v>36761</v>
      </c>
      <c r="E61" t="s">
        <v>36762</v>
      </c>
      <c r="AG61" t="s">
        <v>36546</v>
      </c>
      <c r="AI61" t="s">
        <v>36547</v>
      </c>
      <c r="AP61" t="s">
        <v>34476</v>
      </c>
      <c r="AQ61" t="s">
        <v>34476</v>
      </c>
      <c r="AR61" t="s">
        <v>34476</v>
      </c>
      <c r="AS61" t="s">
        <v>34476</v>
      </c>
      <c r="AT61" t="s">
        <v>34476</v>
      </c>
      <c r="AU61" t="s">
        <v>34476</v>
      </c>
      <c r="AV61" t="str">
        <f>IF(TblTaxCategory[[#This Row],[EN]]="",IF(TblTaxCategory[[#This Row],[EN]]="",TblTaxCategory[[#This Row],[DE]],TblTaxCategory[[#This Row],[EN]]),TblTaxCategory[[#This Row],[EN]])</f>
        <v>Ethiopia: VAT Registration Number</v>
      </c>
      <c r="AW61" t="s">
        <v>36548</v>
      </c>
      <c r="AY61" t="s">
        <v>36677</v>
      </c>
      <c r="BT61" t="s">
        <v>36772</v>
      </c>
      <c r="BZ61" t="s">
        <v>36772</v>
      </c>
      <c r="GM61" t="s">
        <v>35448</v>
      </c>
      <c r="GN61" t="s">
        <v>34476</v>
      </c>
      <c r="GO61" t="s">
        <v>34476</v>
      </c>
      <c r="GP61" t="s">
        <v>34476</v>
      </c>
      <c r="GQ61" t="s">
        <v>34476</v>
      </c>
      <c r="GR61" s="219" t="s">
        <v>36773</v>
      </c>
      <c r="GS61" t="s">
        <v>34476</v>
      </c>
      <c r="GT61" t="s">
        <v>34476</v>
      </c>
      <c r="GU61" t="s">
        <v>36774</v>
      </c>
      <c r="GV61" t="s">
        <v>36775</v>
      </c>
      <c r="GW61" t="s">
        <v>36776</v>
      </c>
      <c r="GX61" t="s">
        <v>36777</v>
      </c>
      <c r="GY61" t="s">
        <v>36778</v>
      </c>
      <c r="GZ61" t="s">
        <v>36779</v>
      </c>
      <c r="HA61" t="s">
        <v>36780</v>
      </c>
      <c r="HB61" t="s">
        <v>36781</v>
      </c>
      <c r="HD61" t="s">
        <v>36781</v>
      </c>
      <c r="KM61" t="s">
        <v>36782</v>
      </c>
      <c r="KN61" t="s">
        <v>36783</v>
      </c>
      <c r="KO61" t="s">
        <v>36783</v>
      </c>
      <c r="KP61" t="s">
        <v>36783</v>
      </c>
      <c r="KQ61" t="s">
        <v>36783</v>
      </c>
      <c r="KR61" t="s">
        <v>36783</v>
      </c>
      <c r="KS61" t="s">
        <v>36783</v>
      </c>
      <c r="KT61" t="s">
        <v>36783</v>
      </c>
      <c r="KU61" s="23" t="str">
        <f>IF(tblSubcategory[[#This Row],[EN]]="",IF(tblSubcategory[[#This Row],[EN]]="",tblSubcategory[[#This Row],[DE]],tblSubcategory[[#This Row],[EN]]),tblSubcategory[[#This Row],[EN]])</f>
        <v>0424 Workshop supplies</v>
      </c>
      <c r="KV61" t="s">
        <v>36784</v>
      </c>
      <c r="KX61" t="s">
        <v>36782</v>
      </c>
      <c r="KY61" t="s">
        <v>36783</v>
      </c>
      <c r="KZ61" t="s">
        <v>36783</v>
      </c>
      <c r="LA61" t="s">
        <v>36783</v>
      </c>
      <c r="LB61" t="s">
        <v>36783</v>
      </c>
      <c r="LC61" t="s">
        <v>36783</v>
      </c>
      <c r="LD61" t="s">
        <v>36783</v>
      </c>
      <c r="LE61" t="s">
        <v>36783</v>
      </c>
      <c r="LF61" s="23" t="str">
        <f>IF(tblSubcategory2[[#This Row],[EN]]="",IF(tblSubcategory2[[#This Row],[EN]]="",tblSubcategory2[[#This Row],[DE]],tblSubcategory2[[#This Row],[EN]]),tblSubcategory2[[#This Row],[EN]])</f>
        <v>0424 Workshop supplies</v>
      </c>
      <c r="LG61" t="s">
        <v>36784</v>
      </c>
      <c r="PE61" s="98"/>
      <c r="PF61" s="98"/>
      <c r="PG61" s="98"/>
      <c r="PH61" s="98"/>
      <c r="PI61" s="98"/>
      <c r="PJ61" s="98"/>
      <c r="PK61" s="98"/>
      <c r="PL61" s="98"/>
      <c r="PM61" s="98"/>
      <c r="PN61" s="98"/>
      <c r="PO61" s="98"/>
      <c r="PP61" s="98"/>
      <c r="PQ61" s="98"/>
      <c r="PR61" s="98"/>
      <c r="PS61" s="98"/>
      <c r="PT61" s="98"/>
      <c r="PU61" s="98"/>
      <c r="QR61" s="191" t="s">
        <v>36785</v>
      </c>
      <c r="QT61" s="258">
        <v>55</v>
      </c>
      <c r="QZ61" s="195" t="s">
        <v>36539</v>
      </c>
      <c r="RB61" s="195">
        <v>78</v>
      </c>
      <c r="RD61" t="s">
        <v>36786</v>
      </c>
      <c r="RE61" t="s">
        <v>36787</v>
      </c>
      <c r="SJ61" t="s">
        <v>36788</v>
      </c>
      <c r="SK61" t="s">
        <v>36788</v>
      </c>
      <c r="SL61" t="s">
        <v>36788</v>
      </c>
      <c r="SN61" t="str">
        <f>IF(tblDistrict[[#This Row],[RO]]="",IF(tblDistrict[[#This Row],[EN]]="",tblDistrict[[#This Row],[DE]],tblDistrict[[#This Row],[EN]]),tblDistrict[[#This Row],[RO]])</f>
        <v>Raionul Cahul</v>
      </c>
      <c r="SO61" t="s">
        <v>36788</v>
      </c>
      <c r="TM61" s="227" t="s">
        <v>36789</v>
      </c>
      <c r="TN61" s="228" t="s">
        <v>35809</v>
      </c>
    </row>
    <row r="62" spans="3:534" x14ac:dyDescent="0.3">
      <c r="C62" t="s">
        <v>35923</v>
      </c>
      <c r="D62" t="s">
        <v>36790</v>
      </c>
      <c r="E62" t="s">
        <v>36791</v>
      </c>
      <c r="AG62" t="s">
        <v>36567</v>
      </c>
      <c r="AH62" t="s">
        <v>36568</v>
      </c>
      <c r="AI62" t="s">
        <v>36569</v>
      </c>
      <c r="AJ62" t="s">
        <v>36570</v>
      </c>
      <c r="AK62" t="s">
        <v>36571</v>
      </c>
      <c r="AL62" t="s">
        <v>36572</v>
      </c>
      <c r="AM62" t="s">
        <v>36573</v>
      </c>
      <c r="AN62" t="s">
        <v>36574</v>
      </c>
      <c r="AO62" t="s">
        <v>36575</v>
      </c>
      <c r="AP62" t="s">
        <v>44952</v>
      </c>
      <c r="AQ62" t="s">
        <v>44953</v>
      </c>
      <c r="AR62" t="s">
        <v>44954</v>
      </c>
      <c r="AS62" t="s">
        <v>44955</v>
      </c>
      <c r="AT62" t="s">
        <v>44956</v>
      </c>
      <c r="AU62" t="s">
        <v>44957</v>
      </c>
      <c r="AV62" t="str">
        <f>IF(TblTaxCategory[[#This Row],[EN]]="",IF(TblTaxCategory[[#This Row],[EN]]="",TblTaxCategory[[#This Row],[DE]],TblTaxCategory[[#This Row],[EN]]),TblTaxCategory[[#This Row],[EN]])</f>
        <v>Finland: VAT Registration Number</v>
      </c>
      <c r="AW62" t="s">
        <v>36567</v>
      </c>
      <c r="AY62" t="s">
        <v>36705</v>
      </c>
      <c r="BT62" t="s">
        <v>36795</v>
      </c>
      <c r="BZ62" t="s">
        <v>36795</v>
      </c>
      <c r="GM62" t="s">
        <v>35859</v>
      </c>
      <c r="GN62" t="s">
        <v>34476</v>
      </c>
      <c r="GO62" t="s">
        <v>34476</v>
      </c>
      <c r="GP62" t="s">
        <v>34476</v>
      </c>
      <c r="GQ62" t="s">
        <v>34476</v>
      </c>
      <c r="GR62" s="219" t="s">
        <v>36796</v>
      </c>
      <c r="GS62" t="s">
        <v>34476</v>
      </c>
      <c r="GT62" t="s">
        <v>34476</v>
      </c>
      <c r="GU62" t="s">
        <v>36797</v>
      </c>
      <c r="GV62" t="s">
        <v>36798</v>
      </c>
      <c r="GW62" t="s">
        <v>36799</v>
      </c>
      <c r="GX62" t="s">
        <v>35449</v>
      </c>
      <c r="GY62" t="s">
        <v>36800</v>
      </c>
      <c r="GZ62" t="s">
        <v>35888</v>
      </c>
      <c r="HA62" t="s">
        <v>36801</v>
      </c>
      <c r="HB62" t="s">
        <v>36802</v>
      </c>
      <c r="HD62" t="s">
        <v>36802</v>
      </c>
      <c r="KM62" t="s">
        <v>36803</v>
      </c>
      <c r="KN62" t="s">
        <v>36804</v>
      </c>
      <c r="KO62" t="s">
        <v>36804</v>
      </c>
      <c r="KP62" t="s">
        <v>36804</v>
      </c>
      <c r="KQ62" t="s">
        <v>36804</v>
      </c>
      <c r="KR62" t="s">
        <v>36804</v>
      </c>
      <c r="KS62" t="s">
        <v>36804</v>
      </c>
      <c r="KT62" t="s">
        <v>36804</v>
      </c>
      <c r="KU62" s="23" t="str">
        <f>IF(tblSubcategory[[#This Row],[EN]]="",IF(tblSubcategory[[#This Row],[EN]]="",tblSubcategory[[#This Row],[DE]],tblSubcategory[[#This Row],[EN]]),tblSubcategory[[#This Row],[EN]])</f>
        <v>0425 Thermal/paper roll</v>
      </c>
      <c r="KV62" t="s">
        <v>36805</v>
      </c>
      <c r="KX62" t="s">
        <v>36803</v>
      </c>
      <c r="KY62" t="s">
        <v>36804</v>
      </c>
      <c r="KZ62" t="s">
        <v>36804</v>
      </c>
      <c r="LA62" t="s">
        <v>36804</v>
      </c>
      <c r="LB62" t="s">
        <v>36804</v>
      </c>
      <c r="LC62" t="s">
        <v>36804</v>
      </c>
      <c r="LD62" t="s">
        <v>36804</v>
      </c>
      <c r="LE62" t="s">
        <v>36804</v>
      </c>
      <c r="LF62" s="23" t="str">
        <f>IF(tblSubcategory2[[#This Row],[EN]]="",IF(tblSubcategory2[[#This Row],[EN]]="",tblSubcategory2[[#This Row],[DE]],tblSubcategory2[[#This Row],[EN]]),tblSubcategory2[[#This Row],[EN]])</f>
        <v>0425 Thermal/paper roll</v>
      </c>
      <c r="LG62" t="s">
        <v>36805</v>
      </c>
      <c r="PE62" s="98"/>
      <c r="PF62" s="98"/>
      <c r="PG62" s="98"/>
      <c r="PH62" s="98"/>
      <c r="PI62" s="98"/>
      <c r="PJ62" s="98"/>
      <c r="PK62" s="98"/>
      <c r="PL62" s="98"/>
      <c r="PM62" s="98"/>
      <c r="PN62" s="98"/>
      <c r="PO62" s="98"/>
      <c r="PP62" s="98"/>
      <c r="PQ62" s="98"/>
      <c r="PR62" s="98"/>
      <c r="PS62" s="98"/>
      <c r="PT62" s="98"/>
      <c r="PU62" s="98"/>
      <c r="QR62" s="191" t="s">
        <v>36806</v>
      </c>
      <c r="QT62" s="259">
        <v>56</v>
      </c>
      <c r="QZ62" s="195" t="s">
        <v>36807</v>
      </c>
      <c r="RB62" s="195">
        <v>85</v>
      </c>
      <c r="RD62" t="s">
        <v>36808</v>
      </c>
      <c r="RE62" t="s">
        <v>36809</v>
      </c>
      <c r="SJ62" t="s">
        <v>36810</v>
      </c>
      <c r="SK62" t="s">
        <v>36810</v>
      </c>
      <c r="SL62" t="s">
        <v>36810</v>
      </c>
      <c r="SN62" t="str">
        <f>IF(tblDistrict[[#This Row],[RO]]="",IF(tblDistrict[[#This Row],[EN]]="",tblDistrict[[#This Row],[DE]],tblDistrict[[#This Row],[EN]]),tblDistrict[[#This Row],[RO]])</f>
        <v>Raionul Anenii Noi</v>
      </c>
      <c r="SO62" t="s">
        <v>36810</v>
      </c>
      <c r="TM62" s="125" t="s">
        <v>36811</v>
      </c>
      <c r="TN62" s="126" t="s">
        <v>35359</v>
      </c>
    </row>
    <row r="63" spans="3:534" x14ac:dyDescent="0.3">
      <c r="C63" t="s">
        <v>35953</v>
      </c>
      <c r="D63" t="s">
        <v>36812</v>
      </c>
      <c r="E63" t="s">
        <v>36813</v>
      </c>
      <c r="AG63" t="s">
        <v>36594</v>
      </c>
      <c r="AH63" t="s">
        <v>36595</v>
      </c>
      <c r="AI63" t="s">
        <v>36596</v>
      </c>
      <c r="AJ63" t="s">
        <v>36597</v>
      </c>
      <c r="AK63" t="s">
        <v>36598</v>
      </c>
      <c r="AL63" t="s">
        <v>36599</v>
      </c>
      <c r="AM63" t="s">
        <v>36600</v>
      </c>
      <c r="AN63" t="s">
        <v>36601</v>
      </c>
      <c r="AO63" t="s">
        <v>36602</v>
      </c>
      <c r="AP63" t="s">
        <v>44958</v>
      </c>
      <c r="AQ63" t="s">
        <v>44959</v>
      </c>
      <c r="AR63" t="s">
        <v>44960</v>
      </c>
      <c r="AS63" t="s">
        <v>44961</v>
      </c>
      <c r="AT63" t="s">
        <v>44962</v>
      </c>
      <c r="AU63" t="s">
        <v>44963</v>
      </c>
      <c r="AV63" t="str">
        <f>IF(TblTaxCategory[[#This Row],[EN]]="",IF(TblTaxCategory[[#This Row],[EN]]="",TblTaxCategory[[#This Row],[DE]],TblTaxCategory[[#This Row],[EN]]),TblTaxCategory[[#This Row],[EN]])</f>
        <v>France: SIREN Number</v>
      </c>
      <c r="AW63" t="s">
        <v>36594</v>
      </c>
      <c r="AY63" t="s">
        <v>36735</v>
      </c>
      <c r="BT63" t="s">
        <v>36817</v>
      </c>
      <c r="BZ63" t="s">
        <v>36817</v>
      </c>
      <c r="GM63" t="s">
        <v>36779</v>
      </c>
      <c r="GN63" t="s">
        <v>34476</v>
      </c>
      <c r="GO63" t="s">
        <v>34476</v>
      </c>
      <c r="GP63" t="s">
        <v>34476</v>
      </c>
      <c r="GQ63" t="s">
        <v>34476</v>
      </c>
      <c r="GR63" s="219" t="s">
        <v>36818</v>
      </c>
      <c r="GS63" t="s">
        <v>34476</v>
      </c>
      <c r="GT63" t="s">
        <v>34476</v>
      </c>
      <c r="GU63" t="s">
        <v>36819</v>
      </c>
      <c r="GV63" t="s">
        <v>36820</v>
      </c>
      <c r="GW63" t="s">
        <v>36821</v>
      </c>
      <c r="GX63" t="s">
        <v>35491</v>
      </c>
      <c r="GY63" t="s">
        <v>36606</v>
      </c>
      <c r="GZ63" t="s">
        <v>36822</v>
      </c>
      <c r="HA63" t="s">
        <v>36823</v>
      </c>
      <c r="HB63" t="s">
        <v>36824</v>
      </c>
      <c r="HD63" t="s">
        <v>36824</v>
      </c>
      <c r="KM63" t="s">
        <v>36825</v>
      </c>
      <c r="KN63" t="s">
        <v>36826</v>
      </c>
      <c r="KO63" t="s">
        <v>36826</v>
      </c>
      <c r="KP63" t="s">
        <v>36826</v>
      </c>
      <c r="KQ63" t="s">
        <v>36826</v>
      </c>
      <c r="KR63" t="s">
        <v>36826</v>
      </c>
      <c r="KS63" t="s">
        <v>36826</v>
      </c>
      <c r="KT63" t="s">
        <v>36826</v>
      </c>
      <c r="KU63" s="23" t="str">
        <f>IF(tblSubcategory[[#This Row],[EN]]="",IF(tblSubcategory[[#This Row],[EN]]="",tblSubcategory[[#This Row],[DE]],tblSubcategory[[#This Row],[EN]]),tblSubcategory[[#This Row],[EN]])</f>
        <v>0426 Gift cards</v>
      </c>
      <c r="KV63" t="s">
        <v>36827</v>
      </c>
      <c r="KX63" t="s">
        <v>36825</v>
      </c>
      <c r="KY63" t="s">
        <v>36826</v>
      </c>
      <c r="KZ63" t="s">
        <v>36826</v>
      </c>
      <c r="LA63" t="s">
        <v>36826</v>
      </c>
      <c r="LB63" t="s">
        <v>36826</v>
      </c>
      <c r="LC63" t="s">
        <v>36826</v>
      </c>
      <c r="LD63" t="s">
        <v>36826</v>
      </c>
      <c r="LE63" t="s">
        <v>36826</v>
      </c>
      <c r="LF63" s="23" t="str">
        <f>IF(tblSubcategory2[[#This Row],[EN]]="",IF(tblSubcategory2[[#This Row],[EN]]="",tblSubcategory2[[#This Row],[DE]],tblSubcategory2[[#This Row],[EN]]),tblSubcategory2[[#This Row],[EN]])</f>
        <v>0426 Gift cards</v>
      </c>
      <c r="LG63" t="s">
        <v>36827</v>
      </c>
      <c r="PE63" s="98"/>
      <c r="PF63" s="98"/>
      <c r="PG63" s="98"/>
      <c r="PH63" s="98"/>
      <c r="PI63" s="98"/>
      <c r="PJ63" s="98"/>
      <c r="PK63" s="98"/>
      <c r="PL63" s="98"/>
      <c r="PM63" s="98"/>
      <c r="PN63" s="98"/>
      <c r="PO63" s="98"/>
      <c r="PP63" s="98"/>
      <c r="PQ63" s="98"/>
      <c r="PR63" s="98"/>
      <c r="PS63" s="98"/>
      <c r="PT63" s="98"/>
      <c r="PU63" s="98"/>
      <c r="QR63" s="191" t="s">
        <v>36828</v>
      </c>
      <c r="QT63" s="258">
        <v>57</v>
      </c>
      <c r="QZ63" s="195" t="s">
        <v>36829</v>
      </c>
      <c r="RB63" s="195">
        <v>90</v>
      </c>
      <c r="RD63" t="s">
        <v>36830</v>
      </c>
      <c r="RE63" t="s">
        <v>36831</v>
      </c>
      <c r="SJ63" t="s">
        <v>36832</v>
      </c>
      <c r="SK63" t="s">
        <v>36832</v>
      </c>
      <c r="SL63" t="s">
        <v>36832</v>
      </c>
      <c r="SN63" t="str">
        <f>IF(tblDistrict[[#This Row],[RO]]="",IF(tblDistrict[[#This Row],[EN]]="",tblDistrict[[#This Row],[DE]],tblDistrict[[#This Row],[EN]]),tblDistrict[[#This Row],[RO]])</f>
        <v>Raionul Cimislia</v>
      </c>
      <c r="SO63" t="s">
        <v>36832</v>
      </c>
      <c r="TM63" s="225" t="s">
        <v>36833</v>
      </c>
      <c r="TN63" s="226" t="s">
        <v>35359</v>
      </c>
    </row>
    <row r="64" spans="3:534" x14ac:dyDescent="0.3">
      <c r="C64" t="s">
        <v>36834</v>
      </c>
      <c r="D64" t="s">
        <v>36835</v>
      </c>
      <c r="E64" t="s">
        <v>36836</v>
      </c>
      <c r="AG64" t="s">
        <v>36623</v>
      </c>
      <c r="AH64" t="s">
        <v>36624</v>
      </c>
      <c r="AI64" t="s">
        <v>36625</v>
      </c>
      <c r="AJ64" t="s">
        <v>36626</v>
      </c>
      <c r="AK64" t="s">
        <v>36627</v>
      </c>
      <c r="AL64" t="s">
        <v>36628</v>
      </c>
      <c r="AM64" t="s">
        <v>36629</v>
      </c>
      <c r="AN64" t="s">
        <v>36630</v>
      </c>
      <c r="AO64" t="s">
        <v>36631</v>
      </c>
      <c r="AP64" t="s">
        <v>44964</v>
      </c>
      <c r="AQ64" t="s">
        <v>44965</v>
      </c>
      <c r="AR64" t="s">
        <v>44966</v>
      </c>
      <c r="AS64" t="s">
        <v>44967</v>
      </c>
      <c r="AT64" t="s">
        <v>44968</v>
      </c>
      <c r="AU64" t="s">
        <v>44969</v>
      </c>
      <c r="AV64" t="str">
        <f>IF(TblTaxCategory[[#This Row],[EN]]="",IF(TblTaxCategory[[#This Row],[EN]]="",TblTaxCategory[[#This Row],[DE]],TblTaxCategory[[#This Row],[EN]]),TblTaxCategory[[#This Row],[EN]])</f>
        <v>France: SIRET Number</v>
      </c>
      <c r="AW64" t="s">
        <v>36623</v>
      </c>
      <c r="AY64" t="s">
        <v>36847</v>
      </c>
      <c r="BT64" t="s">
        <v>36848</v>
      </c>
      <c r="BZ64" t="s">
        <v>36848</v>
      </c>
      <c r="GM64" t="s">
        <v>35888</v>
      </c>
      <c r="GN64" t="s">
        <v>34476</v>
      </c>
      <c r="GO64" t="s">
        <v>34476</v>
      </c>
      <c r="GP64" t="s">
        <v>34476</v>
      </c>
      <c r="GQ64" t="s">
        <v>34476</v>
      </c>
      <c r="GR64" s="219" t="s">
        <v>36849</v>
      </c>
      <c r="GS64" t="s">
        <v>34476</v>
      </c>
      <c r="GT64" t="s">
        <v>34476</v>
      </c>
      <c r="GU64" t="s">
        <v>36850</v>
      </c>
      <c r="GV64" t="s">
        <v>36851</v>
      </c>
      <c r="GW64" t="s">
        <v>34476</v>
      </c>
      <c r="GX64" t="s">
        <v>36852</v>
      </c>
      <c r="GY64" t="s">
        <v>36853</v>
      </c>
      <c r="GZ64" t="s">
        <v>35279</v>
      </c>
      <c r="HA64" t="s">
        <v>35727</v>
      </c>
      <c r="HB64" t="s">
        <v>36854</v>
      </c>
      <c r="HD64" t="s">
        <v>36854</v>
      </c>
      <c r="KM64" t="s">
        <v>36855</v>
      </c>
      <c r="KN64" t="s">
        <v>36856</v>
      </c>
      <c r="KO64" t="s">
        <v>36856</v>
      </c>
      <c r="KP64" t="s">
        <v>36856</v>
      </c>
      <c r="KQ64" t="s">
        <v>36856</v>
      </c>
      <c r="KR64" t="s">
        <v>36856</v>
      </c>
      <c r="KS64" t="s">
        <v>36856</v>
      </c>
      <c r="KT64" t="s">
        <v>36856</v>
      </c>
      <c r="KU64" s="23" t="str">
        <f>IF(tblSubcategory[[#This Row],[EN]]="",IF(tblSubcategory[[#This Row],[EN]]="",tblSubcategory[[#This Row],[DE]],tblSubcategory[[#This Row],[EN]]),tblSubcategory[[#This Row],[EN]])</f>
        <v>0427 Repro services</v>
      </c>
      <c r="KV64" t="s">
        <v>36857</v>
      </c>
      <c r="KX64" t="s">
        <v>36855</v>
      </c>
      <c r="KY64" t="s">
        <v>36856</v>
      </c>
      <c r="KZ64" t="s">
        <v>36856</v>
      </c>
      <c r="LA64" t="s">
        <v>36856</v>
      </c>
      <c r="LB64" t="s">
        <v>36856</v>
      </c>
      <c r="LC64" t="s">
        <v>36856</v>
      </c>
      <c r="LD64" t="s">
        <v>36856</v>
      </c>
      <c r="LE64" t="s">
        <v>36856</v>
      </c>
      <c r="LF64" s="23" t="str">
        <f>IF(tblSubcategory2[[#This Row],[EN]]="",IF(tblSubcategory2[[#This Row],[EN]]="",tblSubcategory2[[#This Row],[DE]],tblSubcategory2[[#This Row],[EN]]),tblSubcategory2[[#This Row],[EN]])</f>
        <v>0427 Repro services</v>
      </c>
      <c r="LG64" t="s">
        <v>36857</v>
      </c>
      <c r="PE64" s="98"/>
      <c r="PF64" s="98"/>
      <c r="PG64" s="98"/>
      <c r="PH64" s="98"/>
      <c r="PI64" s="98"/>
      <c r="PJ64" s="98"/>
      <c r="PK64" s="98"/>
      <c r="PL64" s="98"/>
      <c r="PM64" s="98"/>
      <c r="PN64" s="98"/>
      <c r="PO64" s="98"/>
      <c r="PP64" s="98"/>
      <c r="PQ64" s="98"/>
      <c r="PR64" s="98"/>
      <c r="PS64" s="98"/>
      <c r="PT64" s="98"/>
      <c r="PU64" s="98"/>
      <c r="QR64" s="191" t="s">
        <v>35573</v>
      </c>
      <c r="QT64" s="259">
        <v>58</v>
      </c>
      <c r="QZ64" s="191" t="s">
        <v>36858</v>
      </c>
      <c r="RB64" s="195">
        <v>98</v>
      </c>
      <c r="RD64" t="s">
        <v>36859</v>
      </c>
      <c r="RE64" t="s">
        <v>36860</v>
      </c>
      <c r="SJ64" t="s">
        <v>36861</v>
      </c>
      <c r="SK64" t="s">
        <v>36861</v>
      </c>
      <c r="SL64" t="s">
        <v>36861</v>
      </c>
      <c r="SN64" t="str">
        <f>IF(tblDistrict[[#This Row],[RO]]="",IF(tblDistrict[[#This Row],[EN]]="",tblDistrict[[#This Row],[DE]],tblDistrict[[#This Row],[EN]]),tblDistrict[[#This Row],[RO]])</f>
        <v>Raionul Stefan Voda</v>
      </c>
      <c r="SO64" t="s">
        <v>36861</v>
      </c>
      <c r="TM64" s="227" t="s">
        <v>36862</v>
      </c>
      <c r="TN64" s="228" t="s">
        <v>36133</v>
      </c>
    </row>
    <row r="65" spans="3:534" x14ac:dyDescent="0.3">
      <c r="C65" s="270" t="s">
        <v>34781</v>
      </c>
      <c r="D65" t="s">
        <v>36863</v>
      </c>
      <c r="E65" t="s">
        <v>36864</v>
      </c>
      <c r="AG65" t="s">
        <v>36649</v>
      </c>
      <c r="AH65" t="s">
        <v>36650</v>
      </c>
      <c r="AI65" t="s">
        <v>36651</v>
      </c>
      <c r="AJ65" t="s">
        <v>36652</v>
      </c>
      <c r="AK65" t="s">
        <v>36653</v>
      </c>
      <c r="AL65" t="s">
        <v>36654</v>
      </c>
      <c r="AM65" t="s">
        <v>36655</v>
      </c>
      <c r="AN65" t="s">
        <v>36656</v>
      </c>
      <c r="AO65" t="s">
        <v>36657</v>
      </c>
      <c r="AP65" t="s">
        <v>44970</v>
      </c>
      <c r="AQ65" t="s">
        <v>44971</v>
      </c>
      <c r="AR65" t="s">
        <v>44972</v>
      </c>
      <c r="AS65" t="s">
        <v>44973</v>
      </c>
      <c r="AT65" t="s">
        <v>44974</v>
      </c>
      <c r="AU65" t="s">
        <v>44975</v>
      </c>
      <c r="AV65" t="str">
        <f>IF(TblTaxCategory[[#This Row],[EN]]="",IF(TblTaxCategory[[#This Row],[EN]]="",TblTaxCategory[[#This Row],[DE]],TblTaxCategory[[#This Row],[EN]]),TblTaxCategory[[#This Row],[EN]])</f>
        <v>France: VAT Registration Number</v>
      </c>
      <c r="AW65" t="s">
        <v>36649</v>
      </c>
      <c r="AY65" t="s">
        <v>36764</v>
      </c>
      <c r="BT65" t="s">
        <v>36875</v>
      </c>
      <c r="BZ65" t="s">
        <v>36875</v>
      </c>
      <c r="GM65" t="s">
        <v>36822</v>
      </c>
      <c r="GN65" t="s">
        <v>34476</v>
      </c>
      <c r="GO65" t="s">
        <v>34476</v>
      </c>
      <c r="GP65" t="s">
        <v>34476</v>
      </c>
      <c r="GQ65" t="s">
        <v>34476</v>
      </c>
      <c r="GR65" s="219" t="s">
        <v>36876</v>
      </c>
      <c r="GS65" t="s">
        <v>34476</v>
      </c>
      <c r="GT65" t="s">
        <v>34476</v>
      </c>
      <c r="GU65" t="s">
        <v>36877</v>
      </c>
      <c r="GV65" t="s">
        <v>36507</v>
      </c>
      <c r="GW65" t="s">
        <v>34476</v>
      </c>
      <c r="GX65" t="s">
        <v>35531</v>
      </c>
      <c r="GY65" t="s">
        <v>36878</v>
      </c>
      <c r="GZ65" t="s">
        <v>35944</v>
      </c>
      <c r="HA65" t="s">
        <v>36879</v>
      </c>
      <c r="HB65" t="s">
        <v>36880</v>
      </c>
      <c r="HD65" t="s">
        <v>36880</v>
      </c>
      <c r="KM65" t="s">
        <v>36881</v>
      </c>
      <c r="KN65" t="s">
        <v>36882</v>
      </c>
      <c r="KO65" t="s">
        <v>36882</v>
      </c>
      <c r="KP65" t="s">
        <v>36882</v>
      </c>
      <c r="KQ65" t="s">
        <v>36882</v>
      </c>
      <c r="KR65" t="s">
        <v>36882</v>
      </c>
      <c r="KS65" t="s">
        <v>36882</v>
      </c>
      <c r="KT65" t="s">
        <v>36882</v>
      </c>
      <c r="KU65" s="23" t="str">
        <f>IF(tblSubcategory[[#This Row],[EN]]="",IF(tblSubcategory[[#This Row],[EN]]="",tblSubcategory[[#This Row],[DE]],tblSubcategory[[#This Row],[EN]]),tblSubcategory[[#This Row],[EN]])</f>
        <v>0428 Cardboard boxes</v>
      </c>
      <c r="KV65" t="s">
        <v>36883</v>
      </c>
      <c r="KX65" t="s">
        <v>36881</v>
      </c>
      <c r="KY65" t="s">
        <v>36882</v>
      </c>
      <c r="KZ65" t="s">
        <v>36882</v>
      </c>
      <c r="LA65" t="s">
        <v>36882</v>
      </c>
      <c r="LB65" t="s">
        <v>36882</v>
      </c>
      <c r="LC65" t="s">
        <v>36882</v>
      </c>
      <c r="LD65" t="s">
        <v>36882</v>
      </c>
      <c r="LE65" t="s">
        <v>36882</v>
      </c>
      <c r="LF65" s="23" t="str">
        <f>IF(tblSubcategory2[[#This Row],[EN]]="",IF(tblSubcategory2[[#This Row],[EN]]="",tblSubcategory2[[#This Row],[DE]],tblSubcategory2[[#This Row],[EN]]),tblSubcategory2[[#This Row],[EN]])</f>
        <v>0428 Cardboard boxes</v>
      </c>
      <c r="LG65" t="s">
        <v>36883</v>
      </c>
      <c r="PE65" s="98"/>
      <c r="PF65" s="98"/>
      <c r="PG65" s="98"/>
      <c r="PH65" s="98"/>
      <c r="PI65" s="98"/>
      <c r="PJ65" s="98"/>
      <c r="PK65" s="98"/>
      <c r="PL65" s="98"/>
      <c r="PM65" s="98"/>
      <c r="PN65" s="98"/>
      <c r="PO65" s="98"/>
      <c r="PP65" s="98"/>
      <c r="PQ65" s="98"/>
      <c r="PR65" s="98"/>
      <c r="PS65" s="98"/>
      <c r="PT65" s="98"/>
      <c r="PU65" s="98"/>
      <c r="QR65" s="191"/>
      <c r="QT65" s="258">
        <v>59</v>
      </c>
      <c r="QZ65" s="195" t="s">
        <v>36560</v>
      </c>
      <c r="RB65" s="195">
        <v>120</v>
      </c>
      <c r="RD65" t="s">
        <v>36884</v>
      </c>
      <c r="RE65" t="s">
        <v>36885</v>
      </c>
      <c r="SJ65" t="s">
        <v>36886</v>
      </c>
      <c r="SK65" t="s">
        <v>36886</v>
      </c>
      <c r="SL65" t="s">
        <v>36886</v>
      </c>
      <c r="SN65" t="str">
        <f>IF(tblDistrict[[#This Row],[RO]]="",IF(tblDistrict[[#This Row],[EN]]="",tblDistrict[[#This Row],[DE]],tblDistrict[[#This Row],[EN]]),tblDistrict[[#This Row],[RO]])</f>
        <v>Raionul Causeni</v>
      </c>
      <c r="SO65" t="s">
        <v>36886</v>
      </c>
      <c r="TM65" s="125" t="s">
        <v>36887</v>
      </c>
      <c r="TN65" s="126" t="s">
        <v>36113</v>
      </c>
    </row>
    <row r="66" spans="3:534" x14ac:dyDescent="0.3">
      <c r="C66" t="s">
        <v>36888</v>
      </c>
      <c r="D66" t="s">
        <v>36889</v>
      </c>
      <c r="E66" t="s">
        <v>36890</v>
      </c>
      <c r="AG66" t="s">
        <v>36676</v>
      </c>
      <c r="AH66" t="s">
        <v>36677</v>
      </c>
      <c r="AI66" t="s">
        <v>36678</v>
      </c>
      <c r="AJ66" t="s">
        <v>36679</v>
      </c>
      <c r="AK66" t="s">
        <v>36680</v>
      </c>
      <c r="AL66" t="s">
        <v>36681</v>
      </c>
      <c r="AM66" t="s">
        <v>36682</v>
      </c>
      <c r="AN66" t="s">
        <v>36683</v>
      </c>
      <c r="AO66" t="s">
        <v>36684</v>
      </c>
      <c r="AP66" t="s">
        <v>44976</v>
      </c>
      <c r="AQ66" t="s">
        <v>44977</v>
      </c>
      <c r="AR66" t="s">
        <v>44978</v>
      </c>
      <c r="AS66" t="s">
        <v>44979</v>
      </c>
      <c r="AT66" t="s">
        <v>44980</v>
      </c>
      <c r="AU66" t="s">
        <v>44981</v>
      </c>
      <c r="AV66" t="str">
        <f>IF(TblTaxCategory[[#This Row],[EN]]="",IF(TblTaxCategory[[#This Row],[EN]]="",TblTaxCategory[[#This Row],[DE]],TblTaxCategory[[#This Row],[EN]]),TblTaxCategory[[#This Row],[EN]])</f>
        <v>Georgia: Tax Identification Number</v>
      </c>
      <c r="AW66" t="s">
        <v>36685</v>
      </c>
      <c r="AY66" t="s">
        <v>36793</v>
      </c>
      <c r="BT66" t="s">
        <v>36901</v>
      </c>
      <c r="BZ66" t="s">
        <v>36901</v>
      </c>
      <c r="GM66" t="s">
        <v>35279</v>
      </c>
      <c r="GN66" t="s">
        <v>34476</v>
      </c>
      <c r="GO66" t="s">
        <v>34476</v>
      </c>
      <c r="GP66" t="s">
        <v>34476</v>
      </c>
      <c r="GQ66" t="s">
        <v>34476</v>
      </c>
      <c r="GR66" s="219" t="s">
        <v>36902</v>
      </c>
      <c r="GS66" t="s">
        <v>34476</v>
      </c>
      <c r="GT66" t="s">
        <v>34476</v>
      </c>
      <c r="GU66" t="s">
        <v>36903</v>
      </c>
      <c r="GV66" t="s">
        <v>36904</v>
      </c>
      <c r="GW66" t="s">
        <v>34476</v>
      </c>
      <c r="GX66" t="s">
        <v>35575</v>
      </c>
      <c r="GY66" t="s">
        <v>36905</v>
      </c>
      <c r="GZ66" t="s">
        <v>35971</v>
      </c>
      <c r="HA66" t="s">
        <v>36906</v>
      </c>
      <c r="HB66" t="s">
        <v>36907</v>
      </c>
      <c r="HD66" t="s">
        <v>36907</v>
      </c>
      <c r="KM66" t="s">
        <v>36908</v>
      </c>
      <c r="KN66" t="s">
        <v>36909</v>
      </c>
      <c r="KO66" t="s">
        <v>36909</v>
      </c>
      <c r="KP66" t="s">
        <v>36909</v>
      </c>
      <c r="KQ66" t="s">
        <v>36909</v>
      </c>
      <c r="KR66" t="s">
        <v>36909</v>
      </c>
      <c r="KS66" t="s">
        <v>36909</v>
      </c>
      <c r="KT66" t="s">
        <v>36909</v>
      </c>
      <c r="KU66" s="23" t="str">
        <f>IF(tblSubcategory[[#This Row],[EN]]="",IF(tblSubcategory[[#This Row],[EN]]="",tblSubcategory[[#This Row],[DE]],tblSubcategory[[#This Row],[EN]]),tblSubcategory[[#This Row],[EN]])</f>
        <v>0501 Software</v>
      </c>
      <c r="KV66" t="s">
        <v>36910</v>
      </c>
      <c r="KX66" t="s">
        <v>36908</v>
      </c>
      <c r="KY66" t="s">
        <v>36909</v>
      </c>
      <c r="KZ66" t="s">
        <v>36909</v>
      </c>
      <c r="LA66" t="s">
        <v>36909</v>
      </c>
      <c r="LB66" t="s">
        <v>36909</v>
      </c>
      <c r="LC66" t="s">
        <v>36909</v>
      </c>
      <c r="LD66" t="s">
        <v>36909</v>
      </c>
      <c r="LE66" t="s">
        <v>36909</v>
      </c>
      <c r="LF66" s="23" t="str">
        <f>IF(tblSubcategory2[[#This Row],[EN]]="",IF(tblSubcategory2[[#This Row],[EN]]="",tblSubcategory2[[#This Row],[DE]],tblSubcategory2[[#This Row],[EN]]),tblSubcategory2[[#This Row],[EN]])</f>
        <v>0501 Software</v>
      </c>
      <c r="LG66" t="s">
        <v>36910</v>
      </c>
      <c r="PE66" s="98"/>
      <c r="PF66" s="98"/>
      <c r="PG66" s="98"/>
      <c r="PH66" s="98"/>
      <c r="PI66" s="98"/>
      <c r="PJ66" s="98"/>
      <c r="PK66" s="98"/>
      <c r="PL66" s="98"/>
      <c r="PM66" s="98"/>
      <c r="PN66" s="98"/>
      <c r="PO66" s="98"/>
      <c r="PP66" s="98"/>
      <c r="PQ66" s="98"/>
      <c r="PR66" s="98"/>
      <c r="PS66" s="98"/>
      <c r="PT66" s="98"/>
      <c r="PU66" s="98"/>
      <c r="QR66" s="191"/>
      <c r="QT66" s="259">
        <v>60</v>
      </c>
      <c r="QZ66" s="195" t="s">
        <v>36587</v>
      </c>
      <c r="RB66" s="195">
        <v>185</v>
      </c>
      <c r="RD66" t="s">
        <v>36911</v>
      </c>
      <c r="RE66" t="s">
        <v>36912</v>
      </c>
      <c r="SJ66" t="s">
        <v>36913</v>
      </c>
      <c r="SK66" t="s">
        <v>36913</v>
      </c>
      <c r="SL66" t="s">
        <v>36913</v>
      </c>
      <c r="SN66" t="str">
        <f>IF(tblDistrict[[#This Row],[RO]]="",IF(tblDistrict[[#This Row],[EN]]="",tblDistrict[[#This Row],[DE]],tblDistrict[[#This Row],[EN]]),tblDistrict[[#This Row],[RO]])</f>
        <v>Raionul Calarasi</v>
      </c>
      <c r="SO66" t="s">
        <v>36913</v>
      </c>
      <c r="TM66" s="225" t="s">
        <v>36914</v>
      </c>
      <c r="TN66" s="226" t="s">
        <v>35743</v>
      </c>
    </row>
    <row r="67" spans="3:534" x14ac:dyDescent="0.3">
      <c r="C67" t="s">
        <v>36003</v>
      </c>
      <c r="D67" t="s">
        <v>36915</v>
      </c>
      <c r="E67" t="s">
        <v>36916</v>
      </c>
      <c r="AG67" t="s">
        <v>36274</v>
      </c>
      <c r="AH67" t="s">
        <v>36275</v>
      </c>
      <c r="AI67" t="s">
        <v>36276</v>
      </c>
      <c r="AJ67" t="s">
        <v>36277</v>
      </c>
      <c r="AK67" t="s">
        <v>36278</v>
      </c>
      <c r="AL67" t="s">
        <v>36279</v>
      </c>
      <c r="AM67" t="s">
        <v>36280</v>
      </c>
      <c r="AN67" t="s">
        <v>36281</v>
      </c>
      <c r="AO67" t="s">
        <v>36282</v>
      </c>
      <c r="AP67" t="s">
        <v>44898</v>
      </c>
      <c r="AQ67" t="s">
        <v>44899</v>
      </c>
      <c r="AR67" t="s">
        <v>44900</v>
      </c>
      <c r="AS67" t="s">
        <v>44901</v>
      </c>
      <c r="AT67" t="s">
        <v>44902</v>
      </c>
      <c r="AU67" t="s">
        <v>44903</v>
      </c>
      <c r="AV67" t="str">
        <f>IF(TblTaxCategory[[#This Row],[EN]]="",IF(TblTaxCategory[[#This Row],[EN]]="",TblTaxCategory[[#This Row],[DE]],TblTaxCategory[[#This Row],[EN]]),TblTaxCategory[[#This Row],[EN]])</f>
        <v>Germany: Elster Tax Number</v>
      </c>
      <c r="AW67" t="s">
        <v>36283</v>
      </c>
      <c r="AY67" t="s">
        <v>36815</v>
      </c>
      <c r="BT67" t="s">
        <v>36927</v>
      </c>
      <c r="BZ67" t="s">
        <v>36927</v>
      </c>
      <c r="GM67" t="s">
        <v>35944</v>
      </c>
      <c r="GN67" t="s">
        <v>34476</v>
      </c>
      <c r="GO67" t="s">
        <v>34476</v>
      </c>
      <c r="GP67" t="s">
        <v>34476</v>
      </c>
      <c r="GQ67" t="s">
        <v>34476</v>
      </c>
      <c r="GR67" s="219" t="s">
        <v>36928</v>
      </c>
      <c r="GS67" t="s">
        <v>34476</v>
      </c>
      <c r="GT67" t="s">
        <v>34476</v>
      </c>
      <c r="GU67" t="s">
        <v>36929</v>
      </c>
      <c r="GV67" t="s">
        <v>36930</v>
      </c>
      <c r="GW67" t="s">
        <v>34476</v>
      </c>
      <c r="GX67" t="s">
        <v>35614</v>
      </c>
      <c r="GY67" t="s">
        <v>36931</v>
      </c>
      <c r="GZ67" t="s">
        <v>36932</v>
      </c>
      <c r="HA67" t="s">
        <v>36933</v>
      </c>
      <c r="HB67" t="s">
        <v>36934</v>
      </c>
      <c r="HD67" t="s">
        <v>36934</v>
      </c>
      <c r="KM67" t="s">
        <v>36935</v>
      </c>
      <c r="KN67" t="s">
        <v>36936</v>
      </c>
      <c r="KO67" t="s">
        <v>36936</v>
      </c>
      <c r="KP67" t="s">
        <v>36936</v>
      </c>
      <c r="KQ67" t="s">
        <v>36936</v>
      </c>
      <c r="KR67" t="s">
        <v>36936</v>
      </c>
      <c r="KS67" t="s">
        <v>36936</v>
      </c>
      <c r="KT67" t="s">
        <v>36936</v>
      </c>
      <c r="KU67" s="23" t="str">
        <f>IF(tblSubcategory[[#This Row],[EN]]="",IF(tblSubcategory[[#This Row],[EN]]="",tblSubcategory[[#This Row],[DE]],tblSubcategory[[#This Row],[EN]]),tblSubcategory[[#This Row],[EN]])</f>
        <v>0502 IT services</v>
      </c>
      <c r="KV67" t="s">
        <v>36937</v>
      </c>
      <c r="KX67" t="s">
        <v>36935</v>
      </c>
      <c r="KY67" t="s">
        <v>36936</v>
      </c>
      <c r="KZ67" t="s">
        <v>36936</v>
      </c>
      <c r="LA67" t="s">
        <v>36936</v>
      </c>
      <c r="LB67" t="s">
        <v>36936</v>
      </c>
      <c r="LC67" t="s">
        <v>36936</v>
      </c>
      <c r="LD67" t="s">
        <v>36936</v>
      </c>
      <c r="LE67" t="s">
        <v>36936</v>
      </c>
      <c r="LF67" s="23" t="str">
        <f>IF(tblSubcategory2[[#This Row],[EN]]="",IF(tblSubcategory2[[#This Row],[EN]]="",tblSubcategory2[[#This Row],[DE]],tblSubcategory2[[#This Row],[EN]]),tblSubcategory2[[#This Row],[EN]])</f>
        <v>0502 IT services</v>
      </c>
      <c r="LG67" t="s">
        <v>36937</v>
      </c>
      <c r="PE67" s="98"/>
      <c r="PF67" s="98"/>
      <c r="PG67" s="98"/>
      <c r="PH67" s="98"/>
      <c r="PI67" s="98"/>
      <c r="PJ67" s="98"/>
      <c r="PK67" s="98"/>
      <c r="PL67" s="98"/>
      <c r="PM67" s="98"/>
      <c r="PN67" s="98"/>
      <c r="PO67" s="98"/>
      <c r="PP67" s="98"/>
      <c r="PQ67" s="98"/>
      <c r="PR67" s="98"/>
      <c r="PS67" s="98"/>
      <c r="PT67" s="98"/>
      <c r="PU67" s="98"/>
      <c r="QR67" s="191"/>
      <c r="QT67" s="258">
        <v>61</v>
      </c>
      <c r="QZ67" s="195" t="s">
        <v>36938</v>
      </c>
      <c r="RD67" t="s">
        <v>36939</v>
      </c>
      <c r="RE67" t="s">
        <v>36940</v>
      </c>
      <c r="SJ67" t="s">
        <v>36941</v>
      </c>
      <c r="SK67" t="s">
        <v>36941</v>
      </c>
      <c r="SL67" t="s">
        <v>36941</v>
      </c>
      <c r="SN67" t="str">
        <f>IF(tblDistrict[[#This Row],[RO]]="",IF(tblDistrict[[#This Row],[EN]]="",tblDistrict[[#This Row],[DE]],tblDistrict[[#This Row],[EN]]),tblDistrict[[#This Row],[RO]])</f>
        <v>Raionul Telenesti</v>
      </c>
      <c r="SO67" t="s">
        <v>36941</v>
      </c>
      <c r="TM67" s="227" t="s">
        <v>36942</v>
      </c>
      <c r="TN67" s="228" t="s">
        <v>35359</v>
      </c>
    </row>
    <row r="68" spans="3:534" x14ac:dyDescent="0.3">
      <c r="C68" t="s">
        <v>36943</v>
      </c>
      <c r="D68" t="s">
        <v>36944</v>
      </c>
      <c r="E68" t="s">
        <v>36945</v>
      </c>
      <c r="AG68" t="s">
        <v>36302</v>
      </c>
      <c r="AH68" t="s">
        <v>36303</v>
      </c>
      <c r="AI68" t="s">
        <v>36304</v>
      </c>
      <c r="AJ68" t="s">
        <v>36305</v>
      </c>
      <c r="AK68" t="s">
        <v>36306</v>
      </c>
      <c r="AL68" t="s">
        <v>36307</v>
      </c>
      <c r="AM68" t="s">
        <v>36308</v>
      </c>
      <c r="AN68" t="s">
        <v>36309</v>
      </c>
      <c r="AO68" t="s">
        <v>36310</v>
      </c>
      <c r="AP68" t="s">
        <v>44904</v>
      </c>
      <c r="AQ68" t="s">
        <v>44905</v>
      </c>
      <c r="AR68" t="s">
        <v>44906</v>
      </c>
      <c r="AS68" t="s">
        <v>44907</v>
      </c>
      <c r="AT68" t="s">
        <v>44908</v>
      </c>
      <c r="AU68" t="s">
        <v>44909</v>
      </c>
      <c r="AV68" t="str">
        <f>IF(TblTaxCategory[[#This Row],[EN]]="",IF(TblTaxCategory[[#This Row],[EN]]="",TblTaxCategory[[#This Row],[DE]],TblTaxCategory[[#This Row],[EN]]),TblTaxCategory[[#This Row],[EN]])</f>
        <v>Germany: Income Tax Number (§48)</v>
      </c>
      <c r="AW68" t="s">
        <v>36302</v>
      </c>
      <c r="AY68" t="s">
        <v>36838</v>
      </c>
      <c r="BT68" t="s">
        <v>36955</v>
      </c>
      <c r="BZ68" t="s">
        <v>36955</v>
      </c>
      <c r="GM68" t="s">
        <v>35971</v>
      </c>
      <c r="GN68" t="s">
        <v>34476</v>
      </c>
      <c r="GO68" t="s">
        <v>34476</v>
      </c>
      <c r="GP68" t="s">
        <v>34476</v>
      </c>
      <c r="GQ68" t="s">
        <v>34476</v>
      </c>
      <c r="GR68" s="219" t="s">
        <v>36956</v>
      </c>
      <c r="GS68" t="s">
        <v>34476</v>
      </c>
      <c r="GT68" t="s">
        <v>34476</v>
      </c>
      <c r="GU68" t="s">
        <v>36957</v>
      </c>
      <c r="GV68" t="s">
        <v>36314</v>
      </c>
      <c r="GW68" t="s">
        <v>34476</v>
      </c>
      <c r="GX68" t="s">
        <v>35647</v>
      </c>
      <c r="GY68" t="s">
        <v>36958</v>
      </c>
      <c r="GZ68" t="s">
        <v>36959</v>
      </c>
      <c r="HA68" t="s">
        <v>36960</v>
      </c>
      <c r="HB68" t="s">
        <v>36961</v>
      </c>
      <c r="HD68" t="s">
        <v>36961</v>
      </c>
      <c r="KM68" t="s">
        <v>36962</v>
      </c>
      <c r="KN68" t="s">
        <v>36963</v>
      </c>
      <c r="KO68" t="s">
        <v>36963</v>
      </c>
      <c r="KP68" t="s">
        <v>36963</v>
      </c>
      <c r="KQ68" t="s">
        <v>36963</v>
      </c>
      <c r="KR68" t="s">
        <v>36963</v>
      </c>
      <c r="KS68" t="s">
        <v>36963</v>
      </c>
      <c r="KT68" t="s">
        <v>36963</v>
      </c>
      <c r="KU68" s="23" t="str">
        <f>IF(tblSubcategory[[#This Row],[EN]]="",IF(tblSubcategory[[#This Row],[EN]]="",tblSubcategory[[#This Row],[DE]],tblSubcategory[[#This Row],[EN]]),tblSubcategory[[#This Row],[EN]])</f>
        <v>0503 Hardware</v>
      </c>
      <c r="KV68" t="s">
        <v>36964</v>
      </c>
      <c r="KX68" t="s">
        <v>36962</v>
      </c>
      <c r="KY68" t="s">
        <v>36963</v>
      </c>
      <c r="KZ68" t="s">
        <v>36963</v>
      </c>
      <c r="LA68" t="s">
        <v>36963</v>
      </c>
      <c r="LB68" t="s">
        <v>36963</v>
      </c>
      <c r="LC68" t="s">
        <v>36963</v>
      </c>
      <c r="LD68" t="s">
        <v>36963</v>
      </c>
      <c r="LE68" t="s">
        <v>36963</v>
      </c>
      <c r="LF68" s="23" t="str">
        <f>IF(tblSubcategory2[[#This Row],[EN]]="",IF(tblSubcategory2[[#This Row],[EN]]="",tblSubcategory2[[#This Row],[DE]],tblSubcategory2[[#This Row],[EN]]),tblSubcategory2[[#This Row],[EN]])</f>
        <v>0503 Hardware</v>
      </c>
      <c r="LG68" t="s">
        <v>36964</v>
      </c>
      <c r="PE68" s="98"/>
      <c r="PF68" s="98"/>
      <c r="PG68" s="98"/>
      <c r="PH68" s="98"/>
      <c r="PI68" s="98"/>
      <c r="PJ68" s="98"/>
      <c r="PK68" s="98"/>
      <c r="PL68" s="98"/>
      <c r="PM68" s="98"/>
      <c r="PN68" s="98"/>
      <c r="PO68" s="98"/>
      <c r="PP68" s="98"/>
      <c r="PQ68" s="98"/>
      <c r="PR68" s="98"/>
      <c r="PS68" s="98"/>
      <c r="PT68" s="98"/>
      <c r="PU68" s="98"/>
      <c r="QR68" s="191"/>
      <c r="QT68" s="259">
        <v>62</v>
      </c>
      <c r="QZ68" s="195" t="s">
        <v>36965</v>
      </c>
      <c r="RD68" t="s">
        <v>36966</v>
      </c>
      <c r="RE68" t="s">
        <v>36967</v>
      </c>
      <c r="SJ68" t="s">
        <v>36968</v>
      </c>
      <c r="SK68" t="s">
        <v>36968</v>
      </c>
      <c r="SL68" t="s">
        <v>36968</v>
      </c>
      <c r="SN68" t="str">
        <f>IF(tblDistrict[[#This Row],[RO]]="",IF(tblDistrict[[#This Row],[EN]]="",tblDistrict[[#This Row],[DE]],tblDistrict[[#This Row],[EN]]),tblDistrict[[#This Row],[RO]])</f>
        <v>Raionul Dubasari (Rep. Moldova)</v>
      </c>
      <c r="SO68" t="s">
        <v>36968</v>
      </c>
      <c r="TM68" s="125" t="s">
        <v>36969</v>
      </c>
      <c r="TN68" s="126" t="s">
        <v>35775</v>
      </c>
    </row>
    <row r="69" spans="3:534" x14ac:dyDescent="0.3">
      <c r="C69" t="s">
        <v>36970</v>
      </c>
      <c r="D69" t="s">
        <v>36971</v>
      </c>
      <c r="E69" t="s">
        <v>36972</v>
      </c>
      <c r="AG69" t="s">
        <v>36283</v>
      </c>
      <c r="AH69" t="s">
        <v>36327</v>
      </c>
      <c r="AI69" t="s">
        <v>36328</v>
      </c>
      <c r="AJ69" t="s">
        <v>36329</v>
      </c>
      <c r="AK69" t="s">
        <v>36330</v>
      </c>
      <c r="AL69" t="s">
        <v>36331</v>
      </c>
      <c r="AM69" t="s">
        <v>36332</v>
      </c>
      <c r="AN69" t="s">
        <v>36333</v>
      </c>
      <c r="AO69" t="s">
        <v>36334</v>
      </c>
      <c r="AP69" t="s">
        <v>44910</v>
      </c>
      <c r="AQ69" t="s">
        <v>44911</v>
      </c>
      <c r="AR69" t="s">
        <v>44912</v>
      </c>
      <c r="AS69" t="s">
        <v>44913</v>
      </c>
      <c r="AT69" t="s">
        <v>44914</v>
      </c>
      <c r="AU69" t="s">
        <v>44915</v>
      </c>
      <c r="AV69" t="str">
        <f>IF(TblTaxCategory[[#This Row],[EN]]="",IF(TblTaxCategory[[#This Row],[EN]]="",TblTaxCategory[[#This Row],[DE]],TblTaxCategory[[#This Row],[EN]]),TblTaxCategory[[#This Row],[EN]])</f>
        <v>Germany: Tax Number</v>
      </c>
      <c r="AW69" t="s">
        <v>36274</v>
      </c>
      <c r="AY69" t="s">
        <v>36866</v>
      </c>
      <c r="BT69" t="s">
        <v>36983</v>
      </c>
      <c r="BZ69" t="s">
        <v>36983</v>
      </c>
      <c r="GM69" t="s">
        <v>36932</v>
      </c>
      <c r="GN69" t="s">
        <v>34476</v>
      </c>
      <c r="GO69" t="s">
        <v>34476</v>
      </c>
      <c r="GP69" t="s">
        <v>34476</v>
      </c>
      <c r="GQ69" t="s">
        <v>34476</v>
      </c>
      <c r="GR69" s="219" t="s">
        <v>36984</v>
      </c>
      <c r="GS69" t="s">
        <v>34476</v>
      </c>
      <c r="GT69" t="s">
        <v>34476</v>
      </c>
      <c r="GU69" t="s">
        <v>36985</v>
      </c>
      <c r="GV69" t="s">
        <v>36986</v>
      </c>
      <c r="GW69" t="s">
        <v>34476</v>
      </c>
      <c r="GX69" t="s">
        <v>35687</v>
      </c>
      <c r="GY69" t="s">
        <v>36987</v>
      </c>
      <c r="GZ69" t="s">
        <v>35338</v>
      </c>
      <c r="HA69" t="s">
        <v>36988</v>
      </c>
      <c r="HB69" t="s">
        <v>36989</v>
      </c>
      <c r="HD69" t="s">
        <v>36989</v>
      </c>
      <c r="KM69" t="s">
        <v>36990</v>
      </c>
      <c r="KN69" t="s">
        <v>36991</v>
      </c>
      <c r="KO69" t="s">
        <v>36991</v>
      </c>
      <c r="KP69" t="s">
        <v>36991</v>
      </c>
      <c r="KQ69" t="s">
        <v>36991</v>
      </c>
      <c r="KR69" t="s">
        <v>36991</v>
      </c>
      <c r="KS69" t="s">
        <v>36991</v>
      </c>
      <c r="KT69" t="s">
        <v>36991</v>
      </c>
      <c r="KU69" s="23" t="str">
        <f>IF(tblSubcategory[[#This Row],[EN]]="",IF(tblSubcategory[[#This Row],[EN]]="",tblSubcategory[[#This Row],[DE]],tblSubcategory[[#This Row],[EN]]),tblSubcategory[[#This Row],[EN]])</f>
        <v>0504 Telecommunication</v>
      </c>
      <c r="KV69" t="s">
        <v>36992</v>
      </c>
      <c r="KX69" t="s">
        <v>36990</v>
      </c>
      <c r="KY69" t="s">
        <v>36991</v>
      </c>
      <c r="KZ69" t="s">
        <v>36991</v>
      </c>
      <c r="LA69" t="s">
        <v>36991</v>
      </c>
      <c r="LB69" t="s">
        <v>36991</v>
      </c>
      <c r="LC69" t="s">
        <v>36991</v>
      </c>
      <c r="LD69" t="s">
        <v>36991</v>
      </c>
      <c r="LE69" t="s">
        <v>36991</v>
      </c>
      <c r="LF69" s="23" t="str">
        <f>IF(tblSubcategory2[[#This Row],[EN]]="",IF(tblSubcategory2[[#This Row],[EN]]="",tblSubcategory2[[#This Row],[DE]],tblSubcategory2[[#This Row],[EN]]),tblSubcategory2[[#This Row],[EN]])</f>
        <v>0504 Telecommunication</v>
      </c>
      <c r="LG69" t="s">
        <v>36992</v>
      </c>
      <c r="PE69" s="98"/>
      <c r="PF69" s="98"/>
      <c r="PG69" s="98"/>
      <c r="PH69" s="98"/>
      <c r="PI69" s="98"/>
      <c r="PJ69" s="98"/>
      <c r="PK69" s="98"/>
      <c r="PL69" s="98"/>
      <c r="PM69" s="98"/>
      <c r="PN69" s="98"/>
      <c r="PO69" s="98"/>
      <c r="PP69" s="98"/>
      <c r="PQ69" s="98"/>
      <c r="PR69" s="98"/>
      <c r="PS69" s="98"/>
      <c r="PT69" s="98"/>
      <c r="PU69" s="98"/>
      <c r="QR69" s="191"/>
      <c r="QT69" s="258">
        <v>63</v>
      </c>
      <c r="QZ69" s="195" t="s">
        <v>36614</v>
      </c>
      <c r="RD69" t="s">
        <v>36993</v>
      </c>
      <c r="RE69" t="s">
        <v>36994</v>
      </c>
      <c r="SJ69" t="s">
        <v>36995</v>
      </c>
      <c r="SK69" t="s">
        <v>36995</v>
      </c>
      <c r="SL69" t="s">
        <v>36995</v>
      </c>
      <c r="SN69" t="str">
        <f>IF(tblDistrict[[#This Row],[RO]]="",IF(tblDistrict[[#This Row],[EN]]="",tblDistrict[[#This Row],[DE]],tblDistrict[[#This Row],[EN]]),tblDistrict[[#This Row],[RO]])</f>
        <v>Raionul Edinet</v>
      </c>
      <c r="SO69" t="s">
        <v>36995</v>
      </c>
      <c r="TM69" s="225" t="s">
        <v>146</v>
      </c>
      <c r="TN69" s="226" t="s">
        <v>6009</v>
      </c>
    </row>
    <row r="70" spans="3:534" x14ac:dyDescent="0.3">
      <c r="C70" t="s">
        <v>36996</v>
      </c>
      <c r="D70" t="s">
        <v>36997</v>
      </c>
      <c r="E70" t="s">
        <v>36998</v>
      </c>
      <c r="AG70" t="s">
        <v>36352</v>
      </c>
      <c r="AH70" t="s">
        <v>36353</v>
      </c>
      <c r="AI70" t="s">
        <v>36354</v>
      </c>
      <c r="AJ70" t="s">
        <v>36355</v>
      </c>
      <c r="AK70" t="s">
        <v>36356</v>
      </c>
      <c r="AL70" t="s">
        <v>36357</v>
      </c>
      <c r="AM70" t="s">
        <v>36358</v>
      </c>
      <c r="AN70" t="s">
        <v>36359</v>
      </c>
      <c r="AO70" t="s">
        <v>36360</v>
      </c>
      <c r="AP70" t="s">
        <v>44916</v>
      </c>
      <c r="AQ70" t="s">
        <v>44917</v>
      </c>
      <c r="AR70" t="s">
        <v>44918</v>
      </c>
      <c r="AS70" t="s">
        <v>44919</v>
      </c>
      <c r="AT70" t="s">
        <v>44920</v>
      </c>
      <c r="AU70" t="s">
        <v>44921</v>
      </c>
      <c r="AV70" t="str">
        <f>IF(TblTaxCategory[[#This Row],[EN]]="",IF(TblTaxCategory[[#This Row],[EN]]="",TblTaxCategory[[#This Row],[DE]],TblTaxCategory[[#This Row],[EN]]),TblTaxCategory[[#This Row],[EN]])</f>
        <v>Germany: Tax Number mapped to LFA1-STCD2</v>
      </c>
      <c r="AW70" t="s">
        <v>36352</v>
      </c>
      <c r="AY70" t="s">
        <v>36892</v>
      </c>
      <c r="BT70" t="s">
        <v>37002</v>
      </c>
      <c r="BZ70" t="s">
        <v>37002</v>
      </c>
      <c r="GM70" t="s">
        <v>36959</v>
      </c>
      <c r="GN70" t="s">
        <v>34476</v>
      </c>
      <c r="GO70" t="s">
        <v>34476</v>
      </c>
      <c r="GP70" t="s">
        <v>34476</v>
      </c>
      <c r="GQ70" t="s">
        <v>34476</v>
      </c>
      <c r="GR70" s="219" t="s">
        <v>37003</v>
      </c>
      <c r="GS70" t="s">
        <v>34476</v>
      </c>
      <c r="GT70" t="s">
        <v>34476</v>
      </c>
      <c r="GU70" t="s">
        <v>37004</v>
      </c>
      <c r="GV70" t="s">
        <v>37005</v>
      </c>
      <c r="GW70" t="s">
        <v>34476</v>
      </c>
      <c r="GX70" t="s">
        <v>35729</v>
      </c>
      <c r="GY70" t="s">
        <v>37006</v>
      </c>
      <c r="GZ70" t="s">
        <v>35645</v>
      </c>
      <c r="HA70" t="s">
        <v>37007</v>
      </c>
      <c r="HB70" t="s">
        <v>37008</v>
      </c>
      <c r="HD70" t="s">
        <v>37008</v>
      </c>
      <c r="KM70" t="s">
        <v>37009</v>
      </c>
      <c r="KN70" t="s">
        <v>37010</v>
      </c>
      <c r="KO70" t="s">
        <v>37010</v>
      </c>
      <c r="KP70" t="s">
        <v>37010</v>
      </c>
      <c r="KQ70" t="s">
        <v>37010</v>
      </c>
      <c r="KR70" t="s">
        <v>37010</v>
      </c>
      <c r="KS70" t="s">
        <v>37010</v>
      </c>
      <c r="KT70" t="s">
        <v>37010</v>
      </c>
      <c r="KU70" s="23" t="str">
        <f>IF(tblSubcategory[[#This Row],[EN]]="",IF(tblSubcategory[[#This Row],[EN]]="",tblSubcategory[[#This Row],[DE]],tblSubcategory[[#This Row],[EN]]),tblSubcategory[[#This Row],[EN]])</f>
        <v>0601 Marketing</v>
      </c>
      <c r="KV70" t="s">
        <v>37011</v>
      </c>
      <c r="KX70" t="s">
        <v>37009</v>
      </c>
      <c r="KY70" t="s">
        <v>37010</v>
      </c>
      <c r="KZ70" t="s">
        <v>37010</v>
      </c>
      <c r="LA70" t="s">
        <v>37010</v>
      </c>
      <c r="LB70" t="s">
        <v>37010</v>
      </c>
      <c r="LC70" t="s">
        <v>37010</v>
      </c>
      <c r="LD70" t="s">
        <v>37010</v>
      </c>
      <c r="LE70" t="s">
        <v>37010</v>
      </c>
      <c r="LF70" s="23" t="str">
        <f>IF(tblSubcategory2[[#This Row],[EN]]="",IF(tblSubcategory2[[#This Row],[EN]]="",tblSubcategory2[[#This Row],[DE]],tblSubcategory2[[#This Row],[EN]]),tblSubcategory2[[#This Row],[EN]])</f>
        <v>0601 Marketing</v>
      </c>
      <c r="LG70" t="s">
        <v>37011</v>
      </c>
      <c r="PE70" s="98"/>
      <c r="PF70" s="98"/>
      <c r="PG70" s="98"/>
      <c r="PH70" s="98"/>
      <c r="PI70" s="98"/>
      <c r="PJ70" s="98"/>
      <c r="PK70" s="98"/>
      <c r="PL70" s="98"/>
      <c r="PM70" s="98"/>
      <c r="PN70" s="98"/>
      <c r="PO70" s="98"/>
      <c r="PP70" s="98"/>
      <c r="PQ70" s="98"/>
      <c r="PR70" s="98"/>
      <c r="PS70" s="98"/>
      <c r="PT70" s="98"/>
      <c r="PU70" s="98"/>
      <c r="QR70" s="191"/>
      <c r="QT70" s="259">
        <v>64</v>
      </c>
      <c r="QZ70" s="195" t="s">
        <v>37012</v>
      </c>
      <c r="RD70" t="s">
        <v>37013</v>
      </c>
      <c r="RE70" t="s">
        <v>37014</v>
      </c>
      <c r="SJ70" t="s">
        <v>37015</v>
      </c>
      <c r="SK70" t="s">
        <v>37015</v>
      </c>
      <c r="SL70" t="s">
        <v>37015</v>
      </c>
      <c r="SN70" t="str">
        <f>IF(tblDistrict[[#This Row],[RO]]="",IF(tblDistrict[[#This Row],[EN]]="",tblDistrict[[#This Row],[DE]],tblDistrict[[#This Row],[EN]]),tblDistrict[[#This Row],[RO]])</f>
        <v>Raionul Briceni</v>
      </c>
      <c r="SO70" t="s">
        <v>37015</v>
      </c>
      <c r="TM70" s="227" t="s">
        <v>37016</v>
      </c>
      <c r="TN70" s="228" t="s">
        <v>35359</v>
      </c>
    </row>
    <row r="71" spans="3:534" x14ac:dyDescent="0.3">
      <c r="C71" t="s">
        <v>36031</v>
      </c>
      <c r="D71" t="s">
        <v>37017</v>
      </c>
      <c r="E71" t="s">
        <v>37018</v>
      </c>
      <c r="AG71" t="s">
        <v>36405</v>
      </c>
      <c r="AH71" t="s">
        <v>36406</v>
      </c>
      <c r="AI71" t="s">
        <v>36407</v>
      </c>
      <c r="AJ71" t="s">
        <v>36408</v>
      </c>
      <c r="AK71" t="s">
        <v>36409</v>
      </c>
      <c r="AL71" t="s">
        <v>36410</v>
      </c>
      <c r="AM71" t="s">
        <v>36411</v>
      </c>
      <c r="AN71" t="s">
        <v>36412</v>
      </c>
      <c r="AO71" t="s">
        <v>36413</v>
      </c>
      <c r="AP71" t="s">
        <v>44928</v>
      </c>
      <c r="AQ71" t="s">
        <v>44929</v>
      </c>
      <c r="AR71" t="s">
        <v>44930</v>
      </c>
      <c r="AS71" t="s">
        <v>44931</v>
      </c>
      <c r="AT71" t="s">
        <v>44932</v>
      </c>
      <c r="AU71" t="s">
        <v>44933</v>
      </c>
      <c r="AV71" t="str">
        <f>IF(TblTaxCategory[[#This Row],[EN]]="",IF(TblTaxCategory[[#This Row],[EN]]="",TblTaxCategory[[#This Row],[DE]],TblTaxCategory[[#This Row],[EN]]),TblTaxCategory[[#This Row],[EN]])</f>
        <v>Germany: VAT Number (Credit Proc. §14)</v>
      </c>
      <c r="AW71" t="s">
        <v>36405</v>
      </c>
      <c r="AY71" t="s">
        <v>36918</v>
      </c>
      <c r="BT71" t="s">
        <v>37028</v>
      </c>
      <c r="BZ71" t="s">
        <v>37028</v>
      </c>
      <c r="GM71" t="s">
        <v>35338</v>
      </c>
      <c r="GN71" t="s">
        <v>34476</v>
      </c>
      <c r="GO71" t="s">
        <v>34476</v>
      </c>
      <c r="GP71" t="s">
        <v>34476</v>
      </c>
      <c r="GQ71" t="s">
        <v>34476</v>
      </c>
      <c r="GR71" s="219" t="s">
        <v>37029</v>
      </c>
      <c r="GS71" t="s">
        <v>34476</v>
      </c>
      <c r="GT71" t="s">
        <v>34476</v>
      </c>
      <c r="GU71" t="s">
        <v>37030</v>
      </c>
      <c r="GV71" t="s">
        <v>37031</v>
      </c>
      <c r="GW71" t="s">
        <v>34476</v>
      </c>
      <c r="GX71" t="s">
        <v>35767</v>
      </c>
      <c r="GY71" t="s">
        <v>37032</v>
      </c>
      <c r="GZ71" t="s">
        <v>37033</v>
      </c>
      <c r="HA71" t="s">
        <v>37034</v>
      </c>
      <c r="HB71" t="s">
        <v>37035</v>
      </c>
      <c r="HD71" t="s">
        <v>37035</v>
      </c>
      <c r="KM71" t="s">
        <v>37036</v>
      </c>
      <c r="KN71" t="s">
        <v>37037</v>
      </c>
      <c r="KO71" t="s">
        <v>37037</v>
      </c>
      <c r="KP71" t="s">
        <v>37037</v>
      </c>
      <c r="KQ71" t="s">
        <v>37037</v>
      </c>
      <c r="KR71" t="s">
        <v>37037</v>
      </c>
      <c r="KS71" t="s">
        <v>37037</v>
      </c>
      <c r="KT71" t="s">
        <v>37037</v>
      </c>
      <c r="KU71" s="23" t="str">
        <f>IF(tblSubcategory[[#This Row],[EN]]="",IF(tblSubcategory[[#This Row],[EN]]="",tblSubcategory[[#This Row],[DE]],tblSubcategory[[#This Row],[EN]]),tblSubcategory[[#This Row],[EN]])</f>
        <v>0602 Quality management</v>
      </c>
      <c r="KV71" t="s">
        <v>37038</v>
      </c>
      <c r="KX71" t="s">
        <v>37036</v>
      </c>
      <c r="KY71" t="s">
        <v>37037</v>
      </c>
      <c r="KZ71" t="s">
        <v>37037</v>
      </c>
      <c r="LA71" t="s">
        <v>37037</v>
      </c>
      <c r="LB71" t="s">
        <v>37037</v>
      </c>
      <c r="LC71" t="s">
        <v>37037</v>
      </c>
      <c r="LD71" t="s">
        <v>37037</v>
      </c>
      <c r="LE71" t="s">
        <v>37037</v>
      </c>
      <c r="LF71" s="23" t="str">
        <f>IF(tblSubcategory2[[#This Row],[EN]]="",IF(tblSubcategory2[[#This Row],[EN]]="",tblSubcategory2[[#This Row],[DE]],tblSubcategory2[[#This Row],[EN]]),tblSubcategory2[[#This Row],[EN]])</f>
        <v>0602 Quality management</v>
      </c>
      <c r="LG71" t="s">
        <v>37038</v>
      </c>
      <c r="PE71" s="98"/>
      <c r="PF71" s="98"/>
      <c r="PG71" s="98"/>
      <c r="PH71" s="98"/>
      <c r="PI71" s="98"/>
      <c r="PJ71" s="98"/>
      <c r="PK71" s="98"/>
      <c r="PL71" s="98"/>
      <c r="PM71" s="98"/>
      <c r="PN71" s="98"/>
      <c r="PO71" s="98"/>
      <c r="PP71" s="98"/>
      <c r="PQ71" s="98"/>
      <c r="PR71" s="98"/>
      <c r="PS71" s="98"/>
      <c r="PT71" s="98"/>
      <c r="PU71" s="98"/>
      <c r="QR71" s="191"/>
      <c r="QT71" s="258">
        <v>65</v>
      </c>
      <c r="QZ71" s="195" t="s">
        <v>36642</v>
      </c>
      <c r="RD71" t="s">
        <v>37039</v>
      </c>
      <c r="RE71" t="s">
        <v>37040</v>
      </c>
      <c r="SJ71" t="s">
        <v>37041</v>
      </c>
      <c r="SK71" t="s">
        <v>37041</v>
      </c>
      <c r="SL71" t="s">
        <v>37041</v>
      </c>
      <c r="SN71" t="str">
        <f>IF(tblDistrict[[#This Row],[RO]]="",IF(tblDistrict[[#This Row],[EN]]="",tblDistrict[[#This Row],[DE]],tblDistrict[[#This Row],[EN]]),tblDistrict[[#This Row],[RO]])</f>
        <v>Raionul Criuleni</v>
      </c>
      <c r="SO71" t="s">
        <v>37041</v>
      </c>
      <c r="TM71" s="125" t="s">
        <v>37042</v>
      </c>
      <c r="TN71" s="126" t="s">
        <v>34581</v>
      </c>
    </row>
    <row r="72" spans="3:534" x14ac:dyDescent="0.3">
      <c r="C72" s="270" t="s">
        <v>36059</v>
      </c>
      <c r="D72" t="s">
        <v>37043</v>
      </c>
      <c r="E72" t="s">
        <v>37044</v>
      </c>
      <c r="AG72" t="s">
        <v>36377</v>
      </c>
      <c r="AH72" t="s">
        <v>36378</v>
      </c>
      <c r="AI72" t="s">
        <v>36379</v>
      </c>
      <c r="AJ72" t="s">
        <v>36380</v>
      </c>
      <c r="AK72" t="s">
        <v>36381</v>
      </c>
      <c r="AL72" t="s">
        <v>36382</v>
      </c>
      <c r="AM72" t="s">
        <v>36383</v>
      </c>
      <c r="AN72" t="s">
        <v>36384</v>
      </c>
      <c r="AO72" t="s">
        <v>36385</v>
      </c>
      <c r="AP72" t="s">
        <v>44922</v>
      </c>
      <c r="AQ72" t="s">
        <v>44923</v>
      </c>
      <c r="AR72" t="s">
        <v>44924</v>
      </c>
      <c r="AS72" t="s">
        <v>44925</v>
      </c>
      <c r="AT72" t="s">
        <v>44926</v>
      </c>
      <c r="AU72" t="s">
        <v>44927</v>
      </c>
      <c r="AV72" t="str">
        <f>IF(TblTaxCategory[[#This Row],[EN]]="",IF(TblTaxCategory[[#This Row],[EN]]="",TblTaxCategory[[#This Row],[DE]],TblTaxCategory[[#This Row],[EN]]),TblTaxCategory[[#This Row],[EN]])</f>
        <v>Germany: VAT Registration Number</v>
      </c>
      <c r="AW72" t="s">
        <v>36377</v>
      </c>
      <c r="AY72" t="s">
        <v>36947</v>
      </c>
      <c r="BT72" t="s">
        <v>37054</v>
      </c>
      <c r="BZ72" t="s">
        <v>37054</v>
      </c>
      <c r="GM72" t="s">
        <v>35645</v>
      </c>
      <c r="GN72" t="s">
        <v>34476</v>
      </c>
      <c r="GO72" t="s">
        <v>34476</v>
      </c>
      <c r="GP72" t="s">
        <v>34476</v>
      </c>
      <c r="GQ72" t="s">
        <v>34476</v>
      </c>
      <c r="GR72" s="219" t="s">
        <v>37055</v>
      </c>
      <c r="GS72" t="s">
        <v>34476</v>
      </c>
      <c r="GT72" t="s">
        <v>34476</v>
      </c>
      <c r="GU72" t="s">
        <v>37056</v>
      </c>
      <c r="GV72" t="s">
        <v>37057</v>
      </c>
      <c r="GW72" t="s">
        <v>34476</v>
      </c>
      <c r="GX72" t="s">
        <v>35801</v>
      </c>
      <c r="GY72" t="s">
        <v>37058</v>
      </c>
      <c r="GZ72" t="s">
        <v>37059</v>
      </c>
      <c r="HA72" t="s">
        <v>37060</v>
      </c>
      <c r="HB72" t="s">
        <v>37061</v>
      </c>
      <c r="HD72" t="s">
        <v>37061</v>
      </c>
      <c r="KM72" t="s">
        <v>37062</v>
      </c>
      <c r="KN72" t="s">
        <v>37063</v>
      </c>
      <c r="KO72" t="s">
        <v>37063</v>
      </c>
      <c r="KP72" t="s">
        <v>37063</v>
      </c>
      <c r="KQ72" t="s">
        <v>37063</v>
      </c>
      <c r="KR72" t="s">
        <v>37063</v>
      </c>
      <c r="KS72" t="s">
        <v>37063</v>
      </c>
      <c r="KT72" t="s">
        <v>37063</v>
      </c>
      <c r="KU72" s="23" t="str">
        <f>IF(tblSubcategory[[#This Row],[EN]]="",IF(tblSubcategory[[#This Row],[EN]]="",tblSubcategory[[#This Row],[DE]],tblSubcategory[[#This Row],[EN]]),tblSubcategory[[#This Row],[EN]])</f>
        <v>0603 Language services</v>
      </c>
      <c r="KV72" t="s">
        <v>37064</v>
      </c>
      <c r="KX72" t="s">
        <v>37062</v>
      </c>
      <c r="KY72" t="s">
        <v>37063</v>
      </c>
      <c r="KZ72" t="s">
        <v>37063</v>
      </c>
      <c r="LA72" t="s">
        <v>37063</v>
      </c>
      <c r="LB72" t="s">
        <v>37063</v>
      </c>
      <c r="LC72" t="s">
        <v>37063</v>
      </c>
      <c r="LD72" t="s">
        <v>37063</v>
      </c>
      <c r="LE72" t="s">
        <v>37063</v>
      </c>
      <c r="LF72" s="23" t="str">
        <f>IF(tblSubcategory2[[#This Row],[EN]]="",IF(tblSubcategory2[[#This Row],[EN]]="",tblSubcategory2[[#This Row],[DE]],tblSubcategory2[[#This Row],[EN]]),tblSubcategory2[[#This Row],[EN]])</f>
        <v>0603 Language services</v>
      </c>
      <c r="LG72" t="s">
        <v>37064</v>
      </c>
      <c r="PE72" s="98"/>
      <c r="PF72" s="98"/>
      <c r="PG72" s="98"/>
      <c r="PH72" s="98"/>
      <c r="PI72" s="98"/>
      <c r="PJ72" s="98"/>
      <c r="PK72" s="98"/>
      <c r="PL72" s="98"/>
      <c r="PM72" s="98"/>
      <c r="PN72" s="98"/>
      <c r="PO72" s="98"/>
      <c r="PP72" s="98"/>
      <c r="PQ72" s="98"/>
      <c r="PR72" s="98"/>
      <c r="PS72" s="98"/>
      <c r="PT72" s="98"/>
      <c r="PU72" s="98"/>
      <c r="QR72" s="191"/>
      <c r="QT72" s="259">
        <v>66</v>
      </c>
      <c r="QZ72" s="195" t="s">
        <v>37065</v>
      </c>
      <c r="RD72" t="s">
        <v>37066</v>
      </c>
      <c r="RE72" t="s">
        <v>37067</v>
      </c>
      <c r="SJ72" t="s">
        <v>37068</v>
      </c>
      <c r="SK72" t="s">
        <v>37068</v>
      </c>
      <c r="SL72" t="s">
        <v>37068</v>
      </c>
      <c r="SN72" t="str">
        <f>IF(tblDistrict[[#This Row],[RO]]="",IF(tblDistrict[[#This Row],[EN]]="",tblDistrict[[#This Row],[DE]],tblDistrict[[#This Row],[EN]]),tblDistrict[[#This Row],[RO]])</f>
        <v>Raionul Glodeni</v>
      </c>
      <c r="SO72" t="s">
        <v>37068</v>
      </c>
      <c r="TM72" s="225" t="s">
        <v>293</v>
      </c>
      <c r="TN72" s="226" t="s">
        <v>34940</v>
      </c>
    </row>
    <row r="73" spans="3:534" x14ac:dyDescent="0.3">
      <c r="C73" t="s">
        <v>36088</v>
      </c>
      <c r="D73" t="s">
        <v>37069</v>
      </c>
      <c r="E73" t="s">
        <v>37070</v>
      </c>
      <c r="AG73" t="s">
        <v>36704</v>
      </c>
      <c r="AH73" t="s">
        <v>36705</v>
      </c>
      <c r="AI73" t="s">
        <v>36706</v>
      </c>
      <c r="AJ73" t="s">
        <v>36707</v>
      </c>
      <c r="AK73" t="s">
        <v>36708</v>
      </c>
      <c r="AL73" t="s">
        <v>36709</v>
      </c>
      <c r="AM73" t="s">
        <v>36710</v>
      </c>
      <c r="AN73" t="s">
        <v>36711</v>
      </c>
      <c r="AO73" t="s">
        <v>36712</v>
      </c>
      <c r="AP73" t="s">
        <v>44982</v>
      </c>
      <c r="AQ73" t="s">
        <v>44983</v>
      </c>
      <c r="AR73" t="s">
        <v>44984</v>
      </c>
      <c r="AS73" t="s">
        <v>44985</v>
      </c>
      <c r="AT73" t="s">
        <v>44986</v>
      </c>
      <c r="AU73" t="s">
        <v>44987</v>
      </c>
      <c r="AV73" t="str">
        <f>IF(TblTaxCategory[[#This Row],[EN]]="",IF(TblTaxCategory[[#This Row],[EN]]="",TblTaxCategory[[#This Row],[DE]],TblTaxCategory[[#This Row],[EN]]),TblTaxCategory[[#This Row],[EN]])</f>
        <v>Ghana: Taxpayer Identification Number</v>
      </c>
      <c r="AW73" t="s">
        <v>36713</v>
      </c>
      <c r="AY73" t="s">
        <v>36974</v>
      </c>
      <c r="BT73" t="s">
        <v>37081</v>
      </c>
      <c r="BZ73" t="s">
        <v>37081</v>
      </c>
      <c r="GM73" t="s">
        <v>37033</v>
      </c>
      <c r="GN73" t="s">
        <v>34476</v>
      </c>
      <c r="GO73" t="s">
        <v>34476</v>
      </c>
      <c r="GP73" t="s">
        <v>34476</v>
      </c>
      <c r="GQ73" t="s">
        <v>34476</v>
      </c>
      <c r="GR73" s="219" t="s">
        <v>37082</v>
      </c>
      <c r="GS73" t="s">
        <v>34476</v>
      </c>
      <c r="GT73" t="s">
        <v>34476</v>
      </c>
      <c r="GU73" t="s">
        <v>37083</v>
      </c>
      <c r="GV73" t="s">
        <v>36338</v>
      </c>
      <c r="GW73" t="s">
        <v>34476</v>
      </c>
      <c r="GX73" t="s">
        <v>37084</v>
      </c>
      <c r="GY73" t="s">
        <v>36635</v>
      </c>
      <c r="GZ73" t="s">
        <v>37085</v>
      </c>
      <c r="HA73" t="s">
        <v>37086</v>
      </c>
      <c r="HB73" t="s">
        <v>37087</v>
      </c>
      <c r="HD73" t="s">
        <v>37087</v>
      </c>
      <c r="KM73" t="s">
        <v>37088</v>
      </c>
      <c r="KN73" t="s">
        <v>37089</v>
      </c>
      <c r="KO73" t="s">
        <v>37089</v>
      </c>
      <c r="KP73" t="s">
        <v>37089</v>
      </c>
      <c r="KQ73" t="s">
        <v>37089</v>
      </c>
      <c r="KR73" t="s">
        <v>37089</v>
      </c>
      <c r="KS73" t="s">
        <v>37089</v>
      </c>
      <c r="KT73" t="s">
        <v>37089</v>
      </c>
      <c r="KU73" s="23" t="str">
        <f>IF(tblSubcategory[[#This Row],[EN]]="",IF(tblSubcategory[[#This Row],[EN]]="",tblSubcategory[[#This Row],[DE]],tblSubcategory[[#This Row],[EN]]),tblSubcategory[[#This Row],[EN]])</f>
        <v>0604 Shipping services</v>
      </c>
      <c r="KV73" t="s">
        <v>37090</v>
      </c>
      <c r="KX73" t="s">
        <v>37088</v>
      </c>
      <c r="KY73" t="s">
        <v>37089</v>
      </c>
      <c r="KZ73" t="s">
        <v>37089</v>
      </c>
      <c r="LA73" t="s">
        <v>37089</v>
      </c>
      <c r="LB73" t="s">
        <v>37089</v>
      </c>
      <c r="LC73" t="s">
        <v>37089</v>
      </c>
      <c r="LD73" t="s">
        <v>37089</v>
      </c>
      <c r="LE73" t="s">
        <v>37089</v>
      </c>
      <c r="LF73" s="23" t="str">
        <f>IF(tblSubcategory2[[#This Row],[EN]]="",IF(tblSubcategory2[[#This Row],[EN]]="",tblSubcategory2[[#This Row],[DE]],tblSubcategory2[[#This Row],[EN]]),tblSubcategory2[[#This Row],[EN]])</f>
        <v>0604 Shipping services</v>
      </c>
      <c r="LG73" t="s">
        <v>37090</v>
      </c>
      <c r="PE73" s="98"/>
      <c r="PF73" s="98"/>
      <c r="PG73" s="98"/>
      <c r="PH73" s="98"/>
      <c r="PI73" s="98"/>
      <c r="PJ73" s="98"/>
      <c r="PK73" s="98"/>
      <c r="PL73" s="98"/>
      <c r="PM73" s="98"/>
      <c r="PN73" s="98"/>
      <c r="PO73" s="98"/>
      <c r="PP73" s="98"/>
      <c r="PQ73" s="98"/>
      <c r="PR73" s="98"/>
      <c r="PS73" s="98"/>
      <c r="PT73" s="98"/>
      <c r="PU73" s="98"/>
      <c r="QR73" s="191"/>
      <c r="QT73" s="258">
        <v>67</v>
      </c>
      <c r="QZ73" s="195" t="s">
        <v>37091</v>
      </c>
      <c r="RD73" t="s">
        <v>37092</v>
      </c>
      <c r="RE73" t="s">
        <v>37093</v>
      </c>
      <c r="SJ73" t="s">
        <v>37094</v>
      </c>
      <c r="SK73" t="s">
        <v>37094</v>
      </c>
      <c r="SL73" t="s">
        <v>37094</v>
      </c>
      <c r="SN73" t="str">
        <f>IF(tblDistrict[[#This Row],[RO]]="",IF(tblDistrict[[#This Row],[EN]]="",tblDistrict[[#This Row],[DE]],tblDistrict[[#This Row],[EN]]),tblDistrict[[#This Row],[RO]])</f>
        <v>Raionul Floresti</v>
      </c>
      <c r="SO73" t="s">
        <v>37094</v>
      </c>
      <c r="TM73" s="227" t="s">
        <v>37095</v>
      </c>
      <c r="TN73" s="228" t="s">
        <v>35359</v>
      </c>
    </row>
    <row r="74" spans="3:534" x14ac:dyDescent="0.3">
      <c r="C74" t="s">
        <v>36117</v>
      </c>
      <c r="D74" t="s">
        <v>37096</v>
      </c>
      <c r="E74" t="s">
        <v>37097</v>
      </c>
      <c r="AG74" t="s">
        <v>36734</v>
      </c>
      <c r="AH74" t="s">
        <v>36735</v>
      </c>
      <c r="AI74" t="s">
        <v>36736</v>
      </c>
      <c r="AJ74" t="s">
        <v>36737</v>
      </c>
      <c r="AK74" t="s">
        <v>36738</v>
      </c>
      <c r="AL74" t="s">
        <v>36739</v>
      </c>
      <c r="AM74" t="s">
        <v>36740</v>
      </c>
      <c r="AN74" t="s">
        <v>36741</v>
      </c>
      <c r="AO74" t="s">
        <v>36742</v>
      </c>
      <c r="AP74" t="s">
        <v>44988</v>
      </c>
      <c r="AQ74" t="s">
        <v>44989</v>
      </c>
      <c r="AR74" t="s">
        <v>44990</v>
      </c>
      <c r="AS74" t="s">
        <v>44991</v>
      </c>
      <c r="AT74" t="s">
        <v>44992</v>
      </c>
      <c r="AU74" t="s">
        <v>44993</v>
      </c>
      <c r="AV74" t="str">
        <f>IF(TblTaxCategory[[#This Row],[EN]]="",IF(TblTaxCategory[[#This Row],[EN]]="",TblTaxCategory[[#This Row],[DE]],TblTaxCategory[[#This Row],[EN]]),TblTaxCategory[[#This Row],[EN]])</f>
        <v>Greece: AFM Number</v>
      </c>
      <c r="AW74" t="s">
        <v>36734</v>
      </c>
      <c r="AY74" t="s">
        <v>37000</v>
      </c>
      <c r="BT74" t="s">
        <v>37106</v>
      </c>
      <c r="BZ74" t="s">
        <v>37106</v>
      </c>
      <c r="GM74" t="s">
        <v>37059</v>
      </c>
      <c r="GN74" t="s">
        <v>34476</v>
      </c>
      <c r="GO74" t="s">
        <v>34476</v>
      </c>
      <c r="GP74" t="s">
        <v>34476</v>
      </c>
      <c r="GQ74" t="s">
        <v>34476</v>
      </c>
      <c r="GR74" s="219" t="s">
        <v>37107</v>
      </c>
      <c r="GS74" t="s">
        <v>34476</v>
      </c>
      <c r="GT74" t="s">
        <v>34476</v>
      </c>
      <c r="GU74" t="s">
        <v>37108</v>
      </c>
      <c r="GV74" t="s">
        <v>36364</v>
      </c>
      <c r="GW74" t="s">
        <v>34476</v>
      </c>
      <c r="GX74" t="s">
        <v>35826</v>
      </c>
      <c r="GY74" t="s">
        <v>37109</v>
      </c>
      <c r="GZ74" t="s">
        <v>35399</v>
      </c>
      <c r="HA74" t="s">
        <v>37110</v>
      </c>
      <c r="HB74" t="s">
        <v>37111</v>
      </c>
      <c r="HD74" t="s">
        <v>37111</v>
      </c>
      <c r="KM74" t="s">
        <v>37112</v>
      </c>
      <c r="KN74" t="s">
        <v>37113</v>
      </c>
      <c r="KO74" t="s">
        <v>37113</v>
      </c>
      <c r="KP74" t="s">
        <v>37113</v>
      </c>
      <c r="KQ74" t="s">
        <v>37113</v>
      </c>
      <c r="KR74" t="s">
        <v>37113</v>
      </c>
      <c r="KS74" t="s">
        <v>37113</v>
      </c>
      <c r="KT74" t="s">
        <v>37113</v>
      </c>
      <c r="KU74" s="23" t="str">
        <f>IF(tblSubcategory[[#This Row],[EN]]="",IF(tblSubcategory[[#This Row],[EN]]="",tblSubcategory[[#This Row],[DE]],tblSubcategory[[#This Row],[EN]]),tblSubcategory[[#This Row],[EN]])</f>
        <v>0605 Packaging licensing</v>
      </c>
      <c r="KV74" t="s">
        <v>37114</v>
      </c>
      <c r="KX74" t="s">
        <v>37112</v>
      </c>
      <c r="KY74" t="s">
        <v>37113</v>
      </c>
      <c r="KZ74" t="s">
        <v>37113</v>
      </c>
      <c r="LA74" t="s">
        <v>37113</v>
      </c>
      <c r="LB74" t="s">
        <v>37113</v>
      </c>
      <c r="LC74" t="s">
        <v>37113</v>
      </c>
      <c r="LD74" t="s">
        <v>37113</v>
      </c>
      <c r="LE74" t="s">
        <v>37113</v>
      </c>
      <c r="LF74" s="23" t="str">
        <f>IF(tblSubcategory2[[#This Row],[EN]]="",IF(tblSubcategory2[[#This Row],[EN]]="",tblSubcategory2[[#This Row],[DE]],tblSubcategory2[[#This Row],[EN]]),tblSubcategory2[[#This Row],[EN]])</f>
        <v>0605 Packaging licensing</v>
      </c>
      <c r="LG74" t="s">
        <v>37114</v>
      </c>
      <c r="PE74" s="98"/>
      <c r="PF74" s="98"/>
      <c r="PG74" s="98"/>
      <c r="PH74" s="98"/>
      <c r="PI74" s="98"/>
      <c r="PJ74" s="98"/>
      <c r="PK74" s="98"/>
      <c r="PL74" s="98"/>
      <c r="PM74" s="98"/>
      <c r="PN74" s="98"/>
      <c r="PO74" s="98"/>
      <c r="PP74" s="98"/>
      <c r="PQ74" s="98"/>
      <c r="PR74" s="98"/>
      <c r="PS74" s="98"/>
      <c r="PT74" s="98"/>
      <c r="PU74" s="98"/>
      <c r="QR74" s="191"/>
      <c r="QT74" s="259">
        <v>68</v>
      </c>
      <c r="QZ74" s="195" t="s">
        <v>37115</v>
      </c>
      <c r="RD74" t="s">
        <v>37116</v>
      </c>
      <c r="RE74" t="s">
        <v>37117</v>
      </c>
      <c r="SJ74" t="s">
        <v>37118</v>
      </c>
      <c r="SK74" t="s">
        <v>37118</v>
      </c>
      <c r="SL74" t="s">
        <v>37118</v>
      </c>
      <c r="SN74" t="str">
        <f>IF(tblDistrict[[#This Row],[RO]]="",IF(tblDistrict[[#This Row],[EN]]="",tblDistrict[[#This Row],[DE]],tblDistrict[[#This Row],[EN]]),tblDistrict[[#This Row],[RO]])</f>
        <v>Raionul Donduseni</v>
      </c>
      <c r="SO74" t="s">
        <v>37118</v>
      </c>
      <c r="TM74" s="125" t="s">
        <v>37119</v>
      </c>
      <c r="TN74" s="126" t="s">
        <v>35546</v>
      </c>
    </row>
    <row r="75" spans="3:534" x14ac:dyDescent="0.3">
      <c r="C75" t="s">
        <v>37120</v>
      </c>
      <c r="D75" t="s">
        <v>37121</v>
      </c>
      <c r="E75" t="s">
        <v>34952</v>
      </c>
      <c r="AG75" t="s">
        <v>36763</v>
      </c>
      <c r="AH75" t="s">
        <v>36764</v>
      </c>
      <c r="AI75" t="s">
        <v>36765</v>
      </c>
      <c r="AJ75" t="s">
        <v>36766</v>
      </c>
      <c r="AK75" t="s">
        <v>36767</v>
      </c>
      <c r="AL75" t="s">
        <v>36768</v>
      </c>
      <c r="AM75" t="s">
        <v>36769</v>
      </c>
      <c r="AN75" t="s">
        <v>36770</v>
      </c>
      <c r="AO75" t="s">
        <v>36771</v>
      </c>
      <c r="AP75" t="s">
        <v>44994</v>
      </c>
      <c r="AQ75" t="s">
        <v>44995</v>
      </c>
      <c r="AR75" t="s">
        <v>44996</v>
      </c>
      <c r="AS75" t="s">
        <v>44997</v>
      </c>
      <c r="AT75" t="s">
        <v>44998</v>
      </c>
      <c r="AU75" t="s">
        <v>44999</v>
      </c>
      <c r="AV75" t="str">
        <f>IF(TblTaxCategory[[#This Row],[EN]]="",IF(TblTaxCategory[[#This Row],[EN]]="",TblTaxCategory[[#This Row],[DE]],TblTaxCategory[[#This Row],[EN]]),TblTaxCategory[[#This Row],[EN]])</f>
        <v>Greece: VAT Registration Number</v>
      </c>
      <c r="AW75" t="s">
        <v>36763</v>
      </c>
      <c r="AY75" t="s">
        <v>37020</v>
      </c>
      <c r="BT75" t="s">
        <v>37131</v>
      </c>
      <c r="BZ75" t="s">
        <v>37131</v>
      </c>
      <c r="GM75" t="s">
        <v>37085</v>
      </c>
      <c r="GN75" t="s">
        <v>34476</v>
      </c>
      <c r="GO75" t="s">
        <v>34476</v>
      </c>
      <c r="GP75" t="s">
        <v>34476</v>
      </c>
      <c r="GQ75" t="s">
        <v>34476</v>
      </c>
      <c r="GR75" s="219" t="s">
        <v>37132</v>
      </c>
      <c r="GS75" t="s">
        <v>34476</v>
      </c>
      <c r="GT75" t="s">
        <v>34476</v>
      </c>
      <c r="GU75" t="s">
        <v>37133</v>
      </c>
      <c r="GV75" t="s">
        <v>36391</v>
      </c>
      <c r="GW75" t="s">
        <v>34476</v>
      </c>
      <c r="GX75" t="s">
        <v>35856</v>
      </c>
      <c r="GY75" t="s">
        <v>37134</v>
      </c>
      <c r="GZ75" t="s">
        <v>37135</v>
      </c>
      <c r="HA75" t="s">
        <v>36045</v>
      </c>
      <c r="HB75" t="s">
        <v>37136</v>
      </c>
      <c r="HD75" t="s">
        <v>37136</v>
      </c>
      <c r="KM75" t="s">
        <v>37137</v>
      </c>
      <c r="KN75" t="s">
        <v>37138</v>
      </c>
      <c r="KO75" t="s">
        <v>37138</v>
      </c>
      <c r="KP75" t="s">
        <v>37138</v>
      </c>
      <c r="KQ75" t="s">
        <v>37138</v>
      </c>
      <c r="KR75" t="s">
        <v>37138</v>
      </c>
      <c r="KS75" t="s">
        <v>37138</v>
      </c>
      <c r="KT75" t="s">
        <v>37138</v>
      </c>
      <c r="KU75" s="23" t="str">
        <f>IF(tblSubcategory[[#This Row],[EN]]="",IF(tblSubcategory[[#This Row],[EN]]="",tblSubcategory[[#This Row],[DE]],tblSubcategory[[#This Row],[EN]]),tblSubcategory[[#This Row],[EN]])</f>
        <v>0606 other Support services</v>
      </c>
      <c r="KV75" t="s">
        <v>37139</v>
      </c>
      <c r="KX75" t="s">
        <v>37137</v>
      </c>
      <c r="KY75" t="s">
        <v>37138</v>
      </c>
      <c r="KZ75" t="s">
        <v>37138</v>
      </c>
      <c r="LA75" t="s">
        <v>37138</v>
      </c>
      <c r="LB75" t="s">
        <v>37138</v>
      </c>
      <c r="LC75" t="s">
        <v>37138</v>
      </c>
      <c r="LD75" t="s">
        <v>37138</v>
      </c>
      <c r="LE75" t="s">
        <v>37138</v>
      </c>
      <c r="LF75" s="23" t="str">
        <f>IF(tblSubcategory2[[#This Row],[EN]]="",IF(tblSubcategory2[[#This Row],[EN]]="",tblSubcategory2[[#This Row],[DE]],tblSubcategory2[[#This Row],[EN]]),tblSubcategory2[[#This Row],[EN]])</f>
        <v>0606 other Support services</v>
      </c>
      <c r="LG75" t="s">
        <v>37139</v>
      </c>
      <c r="PE75" s="98"/>
      <c r="PF75" s="98"/>
      <c r="PG75" s="98"/>
      <c r="PH75" s="98"/>
      <c r="PI75" s="98"/>
      <c r="PJ75" s="98"/>
      <c r="PK75" s="98"/>
      <c r="PL75" s="98"/>
      <c r="PM75" s="98"/>
      <c r="PN75" s="98"/>
      <c r="PO75" s="98"/>
      <c r="PP75" s="98"/>
      <c r="PQ75" s="98"/>
      <c r="PR75" s="98"/>
      <c r="PS75" s="98"/>
      <c r="PT75" s="98"/>
      <c r="PU75" s="98"/>
      <c r="QR75" s="191"/>
      <c r="QT75" s="258">
        <v>69</v>
      </c>
      <c r="QZ75" s="195" t="s">
        <v>37140</v>
      </c>
      <c r="RD75" t="s">
        <v>37141</v>
      </c>
      <c r="RE75" t="s">
        <v>37142</v>
      </c>
      <c r="SJ75" t="s">
        <v>37143</v>
      </c>
      <c r="SK75" t="s">
        <v>37143</v>
      </c>
      <c r="SL75" t="s">
        <v>37143</v>
      </c>
      <c r="SN75" t="str">
        <f>IF(tblDistrict[[#This Row],[RO]]="",IF(tblDistrict[[#This Row],[EN]]="",tblDistrict[[#This Row],[DE]],tblDistrict[[#This Row],[EN]]),tblDistrict[[#This Row],[RO]])</f>
        <v>Raionul Drochia</v>
      </c>
      <c r="SO75" t="s">
        <v>37143</v>
      </c>
      <c r="TM75" s="225" t="s">
        <v>37144</v>
      </c>
      <c r="TN75" s="226" t="s">
        <v>35743</v>
      </c>
    </row>
    <row r="76" spans="3:534" x14ac:dyDescent="0.3">
      <c r="C76" t="s">
        <v>36166</v>
      </c>
      <c r="D76" t="s">
        <v>37145</v>
      </c>
      <c r="E76" t="s">
        <v>37146</v>
      </c>
      <c r="AG76" t="s">
        <v>36792</v>
      </c>
      <c r="AI76" t="s">
        <v>36793</v>
      </c>
      <c r="AP76" t="s">
        <v>34476</v>
      </c>
      <c r="AQ76" t="s">
        <v>34476</v>
      </c>
      <c r="AR76" t="s">
        <v>34476</v>
      </c>
      <c r="AS76" t="s">
        <v>34476</v>
      </c>
      <c r="AT76" t="s">
        <v>34476</v>
      </c>
      <c r="AU76" t="s">
        <v>34476</v>
      </c>
      <c r="AV76" t="str">
        <f>IF(TblTaxCategory[[#This Row],[EN]]="",IF(TblTaxCategory[[#This Row],[EN]]="",TblTaxCategory[[#This Row],[DE]],TblTaxCategory[[#This Row],[EN]]),TblTaxCategory[[#This Row],[EN]])</f>
        <v>Haiti: Tax Identification Number</v>
      </c>
      <c r="AW76" t="s">
        <v>36794</v>
      </c>
      <c r="AY76" t="s">
        <v>37046</v>
      </c>
      <c r="BT76" t="s">
        <v>37156</v>
      </c>
      <c r="BZ76" t="s">
        <v>37156</v>
      </c>
      <c r="GM76" t="s">
        <v>35399</v>
      </c>
      <c r="GN76" t="s">
        <v>34476</v>
      </c>
      <c r="GO76" t="s">
        <v>34476</v>
      </c>
      <c r="GP76" t="s">
        <v>34476</v>
      </c>
      <c r="GQ76" t="s">
        <v>34476</v>
      </c>
      <c r="GR76" s="219" t="s">
        <v>37157</v>
      </c>
      <c r="GS76" t="s">
        <v>34476</v>
      </c>
      <c r="GT76" t="s">
        <v>34476</v>
      </c>
      <c r="GU76" t="s">
        <v>37158</v>
      </c>
      <c r="GV76" t="s">
        <v>36418</v>
      </c>
      <c r="GW76" t="s">
        <v>34476</v>
      </c>
      <c r="GX76" t="s">
        <v>37159</v>
      </c>
      <c r="GY76" t="s">
        <v>37160</v>
      </c>
      <c r="GZ76" t="s">
        <v>37161</v>
      </c>
      <c r="HA76" t="s">
        <v>37162</v>
      </c>
      <c r="HB76" t="s">
        <v>37163</v>
      </c>
      <c r="HD76" t="s">
        <v>37163</v>
      </c>
      <c r="KM76" t="s">
        <v>37164</v>
      </c>
      <c r="KN76" t="s">
        <v>37165</v>
      </c>
      <c r="KO76" t="s">
        <v>37165</v>
      </c>
      <c r="KP76" t="s">
        <v>37165</v>
      </c>
      <c r="KQ76" t="s">
        <v>37165</v>
      </c>
      <c r="KR76" t="s">
        <v>37165</v>
      </c>
      <c r="KS76" t="s">
        <v>37165</v>
      </c>
      <c r="KT76" t="s">
        <v>37165</v>
      </c>
      <c r="KU76" s="23" t="str">
        <f>IF(tblSubcategory[[#This Row],[EN]]="",IF(tblSubcategory[[#This Row],[EN]]="",tblSubcategory[[#This Row],[DE]],tblSubcategory[[#This Row],[EN]]),tblSubcategory[[#This Row],[EN]])</f>
        <v>0607 Vehicles</v>
      </c>
      <c r="KV76" t="s">
        <v>37166</v>
      </c>
      <c r="KX76" t="s">
        <v>37164</v>
      </c>
      <c r="KY76" t="s">
        <v>37165</v>
      </c>
      <c r="KZ76" t="s">
        <v>37165</v>
      </c>
      <c r="LA76" t="s">
        <v>37165</v>
      </c>
      <c r="LB76" t="s">
        <v>37165</v>
      </c>
      <c r="LC76" t="s">
        <v>37165</v>
      </c>
      <c r="LD76" t="s">
        <v>37165</v>
      </c>
      <c r="LE76" t="s">
        <v>37165</v>
      </c>
      <c r="LF76" s="23" t="str">
        <f>IF(tblSubcategory2[[#This Row],[EN]]="",IF(tblSubcategory2[[#This Row],[EN]]="",tblSubcategory2[[#This Row],[DE]],tblSubcategory2[[#This Row],[EN]]),tblSubcategory2[[#This Row],[EN]])</f>
        <v>0607 Vehicles</v>
      </c>
      <c r="LG76" t="s">
        <v>37166</v>
      </c>
      <c r="PE76" s="98"/>
      <c r="PF76" s="98"/>
      <c r="PG76" s="98"/>
      <c r="PH76" s="98"/>
      <c r="PI76" s="98"/>
      <c r="PJ76" s="98"/>
      <c r="PK76" s="98"/>
      <c r="PL76" s="98"/>
      <c r="PM76" s="98"/>
      <c r="PN76" s="98"/>
      <c r="PO76" s="98"/>
      <c r="PP76" s="98"/>
      <c r="PQ76" s="98"/>
      <c r="PR76" s="98"/>
      <c r="PS76" s="98"/>
      <c r="PT76" s="98"/>
      <c r="PU76" s="98"/>
      <c r="QR76" s="191"/>
      <c r="QT76" s="259">
        <v>70</v>
      </c>
      <c r="QZ76" s="195" t="s">
        <v>36668</v>
      </c>
      <c r="RD76" t="s">
        <v>37167</v>
      </c>
      <c r="RE76" t="s">
        <v>37168</v>
      </c>
      <c r="SJ76" t="s">
        <v>37169</v>
      </c>
      <c r="SK76" t="s">
        <v>37169</v>
      </c>
      <c r="SL76" t="s">
        <v>37169</v>
      </c>
      <c r="SN76" t="str">
        <f>IF(tblDistrict[[#This Row],[RO]]="",IF(tblDistrict[[#This Row],[EN]]="",tblDistrict[[#This Row],[DE]],tblDistrict[[#This Row],[EN]]),tblDistrict[[#This Row],[RO]])</f>
        <v>Raionul Rezina</v>
      </c>
      <c r="SO76" t="s">
        <v>37169</v>
      </c>
      <c r="TM76" s="227" t="s">
        <v>37170</v>
      </c>
      <c r="TN76" s="228" t="s">
        <v>35546</v>
      </c>
    </row>
    <row r="77" spans="3:534" x14ac:dyDescent="0.3">
      <c r="C77" t="s">
        <v>37171</v>
      </c>
      <c r="D77" t="s">
        <v>37172</v>
      </c>
      <c r="E77" t="s">
        <v>37173</v>
      </c>
      <c r="AG77" t="s">
        <v>36814</v>
      </c>
      <c r="AI77" t="s">
        <v>36815</v>
      </c>
      <c r="AP77" t="s">
        <v>34476</v>
      </c>
      <c r="AQ77" t="s">
        <v>34476</v>
      </c>
      <c r="AR77" t="s">
        <v>34476</v>
      </c>
      <c r="AS77" t="s">
        <v>34476</v>
      </c>
      <c r="AT77" t="s">
        <v>34476</v>
      </c>
      <c r="AU77" t="s">
        <v>34476</v>
      </c>
      <c r="AV77" t="str">
        <f>IF(TblTaxCategory[[#This Row],[EN]]="",IF(TblTaxCategory[[#This Row],[EN]]="",TblTaxCategory[[#This Row],[DE]],TblTaxCategory[[#This Row],[EN]]),TblTaxCategory[[#This Row],[EN]])</f>
        <v>Honduras: Tax Identification Number</v>
      </c>
      <c r="AW77" t="s">
        <v>36816</v>
      </c>
      <c r="AY77" t="s">
        <v>37072</v>
      </c>
      <c r="BT77" t="s">
        <v>37183</v>
      </c>
      <c r="BZ77" t="s">
        <v>37183</v>
      </c>
      <c r="GM77" t="s">
        <v>37135</v>
      </c>
      <c r="GN77" t="s">
        <v>34476</v>
      </c>
      <c r="GO77" t="s">
        <v>34476</v>
      </c>
      <c r="GP77" t="s">
        <v>34476</v>
      </c>
      <c r="GQ77" t="s">
        <v>34476</v>
      </c>
      <c r="GR77" s="219" t="s">
        <v>37184</v>
      </c>
      <c r="GS77" t="s">
        <v>34476</v>
      </c>
      <c r="GT77" t="s">
        <v>34476</v>
      </c>
      <c r="GU77" t="s">
        <v>37185</v>
      </c>
      <c r="GV77" t="s">
        <v>37186</v>
      </c>
      <c r="GW77" t="s">
        <v>34476</v>
      </c>
      <c r="GX77" t="s">
        <v>35885</v>
      </c>
      <c r="GY77" t="s">
        <v>37187</v>
      </c>
      <c r="GZ77" t="s">
        <v>37188</v>
      </c>
      <c r="HA77" t="s">
        <v>37189</v>
      </c>
      <c r="HB77" t="s">
        <v>37190</v>
      </c>
      <c r="HD77" t="s">
        <v>37190</v>
      </c>
      <c r="KM77" t="s">
        <v>37191</v>
      </c>
      <c r="KN77" t="s">
        <v>37192</v>
      </c>
      <c r="KO77" t="s">
        <v>37192</v>
      </c>
      <c r="KP77" t="s">
        <v>37192</v>
      </c>
      <c r="KQ77" t="s">
        <v>37192</v>
      </c>
      <c r="KR77" t="s">
        <v>37192</v>
      </c>
      <c r="KS77" t="s">
        <v>37192</v>
      </c>
      <c r="KT77" t="s">
        <v>37192</v>
      </c>
      <c r="KU77" s="23" t="str">
        <f>IF(tblSubcategory[[#This Row],[EN]]="",IF(tblSubcategory[[#This Row],[EN]]="",tblSubcategory[[#This Row],[DE]],tblSubcategory[[#This Row],[EN]]),tblSubcategory[[#This Row],[EN]])</f>
        <v>0608 do not use</v>
      </c>
      <c r="KV77">
        <f>Formular!IESRemarkClassify</f>
        <v>0</v>
      </c>
      <c r="KX77" t="s">
        <v>37191</v>
      </c>
      <c r="KY77" t="s">
        <v>37192</v>
      </c>
      <c r="KZ77" t="s">
        <v>37192</v>
      </c>
      <c r="LA77" t="s">
        <v>37192</v>
      </c>
      <c r="LB77" t="s">
        <v>37192</v>
      </c>
      <c r="LC77" t="s">
        <v>37192</v>
      </c>
      <c r="LD77" t="s">
        <v>37192</v>
      </c>
      <c r="LE77" t="s">
        <v>37192</v>
      </c>
      <c r="LF77" s="23" t="str">
        <f>IF(tblSubcategory2[[#This Row],[EN]]="",IF(tblSubcategory2[[#This Row],[EN]]="",tblSubcategory2[[#This Row],[DE]],tblSubcategory2[[#This Row],[EN]]),tblSubcategory2[[#This Row],[EN]])</f>
        <v>0608 do not use</v>
      </c>
      <c r="LG77">
        <f>Formular!IESRemarkClassify</f>
        <v>0</v>
      </c>
      <c r="PE77" s="98"/>
      <c r="PF77" s="98"/>
      <c r="PG77" s="98"/>
      <c r="PH77" s="98"/>
      <c r="PI77" s="98"/>
      <c r="PJ77" s="98"/>
      <c r="PK77" s="98"/>
      <c r="PL77" s="98"/>
      <c r="PM77" s="98"/>
      <c r="PN77" s="98"/>
      <c r="PO77" s="98"/>
      <c r="PP77" s="98"/>
      <c r="PQ77" s="98"/>
      <c r="PR77" s="98"/>
      <c r="PS77" s="98"/>
      <c r="PT77" s="98"/>
      <c r="PU77" s="98"/>
      <c r="QR77" s="191"/>
      <c r="QT77" s="258">
        <v>71</v>
      </c>
      <c r="QZ77" s="195" t="s">
        <v>37193</v>
      </c>
      <c r="RD77" t="s">
        <v>37194</v>
      </c>
      <c r="RE77" t="s">
        <v>37195</v>
      </c>
      <c r="SJ77" t="s">
        <v>37196</v>
      </c>
      <c r="SK77" t="s">
        <v>37196</v>
      </c>
      <c r="SL77" t="s">
        <v>37196</v>
      </c>
      <c r="SN77" t="str">
        <f>IF(tblDistrict[[#This Row],[RO]]="",IF(tblDistrict[[#This Row],[EN]]="",tblDistrict[[#This Row],[DE]],tblDistrict[[#This Row],[EN]]),tblDistrict[[#This Row],[RO]])</f>
        <v>Raionul Riscani</v>
      </c>
      <c r="SO77" t="s">
        <v>37196</v>
      </c>
      <c r="TM77" s="125" t="s">
        <v>37197</v>
      </c>
      <c r="TN77" s="126" t="s">
        <v>35359</v>
      </c>
    </row>
    <row r="78" spans="3:534" x14ac:dyDescent="0.3">
      <c r="C78" t="s">
        <v>36189</v>
      </c>
      <c r="D78" t="s">
        <v>37198</v>
      </c>
      <c r="E78" t="s">
        <v>37199</v>
      </c>
      <c r="AG78" t="s">
        <v>36837</v>
      </c>
      <c r="AH78" t="s">
        <v>36838</v>
      </c>
      <c r="AI78" t="s">
        <v>36839</v>
      </c>
      <c r="AJ78" t="s">
        <v>36840</v>
      </c>
      <c r="AK78" t="s">
        <v>36841</v>
      </c>
      <c r="AL78" t="s">
        <v>36842</v>
      </c>
      <c r="AM78" t="s">
        <v>36843</v>
      </c>
      <c r="AN78" t="s">
        <v>36844</v>
      </c>
      <c r="AO78" t="s">
        <v>36845</v>
      </c>
      <c r="AP78" t="s">
        <v>45000</v>
      </c>
      <c r="AQ78" t="s">
        <v>45001</v>
      </c>
      <c r="AR78" t="s">
        <v>45002</v>
      </c>
      <c r="AS78" t="s">
        <v>45003</v>
      </c>
      <c r="AT78" t="s">
        <v>45004</v>
      </c>
      <c r="AU78" t="s">
        <v>45005</v>
      </c>
      <c r="AV78" t="str">
        <f>IF(TblTaxCategory[[#This Row],[EN]]="",IF(TblTaxCategory[[#This Row],[EN]]="",TblTaxCategory[[#This Row],[DE]],TblTaxCategory[[#This Row],[EN]]),TblTaxCategory[[#This Row],[EN]])</f>
        <v>Hong Kong:  Business Registration Number</v>
      </c>
      <c r="AW78" t="s">
        <v>36846</v>
      </c>
      <c r="AY78" t="s">
        <v>37099</v>
      </c>
      <c r="BT78" t="s">
        <v>37209</v>
      </c>
      <c r="BZ78" t="s">
        <v>37209</v>
      </c>
      <c r="GM78" t="s">
        <v>37161</v>
      </c>
      <c r="GN78" t="s">
        <v>34476</v>
      </c>
      <c r="GO78" t="s">
        <v>34476</v>
      </c>
      <c r="GP78" t="s">
        <v>34476</v>
      </c>
      <c r="GQ78" t="s">
        <v>34476</v>
      </c>
      <c r="GR78" s="219" t="s">
        <v>37210</v>
      </c>
      <c r="GS78" t="s">
        <v>34476</v>
      </c>
      <c r="GT78" t="s">
        <v>34476</v>
      </c>
      <c r="GU78" t="s">
        <v>37211</v>
      </c>
      <c r="GV78" t="s">
        <v>36608</v>
      </c>
      <c r="GW78" t="s">
        <v>34476</v>
      </c>
      <c r="GX78" t="s">
        <v>35912</v>
      </c>
      <c r="GY78" t="s">
        <v>37212</v>
      </c>
      <c r="GZ78" t="s">
        <v>37213</v>
      </c>
      <c r="HA78" t="s">
        <v>37214</v>
      </c>
      <c r="HB78" t="s">
        <v>37215</v>
      </c>
      <c r="HD78" t="s">
        <v>37215</v>
      </c>
      <c r="KM78" t="s">
        <v>37216</v>
      </c>
      <c r="KN78" t="s">
        <v>37216</v>
      </c>
      <c r="KO78" t="s">
        <v>37216</v>
      </c>
      <c r="KP78" t="s">
        <v>37216</v>
      </c>
      <c r="KQ78" t="s">
        <v>37216</v>
      </c>
      <c r="KR78" t="s">
        <v>37216</v>
      </c>
      <c r="KS78" t="s">
        <v>37216</v>
      </c>
      <c r="KT78" t="s">
        <v>37216</v>
      </c>
      <c r="KU78" s="23" t="str">
        <f>IF(tblSubcategory[[#This Row],[EN]]="",IF(tblSubcategory[[#This Row],[EN]]="",tblSubcategory[[#This Row],[DE]],tblSubcategory[[#This Row],[EN]]),tblSubcategory[[#This Row],[EN]])</f>
        <v>ST1 Steuerungswarengruppe 1</v>
      </c>
      <c r="KV78" t="s">
        <v>37217</v>
      </c>
      <c r="KX78" t="s">
        <v>37216</v>
      </c>
      <c r="KY78" t="s">
        <v>37216</v>
      </c>
      <c r="KZ78" t="s">
        <v>37216</v>
      </c>
      <c r="LA78" t="s">
        <v>37216</v>
      </c>
      <c r="LB78" t="s">
        <v>37216</v>
      </c>
      <c r="LC78" t="s">
        <v>37216</v>
      </c>
      <c r="LD78" t="s">
        <v>37216</v>
      </c>
      <c r="LE78" t="s">
        <v>37216</v>
      </c>
      <c r="LF78" s="23" t="str">
        <f>IF(tblSubcategory2[[#This Row],[EN]]="",IF(tblSubcategory2[[#This Row],[EN]]="",tblSubcategory2[[#This Row],[DE]],tblSubcategory2[[#This Row],[EN]]),tblSubcategory2[[#This Row],[EN]])</f>
        <v>ST1 Steuerungswarengruppe 1</v>
      </c>
      <c r="LG78" t="s">
        <v>37217</v>
      </c>
      <c r="PE78" s="98"/>
      <c r="PF78" s="98"/>
      <c r="PG78" s="98"/>
      <c r="PH78" s="98"/>
      <c r="PI78" s="98"/>
      <c r="PJ78" s="98"/>
      <c r="PK78" s="98"/>
      <c r="PL78" s="98"/>
      <c r="PM78" s="98"/>
      <c r="PN78" s="98"/>
      <c r="PO78" s="98"/>
      <c r="PP78" s="98"/>
      <c r="PQ78" s="98"/>
      <c r="PR78" s="98"/>
      <c r="PS78" s="98"/>
      <c r="PT78" s="98"/>
      <c r="PU78" s="98"/>
      <c r="QR78" s="191"/>
      <c r="QT78" s="259">
        <v>72</v>
      </c>
      <c r="QZ78" s="195" t="s">
        <v>37218</v>
      </c>
      <c r="RD78" t="s">
        <v>37219</v>
      </c>
      <c r="RE78" t="s">
        <v>37220</v>
      </c>
      <c r="SJ78" t="s">
        <v>37221</v>
      </c>
      <c r="SK78" t="s">
        <v>37221</v>
      </c>
      <c r="SL78" t="s">
        <v>37221</v>
      </c>
      <c r="SN78" t="str">
        <f>IF(tblDistrict[[#This Row],[RO]]="",IF(tblDistrict[[#This Row],[EN]]="",tblDistrict[[#This Row],[DE]],tblDistrict[[#This Row],[EN]]),tblDistrict[[#This Row],[RO]])</f>
        <v>Raionul Falesti</v>
      </c>
      <c r="SO78" t="s">
        <v>37221</v>
      </c>
      <c r="TM78" s="225" t="s">
        <v>295</v>
      </c>
      <c r="TN78" s="226" t="s">
        <v>34581</v>
      </c>
    </row>
    <row r="79" spans="3:534" x14ac:dyDescent="0.3">
      <c r="C79" t="s">
        <v>36216</v>
      </c>
      <c r="D79" t="s">
        <v>37222</v>
      </c>
      <c r="E79" t="s">
        <v>37223</v>
      </c>
      <c r="AG79" t="s">
        <v>39379</v>
      </c>
      <c r="AH79" t="s">
        <v>39380</v>
      </c>
      <c r="AI79" t="s">
        <v>39381</v>
      </c>
      <c r="AJ79" t="s">
        <v>39382</v>
      </c>
      <c r="AK79" t="s">
        <v>39383</v>
      </c>
      <c r="AL79" t="s">
        <v>39384</v>
      </c>
      <c r="AM79" t="s">
        <v>39385</v>
      </c>
      <c r="AN79" t="s">
        <v>39386</v>
      </c>
      <c r="AO79" t="s">
        <v>39387</v>
      </c>
      <c r="AP79" t="s">
        <v>45727</v>
      </c>
      <c r="AQ79" t="s">
        <v>45728</v>
      </c>
      <c r="AR79" t="s">
        <v>45729</v>
      </c>
      <c r="AS79" t="s">
        <v>45730</v>
      </c>
      <c r="AT79" t="s">
        <v>45731</v>
      </c>
      <c r="AU79" t="s">
        <v>45732</v>
      </c>
      <c r="AV79" t="str">
        <f>IF(TblTaxCategory[[#This Row],[EN]]="",IF(TblTaxCategory[[#This Row],[EN]]="",TblTaxCategory[[#This Row],[DE]],TblTaxCategory[[#This Row],[EN]]),TblTaxCategory[[#This Row],[EN]])</f>
        <v>Hungary: Tax Number</v>
      </c>
      <c r="AW79" t="s">
        <v>39379</v>
      </c>
      <c r="AY79" t="s">
        <v>37123</v>
      </c>
      <c r="BT79" t="s">
        <v>37233</v>
      </c>
      <c r="BZ79" t="s">
        <v>37233</v>
      </c>
      <c r="GM79" t="s">
        <v>37188</v>
      </c>
      <c r="GN79" t="s">
        <v>34476</v>
      </c>
      <c r="GO79" t="s">
        <v>34476</v>
      </c>
      <c r="GP79" t="s">
        <v>34476</v>
      </c>
      <c r="GQ79" t="s">
        <v>34476</v>
      </c>
      <c r="GR79" s="219" t="s">
        <v>37234</v>
      </c>
      <c r="GS79" t="s">
        <v>34476</v>
      </c>
      <c r="GT79" t="s">
        <v>34476</v>
      </c>
      <c r="GU79" t="s">
        <v>37235</v>
      </c>
      <c r="GV79" t="s">
        <v>37236</v>
      </c>
      <c r="GW79" t="s">
        <v>34476</v>
      </c>
      <c r="GX79" t="s">
        <v>35941</v>
      </c>
      <c r="GY79" t="s">
        <v>37237</v>
      </c>
      <c r="GZ79" t="s">
        <v>35446</v>
      </c>
      <c r="HA79" t="s">
        <v>37238</v>
      </c>
      <c r="HB79" t="s">
        <v>37239</v>
      </c>
      <c r="HD79" t="s">
        <v>37239</v>
      </c>
      <c r="KM79" t="s">
        <v>37240</v>
      </c>
      <c r="KN79" t="s">
        <v>37240</v>
      </c>
      <c r="KO79" t="s">
        <v>37240</v>
      </c>
      <c r="KP79" t="s">
        <v>37240</v>
      </c>
      <c r="KQ79" t="s">
        <v>37240</v>
      </c>
      <c r="KR79" t="s">
        <v>37240</v>
      </c>
      <c r="KS79" t="s">
        <v>37240</v>
      </c>
      <c r="KT79" t="s">
        <v>37240</v>
      </c>
      <c r="KU79" s="23" t="str">
        <f>IF(tblSubcategory[[#This Row],[EN]]="",IF(tblSubcategory[[#This Row],[EN]]="",tblSubcategory[[#This Row],[DE]],tblSubcategory[[#This Row],[EN]]),tblSubcategory[[#This Row],[EN]])</f>
        <v>ST2 Steuerungswarengruppe 2</v>
      </c>
      <c r="KV79" t="s">
        <v>37241</v>
      </c>
      <c r="KX79" t="s">
        <v>37240</v>
      </c>
      <c r="KY79" t="s">
        <v>37240</v>
      </c>
      <c r="KZ79" t="s">
        <v>37240</v>
      </c>
      <c r="LA79" t="s">
        <v>37240</v>
      </c>
      <c r="LB79" t="s">
        <v>37240</v>
      </c>
      <c r="LC79" t="s">
        <v>37240</v>
      </c>
      <c r="LD79" t="s">
        <v>37240</v>
      </c>
      <c r="LE79" t="s">
        <v>37240</v>
      </c>
      <c r="LF79" s="23" t="str">
        <f>IF(tblSubcategory2[[#This Row],[EN]]="",IF(tblSubcategory2[[#This Row],[EN]]="",tblSubcategory2[[#This Row],[DE]],tblSubcategory2[[#This Row],[EN]]),tblSubcategory2[[#This Row],[EN]])</f>
        <v>ST2 Steuerungswarengruppe 2</v>
      </c>
      <c r="LG79" t="s">
        <v>37241</v>
      </c>
      <c r="PE79" s="98"/>
      <c r="PF79" s="98"/>
      <c r="PG79" s="98"/>
      <c r="PH79" s="98"/>
      <c r="PI79" s="98"/>
      <c r="PJ79" s="98"/>
      <c r="PK79" s="98"/>
      <c r="PL79" s="98"/>
      <c r="PM79" s="98"/>
      <c r="PN79" s="98"/>
      <c r="PO79" s="98"/>
      <c r="PP79" s="98"/>
      <c r="PQ79" s="98"/>
      <c r="PR79" s="98"/>
      <c r="PS79" s="98"/>
      <c r="PT79" s="98"/>
      <c r="PU79" s="98"/>
      <c r="QR79" s="191"/>
      <c r="QT79" s="258">
        <v>73</v>
      </c>
      <c r="QZ79" s="195" t="s">
        <v>37242</v>
      </c>
      <c r="RD79" t="s">
        <v>37243</v>
      </c>
      <c r="RE79" t="s">
        <v>37244</v>
      </c>
      <c r="SJ79" t="s">
        <v>37245</v>
      </c>
      <c r="SK79" t="s">
        <v>37245</v>
      </c>
      <c r="SL79" t="s">
        <v>37245</v>
      </c>
      <c r="SN79" t="str">
        <f>IF(tblDistrict[[#This Row],[RO]]="",IF(tblDistrict[[#This Row],[EN]]="",tblDistrict[[#This Row],[DE]],tblDistrict[[#This Row],[EN]]),tblDistrict[[#This Row],[RO]])</f>
        <v>Raionul Singerei</v>
      </c>
      <c r="SO79" t="s">
        <v>37245</v>
      </c>
      <c r="TM79" s="227" t="s">
        <v>37246</v>
      </c>
      <c r="TN79" s="228" t="s">
        <v>35418</v>
      </c>
    </row>
    <row r="80" spans="3:534" x14ac:dyDescent="0.3">
      <c r="C80" t="s">
        <v>37247</v>
      </c>
      <c r="D80" t="s">
        <v>37248</v>
      </c>
      <c r="E80" t="s">
        <v>37249</v>
      </c>
      <c r="AG80" t="s">
        <v>39395</v>
      </c>
      <c r="AH80" t="s">
        <v>39396</v>
      </c>
      <c r="AI80" t="s">
        <v>39397</v>
      </c>
      <c r="AJ80" t="s">
        <v>39398</v>
      </c>
      <c r="AK80" t="s">
        <v>39399</v>
      </c>
      <c r="AL80" t="s">
        <v>39400</v>
      </c>
      <c r="AM80" t="s">
        <v>39401</v>
      </c>
      <c r="AN80" t="s">
        <v>39402</v>
      </c>
      <c r="AO80" t="s">
        <v>39403</v>
      </c>
      <c r="AP80" t="s">
        <v>45733</v>
      </c>
      <c r="AQ80" t="s">
        <v>45734</v>
      </c>
      <c r="AR80" t="s">
        <v>45735</v>
      </c>
      <c r="AS80" t="s">
        <v>45736</v>
      </c>
      <c r="AT80" t="s">
        <v>45737</v>
      </c>
      <c r="AU80" t="s">
        <v>45738</v>
      </c>
      <c r="AV80" t="str">
        <f>IF(TblTaxCategory[[#This Row],[EN]]="",IF(TblTaxCategory[[#This Row],[EN]]="",TblTaxCategory[[#This Row],[DE]],TblTaxCategory[[#This Row],[EN]]),TblTaxCategory[[#This Row],[EN]])</f>
        <v>Hungary: VAT Registration Number</v>
      </c>
      <c r="AW80" t="s">
        <v>39395</v>
      </c>
      <c r="AY80" t="s">
        <v>37148</v>
      </c>
      <c r="BT80" t="s">
        <v>37259</v>
      </c>
      <c r="BZ80" t="s">
        <v>37259</v>
      </c>
      <c r="GM80" t="s">
        <v>37213</v>
      </c>
      <c r="GN80" t="s">
        <v>34476</v>
      </c>
      <c r="GO80" t="s">
        <v>34476</v>
      </c>
      <c r="GP80" t="s">
        <v>34476</v>
      </c>
      <c r="GQ80" t="s">
        <v>34476</v>
      </c>
      <c r="GR80" s="219" t="s">
        <v>37260</v>
      </c>
      <c r="GS80" t="s">
        <v>34476</v>
      </c>
      <c r="GT80" t="s">
        <v>34476</v>
      </c>
      <c r="GU80" t="s">
        <v>37261</v>
      </c>
      <c r="GV80" t="s">
        <v>37262</v>
      </c>
      <c r="GW80" t="s">
        <v>34476</v>
      </c>
      <c r="GX80" t="s">
        <v>35968</v>
      </c>
      <c r="GY80" t="s">
        <v>37263</v>
      </c>
      <c r="GZ80" t="s">
        <v>37264</v>
      </c>
      <c r="HA80" t="s">
        <v>37265</v>
      </c>
      <c r="HB80" t="s">
        <v>37266</v>
      </c>
      <c r="HD80" t="s">
        <v>37266</v>
      </c>
      <c r="KM80" t="s">
        <v>37267</v>
      </c>
      <c r="KN80" t="s">
        <v>37267</v>
      </c>
      <c r="KO80" t="s">
        <v>37267</v>
      </c>
      <c r="KP80" t="s">
        <v>37267</v>
      </c>
      <c r="KQ80" t="s">
        <v>37267</v>
      </c>
      <c r="KR80" t="s">
        <v>37267</v>
      </c>
      <c r="KS80" t="s">
        <v>37267</v>
      </c>
      <c r="KT80" t="s">
        <v>37267</v>
      </c>
      <c r="KU80" s="23" t="str">
        <f>IF(tblSubcategory[[#This Row],[EN]]="",IF(tblSubcategory[[#This Row],[EN]]="",tblSubcategory[[#This Row],[DE]],tblSubcategory[[#This Row],[EN]]),tblSubcategory[[#This Row],[EN]])</f>
        <v>ST3 Steuerungswarengruppe 3</v>
      </c>
      <c r="KV80" t="s">
        <v>37268</v>
      </c>
      <c r="KX80" t="s">
        <v>37267</v>
      </c>
      <c r="KY80" t="s">
        <v>37267</v>
      </c>
      <c r="KZ80" t="s">
        <v>37267</v>
      </c>
      <c r="LA80" t="s">
        <v>37267</v>
      </c>
      <c r="LB80" t="s">
        <v>37267</v>
      </c>
      <c r="LC80" t="s">
        <v>37267</v>
      </c>
      <c r="LD80" t="s">
        <v>37267</v>
      </c>
      <c r="LE80" t="s">
        <v>37267</v>
      </c>
      <c r="LF80" s="23" t="str">
        <f>IF(tblSubcategory2[[#This Row],[EN]]="",IF(tblSubcategory2[[#This Row],[EN]]="",tblSubcategory2[[#This Row],[DE]],tblSubcategory2[[#This Row],[EN]]),tblSubcategory2[[#This Row],[EN]])</f>
        <v>ST3 Steuerungswarengruppe 3</v>
      </c>
      <c r="LG80" t="s">
        <v>37268</v>
      </c>
      <c r="PE80" s="98"/>
      <c r="PF80" s="98"/>
      <c r="PG80" s="98"/>
      <c r="PH80" s="98"/>
      <c r="PI80" s="98"/>
      <c r="PJ80" s="98"/>
      <c r="PK80" s="98"/>
      <c r="PL80" s="98"/>
      <c r="PM80" s="98"/>
      <c r="PN80" s="98"/>
      <c r="PO80" s="98"/>
      <c r="PP80" s="98"/>
      <c r="PQ80" s="98"/>
      <c r="PR80" s="98"/>
      <c r="PS80" s="98"/>
      <c r="PT80" s="98"/>
      <c r="PU80" s="98"/>
      <c r="QR80" s="191"/>
      <c r="QT80" s="259">
        <v>74</v>
      </c>
      <c r="QZ80" s="195" t="s">
        <v>37269</v>
      </c>
      <c r="RD80" t="s">
        <v>37270</v>
      </c>
      <c r="RE80" t="s">
        <v>37271</v>
      </c>
      <c r="SJ80" t="s">
        <v>37272</v>
      </c>
      <c r="SK80" t="s">
        <v>37272</v>
      </c>
      <c r="SL80" t="s">
        <v>37272</v>
      </c>
      <c r="SN80" t="str">
        <f>IF(tblDistrict[[#This Row],[RO]]="",IF(tblDistrict[[#This Row],[EN]]="",tblDistrict[[#This Row],[DE]],tblDistrict[[#This Row],[EN]]),tblDistrict[[#This Row],[RO]])</f>
        <v>Raionul Leova</v>
      </c>
      <c r="SO80" t="s">
        <v>37272</v>
      </c>
      <c r="TM80" s="125" t="s">
        <v>37273</v>
      </c>
      <c r="TN80" s="126" t="s">
        <v>34581</v>
      </c>
    </row>
    <row r="81" spans="3:534" x14ac:dyDescent="0.3">
      <c r="C81" t="s">
        <v>37274</v>
      </c>
      <c r="D81" t="s">
        <v>37275</v>
      </c>
      <c r="E81" t="s">
        <v>37276</v>
      </c>
      <c r="AG81" t="s">
        <v>37071</v>
      </c>
      <c r="AH81" t="s">
        <v>37072</v>
      </c>
      <c r="AI81" t="s">
        <v>37073</v>
      </c>
      <c r="AJ81" t="s">
        <v>37074</v>
      </c>
      <c r="AK81" t="s">
        <v>37075</v>
      </c>
      <c r="AL81" t="s">
        <v>37076</v>
      </c>
      <c r="AM81" t="s">
        <v>37077</v>
      </c>
      <c r="AN81" t="s">
        <v>37078</v>
      </c>
      <c r="AO81" t="s">
        <v>37079</v>
      </c>
      <c r="AP81" t="s">
        <v>45048</v>
      </c>
      <c r="AQ81" t="s">
        <v>45049</v>
      </c>
      <c r="AR81" t="s">
        <v>45050</v>
      </c>
      <c r="AS81" t="s">
        <v>45051</v>
      </c>
      <c r="AT81" t="s">
        <v>45052</v>
      </c>
      <c r="AU81" t="s">
        <v>45053</v>
      </c>
      <c r="AV81" t="str">
        <f>IF(TblTaxCategory[[#This Row],[EN]]="",IF(TblTaxCategory[[#This Row],[EN]]="",TblTaxCategory[[#This Row],[DE]],TblTaxCategory[[#This Row],[EN]]),TblTaxCategory[[#This Row],[EN]])</f>
        <v>Iceland: Identification number</v>
      </c>
      <c r="AW81" t="s">
        <v>37080</v>
      </c>
      <c r="AY81" t="s">
        <v>37175</v>
      </c>
      <c r="BT81" t="s">
        <v>37287</v>
      </c>
      <c r="BZ81" t="s">
        <v>37287</v>
      </c>
      <c r="GM81" t="s">
        <v>35446</v>
      </c>
      <c r="GN81" t="s">
        <v>34476</v>
      </c>
      <c r="GO81" t="s">
        <v>34476</v>
      </c>
      <c r="GP81" t="s">
        <v>34476</v>
      </c>
      <c r="GQ81" t="s">
        <v>34476</v>
      </c>
      <c r="GR81" s="219" t="s">
        <v>37288</v>
      </c>
      <c r="GS81" t="s">
        <v>34476</v>
      </c>
      <c r="GT81" t="s">
        <v>34476</v>
      </c>
      <c r="GU81" t="s">
        <v>37289</v>
      </c>
      <c r="GV81" t="s">
        <v>37290</v>
      </c>
      <c r="GW81" t="s">
        <v>34476</v>
      </c>
      <c r="GX81" t="s">
        <v>35991</v>
      </c>
      <c r="GY81" t="s">
        <v>37291</v>
      </c>
      <c r="GZ81" t="s">
        <v>37292</v>
      </c>
      <c r="HA81" t="s">
        <v>36074</v>
      </c>
      <c r="HB81" t="s">
        <v>37293</v>
      </c>
      <c r="HD81" t="s">
        <v>37293</v>
      </c>
      <c r="KM81" t="s">
        <v>37294</v>
      </c>
      <c r="KN81" t="s">
        <v>37294</v>
      </c>
      <c r="KO81" t="s">
        <v>37294</v>
      </c>
      <c r="KP81" t="s">
        <v>37294</v>
      </c>
      <c r="KQ81" t="s">
        <v>37294</v>
      </c>
      <c r="KR81" t="s">
        <v>37294</v>
      </c>
      <c r="KS81" t="s">
        <v>37294</v>
      </c>
      <c r="KT81" t="s">
        <v>37294</v>
      </c>
      <c r="KU81" s="23" t="str">
        <f>IF(tblSubcategory[[#This Row],[EN]]="",IF(tblSubcategory[[#This Row],[EN]]="",tblSubcategory[[#This Row],[DE]],tblSubcategory[[#This Row],[EN]]),tblSubcategory[[#This Row],[EN]])</f>
        <v>ST4 Steuerungswarengruppe 4</v>
      </c>
      <c r="KV81" t="s">
        <v>37295</v>
      </c>
      <c r="KX81" t="s">
        <v>37294</v>
      </c>
      <c r="KY81" t="s">
        <v>37294</v>
      </c>
      <c r="KZ81" t="s">
        <v>37294</v>
      </c>
      <c r="LA81" t="s">
        <v>37294</v>
      </c>
      <c r="LB81" t="s">
        <v>37294</v>
      </c>
      <c r="LC81" t="s">
        <v>37294</v>
      </c>
      <c r="LD81" t="s">
        <v>37294</v>
      </c>
      <c r="LE81" t="s">
        <v>37294</v>
      </c>
      <c r="LF81" s="23" t="str">
        <f>IF(tblSubcategory2[[#This Row],[EN]]="",IF(tblSubcategory2[[#This Row],[EN]]="",tblSubcategory2[[#This Row],[DE]],tblSubcategory2[[#This Row],[EN]]),tblSubcategory2[[#This Row],[EN]])</f>
        <v>ST4 Steuerungswarengruppe 4</v>
      </c>
      <c r="LG81" t="s">
        <v>37295</v>
      </c>
      <c r="PE81" s="98"/>
      <c r="PF81" s="98"/>
      <c r="PG81" s="98"/>
      <c r="PH81" s="98"/>
      <c r="PI81" s="98"/>
      <c r="PJ81" s="98"/>
      <c r="PK81" s="98"/>
      <c r="PL81" s="98"/>
      <c r="PM81" s="98"/>
      <c r="PN81" s="98"/>
      <c r="PO81" s="98"/>
      <c r="PP81" s="98"/>
      <c r="PQ81" s="98"/>
      <c r="PR81" s="98"/>
      <c r="PS81" s="98"/>
      <c r="PT81" s="98"/>
      <c r="PU81" s="98"/>
      <c r="QR81" s="191"/>
      <c r="QT81" s="258">
        <v>75</v>
      </c>
      <c r="QZ81" s="195" t="s">
        <v>36697</v>
      </c>
      <c r="RD81" t="s">
        <v>37296</v>
      </c>
      <c r="RE81" t="s">
        <v>37297</v>
      </c>
      <c r="SJ81" t="s">
        <v>37298</v>
      </c>
      <c r="SK81" t="s">
        <v>37298</v>
      </c>
      <c r="SL81" t="s">
        <v>37298</v>
      </c>
      <c r="SN81" t="str">
        <f>IF(tblDistrict[[#This Row],[RO]]="",IF(tblDistrict[[#This Row],[EN]]="",tblDistrict[[#This Row],[DE]],tblDistrict[[#This Row],[EN]]),tblDistrict[[#This Row],[RO]])</f>
        <v>Raionul Nisporeni</v>
      </c>
      <c r="SO81" t="s">
        <v>37298</v>
      </c>
      <c r="TM81" s="225" t="s">
        <v>37299</v>
      </c>
      <c r="TN81" s="226" t="s">
        <v>34581</v>
      </c>
    </row>
    <row r="82" spans="3:534" x14ac:dyDescent="0.3">
      <c r="C82" t="s">
        <v>36245</v>
      </c>
      <c r="D82" t="s">
        <v>37300</v>
      </c>
      <c r="E82" t="s">
        <v>37301</v>
      </c>
      <c r="AG82" t="s">
        <v>36865</v>
      </c>
      <c r="AH82" t="s">
        <v>36866</v>
      </c>
      <c r="AI82" t="s">
        <v>36867</v>
      </c>
      <c r="AJ82" t="s">
        <v>36868</v>
      </c>
      <c r="AK82" t="s">
        <v>36869</v>
      </c>
      <c r="AL82" t="s">
        <v>36870</v>
      </c>
      <c r="AM82" t="s">
        <v>36871</v>
      </c>
      <c r="AN82" t="s">
        <v>36872</v>
      </c>
      <c r="AO82" t="s">
        <v>36873</v>
      </c>
      <c r="AP82" t="s">
        <v>45006</v>
      </c>
      <c r="AQ82" t="s">
        <v>45007</v>
      </c>
      <c r="AR82" t="s">
        <v>45008</v>
      </c>
      <c r="AS82" t="s">
        <v>45009</v>
      </c>
      <c r="AT82" t="s">
        <v>45010</v>
      </c>
      <c r="AU82" t="s">
        <v>45011</v>
      </c>
      <c r="AV82" t="str">
        <f>IF(TblTaxCategory[[#This Row],[EN]]="",IF(TblTaxCategory[[#This Row],[EN]]="",TblTaxCategory[[#This Row],[DE]],TblTaxCategory[[#This Row],[EN]]),TblTaxCategory[[#This Row],[EN]])</f>
        <v>India: GST Identification Number(GSTIN)</v>
      </c>
      <c r="AW82" t="s">
        <v>36874</v>
      </c>
      <c r="AY82" t="s">
        <v>37201</v>
      </c>
      <c r="BT82" t="s">
        <v>37312</v>
      </c>
      <c r="BZ82" t="s">
        <v>37312</v>
      </c>
      <c r="GM82" t="s">
        <v>37264</v>
      </c>
      <c r="GN82" t="s">
        <v>34476</v>
      </c>
      <c r="GO82" t="s">
        <v>34476</v>
      </c>
      <c r="GP82" t="s">
        <v>34476</v>
      </c>
      <c r="GQ82" t="s">
        <v>34476</v>
      </c>
      <c r="GR82" s="219" t="s">
        <v>37313</v>
      </c>
      <c r="GS82" t="s">
        <v>34476</v>
      </c>
      <c r="GT82" t="s">
        <v>34476</v>
      </c>
      <c r="GU82" t="s">
        <v>37314</v>
      </c>
      <c r="GV82" t="s">
        <v>37315</v>
      </c>
      <c r="GW82" t="s">
        <v>34476</v>
      </c>
      <c r="GX82" t="s">
        <v>36020</v>
      </c>
      <c r="GY82" t="s">
        <v>37316</v>
      </c>
      <c r="GZ82" t="s">
        <v>35994</v>
      </c>
      <c r="HA82" t="s">
        <v>37317</v>
      </c>
      <c r="HB82" t="s">
        <v>37318</v>
      </c>
      <c r="HD82" t="s">
        <v>37318</v>
      </c>
      <c r="KM82" t="s">
        <v>37319</v>
      </c>
      <c r="KN82" t="s">
        <v>37319</v>
      </c>
      <c r="KO82" t="s">
        <v>37319</v>
      </c>
      <c r="KP82" t="s">
        <v>37319</v>
      </c>
      <c r="KQ82" t="s">
        <v>37319</v>
      </c>
      <c r="KR82" t="s">
        <v>37319</v>
      </c>
      <c r="KS82" t="s">
        <v>37319</v>
      </c>
      <c r="KT82" t="s">
        <v>37319</v>
      </c>
      <c r="KU82" s="23" t="str">
        <f>IF(tblSubcategory[[#This Row],[EN]]="",IF(tblSubcategory[[#This Row],[EN]]="",tblSubcategory[[#This Row],[DE]],tblSubcategory[[#This Row],[EN]]),tblSubcategory[[#This Row],[EN]])</f>
        <v>ST5 Steuerungswarengruppe 5</v>
      </c>
      <c r="KV82" t="s">
        <v>37320</v>
      </c>
      <c r="KX82" t="s">
        <v>37319</v>
      </c>
      <c r="KY82" t="s">
        <v>37319</v>
      </c>
      <c r="KZ82" t="s">
        <v>37319</v>
      </c>
      <c r="LA82" t="s">
        <v>37319</v>
      </c>
      <c r="LB82" t="s">
        <v>37319</v>
      </c>
      <c r="LC82" t="s">
        <v>37319</v>
      </c>
      <c r="LD82" t="s">
        <v>37319</v>
      </c>
      <c r="LE82" t="s">
        <v>37319</v>
      </c>
      <c r="LF82" s="23" t="str">
        <f>IF(tblSubcategory2[[#This Row],[EN]]="",IF(tblSubcategory2[[#This Row],[EN]]="",tblSubcategory2[[#This Row],[DE]],tblSubcategory2[[#This Row],[EN]]),tblSubcategory2[[#This Row],[EN]])</f>
        <v>ST5 Steuerungswarengruppe 5</v>
      </c>
      <c r="LG82" t="s">
        <v>37320</v>
      </c>
      <c r="PE82" s="98"/>
      <c r="PF82" s="98"/>
      <c r="PG82" s="98"/>
      <c r="PH82" s="98"/>
      <c r="PI82" s="98"/>
      <c r="PJ82" s="98"/>
      <c r="PK82" s="98"/>
      <c r="PL82" s="98"/>
      <c r="PM82" s="98"/>
      <c r="PN82" s="98"/>
      <c r="PO82" s="98"/>
      <c r="PP82" s="98"/>
      <c r="PQ82" s="98"/>
      <c r="PR82" s="98"/>
      <c r="PS82" s="98"/>
      <c r="PT82" s="98"/>
      <c r="PU82" s="98"/>
      <c r="QR82" s="191"/>
      <c r="QT82" s="259">
        <v>76</v>
      </c>
      <c r="QZ82" s="195" t="s">
        <v>37321</v>
      </c>
      <c r="RD82" t="s">
        <v>37322</v>
      </c>
      <c r="RE82" t="s">
        <v>37323</v>
      </c>
      <c r="SJ82" t="s">
        <v>37324</v>
      </c>
      <c r="SK82" t="s">
        <v>37324</v>
      </c>
      <c r="SL82" t="s">
        <v>37324</v>
      </c>
      <c r="SN82" t="str">
        <f>IF(tblDistrict[[#This Row],[RO]]="",IF(tblDistrict[[#This Row],[EN]]="",tblDistrict[[#This Row],[DE]],tblDistrict[[#This Row],[EN]]),tblDistrict[[#This Row],[RO]])</f>
        <v>Raionul Basarabeasca</v>
      </c>
      <c r="SO82" t="s">
        <v>37324</v>
      </c>
      <c r="TM82" s="227" t="s">
        <v>37325</v>
      </c>
      <c r="TN82" s="228" t="s">
        <v>35809</v>
      </c>
    </row>
    <row r="83" spans="3:534" x14ac:dyDescent="0.3">
      <c r="C83" t="s">
        <v>37326</v>
      </c>
      <c r="D83" t="s">
        <v>37327</v>
      </c>
      <c r="E83" t="s">
        <v>37328</v>
      </c>
      <c r="AG83" t="s">
        <v>36891</v>
      </c>
      <c r="AH83" t="s">
        <v>36892</v>
      </c>
      <c r="AI83" t="s">
        <v>36893</v>
      </c>
      <c r="AJ83" t="s">
        <v>36894</v>
      </c>
      <c r="AK83" t="s">
        <v>36895</v>
      </c>
      <c r="AL83" t="s">
        <v>36896</v>
      </c>
      <c r="AM83" t="s">
        <v>36897</v>
      </c>
      <c r="AN83" t="s">
        <v>36898</v>
      </c>
      <c r="AO83" t="s">
        <v>36899</v>
      </c>
      <c r="AP83" t="s">
        <v>45012</v>
      </c>
      <c r="AQ83" t="s">
        <v>45013</v>
      </c>
      <c r="AR83" t="s">
        <v>45014</v>
      </c>
      <c r="AS83" t="s">
        <v>45015</v>
      </c>
      <c r="AT83" t="s">
        <v>45016</v>
      </c>
      <c r="AU83" t="s">
        <v>45017</v>
      </c>
      <c r="AV83" t="str">
        <f>IF(TblTaxCategory[[#This Row],[EN]]="",IF(TblTaxCategory[[#This Row],[EN]]="",TblTaxCategory[[#This Row],[DE]],TblTaxCategory[[#This Row],[EN]]),TblTaxCategory[[#This Row],[EN]])</f>
        <v>India: Tax Identification Number (TIN)</v>
      </c>
      <c r="AW83" t="s">
        <v>36900</v>
      </c>
      <c r="AY83" t="s">
        <v>37338</v>
      </c>
      <c r="BT83" s="23">
        <v>1342</v>
      </c>
      <c r="BZ83" t="s">
        <v>37339</v>
      </c>
      <c r="GM83" t="s">
        <v>37292</v>
      </c>
      <c r="GN83" t="s">
        <v>34476</v>
      </c>
      <c r="GO83" t="s">
        <v>34476</v>
      </c>
      <c r="GP83" t="s">
        <v>34476</v>
      </c>
      <c r="GQ83" t="s">
        <v>34476</v>
      </c>
      <c r="GR83" s="219" t="s">
        <v>37340</v>
      </c>
      <c r="GS83" t="s">
        <v>34476</v>
      </c>
      <c r="GT83" t="s">
        <v>34476</v>
      </c>
      <c r="GU83" t="s">
        <v>37341</v>
      </c>
      <c r="GV83" t="s">
        <v>37342</v>
      </c>
      <c r="GW83" t="s">
        <v>34476</v>
      </c>
      <c r="GX83" t="s">
        <v>37343</v>
      </c>
      <c r="GY83" t="s">
        <v>37344</v>
      </c>
      <c r="GZ83" t="s">
        <v>37345</v>
      </c>
      <c r="HA83" t="s">
        <v>37346</v>
      </c>
      <c r="HB83" t="s">
        <v>37347</v>
      </c>
      <c r="HD83" t="s">
        <v>37347</v>
      </c>
      <c r="PE83" s="98"/>
      <c r="PF83" s="98"/>
      <c r="PG83" s="98"/>
      <c r="PH83" s="98"/>
      <c r="PI83" s="98"/>
      <c r="PJ83" s="98"/>
      <c r="PK83" s="98"/>
      <c r="PL83" s="98"/>
      <c r="PM83" s="98"/>
      <c r="PN83" s="98"/>
      <c r="PO83" s="98"/>
      <c r="PP83" s="98"/>
      <c r="PQ83" s="98"/>
      <c r="PR83" s="98"/>
      <c r="PS83" s="98"/>
      <c r="PT83" s="98"/>
      <c r="PU83" s="98"/>
      <c r="QR83" s="191"/>
      <c r="QT83" s="258">
        <v>77</v>
      </c>
      <c r="QZ83" s="195" t="s">
        <v>36725</v>
      </c>
      <c r="RD83" t="s">
        <v>37348</v>
      </c>
      <c r="RE83" t="s">
        <v>37349</v>
      </c>
      <c r="SJ83" t="s">
        <v>37350</v>
      </c>
      <c r="SK83" t="s">
        <v>37350</v>
      </c>
      <c r="SL83" t="s">
        <v>37350</v>
      </c>
      <c r="SN83" t="str">
        <f>IF(tblDistrict[[#This Row],[RO]]="",IF(tblDistrict[[#This Row],[EN]]="",tblDistrict[[#This Row],[DE]],tblDistrict[[#This Row],[EN]]),tblDistrict[[#This Row],[RO]])</f>
        <v>Raionul Ialoveni</v>
      </c>
      <c r="SO83" t="s">
        <v>37350</v>
      </c>
      <c r="TM83" s="125" t="s">
        <v>292</v>
      </c>
      <c r="TN83" s="126" t="s">
        <v>34581</v>
      </c>
    </row>
    <row r="84" spans="3:534" x14ac:dyDescent="0.3">
      <c r="C84" t="s">
        <v>36271</v>
      </c>
      <c r="D84" t="s">
        <v>37351</v>
      </c>
      <c r="E84" t="s">
        <v>37352</v>
      </c>
      <c r="AG84" t="s">
        <v>36917</v>
      </c>
      <c r="AH84" t="s">
        <v>36918</v>
      </c>
      <c r="AI84" t="s">
        <v>36919</v>
      </c>
      <c r="AJ84" t="s">
        <v>36920</v>
      </c>
      <c r="AK84" t="s">
        <v>36921</v>
      </c>
      <c r="AL84" t="s">
        <v>36922</v>
      </c>
      <c r="AM84" t="s">
        <v>36923</v>
      </c>
      <c r="AN84" t="s">
        <v>36924</v>
      </c>
      <c r="AO84" t="s">
        <v>36925</v>
      </c>
      <c r="AP84" t="s">
        <v>45018</v>
      </c>
      <c r="AQ84" t="s">
        <v>45019</v>
      </c>
      <c r="AR84" t="s">
        <v>45020</v>
      </c>
      <c r="AS84" t="s">
        <v>45021</v>
      </c>
      <c r="AT84" t="s">
        <v>45022</v>
      </c>
      <c r="AU84" t="s">
        <v>45023</v>
      </c>
      <c r="AV84" t="str">
        <f>IF(TblTaxCategory[[#This Row],[EN]]="",IF(TblTaxCategory[[#This Row],[EN]]="",TblTaxCategory[[#This Row],[DE]],TblTaxCategory[[#This Row],[EN]]),TblTaxCategory[[#This Row],[EN]])</f>
        <v>Indonesia: NPPKP Number</v>
      </c>
      <c r="AW84" t="s">
        <v>36926</v>
      </c>
      <c r="AY84" t="s">
        <v>37225</v>
      </c>
      <c r="BT84" t="s">
        <v>37339</v>
      </c>
      <c r="BZ84" t="s">
        <v>37360</v>
      </c>
      <c r="GM84" t="s">
        <v>35994</v>
      </c>
      <c r="GN84" t="s">
        <v>34476</v>
      </c>
      <c r="GO84" t="s">
        <v>34476</v>
      </c>
      <c r="GP84" t="s">
        <v>34476</v>
      </c>
      <c r="GQ84" t="s">
        <v>34476</v>
      </c>
      <c r="GR84" s="219" t="s">
        <v>37361</v>
      </c>
      <c r="GS84" t="s">
        <v>34476</v>
      </c>
      <c r="GT84" t="s">
        <v>34476</v>
      </c>
      <c r="GU84" t="s">
        <v>37362</v>
      </c>
      <c r="GV84" t="s">
        <v>37363</v>
      </c>
      <c r="GW84" t="s">
        <v>34476</v>
      </c>
      <c r="GX84" t="s">
        <v>36048</v>
      </c>
      <c r="GY84" t="s">
        <v>37364</v>
      </c>
      <c r="GZ84" t="s">
        <v>35487</v>
      </c>
      <c r="HA84" t="s">
        <v>34693</v>
      </c>
      <c r="HB84" t="s">
        <v>37365</v>
      </c>
      <c r="HD84" t="s">
        <v>37365</v>
      </c>
      <c r="PE84" s="98"/>
      <c r="PF84" s="98"/>
      <c r="PG84" s="98"/>
      <c r="PH84" s="98"/>
      <c r="PI84" s="98"/>
      <c r="PJ84" s="98"/>
      <c r="PK84" s="98"/>
      <c r="PL84" s="98"/>
      <c r="PM84" s="98"/>
      <c r="PN84" s="98"/>
      <c r="PO84" s="98"/>
      <c r="PP84" s="98"/>
      <c r="PQ84" s="98"/>
      <c r="PR84" s="98"/>
      <c r="PS84" s="98"/>
      <c r="PT84" s="98"/>
      <c r="PU84" s="98"/>
      <c r="QR84" s="191"/>
      <c r="QT84" s="259">
        <v>78</v>
      </c>
      <c r="QZ84" s="195" t="s">
        <v>37366</v>
      </c>
      <c r="RD84" t="s">
        <v>37367</v>
      </c>
      <c r="RE84" t="s">
        <v>37368</v>
      </c>
      <c r="SJ84" t="s">
        <v>37369</v>
      </c>
      <c r="SK84" t="s">
        <v>37369</v>
      </c>
      <c r="SL84" t="s">
        <v>37369</v>
      </c>
      <c r="SN84" t="str">
        <f>IF(tblDistrict[[#This Row],[RO]]="",IF(tblDistrict[[#This Row],[EN]]="",tblDistrict[[#This Row],[DE]],tblDistrict[[#This Row],[EN]]),tblDistrict[[#This Row],[RO]])</f>
        <v>Raionul Ocnita</v>
      </c>
      <c r="SO84" t="s">
        <v>37369</v>
      </c>
      <c r="TM84" s="225" t="s">
        <v>37370</v>
      </c>
      <c r="TN84" s="226" t="s">
        <v>35359</v>
      </c>
    </row>
    <row r="85" spans="3:534" x14ac:dyDescent="0.3">
      <c r="C85" t="s">
        <v>36298</v>
      </c>
      <c r="D85" t="s">
        <v>37371</v>
      </c>
      <c r="E85" t="s">
        <v>37372</v>
      </c>
      <c r="AG85" t="s">
        <v>36946</v>
      </c>
      <c r="AH85" t="s">
        <v>36947</v>
      </c>
      <c r="AI85" t="s">
        <v>36948</v>
      </c>
      <c r="AJ85" t="s">
        <v>36949</v>
      </c>
      <c r="AK85" t="s">
        <v>36950</v>
      </c>
      <c r="AL85" t="s">
        <v>36951</v>
      </c>
      <c r="AM85" t="s">
        <v>36952</v>
      </c>
      <c r="AN85" t="s">
        <v>36953</v>
      </c>
      <c r="AO85" t="s">
        <v>36954</v>
      </c>
      <c r="AP85" t="s">
        <v>45024</v>
      </c>
      <c r="AQ85" t="s">
        <v>45025</v>
      </c>
      <c r="AR85" t="s">
        <v>45026</v>
      </c>
      <c r="AS85" t="s">
        <v>45027</v>
      </c>
      <c r="AT85" t="s">
        <v>45028</v>
      </c>
      <c r="AU85" t="s">
        <v>45029</v>
      </c>
      <c r="AV85" t="str">
        <f>IF(TblTaxCategory[[#This Row],[EN]]="",IF(TblTaxCategory[[#This Row],[EN]]="",TblTaxCategory[[#This Row],[DE]],TblTaxCategory[[#This Row],[EN]]),TblTaxCategory[[#This Row],[EN]])</f>
        <v>Indonesia: NPWP Number</v>
      </c>
      <c r="AW85" t="s">
        <v>36917</v>
      </c>
      <c r="AY85" t="s">
        <v>37251</v>
      </c>
      <c r="BT85" t="s">
        <v>37360</v>
      </c>
      <c r="BZ85" t="s">
        <v>37380</v>
      </c>
      <c r="GM85" t="s">
        <v>37345</v>
      </c>
      <c r="GN85" t="s">
        <v>34476</v>
      </c>
      <c r="GO85" t="s">
        <v>34476</v>
      </c>
      <c r="GP85" t="s">
        <v>34476</v>
      </c>
      <c r="GQ85" t="s">
        <v>34476</v>
      </c>
      <c r="GR85" s="219" t="s">
        <v>37381</v>
      </c>
      <c r="GS85" t="s">
        <v>34476</v>
      </c>
      <c r="GT85" t="s">
        <v>34476</v>
      </c>
      <c r="GU85" t="s">
        <v>37382</v>
      </c>
      <c r="GV85" t="s">
        <v>37383</v>
      </c>
      <c r="GW85" t="s">
        <v>34476</v>
      </c>
      <c r="GX85" t="s">
        <v>36077</v>
      </c>
      <c r="GY85" t="s">
        <v>37384</v>
      </c>
      <c r="GZ85" t="s">
        <v>37385</v>
      </c>
      <c r="HA85" t="s">
        <v>37386</v>
      </c>
      <c r="HB85" t="s">
        <v>37387</v>
      </c>
      <c r="HD85" t="s">
        <v>37387</v>
      </c>
      <c r="PE85" s="98"/>
      <c r="PF85" s="98"/>
      <c r="PG85" s="98"/>
      <c r="PH85" s="98"/>
      <c r="PI85" s="98"/>
      <c r="PJ85" s="98"/>
      <c r="PK85" s="98"/>
      <c r="PL85" s="98"/>
      <c r="PM85" s="98"/>
      <c r="PN85" s="98"/>
      <c r="PO85" s="98"/>
      <c r="PP85" s="98"/>
      <c r="PQ85" s="98"/>
      <c r="PR85" s="98"/>
      <c r="PS85" s="98"/>
      <c r="PT85" s="98"/>
      <c r="PU85" s="98"/>
      <c r="QR85" s="191"/>
      <c r="QT85" s="258">
        <v>79</v>
      </c>
      <c r="QZ85" s="195" t="s">
        <v>37388</v>
      </c>
      <c r="RD85" t="s">
        <v>37389</v>
      </c>
      <c r="RE85" t="s">
        <v>37390</v>
      </c>
      <c r="SJ85" t="s">
        <v>37391</v>
      </c>
      <c r="SK85" t="s">
        <v>37391</v>
      </c>
      <c r="SL85" t="s">
        <v>37391</v>
      </c>
      <c r="SN85" t="str">
        <f>IF(tblDistrict[[#This Row],[RO]]="",IF(tblDistrict[[#This Row],[EN]]="",tblDistrict[[#This Row],[DE]],tblDistrict[[#This Row],[EN]]),tblDistrict[[#This Row],[RO]])</f>
        <v>Raionul Soldanesti</v>
      </c>
      <c r="SO85" t="s">
        <v>37391</v>
      </c>
      <c r="TM85" s="227" t="s">
        <v>37392</v>
      </c>
      <c r="TN85" s="228" t="s">
        <v>34940</v>
      </c>
    </row>
    <row r="86" spans="3:534" x14ac:dyDescent="0.3">
      <c r="C86" t="s">
        <v>37393</v>
      </c>
      <c r="D86" t="s">
        <v>37394</v>
      </c>
      <c r="E86" t="s">
        <v>37395</v>
      </c>
      <c r="AG86" t="s">
        <v>36973</v>
      </c>
      <c r="AH86" t="s">
        <v>36974</v>
      </c>
      <c r="AI86" t="s">
        <v>36975</v>
      </c>
      <c r="AJ86" t="s">
        <v>36976</v>
      </c>
      <c r="AK86" t="s">
        <v>36977</v>
      </c>
      <c r="AL86" t="s">
        <v>36978</v>
      </c>
      <c r="AM86" t="s">
        <v>36979</v>
      </c>
      <c r="AN86" t="s">
        <v>36980</v>
      </c>
      <c r="AO86" t="s">
        <v>36981</v>
      </c>
      <c r="AP86" t="s">
        <v>45030</v>
      </c>
      <c r="AQ86" t="s">
        <v>45031</v>
      </c>
      <c r="AR86" t="s">
        <v>45032</v>
      </c>
      <c r="AS86" t="s">
        <v>45033</v>
      </c>
      <c r="AT86" t="s">
        <v>45034</v>
      </c>
      <c r="AU86" t="s">
        <v>45035</v>
      </c>
      <c r="AV86" t="str">
        <f>IF(TblTaxCategory[[#This Row],[EN]]="",IF(TblTaxCategory[[#This Row],[EN]]="",TblTaxCategory[[#This Row],[DE]],TblTaxCategory[[#This Row],[EN]]),TblTaxCategory[[#This Row],[EN]])</f>
        <v>Iran: Tax Identification Number</v>
      </c>
      <c r="AW86" t="s">
        <v>36982</v>
      </c>
      <c r="AY86" t="s">
        <v>37278</v>
      </c>
      <c r="BT86" t="s">
        <v>37380</v>
      </c>
      <c r="BZ86" t="s">
        <v>37406</v>
      </c>
      <c r="GM86" t="s">
        <v>35487</v>
      </c>
      <c r="GN86" t="s">
        <v>34476</v>
      </c>
      <c r="GO86" t="s">
        <v>34476</v>
      </c>
      <c r="GP86" t="s">
        <v>34476</v>
      </c>
      <c r="GQ86" t="s">
        <v>34476</v>
      </c>
      <c r="GR86" s="219" t="s">
        <v>37407</v>
      </c>
      <c r="GS86" t="s">
        <v>34476</v>
      </c>
      <c r="GT86" t="s">
        <v>34476</v>
      </c>
      <c r="GU86" t="s">
        <v>37408</v>
      </c>
      <c r="GV86" t="s">
        <v>37409</v>
      </c>
      <c r="GW86" t="s">
        <v>34476</v>
      </c>
      <c r="GX86" t="s">
        <v>36105</v>
      </c>
      <c r="GY86" t="s">
        <v>37410</v>
      </c>
      <c r="GZ86" t="s">
        <v>37411</v>
      </c>
      <c r="HA86" t="s">
        <v>37412</v>
      </c>
      <c r="HB86" t="s">
        <v>37413</v>
      </c>
      <c r="HD86" t="s">
        <v>37413</v>
      </c>
      <c r="PE86" s="98"/>
      <c r="PF86" s="98"/>
      <c r="PG86" s="98"/>
      <c r="PH86" s="98"/>
      <c r="PI86" s="98"/>
      <c r="PJ86" s="98"/>
      <c r="PK86" s="98"/>
      <c r="PL86" s="98"/>
      <c r="PM86" s="98"/>
      <c r="PN86" s="98"/>
      <c r="PO86" s="98"/>
      <c r="PP86" s="98"/>
      <c r="PQ86" s="98"/>
      <c r="PR86" s="98"/>
      <c r="PS86" s="98"/>
      <c r="PT86" s="98"/>
      <c r="PU86" s="98"/>
      <c r="QR86" s="191"/>
      <c r="QT86" s="259">
        <v>80</v>
      </c>
      <c r="QZ86" s="195" t="s">
        <v>36754</v>
      </c>
      <c r="RD86" t="s">
        <v>37414</v>
      </c>
      <c r="RE86" t="s">
        <v>37415</v>
      </c>
      <c r="SJ86" t="s">
        <v>37416</v>
      </c>
      <c r="SK86" t="s">
        <v>37416</v>
      </c>
      <c r="SL86" t="s">
        <v>37416</v>
      </c>
      <c r="SN86" t="str">
        <f>IF(tblDistrict[[#This Row],[RO]]="",IF(tblDistrict[[#This Row],[EN]]="",tblDistrict[[#This Row],[DE]],tblDistrict[[#This Row],[EN]]),tblDistrict[[#This Row],[RO]])</f>
        <v>Raionul Cantemir</v>
      </c>
      <c r="SO86" t="s">
        <v>37416</v>
      </c>
      <c r="TM86" s="125" t="s">
        <v>37417</v>
      </c>
      <c r="TN86" s="126" t="s">
        <v>35359</v>
      </c>
    </row>
    <row r="87" spans="3:534" x14ac:dyDescent="0.3">
      <c r="C87" t="s">
        <v>37418</v>
      </c>
      <c r="D87" t="s">
        <v>37419</v>
      </c>
      <c r="E87" t="s">
        <v>37420</v>
      </c>
      <c r="AG87" t="s">
        <v>36999</v>
      </c>
      <c r="AI87" t="s">
        <v>37000</v>
      </c>
      <c r="AP87" t="s">
        <v>34476</v>
      </c>
      <c r="AQ87" t="s">
        <v>34476</v>
      </c>
      <c r="AR87" t="s">
        <v>34476</v>
      </c>
      <c r="AS87" t="s">
        <v>34476</v>
      </c>
      <c r="AT87" t="s">
        <v>34476</v>
      </c>
      <c r="AU87" t="s">
        <v>34476</v>
      </c>
      <c r="AV87" t="str">
        <f>IF(TblTaxCategory[[#This Row],[EN]]="",IF(TblTaxCategory[[#This Row],[EN]]="",TblTaxCategory[[#This Row],[DE]],TblTaxCategory[[#This Row],[EN]]),TblTaxCategory[[#This Row],[EN]])</f>
        <v>Iraq: Tax Identification Number</v>
      </c>
      <c r="AW87" t="s">
        <v>37001</v>
      </c>
      <c r="AY87" t="s">
        <v>37303</v>
      </c>
      <c r="BT87" t="s">
        <v>37406</v>
      </c>
      <c r="BZ87" t="s">
        <v>37430</v>
      </c>
      <c r="GM87" t="s">
        <v>37385</v>
      </c>
      <c r="GN87" t="s">
        <v>34476</v>
      </c>
      <c r="GO87" t="s">
        <v>34476</v>
      </c>
      <c r="GP87" t="s">
        <v>34476</v>
      </c>
      <c r="GQ87" t="s">
        <v>34476</v>
      </c>
      <c r="GR87" s="219" t="s">
        <v>37431</v>
      </c>
      <c r="GS87" t="s">
        <v>34476</v>
      </c>
      <c r="GT87" t="s">
        <v>34476</v>
      </c>
      <c r="GU87" t="s">
        <v>37432</v>
      </c>
      <c r="GV87" t="s">
        <v>37433</v>
      </c>
      <c r="GW87" t="s">
        <v>34476</v>
      </c>
      <c r="GX87" t="s">
        <v>36126</v>
      </c>
      <c r="GY87" t="s">
        <v>36661</v>
      </c>
      <c r="GZ87" t="s">
        <v>37434</v>
      </c>
      <c r="HA87" t="s">
        <v>37435</v>
      </c>
      <c r="HB87" t="s">
        <v>37436</v>
      </c>
      <c r="HD87" t="s">
        <v>37436</v>
      </c>
      <c r="PE87" s="98"/>
      <c r="PF87" s="98"/>
      <c r="PG87" s="98"/>
      <c r="PH87" s="98"/>
      <c r="PI87" s="98"/>
      <c r="PJ87" s="98"/>
      <c r="PK87" s="98"/>
      <c r="PL87" s="98"/>
      <c r="PM87" s="98"/>
      <c r="PN87" s="98"/>
      <c r="PO87" s="98"/>
      <c r="PP87" s="98"/>
      <c r="PQ87" s="98"/>
      <c r="PR87" s="98"/>
      <c r="PS87" s="98"/>
      <c r="PT87" s="98"/>
      <c r="PU87" s="98"/>
      <c r="QR87" s="191"/>
      <c r="QT87" s="258">
        <v>81</v>
      </c>
      <c r="QZ87" s="195" t="s">
        <v>37437</v>
      </c>
      <c r="RD87" t="s">
        <v>37438</v>
      </c>
      <c r="RE87" t="s">
        <v>35440</v>
      </c>
      <c r="SJ87" t="s">
        <v>37439</v>
      </c>
      <c r="SK87" t="s">
        <v>37439</v>
      </c>
      <c r="SL87" t="s">
        <v>37439</v>
      </c>
      <c r="SN87" t="str">
        <f>IF(tblDistrict[[#This Row],[RO]]="",IF(tblDistrict[[#This Row],[EN]]="",tblDistrict[[#This Row],[DE]],tblDistrict[[#This Row],[EN]]),tblDistrict[[#This Row],[RO]])</f>
        <v>Raionul Camenca</v>
      </c>
      <c r="SO87" t="s">
        <v>37439</v>
      </c>
      <c r="TM87" s="225" t="s">
        <v>37440</v>
      </c>
      <c r="TN87" s="226" t="s">
        <v>34772</v>
      </c>
    </row>
    <row r="88" spans="3:534" x14ac:dyDescent="0.3">
      <c r="C88" t="s">
        <v>37441</v>
      </c>
      <c r="D88" t="s">
        <v>37442</v>
      </c>
      <c r="E88" t="s">
        <v>37443</v>
      </c>
      <c r="AG88" t="s">
        <v>37045</v>
      </c>
      <c r="AH88" t="s">
        <v>37046</v>
      </c>
      <c r="AI88" t="s">
        <v>37047</v>
      </c>
      <c r="AJ88" t="s">
        <v>37048</v>
      </c>
      <c r="AK88" t="s">
        <v>37049</v>
      </c>
      <c r="AL88" t="s">
        <v>37050</v>
      </c>
      <c r="AM88" t="s">
        <v>37051</v>
      </c>
      <c r="AN88" t="s">
        <v>37052</v>
      </c>
      <c r="AO88" t="s">
        <v>37053</v>
      </c>
      <c r="AP88" t="s">
        <v>45042</v>
      </c>
      <c r="AQ88" t="s">
        <v>45043</v>
      </c>
      <c r="AR88" t="s">
        <v>45044</v>
      </c>
      <c r="AS88" t="s">
        <v>45045</v>
      </c>
      <c r="AT88" t="s">
        <v>45046</v>
      </c>
      <c r="AU88" t="s">
        <v>45047</v>
      </c>
      <c r="AV88" t="str">
        <f>IF(TblTaxCategory[[#This Row],[EN]]="",IF(TblTaxCategory[[#This Row],[EN]]="",TblTaxCategory[[#This Row],[DE]],TblTaxCategory[[#This Row],[EN]]),TblTaxCategory[[#This Row],[EN]])</f>
        <v>Ireland: VAT Registration Number</v>
      </c>
      <c r="AW88" t="s">
        <v>37045</v>
      </c>
      <c r="AY88" t="s">
        <v>37330</v>
      </c>
      <c r="BT88" t="s">
        <v>37430</v>
      </c>
      <c r="BZ88" t="s">
        <v>37453</v>
      </c>
      <c r="GM88" t="s">
        <v>37411</v>
      </c>
      <c r="GN88" t="s">
        <v>34476</v>
      </c>
      <c r="GO88" t="s">
        <v>34476</v>
      </c>
      <c r="GP88" t="s">
        <v>34476</v>
      </c>
      <c r="GQ88" t="s">
        <v>34476</v>
      </c>
      <c r="GR88" s="219" t="s">
        <v>37454</v>
      </c>
      <c r="GS88" t="s">
        <v>34476</v>
      </c>
      <c r="GT88" t="s">
        <v>34476</v>
      </c>
      <c r="GU88" t="s">
        <v>37455</v>
      </c>
      <c r="GV88" t="s">
        <v>36637</v>
      </c>
      <c r="GW88" t="s">
        <v>34476</v>
      </c>
      <c r="GX88" t="s">
        <v>36154</v>
      </c>
      <c r="GY88" t="s">
        <v>36689</v>
      </c>
      <c r="GZ88" t="s">
        <v>37456</v>
      </c>
      <c r="HA88" t="s">
        <v>37457</v>
      </c>
      <c r="HB88" t="s">
        <v>37458</v>
      </c>
      <c r="HD88" t="s">
        <v>37458</v>
      </c>
      <c r="PE88" s="98"/>
      <c r="PF88" s="98"/>
      <c r="PG88" s="98"/>
      <c r="PH88" s="98"/>
      <c r="PI88" s="98"/>
      <c r="PJ88" s="98"/>
      <c r="PK88" s="98"/>
      <c r="PL88" s="98"/>
      <c r="PM88" s="98"/>
      <c r="PN88" s="98"/>
      <c r="PO88" s="98"/>
      <c r="PP88" s="98"/>
      <c r="PQ88" s="98"/>
      <c r="PR88" s="98"/>
      <c r="PS88" s="98"/>
      <c r="PT88" s="98"/>
      <c r="PU88" s="98"/>
      <c r="QR88" s="191"/>
      <c r="QT88" s="259">
        <v>82</v>
      </c>
      <c r="QZ88" s="195" t="s">
        <v>37459</v>
      </c>
      <c r="RD88" t="s">
        <v>37460</v>
      </c>
      <c r="RE88" t="s">
        <v>37461</v>
      </c>
      <c r="SJ88" t="s">
        <v>37462</v>
      </c>
      <c r="SK88" t="s">
        <v>37462</v>
      </c>
      <c r="SL88" t="s">
        <v>37462</v>
      </c>
      <c r="SN88" t="str">
        <f>IF(tblDistrict[[#This Row],[RO]]="",IF(tblDistrict[[#This Row],[EN]]="",tblDistrict[[#This Row],[DE]],tblDistrict[[#This Row],[EN]]),tblDistrict[[#This Row],[RO]])</f>
        <v>Raionul Grigoriopol</v>
      </c>
      <c r="SO88" t="s">
        <v>37462</v>
      </c>
      <c r="TM88" s="227" t="s">
        <v>37463</v>
      </c>
      <c r="TN88" s="228" t="s">
        <v>34581</v>
      </c>
    </row>
    <row r="89" spans="3:534" x14ac:dyDescent="0.3">
      <c r="C89" t="s">
        <v>37464</v>
      </c>
      <c r="D89" t="s">
        <v>37465</v>
      </c>
      <c r="E89" t="s">
        <v>37466</v>
      </c>
      <c r="AG89" t="s">
        <v>37019</v>
      </c>
      <c r="AH89" t="s">
        <v>37020</v>
      </c>
      <c r="AI89" t="s">
        <v>37021</v>
      </c>
      <c r="AJ89" t="s">
        <v>37022</v>
      </c>
      <c r="AK89" t="s">
        <v>37023</v>
      </c>
      <c r="AL89" t="s">
        <v>37024</v>
      </c>
      <c r="AM89" t="s">
        <v>37025</v>
      </c>
      <c r="AN89" t="s">
        <v>37026</v>
      </c>
      <c r="AO89" t="s">
        <v>37027</v>
      </c>
      <c r="AP89" t="s">
        <v>45036</v>
      </c>
      <c r="AQ89" t="s">
        <v>45037</v>
      </c>
      <c r="AR89" t="s">
        <v>45038</v>
      </c>
      <c r="AS89" t="s">
        <v>45039</v>
      </c>
      <c r="AT89" t="s">
        <v>45040</v>
      </c>
      <c r="AU89" t="s">
        <v>45041</v>
      </c>
      <c r="AV89" t="str">
        <f>IF(TblTaxCategory[[#This Row],[EN]]="",IF(TblTaxCategory[[#This Row],[EN]]="",TblTaxCategory[[#This Row],[DE]],TblTaxCategory[[#This Row],[EN]]),TblTaxCategory[[#This Row],[EN]])</f>
        <v>Ireland:Company Registration Number(CRN)</v>
      </c>
      <c r="AW89" t="s">
        <v>37019</v>
      </c>
      <c r="AY89" t="s">
        <v>37354</v>
      </c>
      <c r="BT89" t="s">
        <v>37453</v>
      </c>
      <c r="BZ89" t="s">
        <v>37475</v>
      </c>
      <c r="GM89" t="s">
        <v>37434</v>
      </c>
      <c r="GN89" t="s">
        <v>34476</v>
      </c>
      <c r="GO89" t="s">
        <v>34476</v>
      </c>
      <c r="GP89" t="s">
        <v>34476</v>
      </c>
      <c r="GQ89" t="s">
        <v>34476</v>
      </c>
      <c r="GR89" s="219" t="s">
        <v>37476</v>
      </c>
      <c r="GS89" t="s">
        <v>34476</v>
      </c>
      <c r="GT89" t="s">
        <v>34476</v>
      </c>
      <c r="GU89" t="s">
        <v>37477</v>
      </c>
      <c r="GV89" t="s">
        <v>37478</v>
      </c>
      <c r="GW89" t="s">
        <v>34476</v>
      </c>
      <c r="GX89" t="s">
        <v>37479</v>
      </c>
      <c r="GY89" t="s">
        <v>36718</v>
      </c>
      <c r="GZ89" t="s">
        <v>35527</v>
      </c>
      <c r="HA89" t="s">
        <v>37480</v>
      </c>
      <c r="HB89" t="s">
        <v>37481</v>
      </c>
      <c r="HD89" t="s">
        <v>37481</v>
      </c>
      <c r="PE89" s="98"/>
      <c r="PF89" s="98"/>
      <c r="PG89" s="98"/>
      <c r="PH89" s="98"/>
      <c r="PI89" s="98"/>
      <c r="PJ89" s="98"/>
      <c r="PK89" s="98"/>
      <c r="PL89" s="98"/>
      <c r="PM89" s="98"/>
      <c r="PN89" s="98"/>
      <c r="PO89" s="98"/>
      <c r="PP89" s="98"/>
      <c r="PQ89" s="98"/>
      <c r="PR89" s="98"/>
      <c r="PS89" s="98"/>
      <c r="PT89" s="98"/>
      <c r="PU89" s="98"/>
      <c r="QR89" s="191"/>
      <c r="QT89" s="258">
        <v>83</v>
      </c>
      <c r="QZ89" s="195" t="s">
        <v>37482</v>
      </c>
      <c r="RD89" t="s">
        <v>37483</v>
      </c>
      <c r="RE89" t="s">
        <v>37484</v>
      </c>
      <c r="SJ89" t="s">
        <v>37485</v>
      </c>
      <c r="SK89" t="s">
        <v>37485</v>
      </c>
      <c r="SL89" t="s">
        <v>37485</v>
      </c>
      <c r="SN89" t="str">
        <f>IF(tblDistrict[[#This Row],[RO]]="",IF(tblDistrict[[#This Row],[EN]]="",tblDistrict[[#This Row],[DE]],tblDistrict[[#This Row],[EN]]),tblDistrict[[#This Row],[RO]])</f>
        <v>Raionul Ribnita</v>
      </c>
      <c r="SO89" t="s">
        <v>37485</v>
      </c>
      <c r="TM89" s="125" t="s">
        <v>37486</v>
      </c>
      <c r="TN89" s="126" t="s">
        <v>35999</v>
      </c>
    </row>
    <row r="90" spans="3:534" x14ac:dyDescent="0.3">
      <c r="C90" t="s">
        <v>37487</v>
      </c>
      <c r="D90" t="s">
        <v>37488</v>
      </c>
      <c r="E90" t="s">
        <v>37489</v>
      </c>
      <c r="AG90" t="s">
        <v>37098</v>
      </c>
      <c r="AI90" t="s">
        <v>37099</v>
      </c>
      <c r="AJ90" t="s">
        <v>37100</v>
      </c>
      <c r="AK90" t="s">
        <v>37101</v>
      </c>
      <c r="AL90" t="s">
        <v>37102</v>
      </c>
      <c r="AM90" t="s">
        <v>37103</v>
      </c>
      <c r="AN90" t="s">
        <v>37104</v>
      </c>
      <c r="AO90" t="s">
        <v>37105</v>
      </c>
      <c r="AP90" t="s">
        <v>34476</v>
      </c>
      <c r="AQ90" t="s">
        <v>34476</v>
      </c>
      <c r="AR90" t="s">
        <v>34476</v>
      </c>
      <c r="AS90" t="s">
        <v>34476</v>
      </c>
      <c r="AT90" t="s">
        <v>34476</v>
      </c>
      <c r="AU90" t="s">
        <v>34476</v>
      </c>
      <c r="AV90" t="str">
        <f>IF(TblTaxCategory[[#This Row],[EN]]="",IF(TblTaxCategory[[#This Row],[EN]]="",TblTaxCategory[[#This Row],[DE]],TblTaxCategory[[#This Row],[EN]]),TblTaxCategory[[#This Row],[EN]])</f>
        <v>Isle of Man : VAT Registration Number</v>
      </c>
      <c r="AW90" t="s">
        <v>37098</v>
      </c>
      <c r="AY90" t="s">
        <v>37373</v>
      </c>
      <c r="BT90" t="s">
        <v>37475</v>
      </c>
      <c r="BZ90" t="s">
        <v>37500</v>
      </c>
      <c r="GM90" t="s">
        <v>37456</v>
      </c>
      <c r="GN90" t="s">
        <v>34476</v>
      </c>
      <c r="GO90" t="s">
        <v>34476</v>
      </c>
      <c r="GP90" t="s">
        <v>34476</v>
      </c>
      <c r="GQ90" t="s">
        <v>34476</v>
      </c>
      <c r="GR90" s="219" t="s">
        <v>37501</v>
      </c>
      <c r="GS90" t="s">
        <v>34476</v>
      </c>
      <c r="GT90" t="s">
        <v>34476</v>
      </c>
      <c r="GU90" t="s">
        <v>37502</v>
      </c>
      <c r="GV90" t="s">
        <v>37503</v>
      </c>
      <c r="GW90" t="s">
        <v>34476</v>
      </c>
      <c r="GX90" t="s">
        <v>37504</v>
      </c>
      <c r="GY90" t="s">
        <v>36746</v>
      </c>
      <c r="GZ90" t="s">
        <v>37505</v>
      </c>
      <c r="HA90" s="113" t="s">
        <v>37506</v>
      </c>
      <c r="HB90" t="s">
        <v>37507</v>
      </c>
      <c r="HD90" t="s">
        <v>37507</v>
      </c>
      <c r="PE90" s="98"/>
      <c r="PF90" s="98"/>
      <c r="PG90" s="98"/>
      <c r="PH90" s="98"/>
      <c r="PI90" s="98"/>
      <c r="PJ90" s="98"/>
      <c r="PK90" s="98"/>
      <c r="PL90" s="98"/>
      <c r="PM90" s="98"/>
      <c r="PN90" s="98"/>
      <c r="PO90" s="98"/>
      <c r="PP90" s="98"/>
      <c r="PQ90" s="98"/>
      <c r="PR90" s="98"/>
      <c r="PS90" s="98"/>
      <c r="PT90" s="98"/>
      <c r="PU90" s="98"/>
      <c r="QR90" s="191"/>
      <c r="QT90" s="259">
        <v>84</v>
      </c>
      <c r="QZ90" s="195" t="s">
        <v>36785</v>
      </c>
      <c r="RD90" t="s">
        <v>37508</v>
      </c>
      <c r="RE90" t="s">
        <v>37509</v>
      </c>
      <c r="SJ90" t="s">
        <v>37510</v>
      </c>
      <c r="SK90" t="s">
        <v>37510</v>
      </c>
      <c r="SL90" t="s">
        <v>37510</v>
      </c>
      <c r="SN90" t="str">
        <f>IF(tblDistrict[[#This Row],[RO]]="",IF(tblDistrict[[#This Row],[EN]]="",tblDistrict[[#This Row],[DE]],tblDistrict[[#This Row],[EN]]),tblDistrict[[#This Row],[RO]])</f>
        <v>Raionul Slobozia</v>
      </c>
      <c r="SO90" t="s">
        <v>37510</v>
      </c>
      <c r="TM90" s="225" t="s">
        <v>37511</v>
      </c>
      <c r="TN90" s="226" t="s">
        <v>35546</v>
      </c>
    </row>
    <row r="91" spans="3:534" x14ac:dyDescent="0.3">
      <c r="C91" t="s">
        <v>294</v>
      </c>
      <c r="D91" t="s">
        <v>37512</v>
      </c>
      <c r="E91" t="s">
        <v>37513</v>
      </c>
      <c r="AG91" t="s">
        <v>37122</v>
      </c>
      <c r="AH91" t="s">
        <v>37123</v>
      </c>
      <c r="AI91" t="s">
        <v>37124</v>
      </c>
      <c r="AJ91" t="s">
        <v>37125</v>
      </c>
      <c r="AK91" t="s">
        <v>37126</v>
      </c>
      <c r="AL91" t="s">
        <v>37127</v>
      </c>
      <c r="AM91" t="s">
        <v>37128</v>
      </c>
      <c r="AN91" t="s">
        <v>37129</v>
      </c>
      <c r="AO91" t="s">
        <v>37130</v>
      </c>
      <c r="AP91" t="s">
        <v>45054</v>
      </c>
      <c r="AQ91" t="s">
        <v>45055</v>
      </c>
      <c r="AR91" t="s">
        <v>45056</v>
      </c>
      <c r="AS91" t="s">
        <v>45057</v>
      </c>
      <c r="AT91" t="s">
        <v>45058</v>
      </c>
      <c r="AU91" t="s">
        <v>45059</v>
      </c>
      <c r="AV91" t="str">
        <f>IF(TblTaxCategory[[#This Row],[EN]]="",IF(TblTaxCategory[[#This Row],[EN]]="",TblTaxCategory[[#This Row],[DE]],TblTaxCategory[[#This Row],[EN]]),TblTaxCategory[[#This Row],[EN]])</f>
        <v>Israel: Tax Number1</v>
      </c>
      <c r="AW91" t="s">
        <v>37122</v>
      </c>
      <c r="AY91" t="s">
        <v>37397</v>
      </c>
      <c r="BT91" t="s">
        <v>37500</v>
      </c>
      <c r="BZ91" t="s">
        <v>37524</v>
      </c>
      <c r="GM91" t="s">
        <v>35527</v>
      </c>
      <c r="GN91" t="s">
        <v>34476</v>
      </c>
      <c r="GO91" t="s">
        <v>34476</v>
      </c>
      <c r="GP91" t="s">
        <v>34476</v>
      </c>
      <c r="GQ91" t="s">
        <v>34476</v>
      </c>
      <c r="GR91" s="219" t="s">
        <v>37525</v>
      </c>
      <c r="GS91" t="s">
        <v>34476</v>
      </c>
      <c r="GT91" t="s">
        <v>34476</v>
      </c>
      <c r="GU91" t="s">
        <v>37526</v>
      </c>
      <c r="GV91" t="s">
        <v>34872</v>
      </c>
      <c r="GW91" t="s">
        <v>34476</v>
      </c>
      <c r="GX91" t="s">
        <v>37527</v>
      </c>
      <c r="GY91" t="s">
        <v>36776</v>
      </c>
      <c r="GZ91" t="s">
        <v>37528</v>
      </c>
      <c r="HA91" t="s">
        <v>35138</v>
      </c>
      <c r="HB91" t="s">
        <v>37529</v>
      </c>
      <c r="HD91" t="s">
        <v>37529</v>
      </c>
      <c r="PE91" s="98"/>
      <c r="PF91" s="98"/>
      <c r="PG91" s="98"/>
      <c r="PH91" s="98"/>
      <c r="PI91" s="98"/>
      <c r="PJ91" s="98"/>
      <c r="PK91" s="98"/>
      <c r="PL91" s="98"/>
      <c r="PM91" s="98"/>
      <c r="PN91" s="98"/>
      <c r="PO91" s="98"/>
      <c r="PP91" s="98"/>
      <c r="PQ91" s="98"/>
      <c r="PR91" s="98"/>
      <c r="PS91" s="98"/>
      <c r="PT91" s="98"/>
      <c r="PU91" s="98"/>
      <c r="QR91" s="191"/>
      <c r="QT91" s="258">
        <v>85</v>
      </c>
      <c r="QZ91" s="195" t="s">
        <v>37530</v>
      </c>
      <c r="RD91" t="s">
        <v>37531</v>
      </c>
      <c r="RE91" t="s">
        <v>37532</v>
      </c>
      <c r="SJ91" t="s">
        <v>37533</v>
      </c>
      <c r="SK91" t="s">
        <v>37533</v>
      </c>
      <c r="SL91" t="s">
        <v>37533</v>
      </c>
      <c r="SN91" t="str">
        <f>IF(tblDistrict[[#This Row],[RO]]="",IF(tblDistrict[[#This Row],[EN]]="",tblDistrict[[#This Row],[DE]],tblDistrict[[#This Row],[EN]]),tblDistrict[[#This Row],[RO]])</f>
        <v>Raionul Taraclia</v>
      </c>
      <c r="SO91" t="s">
        <v>37533</v>
      </c>
      <c r="TM91" s="227" t="s">
        <v>37534</v>
      </c>
      <c r="TN91" s="228" t="s">
        <v>35418</v>
      </c>
    </row>
    <row r="92" spans="3:534" x14ac:dyDescent="0.3">
      <c r="C92" t="s">
        <v>37535</v>
      </c>
      <c r="D92" t="s">
        <v>37536</v>
      </c>
      <c r="E92" t="s">
        <v>37537</v>
      </c>
      <c r="AG92" t="s">
        <v>37147</v>
      </c>
      <c r="AH92" t="s">
        <v>37148</v>
      </c>
      <c r="AI92" t="s">
        <v>37149</v>
      </c>
      <c r="AJ92" t="s">
        <v>37150</v>
      </c>
      <c r="AK92" t="s">
        <v>37151</v>
      </c>
      <c r="AL92" t="s">
        <v>37152</v>
      </c>
      <c r="AM92" t="s">
        <v>37153</v>
      </c>
      <c r="AN92" t="s">
        <v>37154</v>
      </c>
      <c r="AO92" t="s">
        <v>37155</v>
      </c>
      <c r="AP92" t="s">
        <v>45060</v>
      </c>
      <c r="AQ92" t="s">
        <v>45061</v>
      </c>
      <c r="AR92" t="s">
        <v>45062</v>
      </c>
      <c r="AS92" t="s">
        <v>45063</v>
      </c>
      <c r="AT92" t="s">
        <v>45064</v>
      </c>
      <c r="AU92" t="s">
        <v>45065</v>
      </c>
      <c r="AV92" t="str">
        <f>IF(TblTaxCategory[[#This Row],[EN]]="",IF(TblTaxCategory[[#This Row],[EN]]="",TblTaxCategory[[#This Row],[DE]],TblTaxCategory[[#This Row],[EN]]),TblTaxCategory[[#This Row],[EN]])</f>
        <v>Israel: Tax Number2</v>
      </c>
      <c r="AW92" t="s">
        <v>37147</v>
      </c>
      <c r="AY92" t="s">
        <v>37422</v>
      </c>
      <c r="BT92" t="s">
        <v>37524</v>
      </c>
      <c r="BZ92" s="23">
        <v>1394</v>
      </c>
      <c r="GM92" t="s">
        <v>37505</v>
      </c>
      <c r="GN92" t="s">
        <v>34476</v>
      </c>
      <c r="GO92" t="s">
        <v>34476</v>
      </c>
      <c r="GP92" t="s">
        <v>34476</v>
      </c>
      <c r="GQ92" t="s">
        <v>34476</v>
      </c>
      <c r="GR92" s="219" t="s">
        <v>37547</v>
      </c>
      <c r="GS92" t="s">
        <v>34476</v>
      </c>
      <c r="GT92" t="s">
        <v>34476</v>
      </c>
      <c r="GU92" t="s">
        <v>37548</v>
      </c>
      <c r="GV92" t="s">
        <v>37549</v>
      </c>
      <c r="GW92" t="s">
        <v>34476</v>
      </c>
      <c r="GX92" t="s">
        <v>37550</v>
      </c>
      <c r="GY92" t="s">
        <v>36799</v>
      </c>
      <c r="GZ92" t="s">
        <v>36023</v>
      </c>
      <c r="HA92" s="113" t="s">
        <v>37551</v>
      </c>
      <c r="HB92" t="s">
        <v>37552</v>
      </c>
      <c r="HD92" t="s">
        <v>37552</v>
      </c>
      <c r="PE92" s="98"/>
      <c r="PF92" s="98"/>
      <c r="PG92" s="98"/>
      <c r="PH92" s="98"/>
      <c r="PI92" s="98"/>
      <c r="PJ92" s="98"/>
      <c r="PK92" s="98"/>
      <c r="PL92" s="98"/>
      <c r="PM92" s="98"/>
      <c r="PN92" s="98"/>
      <c r="PO92" s="98"/>
      <c r="PP92" s="98"/>
      <c r="PQ92" s="98"/>
      <c r="PR92" s="98"/>
      <c r="PS92" s="98"/>
      <c r="PT92" s="98"/>
      <c r="PU92" s="98"/>
      <c r="QR92" s="191"/>
      <c r="QT92" s="259">
        <v>86</v>
      </c>
      <c r="QZ92" s="195" t="s">
        <v>37553</v>
      </c>
      <c r="RD92" t="s">
        <v>37554</v>
      </c>
      <c r="RE92" t="s">
        <v>37555</v>
      </c>
      <c r="SJ92" t="s">
        <v>37556</v>
      </c>
      <c r="SK92" t="s">
        <v>37556</v>
      </c>
      <c r="SL92" t="s">
        <v>37556</v>
      </c>
      <c r="SN92" t="str">
        <f>IF(tblDistrict[[#This Row],[RO]]="",IF(tblDistrict[[#This Row],[EN]]="",tblDistrict[[#This Row],[DE]],tblDistrict[[#This Row],[EN]]),tblDistrict[[#This Row],[RO]])</f>
        <v>Raionul Gagauzia</v>
      </c>
      <c r="SO92" t="s">
        <v>37556</v>
      </c>
      <c r="TM92" s="125" t="s">
        <v>37557</v>
      </c>
      <c r="TN92" s="126" t="s">
        <v>35359</v>
      </c>
    </row>
    <row r="93" spans="3:534" x14ac:dyDescent="0.3">
      <c r="C93" s="92" t="s">
        <v>36348</v>
      </c>
      <c r="D93" t="s">
        <v>37558</v>
      </c>
      <c r="E93" t="s">
        <v>37559</v>
      </c>
      <c r="AG93" t="s">
        <v>37174</v>
      </c>
      <c r="AH93" t="s">
        <v>37175</v>
      </c>
      <c r="AI93" t="s">
        <v>37176</v>
      </c>
      <c r="AJ93" t="s">
        <v>37177</v>
      </c>
      <c r="AK93" t="s">
        <v>37178</v>
      </c>
      <c r="AL93" t="s">
        <v>37179</v>
      </c>
      <c r="AM93" t="s">
        <v>37180</v>
      </c>
      <c r="AN93" t="s">
        <v>37181</v>
      </c>
      <c r="AO93" t="s">
        <v>37182</v>
      </c>
      <c r="AP93" t="s">
        <v>45066</v>
      </c>
      <c r="AQ93" t="s">
        <v>45067</v>
      </c>
      <c r="AR93" t="s">
        <v>45068</v>
      </c>
      <c r="AS93" t="s">
        <v>45069</v>
      </c>
      <c r="AT93" t="s">
        <v>45070</v>
      </c>
      <c r="AU93" t="s">
        <v>45071</v>
      </c>
      <c r="AV93" t="str">
        <f>IF(TblTaxCategory[[#This Row],[EN]]="",IF(TblTaxCategory[[#This Row],[EN]]="",TblTaxCategory[[#This Row],[DE]],TblTaxCategory[[#This Row],[EN]]),TblTaxCategory[[#This Row],[EN]])</f>
        <v>Israel: VAT Registration Number</v>
      </c>
      <c r="AW93" t="s">
        <v>37174</v>
      </c>
      <c r="AY93" t="s">
        <v>37445</v>
      </c>
      <c r="BT93" s="21">
        <v>1394</v>
      </c>
      <c r="BZ93" t="s">
        <v>37569</v>
      </c>
      <c r="GM93" t="s">
        <v>37528</v>
      </c>
      <c r="GN93" t="s">
        <v>34476</v>
      </c>
      <c r="GO93" t="s">
        <v>34476</v>
      </c>
      <c r="GP93" t="s">
        <v>34476</v>
      </c>
      <c r="GQ93" t="s">
        <v>34476</v>
      </c>
      <c r="GR93" s="219" t="s">
        <v>37570</v>
      </c>
      <c r="GS93" t="s">
        <v>34476</v>
      </c>
      <c r="GT93" t="s">
        <v>34476</v>
      </c>
      <c r="GU93" t="s">
        <v>37571</v>
      </c>
      <c r="GV93" t="s">
        <v>35016</v>
      </c>
      <c r="GW93" t="s">
        <v>34476</v>
      </c>
      <c r="GX93" t="s">
        <v>37572</v>
      </c>
      <c r="GY93" t="s">
        <v>37573</v>
      </c>
      <c r="GZ93" t="s">
        <v>37574</v>
      </c>
      <c r="HA93" t="s">
        <v>37575</v>
      </c>
      <c r="HB93" t="s">
        <v>37576</v>
      </c>
      <c r="HD93" t="s">
        <v>37576</v>
      </c>
      <c r="PE93" s="98"/>
      <c r="PF93" s="98"/>
      <c r="PG93" s="98"/>
      <c r="PH93" s="98"/>
      <c r="PI93" s="98"/>
      <c r="PJ93" s="98"/>
      <c r="PK93" s="98"/>
      <c r="PL93" s="98"/>
      <c r="PM93" s="98"/>
      <c r="PN93" s="98"/>
      <c r="PO93" s="98"/>
      <c r="PP93" s="98"/>
      <c r="PQ93" s="98"/>
      <c r="PR93" s="98"/>
      <c r="PS93" s="98"/>
      <c r="PT93" s="98"/>
      <c r="PU93" s="98"/>
      <c r="QR93" s="191"/>
      <c r="QT93" s="258">
        <v>87</v>
      </c>
      <c r="QZ93" s="195" t="s">
        <v>37577</v>
      </c>
      <c r="RD93" t="s">
        <v>37578</v>
      </c>
      <c r="RE93" t="s">
        <v>37579</v>
      </c>
      <c r="SJ93" t="s">
        <v>37580</v>
      </c>
      <c r="SK93" t="s">
        <v>37580</v>
      </c>
      <c r="SL93" t="s">
        <v>37580</v>
      </c>
      <c r="SN93" t="str">
        <f>IF(tblDistrict[[#This Row],[RO]]="",IF(tblDistrict[[#This Row],[EN]]="",tblDistrict[[#This Row],[DE]],tblDistrict[[#This Row],[EN]]),tblDistrict[[#This Row],[RO]])</f>
        <v>Raionul Dubasari (Transnistria)</v>
      </c>
      <c r="SO93" t="s">
        <v>37580</v>
      </c>
      <c r="TM93" s="225" t="s">
        <v>37581</v>
      </c>
      <c r="TN93" s="226" t="s">
        <v>35068</v>
      </c>
    </row>
    <row r="94" spans="3:534" x14ac:dyDescent="0.3">
      <c r="C94" t="s">
        <v>37582</v>
      </c>
      <c r="D94" t="s">
        <v>37583</v>
      </c>
      <c r="E94" t="s">
        <v>37584</v>
      </c>
      <c r="AG94" t="s">
        <v>37200</v>
      </c>
      <c r="AH94" t="s">
        <v>37201</v>
      </c>
      <c r="AI94" t="s">
        <v>37202</v>
      </c>
      <c r="AJ94" t="s">
        <v>37203</v>
      </c>
      <c r="AK94" t="s">
        <v>37204</v>
      </c>
      <c r="AL94" t="s">
        <v>37205</v>
      </c>
      <c r="AM94" t="s">
        <v>37206</v>
      </c>
      <c r="AN94" t="s">
        <v>37207</v>
      </c>
      <c r="AO94" t="s">
        <v>37208</v>
      </c>
      <c r="AP94" t="s">
        <v>45072</v>
      </c>
      <c r="AQ94" t="s">
        <v>45073</v>
      </c>
      <c r="AR94" t="s">
        <v>45072</v>
      </c>
      <c r="AS94" t="s">
        <v>45074</v>
      </c>
      <c r="AT94" t="s">
        <v>45075</v>
      </c>
      <c r="AU94" t="s">
        <v>45076</v>
      </c>
      <c r="AV94" t="str">
        <f>IF(TblTaxCategory[[#This Row],[EN]]="",IF(TblTaxCategory[[#This Row],[EN]]="",TblTaxCategory[[#This Row],[DE]],TblTaxCategory[[#This Row],[EN]]),TblTaxCategory[[#This Row],[EN]])</f>
        <v>Italy: Codice Fiscale</v>
      </c>
      <c r="AW94" t="s">
        <v>37200</v>
      </c>
      <c r="AY94" t="s">
        <v>37468</v>
      </c>
      <c r="BT94" t="s">
        <v>37569</v>
      </c>
      <c r="BZ94" t="s">
        <v>37594</v>
      </c>
      <c r="GM94" t="s">
        <v>36023</v>
      </c>
      <c r="GN94" t="s">
        <v>34476</v>
      </c>
      <c r="GO94" t="s">
        <v>34476</v>
      </c>
      <c r="GP94" t="s">
        <v>34476</v>
      </c>
      <c r="GQ94" t="s">
        <v>34476</v>
      </c>
      <c r="GR94" s="219" t="s">
        <v>37595</v>
      </c>
      <c r="GS94" t="s">
        <v>34476</v>
      </c>
      <c r="GT94" t="s">
        <v>34476</v>
      </c>
      <c r="GU94" t="s">
        <v>37596</v>
      </c>
      <c r="GV94" t="s">
        <v>37597</v>
      </c>
      <c r="GW94" t="s">
        <v>34476</v>
      </c>
      <c r="GX94" t="s">
        <v>37598</v>
      </c>
      <c r="GY94" t="s">
        <v>37599</v>
      </c>
      <c r="GZ94" t="s">
        <v>35571</v>
      </c>
      <c r="HA94" t="s">
        <v>35220</v>
      </c>
      <c r="HB94" t="s">
        <v>37600</v>
      </c>
      <c r="HD94" t="s">
        <v>37600</v>
      </c>
      <c r="PE94" s="98"/>
      <c r="PF94" s="98"/>
      <c r="PG94" s="98"/>
      <c r="PH94" s="98"/>
      <c r="PI94" s="98"/>
      <c r="PJ94" s="98"/>
      <c r="PK94" s="98"/>
      <c r="PL94" s="98"/>
      <c r="PM94" s="98"/>
      <c r="PN94" s="98"/>
      <c r="PO94" s="98"/>
      <c r="PP94" s="98"/>
      <c r="PQ94" s="98"/>
      <c r="PR94" s="98"/>
      <c r="PS94" s="98"/>
      <c r="PT94" s="98"/>
      <c r="PU94" s="98"/>
      <c r="QR94" s="191"/>
      <c r="QT94" s="259">
        <v>88</v>
      </c>
      <c r="QZ94" s="195" t="s">
        <v>37601</v>
      </c>
      <c r="RD94" t="s">
        <v>37602</v>
      </c>
      <c r="RE94" t="s">
        <v>37603</v>
      </c>
      <c r="SJ94" t="s">
        <v>37604</v>
      </c>
      <c r="SK94" t="s">
        <v>37604</v>
      </c>
      <c r="SL94" t="s">
        <v>37604</v>
      </c>
      <c r="SN94" t="str">
        <f>IF(tblDistrict[[#This Row],[RO]]="",IF(tblDistrict[[#This Row],[EN]]="",tblDistrict[[#This Row],[DE]],tblDistrict[[#This Row],[EN]]),tblDistrict[[#This Row],[RO]])</f>
        <v>mun. Tiraspol</v>
      </c>
      <c r="SO94" t="s">
        <v>37604</v>
      </c>
      <c r="TM94" s="227" t="s">
        <v>37605</v>
      </c>
      <c r="TN94" s="228" t="s">
        <v>35359</v>
      </c>
    </row>
    <row r="95" spans="3:534" x14ac:dyDescent="0.3">
      <c r="C95" t="s">
        <v>36373</v>
      </c>
      <c r="D95" t="s">
        <v>37606</v>
      </c>
      <c r="E95" t="s">
        <v>37607</v>
      </c>
      <c r="AG95" t="s">
        <v>37224</v>
      </c>
      <c r="AH95" t="s">
        <v>37225</v>
      </c>
      <c r="AI95" t="s">
        <v>37226</v>
      </c>
      <c r="AJ95" t="s">
        <v>37227</v>
      </c>
      <c r="AK95" t="s">
        <v>37228</v>
      </c>
      <c r="AL95" t="s">
        <v>37229</v>
      </c>
      <c r="AM95" t="s">
        <v>37230</v>
      </c>
      <c r="AN95" t="s">
        <v>37231</v>
      </c>
      <c r="AO95" t="s">
        <v>37232</v>
      </c>
      <c r="AP95" t="s">
        <v>45077</v>
      </c>
      <c r="AQ95" t="s">
        <v>45078</v>
      </c>
      <c r="AR95" t="s">
        <v>45079</v>
      </c>
      <c r="AS95" t="s">
        <v>45080</v>
      </c>
      <c r="AT95" t="s">
        <v>45081</v>
      </c>
      <c r="AU95" t="s">
        <v>45082</v>
      </c>
      <c r="AV95" t="str">
        <f>IF(TblTaxCategory[[#This Row],[EN]]="",IF(TblTaxCategory[[#This Row],[EN]]="",TblTaxCategory[[#This Row],[DE]],TblTaxCategory[[#This Row],[EN]]),TblTaxCategory[[#This Row],[EN]])</f>
        <v>Italy: IVA Code</v>
      </c>
      <c r="AW95" t="s">
        <v>37224</v>
      </c>
      <c r="AY95" t="s">
        <v>37611</v>
      </c>
      <c r="BT95" t="s">
        <v>37594</v>
      </c>
      <c r="BZ95" t="s">
        <v>37612</v>
      </c>
      <c r="GM95" t="s">
        <v>37574</v>
      </c>
      <c r="GN95" t="s">
        <v>34476</v>
      </c>
      <c r="GO95" t="s">
        <v>34476</v>
      </c>
      <c r="GP95" t="s">
        <v>34476</v>
      </c>
      <c r="GQ95" t="s">
        <v>34476</v>
      </c>
      <c r="GR95" s="219" t="s">
        <v>37613</v>
      </c>
      <c r="GS95" t="s">
        <v>34476</v>
      </c>
      <c r="GT95" t="s">
        <v>34476</v>
      </c>
      <c r="GU95" t="s">
        <v>37614</v>
      </c>
      <c r="GV95" t="s">
        <v>37615</v>
      </c>
      <c r="GW95" t="s">
        <v>34476</v>
      </c>
      <c r="GX95" t="s">
        <v>37616</v>
      </c>
      <c r="GY95" t="s">
        <v>37617</v>
      </c>
      <c r="GZ95" t="s">
        <v>37618</v>
      </c>
      <c r="HA95" t="s">
        <v>37619</v>
      </c>
      <c r="HB95" t="s">
        <v>37620</v>
      </c>
      <c r="HD95" t="s">
        <v>37620</v>
      </c>
      <c r="PE95" s="98"/>
      <c r="PF95" s="98"/>
      <c r="PG95" s="98"/>
      <c r="PH95" s="98"/>
      <c r="PI95" s="98"/>
      <c r="PJ95" s="98"/>
      <c r="PK95" s="98"/>
      <c r="PL95" s="98"/>
      <c r="PM95" s="98"/>
      <c r="PN95" s="98"/>
      <c r="PO95" s="98"/>
      <c r="PP95" s="98"/>
      <c r="PQ95" s="98"/>
      <c r="PR95" s="98"/>
      <c r="PS95" s="98"/>
      <c r="PT95" s="98"/>
      <c r="PU95" s="98"/>
      <c r="QR95" s="191"/>
      <c r="QT95" s="258">
        <v>89</v>
      </c>
      <c r="QZ95" s="195" t="s">
        <v>37621</v>
      </c>
      <c r="RD95" t="s">
        <v>37622</v>
      </c>
      <c r="RE95" t="s">
        <v>37623</v>
      </c>
      <c r="SJ95" t="s">
        <v>37624</v>
      </c>
      <c r="SK95" t="s">
        <v>37624</v>
      </c>
      <c r="SL95" t="s">
        <v>37624</v>
      </c>
      <c r="SN95" t="str">
        <f>IF(tblDistrict[[#This Row],[RO]]="",IF(tblDistrict[[#This Row],[EN]]="",tblDistrict[[#This Row],[DE]],tblDistrict[[#This Row],[EN]]),tblDistrict[[#This Row],[RO]])</f>
        <v>mun. Comrat</v>
      </c>
      <c r="SO95" t="s">
        <v>37624</v>
      </c>
    </row>
    <row r="96" spans="3:534" x14ac:dyDescent="0.3">
      <c r="C96" t="s">
        <v>36401</v>
      </c>
      <c r="D96" t="s">
        <v>37625</v>
      </c>
      <c r="E96" t="s">
        <v>37626</v>
      </c>
      <c r="AG96" t="s">
        <v>37250</v>
      </c>
      <c r="AH96" t="s">
        <v>37251</v>
      </c>
      <c r="AI96" t="s">
        <v>37252</v>
      </c>
      <c r="AJ96" t="s">
        <v>37253</v>
      </c>
      <c r="AK96" t="s">
        <v>37254</v>
      </c>
      <c r="AL96" t="s">
        <v>37255</v>
      </c>
      <c r="AM96" t="s">
        <v>37256</v>
      </c>
      <c r="AN96" t="s">
        <v>37257</v>
      </c>
      <c r="AO96" t="s">
        <v>37258</v>
      </c>
      <c r="AP96" t="s">
        <v>45083</v>
      </c>
      <c r="AQ96" t="s">
        <v>45084</v>
      </c>
      <c r="AR96" t="s">
        <v>45085</v>
      </c>
      <c r="AS96" t="s">
        <v>45086</v>
      </c>
      <c r="AT96" t="s">
        <v>45087</v>
      </c>
      <c r="AU96" t="s">
        <v>45088</v>
      </c>
      <c r="AV96" t="str">
        <f>IF(TblTaxCategory[[#This Row],[EN]]="",IF(TblTaxCategory[[#This Row],[EN]]="",TblTaxCategory[[#This Row],[DE]],TblTaxCategory[[#This Row],[EN]]),TblTaxCategory[[#This Row],[EN]])</f>
        <v>Italy: VAT Registration Number</v>
      </c>
      <c r="AW96" t="s">
        <v>37250</v>
      </c>
      <c r="AY96" t="s">
        <v>37636</v>
      </c>
      <c r="BT96" t="s">
        <v>37612</v>
      </c>
      <c r="BZ96" t="s">
        <v>37637</v>
      </c>
      <c r="GM96" t="s">
        <v>35571</v>
      </c>
      <c r="GN96" t="s">
        <v>34476</v>
      </c>
      <c r="GO96" t="s">
        <v>34476</v>
      </c>
      <c r="GP96" t="s">
        <v>34476</v>
      </c>
      <c r="GQ96" t="s">
        <v>34476</v>
      </c>
      <c r="GR96" s="219" t="s">
        <v>37638</v>
      </c>
      <c r="GS96" t="s">
        <v>34476</v>
      </c>
      <c r="GT96" t="s">
        <v>34476</v>
      </c>
      <c r="GU96" t="s">
        <v>37639</v>
      </c>
      <c r="GV96" t="s">
        <v>37640</v>
      </c>
      <c r="GW96" t="s">
        <v>34476</v>
      </c>
      <c r="GX96" t="s">
        <v>36177</v>
      </c>
      <c r="GY96" t="s">
        <v>37641</v>
      </c>
      <c r="GZ96" t="s">
        <v>36051</v>
      </c>
      <c r="HA96" t="s">
        <v>37642</v>
      </c>
      <c r="HB96" t="s">
        <v>37643</v>
      </c>
      <c r="HD96" t="s">
        <v>37643</v>
      </c>
      <c r="PE96" s="98"/>
      <c r="PF96" s="98"/>
      <c r="PG96" s="98"/>
      <c r="PH96" s="98"/>
      <c r="PI96" s="98"/>
      <c r="PJ96" s="98"/>
      <c r="PK96" s="98"/>
      <c r="PL96" s="98"/>
      <c r="PM96" s="98"/>
      <c r="PN96" s="98"/>
      <c r="PO96" s="98"/>
      <c r="PP96" s="98"/>
      <c r="PQ96" s="98"/>
      <c r="PR96" s="98"/>
      <c r="PS96" s="98"/>
      <c r="PT96" s="98"/>
      <c r="PU96" s="98"/>
      <c r="QR96" s="191"/>
      <c r="QT96" s="259">
        <v>90</v>
      </c>
      <c r="QZ96" s="195" t="s">
        <v>36806</v>
      </c>
      <c r="RD96" t="s">
        <v>37644</v>
      </c>
      <c r="RE96" t="s">
        <v>37064</v>
      </c>
      <c r="SJ96" t="s">
        <v>37645</v>
      </c>
      <c r="SK96" t="s">
        <v>37645</v>
      </c>
      <c r="SL96" t="s">
        <v>37645</v>
      </c>
      <c r="SN96" t="str">
        <f>IF(tblDistrict[[#This Row],[RO]]="",IF(tblDistrict[[#This Row],[EN]]="",tblDistrict[[#This Row],[DE]],tblDistrict[[#This Row],[EN]]),tblDistrict[[#This Row],[RO]])</f>
        <v>Sector Botanica</v>
      </c>
      <c r="SO96" t="s">
        <v>37645</v>
      </c>
    </row>
    <row r="97" spans="3:509" x14ac:dyDescent="0.3">
      <c r="C97" t="s">
        <v>37646</v>
      </c>
      <c r="D97" t="s">
        <v>37647</v>
      </c>
      <c r="E97" t="s">
        <v>37648</v>
      </c>
      <c r="AG97" t="s">
        <v>37277</v>
      </c>
      <c r="AH97" t="s">
        <v>37278</v>
      </c>
      <c r="AI97" t="s">
        <v>37279</v>
      </c>
      <c r="AJ97" t="s">
        <v>37280</v>
      </c>
      <c r="AK97" t="s">
        <v>37281</v>
      </c>
      <c r="AL97" t="s">
        <v>37282</v>
      </c>
      <c r="AM97" t="s">
        <v>37283</v>
      </c>
      <c r="AN97" t="s">
        <v>37284</v>
      </c>
      <c r="AO97" t="s">
        <v>37285</v>
      </c>
      <c r="AP97" t="s">
        <v>45089</v>
      </c>
      <c r="AQ97" t="s">
        <v>45090</v>
      </c>
      <c r="AR97" t="s">
        <v>45091</v>
      </c>
      <c r="AS97" t="s">
        <v>45092</v>
      </c>
      <c r="AT97" t="s">
        <v>45093</v>
      </c>
      <c r="AU97" t="s">
        <v>45094</v>
      </c>
      <c r="AV97" t="str">
        <f>IF(TblTaxCategory[[#This Row],[EN]]="",IF(TblTaxCategory[[#This Row],[EN]]="",TblTaxCategory[[#This Row],[DE]],TblTaxCategory[[#This Row],[EN]]),TblTaxCategory[[#This Row],[EN]])</f>
        <v>Japan: Corporate number</v>
      </c>
      <c r="AW97" t="s">
        <v>37286</v>
      </c>
      <c r="AY97" t="s">
        <v>37491</v>
      </c>
      <c r="BT97" t="s">
        <v>37637</v>
      </c>
      <c r="BZ97" t="s">
        <v>37652</v>
      </c>
      <c r="GM97" t="s">
        <v>37653</v>
      </c>
      <c r="GN97" t="s">
        <v>34476</v>
      </c>
      <c r="GO97" t="s">
        <v>34476</v>
      </c>
      <c r="GP97" t="s">
        <v>34476</v>
      </c>
      <c r="GQ97" t="s">
        <v>34476</v>
      </c>
      <c r="GR97" s="219" t="s">
        <v>37654</v>
      </c>
      <c r="GS97" t="s">
        <v>34476</v>
      </c>
      <c r="GT97" t="s">
        <v>34476</v>
      </c>
      <c r="GU97" t="s">
        <v>37655</v>
      </c>
      <c r="GV97" t="s">
        <v>37656</v>
      </c>
      <c r="GW97" t="s">
        <v>34476</v>
      </c>
      <c r="GX97" t="s">
        <v>37657</v>
      </c>
      <c r="GY97" t="s">
        <v>37658</v>
      </c>
      <c r="GZ97" t="s">
        <v>36080</v>
      </c>
      <c r="HA97" t="s">
        <v>36044</v>
      </c>
      <c r="HB97" t="s">
        <v>37659</v>
      </c>
      <c r="HD97" t="s">
        <v>37659</v>
      </c>
      <c r="PE97" s="98"/>
      <c r="PF97" s="98"/>
      <c r="PG97" s="98"/>
      <c r="PH97" s="98"/>
      <c r="PI97" s="98"/>
      <c r="PJ97" s="98"/>
      <c r="PK97" s="98"/>
      <c r="PL97" s="98"/>
      <c r="PM97" s="98"/>
      <c r="PN97" s="98"/>
      <c r="PO97" s="98"/>
      <c r="PP97" s="98"/>
      <c r="PQ97" s="98"/>
      <c r="PR97" s="98"/>
      <c r="PS97" s="98"/>
      <c r="PT97" s="98"/>
      <c r="PU97" s="98"/>
      <c r="QR97" s="191"/>
      <c r="QT97" s="258">
        <v>91</v>
      </c>
      <c r="QZ97" s="195" t="s">
        <v>37660</v>
      </c>
      <c r="RD97" t="s">
        <v>37661</v>
      </c>
      <c r="RE97" t="s">
        <v>37662</v>
      </c>
      <c r="SJ97" t="s">
        <v>37663</v>
      </c>
      <c r="SK97" t="s">
        <v>37663</v>
      </c>
      <c r="SL97" t="s">
        <v>37663</v>
      </c>
      <c r="SN97" t="str">
        <f>IF(tblDistrict[[#This Row],[RO]]="",IF(tblDistrict[[#This Row],[EN]]="",tblDistrict[[#This Row],[DE]],tblDistrict[[#This Row],[EN]]),tblDistrict[[#This Row],[RO]])</f>
        <v>Sector Buiucani</v>
      </c>
      <c r="SO97" t="s">
        <v>37663</v>
      </c>
    </row>
    <row r="98" spans="3:509" x14ac:dyDescent="0.3">
      <c r="C98" t="s">
        <v>37664</v>
      </c>
      <c r="D98" t="s">
        <v>37665</v>
      </c>
      <c r="E98" t="s">
        <v>37666</v>
      </c>
      <c r="AG98" t="s">
        <v>37396</v>
      </c>
      <c r="AH98" t="s">
        <v>37397</v>
      </c>
      <c r="AI98" t="s">
        <v>37398</v>
      </c>
      <c r="AJ98" t="s">
        <v>37399</v>
      </c>
      <c r="AK98" t="s">
        <v>37400</v>
      </c>
      <c r="AL98" t="s">
        <v>37401</v>
      </c>
      <c r="AM98" t="s">
        <v>37402</v>
      </c>
      <c r="AN98" t="s">
        <v>37403</v>
      </c>
      <c r="AO98" t="s">
        <v>37404</v>
      </c>
      <c r="AP98" t="s">
        <v>45118</v>
      </c>
      <c r="AQ98" t="s">
        <v>45119</v>
      </c>
      <c r="AR98" t="s">
        <v>45120</v>
      </c>
      <c r="AS98" t="s">
        <v>45121</v>
      </c>
      <c r="AT98" t="s">
        <v>45122</v>
      </c>
      <c r="AU98" t="s">
        <v>45123</v>
      </c>
      <c r="AV98" t="str">
        <f>IF(TblTaxCategory[[#This Row],[EN]]="",IF(TblTaxCategory[[#This Row],[EN]]="",TblTaxCategory[[#This Row],[DE]],TblTaxCategory[[#This Row],[EN]]),TblTaxCategory[[#This Row],[EN]])</f>
        <v>Kazakhstan: RNN Number</v>
      </c>
      <c r="AW98" t="s">
        <v>37405</v>
      </c>
      <c r="AY98" t="s">
        <v>37676</v>
      </c>
      <c r="BT98" t="s">
        <v>37652</v>
      </c>
      <c r="BZ98" t="s">
        <v>37677</v>
      </c>
      <c r="GM98" t="s">
        <v>37618</v>
      </c>
      <c r="GN98" t="s">
        <v>34476</v>
      </c>
      <c r="GO98" t="s">
        <v>34476</v>
      </c>
      <c r="GP98" t="s">
        <v>34476</v>
      </c>
      <c r="GQ98" t="s">
        <v>34476</v>
      </c>
      <c r="GR98" s="219" t="s">
        <v>35912</v>
      </c>
      <c r="GS98" t="s">
        <v>34476</v>
      </c>
      <c r="GT98" t="s">
        <v>34476</v>
      </c>
      <c r="GU98" t="s">
        <v>37678</v>
      </c>
      <c r="GV98" t="s">
        <v>35139</v>
      </c>
      <c r="GW98" t="s">
        <v>34476</v>
      </c>
      <c r="GX98" t="s">
        <v>37679</v>
      </c>
      <c r="GY98" t="s">
        <v>36821</v>
      </c>
      <c r="GZ98" t="s">
        <v>35609</v>
      </c>
      <c r="HA98" t="s">
        <v>37680</v>
      </c>
      <c r="HB98" t="s">
        <v>37681</v>
      </c>
      <c r="HD98" t="s">
        <v>37681</v>
      </c>
      <c r="PE98" s="98"/>
      <c r="PF98" s="98"/>
      <c r="PG98" s="98"/>
      <c r="PH98" s="98"/>
      <c r="PI98" s="98"/>
      <c r="PJ98" s="98"/>
      <c r="PK98" s="98"/>
      <c r="PL98" s="98"/>
      <c r="PM98" s="98"/>
      <c r="PN98" s="98"/>
      <c r="PO98" s="98"/>
      <c r="PP98" s="98"/>
      <c r="PQ98" s="98"/>
      <c r="PR98" s="98"/>
      <c r="PS98" s="98"/>
      <c r="PT98" s="98"/>
      <c r="PU98" s="98"/>
      <c r="QR98" s="191"/>
      <c r="QT98" s="259">
        <v>92</v>
      </c>
      <c r="QZ98" s="195" t="s">
        <v>37682</v>
      </c>
      <c r="RD98" t="s">
        <v>37683</v>
      </c>
      <c r="RE98" t="s">
        <v>37684</v>
      </c>
      <c r="SJ98" t="s">
        <v>37685</v>
      </c>
      <c r="SK98" t="s">
        <v>37685</v>
      </c>
      <c r="SL98" t="s">
        <v>37685</v>
      </c>
      <c r="SN98" t="str">
        <f>IF(tblDistrict[[#This Row],[RO]]="",IF(tblDistrict[[#This Row],[EN]]="",tblDistrict[[#This Row],[DE]],tblDistrict[[#This Row],[EN]]),tblDistrict[[#This Row],[RO]])</f>
        <v>Sector Centru</v>
      </c>
      <c r="SO98" t="s">
        <v>37685</v>
      </c>
    </row>
    <row r="99" spans="3:509" x14ac:dyDescent="0.3">
      <c r="C99" t="s">
        <v>37686</v>
      </c>
      <c r="D99" t="s">
        <v>37687</v>
      </c>
      <c r="E99" t="s">
        <v>37688</v>
      </c>
      <c r="AG99" t="s">
        <v>37467</v>
      </c>
      <c r="AH99" t="s">
        <v>37468</v>
      </c>
      <c r="AI99" t="s">
        <v>37469</v>
      </c>
      <c r="AJ99" t="s">
        <v>37470</v>
      </c>
      <c r="AK99" t="s">
        <v>37470</v>
      </c>
      <c r="AL99" t="s">
        <v>37468</v>
      </c>
      <c r="AM99" t="s">
        <v>37471</v>
      </c>
      <c r="AN99" t="s">
        <v>37472</v>
      </c>
      <c r="AO99" t="s">
        <v>37473</v>
      </c>
      <c r="AP99" t="s">
        <v>37468</v>
      </c>
      <c r="AQ99" t="s">
        <v>45136</v>
      </c>
      <c r="AR99" t="s">
        <v>37468</v>
      </c>
      <c r="AS99" t="s">
        <v>45137</v>
      </c>
      <c r="AT99" t="s">
        <v>45138</v>
      </c>
      <c r="AU99" t="s">
        <v>45139</v>
      </c>
      <c r="AV99" t="str">
        <f>IF(TblTaxCategory[[#This Row],[EN]]="",IF(TblTaxCategory[[#This Row],[EN]]="",TblTaxCategory[[#This Row],[DE]],TblTaxCategory[[#This Row],[EN]]),TblTaxCategory[[#This Row],[EN]])</f>
        <v>Kenya: PIN number</v>
      </c>
      <c r="AW99" t="s">
        <v>37474</v>
      </c>
      <c r="AY99" t="s">
        <v>37690</v>
      </c>
      <c r="BT99" t="s">
        <v>37677</v>
      </c>
      <c r="BZ99" t="s">
        <v>37691</v>
      </c>
      <c r="GM99" t="s">
        <v>36051</v>
      </c>
      <c r="GN99" t="s">
        <v>34476</v>
      </c>
      <c r="GO99" t="s">
        <v>34476</v>
      </c>
      <c r="GP99" t="s">
        <v>34476</v>
      </c>
      <c r="GQ99" t="s">
        <v>34476</v>
      </c>
      <c r="GR99" s="219" t="s">
        <v>37692</v>
      </c>
      <c r="GS99" t="s">
        <v>34476</v>
      </c>
      <c r="GT99" t="s">
        <v>34476</v>
      </c>
      <c r="GU99" t="s">
        <v>37693</v>
      </c>
      <c r="GV99" t="s">
        <v>37694</v>
      </c>
      <c r="GW99" t="s">
        <v>34476</v>
      </c>
      <c r="GX99" t="s">
        <v>36204</v>
      </c>
      <c r="GY99" t="s">
        <v>34476</v>
      </c>
      <c r="GZ99" t="s">
        <v>37695</v>
      </c>
      <c r="HA99" t="s">
        <v>37696</v>
      </c>
      <c r="HB99" t="s">
        <v>37697</v>
      </c>
      <c r="HD99" t="s">
        <v>37697</v>
      </c>
      <c r="PE99" s="98"/>
      <c r="PF99" s="98"/>
      <c r="PG99" s="98"/>
      <c r="PH99" s="98"/>
      <c r="PI99" s="98"/>
      <c r="PJ99" s="98"/>
      <c r="PK99" s="98"/>
      <c r="PL99" s="98"/>
      <c r="PM99" s="98"/>
      <c r="PN99" s="98"/>
      <c r="PO99" s="98"/>
      <c r="PP99" s="98"/>
      <c r="PQ99" s="98"/>
      <c r="PR99" s="98"/>
      <c r="PS99" s="98"/>
      <c r="PT99" s="98"/>
      <c r="PU99" s="98"/>
      <c r="QR99" s="191"/>
      <c r="QT99" s="258">
        <v>93</v>
      </c>
      <c r="QZ99" s="195" t="s">
        <v>37698</v>
      </c>
      <c r="RD99" t="s">
        <v>37699</v>
      </c>
      <c r="RE99" t="s">
        <v>37700</v>
      </c>
      <c r="SJ99" t="s">
        <v>37701</v>
      </c>
      <c r="SK99" t="s">
        <v>37701</v>
      </c>
      <c r="SL99" t="s">
        <v>37701</v>
      </c>
      <c r="SN99" t="str">
        <f>IF(tblDistrict[[#This Row],[RO]]="",IF(tblDistrict[[#This Row],[EN]]="",tblDistrict[[#This Row],[DE]],tblDistrict[[#This Row],[EN]]),tblDistrict[[#This Row],[RO]])</f>
        <v>Sector Ciocana</v>
      </c>
      <c r="SO99" t="s">
        <v>37701</v>
      </c>
    </row>
    <row r="100" spans="3:509" x14ac:dyDescent="0.3">
      <c r="C100" t="s">
        <v>36428</v>
      </c>
      <c r="D100" t="s">
        <v>37702</v>
      </c>
      <c r="E100" t="s">
        <v>37703</v>
      </c>
      <c r="AG100" t="s">
        <v>37560</v>
      </c>
      <c r="AH100" t="s">
        <v>37561</v>
      </c>
      <c r="AI100" t="s">
        <v>37562</v>
      </c>
      <c r="AJ100" t="s">
        <v>37563</v>
      </c>
      <c r="AK100" t="s">
        <v>37564</v>
      </c>
      <c r="AL100" t="s">
        <v>37565</v>
      </c>
      <c r="AM100" t="s">
        <v>37566</v>
      </c>
      <c r="AN100" t="s">
        <v>37567</v>
      </c>
      <c r="AO100" t="s">
        <v>37568</v>
      </c>
      <c r="AP100" t="s">
        <v>45158</v>
      </c>
      <c r="AQ100" t="s">
        <v>45159</v>
      </c>
      <c r="AR100" t="s">
        <v>45160</v>
      </c>
      <c r="AS100" t="s">
        <v>45161</v>
      </c>
      <c r="AT100" t="s">
        <v>45162</v>
      </c>
      <c r="AU100" t="s">
        <v>45163</v>
      </c>
      <c r="AV100" t="str">
        <f>IF(TblTaxCategory[[#This Row],[EN]]="",IF(TblTaxCategory[[#This Row],[EN]]="",TblTaxCategory[[#This Row],[DE]],TblTaxCategory[[#This Row],[EN]]),TblTaxCategory[[#This Row],[EN]])</f>
        <v>Kuwait: Tax Identification Number (TIN)</v>
      </c>
      <c r="AW100" t="s">
        <v>37560</v>
      </c>
      <c r="AY100" t="s">
        <v>37713</v>
      </c>
      <c r="BT100" t="s">
        <v>37691</v>
      </c>
      <c r="BZ100" t="s">
        <v>37714</v>
      </c>
      <c r="GM100" t="s">
        <v>36080</v>
      </c>
      <c r="GN100" t="s">
        <v>34476</v>
      </c>
      <c r="GO100" t="s">
        <v>34476</v>
      </c>
      <c r="GP100" t="s">
        <v>34476</v>
      </c>
      <c r="GQ100" t="s">
        <v>34476</v>
      </c>
      <c r="GR100" s="219" t="s">
        <v>37715</v>
      </c>
      <c r="GS100" t="s">
        <v>34476</v>
      </c>
      <c r="GT100" t="s">
        <v>34476</v>
      </c>
      <c r="GU100" t="s">
        <v>37716</v>
      </c>
      <c r="GV100" t="s">
        <v>37717</v>
      </c>
      <c r="GW100" t="s">
        <v>34476</v>
      </c>
      <c r="GX100" t="s">
        <v>36233</v>
      </c>
      <c r="GY100" t="s">
        <v>34476</v>
      </c>
      <c r="GZ100" t="s">
        <v>36108</v>
      </c>
      <c r="HA100" t="s">
        <v>36635</v>
      </c>
      <c r="HB100" t="s">
        <v>37718</v>
      </c>
      <c r="HD100" t="s">
        <v>37718</v>
      </c>
      <c r="PE100" s="98"/>
      <c r="PF100" s="98"/>
      <c r="PG100" s="98"/>
      <c r="PH100" s="98"/>
      <c r="PI100" s="98"/>
      <c r="PJ100" s="98"/>
      <c r="PK100" s="98"/>
      <c r="PL100" s="98"/>
      <c r="PM100" s="98"/>
      <c r="PN100" s="98"/>
      <c r="PO100" s="98"/>
      <c r="PP100" s="98"/>
      <c r="PQ100" s="98"/>
      <c r="PR100" s="98"/>
      <c r="PS100" s="98"/>
      <c r="PT100" s="98"/>
      <c r="PU100" s="98"/>
      <c r="QR100" s="191"/>
      <c r="QT100" s="259">
        <v>94</v>
      </c>
      <c r="QZ100" s="195" t="s">
        <v>36828</v>
      </c>
      <c r="RD100" t="s">
        <v>37719</v>
      </c>
      <c r="RE100" t="s">
        <v>37720</v>
      </c>
      <c r="SJ100" t="s">
        <v>37721</v>
      </c>
      <c r="SK100" t="s">
        <v>37721</v>
      </c>
      <c r="SL100" t="s">
        <v>37721</v>
      </c>
      <c r="SN100" t="str">
        <f>IF(tblDistrict[[#This Row],[RO]]="",IF(tblDistrict[[#This Row],[EN]]="",tblDistrict[[#This Row],[DE]],tblDistrict[[#This Row],[EN]]),tblDistrict[[#This Row],[RO]])</f>
        <v>Sector Riscani</v>
      </c>
      <c r="SO100" t="s">
        <v>37721</v>
      </c>
    </row>
    <row r="101" spans="3:509" x14ac:dyDescent="0.3">
      <c r="C101" s="270" t="s">
        <v>36448</v>
      </c>
      <c r="D101" t="s">
        <v>37722</v>
      </c>
      <c r="E101" t="s">
        <v>37723</v>
      </c>
      <c r="AG101" t="s">
        <v>37585</v>
      </c>
      <c r="AH101" t="s">
        <v>37586</v>
      </c>
      <c r="AI101" t="s">
        <v>37587</v>
      </c>
      <c r="AJ101" t="s">
        <v>37588</v>
      </c>
      <c r="AK101" t="s">
        <v>37589</v>
      </c>
      <c r="AL101" t="s">
        <v>37590</v>
      </c>
      <c r="AM101" t="s">
        <v>37591</v>
      </c>
      <c r="AN101" t="s">
        <v>37592</v>
      </c>
      <c r="AO101" t="s">
        <v>37593</v>
      </c>
      <c r="AP101" t="s">
        <v>45164</v>
      </c>
      <c r="AQ101" t="s">
        <v>45165</v>
      </c>
      <c r="AR101" t="s">
        <v>45166</v>
      </c>
      <c r="AS101" t="s">
        <v>45167</v>
      </c>
      <c r="AT101" t="s">
        <v>45168</v>
      </c>
      <c r="AU101" t="s">
        <v>45169</v>
      </c>
      <c r="AV101" t="str">
        <f>IF(TblTaxCategory[[#This Row],[EN]]="",IF(TblTaxCategory[[#This Row],[EN]]="",TblTaxCategory[[#This Row],[DE]],TblTaxCategory[[#This Row],[EN]]),TblTaxCategory[[#This Row],[EN]])</f>
        <v>Kuwait: VAT Registration Number</v>
      </c>
      <c r="AW101" t="s">
        <v>37585</v>
      </c>
      <c r="AY101" t="s">
        <v>37515</v>
      </c>
      <c r="BT101" t="s">
        <v>37714</v>
      </c>
      <c r="BZ101" t="s">
        <v>37727</v>
      </c>
      <c r="GM101" t="s">
        <v>35609</v>
      </c>
      <c r="GN101" t="s">
        <v>34476</v>
      </c>
      <c r="GO101" t="s">
        <v>34476</v>
      </c>
      <c r="GP101" t="s">
        <v>34476</v>
      </c>
      <c r="GQ101" t="s">
        <v>34476</v>
      </c>
      <c r="GR101" s="219" t="s">
        <v>37728</v>
      </c>
      <c r="GS101" t="s">
        <v>34476</v>
      </c>
      <c r="GT101" t="s">
        <v>34476</v>
      </c>
      <c r="GU101" t="s">
        <v>37729</v>
      </c>
      <c r="GV101" t="s">
        <v>37730</v>
      </c>
      <c r="GW101" t="s">
        <v>34476</v>
      </c>
      <c r="GX101" t="s">
        <v>36260</v>
      </c>
      <c r="GY101" t="s">
        <v>34476</v>
      </c>
      <c r="GZ101" t="s">
        <v>37731</v>
      </c>
      <c r="HA101" t="s">
        <v>36661</v>
      </c>
      <c r="HB101" t="s">
        <v>37732</v>
      </c>
      <c r="HD101" t="s">
        <v>37732</v>
      </c>
      <c r="PE101" s="98"/>
      <c r="PF101" s="98"/>
      <c r="PG101" s="98"/>
      <c r="PH101" s="98"/>
      <c r="PI101" s="98"/>
      <c r="PJ101" s="98"/>
      <c r="PK101" s="98"/>
      <c r="PL101" s="98"/>
      <c r="PM101" s="98"/>
      <c r="PN101" s="98"/>
      <c r="PO101" s="98"/>
      <c r="PP101" s="98"/>
      <c r="PQ101" s="98"/>
      <c r="PR101" s="98"/>
      <c r="PS101" s="98"/>
      <c r="PT101" s="98"/>
      <c r="PU101" s="98"/>
      <c r="QR101" s="191"/>
      <c r="QT101" s="258">
        <v>95</v>
      </c>
      <c r="QZ101" s="195" t="s">
        <v>37733</v>
      </c>
      <c r="RD101" t="s">
        <v>37734</v>
      </c>
      <c r="RE101" t="s">
        <v>37735</v>
      </c>
    </row>
    <row r="102" spans="3:509" x14ac:dyDescent="0.3">
      <c r="C102" t="s">
        <v>37736</v>
      </c>
      <c r="D102" t="s">
        <v>37737</v>
      </c>
      <c r="E102" t="s">
        <v>34952</v>
      </c>
      <c r="AG102" t="s">
        <v>37627</v>
      </c>
      <c r="AH102" t="s">
        <v>37628</v>
      </c>
      <c r="AI102" t="s">
        <v>37629</v>
      </c>
      <c r="AJ102" t="s">
        <v>37630</v>
      </c>
      <c r="AK102" t="s">
        <v>37631</v>
      </c>
      <c r="AL102" t="s">
        <v>37632</v>
      </c>
      <c r="AM102" t="s">
        <v>37633</v>
      </c>
      <c r="AN102" t="s">
        <v>37634</v>
      </c>
      <c r="AO102" t="s">
        <v>37635</v>
      </c>
      <c r="AP102" t="s">
        <v>45170</v>
      </c>
      <c r="AQ102" t="s">
        <v>45171</v>
      </c>
      <c r="AR102" t="s">
        <v>45172</v>
      </c>
      <c r="AS102" t="s">
        <v>45173</v>
      </c>
      <c r="AT102" t="s">
        <v>45174</v>
      </c>
      <c r="AU102" t="s">
        <v>45175</v>
      </c>
      <c r="AV102" t="str">
        <f>IF(TblTaxCategory[[#This Row],[EN]]="",IF(TblTaxCategory[[#This Row],[EN]]="",TblTaxCategory[[#This Row],[DE]],TblTaxCategory[[#This Row],[EN]]),TblTaxCategory[[#This Row],[EN]])</f>
        <v>Latvia: VAT Registration Number</v>
      </c>
      <c r="AW102" t="s">
        <v>37627</v>
      </c>
      <c r="AY102" t="s">
        <v>37539</v>
      </c>
      <c r="BT102" t="s">
        <v>37727</v>
      </c>
      <c r="BZ102" t="s">
        <v>37747</v>
      </c>
      <c r="GM102" t="s">
        <v>37695</v>
      </c>
      <c r="GN102" t="s">
        <v>34476</v>
      </c>
      <c r="GO102" t="s">
        <v>34476</v>
      </c>
      <c r="GP102" t="s">
        <v>34476</v>
      </c>
      <c r="GQ102" t="s">
        <v>34476</v>
      </c>
      <c r="GR102" s="219" t="s">
        <v>37748</v>
      </c>
      <c r="GS102" t="s">
        <v>34476</v>
      </c>
      <c r="GT102" t="s">
        <v>34476</v>
      </c>
      <c r="GU102" t="s">
        <v>37749</v>
      </c>
      <c r="GV102" t="s">
        <v>37750</v>
      </c>
      <c r="GW102" t="s">
        <v>34476</v>
      </c>
      <c r="GX102" t="s">
        <v>36286</v>
      </c>
      <c r="GY102" t="s">
        <v>34476</v>
      </c>
      <c r="GZ102" t="s">
        <v>37751</v>
      </c>
      <c r="HA102" t="s">
        <v>37752</v>
      </c>
      <c r="HB102" t="s">
        <v>37753</v>
      </c>
      <c r="HD102" t="s">
        <v>37753</v>
      </c>
      <c r="PE102" s="98"/>
      <c r="PF102" s="98"/>
      <c r="PG102" s="98"/>
      <c r="PH102" s="98"/>
      <c r="PI102" s="98"/>
      <c r="PJ102" s="98"/>
      <c r="PK102" s="98"/>
      <c r="PL102" s="98"/>
      <c r="PM102" s="98"/>
      <c r="PN102" s="98"/>
      <c r="PO102" s="98"/>
      <c r="PP102" s="98"/>
      <c r="PQ102" s="98"/>
      <c r="PR102" s="98"/>
      <c r="PS102" s="98"/>
      <c r="PT102" s="98"/>
      <c r="PU102" s="98"/>
      <c r="QR102" s="191"/>
      <c r="QT102" s="259">
        <v>96</v>
      </c>
      <c r="QZ102" s="195" t="s">
        <v>37754</v>
      </c>
      <c r="RD102" t="s">
        <v>37755</v>
      </c>
      <c r="RE102" t="s">
        <v>37756</v>
      </c>
    </row>
    <row r="103" spans="3:509" x14ac:dyDescent="0.3">
      <c r="C103" t="s">
        <v>36471</v>
      </c>
      <c r="D103" t="s">
        <v>37757</v>
      </c>
      <c r="E103" t="s">
        <v>37758</v>
      </c>
      <c r="AG103" t="s">
        <v>37608</v>
      </c>
      <c r="AI103" t="s">
        <v>37609</v>
      </c>
      <c r="AP103" t="s">
        <v>34476</v>
      </c>
      <c r="AQ103" t="s">
        <v>34476</v>
      </c>
      <c r="AR103" t="s">
        <v>34476</v>
      </c>
      <c r="AS103" t="s">
        <v>34476</v>
      </c>
      <c r="AT103" t="s">
        <v>34476</v>
      </c>
      <c r="AU103" t="s">
        <v>34476</v>
      </c>
      <c r="AV103" t="str">
        <f>IF(TblTaxCategory[[#This Row],[EN]]="",IF(TblTaxCategory[[#This Row],[EN]]="",TblTaxCategory[[#This Row],[DE]],TblTaxCategory[[#This Row],[EN]]),TblTaxCategory[[#This Row],[EN]])</f>
        <v>Lesotho: VAT Registration Number</v>
      </c>
      <c r="AW103" t="s">
        <v>37610</v>
      </c>
      <c r="AY103" t="s">
        <v>37561</v>
      </c>
      <c r="BT103" t="s">
        <v>37747</v>
      </c>
      <c r="BZ103" t="s">
        <v>37769</v>
      </c>
      <c r="GM103" t="s">
        <v>36108</v>
      </c>
      <c r="GN103" t="s">
        <v>34476</v>
      </c>
      <c r="GO103" t="s">
        <v>34476</v>
      </c>
      <c r="GP103" t="s">
        <v>34476</v>
      </c>
      <c r="GQ103" t="s">
        <v>34476</v>
      </c>
      <c r="GR103" s="219" t="s">
        <v>37770</v>
      </c>
      <c r="GS103" t="s">
        <v>34476</v>
      </c>
      <c r="GT103" t="s">
        <v>34476</v>
      </c>
      <c r="GU103" t="s">
        <v>37771</v>
      </c>
      <c r="GV103" t="s">
        <v>37772</v>
      </c>
      <c r="GW103" t="s">
        <v>34476</v>
      </c>
      <c r="GX103" t="s">
        <v>36313</v>
      </c>
      <c r="GY103" t="s">
        <v>34476</v>
      </c>
      <c r="GZ103" t="s">
        <v>35643</v>
      </c>
      <c r="HA103" t="s">
        <v>36689</v>
      </c>
      <c r="HB103" t="s">
        <v>37773</v>
      </c>
      <c r="HD103" t="s">
        <v>37773</v>
      </c>
      <c r="PE103" s="98"/>
      <c r="PF103" s="98"/>
      <c r="PG103" s="98"/>
      <c r="PH103" s="98"/>
      <c r="PI103" s="98"/>
      <c r="PJ103" s="98"/>
      <c r="PK103" s="98"/>
      <c r="PL103" s="98"/>
      <c r="PM103" s="98"/>
      <c r="PN103" s="98"/>
      <c r="PO103" s="98"/>
      <c r="PP103" s="98"/>
      <c r="PQ103" s="98"/>
      <c r="PR103" s="98"/>
      <c r="PS103" s="98"/>
      <c r="PT103" s="98"/>
      <c r="PU103" s="98"/>
      <c r="QR103" s="191"/>
      <c r="QT103" s="258">
        <v>97</v>
      </c>
      <c r="QZ103" s="195" t="s">
        <v>37774</v>
      </c>
      <c r="RD103" t="s">
        <v>37775</v>
      </c>
      <c r="RE103" t="s">
        <v>34422</v>
      </c>
    </row>
    <row r="104" spans="3:509" x14ac:dyDescent="0.3">
      <c r="C104" t="s">
        <v>37776</v>
      </c>
      <c r="D104" t="s">
        <v>37777</v>
      </c>
      <c r="E104" t="s">
        <v>37778</v>
      </c>
      <c r="AG104" t="s">
        <v>37649</v>
      </c>
      <c r="AI104" t="s">
        <v>37650</v>
      </c>
      <c r="AP104" t="s">
        <v>34476</v>
      </c>
      <c r="AQ104" t="s">
        <v>34476</v>
      </c>
      <c r="AR104" t="s">
        <v>34476</v>
      </c>
      <c r="AS104" t="s">
        <v>34476</v>
      </c>
      <c r="AT104" t="s">
        <v>34476</v>
      </c>
      <c r="AU104" t="s">
        <v>34476</v>
      </c>
      <c r="AV104" t="str">
        <f>IF(TblTaxCategory[[#This Row],[EN]]="",IF(TblTaxCategory[[#This Row],[EN]]="",TblTaxCategory[[#This Row],[DE]],TblTaxCategory[[#This Row],[EN]]),TblTaxCategory[[#This Row],[EN]])</f>
        <v>Liechtenstein: Tax Identification Number</v>
      </c>
      <c r="AW104" t="s">
        <v>37651</v>
      </c>
      <c r="AY104" t="s">
        <v>37586</v>
      </c>
      <c r="BT104" t="s">
        <v>37769</v>
      </c>
      <c r="BZ104" t="s">
        <v>37785</v>
      </c>
      <c r="GM104" t="s">
        <v>37731</v>
      </c>
      <c r="GN104" t="s">
        <v>34476</v>
      </c>
      <c r="GO104" t="s">
        <v>34476</v>
      </c>
      <c r="GP104" t="s">
        <v>34476</v>
      </c>
      <c r="GQ104" t="s">
        <v>34476</v>
      </c>
      <c r="GR104" s="219" t="s">
        <v>37786</v>
      </c>
      <c r="GS104" t="s">
        <v>34476</v>
      </c>
      <c r="GT104" t="s">
        <v>34476</v>
      </c>
      <c r="GU104" t="s">
        <v>37787</v>
      </c>
      <c r="GV104" t="s">
        <v>37788</v>
      </c>
      <c r="GW104" t="s">
        <v>34476</v>
      </c>
      <c r="GX104" t="s">
        <v>36337</v>
      </c>
      <c r="GY104" t="s">
        <v>34476</v>
      </c>
      <c r="GZ104" t="s">
        <v>37789</v>
      </c>
      <c r="HA104" t="s">
        <v>36799</v>
      </c>
      <c r="HB104" t="s">
        <v>37790</v>
      </c>
      <c r="HD104" t="s">
        <v>37790</v>
      </c>
      <c r="PE104" s="98"/>
      <c r="PF104" s="98"/>
      <c r="PG104" s="98"/>
      <c r="PH104" s="98"/>
      <c r="PI104" s="98"/>
      <c r="PJ104" s="98"/>
      <c r="PK104" s="98"/>
      <c r="PL104" s="98"/>
      <c r="PM104" s="98"/>
      <c r="PN104" s="98"/>
      <c r="PO104" s="98"/>
      <c r="PP104" s="98"/>
      <c r="PQ104" s="98"/>
      <c r="PR104" s="98"/>
      <c r="PS104" s="98"/>
      <c r="PT104" s="98"/>
      <c r="PU104" s="98"/>
      <c r="QR104" s="191"/>
      <c r="QT104" s="259">
        <v>98</v>
      </c>
      <c r="QZ104" s="195" t="s">
        <v>37791</v>
      </c>
      <c r="RD104" t="s">
        <v>37792</v>
      </c>
      <c r="RE104" t="s">
        <v>37793</v>
      </c>
    </row>
    <row r="105" spans="3:509" x14ac:dyDescent="0.3">
      <c r="C105" t="s">
        <v>37794</v>
      </c>
      <c r="D105" t="s">
        <v>37795</v>
      </c>
      <c r="E105" t="s">
        <v>37796</v>
      </c>
      <c r="AG105" t="s">
        <v>37667</v>
      </c>
      <c r="AH105" t="s">
        <v>37668</v>
      </c>
      <c r="AI105" t="s">
        <v>37669</v>
      </c>
      <c r="AJ105" t="s">
        <v>37670</v>
      </c>
      <c r="AK105" t="s">
        <v>37671</v>
      </c>
      <c r="AL105" t="s">
        <v>37672</v>
      </c>
      <c r="AM105" t="s">
        <v>37673</v>
      </c>
      <c r="AN105" t="s">
        <v>37674</v>
      </c>
      <c r="AO105" t="s">
        <v>37675</v>
      </c>
      <c r="AP105" t="s">
        <v>45176</v>
      </c>
      <c r="AQ105" t="s">
        <v>45177</v>
      </c>
      <c r="AR105" t="s">
        <v>45178</v>
      </c>
      <c r="AS105" t="s">
        <v>45179</v>
      </c>
      <c r="AT105" t="s">
        <v>45180</v>
      </c>
      <c r="AU105" t="s">
        <v>45181</v>
      </c>
      <c r="AV105" t="str">
        <f>IF(TblTaxCategory[[#This Row],[EN]]="",IF(TblTaxCategory[[#This Row],[EN]]="",TblTaxCategory[[#This Row],[DE]],TblTaxCategory[[#This Row],[EN]]),TblTaxCategory[[#This Row],[EN]])</f>
        <v>Lithuania: VAT Registration Number</v>
      </c>
      <c r="AW105" t="s">
        <v>37667</v>
      </c>
      <c r="AY105" t="s">
        <v>37609</v>
      </c>
      <c r="BT105" t="s">
        <v>37785</v>
      </c>
      <c r="BZ105" t="s">
        <v>37806</v>
      </c>
      <c r="GM105" t="s">
        <v>37751</v>
      </c>
      <c r="GN105" t="s">
        <v>34476</v>
      </c>
      <c r="GO105" t="s">
        <v>34476</v>
      </c>
      <c r="GP105" t="s">
        <v>34476</v>
      </c>
      <c r="GQ105" t="s">
        <v>34476</v>
      </c>
      <c r="GR105" s="219" t="s">
        <v>37807</v>
      </c>
      <c r="GS105" t="s">
        <v>34476</v>
      </c>
      <c r="GT105" t="s">
        <v>34476</v>
      </c>
      <c r="GU105" t="s">
        <v>37808</v>
      </c>
      <c r="GV105" t="s">
        <v>37809</v>
      </c>
      <c r="GW105" t="s">
        <v>34476</v>
      </c>
      <c r="GX105" t="s">
        <v>36363</v>
      </c>
      <c r="GY105" t="s">
        <v>34476</v>
      </c>
      <c r="GZ105" t="s">
        <v>37810</v>
      </c>
      <c r="HA105" t="s">
        <v>36821</v>
      </c>
      <c r="HB105" t="s">
        <v>37811</v>
      </c>
      <c r="HD105" t="s">
        <v>37811</v>
      </c>
      <c r="PE105" s="98"/>
      <c r="PF105" s="98"/>
      <c r="PG105" s="98"/>
      <c r="PH105" s="98"/>
      <c r="PI105" s="98"/>
      <c r="PJ105" s="98"/>
      <c r="PK105" s="98"/>
      <c r="PL105" s="98"/>
      <c r="PM105" s="98"/>
      <c r="PN105" s="98"/>
      <c r="PO105" s="98"/>
      <c r="PP105" s="98"/>
      <c r="PQ105" s="98"/>
      <c r="PR105" s="98"/>
      <c r="PS105" s="98"/>
      <c r="PT105" s="98"/>
      <c r="PU105" s="98"/>
      <c r="QR105" s="191"/>
      <c r="QT105" s="258">
        <v>99</v>
      </c>
      <c r="QZ105" s="195" t="s">
        <v>35643</v>
      </c>
      <c r="RD105" t="s">
        <v>37812</v>
      </c>
      <c r="RE105" t="s">
        <v>35481</v>
      </c>
    </row>
    <row r="106" spans="3:509" x14ac:dyDescent="0.3">
      <c r="C106" t="s">
        <v>37813</v>
      </c>
      <c r="D106" t="s">
        <v>37814</v>
      </c>
      <c r="E106" t="s">
        <v>37815</v>
      </c>
      <c r="AG106" t="s">
        <v>37689</v>
      </c>
      <c r="AH106" t="s">
        <v>43623</v>
      </c>
      <c r="AI106" t="s">
        <v>43624</v>
      </c>
      <c r="AJ106" t="s">
        <v>43625</v>
      </c>
      <c r="AK106" t="s">
        <v>43626</v>
      </c>
      <c r="AL106" t="s">
        <v>43627</v>
      </c>
      <c r="AM106" t="s">
        <v>43628</v>
      </c>
      <c r="AN106" t="s">
        <v>43629</v>
      </c>
      <c r="AO106" t="s">
        <v>43630</v>
      </c>
      <c r="AP106" t="s">
        <v>45182</v>
      </c>
      <c r="AQ106" t="s">
        <v>45183</v>
      </c>
      <c r="AR106" t="s">
        <v>45184</v>
      </c>
      <c r="AS106" t="s">
        <v>45185</v>
      </c>
      <c r="AT106" t="s">
        <v>45182</v>
      </c>
      <c r="AU106" t="s">
        <v>45186</v>
      </c>
      <c r="AV106" t="str">
        <f>IF(TblTaxCategory[[#This Row],[EN]]="",IF(TblTaxCategory[[#This Row],[EN]]="",TblTaxCategory[[#This Row],[DE]],TblTaxCategory[[#This Row],[EN]]),TblTaxCategory[[#This Row],[EN]])</f>
        <v xml:space="preserve">Luxembourg: Income Tax number </v>
      </c>
      <c r="AW106" t="s">
        <v>37689</v>
      </c>
      <c r="AY106" t="s">
        <v>37628</v>
      </c>
      <c r="BT106" t="s">
        <v>37806</v>
      </c>
      <c r="BZ106" t="s">
        <v>37826</v>
      </c>
      <c r="GM106" t="s">
        <v>35643</v>
      </c>
      <c r="GN106" t="s">
        <v>34476</v>
      </c>
      <c r="GO106" t="s">
        <v>34476</v>
      </c>
      <c r="GP106" t="s">
        <v>34476</v>
      </c>
      <c r="GQ106" t="s">
        <v>34476</v>
      </c>
      <c r="GR106" s="219" t="s">
        <v>37827</v>
      </c>
      <c r="GS106" t="s">
        <v>34476</v>
      </c>
      <c r="GT106" t="s">
        <v>34476</v>
      </c>
      <c r="GU106" t="s">
        <v>37828</v>
      </c>
      <c r="GV106" t="s">
        <v>35221</v>
      </c>
      <c r="GW106" t="s">
        <v>34476</v>
      </c>
      <c r="GX106" t="s">
        <v>36390</v>
      </c>
      <c r="GY106" t="s">
        <v>34476</v>
      </c>
      <c r="GZ106" t="s">
        <v>36580</v>
      </c>
      <c r="HA106" t="s">
        <v>34476</v>
      </c>
      <c r="HB106" t="s">
        <v>37829</v>
      </c>
      <c r="HD106" t="s">
        <v>37829</v>
      </c>
      <c r="PE106" s="98"/>
      <c r="PF106" s="98"/>
      <c r="PG106" s="98"/>
      <c r="PH106" s="98"/>
      <c r="PI106" s="98"/>
      <c r="PJ106" s="98"/>
      <c r="PK106" s="98"/>
      <c r="PL106" s="98"/>
      <c r="PM106" s="98"/>
      <c r="PN106" s="98"/>
      <c r="PO106" s="98"/>
      <c r="PP106" s="98"/>
      <c r="PQ106" s="98"/>
      <c r="PR106" s="98"/>
      <c r="PS106" s="98"/>
      <c r="PT106" s="98"/>
      <c r="PU106" s="98"/>
      <c r="QR106" s="191"/>
      <c r="QT106" s="259">
        <v>100</v>
      </c>
      <c r="QZ106" s="195" t="s">
        <v>37789</v>
      </c>
      <c r="RD106" t="s">
        <v>37830</v>
      </c>
      <c r="RE106" t="s">
        <v>37831</v>
      </c>
    </row>
    <row r="107" spans="3:509" x14ac:dyDescent="0.3">
      <c r="C107" t="s">
        <v>37832</v>
      </c>
      <c r="D107" t="s">
        <v>37833</v>
      </c>
      <c r="E107" t="s">
        <v>37834</v>
      </c>
      <c r="AG107" t="s">
        <v>37704</v>
      </c>
      <c r="AH107" t="s">
        <v>37705</v>
      </c>
      <c r="AI107" t="s">
        <v>37706</v>
      </c>
      <c r="AJ107" t="s">
        <v>37707</v>
      </c>
      <c r="AK107" t="s">
        <v>37708</v>
      </c>
      <c r="AL107" t="s">
        <v>37709</v>
      </c>
      <c r="AM107" t="s">
        <v>37710</v>
      </c>
      <c r="AN107" t="s">
        <v>37711</v>
      </c>
      <c r="AO107" t="s">
        <v>37712</v>
      </c>
      <c r="AP107" t="s">
        <v>45187</v>
      </c>
      <c r="AQ107" t="s">
        <v>45188</v>
      </c>
      <c r="AR107" t="s">
        <v>45189</v>
      </c>
      <c r="AS107" t="s">
        <v>45190</v>
      </c>
      <c r="AT107" t="s">
        <v>45191</v>
      </c>
      <c r="AU107" t="s">
        <v>45192</v>
      </c>
      <c r="AV107" t="str">
        <f>IF(TblTaxCategory[[#This Row],[EN]]="",IF(TblTaxCategory[[#This Row],[EN]]="",TblTaxCategory[[#This Row],[DE]],TblTaxCategory[[#This Row],[EN]]),TblTaxCategory[[#This Row],[EN]])</f>
        <v>Luxembourg: VAT Registration Number</v>
      </c>
      <c r="AW107" t="s">
        <v>37704</v>
      </c>
      <c r="AY107" t="s">
        <v>37650</v>
      </c>
      <c r="BT107" t="s">
        <v>37826</v>
      </c>
      <c r="BZ107" t="s">
        <v>37845</v>
      </c>
      <c r="GM107" t="s">
        <v>37789</v>
      </c>
      <c r="GN107" t="s">
        <v>34476</v>
      </c>
      <c r="GO107" t="s">
        <v>34476</v>
      </c>
      <c r="GP107" t="s">
        <v>34476</v>
      </c>
      <c r="GQ107" t="s">
        <v>34476</v>
      </c>
      <c r="GR107" s="219" t="s">
        <v>37846</v>
      </c>
      <c r="GS107" t="s">
        <v>34476</v>
      </c>
      <c r="GT107" t="s">
        <v>34476</v>
      </c>
      <c r="GU107" t="s">
        <v>37847</v>
      </c>
      <c r="GV107" t="s">
        <v>35282</v>
      </c>
      <c r="GW107" t="s">
        <v>34476</v>
      </c>
      <c r="GX107" t="s">
        <v>36580</v>
      </c>
      <c r="GY107" t="s">
        <v>34476</v>
      </c>
      <c r="GZ107" t="s">
        <v>36531</v>
      </c>
      <c r="HA107" t="s">
        <v>34476</v>
      </c>
      <c r="HB107" t="s">
        <v>37848</v>
      </c>
      <c r="HD107" t="s">
        <v>37848</v>
      </c>
      <c r="PE107" s="98"/>
      <c r="PF107" s="98"/>
      <c r="PG107" s="98"/>
      <c r="PH107" s="98"/>
      <c r="PI107" s="98"/>
      <c r="PJ107" s="98"/>
      <c r="PK107" s="98"/>
      <c r="PL107" s="98"/>
      <c r="PM107" s="98"/>
      <c r="PN107" s="98"/>
      <c r="PO107" s="98"/>
      <c r="PP107" s="98"/>
      <c r="PQ107" s="98"/>
      <c r="PR107" s="98"/>
      <c r="PS107" s="98"/>
      <c r="PT107" s="98"/>
      <c r="PU107" s="98"/>
      <c r="QR107" s="191"/>
      <c r="QT107" s="258">
        <v>101</v>
      </c>
      <c r="QZ107" s="195" t="s">
        <v>37849</v>
      </c>
      <c r="RD107" t="s">
        <v>37850</v>
      </c>
      <c r="RE107" t="s">
        <v>37851</v>
      </c>
    </row>
    <row r="108" spans="3:509" x14ac:dyDescent="0.3">
      <c r="C108" t="s">
        <v>37852</v>
      </c>
      <c r="D108" t="s">
        <v>37853</v>
      </c>
      <c r="E108" t="s">
        <v>37854</v>
      </c>
      <c r="AG108" t="s">
        <v>37724</v>
      </c>
      <c r="AI108" t="s">
        <v>37725</v>
      </c>
      <c r="AP108" t="s">
        <v>34476</v>
      </c>
      <c r="AQ108" t="s">
        <v>34476</v>
      </c>
      <c r="AR108" t="s">
        <v>34476</v>
      </c>
      <c r="AS108" t="s">
        <v>34476</v>
      </c>
      <c r="AT108" t="s">
        <v>34476</v>
      </c>
      <c r="AU108" t="s">
        <v>34476</v>
      </c>
      <c r="AV108" t="str">
        <f>IF(TblTaxCategory[[#This Row],[EN]]="",IF(TblTaxCategory[[#This Row],[EN]]="",TblTaxCategory[[#This Row],[DE]],TblTaxCategory[[#This Row],[EN]]),TblTaxCategory[[#This Row],[EN]])</f>
        <v>Macau: Tax Identification Number</v>
      </c>
      <c r="AW108" t="s">
        <v>37726</v>
      </c>
      <c r="AY108" t="s">
        <v>37668</v>
      </c>
      <c r="BT108" t="s">
        <v>37845</v>
      </c>
      <c r="BZ108" t="s">
        <v>37864</v>
      </c>
      <c r="GM108" t="s">
        <v>37849</v>
      </c>
      <c r="GN108" t="s">
        <v>34476</v>
      </c>
      <c r="GO108" t="s">
        <v>34476</v>
      </c>
      <c r="GP108" t="s">
        <v>34476</v>
      </c>
      <c r="GQ108" t="s">
        <v>34476</v>
      </c>
      <c r="GR108" s="219" t="s">
        <v>36552</v>
      </c>
      <c r="GS108" t="s">
        <v>34476</v>
      </c>
      <c r="GT108" t="s">
        <v>34476</v>
      </c>
      <c r="GU108" t="s">
        <v>37865</v>
      </c>
      <c r="GV108" t="s">
        <v>35342</v>
      </c>
      <c r="GW108" t="s">
        <v>34476</v>
      </c>
      <c r="GX108" t="s">
        <v>36531</v>
      </c>
      <c r="GY108" t="s">
        <v>34476</v>
      </c>
      <c r="GZ108" t="s">
        <v>36551</v>
      </c>
      <c r="HA108" t="s">
        <v>34476</v>
      </c>
      <c r="HB108" t="s">
        <v>37866</v>
      </c>
      <c r="HD108" t="s">
        <v>37866</v>
      </c>
      <c r="PE108" s="98"/>
      <c r="PF108" s="98"/>
      <c r="PG108" s="98"/>
      <c r="PH108" s="98"/>
      <c r="PI108" s="98"/>
      <c r="PJ108" s="98"/>
      <c r="PK108" s="98"/>
      <c r="PL108" s="98"/>
      <c r="PM108" s="98"/>
      <c r="PN108" s="98"/>
      <c r="PO108" s="98"/>
      <c r="PP108" s="98"/>
      <c r="PQ108" s="98"/>
      <c r="PR108" s="98"/>
      <c r="PS108" s="98"/>
      <c r="PT108" s="98"/>
      <c r="PU108" s="98"/>
      <c r="QR108" s="191"/>
      <c r="QT108" s="259">
        <v>102</v>
      </c>
      <c r="QZ108" s="195" t="s">
        <v>37867</v>
      </c>
      <c r="RD108" t="s">
        <v>37868</v>
      </c>
      <c r="RE108" t="s">
        <v>37869</v>
      </c>
    </row>
    <row r="109" spans="3:509" x14ac:dyDescent="0.3">
      <c r="C109" t="s">
        <v>37870</v>
      </c>
      <c r="D109" t="s">
        <v>37871</v>
      </c>
      <c r="E109" t="s">
        <v>34952</v>
      </c>
      <c r="AG109" t="s">
        <v>37738</v>
      </c>
      <c r="AH109" t="s">
        <v>37739</v>
      </c>
      <c r="AI109" t="s">
        <v>37740</v>
      </c>
      <c r="AJ109" t="s">
        <v>37741</v>
      </c>
      <c r="AK109" t="s">
        <v>37741</v>
      </c>
      <c r="AL109" t="s">
        <v>37742</v>
      </c>
      <c r="AM109" t="s">
        <v>37743</v>
      </c>
      <c r="AN109" t="s">
        <v>37744</v>
      </c>
      <c r="AO109" t="s">
        <v>37745</v>
      </c>
      <c r="AP109" t="s">
        <v>45193</v>
      </c>
      <c r="AQ109" t="s">
        <v>45194</v>
      </c>
      <c r="AR109" t="s">
        <v>45195</v>
      </c>
      <c r="AS109" t="s">
        <v>45196</v>
      </c>
      <c r="AT109" t="s">
        <v>45197</v>
      </c>
      <c r="AU109" t="s">
        <v>45198</v>
      </c>
      <c r="AV109" t="str">
        <f>IF(TblTaxCategory[[#This Row],[EN]]="",IF(TblTaxCategory[[#This Row],[EN]]="",TblTaxCategory[[#This Row],[DE]],TblTaxCategory[[#This Row],[EN]]),TblTaxCategory[[#This Row],[EN]])</f>
        <v>Malawi: Taxpayer Identification Number</v>
      </c>
      <c r="AW109" t="s">
        <v>37746</v>
      </c>
      <c r="AY109" t="s">
        <v>37705</v>
      </c>
      <c r="BT109" t="s">
        <v>37864</v>
      </c>
      <c r="BZ109" t="s">
        <v>37881</v>
      </c>
      <c r="GM109" t="s">
        <v>37867</v>
      </c>
      <c r="GN109" t="s">
        <v>34476</v>
      </c>
      <c r="GO109" t="s">
        <v>34476</v>
      </c>
      <c r="GP109" t="s">
        <v>34476</v>
      </c>
      <c r="GQ109" t="s">
        <v>34476</v>
      </c>
      <c r="GR109" s="219" t="s">
        <v>36580</v>
      </c>
      <c r="GS109" t="s">
        <v>34476</v>
      </c>
      <c r="GT109" t="s">
        <v>34476</v>
      </c>
      <c r="GU109" t="s">
        <v>37882</v>
      </c>
      <c r="GV109" t="s">
        <v>36461</v>
      </c>
      <c r="GW109" t="s">
        <v>34476</v>
      </c>
      <c r="GX109" t="s">
        <v>36748</v>
      </c>
      <c r="GY109" t="s">
        <v>34476</v>
      </c>
      <c r="HA109" t="s">
        <v>34476</v>
      </c>
      <c r="HB109" t="s">
        <v>37883</v>
      </c>
      <c r="HD109" t="s">
        <v>37883</v>
      </c>
      <c r="PE109" s="98"/>
      <c r="PF109" s="98"/>
      <c r="PG109" s="98"/>
      <c r="PH109" s="98"/>
      <c r="PI109" s="98"/>
      <c r="PJ109" s="98"/>
      <c r="PK109" s="98"/>
      <c r="PL109" s="98"/>
      <c r="PM109" s="98"/>
      <c r="PN109" s="98"/>
      <c r="PO109" s="98"/>
      <c r="PP109" s="98"/>
      <c r="PQ109" s="98"/>
      <c r="PR109" s="98"/>
      <c r="PS109" s="98"/>
      <c r="PT109" s="98"/>
      <c r="PU109" s="98"/>
      <c r="QR109" s="191"/>
      <c r="QT109" s="258">
        <v>103</v>
      </c>
      <c r="QZ109" s="195" t="s">
        <v>37884</v>
      </c>
      <c r="RD109" t="s">
        <v>37885</v>
      </c>
      <c r="RE109" t="s">
        <v>37886</v>
      </c>
    </row>
    <row r="110" spans="3:509" x14ac:dyDescent="0.3">
      <c r="C110" t="s">
        <v>37887</v>
      </c>
      <c r="D110" t="s">
        <v>37888</v>
      </c>
      <c r="E110" t="s">
        <v>37889</v>
      </c>
      <c r="AG110" t="s">
        <v>37759</v>
      </c>
      <c r="AH110" t="s">
        <v>37760</v>
      </c>
      <c r="AI110" t="s">
        <v>37761</v>
      </c>
      <c r="AJ110" t="s">
        <v>37762</v>
      </c>
      <c r="AK110" t="s">
        <v>37763</v>
      </c>
      <c r="AL110" t="s">
        <v>37764</v>
      </c>
      <c r="AM110" t="s">
        <v>37765</v>
      </c>
      <c r="AN110" t="s">
        <v>37766</v>
      </c>
      <c r="AO110" t="s">
        <v>37767</v>
      </c>
      <c r="AP110" t="s">
        <v>45199</v>
      </c>
      <c r="AQ110" t="s">
        <v>45200</v>
      </c>
      <c r="AR110" t="s">
        <v>45201</v>
      </c>
      <c r="AS110" t="s">
        <v>45202</v>
      </c>
      <c r="AT110" t="s">
        <v>45203</v>
      </c>
      <c r="AU110" t="s">
        <v>45204</v>
      </c>
      <c r="AV110" t="str">
        <f>IF(TblTaxCategory[[#This Row],[EN]]="",IF(TblTaxCategory[[#This Row],[EN]]="",TblTaxCategory[[#This Row],[DE]],TblTaxCategory[[#This Row],[EN]]),TblTaxCategory[[#This Row],[EN]])</f>
        <v>Malaysia : GST Number</v>
      </c>
      <c r="AW110" t="s">
        <v>37768</v>
      </c>
      <c r="AY110" t="s">
        <v>37725</v>
      </c>
      <c r="BT110" t="s">
        <v>37881</v>
      </c>
      <c r="BZ110" t="s">
        <v>37897</v>
      </c>
      <c r="GM110" t="s">
        <v>37884</v>
      </c>
      <c r="GN110" t="s">
        <v>34476</v>
      </c>
      <c r="GO110" t="s">
        <v>34476</v>
      </c>
      <c r="GP110" t="s">
        <v>34476</v>
      </c>
      <c r="GQ110" t="s">
        <v>34476</v>
      </c>
      <c r="GR110" t="s">
        <v>34476</v>
      </c>
      <c r="GS110" t="s">
        <v>34476</v>
      </c>
      <c r="GT110" t="s">
        <v>34476</v>
      </c>
      <c r="GU110" t="s">
        <v>37898</v>
      </c>
      <c r="GV110" t="s">
        <v>36485</v>
      </c>
      <c r="GW110" t="s">
        <v>34476</v>
      </c>
      <c r="GX110" t="s">
        <v>36778</v>
      </c>
      <c r="GY110" t="s">
        <v>34476</v>
      </c>
      <c r="GZ110" t="s">
        <v>36748</v>
      </c>
      <c r="HA110" t="s">
        <v>34476</v>
      </c>
      <c r="HB110" t="s">
        <v>37899</v>
      </c>
      <c r="HD110" t="s">
        <v>37899</v>
      </c>
      <c r="PE110" s="98"/>
      <c r="PF110" s="98"/>
      <c r="PG110" s="98"/>
      <c r="PH110" s="98"/>
      <c r="PI110" s="98"/>
      <c r="PJ110" s="98"/>
      <c r="PK110" s="98"/>
      <c r="PL110" s="98"/>
      <c r="PM110" s="98"/>
      <c r="PN110" s="98"/>
      <c r="PO110" s="98"/>
      <c r="PP110" s="98"/>
      <c r="PQ110" s="98"/>
      <c r="PR110" s="98"/>
      <c r="PS110" s="98"/>
      <c r="PT110" s="98"/>
      <c r="PU110" s="98"/>
      <c r="QR110" s="191"/>
      <c r="QT110" s="259">
        <v>104</v>
      </c>
      <c r="QZ110" s="195" t="s">
        <v>37900</v>
      </c>
      <c r="RD110" t="s">
        <v>37901</v>
      </c>
      <c r="RE110" t="s">
        <v>37902</v>
      </c>
    </row>
    <row r="111" spans="3:509" x14ac:dyDescent="0.3">
      <c r="C111" t="s">
        <v>37903</v>
      </c>
      <c r="D111" t="s">
        <v>37904</v>
      </c>
      <c r="E111" t="s">
        <v>37905</v>
      </c>
      <c r="AG111" t="s">
        <v>37768</v>
      </c>
      <c r="AH111" t="s">
        <v>37779</v>
      </c>
      <c r="AI111" t="s">
        <v>37780</v>
      </c>
      <c r="AJ111" t="s">
        <v>37781</v>
      </c>
      <c r="AL111" t="s">
        <v>37782</v>
      </c>
      <c r="AO111" t="s">
        <v>37783</v>
      </c>
      <c r="AP111" t="s">
        <v>45205</v>
      </c>
      <c r="AQ111" t="s">
        <v>45206</v>
      </c>
      <c r="AR111" t="s">
        <v>45207</v>
      </c>
      <c r="AS111" t="s">
        <v>45208</v>
      </c>
      <c r="AT111" t="s">
        <v>45209</v>
      </c>
      <c r="AU111" t="s">
        <v>45210</v>
      </c>
      <c r="AV111" t="str">
        <f>IF(TblTaxCategory[[#This Row],[EN]]="",IF(TblTaxCategory[[#This Row],[EN]]="",TblTaxCategory[[#This Row],[DE]],TblTaxCategory[[#This Row],[EN]]),TblTaxCategory[[#This Row],[EN]])</f>
        <v>Malaysia: Income Tax Number (ITN)</v>
      </c>
      <c r="AW111" t="s">
        <v>37784</v>
      </c>
      <c r="AY111" t="s">
        <v>37739</v>
      </c>
      <c r="BT111" t="s">
        <v>37897</v>
      </c>
      <c r="BZ111" t="s">
        <v>37910</v>
      </c>
      <c r="GM111" t="s">
        <v>37900</v>
      </c>
      <c r="GN111" t="s">
        <v>34476</v>
      </c>
      <c r="GO111" t="s">
        <v>34476</v>
      </c>
      <c r="GP111" t="s">
        <v>34476</v>
      </c>
      <c r="GQ111" t="s">
        <v>34476</v>
      </c>
      <c r="GR111" t="s">
        <v>34476</v>
      </c>
      <c r="GS111" t="s">
        <v>34476</v>
      </c>
      <c r="GT111" t="s">
        <v>34476</v>
      </c>
      <c r="GU111" t="s">
        <v>37911</v>
      </c>
      <c r="GV111" t="s">
        <v>35402</v>
      </c>
      <c r="GW111" t="s">
        <v>34476</v>
      </c>
      <c r="GX111" t="s">
        <v>36606</v>
      </c>
      <c r="GY111" t="s">
        <v>34476</v>
      </c>
      <c r="GZ111" t="s">
        <v>36778</v>
      </c>
      <c r="HA111" t="s">
        <v>34476</v>
      </c>
      <c r="HB111" t="s">
        <v>37912</v>
      </c>
      <c r="HD111" t="s">
        <v>37912</v>
      </c>
      <c r="PE111" s="98"/>
      <c r="PF111" s="98"/>
      <c r="PG111" s="98"/>
      <c r="PH111" s="98"/>
      <c r="PI111" s="98"/>
      <c r="PJ111" s="98"/>
      <c r="PK111" s="98"/>
      <c r="PL111" s="98"/>
      <c r="PM111" s="98"/>
      <c r="PN111" s="98"/>
      <c r="PO111" s="98"/>
      <c r="PP111" s="98"/>
      <c r="PQ111" s="98"/>
      <c r="PR111" s="98"/>
      <c r="PS111" s="98"/>
      <c r="PT111" s="98"/>
      <c r="PU111" s="98"/>
      <c r="QR111" s="191"/>
      <c r="QT111" s="258">
        <v>105</v>
      </c>
      <c r="QZ111" s="195" t="s">
        <v>36157</v>
      </c>
      <c r="RD111" t="s">
        <v>37913</v>
      </c>
      <c r="RE111" t="s">
        <v>37914</v>
      </c>
    </row>
    <row r="112" spans="3:509" x14ac:dyDescent="0.3">
      <c r="C112" t="s">
        <v>36496</v>
      </c>
      <c r="D112" t="s">
        <v>37915</v>
      </c>
      <c r="E112" t="s">
        <v>37916</v>
      </c>
      <c r="AG112" t="s">
        <v>37797</v>
      </c>
      <c r="AH112" t="s">
        <v>37798</v>
      </c>
      <c r="AI112" t="s">
        <v>37799</v>
      </c>
      <c r="AJ112" t="s">
        <v>37800</v>
      </c>
      <c r="AK112" t="s">
        <v>37801</v>
      </c>
      <c r="AL112" t="s">
        <v>37802</v>
      </c>
      <c r="AM112" t="s">
        <v>37803</v>
      </c>
      <c r="AN112" t="s">
        <v>37804</v>
      </c>
      <c r="AO112" t="s">
        <v>37805</v>
      </c>
      <c r="AP112" t="s">
        <v>45211</v>
      </c>
      <c r="AQ112" t="s">
        <v>45212</v>
      </c>
      <c r="AR112" t="s">
        <v>45213</v>
      </c>
      <c r="AS112" t="s">
        <v>45214</v>
      </c>
      <c r="AT112" t="s">
        <v>45215</v>
      </c>
      <c r="AU112" t="s">
        <v>45216</v>
      </c>
      <c r="AV112" t="str">
        <f>IF(TblTaxCategory[[#This Row],[EN]]="",IF(TblTaxCategory[[#This Row],[EN]]="",TblTaxCategory[[#This Row],[DE]],TblTaxCategory[[#This Row],[EN]]),TblTaxCategory[[#This Row],[EN]])</f>
        <v>Malta: VAT Registration Number</v>
      </c>
      <c r="AW112" t="s">
        <v>37797</v>
      </c>
      <c r="AY112" t="s">
        <v>37760</v>
      </c>
      <c r="BT112" t="s">
        <v>37910</v>
      </c>
      <c r="BZ112" t="s">
        <v>37921</v>
      </c>
      <c r="GM112" t="s">
        <v>34477</v>
      </c>
      <c r="GN112" t="s">
        <v>34476</v>
      </c>
      <c r="GO112" t="s">
        <v>34476</v>
      </c>
      <c r="GP112" t="s">
        <v>34476</v>
      </c>
      <c r="GQ112" t="s">
        <v>34476</v>
      </c>
      <c r="GR112" t="s">
        <v>34476</v>
      </c>
      <c r="GS112" t="s">
        <v>34476</v>
      </c>
      <c r="GT112" t="s">
        <v>34476</v>
      </c>
      <c r="GU112" t="s">
        <v>37922</v>
      </c>
      <c r="GV112" t="s">
        <v>36533</v>
      </c>
      <c r="GW112" t="s">
        <v>34476</v>
      </c>
      <c r="GX112" t="s">
        <v>36853</v>
      </c>
      <c r="GY112" t="s">
        <v>34476</v>
      </c>
      <c r="GZ112" t="s">
        <v>36800</v>
      </c>
      <c r="HA112" t="s">
        <v>34476</v>
      </c>
      <c r="HB112" t="s">
        <v>37923</v>
      </c>
      <c r="HD112" t="s">
        <v>37923</v>
      </c>
      <c r="PE112" s="98"/>
      <c r="PF112" s="98"/>
      <c r="PG112" s="98"/>
      <c r="PH112" s="98"/>
      <c r="PI112" s="98"/>
      <c r="PJ112" s="98"/>
      <c r="PK112" s="98"/>
      <c r="PL112" s="98"/>
      <c r="PM112" s="98"/>
      <c r="PN112" s="98"/>
      <c r="PO112" s="98"/>
      <c r="PP112" s="98"/>
      <c r="PQ112" s="98"/>
      <c r="PR112" s="98"/>
      <c r="PS112" s="98"/>
      <c r="PT112" s="98"/>
      <c r="PU112" s="98"/>
      <c r="QR112" s="191"/>
      <c r="QT112" s="259">
        <v>106</v>
      </c>
      <c r="QZ112" s="195" t="s">
        <v>37924</v>
      </c>
      <c r="RD112" t="s">
        <v>37925</v>
      </c>
      <c r="RE112" t="s">
        <v>37926</v>
      </c>
    </row>
    <row r="113" spans="3:473" x14ac:dyDescent="0.3">
      <c r="C113" t="s">
        <v>37927</v>
      </c>
      <c r="D113" t="s">
        <v>37928</v>
      </c>
      <c r="E113" t="s">
        <v>34952</v>
      </c>
      <c r="AG113" t="s">
        <v>37835</v>
      </c>
      <c r="AH113" t="s">
        <v>37836</v>
      </c>
      <c r="AI113" t="s">
        <v>37837</v>
      </c>
      <c r="AJ113" t="s">
        <v>37838</v>
      </c>
      <c r="AK113" t="s">
        <v>37839</v>
      </c>
      <c r="AL113" t="s">
        <v>37840</v>
      </c>
      <c r="AM113" t="s">
        <v>37841</v>
      </c>
      <c r="AN113" t="s">
        <v>37842</v>
      </c>
      <c r="AO113" t="s">
        <v>37843</v>
      </c>
      <c r="AP113" t="s">
        <v>45223</v>
      </c>
      <c r="AQ113" t="s">
        <v>45224</v>
      </c>
      <c r="AR113" t="s">
        <v>45225</v>
      </c>
      <c r="AS113" t="s">
        <v>45226</v>
      </c>
      <c r="AT113" t="s">
        <v>45227</v>
      </c>
      <c r="AU113" t="s">
        <v>45228</v>
      </c>
      <c r="AV113" t="str">
        <f>IF(TblTaxCategory[[#This Row],[EN]]="",IF(TblTaxCategory[[#This Row],[EN]]="",TblTaxCategory[[#This Row],[DE]],TblTaxCategory[[#This Row],[EN]]),TblTaxCategory[[#This Row],[EN]])</f>
        <v>Mauritius: Tax Account Number (TAN)</v>
      </c>
      <c r="AW113" t="s">
        <v>37844</v>
      </c>
      <c r="AY113" t="s">
        <v>37779</v>
      </c>
      <c r="BT113" t="s">
        <v>37921</v>
      </c>
      <c r="BZ113" t="s">
        <v>37938</v>
      </c>
      <c r="GM113" t="s">
        <v>35611</v>
      </c>
      <c r="GN113" t="s">
        <v>34476</v>
      </c>
      <c r="GO113" t="s">
        <v>34476</v>
      </c>
      <c r="GP113" t="s">
        <v>34476</v>
      </c>
      <c r="GQ113" t="s">
        <v>34476</v>
      </c>
      <c r="GR113" t="s">
        <v>34476</v>
      </c>
      <c r="GS113" t="s">
        <v>34476</v>
      </c>
      <c r="GT113" t="s">
        <v>34476</v>
      </c>
      <c r="GU113" t="s">
        <v>37939</v>
      </c>
      <c r="GV113" t="s">
        <v>36553</v>
      </c>
      <c r="GW113" t="s">
        <v>34476</v>
      </c>
      <c r="GX113" t="s">
        <v>36878</v>
      </c>
      <c r="GY113" t="s">
        <v>34476</v>
      </c>
      <c r="GZ113" t="s">
        <v>36606</v>
      </c>
      <c r="HA113" t="s">
        <v>34476</v>
      </c>
      <c r="HB113" t="s">
        <v>37940</v>
      </c>
      <c r="HD113" t="s">
        <v>37940</v>
      </c>
      <c r="PE113" s="98"/>
      <c r="PF113" s="98"/>
      <c r="PG113" s="98"/>
      <c r="PH113" s="98"/>
      <c r="PI113" s="98"/>
      <c r="PJ113" s="98"/>
      <c r="PK113" s="98"/>
      <c r="PL113" s="98"/>
      <c r="PM113" s="98"/>
      <c r="PN113" s="98"/>
      <c r="PO113" s="98"/>
      <c r="PP113" s="98"/>
      <c r="PQ113" s="98"/>
      <c r="PR113" s="98"/>
      <c r="PS113" s="98"/>
      <c r="PT113" s="98"/>
      <c r="PU113" s="98"/>
      <c r="QR113" s="191"/>
      <c r="QT113" s="258">
        <v>107</v>
      </c>
      <c r="QZ113" s="195" t="s">
        <v>37941</v>
      </c>
      <c r="RD113" t="s">
        <v>37942</v>
      </c>
      <c r="RE113" t="s">
        <v>34417</v>
      </c>
    </row>
    <row r="114" spans="3:473" x14ac:dyDescent="0.3">
      <c r="C114" t="s">
        <v>36517</v>
      </c>
      <c r="D114" t="s">
        <v>37943</v>
      </c>
      <c r="E114" t="s">
        <v>37815</v>
      </c>
      <c r="AG114" t="s">
        <v>37855</v>
      </c>
      <c r="AH114" t="s">
        <v>37856</v>
      </c>
      <c r="AI114" t="s">
        <v>37857</v>
      </c>
      <c r="AJ114" t="s">
        <v>37858</v>
      </c>
      <c r="AK114" t="s">
        <v>37858</v>
      </c>
      <c r="AL114" t="s">
        <v>37859</v>
      </c>
      <c r="AM114" t="s">
        <v>37860</v>
      </c>
      <c r="AN114" t="s">
        <v>37861</v>
      </c>
      <c r="AO114" t="s">
        <v>37862</v>
      </c>
      <c r="AP114" t="s">
        <v>45229</v>
      </c>
      <c r="AQ114" t="s">
        <v>45230</v>
      </c>
      <c r="AR114" t="s">
        <v>45231</v>
      </c>
      <c r="AS114" t="s">
        <v>45232</v>
      </c>
      <c r="AT114" t="s">
        <v>45233</v>
      </c>
      <c r="AU114" t="s">
        <v>45234</v>
      </c>
      <c r="AV114" t="str">
        <f>IF(TblTaxCategory[[#This Row],[EN]]="",IF(TblTaxCategory[[#This Row],[EN]]="",TblTaxCategory[[#This Row],[DE]],TblTaxCategory[[#This Row],[EN]]),TblTaxCategory[[#This Row],[EN]])</f>
        <v>Mexico: CURP Number</v>
      </c>
      <c r="AW114" t="s">
        <v>37863</v>
      </c>
      <c r="AY114" t="s">
        <v>37798</v>
      </c>
      <c r="BT114" t="s">
        <v>37938</v>
      </c>
      <c r="BZ114" t="s">
        <v>37947</v>
      </c>
      <c r="GM114" t="s">
        <v>36339</v>
      </c>
      <c r="GN114" t="s">
        <v>34476</v>
      </c>
      <c r="GO114" t="s">
        <v>34476</v>
      </c>
      <c r="GP114" t="s">
        <v>34476</v>
      </c>
      <c r="GQ114" t="s">
        <v>34476</v>
      </c>
      <c r="GR114" t="s">
        <v>34476</v>
      </c>
      <c r="GS114" t="s">
        <v>34476</v>
      </c>
      <c r="GT114" t="s">
        <v>34476</v>
      </c>
      <c r="GU114" t="s">
        <v>37948</v>
      </c>
      <c r="GV114" t="s">
        <v>36581</v>
      </c>
      <c r="GW114" t="s">
        <v>34476</v>
      </c>
      <c r="GX114" t="s">
        <v>36905</v>
      </c>
      <c r="GY114" t="s">
        <v>34476</v>
      </c>
      <c r="GZ114" t="s">
        <v>36853</v>
      </c>
      <c r="HA114" t="s">
        <v>34476</v>
      </c>
      <c r="HB114" t="s">
        <v>37949</v>
      </c>
      <c r="HD114" t="s">
        <v>37949</v>
      </c>
      <c r="PE114" s="98"/>
      <c r="PF114" s="98"/>
      <c r="PG114" s="98"/>
      <c r="PH114" s="98"/>
      <c r="PI114" s="98"/>
      <c r="PJ114" s="98"/>
      <c r="PK114" s="98"/>
      <c r="PL114" s="98"/>
      <c r="PM114" s="98"/>
      <c r="PN114" s="98"/>
      <c r="PO114" s="98"/>
      <c r="PP114" s="98"/>
      <c r="PQ114" s="98"/>
      <c r="PR114" s="98"/>
      <c r="PS114" s="98"/>
      <c r="PT114" s="98"/>
      <c r="PU114" s="98"/>
      <c r="QR114" s="191"/>
      <c r="QT114" s="259">
        <v>108</v>
      </c>
      <c r="QZ114" s="195" t="s">
        <v>35573</v>
      </c>
      <c r="RD114" t="s">
        <v>37950</v>
      </c>
      <c r="RE114" t="s">
        <v>37951</v>
      </c>
    </row>
    <row r="115" spans="3:473" x14ac:dyDescent="0.3">
      <c r="C115" t="s">
        <v>37952</v>
      </c>
      <c r="D115" t="s">
        <v>37953</v>
      </c>
      <c r="E115" t="s">
        <v>37954</v>
      </c>
      <c r="AG115" t="s">
        <v>37872</v>
      </c>
      <c r="AH115" t="s">
        <v>37873</v>
      </c>
      <c r="AI115" t="s">
        <v>37874</v>
      </c>
      <c r="AJ115" t="s">
        <v>37875</v>
      </c>
      <c r="AK115" t="s">
        <v>37875</v>
      </c>
      <c r="AL115" t="s">
        <v>37876</v>
      </c>
      <c r="AM115" t="s">
        <v>37877</v>
      </c>
      <c r="AN115" t="s">
        <v>37878</v>
      </c>
      <c r="AO115" t="s">
        <v>37879</v>
      </c>
      <c r="AP115" t="s">
        <v>45235</v>
      </c>
      <c r="AQ115" t="s">
        <v>45236</v>
      </c>
      <c r="AR115" t="s">
        <v>45237</v>
      </c>
      <c r="AS115" t="s">
        <v>45238</v>
      </c>
      <c r="AT115" t="s">
        <v>45239</v>
      </c>
      <c r="AU115" t="s">
        <v>45240</v>
      </c>
      <c r="AV115" t="str">
        <f>IF(TblTaxCategory[[#This Row],[EN]]="",IF(TblTaxCategory[[#This Row],[EN]]="",TblTaxCategory[[#This Row],[DE]],TblTaxCategory[[#This Row],[EN]]),TblTaxCategory[[#This Row],[EN]])</f>
        <v>Mexico: RFC Number</v>
      </c>
      <c r="AW115" t="s">
        <v>37880</v>
      </c>
      <c r="AY115" t="s">
        <v>37817</v>
      </c>
      <c r="BT115" t="s">
        <v>37947</v>
      </c>
      <c r="BZ115" t="s">
        <v>37965</v>
      </c>
      <c r="GM115" t="s">
        <v>36365</v>
      </c>
      <c r="GN115" t="s">
        <v>34476</v>
      </c>
      <c r="GO115" t="s">
        <v>34476</v>
      </c>
      <c r="GP115" t="s">
        <v>34476</v>
      </c>
      <c r="GQ115" t="s">
        <v>34476</v>
      </c>
      <c r="GR115" t="s">
        <v>34476</v>
      </c>
      <c r="GS115" t="s">
        <v>34476</v>
      </c>
      <c r="GT115" t="s">
        <v>34476</v>
      </c>
      <c r="GU115" t="s">
        <v>37966</v>
      </c>
      <c r="GV115" t="s">
        <v>36607</v>
      </c>
      <c r="GW115" t="s">
        <v>34476</v>
      </c>
      <c r="GX115" t="s">
        <v>36931</v>
      </c>
      <c r="GY115" t="s">
        <v>34476</v>
      </c>
      <c r="GZ115" t="s">
        <v>36878</v>
      </c>
      <c r="HA115" t="s">
        <v>34476</v>
      </c>
      <c r="HB115" t="s">
        <v>37967</v>
      </c>
      <c r="HD115" t="s">
        <v>37967</v>
      </c>
      <c r="PE115" s="98"/>
      <c r="PF115" s="98"/>
      <c r="PG115" s="98"/>
      <c r="PH115" s="98"/>
      <c r="PI115" s="98"/>
      <c r="PJ115" s="98"/>
      <c r="PK115" s="98"/>
      <c r="PL115" s="98"/>
      <c r="PM115" s="98"/>
      <c r="PN115" s="98"/>
      <c r="PO115" s="98"/>
      <c r="PP115" s="98"/>
      <c r="PQ115" s="98"/>
      <c r="PR115" s="98"/>
      <c r="PS115" s="98"/>
      <c r="PT115" s="98"/>
      <c r="PU115" s="98"/>
      <c r="QR115" s="191"/>
      <c r="QT115" s="258">
        <v>109</v>
      </c>
      <c r="QZ115" s="195" t="s">
        <v>34477</v>
      </c>
      <c r="RD115" t="s">
        <v>37968</v>
      </c>
      <c r="RE115" t="s">
        <v>34983</v>
      </c>
    </row>
    <row r="116" spans="3:473" x14ac:dyDescent="0.3">
      <c r="C116" t="s">
        <v>36543</v>
      </c>
      <c r="D116" t="s">
        <v>37969</v>
      </c>
      <c r="E116" t="s">
        <v>37970</v>
      </c>
      <c r="AG116" t="s">
        <v>37880</v>
      </c>
      <c r="AH116" t="s">
        <v>37890</v>
      </c>
      <c r="AI116" t="s">
        <v>37891</v>
      </c>
      <c r="AJ116" t="s">
        <v>37891</v>
      </c>
      <c r="AK116" t="s">
        <v>37892</v>
      </c>
      <c r="AL116" t="s">
        <v>37893</v>
      </c>
      <c r="AM116" t="s">
        <v>37894</v>
      </c>
      <c r="AN116" t="s">
        <v>37895</v>
      </c>
      <c r="AO116" t="s">
        <v>37896</v>
      </c>
      <c r="AP116" t="s">
        <v>45241</v>
      </c>
      <c r="AQ116" t="s">
        <v>45242</v>
      </c>
      <c r="AR116" t="s">
        <v>45243</v>
      </c>
      <c r="AS116" t="s">
        <v>45244</v>
      </c>
      <c r="AT116" t="s">
        <v>45245</v>
      </c>
      <c r="AU116" t="s">
        <v>45246</v>
      </c>
      <c r="AV116" t="str">
        <f>IF(TblTaxCategory[[#This Row],[EN]]="",IF(TblTaxCategory[[#This Row],[EN]]="",TblTaxCategory[[#This Row],[DE]],TblTaxCategory[[#This Row],[EN]]),TblTaxCategory[[#This Row],[EN]])</f>
        <v>Mexico: VAT Liability</v>
      </c>
      <c r="AW116" t="s">
        <v>37855</v>
      </c>
      <c r="AY116" t="s">
        <v>37836</v>
      </c>
      <c r="BT116" t="s">
        <v>37965</v>
      </c>
      <c r="BZ116" t="s">
        <v>37981</v>
      </c>
      <c r="GM116" t="s">
        <v>36392</v>
      </c>
      <c r="GN116" t="s">
        <v>34476</v>
      </c>
      <c r="GO116" t="s">
        <v>34476</v>
      </c>
      <c r="GP116" t="s">
        <v>34476</v>
      </c>
      <c r="GQ116" t="s">
        <v>34476</v>
      </c>
      <c r="GR116" t="s">
        <v>34476</v>
      </c>
      <c r="GS116" t="s">
        <v>34476</v>
      </c>
      <c r="GT116" t="s">
        <v>34476</v>
      </c>
      <c r="GU116" t="s">
        <v>37982</v>
      </c>
      <c r="GV116" t="s">
        <v>36636</v>
      </c>
      <c r="GW116" t="s">
        <v>34476</v>
      </c>
      <c r="GX116" t="s">
        <v>36958</v>
      </c>
      <c r="GY116" t="s">
        <v>34476</v>
      </c>
      <c r="GZ116" t="s">
        <v>36905</v>
      </c>
      <c r="HA116" t="s">
        <v>34476</v>
      </c>
      <c r="HB116" t="s">
        <v>37983</v>
      </c>
      <c r="HD116" t="s">
        <v>37983</v>
      </c>
      <c r="PE116" s="98"/>
      <c r="PF116" s="98"/>
      <c r="PG116" s="98"/>
      <c r="PH116" s="98"/>
      <c r="PI116" s="98"/>
      <c r="PJ116" s="98"/>
      <c r="PK116" s="98"/>
      <c r="PL116" s="98"/>
      <c r="PM116" s="98"/>
      <c r="PN116" s="98"/>
      <c r="PO116" s="98"/>
      <c r="PP116" s="98"/>
      <c r="PQ116" s="98"/>
      <c r="PR116" s="98"/>
      <c r="PS116" s="98"/>
      <c r="PT116" s="98"/>
      <c r="PU116" s="98"/>
      <c r="QR116" s="191"/>
      <c r="QT116" s="259">
        <v>110</v>
      </c>
      <c r="QZ116" s="195" t="s">
        <v>37984</v>
      </c>
      <c r="RD116" t="s">
        <v>37985</v>
      </c>
      <c r="RE116" t="s">
        <v>37986</v>
      </c>
    </row>
    <row r="117" spans="3:473" x14ac:dyDescent="0.3">
      <c r="C117" t="s">
        <v>34913</v>
      </c>
      <c r="D117" t="s">
        <v>37987</v>
      </c>
      <c r="E117" t="s">
        <v>34952</v>
      </c>
      <c r="AG117" t="s">
        <v>37906</v>
      </c>
      <c r="AH117" t="s">
        <v>37907</v>
      </c>
      <c r="AI117" t="s">
        <v>37907</v>
      </c>
      <c r="AJ117" t="s">
        <v>37907</v>
      </c>
      <c r="AK117" t="s">
        <v>37907</v>
      </c>
      <c r="AL117" t="s">
        <v>37907</v>
      </c>
      <c r="AM117" t="s">
        <v>37907</v>
      </c>
      <c r="AN117" t="s">
        <v>37908</v>
      </c>
      <c r="AO117" t="s">
        <v>37907</v>
      </c>
      <c r="AP117" t="s">
        <v>45247</v>
      </c>
      <c r="AQ117" t="s">
        <v>45248</v>
      </c>
      <c r="AR117" t="s">
        <v>45249</v>
      </c>
      <c r="AS117" t="s">
        <v>45250</v>
      </c>
      <c r="AT117" t="s">
        <v>45251</v>
      </c>
      <c r="AU117" t="s">
        <v>45252</v>
      </c>
      <c r="AV117" t="str">
        <f>IF(TblTaxCategory[[#This Row],[EN]]="",IF(TblTaxCategory[[#This Row],[EN]]="",TblTaxCategory[[#This Row],[DE]],TblTaxCategory[[#This Row],[EN]]),TblTaxCategory[[#This Row],[EN]])</f>
        <v>Moldova: Tax Identification Number</v>
      </c>
      <c r="AW117" t="s">
        <v>37909</v>
      </c>
      <c r="AY117" t="s">
        <v>37856</v>
      </c>
      <c r="BT117" t="s">
        <v>37981</v>
      </c>
      <c r="BZ117" t="s">
        <v>37997</v>
      </c>
      <c r="GM117" t="s">
        <v>36419</v>
      </c>
      <c r="GN117" t="s">
        <v>34476</v>
      </c>
      <c r="GO117" t="s">
        <v>34476</v>
      </c>
      <c r="GP117" t="s">
        <v>34476</v>
      </c>
      <c r="GQ117" t="s">
        <v>34476</v>
      </c>
      <c r="GR117" t="s">
        <v>34476</v>
      </c>
      <c r="GS117" t="s">
        <v>34476</v>
      </c>
      <c r="GT117" t="s">
        <v>34476</v>
      </c>
      <c r="GU117" t="s">
        <v>37998</v>
      </c>
      <c r="GV117" t="s">
        <v>36662</v>
      </c>
      <c r="GW117" t="s">
        <v>34476</v>
      </c>
      <c r="GX117" t="s">
        <v>36987</v>
      </c>
      <c r="GY117" t="s">
        <v>34476</v>
      </c>
      <c r="GZ117" t="s">
        <v>36931</v>
      </c>
      <c r="HA117" t="s">
        <v>34476</v>
      </c>
      <c r="HB117" t="s">
        <v>37999</v>
      </c>
      <c r="HD117" t="s">
        <v>37999</v>
      </c>
      <c r="PE117" s="98"/>
      <c r="PF117" s="98"/>
      <c r="PG117" s="98"/>
      <c r="PH117" s="98"/>
      <c r="PI117" s="98"/>
      <c r="PJ117" s="98"/>
      <c r="PK117" s="98"/>
      <c r="PL117" s="98"/>
      <c r="PM117" s="98"/>
      <c r="PN117" s="98"/>
      <c r="PO117" s="98"/>
      <c r="PP117" s="98"/>
      <c r="PQ117" s="98"/>
      <c r="PR117" s="98"/>
      <c r="PS117" s="98"/>
      <c r="PT117" s="98"/>
      <c r="PU117" s="98"/>
      <c r="QR117" s="191"/>
      <c r="QT117" s="258">
        <v>111</v>
      </c>
      <c r="QZ117" s="195" t="s">
        <v>36207</v>
      </c>
      <c r="RD117" t="s">
        <v>38000</v>
      </c>
      <c r="RE117" t="s">
        <v>35149</v>
      </c>
    </row>
    <row r="118" spans="3:473" x14ac:dyDescent="0.3">
      <c r="C118" t="s">
        <v>36564</v>
      </c>
      <c r="D118" t="s">
        <v>38001</v>
      </c>
      <c r="E118" t="s">
        <v>36273</v>
      </c>
      <c r="AG118" t="s">
        <v>37909</v>
      </c>
      <c r="AH118" t="s">
        <v>37917</v>
      </c>
      <c r="AI118" t="s">
        <v>37918</v>
      </c>
      <c r="AJ118" t="s">
        <v>37918</v>
      </c>
      <c r="AK118" t="s">
        <v>37918</v>
      </c>
      <c r="AL118" t="s">
        <v>37918</v>
      </c>
      <c r="AM118" t="s">
        <v>37918</v>
      </c>
      <c r="AN118" t="s">
        <v>37919</v>
      </c>
      <c r="AO118" t="s">
        <v>37918</v>
      </c>
      <c r="AP118" t="s">
        <v>45253</v>
      </c>
      <c r="AQ118" t="s">
        <v>45254</v>
      </c>
      <c r="AR118" t="s">
        <v>45255</v>
      </c>
      <c r="AS118" t="s">
        <v>45256</v>
      </c>
      <c r="AT118" t="s">
        <v>45257</v>
      </c>
      <c r="AU118" t="s">
        <v>45258</v>
      </c>
      <c r="AV118" t="str">
        <f>IF(TblTaxCategory[[#This Row],[EN]]="",IF(TblTaxCategory[[#This Row],[EN]]="",TblTaxCategory[[#This Row],[DE]],TblTaxCategory[[#This Row],[EN]]),TblTaxCategory[[#This Row],[EN]])</f>
        <v>Moldova: VAT registration Number</v>
      </c>
      <c r="AW118" t="s">
        <v>37920</v>
      </c>
      <c r="AY118" t="s">
        <v>37873</v>
      </c>
      <c r="BT118" t="s">
        <v>37997</v>
      </c>
      <c r="BZ118" t="s">
        <v>38011</v>
      </c>
      <c r="GM118" t="s">
        <v>36439</v>
      </c>
      <c r="GN118" t="s">
        <v>34476</v>
      </c>
      <c r="GO118" t="s">
        <v>34476</v>
      </c>
      <c r="GP118" t="s">
        <v>34476</v>
      </c>
      <c r="GQ118" t="s">
        <v>34476</v>
      </c>
      <c r="GR118" t="s">
        <v>34476</v>
      </c>
      <c r="GS118" t="s">
        <v>34476</v>
      </c>
      <c r="GT118" t="s">
        <v>34476</v>
      </c>
      <c r="GU118" t="s">
        <v>38012</v>
      </c>
      <c r="GV118" t="s">
        <v>36690</v>
      </c>
      <c r="GW118" t="s">
        <v>34476</v>
      </c>
      <c r="GX118" t="s">
        <v>37006</v>
      </c>
      <c r="GY118" t="s">
        <v>34476</v>
      </c>
      <c r="GZ118" t="s">
        <v>36958</v>
      </c>
      <c r="HA118" t="s">
        <v>34476</v>
      </c>
      <c r="HB118" t="s">
        <v>38013</v>
      </c>
      <c r="HD118" t="s">
        <v>38013</v>
      </c>
      <c r="PE118" s="98"/>
      <c r="PF118" s="98"/>
      <c r="PG118" s="98"/>
      <c r="PH118" s="98"/>
      <c r="PI118" s="98"/>
      <c r="PJ118" s="98"/>
      <c r="PK118" s="98"/>
      <c r="PL118" s="98"/>
      <c r="PM118" s="98"/>
      <c r="PN118" s="98"/>
      <c r="PO118" s="98"/>
      <c r="PP118" s="98"/>
      <c r="PQ118" s="98"/>
      <c r="PR118" s="98"/>
      <c r="PS118" s="98"/>
      <c r="PT118" s="98"/>
      <c r="PU118" s="98"/>
      <c r="QR118" s="191"/>
      <c r="QT118" s="259">
        <v>112</v>
      </c>
      <c r="QZ118" s="195" t="s">
        <v>35725</v>
      </c>
      <c r="RD118" t="s">
        <v>38014</v>
      </c>
      <c r="RE118" t="s">
        <v>35232</v>
      </c>
    </row>
    <row r="119" spans="3:473" x14ac:dyDescent="0.3">
      <c r="C119" t="s">
        <v>38015</v>
      </c>
      <c r="D119" t="s">
        <v>38016</v>
      </c>
      <c r="E119" t="s">
        <v>38017</v>
      </c>
      <c r="AG119" t="s">
        <v>37929</v>
      </c>
      <c r="AH119" t="s">
        <v>37930</v>
      </c>
      <c r="AI119" t="s">
        <v>37931</v>
      </c>
      <c r="AJ119" t="s">
        <v>37932</v>
      </c>
      <c r="AK119" t="s">
        <v>37933</v>
      </c>
      <c r="AL119" t="s">
        <v>37934</v>
      </c>
      <c r="AM119" t="s">
        <v>37935</v>
      </c>
      <c r="AN119" t="s">
        <v>37936</v>
      </c>
      <c r="AO119" t="s">
        <v>37937</v>
      </c>
      <c r="AP119" t="s">
        <v>45259</v>
      </c>
      <c r="AQ119" t="s">
        <v>45260</v>
      </c>
      <c r="AR119" t="s">
        <v>45261</v>
      </c>
      <c r="AS119" t="s">
        <v>45262</v>
      </c>
      <c r="AT119" t="s">
        <v>45263</v>
      </c>
      <c r="AU119" t="s">
        <v>45264</v>
      </c>
      <c r="AV119" t="str">
        <f>IF(TblTaxCategory[[#This Row],[EN]]="",IF(TblTaxCategory[[#This Row],[EN]]="",TblTaxCategory[[#This Row],[DE]],TblTaxCategory[[#This Row],[EN]]),TblTaxCategory[[#This Row],[EN]])</f>
        <v>Monaco: VAT Registration Number</v>
      </c>
      <c r="AW119" t="s">
        <v>37929</v>
      </c>
      <c r="AY119" t="s">
        <v>37890</v>
      </c>
      <c r="BT119" t="s">
        <v>38011</v>
      </c>
      <c r="BZ119" t="s">
        <v>38027</v>
      </c>
      <c r="GM119" t="s">
        <v>36462</v>
      </c>
      <c r="GN119" t="s">
        <v>34476</v>
      </c>
      <c r="GO119" t="s">
        <v>34476</v>
      </c>
      <c r="GP119" t="s">
        <v>34476</v>
      </c>
      <c r="GQ119" t="s">
        <v>34476</v>
      </c>
      <c r="GR119" t="s">
        <v>34476</v>
      </c>
      <c r="GS119" t="s">
        <v>34476</v>
      </c>
      <c r="GT119" t="s">
        <v>34476</v>
      </c>
      <c r="GU119" t="s">
        <v>38028</v>
      </c>
      <c r="GV119" t="s">
        <v>36719</v>
      </c>
      <c r="GW119" t="s">
        <v>34476</v>
      </c>
      <c r="GX119" t="s">
        <v>37032</v>
      </c>
      <c r="GY119" t="s">
        <v>34476</v>
      </c>
      <c r="GZ119" t="s">
        <v>36987</v>
      </c>
      <c r="HA119" t="s">
        <v>34476</v>
      </c>
      <c r="HB119" t="s">
        <v>38029</v>
      </c>
      <c r="HD119" t="s">
        <v>38029</v>
      </c>
      <c r="PE119" s="98"/>
      <c r="PF119" s="98"/>
      <c r="PG119" s="98"/>
      <c r="PH119" s="98"/>
      <c r="PI119" s="98"/>
      <c r="PJ119" s="98"/>
      <c r="PK119" s="98"/>
      <c r="PL119" s="98"/>
      <c r="PM119" s="98"/>
      <c r="PN119" s="98"/>
      <c r="PO119" s="98"/>
      <c r="PP119" s="98"/>
      <c r="PQ119" s="98"/>
      <c r="PR119" s="98"/>
      <c r="PS119" s="98"/>
      <c r="PT119" s="98"/>
      <c r="PU119" s="98"/>
      <c r="QR119" s="191"/>
      <c r="QT119" s="258">
        <v>113</v>
      </c>
      <c r="QZ119" s="195" t="s">
        <v>36315</v>
      </c>
      <c r="RD119" t="s">
        <v>38030</v>
      </c>
      <c r="RE119" t="s">
        <v>38031</v>
      </c>
    </row>
    <row r="120" spans="3:473" x14ac:dyDescent="0.3">
      <c r="C120" t="s">
        <v>34512</v>
      </c>
      <c r="D120" t="s">
        <v>38032</v>
      </c>
      <c r="E120" t="s">
        <v>38033</v>
      </c>
      <c r="AG120" t="s">
        <v>37944</v>
      </c>
      <c r="AI120" t="s">
        <v>37945</v>
      </c>
      <c r="AP120" t="s">
        <v>34476</v>
      </c>
      <c r="AQ120" t="s">
        <v>34476</v>
      </c>
      <c r="AR120" t="s">
        <v>34476</v>
      </c>
      <c r="AS120" t="s">
        <v>34476</v>
      </c>
      <c r="AT120" t="s">
        <v>34476</v>
      </c>
      <c r="AU120" t="s">
        <v>34476</v>
      </c>
      <c r="AV120" t="str">
        <f>IF(TblTaxCategory[[#This Row],[EN]]="",IF(TblTaxCategory[[#This Row],[EN]]="",TblTaxCategory[[#This Row],[DE]],TblTaxCategory[[#This Row],[EN]]),TblTaxCategory[[#This Row],[EN]])</f>
        <v>Montenegro: Tax Identification Number</v>
      </c>
      <c r="AW120" t="s">
        <v>37946</v>
      </c>
      <c r="AY120" t="s">
        <v>37907</v>
      </c>
      <c r="BT120" t="s">
        <v>38027</v>
      </c>
      <c r="BZ120" t="s">
        <v>38043</v>
      </c>
      <c r="GM120" t="s">
        <v>38044</v>
      </c>
      <c r="GN120" t="s">
        <v>34476</v>
      </c>
      <c r="GO120" t="s">
        <v>34476</v>
      </c>
      <c r="GP120" t="s">
        <v>34476</v>
      </c>
      <c r="GQ120" t="s">
        <v>34476</v>
      </c>
      <c r="GR120" t="s">
        <v>34476</v>
      </c>
      <c r="GS120" t="s">
        <v>34476</v>
      </c>
      <c r="GT120" t="s">
        <v>34476</v>
      </c>
      <c r="GU120" t="s">
        <v>38045</v>
      </c>
      <c r="GV120" t="s">
        <v>36747</v>
      </c>
      <c r="GW120" t="s">
        <v>34476</v>
      </c>
      <c r="GX120" t="s">
        <v>37058</v>
      </c>
      <c r="GY120" t="s">
        <v>34476</v>
      </c>
      <c r="GZ120" t="s">
        <v>37006</v>
      </c>
      <c r="HA120" t="s">
        <v>34476</v>
      </c>
      <c r="HB120" t="s">
        <v>38046</v>
      </c>
      <c r="HD120" t="s">
        <v>38046</v>
      </c>
      <c r="PE120" s="98"/>
      <c r="PF120" s="98"/>
      <c r="PG120" s="98"/>
      <c r="PH120" s="98"/>
      <c r="PI120" s="98"/>
      <c r="PJ120" s="98"/>
      <c r="PK120" s="98"/>
      <c r="PL120" s="98"/>
      <c r="PM120" s="98"/>
      <c r="PN120" s="98"/>
      <c r="PO120" s="98"/>
      <c r="PP120" s="98"/>
      <c r="PQ120" s="98"/>
      <c r="PR120" s="98"/>
      <c r="PS120" s="98"/>
      <c r="PT120" s="98"/>
      <c r="PU120" s="98"/>
      <c r="QR120" s="191"/>
      <c r="QT120" s="259">
        <v>114</v>
      </c>
      <c r="QZ120" s="195" t="s">
        <v>38047</v>
      </c>
      <c r="RD120" t="s">
        <v>38048</v>
      </c>
      <c r="RE120" t="s">
        <v>35291</v>
      </c>
    </row>
    <row r="121" spans="3:473" x14ac:dyDescent="0.3">
      <c r="C121" t="s">
        <v>38049</v>
      </c>
      <c r="D121" t="s">
        <v>38050</v>
      </c>
      <c r="E121" t="s">
        <v>38051</v>
      </c>
      <c r="AG121" t="s">
        <v>37816</v>
      </c>
      <c r="AH121" t="s">
        <v>37817</v>
      </c>
      <c r="AI121" t="s">
        <v>37818</v>
      </c>
      <c r="AJ121" t="s">
        <v>37819</v>
      </c>
      <c r="AK121" t="s">
        <v>37820</v>
      </c>
      <c r="AL121" t="s">
        <v>37821</v>
      </c>
      <c r="AM121" t="s">
        <v>37822</v>
      </c>
      <c r="AN121" t="s">
        <v>37823</v>
      </c>
      <c r="AO121" t="s">
        <v>37824</v>
      </c>
      <c r="AP121" t="s">
        <v>45217</v>
      </c>
      <c r="AQ121" t="s">
        <v>45218</v>
      </c>
      <c r="AR121" t="s">
        <v>45219</v>
      </c>
      <c r="AS121" t="s">
        <v>45220</v>
      </c>
      <c r="AT121" t="s">
        <v>45221</v>
      </c>
      <c r="AU121" t="s">
        <v>45222</v>
      </c>
      <c r="AV121" t="str">
        <f>IF(TblTaxCategory[[#This Row],[EN]]="",IF(TblTaxCategory[[#This Row],[EN]]="",TblTaxCategory[[#This Row],[DE]],TblTaxCategory[[#This Row],[EN]]),TblTaxCategory[[#This Row],[EN]])</f>
        <v>Morocco: Tax Identification Number</v>
      </c>
      <c r="AW121" t="s">
        <v>37825</v>
      </c>
      <c r="AY121" t="s">
        <v>37930</v>
      </c>
      <c r="BT121" t="s">
        <v>38043</v>
      </c>
      <c r="BZ121" t="s">
        <v>38059</v>
      </c>
      <c r="GM121" t="s">
        <v>36487</v>
      </c>
      <c r="GN121" t="s">
        <v>34476</v>
      </c>
      <c r="GO121" t="s">
        <v>34476</v>
      </c>
      <c r="GP121" t="s">
        <v>34476</v>
      </c>
      <c r="GQ121" t="s">
        <v>34476</v>
      </c>
      <c r="GR121" t="s">
        <v>34476</v>
      </c>
      <c r="GS121" t="s">
        <v>34476</v>
      </c>
      <c r="GT121" t="s">
        <v>34476</v>
      </c>
      <c r="GU121" t="s">
        <v>38060</v>
      </c>
      <c r="GV121" t="s">
        <v>36777</v>
      </c>
      <c r="GW121" t="s">
        <v>34476</v>
      </c>
      <c r="GX121" t="s">
        <v>36635</v>
      </c>
      <c r="GY121" t="s">
        <v>34476</v>
      </c>
      <c r="GZ121" t="s">
        <v>37032</v>
      </c>
      <c r="HA121" t="s">
        <v>34476</v>
      </c>
      <c r="HB121" t="s">
        <v>38061</v>
      </c>
      <c r="HD121" t="s">
        <v>38061</v>
      </c>
      <c r="PE121" s="98"/>
      <c r="PF121" s="98"/>
      <c r="PG121" s="98"/>
      <c r="PH121" s="98"/>
      <c r="PI121" s="98"/>
      <c r="PJ121" s="98"/>
      <c r="PK121" s="98"/>
      <c r="PL121" s="98"/>
      <c r="PM121" s="98"/>
      <c r="PN121" s="98"/>
      <c r="PO121" s="98"/>
      <c r="PP121" s="98"/>
      <c r="PQ121" s="98"/>
      <c r="PR121" s="98"/>
      <c r="PS121" s="98"/>
      <c r="PT121" s="98"/>
      <c r="PU121" s="98"/>
      <c r="QR121" s="191"/>
      <c r="QT121" s="258">
        <v>115</v>
      </c>
      <c r="QZ121" s="195" t="s">
        <v>38062</v>
      </c>
      <c r="RD121" t="s">
        <v>38063</v>
      </c>
      <c r="RE121" t="s">
        <v>38064</v>
      </c>
    </row>
    <row r="122" spans="3:473" x14ac:dyDescent="0.3">
      <c r="C122" t="s">
        <v>36591</v>
      </c>
      <c r="D122" t="s">
        <v>38065</v>
      </c>
      <c r="E122" t="s">
        <v>38066</v>
      </c>
      <c r="AG122" t="s">
        <v>37955</v>
      </c>
      <c r="AH122" t="s">
        <v>37956</v>
      </c>
      <c r="AI122" t="s">
        <v>37957</v>
      </c>
      <c r="AJ122" t="s">
        <v>37958</v>
      </c>
      <c r="AK122" t="s">
        <v>37959</v>
      </c>
      <c r="AL122" t="s">
        <v>37960</v>
      </c>
      <c r="AM122" t="s">
        <v>37961</v>
      </c>
      <c r="AN122" t="s">
        <v>37962</v>
      </c>
      <c r="AO122" t="s">
        <v>37963</v>
      </c>
      <c r="AP122" t="s">
        <v>45265</v>
      </c>
      <c r="AQ122" t="s">
        <v>45266</v>
      </c>
      <c r="AR122" t="s">
        <v>45267</v>
      </c>
      <c r="AS122" t="s">
        <v>45268</v>
      </c>
      <c r="AT122" t="s">
        <v>45269</v>
      </c>
      <c r="AU122" t="s">
        <v>45270</v>
      </c>
      <c r="AV122" t="str">
        <f>IF(TblTaxCategory[[#This Row],[EN]]="",IF(TblTaxCategory[[#This Row],[EN]]="",TblTaxCategory[[#This Row],[DE]],TblTaxCategory[[#This Row],[EN]]),TblTaxCategory[[#This Row],[EN]])</f>
        <v>Mozambique: Tax Number (NUIT)</v>
      </c>
      <c r="AW122" t="s">
        <v>37964</v>
      </c>
      <c r="AY122" t="s">
        <v>37945</v>
      </c>
      <c r="BT122" t="s">
        <v>38059</v>
      </c>
      <c r="BZ122" t="s">
        <v>38076</v>
      </c>
      <c r="GM122" t="s">
        <v>36508</v>
      </c>
      <c r="GN122" t="s">
        <v>34476</v>
      </c>
      <c r="GO122" t="s">
        <v>34476</v>
      </c>
      <c r="GP122" t="s">
        <v>34476</v>
      </c>
      <c r="GQ122" t="s">
        <v>34476</v>
      </c>
      <c r="GR122" t="s">
        <v>34476</v>
      </c>
      <c r="GS122" t="s">
        <v>34476</v>
      </c>
      <c r="GT122" t="s">
        <v>34476</v>
      </c>
      <c r="GU122" t="s">
        <v>38077</v>
      </c>
      <c r="GV122" t="s">
        <v>35449</v>
      </c>
      <c r="GW122" t="s">
        <v>34476</v>
      </c>
      <c r="GX122" t="s">
        <v>37109</v>
      </c>
      <c r="GY122" t="s">
        <v>34476</v>
      </c>
      <c r="GZ122" t="s">
        <v>37058</v>
      </c>
      <c r="HA122" t="s">
        <v>34476</v>
      </c>
      <c r="HB122" t="s">
        <v>38078</v>
      </c>
      <c r="HD122" t="s">
        <v>38078</v>
      </c>
      <c r="PE122" s="98"/>
      <c r="PF122" s="98"/>
      <c r="PG122" s="98"/>
      <c r="PH122" s="98"/>
      <c r="PI122" s="98"/>
      <c r="PJ122" s="98"/>
      <c r="PK122" s="98"/>
      <c r="PL122" s="98"/>
      <c r="PM122" s="98"/>
      <c r="PN122" s="98"/>
      <c r="PO122" s="98"/>
      <c r="PP122" s="98"/>
      <c r="PQ122" s="98"/>
      <c r="PR122" s="98"/>
      <c r="PS122" s="98"/>
      <c r="PT122" s="98"/>
      <c r="PU122" s="98"/>
      <c r="QR122" s="191"/>
      <c r="QT122" s="259">
        <v>116</v>
      </c>
      <c r="QZ122" s="195" t="s">
        <v>35611</v>
      </c>
      <c r="RD122" t="s">
        <v>38079</v>
      </c>
      <c r="RE122" t="s">
        <v>35351</v>
      </c>
    </row>
    <row r="123" spans="3:473" x14ac:dyDescent="0.3">
      <c r="C123" t="s">
        <v>36619</v>
      </c>
      <c r="D123" t="s">
        <v>38080</v>
      </c>
      <c r="E123" t="s">
        <v>38081</v>
      </c>
      <c r="AG123" t="s">
        <v>37971</v>
      </c>
      <c r="AH123" t="s">
        <v>37972</v>
      </c>
      <c r="AI123" t="s">
        <v>37973</v>
      </c>
      <c r="AJ123" t="s">
        <v>37974</v>
      </c>
      <c r="AK123" t="s">
        <v>37975</v>
      </c>
      <c r="AL123" t="s">
        <v>37976</v>
      </c>
      <c r="AM123" t="s">
        <v>37977</v>
      </c>
      <c r="AN123" t="s">
        <v>37978</v>
      </c>
      <c r="AO123" t="s">
        <v>37979</v>
      </c>
      <c r="AP123" t="s">
        <v>45271</v>
      </c>
      <c r="AQ123" t="s">
        <v>45272</v>
      </c>
      <c r="AR123" t="s">
        <v>45273</v>
      </c>
      <c r="AS123" t="s">
        <v>45274</v>
      </c>
      <c r="AT123" t="s">
        <v>45275</v>
      </c>
      <c r="AU123" t="s">
        <v>45276</v>
      </c>
      <c r="AV123" t="str">
        <f>IF(TblTaxCategory[[#This Row],[EN]]="",IF(TblTaxCategory[[#This Row],[EN]]="",TblTaxCategory[[#This Row],[DE]],TblTaxCategory[[#This Row],[EN]]),TblTaxCategory[[#This Row],[EN]])</f>
        <v>Namibia: VAT Registration Number</v>
      </c>
      <c r="AW123" t="s">
        <v>37980</v>
      </c>
      <c r="AY123" t="s">
        <v>37956</v>
      </c>
      <c r="BT123" t="s">
        <v>38076</v>
      </c>
      <c r="BZ123" t="s">
        <v>38092</v>
      </c>
      <c r="GM123" t="s">
        <v>35646</v>
      </c>
      <c r="GN123" t="s">
        <v>34476</v>
      </c>
      <c r="GO123" t="s">
        <v>34476</v>
      </c>
      <c r="GP123" t="s">
        <v>34476</v>
      </c>
      <c r="GQ123" t="s">
        <v>34476</v>
      </c>
      <c r="GR123" t="s">
        <v>34476</v>
      </c>
      <c r="GS123" t="s">
        <v>34476</v>
      </c>
      <c r="GT123" t="s">
        <v>34476</v>
      </c>
      <c r="GU123" t="s">
        <v>38093</v>
      </c>
      <c r="GV123" t="s">
        <v>35491</v>
      </c>
      <c r="GW123" t="s">
        <v>34476</v>
      </c>
      <c r="GX123" t="s">
        <v>37134</v>
      </c>
      <c r="GY123" t="s">
        <v>34476</v>
      </c>
      <c r="GZ123" t="s">
        <v>36635</v>
      </c>
      <c r="HA123" t="s">
        <v>34476</v>
      </c>
      <c r="HB123" t="s">
        <v>38094</v>
      </c>
      <c r="HD123" t="s">
        <v>38094</v>
      </c>
      <c r="PE123" s="98"/>
      <c r="PF123" s="98"/>
      <c r="PG123" s="98"/>
      <c r="PH123" s="98"/>
      <c r="PI123" s="98"/>
      <c r="PJ123" s="98"/>
      <c r="PK123" s="98"/>
      <c r="PL123" s="98"/>
      <c r="PM123" s="98"/>
      <c r="PN123" s="98"/>
      <c r="PO123" s="98"/>
      <c r="PP123" s="98"/>
      <c r="PQ123" s="98"/>
      <c r="PR123" s="98"/>
      <c r="PS123" s="98"/>
      <c r="PT123" s="98"/>
      <c r="PU123" s="98"/>
      <c r="QR123" s="191"/>
      <c r="QT123" s="258">
        <v>117</v>
      </c>
      <c r="QZ123" s="195" t="s">
        <v>36339</v>
      </c>
      <c r="RD123" t="s">
        <v>38095</v>
      </c>
      <c r="RE123" t="s">
        <v>35412</v>
      </c>
    </row>
    <row r="124" spans="3:473" x14ac:dyDescent="0.3">
      <c r="C124" t="s">
        <v>36646</v>
      </c>
      <c r="D124" t="s">
        <v>38096</v>
      </c>
      <c r="E124" t="s">
        <v>38097</v>
      </c>
      <c r="AG124" t="s">
        <v>38018</v>
      </c>
      <c r="AH124" t="s">
        <v>38019</v>
      </c>
      <c r="AI124" t="s">
        <v>38020</v>
      </c>
      <c r="AJ124" t="s">
        <v>38021</v>
      </c>
      <c r="AK124" t="s">
        <v>38022</v>
      </c>
      <c r="AL124" t="s">
        <v>38023</v>
      </c>
      <c r="AM124" t="s">
        <v>38024</v>
      </c>
      <c r="AN124" t="s">
        <v>38025</v>
      </c>
      <c r="AO124" t="s">
        <v>38026</v>
      </c>
      <c r="AP124" t="s">
        <v>45289</v>
      </c>
      <c r="AQ124" t="s">
        <v>45290</v>
      </c>
      <c r="AR124" t="s">
        <v>45291</v>
      </c>
      <c r="AS124" t="s">
        <v>45292</v>
      </c>
      <c r="AT124" t="s">
        <v>45293</v>
      </c>
      <c r="AU124" t="s">
        <v>45294</v>
      </c>
      <c r="AV124" t="str">
        <f>IF(TblTaxCategory[[#This Row],[EN]]="",IF(TblTaxCategory[[#This Row],[EN]]="",TblTaxCategory[[#This Row],[DE]],TblTaxCategory[[#This Row],[EN]]),TblTaxCategory[[#This Row],[EN]])</f>
        <v>Netherlands: BSN Number</v>
      </c>
      <c r="AW124" t="s">
        <v>38018</v>
      </c>
      <c r="AY124" t="s">
        <v>37972</v>
      </c>
      <c r="BT124" t="s">
        <v>38092</v>
      </c>
      <c r="BZ124" t="s">
        <v>38101</v>
      </c>
      <c r="GM124" t="s">
        <v>38102</v>
      </c>
      <c r="GN124" t="s">
        <v>34476</v>
      </c>
      <c r="GO124" t="s">
        <v>34476</v>
      </c>
      <c r="GP124" t="s">
        <v>34476</v>
      </c>
      <c r="GQ124" t="s">
        <v>34476</v>
      </c>
      <c r="GR124" t="s">
        <v>34476</v>
      </c>
      <c r="GS124" t="s">
        <v>34476</v>
      </c>
      <c r="GT124" t="s">
        <v>34476</v>
      </c>
      <c r="GU124" t="s">
        <v>38103</v>
      </c>
      <c r="GV124" t="s">
        <v>36852</v>
      </c>
      <c r="GW124" t="s">
        <v>34476</v>
      </c>
      <c r="GX124" t="s">
        <v>37160</v>
      </c>
      <c r="GY124" t="s">
        <v>34476</v>
      </c>
      <c r="GZ124" t="s">
        <v>37109</v>
      </c>
      <c r="HA124" t="s">
        <v>34476</v>
      </c>
      <c r="HB124" t="s">
        <v>38104</v>
      </c>
      <c r="HD124" t="s">
        <v>38104</v>
      </c>
      <c r="PE124" s="98"/>
      <c r="PF124" s="98"/>
      <c r="PG124" s="98"/>
      <c r="PH124" s="98"/>
      <c r="PI124" s="98"/>
      <c r="PJ124" s="98"/>
      <c r="PK124" s="98"/>
      <c r="PL124" s="98"/>
      <c r="PM124" s="98"/>
      <c r="PN124" s="98"/>
      <c r="PO124" s="98"/>
      <c r="PP124" s="98"/>
      <c r="PQ124" s="98"/>
      <c r="PR124" s="98"/>
      <c r="PS124" s="98"/>
      <c r="PT124" s="98"/>
      <c r="PU124" s="98"/>
      <c r="QR124" s="191"/>
      <c r="QT124" s="259">
        <v>118</v>
      </c>
      <c r="QZ124" s="195" t="s">
        <v>36365</v>
      </c>
      <c r="RD124" t="s">
        <v>38105</v>
      </c>
      <c r="RE124" t="s">
        <v>35459</v>
      </c>
    </row>
    <row r="125" spans="3:473" x14ac:dyDescent="0.3">
      <c r="C125" t="s">
        <v>38106</v>
      </c>
      <c r="D125" t="s">
        <v>38107</v>
      </c>
      <c r="E125" t="s">
        <v>38108</v>
      </c>
      <c r="AG125" t="s">
        <v>38034</v>
      </c>
      <c r="AH125" t="s">
        <v>38035</v>
      </c>
      <c r="AI125" t="s">
        <v>38036</v>
      </c>
      <c r="AJ125" t="s">
        <v>38037</v>
      </c>
      <c r="AK125" t="s">
        <v>38038</v>
      </c>
      <c r="AL125" t="s">
        <v>38039</v>
      </c>
      <c r="AM125" t="s">
        <v>38040</v>
      </c>
      <c r="AN125" t="s">
        <v>38041</v>
      </c>
      <c r="AO125" t="s">
        <v>38042</v>
      </c>
      <c r="AP125" t="s">
        <v>45295</v>
      </c>
      <c r="AQ125" t="s">
        <v>45296</v>
      </c>
      <c r="AR125" t="s">
        <v>45297</v>
      </c>
      <c r="AS125" t="s">
        <v>45298</v>
      </c>
      <c r="AT125" t="s">
        <v>45299</v>
      </c>
      <c r="AU125" t="s">
        <v>45300</v>
      </c>
      <c r="AV125" t="str">
        <f>IF(TblTaxCategory[[#This Row],[EN]]="",IF(TblTaxCategory[[#This Row],[EN]]="",TblTaxCategory[[#This Row],[DE]],TblTaxCategory[[#This Row],[EN]]),TblTaxCategory[[#This Row],[EN]])</f>
        <v>Netherlands: VAT Registration Number</v>
      </c>
      <c r="AW125" t="s">
        <v>38034</v>
      </c>
      <c r="AY125" t="s">
        <v>37989</v>
      </c>
      <c r="BT125" t="s">
        <v>38101</v>
      </c>
      <c r="BZ125" t="s">
        <v>38119</v>
      </c>
      <c r="GM125" t="s">
        <v>36555</v>
      </c>
      <c r="GN125" t="s">
        <v>34476</v>
      </c>
      <c r="GO125" t="s">
        <v>34476</v>
      </c>
      <c r="GP125" t="s">
        <v>34476</v>
      </c>
      <c r="GQ125" t="s">
        <v>34476</v>
      </c>
      <c r="GR125" t="s">
        <v>34476</v>
      </c>
      <c r="GS125" t="s">
        <v>34476</v>
      </c>
      <c r="GT125" t="s">
        <v>34476</v>
      </c>
      <c r="GU125" t="s">
        <v>38120</v>
      </c>
      <c r="GV125" t="s">
        <v>35531</v>
      </c>
      <c r="GW125" t="s">
        <v>34476</v>
      </c>
      <c r="GX125" t="s">
        <v>37187</v>
      </c>
      <c r="GY125" t="s">
        <v>34476</v>
      </c>
      <c r="GZ125" t="s">
        <v>37134</v>
      </c>
      <c r="HA125" t="s">
        <v>34476</v>
      </c>
      <c r="HB125" t="s">
        <v>38121</v>
      </c>
      <c r="HD125" t="s">
        <v>38121</v>
      </c>
      <c r="PE125" s="98"/>
      <c r="PF125" s="98"/>
      <c r="PG125" s="98"/>
      <c r="PH125" s="98"/>
      <c r="PI125" s="98"/>
      <c r="PJ125" s="98"/>
      <c r="PK125" s="98"/>
      <c r="PL125" s="98"/>
      <c r="PM125" s="98"/>
      <c r="PN125" s="98"/>
      <c r="PO125" s="98"/>
      <c r="PP125" s="98"/>
      <c r="PQ125" s="98"/>
      <c r="PR125" s="98"/>
      <c r="PS125" s="98"/>
      <c r="PT125" s="98"/>
      <c r="PU125" s="98"/>
      <c r="QR125" s="191"/>
      <c r="QT125" s="258">
        <v>119</v>
      </c>
      <c r="QZ125" s="195" t="s">
        <v>36392</v>
      </c>
      <c r="RD125" t="s">
        <v>38122</v>
      </c>
      <c r="RE125" t="s">
        <v>38123</v>
      </c>
    </row>
    <row r="126" spans="3:473" x14ac:dyDescent="0.3">
      <c r="C126" t="s">
        <v>38124</v>
      </c>
      <c r="D126" t="s">
        <v>38125</v>
      </c>
      <c r="E126" t="s">
        <v>38126</v>
      </c>
      <c r="AG126" t="s">
        <v>37988</v>
      </c>
      <c r="AH126" t="s">
        <v>37989</v>
      </c>
      <c r="AI126" t="s">
        <v>37990</v>
      </c>
      <c r="AJ126" t="s">
        <v>37991</v>
      </c>
      <c r="AK126" t="s">
        <v>37991</v>
      </c>
      <c r="AL126" t="s">
        <v>37992</v>
      </c>
      <c r="AM126" t="s">
        <v>37993</v>
      </c>
      <c r="AN126" t="s">
        <v>37994</v>
      </c>
      <c r="AO126" t="s">
        <v>37995</v>
      </c>
      <c r="AP126" t="s">
        <v>45277</v>
      </c>
      <c r="AQ126" t="s">
        <v>45278</v>
      </c>
      <c r="AR126" t="s">
        <v>45279</v>
      </c>
      <c r="AS126" t="s">
        <v>45280</v>
      </c>
      <c r="AT126" t="s">
        <v>45281</v>
      </c>
      <c r="AU126" t="s">
        <v>45282</v>
      </c>
      <c r="AV126" t="str">
        <f>IF(TblTaxCategory[[#This Row],[EN]]="",IF(TblTaxCategory[[#This Row],[EN]]="",TblTaxCategory[[#This Row],[DE]],TblTaxCategory[[#This Row],[EN]]),TblTaxCategory[[#This Row],[EN]])</f>
        <v>New Zealand: Goods &amp; Services Tax (GST)</v>
      </c>
      <c r="AW126" t="s">
        <v>37996</v>
      </c>
      <c r="AY126" t="s">
        <v>38002</v>
      </c>
      <c r="BT126" t="s">
        <v>38119</v>
      </c>
      <c r="BZ126" t="s">
        <v>38135</v>
      </c>
      <c r="GM126" t="s">
        <v>38136</v>
      </c>
      <c r="GN126" t="s">
        <v>34476</v>
      </c>
      <c r="GO126" t="s">
        <v>34476</v>
      </c>
      <c r="GP126" t="s">
        <v>34476</v>
      </c>
      <c r="GQ126" t="s">
        <v>34476</v>
      </c>
      <c r="GR126" t="s">
        <v>34476</v>
      </c>
      <c r="GS126" t="s">
        <v>34476</v>
      </c>
      <c r="GT126" t="s">
        <v>34476</v>
      </c>
      <c r="GU126" t="s">
        <v>38137</v>
      </c>
      <c r="GV126" t="s">
        <v>35575</v>
      </c>
      <c r="GW126" t="s">
        <v>34476</v>
      </c>
      <c r="GX126" t="s">
        <v>37212</v>
      </c>
      <c r="GY126" t="s">
        <v>34476</v>
      </c>
      <c r="GZ126" t="s">
        <v>37160</v>
      </c>
      <c r="HA126" t="s">
        <v>34476</v>
      </c>
      <c r="HB126" t="s">
        <v>38138</v>
      </c>
      <c r="HD126" t="s">
        <v>38138</v>
      </c>
      <c r="PE126" s="98"/>
      <c r="PF126" s="98"/>
      <c r="PG126" s="98"/>
      <c r="PH126" s="98"/>
      <c r="PI126" s="98"/>
      <c r="PJ126" s="98"/>
      <c r="PK126" s="98"/>
      <c r="PL126" s="98"/>
      <c r="PM126" s="98"/>
      <c r="PN126" s="98"/>
      <c r="PO126" s="98"/>
      <c r="PP126" s="98"/>
      <c r="PQ126" s="98"/>
      <c r="PR126" s="98"/>
      <c r="PS126" s="98"/>
      <c r="PT126" s="98"/>
      <c r="PU126" s="98"/>
      <c r="QR126" s="191"/>
      <c r="QT126" s="259">
        <v>120</v>
      </c>
      <c r="QZ126" s="195" t="s">
        <v>36439</v>
      </c>
      <c r="RD126" t="s">
        <v>38139</v>
      </c>
      <c r="RE126" t="s">
        <v>38140</v>
      </c>
    </row>
    <row r="127" spans="3:473" x14ac:dyDescent="0.3">
      <c r="C127" t="s">
        <v>36673</v>
      </c>
      <c r="D127" t="s">
        <v>38141</v>
      </c>
      <c r="E127" t="s">
        <v>38142</v>
      </c>
      <c r="AG127" t="s">
        <v>37996</v>
      </c>
      <c r="AH127" t="s">
        <v>38002</v>
      </c>
      <c r="AI127" t="s">
        <v>38003</v>
      </c>
      <c r="AJ127" t="s">
        <v>38004</v>
      </c>
      <c r="AK127" t="s">
        <v>38005</v>
      </c>
      <c r="AL127" t="s">
        <v>38006</v>
      </c>
      <c r="AM127" t="s">
        <v>38007</v>
      </c>
      <c r="AN127" t="s">
        <v>38008</v>
      </c>
      <c r="AO127" t="s">
        <v>38009</v>
      </c>
      <c r="AP127" t="s">
        <v>45283</v>
      </c>
      <c r="AQ127" t="s">
        <v>45284</v>
      </c>
      <c r="AR127" t="s">
        <v>45285</v>
      </c>
      <c r="AS127" t="s">
        <v>45286</v>
      </c>
      <c r="AT127" t="s">
        <v>45287</v>
      </c>
      <c r="AU127" t="s">
        <v>45288</v>
      </c>
      <c r="AV127" t="str">
        <f>IF(TblTaxCategory[[#This Row],[EN]]="",IF(TblTaxCategory[[#This Row],[EN]]="",TblTaxCategory[[#This Row],[DE]],TblTaxCategory[[#This Row],[EN]]),TblTaxCategory[[#This Row],[EN]])</f>
        <v>New Zealand: NZBN Number</v>
      </c>
      <c r="AW127" t="s">
        <v>38010</v>
      </c>
      <c r="AY127" t="s">
        <v>38152</v>
      </c>
      <c r="BT127" t="s">
        <v>38135</v>
      </c>
      <c r="BZ127" t="s">
        <v>38153</v>
      </c>
      <c r="GM127" t="s">
        <v>35727</v>
      </c>
      <c r="GN127" t="s">
        <v>34476</v>
      </c>
      <c r="GO127" t="s">
        <v>34476</v>
      </c>
      <c r="GP127" t="s">
        <v>34476</v>
      </c>
      <c r="GQ127" t="s">
        <v>34476</v>
      </c>
      <c r="GR127" t="s">
        <v>34476</v>
      </c>
      <c r="GS127" t="s">
        <v>34476</v>
      </c>
      <c r="GT127" t="s">
        <v>34476</v>
      </c>
      <c r="GU127" t="s">
        <v>38154</v>
      </c>
      <c r="GV127" t="s">
        <v>35614</v>
      </c>
      <c r="GW127" t="s">
        <v>34476</v>
      </c>
      <c r="GX127" t="s">
        <v>37237</v>
      </c>
      <c r="GY127" t="s">
        <v>34476</v>
      </c>
      <c r="GZ127" t="s">
        <v>37187</v>
      </c>
      <c r="HA127" t="s">
        <v>34476</v>
      </c>
      <c r="HB127" t="s">
        <v>38155</v>
      </c>
      <c r="HD127" t="s">
        <v>38155</v>
      </c>
      <c r="PE127" s="98"/>
      <c r="PF127" s="98"/>
      <c r="PG127" s="98"/>
      <c r="PH127" s="98"/>
      <c r="PI127" s="98"/>
      <c r="PJ127" s="98"/>
      <c r="PK127" s="98"/>
      <c r="PL127" s="98"/>
      <c r="PM127" s="98"/>
      <c r="PN127" s="98"/>
      <c r="PO127" s="98"/>
      <c r="PP127" s="98"/>
      <c r="PQ127" s="98"/>
      <c r="PR127" s="98"/>
      <c r="PS127" s="98"/>
      <c r="PT127" s="98"/>
      <c r="PU127" s="98"/>
      <c r="QR127" s="191"/>
      <c r="QT127" s="258">
        <v>121</v>
      </c>
      <c r="QZ127" s="195" t="s">
        <v>36462</v>
      </c>
      <c r="RD127" t="s">
        <v>38156</v>
      </c>
      <c r="RE127" t="s">
        <v>38157</v>
      </c>
    </row>
    <row r="128" spans="3:473" x14ac:dyDescent="0.3">
      <c r="C128" t="s">
        <v>36702</v>
      </c>
      <c r="D128" t="s">
        <v>38158</v>
      </c>
      <c r="E128" t="s">
        <v>38159</v>
      </c>
      <c r="AG128" t="s">
        <v>38052</v>
      </c>
      <c r="AH128" t="s">
        <v>38053</v>
      </c>
      <c r="AI128" t="s">
        <v>38054</v>
      </c>
      <c r="AJ128" t="s">
        <v>38055</v>
      </c>
      <c r="AL128" t="s">
        <v>38056</v>
      </c>
      <c r="AO128" t="s">
        <v>38057</v>
      </c>
      <c r="AP128" t="s">
        <v>45301</v>
      </c>
      <c r="AQ128" t="s">
        <v>45302</v>
      </c>
      <c r="AR128" t="s">
        <v>45303</v>
      </c>
      <c r="AS128" t="s">
        <v>45304</v>
      </c>
      <c r="AT128" t="s">
        <v>45305</v>
      </c>
      <c r="AU128" t="s">
        <v>45306</v>
      </c>
      <c r="AV128" t="str">
        <f>IF(TblTaxCategory[[#This Row],[EN]]="",IF(TblTaxCategory[[#This Row],[EN]]="",TblTaxCategory[[#This Row],[DE]],TblTaxCategory[[#This Row],[EN]]),TblTaxCategory[[#This Row],[EN]])</f>
        <v>Nigeria: Tax Identification Number</v>
      </c>
      <c r="AW128" t="s">
        <v>38058</v>
      </c>
      <c r="AY128" t="s">
        <v>38019</v>
      </c>
      <c r="BT128" t="s">
        <v>38153</v>
      </c>
      <c r="BZ128" t="s">
        <v>38161</v>
      </c>
      <c r="GM128" t="s">
        <v>38162</v>
      </c>
      <c r="GN128" t="s">
        <v>34476</v>
      </c>
      <c r="GO128" t="s">
        <v>34476</v>
      </c>
      <c r="GP128" t="s">
        <v>34476</v>
      </c>
      <c r="GQ128" t="s">
        <v>34476</v>
      </c>
      <c r="GR128" t="s">
        <v>34476</v>
      </c>
      <c r="GS128" t="s">
        <v>34476</v>
      </c>
      <c r="GT128" t="s">
        <v>34476</v>
      </c>
      <c r="GU128" t="s">
        <v>38163</v>
      </c>
      <c r="GV128" t="s">
        <v>35647</v>
      </c>
      <c r="GW128" t="s">
        <v>34476</v>
      </c>
      <c r="GX128" t="s">
        <v>38164</v>
      </c>
      <c r="GY128" t="s">
        <v>34476</v>
      </c>
      <c r="GZ128" t="s">
        <v>37212</v>
      </c>
      <c r="HA128" t="s">
        <v>34476</v>
      </c>
      <c r="HB128" t="s">
        <v>38165</v>
      </c>
      <c r="HD128" t="s">
        <v>38165</v>
      </c>
      <c r="PE128" s="98"/>
      <c r="PF128" s="98"/>
      <c r="PG128" s="98"/>
      <c r="PH128" s="98"/>
      <c r="PI128" s="98"/>
      <c r="PJ128" s="98"/>
      <c r="PK128" s="98"/>
      <c r="PL128" s="98"/>
      <c r="PM128" s="98"/>
      <c r="PN128" s="98"/>
      <c r="PO128" s="98"/>
      <c r="PP128" s="98"/>
      <c r="PQ128" s="98"/>
      <c r="PR128" s="98"/>
      <c r="PS128" s="98"/>
      <c r="PT128" s="98"/>
      <c r="PU128" s="98"/>
      <c r="QR128" s="191"/>
      <c r="QT128" s="259">
        <v>122</v>
      </c>
      <c r="QZ128" s="195" t="s">
        <v>35646</v>
      </c>
      <c r="RD128" t="s">
        <v>38166</v>
      </c>
      <c r="RE128" t="s">
        <v>38167</v>
      </c>
    </row>
    <row r="129" spans="3:473" x14ac:dyDescent="0.3">
      <c r="C129" t="s">
        <v>36759</v>
      </c>
      <c r="D129" t="s">
        <v>38168</v>
      </c>
      <c r="E129" t="s">
        <v>38169</v>
      </c>
      <c r="AG129" t="s">
        <v>38067</v>
      </c>
      <c r="AH129" t="s">
        <v>38068</v>
      </c>
      <c r="AI129" t="s">
        <v>38069</v>
      </c>
      <c r="AJ129" t="s">
        <v>38070</v>
      </c>
      <c r="AK129" t="s">
        <v>38071</v>
      </c>
      <c r="AL129" t="s">
        <v>38072</v>
      </c>
      <c r="AM129" t="s">
        <v>38073</v>
      </c>
      <c r="AN129" t="s">
        <v>38074</v>
      </c>
      <c r="AO129" t="s">
        <v>38075</v>
      </c>
      <c r="AP129" t="s">
        <v>45307</v>
      </c>
      <c r="AQ129" t="s">
        <v>45308</v>
      </c>
      <c r="AR129" t="s">
        <v>45309</v>
      </c>
      <c r="AS129" t="s">
        <v>45310</v>
      </c>
      <c r="AT129" t="s">
        <v>45311</v>
      </c>
      <c r="AU129" t="s">
        <v>45312</v>
      </c>
      <c r="AV129" t="str">
        <f>IF(TblTaxCategory[[#This Row],[EN]]="",IF(TblTaxCategory[[#This Row],[EN]]="",TblTaxCategory[[#This Row],[DE]],TblTaxCategory[[#This Row],[EN]]),TblTaxCategory[[#This Row],[EN]])</f>
        <v>NIP number or CM number</v>
      </c>
      <c r="AW129" t="s">
        <v>35309</v>
      </c>
      <c r="AY129" t="s">
        <v>38179</v>
      </c>
      <c r="BT129" t="s">
        <v>38161</v>
      </c>
      <c r="BZ129" t="s">
        <v>38180</v>
      </c>
      <c r="GM129" t="s">
        <v>37086</v>
      </c>
      <c r="GN129" t="s">
        <v>34476</v>
      </c>
      <c r="GO129" t="s">
        <v>34476</v>
      </c>
      <c r="GP129" t="s">
        <v>34476</v>
      </c>
      <c r="GQ129" t="s">
        <v>34476</v>
      </c>
      <c r="GR129" t="s">
        <v>34476</v>
      </c>
      <c r="GS129" t="s">
        <v>34476</v>
      </c>
      <c r="GT129" t="s">
        <v>34476</v>
      </c>
      <c r="GU129" t="s">
        <v>38181</v>
      </c>
      <c r="GV129" t="s">
        <v>35687</v>
      </c>
      <c r="GW129" t="s">
        <v>34476</v>
      </c>
      <c r="GX129" t="s">
        <v>38182</v>
      </c>
      <c r="GY129" t="s">
        <v>34476</v>
      </c>
      <c r="GZ129" t="s">
        <v>37237</v>
      </c>
      <c r="HA129" t="s">
        <v>34476</v>
      </c>
      <c r="HB129" t="s">
        <v>38183</v>
      </c>
      <c r="HD129" t="s">
        <v>38183</v>
      </c>
      <c r="PE129" s="98"/>
      <c r="PF129" s="98"/>
      <c r="PG129" s="98"/>
      <c r="PH129" s="98"/>
      <c r="PI129" s="98"/>
      <c r="PJ129" s="98"/>
      <c r="PK129" s="98"/>
      <c r="PL129" s="98"/>
      <c r="PM129" s="98"/>
      <c r="PN129" s="98"/>
      <c r="PO129" s="98"/>
      <c r="PP129" s="98"/>
      <c r="PQ129" s="98"/>
      <c r="PR129" s="98"/>
      <c r="PS129" s="98"/>
      <c r="PT129" s="98"/>
      <c r="PU129" s="98"/>
      <c r="QR129" s="191"/>
      <c r="QT129" s="258">
        <v>123</v>
      </c>
      <c r="QZ129" s="195" t="s">
        <v>38102</v>
      </c>
      <c r="RD129" t="s">
        <v>38184</v>
      </c>
      <c r="RE129" t="s">
        <v>38185</v>
      </c>
    </row>
    <row r="130" spans="3:473" x14ac:dyDescent="0.3">
      <c r="C130" t="s">
        <v>38186</v>
      </c>
      <c r="D130" t="s">
        <v>38187</v>
      </c>
      <c r="E130" t="s">
        <v>38188</v>
      </c>
      <c r="AG130" t="s">
        <v>38082</v>
      </c>
      <c r="AH130" t="s">
        <v>38083</v>
      </c>
      <c r="AI130" t="s">
        <v>38084</v>
      </c>
      <c r="AJ130" t="s">
        <v>38085</v>
      </c>
      <c r="AK130" t="s">
        <v>38086</v>
      </c>
      <c r="AL130" t="s">
        <v>38087</v>
      </c>
      <c r="AM130" t="s">
        <v>38088</v>
      </c>
      <c r="AN130" t="s">
        <v>38089</v>
      </c>
      <c r="AO130" t="s">
        <v>38090</v>
      </c>
      <c r="AP130" t="s">
        <v>45313</v>
      </c>
      <c r="AQ130" t="s">
        <v>45314</v>
      </c>
      <c r="AR130" t="s">
        <v>45315</v>
      </c>
      <c r="AS130" t="s">
        <v>45316</v>
      </c>
      <c r="AT130" t="s">
        <v>45317</v>
      </c>
      <c r="AU130" t="s">
        <v>45318</v>
      </c>
      <c r="AV130" t="str">
        <f>IF(TblTaxCategory[[#This Row],[EN]]="",IF(TblTaxCategory[[#This Row],[EN]]="",TblTaxCategory[[#This Row],[DE]],TblTaxCategory[[#This Row],[EN]]),TblTaxCategory[[#This Row],[EN]])</f>
        <v>North Korea:Business Registration number</v>
      </c>
      <c r="AW130" t="s">
        <v>38091</v>
      </c>
      <c r="AY130" t="s">
        <v>38035</v>
      </c>
      <c r="BT130" t="s">
        <v>38180</v>
      </c>
      <c r="BZ130" t="s">
        <v>38192</v>
      </c>
      <c r="GM130" t="s">
        <v>37110</v>
      </c>
      <c r="GN130" t="s">
        <v>34476</v>
      </c>
      <c r="GO130" t="s">
        <v>34476</v>
      </c>
      <c r="GP130" t="s">
        <v>34476</v>
      </c>
      <c r="GQ130" t="s">
        <v>34476</v>
      </c>
      <c r="GR130" t="s">
        <v>34476</v>
      </c>
      <c r="GS130" t="s">
        <v>34476</v>
      </c>
      <c r="GT130" t="s">
        <v>34476</v>
      </c>
      <c r="GU130" t="s">
        <v>38193</v>
      </c>
      <c r="GV130" t="s">
        <v>35729</v>
      </c>
      <c r="GW130" t="s">
        <v>34476</v>
      </c>
      <c r="GX130" t="s">
        <v>38194</v>
      </c>
      <c r="GY130" t="s">
        <v>34476</v>
      </c>
      <c r="GZ130" t="s">
        <v>38164</v>
      </c>
      <c r="HA130" t="s">
        <v>34476</v>
      </c>
      <c r="HB130" t="s">
        <v>38195</v>
      </c>
      <c r="HD130" t="s">
        <v>38195</v>
      </c>
      <c r="PE130" s="98"/>
      <c r="PF130" s="98"/>
      <c r="PG130" s="98"/>
      <c r="PH130" s="98"/>
      <c r="PI130" s="98"/>
      <c r="PJ130" s="98"/>
      <c r="PK130" s="98"/>
      <c r="PL130" s="98"/>
      <c r="PM130" s="98"/>
      <c r="PN130" s="98"/>
      <c r="PO130" s="98"/>
      <c r="PP130" s="98"/>
      <c r="PQ130" s="98"/>
      <c r="PR130" s="98"/>
      <c r="PS130" s="98"/>
      <c r="PT130" s="98"/>
      <c r="PU130" s="98"/>
      <c r="QR130" s="191"/>
      <c r="QT130" s="259">
        <v>124</v>
      </c>
      <c r="QZ130" s="195" t="s">
        <v>36555</v>
      </c>
      <c r="RD130" t="s">
        <v>38196</v>
      </c>
      <c r="RE130" t="s">
        <v>38197</v>
      </c>
    </row>
    <row r="131" spans="3:473" x14ac:dyDescent="0.3">
      <c r="C131" t="s">
        <v>36789</v>
      </c>
      <c r="D131" t="s">
        <v>38198</v>
      </c>
      <c r="E131" t="s">
        <v>38199</v>
      </c>
      <c r="AG131" t="s">
        <v>38098</v>
      </c>
      <c r="AH131" t="s">
        <v>38099</v>
      </c>
      <c r="AI131" t="s">
        <v>38099</v>
      </c>
      <c r="AP131" t="s">
        <v>45319</v>
      </c>
      <c r="AQ131" t="s">
        <v>45320</v>
      </c>
      <c r="AR131" t="s">
        <v>45321</v>
      </c>
      <c r="AS131" t="s">
        <v>45322</v>
      </c>
      <c r="AT131" t="s">
        <v>45323</v>
      </c>
      <c r="AU131" t="s">
        <v>45324</v>
      </c>
      <c r="AV131" t="str">
        <f>IF(TblTaxCategory[[#This Row],[EN]]="",IF(TblTaxCategory[[#This Row],[EN]]="",TblTaxCategory[[#This Row],[DE]],TblTaxCategory[[#This Row],[EN]]),TblTaxCategory[[#This Row],[EN]])</f>
        <v>Northern Ireland Protocol: VAT Reg. No.</v>
      </c>
      <c r="AW131" t="s">
        <v>38100</v>
      </c>
      <c r="AY131" t="s">
        <v>38053</v>
      </c>
      <c r="BT131" t="s">
        <v>38192</v>
      </c>
      <c r="BZ131" t="s">
        <v>38209</v>
      </c>
      <c r="GM131" t="s">
        <v>34693</v>
      </c>
      <c r="GN131" t="s">
        <v>34476</v>
      </c>
      <c r="GO131" t="s">
        <v>34476</v>
      </c>
      <c r="GP131" t="s">
        <v>34476</v>
      </c>
      <c r="GQ131" t="s">
        <v>34476</v>
      </c>
      <c r="GR131" t="s">
        <v>34476</v>
      </c>
      <c r="GS131" t="s">
        <v>34476</v>
      </c>
      <c r="GT131" t="s">
        <v>34476</v>
      </c>
      <c r="GU131" t="s">
        <v>38210</v>
      </c>
      <c r="GV131" t="s">
        <v>35767</v>
      </c>
      <c r="GW131" t="s">
        <v>34476</v>
      </c>
      <c r="GX131" t="s">
        <v>38211</v>
      </c>
      <c r="GY131" t="s">
        <v>34476</v>
      </c>
      <c r="GZ131" t="s">
        <v>38182</v>
      </c>
      <c r="HA131" t="s">
        <v>34476</v>
      </c>
      <c r="HB131" t="s">
        <v>38212</v>
      </c>
      <c r="HD131" t="s">
        <v>38212</v>
      </c>
      <c r="PE131" s="98"/>
      <c r="PF131" s="98"/>
      <c r="PG131" s="98"/>
      <c r="PH131" s="98"/>
      <c r="PI131" s="98"/>
      <c r="PJ131" s="98"/>
      <c r="PK131" s="98"/>
      <c r="PL131" s="98"/>
      <c r="PM131" s="98"/>
      <c r="PN131" s="98"/>
      <c r="PO131" s="98"/>
      <c r="PP131" s="98"/>
      <c r="PQ131" s="98"/>
      <c r="PR131" s="98"/>
      <c r="PS131" s="98"/>
      <c r="PT131" s="98"/>
      <c r="PU131" s="98"/>
      <c r="QR131" s="191"/>
      <c r="QT131" s="258">
        <v>125</v>
      </c>
      <c r="QZ131" s="195" t="s">
        <v>38213</v>
      </c>
      <c r="RD131" t="s">
        <v>38214</v>
      </c>
      <c r="RE131" t="s">
        <v>38215</v>
      </c>
    </row>
    <row r="132" spans="3:473" x14ac:dyDescent="0.3">
      <c r="C132" t="s">
        <v>38216</v>
      </c>
      <c r="D132" t="s">
        <v>38217</v>
      </c>
      <c r="E132" t="s">
        <v>38218</v>
      </c>
      <c r="AG132" t="s">
        <v>38127</v>
      </c>
      <c r="AH132" t="s">
        <v>38128</v>
      </c>
      <c r="AI132" t="s">
        <v>38129</v>
      </c>
      <c r="AJ132" t="s">
        <v>38112</v>
      </c>
      <c r="AK132" t="s">
        <v>38130</v>
      </c>
      <c r="AL132" t="s">
        <v>38131</v>
      </c>
      <c r="AM132" t="s">
        <v>38132</v>
      </c>
      <c r="AN132" t="s">
        <v>38133</v>
      </c>
      <c r="AO132" t="s">
        <v>38134</v>
      </c>
      <c r="AP132" t="s">
        <v>45331</v>
      </c>
      <c r="AQ132" t="s">
        <v>45332</v>
      </c>
      <c r="AR132" t="s">
        <v>45333</v>
      </c>
      <c r="AS132" t="s">
        <v>45334</v>
      </c>
      <c r="AT132" t="s">
        <v>45335</v>
      </c>
      <c r="AU132" t="s">
        <v>45336</v>
      </c>
      <c r="AV132" t="str">
        <f>IF(TblTaxCategory[[#This Row],[EN]]="",IF(TblTaxCategory[[#This Row],[EN]]="",TblTaxCategory[[#This Row],[DE]],TblTaxCategory[[#This Row],[EN]]),TblTaxCategory[[#This Row],[EN]])</f>
        <v>Norway : VAT number</v>
      </c>
      <c r="AW132" t="s">
        <v>38109</v>
      </c>
      <c r="AY132" t="s">
        <v>38068</v>
      </c>
      <c r="BT132" t="s">
        <v>38209</v>
      </c>
      <c r="BZ132" t="s">
        <v>38222</v>
      </c>
      <c r="GM132" t="s">
        <v>38223</v>
      </c>
      <c r="GN132" t="s">
        <v>34476</v>
      </c>
      <c r="GO132" t="s">
        <v>34476</v>
      </c>
      <c r="GP132" t="s">
        <v>34476</v>
      </c>
      <c r="GQ132" t="s">
        <v>34476</v>
      </c>
      <c r="GR132" t="s">
        <v>34476</v>
      </c>
      <c r="GS132" t="s">
        <v>34476</v>
      </c>
      <c r="GT132" t="s">
        <v>34476</v>
      </c>
      <c r="GU132" t="s">
        <v>38224</v>
      </c>
      <c r="GV132" t="s">
        <v>35801</v>
      </c>
      <c r="GW132" t="s">
        <v>34476</v>
      </c>
      <c r="GX132" t="s">
        <v>38225</v>
      </c>
      <c r="GY132" t="s">
        <v>34476</v>
      </c>
      <c r="GZ132" t="s">
        <v>37263</v>
      </c>
      <c r="HA132" t="s">
        <v>34476</v>
      </c>
      <c r="HB132" t="s">
        <v>38226</v>
      </c>
      <c r="HD132" t="s">
        <v>38226</v>
      </c>
      <c r="PE132" s="98"/>
      <c r="PF132" s="98"/>
      <c r="PG132" s="98"/>
      <c r="PH132" s="98"/>
      <c r="PI132" s="98"/>
      <c r="PJ132" s="98"/>
      <c r="PK132" s="98"/>
      <c r="PL132" s="98"/>
      <c r="PM132" s="98"/>
      <c r="PN132" s="98"/>
      <c r="PO132" s="98"/>
      <c r="PP132" s="98"/>
      <c r="PQ132" s="98"/>
      <c r="PR132" s="98"/>
      <c r="PS132" s="98"/>
      <c r="PT132" s="98"/>
      <c r="PU132" s="98"/>
      <c r="QR132" s="191"/>
      <c r="QT132" s="259">
        <v>126</v>
      </c>
      <c r="QZ132" s="195" t="s">
        <v>36582</v>
      </c>
      <c r="RD132" t="s">
        <v>38227</v>
      </c>
      <c r="RE132" t="s">
        <v>38228</v>
      </c>
    </row>
    <row r="133" spans="3:473" x14ac:dyDescent="0.3">
      <c r="C133" t="s">
        <v>38229</v>
      </c>
      <c r="D133" t="s">
        <v>38230</v>
      </c>
      <c r="E133" t="s">
        <v>38231</v>
      </c>
      <c r="AG133" t="s">
        <v>38109</v>
      </c>
      <c r="AH133" t="s">
        <v>38110</v>
      </c>
      <c r="AI133" t="s">
        <v>38111</v>
      </c>
      <c r="AJ133" t="s">
        <v>38112</v>
      </c>
      <c r="AK133" t="s">
        <v>38113</v>
      </c>
      <c r="AL133" t="s">
        <v>38114</v>
      </c>
      <c r="AM133" t="s">
        <v>38115</v>
      </c>
      <c r="AN133" t="s">
        <v>38116</v>
      </c>
      <c r="AO133" t="s">
        <v>38117</v>
      </c>
      <c r="AP133" t="s">
        <v>45325</v>
      </c>
      <c r="AQ133" t="s">
        <v>45326</v>
      </c>
      <c r="AR133" t="s">
        <v>45327</v>
      </c>
      <c r="AS133" t="s">
        <v>45328</v>
      </c>
      <c r="AT133" t="s">
        <v>45329</v>
      </c>
      <c r="AU133" t="s">
        <v>45330</v>
      </c>
      <c r="AV133" t="str">
        <f>IF(TblTaxCategory[[#This Row],[EN]]="",IF(TblTaxCategory[[#This Row],[EN]]="",TblTaxCategory[[#This Row],[DE]],TblTaxCategory[[#This Row],[EN]]),TblTaxCategory[[#This Row],[EN]])</f>
        <v>Norway: Tax Number</v>
      </c>
      <c r="AW133" t="s">
        <v>38118</v>
      </c>
      <c r="AY133" t="s">
        <v>38083</v>
      </c>
      <c r="BT133" t="s">
        <v>38222</v>
      </c>
      <c r="BZ133" t="s">
        <v>38241</v>
      </c>
      <c r="GM133" t="s">
        <v>37386</v>
      </c>
      <c r="GN133" t="s">
        <v>34476</v>
      </c>
      <c r="GO133" t="s">
        <v>34476</v>
      </c>
      <c r="GP133" t="s">
        <v>34476</v>
      </c>
      <c r="GQ133" t="s">
        <v>34476</v>
      </c>
      <c r="GR133" t="s">
        <v>34476</v>
      </c>
      <c r="GS133" t="s">
        <v>34476</v>
      </c>
      <c r="GT133" t="s">
        <v>34476</v>
      </c>
      <c r="GU133" t="s">
        <v>38242</v>
      </c>
      <c r="GV133" t="s">
        <v>37084</v>
      </c>
      <c r="GW133" t="s">
        <v>34476</v>
      </c>
      <c r="GX133" t="s">
        <v>37263</v>
      </c>
      <c r="GY133" t="s">
        <v>34476</v>
      </c>
      <c r="GZ133" t="s">
        <v>37291</v>
      </c>
      <c r="HA133" t="s">
        <v>34476</v>
      </c>
      <c r="HB133" t="s">
        <v>38243</v>
      </c>
      <c r="HD133" t="s">
        <v>38243</v>
      </c>
      <c r="PE133" s="98"/>
      <c r="PF133" s="98"/>
      <c r="PG133" s="98"/>
      <c r="PH133" s="98"/>
      <c r="PI133" s="98"/>
      <c r="PJ133" s="98"/>
      <c r="PK133" s="98"/>
      <c r="PL133" s="98"/>
      <c r="PM133" s="98"/>
      <c r="PN133" s="98"/>
      <c r="PO133" s="98"/>
      <c r="PP133" s="98"/>
      <c r="PQ133" s="98"/>
      <c r="PR133" s="98"/>
      <c r="PS133" s="98"/>
      <c r="PT133" s="98"/>
      <c r="PU133" s="98"/>
      <c r="QR133" s="191"/>
      <c r="QT133" s="258">
        <v>127</v>
      </c>
      <c r="QZ133" s="195" t="s">
        <v>38244</v>
      </c>
      <c r="RD133" t="s">
        <v>38245</v>
      </c>
      <c r="RE133" t="s">
        <v>38246</v>
      </c>
    </row>
    <row r="134" spans="3:473" x14ac:dyDescent="0.3">
      <c r="C134" t="s">
        <v>38247</v>
      </c>
      <c r="D134" t="s">
        <v>38248</v>
      </c>
      <c r="E134" t="s">
        <v>38249</v>
      </c>
      <c r="AG134" t="s">
        <v>38143</v>
      </c>
      <c r="AH134" t="s">
        <v>38144</v>
      </c>
      <c r="AI134" t="s">
        <v>38145</v>
      </c>
      <c r="AJ134" t="s">
        <v>38146</v>
      </c>
      <c r="AK134" t="s">
        <v>38147</v>
      </c>
      <c r="AL134" t="s">
        <v>38148</v>
      </c>
      <c r="AM134" t="s">
        <v>38149</v>
      </c>
      <c r="AN134" t="s">
        <v>38150</v>
      </c>
      <c r="AO134" t="s">
        <v>38151</v>
      </c>
      <c r="AP134" t="s">
        <v>45337</v>
      </c>
      <c r="AQ134" t="s">
        <v>45338</v>
      </c>
      <c r="AR134" t="s">
        <v>45339</v>
      </c>
      <c r="AS134" t="s">
        <v>45340</v>
      </c>
      <c r="AT134" t="s">
        <v>45341</v>
      </c>
      <c r="AU134" t="s">
        <v>45342</v>
      </c>
      <c r="AV134" t="str">
        <f>IF(TblTaxCategory[[#This Row],[EN]]="",IF(TblTaxCategory[[#This Row],[EN]]="",TblTaxCategory[[#This Row],[DE]],TblTaxCategory[[#This Row],[EN]]),TblTaxCategory[[#This Row],[EN]])</f>
        <v>Oman: VAT Registration Number</v>
      </c>
      <c r="AW134" t="s">
        <v>38143</v>
      </c>
      <c r="AY134" t="s">
        <v>38110</v>
      </c>
      <c r="BT134" t="s">
        <v>38241</v>
      </c>
      <c r="BZ134" t="s">
        <v>38260</v>
      </c>
      <c r="GM134" t="s">
        <v>38261</v>
      </c>
      <c r="GN134" t="s">
        <v>34476</v>
      </c>
      <c r="GO134" t="s">
        <v>34476</v>
      </c>
      <c r="GP134" t="s">
        <v>34476</v>
      </c>
      <c r="GQ134" t="s">
        <v>34476</v>
      </c>
      <c r="GR134" t="s">
        <v>34476</v>
      </c>
      <c r="GS134" t="s">
        <v>34476</v>
      </c>
      <c r="GT134" t="s">
        <v>34476</v>
      </c>
      <c r="GU134" t="s">
        <v>38262</v>
      </c>
      <c r="GV134" t="s">
        <v>35826</v>
      </c>
      <c r="GW134" t="s">
        <v>34476</v>
      </c>
      <c r="GX134" t="s">
        <v>37291</v>
      </c>
      <c r="GY134" t="s">
        <v>34476</v>
      </c>
      <c r="GZ134" t="s">
        <v>37316</v>
      </c>
      <c r="HA134" t="s">
        <v>34476</v>
      </c>
      <c r="HB134" t="s">
        <v>38263</v>
      </c>
      <c r="HD134" t="s">
        <v>38263</v>
      </c>
      <c r="PE134" s="98"/>
      <c r="PF134" s="98"/>
      <c r="PG134" s="98"/>
      <c r="PH134" s="98"/>
      <c r="PI134" s="98"/>
      <c r="PJ134" s="98"/>
      <c r="PK134" s="98"/>
      <c r="PL134" s="98"/>
      <c r="PM134" s="98"/>
      <c r="PN134" s="98"/>
      <c r="PO134" s="98"/>
      <c r="PP134" s="98"/>
      <c r="PQ134" s="98"/>
      <c r="PR134" s="98"/>
      <c r="PS134" s="98"/>
      <c r="PT134" s="98"/>
      <c r="PU134" s="98"/>
      <c r="QR134" s="191"/>
      <c r="QT134" s="259">
        <v>128</v>
      </c>
      <c r="QZ134" s="195" t="s">
        <v>35685</v>
      </c>
      <c r="RD134" t="s">
        <v>38264</v>
      </c>
      <c r="RE134" t="s">
        <v>38265</v>
      </c>
    </row>
    <row r="135" spans="3:473" x14ac:dyDescent="0.3">
      <c r="C135" t="s">
        <v>38266</v>
      </c>
      <c r="D135" t="s">
        <v>38267</v>
      </c>
      <c r="E135" t="s">
        <v>38268</v>
      </c>
      <c r="AG135" t="s">
        <v>38189</v>
      </c>
      <c r="AI135" t="s">
        <v>38190</v>
      </c>
      <c r="AP135" t="s">
        <v>34476</v>
      </c>
      <c r="AQ135" t="s">
        <v>34476</v>
      </c>
      <c r="AR135" t="s">
        <v>34476</v>
      </c>
      <c r="AS135" t="s">
        <v>34476</v>
      </c>
      <c r="AT135" t="s">
        <v>34476</v>
      </c>
      <c r="AU135" t="s">
        <v>34476</v>
      </c>
      <c r="AV135" t="str">
        <f>IF(TblTaxCategory[[#This Row],[EN]]="",IF(TblTaxCategory[[#This Row],[EN]]="",TblTaxCategory[[#This Row],[DE]],TblTaxCategory[[#This Row],[EN]]),TblTaxCategory[[#This Row],[EN]])</f>
        <v>Pakistan: Tax Identification Number</v>
      </c>
      <c r="AW135" t="s">
        <v>38191</v>
      </c>
      <c r="AY135" t="s">
        <v>38128</v>
      </c>
      <c r="BT135" t="s">
        <v>38260</v>
      </c>
      <c r="BZ135" t="s">
        <v>38277</v>
      </c>
      <c r="GM135" t="s">
        <v>38278</v>
      </c>
      <c r="GN135" t="s">
        <v>34476</v>
      </c>
      <c r="GO135" t="s">
        <v>34476</v>
      </c>
      <c r="GP135" t="s">
        <v>34476</v>
      </c>
      <c r="GQ135" t="s">
        <v>34476</v>
      </c>
      <c r="GR135" t="s">
        <v>34476</v>
      </c>
      <c r="GS135" t="s">
        <v>34476</v>
      </c>
      <c r="GT135" t="s">
        <v>34476</v>
      </c>
      <c r="GU135" t="s">
        <v>38279</v>
      </c>
      <c r="GV135" t="s">
        <v>35856</v>
      </c>
      <c r="GW135" t="s">
        <v>34476</v>
      </c>
      <c r="GX135" t="s">
        <v>37316</v>
      </c>
      <c r="GY135" t="s">
        <v>34476</v>
      </c>
      <c r="GZ135" t="s">
        <v>37344</v>
      </c>
      <c r="HA135" t="s">
        <v>34476</v>
      </c>
      <c r="HB135" t="s">
        <v>38280</v>
      </c>
      <c r="HD135" t="s">
        <v>38280</v>
      </c>
      <c r="PE135" s="98"/>
      <c r="PF135" s="98"/>
      <c r="PG135" s="98"/>
      <c r="PH135" s="98"/>
      <c r="PI135" s="98"/>
      <c r="PJ135" s="98"/>
      <c r="PK135" s="98"/>
      <c r="PL135" s="98"/>
      <c r="PM135" s="98"/>
      <c r="PN135" s="98"/>
      <c r="PO135" s="98"/>
      <c r="PP135" s="98"/>
      <c r="PQ135" s="98"/>
      <c r="PR135" s="98"/>
      <c r="PS135" s="98"/>
      <c r="PT135" s="98"/>
      <c r="PU135" s="98"/>
      <c r="QR135" s="191"/>
      <c r="QT135" s="258">
        <v>129</v>
      </c>
      <c r="QZ135" s="195" t="s">
        <v>36663</v>
      </c>
      <c r="RD135" t="s">
        <v>38281</v>
      </c>
      <c r="RE135" t="s">
        <v>38282</v>
      </c>
    </row>
    <row r="136" spans="3:473" x14ac:dyDescent="0.3">
      <c r="C136" t="s">
        <v>38283</v>
      </c>
      <c r="D136" t="s">
        <v>38284</v>
      </c>
      <c r="E136" t="s">
        <v>38285</v>
      </c>
      <c r="AG136" t="s">
        <v>38200</v>
      </c>
      <c r="AH136" t="s">
        <v>38201</v>
      </c>
      <c r="AI136" t="s">
        <v>38202</v>
      </c>
      <c r="AJ136" t="s">
        <v>38203</v>
      </c>
      <c r="AK136" t="s">
        <v>38203</v>
      </c>
      <c r="AL136" t="s">
        <v>38204</v>
      </c>
      <c r="AM136" t="s">
        <v>38205</v>
      </c>
      <c r="AN136" t="s">
        <v>38206</v>
      </c>
      <c r="AO136" t="s">
        <v>38207</v>
      </c>
      <c r="AP136" t="s">
        <v>45355</v>
      </c>
      <c r="AQ136" t="s">
        <v>45356</v>
      </c>
      <c r="AR136" t="s">
        <v>45357</v>
      </c>
      <c r="AS136" t="s">
        <v>45358</v>
      </c>
      <c r="AT136" t="s">
        <v>45355</v>
      </c>
      <c r="AU136" t="s">
        <v>45359</v>
      </c>
      <c r="AV136" t="str">
        <f>IF(TblTaxCategory[[#This Row],[EN]]="",IF(TblTaxCategory[[#This Row],[EN]]="",TblTaxCategory[[#This Row],[DE]],TblTaxCategory[[#This Row],[EN]]),TblTaxCategory[[#This Row],[EN]])</f>
        <v>Panama: RUC Number</v>
      </c>
      <c r="AW136" t="s">
        <v>38208</v>
      </c>
      <c r="AY136" t="s">
        <v>38144</v>
      </c>
      <c r="BT136" t="s">
        <v>38277</v>
      </c>
      <c r="BZ136" t="s">
        <v>38294</v>
      </c>
      <c r="GM136" t="s">
        <v>38295</v>
      </c>
      <c r="GN136" t="s">
        <v>34476</v>
      </c>
      <c r="GO136" t="s">
        <v>34476</v>
      </c>
      <c r="GP136" t="s">
        <v>34476</v>
      </c>
      <c r="GQ136" t="s">
        <v>34476</v>
      </c>
      <c r="GR136" t="s">
        <v>34476</v>
      </c>
      <c r="GS136" t="s">
        <v>34476</v>
      </c>
      <c r="GT136" t="s">
        <v>34476</v>
      </c>
      <c r="GU136" t="s">
        <v>38296</v>
      </c>
      <c r="GV136" t="s">
        <v>37159</v>
      </c>
      <c r="GW136" t="s">
        <v>34476</v>
      </c>
      <c r="GX136" t="s">
        <v>37344</v>
      </c>
      <c r="GY136" t="s">
        <v>34476</v>
      </c>
      <c r="GZ136" t="s">
        <v>37364</v>
      </c>
      <c r="HA136" t="s">
        <v>34476</v>
      </c>
      <c r="HB136" t="s">
        <v>38297</v>
      </c>
      <c r="HD136" t="s">
        <v>38297</v>
      </c>
      <c r="PE136" s="98"/>
      <c r="PF136" s="98"/>
      <c r="PG136" s="98"/>
      <c r="PH136" s="98"/>
      <c r="PI136" s="98"/>
      <c r="PJ136" s="98"/>
      <c r="PK136" s="98"/>
      <c r="PL136" s="98"/>
      <c r="PM136" s="98"/>
      <c r="PN136" s="98"/>
      <c r="PO136" s="98"/>
      <c r="PP136" s="98"/>
      <c r="PQ136" s="98"/>
      <c r="PR136" s="98"/>
      <c r="PS136" s="98"/>
      <c r="PT136" s="98"/>
      <c r="PU136" s="98"/>
      <c r="QR136" s="191"/>
      <c r="QT136" s="259">
        <v>130</v>
      </c>
      <c r="QZ136" s="195" t="s">
        <v>36692</v>
      </c>
      <c r="RD136" t="s">
        <v>38298</v>
      </c>
      <c r="RE136" t="s">
        <v>38299</v>
      </c>
    </row>
    <row r="137" spans="3:473" x14ac:dyDescent="0.3">
      <c r="C137" t="s">
        <v>36811</v>
      </c>
      <c r="D137" t="s">
        <v>38300</v>
      </c>
      <c r="E137" t="s">
        <v>38301</v>
      </c>
      <c r="AG137" t="s">
        <v>38219</v>
      </c>
      <c r="AI137" t="s">
        <v>38220</v>
      </c>
      <c r="AP137" t="s">
        <v>34476</v>
      </c>
      <c r="AQ137" t="s">
        <v>34476</v>
      </c>
      <c r="AR137" t="s">
        <v>34476</v>
      </c>
      <c r="AS137" t="s">
        <v>34476</v>
      </c>
      <c r="AT137" t="s">
        <v>34476</v>
      </c>
      <c r="AU137" t="s">
        <v>34476</v>
      </c>
      <c r="AV137" t="str">
        <f>IF(TblTaxCategory[[#This Row],[EN]]="",IF(TblTaxCategory[[#This Row],[EN]]="",TblTaxCategory[[#This Row],[DE]],TblTaxCategory[[#This Row],[EN]]),TblTaxCategory[[#This Row],[EN]])</f>
        <v>Paraguay: Tax Identification Number</v>
      </c>
      <c r="AW137" t="s">
        <v>38221</v>
      </c>
      <c r="AY137" t="s">
        <v>38171</v>
      </c>
      <c r="BT137" t="s">
        <v>38294</v>
      </c>
      <c r="BZ137" t="s">
        <v>38310</v>
      </c>
      <c r="GM137" t="s">
        <v>38311</v>
      </c>
      <c r="GN137" t="s">
        <v>34476</v>
      </c>
      <c r="GO137" t="s">
        <v>34476</v>
      </c>
      <c r="GP137" t="s">
        <v>34476</v>
      </c>
      <c r="GQ137" t="s">
        <v>34476</v>
      </c>
      <c r="GR137" t="s">
        <v>34476</v>
      </c>
      <c r="GS137" t="s">
        <v>34476</v>
      </c>
      <c r="GT137" t="s">
        <v>34476</v>
      </c>
      <c r="GU137" t="s">
        <v>36748</v>
      </c>
      <c r="GV137" t="s">
        <v>35885</v>
      </c>
      <c r="GW137" t="s">
        <v>34476</v>
      </c>
      <c r="GX137" t="s">
        <v>37364</v>
      </c>
      <c r="GY137" t="s">
        <v>34476</v>
      </c>
      <c r="GZ137" t="s">
        <v>37384</v>
      </c>
      <c r="HA137" t="s">
        <v>34476</v>
      </c>
      <c r="HB137" t="s">
        <v>38312</v>
      </c>
      <c r="HD137" t="s">
        <v>38312</v>
      </c>
      <c r="PE137" s="98"/>
      <c r="PF137" s="98"/>
      <c r="PG137" s="98"/>
      <c r="PH137" s="98"/>
      <c r="PI137" s="98"/>
      <c r="PJ137" s="98"/>
      <c r="PK137" s="98"/>
      <c r="PL137" s="98"/>
      <c r="PM137" s="98"/>
      <c r="PN137" s="98"/>
      <c r="PO137" s="98"/>
      <c r="PP137" s="98"/>
      <c r="PQ137" s="98"/>
      <c r="PR137" s="98"/>
      <c r="PS137" s="98"/>
      <c r="PT137" s="98"/>
      <c r="PU137" s="98"/>
      <c r="QR137" s="191"/>
      <c r="QT137" s="258">
        <v>131</v>
      </c>
      <c r="QZ137" s="195" t="s">
        <v>38313</v>
      </c>
      <c r="RD137" t="s">
        <v>38314</v>
      </c>
      <c r="RE137" t="s">
        <v>38315</v>
      </c>
    </row>
    <row r="138" spans="3:473" x14ac:dyDescent="0.3">
      <c r="C138" t="s">
        <v>36833</v>
      </c>
      <c r="D138" t="s">
        <v>38316</v>
      </c>
      <c r="E138" t="s">
        <v>38317</v>
      </c>
      <c r="AG138" t="s">
        <v>38232</v>
      </c>
      <c r="AH138" t="s">
        <v>38233</v>
      </c>
      <c r="AI138" t="s">
        <v>38234</v>
      </c>
      <c r="AJ138" t="s">
        <v>38235</v>
      </c>
      <c r="AK138" t="s">
        <v>38235</v>
      </c>
      <c r="AL138" t="s">
        <v>38236</v>
      </c>
      <c r="AM138" t="s">
        <v>38237</v>
      </c>
      <c r="AN138" t="s">
        <v>38238</v>
      </c>
      <c r="AO138" t="s">
        <v>38239</v>
      </c>
      <c r="AP138" t="s">
        <v>45360</v>
      </c>
      <c r="AQ138" t="s">
        <v>45361</v>
      </c>
      <c r="AR138" t="s">
        <v>45362</v>
      </c>
      <c r="AS138" t="s">
        <v>45363</v>
      </c>
      <c r="AT138" t="s">
        <v>45364</v>
      </c>
      <c r="AU138" t="s">
        <v>45365</v>
      </c>
      <c r="AV138" t="str">
        <f>IF(TblTaxCategory[[#This Row],[EN]]="",IF(TblTaxCategory[[#This Row],[EN]]="",TblTaxCategory[[#This Row],[DE]],TblTaxCategory[[#This Row],[EN]]),TblTaxCategory[[#This Row],[EN]])</f>
        <v>Peru: RUC Number</v>
      </c>
      <c r="AW138" t="s">
        <v>38240</v>
      </c>
      <c r="AY138" t="s">
        <v>38190</v>
      </c>
      <c r="BT138" t="s">
        <v>38310</v>
      </c>
      <c r="BZ138" t="s">
        <v>38326</v>
      </c>
      <c r="GM138" t="s">
        <v>38327</v>
      </c>
      <c r="GN138" t="s">
        <v>34476</v>
      </c>
      <c r="GO138" t="s">
        <v>34476</v>
      </c>
      <c r="GP138" t="s">
        <v>34476</v>
      </c>
      <c r="GQ138" t="s">
        <v>34476</v>
      </c>
      <c r="GR138" t="s">
        <v>34476</v>
      </c>
      <c r="GS138" t="s">
        <v>34476</v>
      </c>
      <c r="GT138" t="s">
        <v>34476</v>
      </c>
      <c r="GU138" t="s">
        <v>36778</v>
      </c>
      <c r="GV138" t="s">
        <v>35912</v>
      </c>
      <c r="GW138" t="s">
        <v>34476</v>
      </c>
      <c r="GX138" t="s">
        <v>37384</v>
      </c>
      <c r="GY138" t="s">
        <v>34476</v>
      </c>
      <c r="GZ138" t="s">
        <v>37410</v>
      </c>
      <c r="HA138" t="s">
        <v>34476</v>
      </c>
      <c r="HB138" t="s">
        <v>38328</v>
      </c>
      <c r="HD138" t="s">
        <v>38328</v>
      </c>
      <c r="PE138" s="98"/>
      <c r="PF138" s="98"/>
      <c r="PG138" s="98"/>
      <c r="PH138" s="98"/>
      <c r="PI138" s="98"/>
      <c r="PJ138" s="98"/>
      <c r="PK138" s="98"/>
      <c r="PL138" s="98"/>
      <c r="PM138" s="98"/>
      <c r="PN138" s="98"/>
      <c r="PO138" s="98"/>
      <c r="PP138" s="98"/>
      <c r="PQ138" s="98"/>
      <c r="PR138" s="98"/>
      <c r="PS138" s="98"/>
      <c r="PT138" s="98"/>
      <c r="PU138" s="98"/>
      <c r="QR138" s="191"/>
      <c r="QT138" s="259">
        <v>132</v>
      </c>
      <c r="QZ138" s="195" t="s">
        <v>35727</v>
      </c>
      <c r="RD138" t="s">
        <v>38329</v>
      </c>
      <c r="RE138" t="s">
        <v>38330</v>
      </c>
    </row>
    <row r="139" spans="3:473" x14ac:dyDescent="0.3">
      <c r="C139" t="s">
        <v>34590</v>
      </c>
      <c r="D139" t="s">
        <v>38331</v>
      </c>
      <c r="E139" t="s">
        <v>34952</v>
      </c>
      <c r="AG139" t="s">
        <v>38250</v>
      </c>
      <c r="AH139" t="s">
        <v>38251</v>
      </c>
      <c r="AI139" t="s">
        <v>38252</v>
      </c>
      <c r="AJ139" t="s">
        <v>38253</v>
      </c>
      <c r="AK139" t="s">
        <v>38254</v>
      </c>
      <c r="AL139" t="s">
        <v>38255</v>
      </c>
      <c r="AM139" t="s">
        <v>38256</v>
      </c>
      <c r="AN139" t="s">
        <v>38257</v>
      </c>
      <c r="AO139" t="s">
        <v>38258</v>
      </c>
      <c r="AP139" t="s">
        <v>45366</v>
      </c>
      <c r="AQ139" t="s">
        <v>45367</v>
      </c>
      <c r="AR139" t="s">
        <v>45368</v>
      </c>
      <c r="AS139" t="s">
        <v>45369</v>
      </c>
      <c r="AT139" t="s">
        <v>45370</v>
      </c>
      <c r="AU139" t="s">
        <v>45371</v>
      </c>
      <c r="AV139" t="str">
        <f>IF(TblTaxCategory[[#This Row],[EN]]="",IF(TblTaxCategory[[#This Row],[EN]]="",TblTaxCategory[[#This Row],[DE]],TblTaxCategory[[#This Row],[EN]]),TblTaxCategory[[#This Row],[EN]])</f>
        <v>Philippines: New Taxpayer ID Number</v>
      </c>
      <c r="AW139" t="s">
        <v>38259</v>
      </c>
      <c r="AY139" t="s">
        <v>38201</v>
      </c>
      <c r="BT139" t="s">
        <v>38326</v>
      </c>
      <c r="BZ139" t="s">
        <v>38341</v>
      </c>
      <c r="GM139" t="s">
        <v>38342</v>
      </c>
      <c r="GN139" t="s">
        <v>34476</v>
      </c>
      <c r="GO139" t="s">
        <v>34476</v>
      </c>
      <c r="GP139" t="s">
        <v>34476</v>
      </c>
      <c r="GQ139" t="s">
        <v>34476</v>
      </c>
      <c r="GR139" t="s">
        <v>34476</v>
      </c>
      <c r="GS139" t="s">
        <v>34476</v>
      </c>
      <c r="GT139" t="s">
        <v>34476</v>
      </c>
      <c r="GU139" t="s">
        <v>36800</v>
      </c>
      <c r="GV139" t="s">
        <v>35941</v>
      </c>
      <c r="GW139" t="s">
        <v>34476</v>
      </c>
      <c r="GX139" t="s">
        <v>37410</v>
      </c>
      <c r="GY139" t="s">
        <v>34476</v>
      </c>
      <c r="GZ139" t="s">
        <v>36661</v>
      </c>
      <c r="HA139" t="s">
        <v>34476</v>
      </c>
      <c r="HB139" t="s">
        <v>38343</v>
      </c>
      <c r="HD139" t="s">
        <v>38343</v>
      </c>
      <c r="PE139" s="98"/>
      <c r="PF139" s="98"/>
      <c r="PG139" s="98"/>
      <c r="PH139" s="98"/>
      <c r="PI139" s="98"/>
      <c r="PJ139" s="98"/>
      <c r="PK139" s="98"/>
      <c r="PL139" s="98"/>
      <c r="PM139" s="98"/>
      <c r="PN139" s="98"/>
      <c r="PO139" s="98"/>
      <c r="PP139" s="98"/>
      <c r="PQ139" s="98"/>
      <c r="PR139" s="98"/>
      <c r="PS139" s="98"/>
      <c r="PT139" s="98"/>
      <c r="PU139" s="98"/>
      <c r="QR139" s="191"/>
      <c r="QT139" s="258">
        <v>133</v>
      </c>
      <c r="QZ139" s="195" t="s">
        <v>38162</v>
      </c>
      <c r="RD139" t="s">
        <v>38344</v>
      </c>
      <c r="RE139" t="s">
        <v>38345</v>
      </c>
    </row>
    <row r="140" spans="3:473" x14ac:dyDescent="0.3">
      <c r="C140" t="s">
        <v>36862</v>
      </c>
      <c r="D140" t="s">
        <v>38346</v>
      </c>
      <c r="E140" t="s">
        <v>38347</v>
      </c>
      <c r="AG140" t="s">
        <v>38269</v>
      </c>
      <c r="AH140" t="s">
        <v>38270</v>
      </c>
      <c r="AI140" t="s">
        <v>38271</v>
      </c>
      <c r="AJ140" t="s">
        <v>38272</v>
      </c>
      <c r="AK140" t="s">
        <v>38272</v>
      </c>
      <c r="AL140" t="s">
        <v>38273</v>
      </c>
      <c r="AM140" t="s">
        <v>38274</v>
      </c>
      <c r="AN140" t="s">
        <v>38275</v>
      </c>
      <c r="AO140" t="s">
        <v>38276</v>
      </c>
      <c r="AP140" t="s">
        <v>45372</v>
      </c>
      <c r="AQ140" t="s">
        <v>45373</v>
      </c>
      <c r="AR140" t="s">
        <v>45374</v>
      </c>
      <c r="AS140" t="s">
        <v>45375</v>
      </c>
      <c r="AT140" t="s">
        <v>45372</v>
      </c>
      <c r="AU140" t="s">
        <v>45376</v>
      </c>
      <c r="AV140" t="str">
        <f>IF(TblTaxCategory[[#This Row],[EN]]="",IF(TblTaxCategory[[#This Row],[EN]]="",TblTaxCategory[[#This Row],[DE]],TblTaxCategory[[#This Row],[EN]]),TblTaxCategory[[#This Row],[EN]])</f>
        <v>Philippines: Taxpayer ID Number</v>
      </c>
      <c r="AW140" t="s">
        <v>38250</v>
      </c>
      <c r="AY140" t="s">
        <v>38220</v>
      </c>
      <c r="BT140" t="s">
        <v>38341</v>
      </c>
      <c r="BZ140" t="s">
        <v>38351</v>
      </c>
      <c r="GM140" t="s">
        <v>38352</v>
      </c>
      <c r="GN140" t="s">
        <v>34476</v>
      </c>
      <c r="GO140" t="s">
        <v>34476</v>
      </c>
      <c r="GP140" t="s">
        <v>34476</v>
      </c>
      <c r="GQ140" t="s">
        <v>34476</v>
      </c>
      <c r="GR140" t="s">
        <v>34476</v>
      </c>
      <c r="GS140" t="s">
        <v>34476</v>
      </c>
      <c r="GT140" t="s">
        <v>34476</v>
      </c>
      <c r="GU140" t="s">
        <v>36606</v>
      </c>
      <c r="GV140" t="s">
        <v>35968</v>
      </c>
      <c r="GW140" t="s">
        <v>34476</v>
      </c>
      <c r="GX140" t="s">
        <v>36661</v>
      </c>
      <c r="GY140" t="s">
        <v>34476</v>
      </c>
      <c r="GZ140" t="s">
        <v>36689</v>
      </c>
      <c r="HA140" t="s">
        <v>34476</v>
      </c>
      <c r="HB140" t="s">
        <v>38353</v>
      </c>
      <c r="HD140" t="s">
        <v>38353</v>
      </c>
      <c r="PE140" s="98"/>
      <c r="PF140" s="98"/>
      <c r="PG140" s="98"/>
      <c r="PH140" s="98"/>
      <c r="PI140" s="98"/>
      <c r="PJ140" s="98"/>
      <c r="PK140" s="98"/>
      <c r="PL140" s="98"/>
      <c r="PM140" s="98"/>
      <c r="PN140" s="98"/>
      <c r="PO140" s="98"/>
      <c r="PP140" s="98"/>
      <c r="PQ140" s="98"/>
      <c r="PR140" s="98"/>
      <c r="PS140" s="98"/>
      <c r="PT140" s="98"/>
      <c r="PU140" s="98"/>
      <c r="QR140" s="191"/>
      <c r="QT140" s="259">
        <v>134</v>
      </c>
      <c r="QZ140" s="195" t="s">
        <v>36906</v>
      </c>
      <c r="RD140" t="s">
        <v>38354</v>
      </c>
      <c r="RE140" t="s">
        <v>38355</v>
      </c>
    </row>
    <row r="141" spans="3:473" x14ac:dyDescent="0.3">
      <c r="C141" t="s">
        <v>36887</v>
      </c>
      <c r="D141" t="s">
        <v>38356</v>
      </c>
      <c r="E141" t="s">
        <v>38357</v>
      </c>
      <c r="AG141" t="s">
        <v>145</v>
      </c>
      <c r="AH141" t="s">
        <v>38286</v>
      </c>
      <c r="AI141" t="s">
        <v>38287</v>
      </c>
      <c r="AJ141" t="s">
        <v>38288</v>
      </c>
      <c r="AK141" t="s">
        <v>38289</v>
      </c>
      <c r="AL141" t="s">
        <v>38290</v>
      </c>
      <c r="AM141" t="s">
        <v>38291</v>
      </c>
      <c r="AN141" t="s">
        <v>38292</v>
      </c>
      <c r="AO141" t="s">
        <v>38293</v>
      </c>
      <c r="AP141" t="s">
        <v>45377</v>
      </c>
      <c r="AQ141" t="s">
        <v>45378</v>
      </c>
      <c r="AR141" t="s">
        <v>45379</v>
      </c>
      <c r="AS141" t="s">
        <v>45380</v>
      </c>
      <c r="AT141" t="s">
        <v>45381</v>
      </c>
      <c r="AU141" t="s">
        <v>45382</v>
      </c>
      <c r="AV141" t="str">
        <f>IF(TblTaxCategory[[#This Row],[EN]]="",IF(TblTaxCategory[[#This Row],[EN]]="",TblTaxCategory[[#This Row],[DE]],TblTaxCategory[[#This Row],[EN]]),TblTaxCategory[[#This Row],[EN]])</f>
        <v>Poland: NIP Number</v>
      </c>
      <c r="AW141" t="s">
        <v>148</v>
      </c>
      <c r="AY141" t="s">
        <v>38233</v>
      </c>
      <c r="BT141" t="s">
        <v>38351</v>
      </c>
      <c r="BZ141" t="s">
        <v>38368</v>
      </c>
      <c r="GM141" t="s">
        <v>38369</v>
      </c>
      <c r="GN141" t="s">
        <v>34476</v>
      </c>
      <c r="GO141" t="s">
        <v>34476</v>
      </c>
      <c r="GP141" t="s">
        <v>34476</v>
      </c>
      <c r="GQ141" t="s">
        <v>34476</v>
      </c>
      <c r="GR141" t="s">
        <v>34476</v>
      </c>
      <c r="GS141" t="s">
        <v>34476</v>
      </c>
      <c r="GT141" t="s">
        <v>34476</v>
      </c>
      <c r="GU141" t="s">
        <v>36853</v>
      </c>
      <c r="GV141" t="s">
        <v>35991</v>
      </c>
      <c r="GW141" t="s">
        <v>34476</v>
      </c>
      <c r="GX141" t="s">
        <v>37752</v>
      </c>
      <c r="GY141" t="s">
        <v>34476</v>
      </c>
      <c r="GZ141" t="s">
        <v>36718</v>
      </c>
      <c r="HA141" t="s">
        <v>34476</v>
      </c>
      <c r="HB141" t="s">
        <v>38370</v>
      </c>
      <c r="HD141" t="s">
        <v>38370</v>
      </c>
      <c r="PE141" s="98"/>
      <c r="PF141" s="98"/>
      <c r="PG141" s="98"/>
      <c r="PH141" s="98"/>
      <c r="PI141" s="98"/>
      <c r="PJ141" s="98"/>
      <c r="PK141" s="98"/>
      <c r="PL141" s="98"/>
      <c r="PM141" s="98"/>
      <c r="PN141" s="98"/>
      <c r="PO141" s="98"/>
      <c r="PP141" s="98"/>
      <c r="PQ141" s="98"/>
      <c r="PR141" s="98"/>
      <c r="PS141" s="98"/>
      <c r="PT141" s="98"/>
      <c r="PU141" s="98"/>
      <c r="QR141" s="191"/>
      <c r="QT141" s="258">
        <v>135</v>
      </c>
      <c r="QZ141" s="195" t="s">
        <v>38371</v>
      </c>
      <c r="RD141" t="s">
        <v>38372</v>
      </c>
      <c r="RE141" t="s">
        <v>38373</v>
      </c>
    </row>
    <row r="142" spans="3:473" x14ac:dyDescent="0.3">
      <c r="C142" t="s">
        <v>38374</v>
      </c>
      <c r="D142" t="s">
        <v>38375</v>
      </c>
      <c r="E142" t="s">
        <v>38376</v>
      </c>
      <c r="AG142" t="s">
        <v>148</v>
      </c>
      <c r="AH142" t="s">
        <v>38302</v>
      </c>
      <c r="AI142" t="s">
        <v>38303</v>
      </c>
      <c r="AJ142" t="s">
        <v>38304</v>
      </c>
      <c r="AK142" t="s">
        <v>38305</v>
      </c>
      <c r="AL142" t="s">
        <v>38306</v>
      </c>
      <c r="AM142" t="s">
        <v>38307</v>
      </c>
      <c r="AN142" t="s">
        <v>38308</v>
      </c>
      <c r="AO142" t="s">
        <v>38309</v>
      </c>
      <c r="AP142" t="s">
        <v>45383</v>
      </c>
      <c r="AQ142" t="s">
        <v>45384</v>
      </c>
      <c r="AR142" t="s">
        <v>45385</v>
      </c>
      <c r="AS142" t="s">
        <v>45386</v>
      </c>
      <c r="AT142" t="s">
        <v>45387</v>
      </c>
      <c r="AU142" t="s">
        <v>45388</v>
      </c>
      <c r="AV142" t="str">
        <f>IF(TblTaxCategory[[#This Row],[EN]]="",IF(TblTaxCategory[[#This Row],[EN]]="",TblTaxCategory[[#This Row],[DE]],TblTaxCategory[[#This Row],[EN]]),TblTaxCategory[[#This Row],[EN]])</f>
        <v>Poland: VAT Registration Number</v>
      </c>
      <c r="AW142" t="s">
        <v>145</v>
      </c>
      <c r="AY142" t="s">
        <v>38251</v>
      </c>
      <c r="BT142" t="s">
        <v>38368</v>
      </c>
      <c r="BZ142" t="s">
        <v>38386</v>
      </c>
      <c r="GM142" t="s">
        <v>38387</v>
      </c>
      <c r="GN142" t="s">
        <v>34476</v>
      </c>
      <c r="GO142" t="s">
        <v>34476</v>
      </c>
      <c r="GP142" t="s">
        <v>34476</v>
      </c>
      <c r="GQ142" t="s">
        <v>34476</v>
      </c>
      <c r="GR142" t="s">
        <v>34476</v>
      </c>
      <c r="GS142" t="s">
        <v>34476</v>
      </c>
      <c r="GT142" t="s">
        <v>34476</v>
      </c>
      <c r="GU142" t="s">
        <v>36878</v>
      </c>
      <c r="GV142" t="s">
        <v>36020</v>
      </c>
      <c r="GW142" t="s">
        <v>34476</v>
      </c>
      <c r="GX142" t="s">
        <v>38388</v>
      </c>
      <c r="GY142" t="s">
        <v>34476</v>
      </c>
      <c r="GZ142" t="s">
        <v>36746</v>
      </c>
      <c r="HA142" t="s">
        <v>34476</v>
      </c>
      <c r="HB142" t="s">
        <v>38389</v>
      </c>
      <c r="HD142" t="s">
        <v>38389</v>
      </c>
      <c r="PE142" s="98"/>
      <c r="PF142" s="98"/>
      <c r="PG142" s="98"/>
      <c r="PH142" s="98"/>
      <c r="PI142" s="98"/>
      <c r="PJ142" s="98"/>
      <c r="PK142" s="98"/>
      <c r="PL142" s="98"/>
      <c r="PM142" s="98"/>
      <c r="PN142" s="98"/>
      <c r="PO142" s="98"/>
      <c r="PP142" s="98"/>
      <c r="PQ142" s="98"/>
      <c r="PR142" s="98"/>
      <c r="PS142" s="98"/>
      <c r="PT142" s="98"/>
      <c r="PU142" s="98"/>
      <c r="QR142" s="191"/>
      <c r="QT142" s="259">
        <v>136</v>
      </c>
      <c r="QZ142" s="195" t="s">
        <v>35989</v>
      </c>
      <c r="RD142" t="s">
        <v>38390</v>
      </c>
      <c r="RE142" t="s">
        <v>38391</v>
      </c>
    </row>
    <row r="143" spans="3:473" x14ac:dyDescent="0.3">
      <c r="C143" t="s">
        <v>38392</v>
      </c>
      <c r="D143" t="s">
        <v>38393</v>
      </c>
      <c r="E143" t="s">
        <v>38394</v>
      </c>
      <c r="AG143" t="s">
        <v>38318</v>
      </c>
      <c r="AH143" t="s">
        <v>38319</v>
      </c>
      <c r="AI143" t="s">
        <v>38320</v>
      </c>
      <c r="AJ143" t="s">
        <v>38321</v>
      </c>
      <c r="AK143" t="s">
        <v>38321</v>
      </c>
      <c r="AL143" t="s">
        <v>38322</v>
      </c>
      <c r="AM143" t="s">
        <v>38323</v>
      </c>
      <c r="AN143" t="s">
        <v>38324</v>
      </c>
      <c r="AO143" t="s">
        <v>38325</v>
      </c>
      <c r="AP143" t="s">
        <v>45389</v>
      </c>
      <c r="AQ143" t="s">
        <v>45390</v>
      </c>
      <c r="AR143" t="s">
        <v>45391</v>
      </c>
      <c r="AS143" t="s">
        <v>45392</v>
      </c>
      <c r="AT143" t="s">
        <v>45389</v>
      </c>
      <c r="AU143" t="s">
        <v>45393</v>
      </c>
      <c r="AV143" t="str">
        <f>IF(TblTaxCategory[[#This Row],[EN]]="",IF(TblTaxCategory[[#This Row],[EN]]="",TblTaxCategory[[#This Row],[DE]],TblTaxCategory[[#This Row],[EN]]),TblTaxCategory[[#This Row],[EN]])</f>
        <v>Portugal: NIF Number</v>
      </c>
      <c r="AW143" t="s">
        <v>38318</v>
      </c>
      <c r="AY143" t="s">
        <v>38270</v>
      </c>
      <c r="BT143" t="s">
        <v>38386</v>
      </c>
      <c r="BZ143" t="s">
        <v>38403</v>
      </c>
      <c r="GM143" t="s">
        <v>38404</v>
      </c>
      <c r="GN143" t="s">
        <v>34476</v>
      </c>
      <c r="GO143" t="s">
        <v>34476</v>
      </c>
      <c r="GP143" t="s">
        <v>34476</v>
      </c>
      <c r="GQ143" t="s">
        <v>34476</v>
      </c>
      <c r="GR143" t="s">
        <v>34476</v>
      </c>
      <c r="GS143" t="s">
        <v>34476</v>
      </c>
      <c r="GT143" t="s">
        <v>34476</v>
      </c>
      <c r="GU143" t="s">
        <v>36905</v>
      </c>
      <c r="GV143" t="s">
        <v>37343</v>
      </c>
      <c r="GW143" t="s">
        <v>34476</v>
      </c>
      <c r="GX143" t="s">
        <v>38405</v>
      </c>
      <c r="GY143" t="s">
        <v>34476</v>
      </c>
      <c r="GZ143" t="s">
        <v>36776</v>
      </c>
      <c r="HA143" t="s">
        <v>34476</v>
      </c>
      <c r="HB143" t="s">
        <v>38406</v>
      </c>
      <c r="HD143" t="s">
        <v>38406</v>
      </c>
      <c r="PE143" s="98"/>
      <c r="PF143" s="98"/>
      <c r="PG143" s="98"/>
      <c r="PH143" s="98"/>
      <c r="PI143" s="98"/>
      <c r="PJ143" s="98"/>
      <c r="PK143" s="98"/>
      <c r="PL143" s="98"/>
      <c r="PM143" s="98"/>
      <c r="PN143" s="98"/>
      <c r="PO143" s="98"/>
      <c r="PP143" s="98"/>
      <c r="PQ143" s="98"/>
      <c r="PR143" s="98"/>
      <c r="PS143" s="98"/>
      <c r="PT143" s="98"/>
      <c r="PU143" s="98"/>
      <c r="QR143" s="191"/>
      <c r="QT143" s="258">
        <v>137</v>
      </c>
      <c r="QZ143" s="195" t="s">
        <v>37086</v>
      </c>
      <c r="RD143" t="s">
        <v>38407</v>
      </c>
      <c r="RE143" t="s">
        <v>38408</v>
      </c>
    </row>
    <row r="144" spans="3:473" x14ac:dyDescent="0.3">
      <c r="C144" t="s">
        <v>38409</v>
      </c>
      <c r="D144" t="s">
        <v>38410</v>
      </c>
      <c r="E144" t="s">
        <v>38411</v>
      </c>
      <c r="AG144" t="s">
        <v>38332</v>
      </c>
      <c r="AH144" t="s">
        <v>38333</v>
      </c>
      <c r="AI144" t="s">
        <v>38334</v>
      </c>
      <c r="AJ144" t="s">
        <v>38335</v>
      </c>
      <c r="AK144" t="s">
        <v>38336</v>
      </c>
      <c r="AL144" t="s">
        <v>38337</v>
      </c>
      <c r="AM144" t="s">
        <v>38338</v>
      </c>
      <c r="AN144" t="s">
        <v>38339</v>
      </c>
      <c r="AO144" t="s">
        <v>38340</v>
      </c>
      <c r="AP144" t="s">
        <v>45394</v>
      </c>
      <c r="AQ144" t="s">
        <v>45395</v>
      </c>
      <c r="AR144" t="s">
        <v>45396</v>
      </c>
      <c r="AS144" t="s">
        <v>45397</v>
      </c>
      <c r="AT144" t="s">
        <v>45398</v>
      </c>
      <c r="AU144" t="s">
        <v>45399</v>
      </c>
      <c r="AV144" t="str">
        <f>IF(TblTaxCategory[[#This Row],[EN]]="",IF(TblTaxCategory[[#This Row],[EN]]="",TblTaxCategory[[#This Row],[DE]],TblTaxCategory[[#This Row],[EN]]),TblTaxCategory[[#This Row],[EN]])</f>
        <v>Portugal: VAT Registration Number</v>
      </c>
      <c r="AW144" t="s">
        <v>38332</v>
      </c>
      <c r="AY144" t="s">
        <v>38286</v>
      </c>
      <c r="BT144" t="s">
        <v>38403</v>
      </c>
      <c r="BZ144" t="s">
        <v>38421</v>
      </c>
      <c r="GM144" t="s">
        <v>38422</v>
      </c>
      <c r="GN144" t="s">
        <v>34476</v>
      </c>
      <c r="GO144" t="s">
        <v>34476</v>
      </c>
      <c r="GP144" t="s">
        <v>34476</v>
      </c>
      <c r="GQ144" t="s">
        <v>34476</v>
      </c>
      <c r="GR144" t="s">
        <v>34476</v>
      </c>
      <c r="GS144" t="s">
        <v>34476</v>
      </c>
      <c r="GT144" t="s">
        <v>34476</v>
      </c>
      <c r="GU144" t="s">
        <v>36931</v>
      </c>
      <c r="GV144" t="s">
        <v>36048</v>
      </c>
      <c r="GW144" t="s">
        <v>34476</v>
      </c>
      <c r="GX144" t="s">
        <v>36689</v>
      </c>
      <c r="GY144" t="s">
        <v>34476</v>
      </c>
      <c r="GZ144" t="s">
        <v>38423</v>
      </c>
      <c r="HA144" t="s">
        <v>34476</v>
      </c>
      <c r="HB144" t="s">
        <v>38424</v>
      </c>
      <c r="HD144" t="s">
        <v>38424</v>
      </c>
      <c r="PE144" s="98"/>
      <c r="PF144" s="98"/>
      <c r="PG144" s="98"/>
      <c r="PH144" s="98"/>
      <c r="PI144" s="98"/>
      <c r="PJ144" s="98"/>
      <c r="PK144" s="98"/>
      <c r="PL144" s="98"/>
      <c r="PM144" s="98"/>
      <c r="PN144" s="98"/>
      <c r="PO144" s="98"/>
      <c r="PP144" s="98"/>
      <c r="PQ144" s="98"/>
      <c r="PR144" s="98"/>
      <c r="PS144" s="98"/>
      <c r="PT144" s="98"/>
      <c r="PU144" s="98"/>
      <c r="QR144" s="191"/>
      <c r="QT144" s="259">
        <v>138</v>
      </c>
      <c r="QZ144" s="195" t="s">
        <v>36018</v>
      </c>
      <c r="RD144" t="s">
        <v>38425</v>
      </c>
      <c r="RE144" t="s">
        <v>38426</v>
      </c>
    </row>
    <row r="145" spans="3:473" x14ac:dyDescent="0.3">
      <c r="C145" t="s">
        <v>38427</v>
      </c>
      <c r="D145" t="s">
        <v>38428</v>
      </c>
      <c r="E145" t="s">
        <v>38429</v>
      </c>
      <c r="AG145" t="s">
        <v>38348</v>
      </c>
      <c r="AI145" t="s">
        <v>38349</v>
      </c>
      <c r="AP145" t="s">
        <v>34476</v>
      </c>
      <c r="AQ145" t="s">
        <v>34476</v>
      </c>
      <c r="AR145" t="s">
        <v>34476</v>
      </c>
      <c r="AS145" t="s">
        <v>34476</v>
      </c>
      <c r="AT145" t="s">
        <v>34476</v>
      </c>
      <c r="AU145" t="s">
        <v>34476</v>
      </c>
      <c r="AV145" t="str">
        <f>IF(TblTaxCategory[[#This Row],[EN]]="",IF(TblTaxCategory[[#This Row],[EN]]="",TblTaxCategory[[#This Row],[DE]],TblTaxCategory[[#This Row],[EN]]),TblTaxCategory[[#This Row],[EN]])</f>
        <v>Puerto Rico: Tax Identification Number</v>
      </c>
      <c r="AW145" t="s">
        <v>38350</v>
      </c>
      <c r="AY145" t="s">
        <v>38439</v>
      </c>
      <c r="BT145" t="s">
        <v>38421</v>
      </c>
      <c r="BZ145" t="s">
        <v>38440</v>
      </c>
      <c r="GM145" t="s">
        <v>38441</v>
      </c>
      <c r="GN145" t="s">
        <v>34476</v>
      </c>
      <c r="GO145" t="s">
        <v>34476</v>
      </c>
      <c r="GP145" t="s">
        <v>34476</v>
      </c>
      <c r="GQ145" t="s">
        <v>34476</v>
      </c>
      <c r="GR145" t="s">
        <v>34476</v>
      </c>
      <c r="GS145" t="s">
        <v>34476</v>
      </c>
      <c r="GT145" t="s">
        <v>34476</v>
      </c>
      <c r="GU145" t="s">
        <v>36958</v>
      </c>
      <c r="GV145" t="s">
        <v>36077</v>
      </c>
      <c r="GW145" t="s">
        <v>34476</v>
      </c>
      <c r="GX145" t="s">
        <v>38442</v>
      </c>
      <c r="GY145" t="s">
        <v>34476</v>
      </c>
      <c r="GZ145" t="s">
        <v>36799</v>
      </c>
      <c r="HA145" t="s">
        <v>34476</v>
      </c>
      <c r="HB145" t="s">
        <v>38443</v>
      </c>
      <c r="HD145" t="s">
        <v>38443</v>
      </c>
      <c r="PE145" s="98"/>
      <c r="PF145" s="98"/>
      <c r="PG145" s="98"/>
      <c r="PH145" s="98"/>
      <c r="PI145" s="98"/>
      <c r="PJ145" s="98"/>
      <c r="PK145" s="98"/>
      <c r="PL145" s="98"/>
      <c r="PM145" s="98"/>
      <c r="PN145" s="98"/>
      <c r="PO145" s="98"/>
      <c r="PP145" s="98"/>
      <c r="PQ145" s="98"/>
      <c r="PR145" s="98"/>
      <c r="PS145" s="98"/>
      <c r="PT145" s="98"/>
      <c r="PU145" s="98"/>
      <c r="QR145" s="191"/>
      <c r="QT145" s="258">
        <v>139</v>
      </c>
      <c r="QZ145" s="195" t="s">
        <v>36045</v>
      </c>
      <c r="RD145" t="s">
        <v>38444</v>
      </c>
      <c r="RE145" t="s">
        <v>38445</v>
      </c>
    </row>
    <row r="146" spans="3:473" x14ac:dyDescent="0.3">
      <c r="C146" t="s">
        <v>36914</v>
      </c>
      <c r="D146" t="s">
        <v>38446</v>
      </c>
      <c r="E146" t="s">
        <v>38447</v>
      </c>
      <c r="AG146" t="s">
        <v>37421</v>
      </c>
      <c r="AH146" t="s">
        <v>37422</v>
      </c>
      <c r="AI146" t="s">
        <v>37423</v>
      </c>
      <c r="AJ146" t="s">
        <v>37424</v>
      </c>
      <c r="AK146" t="s">
        <v>37425</v>
      </c>
      <c r="AL146" t="s">
        <v>37426</v>
      </c>
      <c r="AM146" t="s">
        <v>37427</v>
      </c>
      <c r="AN146" t="s">
        <v>37428</v>
      </c>
      <c r="AO146" t="s">
        <v>37429</v>
      </c>
      <c r="AP146" t="s">
        <v>45124</v>
      </c>
      <c r="AQ146" t="s">
        <v>45125</v>
      </c>
      <c r="AR146" t="s">
        <v>45126</v>
      </c>
      <c r="AS146" t="s">
        <v>45127</v>
      </c>
      <c r="AT146" t="s">
        <v>45128</v>
      </c>
      <c r="AU146" t="s">
        <v>45129</v>
      </c>
      <c r="AV146" t="str">
        <f>IF(TblTaxCategory[[#This Row],[EN]]="",IF(TblTaxCategory[[#This Row],[EN]]="",TblTaxCategory[[#This Row],[DE]],TblTaxCategory[[#This Row],[EN]]),TblTaxCategory[[#This Row],[EN]])</f>
        <v>Qatar: Tax Identification Number (TIN)</v>
      </c>
      <c r="AW146" t="s">
        <v>37421</v>
      </c>
      <c r="AY146" t="s">
        <v>38302</v>
      </c>
      <c r="BT146" t="s">
        <v>38440</v>
      </c>
      <c r="BZ146" t="s">
        <v>38456</v>
      </c>
      <c r="GM146" t="s">
        <v>38457</v>
      </c>
      <c r="GN146" t="s">
        <v>34476</v>
      </c>
      <c r="GO146" t="s">
        <v>34476</v>
      </c>
      <c r="GP146" t="s">
        <v>34476</v>
      </c>
      <c r="GQ146" t="s">
        <v>34476</v>
      </c>
      <c r="GR146" t="s">
        <v>34476</v>
      </c>
      <c r="GS146" t="s">
        <v>34476</v>
      </c>
      <c r="GT146" t="s">
        <v>34476</v>
      </c>
      <c r="GU146" t="s">
        <v>36987</v>
      </c>
      <c r="GV146" t="s">
        <v>36105</v>
      </c>
      <c r="GW146" t="s">
        <v>34476</v>
      </c>
      <c r="GX146" t="s">
        <v>38458</v>
      </c>
      <c r="GY146" t="s">
        <v>34476</v>
      </c>
      <c r="GZ146" t="s">
        <v>37658</v>
      </c>
      <c r="HA146" t="s">
        <v>34476</v>
      </c>
      <c r="HB146" t="s">
        <v>38459</v>
      </c>
      <c r="HD146" t="s">
        <v>38459</v>
      </c>
      <c r="PE146" s="98"/>
      <c r="PF146" s="98"/>
      <c r="PG146" s="98"/>
      <c r="PH146" s="98"/>
      <c r="PI146" s="98"/>
      <c r="PJ146" s="98"/>
      <c r="PK146" s="98"/>
      <c r="PL146" s="98"/>
      <c r="PM146" s="98"/>
      <c r="PN146" s="98"/>
      <c r="PO146" s="98"/>
      <c r="PP146" s="98"/>
      <c r="PQ146" s="98"/>
      <c r="PR146" s="98"/>
      <c r="PS146" s="98"/>
      <c r="PT146" s="98"/>
      <c r="PU146" s="98"/>
      <c r="QR146" s="191"/>
      <c r="QT146" s="259">
        <v>140</v>
      </c>
      <c r="QZ146" s="195" t="s">
        <v>37214</v>
      </c>
      <c r="RD146" t="s">
        <v>38460</v>
      </c>
      <c r="RE146" t="s">
        <v>38461</v>
      </c>
    </row>
    <row r="147" spans="3:473" x14ac:dyDescent="0.3">
      <c r="C147" t="s">
        <v>38462</v>
      </c>
      <c r="D147" t="s">
        <v>38463</v>
      </c>
      <c r="E147" t="s">
        <v>38464</v>
      </c>
      <c r="AG147" t="s">
        <v>37444</v>
      </c>
      <c r="AH147" t="s">
        <v>37445</v>
      </c>
      <c r="AI147" t="s">
        <v>37446</v>
      </c>
      <c r="AJ147" t="s">
        <v>37447</v>
      </c>
      <c r="AK147" t="s">
        <v>37448</v>
      </c>
      <c r="AL147" t="s">
        <v>37449</v>
      </c>
      <c r="AM147" t="s">
        <v>37450</v>
      </c>
      <c r="AN147" t="s">
        <v>37451</v>
      </c>
      <c r="AO147" t="s">
        <v>37452</v>
      </c>
      <c r="AP147" t="s">
        <v>45130</v>
      </c>
      <c r="AQ147" t="s">
        <v>45131</v>
      </c>
      <c r="AR147" t="s">
        <v>45132</v>
      </c>
      <c r="AS147" t="s">
        <v>45133</v>
      </c>
      <c r="AT147" t="s">
        <v>45134</v>
      </c>
      <c r="AU147" t="s">
        <v>45135</v>
      </c>
      <c r="AV147" t="str">
        <f>IF(TblTaxCategory[[#This Row],[EN]]="",IF(TblTaxCategory[[#This Row],[EN]]="",TblTaxCategory[[#This Row],[DE]],TblTaxCategory[[#This Row],[EN]]),TblTaxCategory[[#This Row],[EN]])</f>
        <v>Qatar: VAT Registration Number</v>
      </c>
      <c r="AW147" t="s">
        <v>37444</v>
      </c>
      <c r="AY147" t="s">
        <v>38319</v>
      </c>
      <c r="BT147" t="s">
        <v>38456</v>
      </c>
      <c r="BZ147" t="s">
        <v>38472</v>
      </c>
      <c r="GM147" t="s">
        <v>38473</v>
      </c>
      <c r="GN147" t="s">
        <v>34476</v>
      </c>
      <c r="GO147" t="s">
        <v>34476</v>
      </c>
      <c r="GP147" t="s">
        <v>34476</v>
      </c>
      <c r="GQ147" t="s">
        <v>34476</v>
      </c>
      <c r="GR147" t="s">
        <v>34476</v>
      </c>
      <c r="GS147" t="s">
        <v>34476</v>
      </c>
      <c r="GT147" t="s">
        <v>34476</v>
      </c>
      <c r="GU147" t="s">
        <v>37006</v>
      </c>
      <c r="GV147" t="s">
        <v>36126</v>
      </c>
      <c r="GW147" t="s">
        <v>34476</v>
      </c>
      <c r="GX147" t="s">
        <v>38474</v>
      </c>
      <c r="GY147" t="s">
        <v>34476</v>
      </c>
      <c r="GZ147" t="s">
        <v>36821</v>
      </c>
      <c r="HA147" t="s">
        <v>34476</v>
      </c>
      <c r="HB147" t="s">
        <v>38475</v>
      </c>
      <c r="HD147" t="s">
        <v>38475</v>
      </c>
      <c r="PE147" s="98"/>
      <c r="PF147" s="98"/>
      <c r="PG147" s="98"/>
      <c r="PH147" s="98"/>
      <c r="PI147" s="98"/>
      <c r="PJ147" s="98"/>
      <c r="PK147" s="98"/>
      <c r="PL147" s="98"/>
      <c r="PM147" s="98"/>
      <c r="PN147" s="98"/>
      <c r="PO147" s="98"/>
      <c r="PP147" s="98"/>
      <c r="PQ147" s="98"/>
      <c r="PR147" s="98"/>
      <c r="PS147" s="98"/>
      <c r="PT147" s="98"/>
      <c r="PU147" s="98"/>
      <c r="QR147" s="191"/>
      <c r="QT147" s="258">
        <v>141</v>
      </c>
      <c r="QZ147" s="195" t="s">
        <v>36074</v>
      </c>
      <c r="RD147" t="s">
        <v>38476</v>
      </c>
      <c r="RE147" t="s">
        <v>38477</v>
      </c>
    </row>
    <row r="148" spans="3:473" x14ac:dyDescent="0.3">
      <c r="C148" t="s">
        <v>36942</v>
      </c>
      <c r="D148" t="s">
        <v>38478</v>
      </c>
      <c r="E148" t="s">
        <v>38479</v>
      </c>
      <c r="AG148" t="s">
        <v>38358</v>
      </c>
      <c r="AH148" t="s">
        <v>38359</v>
      </c>
      <c r="AI148" t="s">
        <v>38360</v>
      </c>
      <c r="AJ148" t="s">
        <v>38361</v>
      </c>
      <c r="AK148" t="s">
        <v>38362</v>
      </c>
      <c r="AL148" t="s">
        <v>38363</v>
      </c>
      <c r="AM148" t="s">
        <v>38364</v>
      </c>
      <c r="AN148" t="s">
        <v>38365</v>
      </c>
      <c r="AO148" t="s">
        <v>38366</v>
      </c>
      <c r="AP148" t="s">
        <v>45400</v>
      </c>
      <c r="AQ148" t="s">
        <v>45401</v>
      </c>
      <c r="AR148" t="s">
        <v>45402</v>
      </c>
      <c r="AS148" t="s">
        <v>45403</v>
      </c>
      <c r="AT148" t="s">
        <v>45404</v>
      </c>
      <c r="AU148" t="s">
        <v>45405</v>
      </c>
      <c r="AV148" t="str">
        <f>IF(TblTaxCategory[[#This Row],[EN]]="",IF(TblTaxCategory[[#This Row],[EN]]="",TblTaxCategory[[#This Row],[DE]],TblTaxCategory[[#This Row],[EN]]),TblTaxCategory[[#This Row],[EN]])</f>
        <v>Republic of Macedonia : VAT Reg. Number</v>
      </c>
      <c r="AW148" t="s">
        <v>38367</v>
      </c>
      <c r="AY148" t="s">
        <v>38333</v>
      </c>
      <c r="BT148" t="s">
        <v>38472</v>
      </c>
      <c r="BZ148" t="s">
        <v>38490</v>
      </c>
      <c r="GM148" t="s">
        <v>38491</v>
      </c>
      <c r="GN148" t="s">
        <v>34476</v>
      </c>
      <c r="GO148" t="s">
        <v>34476</v>
      </c>
      <c r="GP148" t="s">
        <v>34476</v>
      </c>
      <c r="GQ148" t="s">
        <v>34476</v>
      </c>
      <c r="GR148" t="s">
        <v>34476</v>
      </c>
      <c r="GS148" t="s">
        <v>34476</v>
      </c>
      <c r="GT148" t="s">
        <v>34476</v>
      </c>
      <c r="GU148" t="s">
        <v>37032</v>
      </c>
      <c r="GV148" t="s">
        <v>36154</v>
      </c>
      <c r="GW148" t="s">
        <v>34476</v>
      </c>
      <c r="GX148" t="s">
        <v>36718</v>
      </c>
      <c r="GY148" t="s">
        <v>34476</v>
      </c>
      <c r="GZ148" t="s">
        <v>38492</v>
      </c>
      <c r="HA148" t="s">
        <v>34476</v>
      </c>
      <c r="HB148" t="s">
        <v>38493</v>
      </c>
      <c r="HD148" t="s">
        <v>38493</v>
      </c>
      <c r="PE148" s="98"/>
      <c r="PF148" s="98"/>
      <c r="PG148" s="98"/>
      <c r="PH148" s="98"/>
      <c r="PI148" s="98"/>
      <c r="PJ148" s="98"/>
      <c r="PK148" s="98"/>
      <c r="PL148" s="98"/>
      <c r="PM148" s="98"/>
      <c r="PN148" s="98"/>
      <c r="PO148" s="98"/>
      <c r="PP148" s="98"/>
      <c r="PQ148" s="98"/>
      <c r="PR148" s="98"/>
      <c r="PS148" s="98"/>
      <c r="PT148" s="98"/>
      <c r="PU148" s="98"/>
      <c r="QR148" s="191"/>
      <c r="QT148" s="259">
        <v>142</v>
      </c>
      <c r="QZ148" s="195" t="s">
        <v>34693</v>
      </c>
      <c r="RD148" t="s">
        <v>38494</v>
      </c>
      <c r="RE148" t="s">
        <v>38495</v>
      </c>
    </row>
    <row r="149" spans="3:473" x14ac:dyDescent="0.3">
      <c r="C149" t="s">
        <v>34744</v>
      </c>
      <c r="D149" t="s">
        <v>38496</v>
      </c>
      <c r="E149" t="s">
        <v>38497</v>
      </c>
      <c r="AG149" t="s">
        <v>38377</v>
      </c>
      <c r="AH149" t="s">
        <v>38378</v>
      </c>
      <c r="AI149" t="s">
        <v>38379</v>
      </c>
      <c r="AJ149" t="s">
        <v>38380</v>
      </c>
      <c r="AK149" t="s">
        <v>38381</v>
      </c>
      <c r="AL149" t="s">
        <v>38382</v>
      </c>
      <c r="AM149" t="s">
        <v>38383</v>
      </c>
      <c r="AN149" t="s">
        <v>38384</v>
      </c>
      <c r="AO149" t="s">
        <v>38385</v>
      </c>
      <c r="AP149" t="s">
        <v>45406</v>
      </c>
      <c r="AQ149" t="s">
        <v>45407</v>
      </c>
      <c r="AR149" t="s">
        <v>45408</v>
      </c>
      <c r="AS149" t="s">
        <v>45409</v>
      </c>
      <c r="AT149" t="s">
        <v>45410</v>
      </c>
      <c r="AU149" t="s">
        <v>45411</v>
      </c>
      <c r="AV149" t="str">
        <f>IF(TblTaxCategory[[#This Row],[EN]]="",IF(TblTaxCategory[[#This Row],[EN]]="",TblTaxCategory[[#This Row],[DE]],TblTaxCategory[[#This Row],[EN]]),TblTaxCategory[[#This Row],[EN]])</f>
        <v>Romania: Tax Number</v>
      </c>
      <c r="AW149" t="s">
        <v>38377</v>
      </c>
      <c r="AY149" t="s">
        <v>38349</v>
      </c>
      <c r="BT149" t="s">
        <v>38490</v>
      </c>
      <c r="BZ149" t="s">
        <v>38504</v>
      </c>
      <c r="GM149" t="s">
        <v>38505</v>
      </c>
      <c r="GN149" t="s">
        <v>34476</v>
      </c>
      <c r="GO149" t="s">
        <v>34476</v>
      </c>
      <c r="GP149" t="s">
        <v>34476</v>
      </c>
      <c r="GQ149" t="s">
        <v>34476</v>
      </c>
      <c r="GR149" t="s">
        <v>34476</v>
      </c>
      <c r="GS149" t="s">
        <v>34476</v>
      </c>
      <c r="GT149" t="s">
        <v>34476</v>
      </c>
      <c r="GU149" t="s">
        <v>37058</v>
      </c>
      <c r="GV149" t="s">
        <v>37479</v>
      </c>
      <c r="GW149" t="s">
        <v>34476</v>
      </c>
      <c r="GX149" t="s">
        <v>38506</v>
      </c>
      <c r="GY149" t="s">
        <v>34476</v>
      </c>
      <c r="GZ149" t="s">
        <v>34476</v>
      </c>
      <c r="HA149" t="s">
        <v>34476</v>
      </c>
      <c r="HB149" t="s">
        <v>38507</v>
      </c>
      <c r="HD149" t="s">
        <v>38507</v>
      </c>
      <c r="PE149" s="98"/>
      <c r="PF149" s="98"/>
      <c r="PG149" s="98"/>
      <c r="PH149" s="98"/>
      <c r="PI149" s="98"/>
      <c r="PJ149" s="98"/>
      <c r="PK149" s="98"/>
      <c r="PL149" s="98"/>
      <c r="PM149" s="98"/>
      <c r="PN149" s="98"/>
      <c r="PO149" s="98"/>
      <c r="PP149" s="98"/>
      <c r="PQ149" s="98"/>
      <c r="PR149" s="98"/>
      <c r="PS149" s="98"/>
      <c r="PT149" s="98"/>
      <c r="PU149" s="98"/>
      <c r="QR149" s="191"/>
      <c r="QT149" s="258">
        <v>143</v>
      </c>
      <c r="QZ149" s="195" t="s">
        <v>38223</v>
      </c>
      <c r="RD149" t="s">
        <v>38508</v>
      </c>
      <c r="RE149" t="s">
        <v>38509</v>
      </c>
    </row>
    <row r="150" spans="3:473" x14ac:dyDescent="0.3">
      <c r="C150" t="s">
        <v>38510</v>
      </c>
      <c r="D150" t="s">
        <v>38511</v>
      </c>
      <c r="E150" t="s">
        <v>38512</v>
      </c>
      <c r="AG150" t="s">
        <v>38395</v>
      </c>
      <c r="AH150" t="s">
        <v>38396</v>
      </c>
      <c r="AI150" t="s">
        <v>38397</v>
      </c>
      <c r="AJ150" t="s">
        <v>38380</v>
      </c>
      <c r="AK150" t="s">
        <v>38398</v>
      </c>
      <c r="AL150" t="s">
        <v>38399</v>
      </c>
      <c r="AM150" t="s">
        <v>38400</v>
      </c>
      <c r="AN150" t="s">
        <v>38401</v>
      </c>
      <c r="AO150" t="s">
        <v>38402</v>
      </c>
      <c r="AP150" t="s">
        <v>45412</v>
      </c>
      <c r="AQ150" t="s">
        <v>45413</v>
      </c>
      <c r="AR150" t="s">
        <v>45414</v>
      </c>
      <c r="AS150" t="s">
        <v>45415</v>
      </c>
      <c r="AT150" t="s">
        <v>45416</v>
      </c>
      <c r="AU150" t="s">
        <v>45417</v>
      </c>
      <c r="AV150" t="str">
        <f>IF(TblTaxCategory[[#This Row],[EN]]="",IF(TblTaxCategory[[#This Row],[EN]]="",TblTaxCategory[[#This Row],[DE]],TblTaxCategory[[#This Row],[EN]]),TblTaxCategory[[#This Row],[EN]])</f>
        <v>Romania: Vat registration number</v>
      </c>
      <c r="AW150" t="s">
        <v>38395</v>
      </c>
      <c r="AY150" t="s">
        <v>38522</v>
      </c>
      <c r="BT150" t="s">
        <v>38504</v>
      </c>
      <c r="BZ150" t="s">
        <v>38523</v>
      </c>
      <c r="GM150" t="s">
        <v>38524</v>
      </c>
      <c r="GN150" t="s">
        <v>34476</v>
      </c>
      <c r="GO150" t="s">
        <v>34476</v>
      </c>
      <c r="GP150" t="s">
        <v>34476</v>
      </c>
      <c r="GQ150" t="s">
        <v>34476</v>
      </c>
      <c r="GR150" t="s">
        <v>34476</v>
      </c>
      <c r="GS150" t="s">
        <v>34476</v>
      </c>
      <c r="GT150" t="s">
        <v>34476</v>
      </c>
      <c r="GU150" t="s">
        <v>36635</v>
      </c>
      <c r="GV150" t="s">
        <v>37504</v>
      </c>
      <c r="GW150" t="s">
        <v>34476</v>
      </c>
      <c r="GX150" t="s">
        <v>38525</v>
      </c>
      <c r="GY150" t="s">
        <v>34476</v>
      </c>
      <c r="GZ150" t="s">
        <v>34476</v>
      </c>
      <c r="HA150" t="s">
        <v>34476</v>
      </c>
      <c r="HB150" t="s">
        <v>38526</v>
      </c>
      <c r="HD150" t="s">
        <v>38526</v>
      </c>
      <c r="PE150" s="98"/>
      <c r="PF150" s="98"/>
      <c r="PG150" s="98"/>
      <c r="PH150" s="98"/>
      <c r="PI150" s="98"/>
      <c r="PJ150" s="98"/>
      <c r="PK150" s="98"/>
      <c r="PL150" s="98"/>
      <c r="PM150" s="98"/>
      <c r="PN150" s="98"/>
      <c r="PO150" s="98"/>
      <c r="PP150" s="98"/>
      <c r="PQ150" s="98"/>
      <c r="PR150" s="98"/>
      <c r="PS150" s="98"/>
      <c r="PT150" s="98"/>
      <c r="PU150" s="98"/>
      <c r="QR150" s="191"/>
      <c r="QT150" s="259">
        <v>144</v>
      </c>
      <c r="QZ150" s="195" t="s">
        <v>34871</v>
      </c>
      <c r="RD150" t="s">
        <v>38527</v>
      </c>
      <c r="RE150" t="s">
        <v>38528</v>
      </c>
    </row>
    <row r="151" spans="3:473" x14ac:dyDescent="0.3">
      <c r="C151" t="s">
        <v>38529</v>
      </c>
      <c r="D151" t="s">
        <v>38530</v>
      </c>
      <c r="E151" t="s">
        <v>38531</v>
      </c>
      <c r="AG151" t="s">
        <v>38412</v>
      </c>
      <c r="AH151" t="s">
        <v>38413</v>
      </c>
      <c r="AI151" t="s">
        <v>38414</v>
      </c>
      <c r="AJ151" t="s">
        <v>38415</v>
      </c>
      <c r="AK151" t="s">
        <v>38415</v>
      </c>
      <c r="AL151" t="s">
        <v>38416</v>
      </c>
      <c r="AM151" t="s">
        <v>38417</v>
      </c>
      <c r="AN151" t="s">
        <v>38418</v>
      </c>
      <c r="AO151" t="s">
        <v>38419</v>
      </c>
      <c r="AP151" t="s">
        <v>38418</v>
      </c>
      <c r="AQ151" t="s">
        <v>45418</v>
      </c>
      <c r="AR151" t="s">
        <v>45419</v>
      </c>
      <c r="AS151" t="s">
        <v>45420</v>
      </c>
      <c r="AT151" t="s">
        <v>45421</v>
      </c>
      <c r="AU151" t="s">
        <v>45422</v>
      </c>
      <c r="AV151" t="str">
        <f>IF(TblTaxCategory[[#This Row],[EN]]="",IF(TblTaxCategory[[#This Row],[EN]]="",TblTaxCategory[[#This Row],[DE]],TblTaxCategory[[#This Row],[EN]]),TblTaxCategory[[#This Row],[EN]])</f>
        <v>Russia: INN</v>
      </c>
      <c r="AW151" t="s">
        <v>38420</v>
      </c>
      <c r="AY151" t="s">
        <v>38541</v>
      </c>
      <c r="BT151" t="s">
        <v>38523</v>
      </c>
      <c r="BZ151" t="s">
        <v>38542</v>
      </c>
      <c r="GM151" t="s">
        <v>38543</v>
      </c>
      <c r="GN151" t="s">
        <v>34476</v>
      </c>
      <c r="GO151" t="s">
        <v>34476</v>
      </c>
      <c r="GP151" t="s">
        <v>34476</v>
      </c>
      <c r="GQ151" t="s">
        <v>34476</v>
      </c>
      <c r="GR151" t="s">
        <v>34476</v>
      </c>
      <c r="GS151" t="s">
        <v>34476</v>
      </c>
      <c r="GT151" t="s">
        <v>34476</v>
      </c>
      <c r="GU151" t="s">
        <v>38544</v>
      </c>
      <c r="GV151" t="s">
        <v>37527</v>
      </c>
      <c r="GW151" t="s">
        <v>34476</v>
      </c>
      <c r="GX151" t="s">
        <v>38545</v>
      </c>
      <c r="GY151" t="s">
        <v>34476</v>
      </c>
      <c r="GZ151" t="s">
        <v>34476</v>
      </c>
      <c r="HA151" t="s">
        <v>34476</v>
      </c>
      <c r="HB151" t="s">
        <v>38546</v>
      </c>
      <c r="HD151" t="s">
        <v>38546</v>
      </c>
      <c r="PE151" s="98"/>
      <c r="PF151" s="98"/>
      <c r="PG151" s="98"/>
      <c r="PH151" s="98"/>
      <c r="PI151" s="98"/>
      <c r="PJ151" s="98"/>
      <c r="PK151" s="98"/>
      <c r="PL151" s="98"/>
      <c r="PM151" s="98"/>
      <c r="PN151" s="98"/>
      <c r="PO151" s="98"/>
      <c r="PP151" s="98"/>
      <c r="PQ151" s="98"/>
      <c r="PR151" s="98"/>
      <c r="PS151" s="98"/>
      <c r="PT151" s="98"/>
      <c r="PU151" s="98"/>
      <c r="QR151" s="191"/>
      <c r="QT151" s="258">
        <v>145</v>
      </c>
      <c r="QZ151" s="195" t="s">
        <v>35014</v>
      </c>
      <c r="RD151" t="s">
        <v>38547</v>
      </c>
      <c r="RE151" t="s">
        <v>38548</v>
      </c>
    </row>
    <row r="152" spans="3:473" x14ac:dyDescent="0.3">
      <c r="C152" t="s">
        <v>38549</v>
      </c>
      <c r="D152" t="s">
        <v>38550</v>
      </c>
      <c r="E152" t="s">
        <v>38551</v>
      </c>
      <c r="AG152" t="s">
        <v>38430</v>
      </c>
      <c r="AH152" t="s">
        <v>38431</v>
      </c>
      <c r="AI152" t="s">
        <v>38432</v>
      </c>
      <c r="AJ152" t="s">
        <v>38433</v>
      </c>
      <c r="AK152" t="s">
        <v>38433</v>
      </c>
      <c r="AL152" t="s">
        <v>38434</v>
      </c>
      <c r="AM152" t="s">
        <v>38435</v>
      </c>
      <c r="AN152" t="s">
        <v>38436</v>
      </c>
      <c r="AO152" t="s">
        <v>38437</v>
      </c>
      <c r="AP152" t="s">
        <v>45423</v>
      </c>
      <c r="AQ152" t="s">
        <v>45424</v>
      </c>
      <c r="AR152" t="s">
        <v>45425</v>
      </c>
      <c r="AS152" t="s">
        <v>45426</v>
      </c>
      <c r="AT152" t="s">
        <v>45427</v>
      </c>
      <c r="AU152" t="s">
        <v>45428</v>
      </c>
      <c r="AV152" t="str">
        <f>IF(TblTaxCategory[[#This Row],[EN]]="",IF(TblTaxCategory[[#This Row],[EN]]="",TblTaxCategory[[#This Row],[DE]],TblTaxCategory[[#This Row],[EN]]),TblTaxCategory[[#This Row],[EN]])</f>
        <v>Russia: KPP Number</v>
      </c>
      <c r="AW152" t="s">
        <v>38438</v>
      </c>
      <c r="AY152" t="s">
        <v>38562</v>
      </c>
      <c r="BT152" t="s">
        <v>38542</v>
      </c>
      <c r="BZ152" t="s">
        <v>38563</v>
      </c>
      <c r="GM152" t="s">
        <v>38564</v>
      </c>
      <c r="GN152" t="s">
        <v>34476</v>
      </c>
      <c r="GO152" t="s">
        <v>34476</v>
      </c>
      <c r="GP152" t="s">
        <v>34476</v>
      </c>
      <c r="GQ152" t="s">
        <v>34476</v>
      </c>
      <c r="GR152" t="s">
        <v>34476</v>
      </c>
      <c r="GS152" t="s">
        <v>34476</v>
      </c>
      <c r="GT152" t="s">
        <v>34476</v>
      </c>
      <c r="GU152" t="s">
        <v>38565</v>
      </c>
      <c r="GV152" t="s">
        <v>37550</v>
      </c>
      <c r="GW152" t="s">
        <v>34476</v>
      </c>
      <c r="GX152" t="s">
        <v>36746</v>
      </c>
      <c r="GY152" t="s">
        <v>34476</v>
      </c>
      <c r="GZ152" t="s">
        <v>34476</v>
      </c>
      <c r="HA152" t="s">
        <v>34476</v>
      </c>
      <c r="HB152" t="s">
        <v>38566</v>
      </c>
      <c r="HD152" t="s">
        <v>38566</v>
      </c>
      <c r="PE152" s="98"/>
      <c r="PF152" s="98"/>
      <c r="PG152" s="98"/>
      <c r="PH152" s="98"/>
      <c r="PI152" s="98"/>
      <c r="PJ152" s="98"/>
      <c r="PK152" s="98"/>
      <c r="PL152" s="98"/>
      <c r="PM152" s="98"/>
      <c r="PN152" s="98"/>
      <c r="PO152" s="98"/>
      <c r="PP152" s="98"/>
      <c r="PQ152" s="98"/>
      <c r="PR152" s="98"/>
      <c r="PS152" s="98"/>
      <c r="PT152" s="98"/>
      <c r="PU152" s="98"/>
      <c r="QR152" s="191"/>
      <c r="QT152" s="259">
        <v>146</v>
      </c>
      <c r="QZ152" s="195" t="s">
        <v>35280</v>
      </c>
      <c r="RD152" t="s">
        <v>38567</v>
      </c>
      <c r="RE152" t="s">
        <v>38568</v>
      </c>
    </row>
    <row r="153" spans="3:473" x14ac:dyDescent="0.3">
      <c r="C153" s="270" t="s">
        <v>36969</v>
      </c>
      <c r="D153" t="s">
        <v>38569</v>
      </c>
      <c r="E153" t="s">
        <v>38570</v>
      </c>
      <c r="AG153" t="s">
        <v>38438</v>
      </c>
      <c r="AH153" t="s">
        <v>38448</v>
      </c>
      <c r="AI153" t="s">
        <v>38449</v>
      </c>
      <c r="AJ153" t="s">
        <v>38450</v>
      </c>
      <c r="AK153" t="s">
        <v>38450</v>
      </c>
      <c r="AL153" t="s">
        <v>38451</v>
      </c>
      <c r="AM153" t="s">
        <v>38452</v>
      </c>
      <c r="AN153" t="s">
        <v>38453</v>
      </c>
      <c r="AO153" t="s">
        <v>38454</v>
      </c>
      <c r="AP153" t="s">
        <v>45429</v>
      </c>
      <c r="AQ153" t="s">
        <v>45430</v>
      </c>
      <c r="AR153" t="s">
        <v>45431</v>
      </c>
      <c r="AS153" t="s">
        <v>45432</v>
      </c>
      <c r="AT153" t="s">
        <v>45433</v>
      </c>
      <c r="AU153" t="s">
        <v>45434</v>
      </c>
      <c r="AV153" t="str">
        <f>IF(TblTaxCategory[[#This Row],[EN]]="",IF(TblTaxCategory[[#This Row],[EN]]="",TblTaxCategory[[#This Row],[DE]],TblTaxCategory[[#This Row],[EN]]),TblTaxCategory[[#This Row],[EN]])</f>
        <v>Russia: OFK Number</v>
      </c>
      <c r="AW153" t="s">
        <v>38455</v>
      </c>
      <c r="AY153" t="s">
        <v>38378</v>
      </c>
      <c r="BT153" t="s">
        <v>38563</v>
      </c>
      <c r="BZ153" t="s">
        <v>38580</v>
      </c>
      <c r="GM153" t="s">
        <v>38581</v>
      </c>
      <c r="GN153" t="s">
        <v>34476</v>
      </c>
      <c r="GO153" t="s">
        <v>34476</v>
      </c>
      <c r="GP153" t="s">
        <v>34476</v>
      </c>
      <c r="GQ153" t="s">
        <v>34476</v>
      </c>
      <c r="GR153" t="s">
        <v>34476</v>
      </c>
      <c r="GS153" t="s">
        <v>34476</v>
      </c>
      <c r="GT153" t="s">
        <v>34476</v>
      </c>
      <c r="GU153" t="s">
        <v>38582</v>
      </c>
      <c r="GV153" t="s">
        <v>37572</v>
      </c>
      <c r="GW153" t="s">
        <v>34476</v>
      </c>
      <c r="GX153" t="s">
        <v>38583</v>
      </c>
      <c r="GY153" t="s">
        <v>34476</v>
      </c>
      <c r="GZ153" t="s">
        <v>34476</v>
      </c>
      <c r="HA153" t="s">
        <v>34476</v>
      </c>
      <c r="HB153" t="s">
        <v>38584</v>
      </c>
      <c r="HD153" t="s">
        <v>38584</v>
      </c>
      <c r="PE153" s="98"/>
      <c r="PF153" s="98"/>
      <c r="PG153" s="98"/>
      <c r="PH153" s="98"/>
      <c r="PI153" s="98"/>
      <c r="PJ153" s="98"/>
      <c r="PK153" s="98"/>
      <c r="PL153" s="98"/>
      <c r="PM153" s="98"/>
      <c r="PN153" s="98"/>
      <c r="PO153" s="98"/>
      <c r="PP153" s="98"/>
      <c r="PQ153" s="98"/>
      <c r="PR153" s="98"/>
      <c r="PS153" s="98"/>
      <c r="PT153" s="98"/>
      <c r="PU153" s="98"/>
      <c r="QR153" s="191"/>
      <c r="QT153" s="258">
        <v>147</v>
      </c>
      <c r="QZ153" s="195" t="s">
        <v>35339</v>
      </c>
      <c r="RD153" t="s">
        <v>38585</v>
      </c>
      <c r="RE153" t="s">
        <v>38586</v>
      </c>
    </row>
    <row r="154" spans="3:473" x14ac:dyDescent="0.3">
      <c r="C154" t="s">
        <v>146</v>
      </c>
      <c r="D154" t="s">
        <v>38587</v>
      </c>
      <c r="E154" t="s">
        <v>38588</v>
      </c>
      <c r="AG154" t="s">
        <v>38420</v>
      </c>
      <c r="AH154" t="s">
        <v>38465</v>
      </c>
      <c r="AI154" t="s">
        <v>38466</v>
      </c>
      <c r="AJ154" t="s">
        <v>38467</v>
      </c>
      <c r="AK154" t="s">
        <v>38467</v>
      </c>
      <c r="AL154" t="s">
        <v>38468</v>
      </c>
      <c r="AM154" t="s">
        <v>38469</v>
      </c>
      <c r="AN154" t="s">
        <v>38470</v>
      </c>
      <c r="AO154" t="s">
        <v>38471</v>
      </c>
      <c r="AP154" t="s">
        <v>45435</v>
      </c>
      <c r="AQ154" t="s">
        <v>45436</v>
      </c>
      <c r="AR154" t="s">
        <v>45437</v>
      </c>
      <c r="AS154" t="s">
        <v>45438</v>
      </c>
      <c r="AT154" t="s">
        <v>45439</v>
      </c>
      <c r="AU154" t="s">
        <v>45440</v>
      </c>
      <c r="AV154" t="str">
        <f>IF(TblTaxCategory[[#This Row],[EN]]="",IF(TblTaxCategory[[#This Row],[EN]]="",TblTaxCategory[[#This Row],[DE]],TblTaxCategory[[#This Row],[EN]]),TblTaxCategory[[#This Row],[EN]])</f>
        <v>Russia: OKPO Code</v>
      </c>
      <c r="AW154" t="s">
        <v>38430</v>
      </c>
      <c r="AY154" t="s">
        <v>38413</v>
      </c>
      <c r="BT154" t="s">
        <v>38580</v>
      </c>
      <c r="BZ154" t="s">
        <v>38599</v>
      </c>
      <c r="GM154" t="s">
        <v>38600</v>
      </c>
      <c r="GN154" t="s">
        <v>34476</v>
      </c>
      <c r="GO154" t="s">
        <v>34476</v>
      </c>
      <c r="GP154" t="s">
        <v>34476</v>
      </c>
      <c r="GQ154" t="s">
        <v>34476</v>
      </c>
      <c r="GR154" t="s">
        <v>34476</v>
      </c>
      <c r="GS154" t="s">
        <v>34476</v>
      </c>
      <c r="GT154" t="s">
        <v>34476</v>
      </c>
      <c r="GU154" t="s">
        <v>38601</v>
      </c>
      <c r="GV154" t="s">
        <v>37598</v>
      </c>
      <c r="GW154" t="s">
        <v>34476</v>
      </c>
      <c r="GX154" t="s">
        <v>38602</v>
      </c>
      <c r="GY154" t="s">
        <v>34476</v>
      </c>
      <c r="GZ154" t="s">
        <v>34476</v>
      </c>
      <c r="HA154" t="s">
        <v>34476</v>
      </c>
      <c r="HB154" t="s">
        <v>38603</v>
      </c>
      <c r="HD154" t="s">
        <v>38603</v>
      </c>
      <c r="PE154" s="98"/>
      <c r="PF154" s="98"/>
      <c r="PG154" s="98"/>
      <c r="PH154" s="98"/>
      <c r="PI154" s="98"/>
      <c r="PJ154" s="98"/>
      <c r="PK154" s="98"/>
      <c r="PL154" s="98"/>
      <c r="PM154" s="98"/>
      <c r="PN154" s="98"/>
      <c r="PO154" s="98"/>
      <c r="PP154" s="98"/>
      <c r="PQ154" s="98"/>
      <c r="PR154" s="98"/>
      <c r="PS154" s="98"/>
      <c r="PT154" s="98"/>
      <c r="PU154" s="98"/>
      <c r="QR154" s="191"/>
      <c r="QT154" s="259">
        <v>148</v>
      </c>
      <c r="QZ154" s="195" t="s">
        <v>38311</v>
      </c>
      <c r="RD154" t="s">
        <v>38604</v>
      </c>
      <c r="RE154" t="s">
        <v>38605</v>
      </c>
    </row>
    <row r="155" spans="3:473" x14ac:dyDescent="0.3">
      <c r="C155" t="s">
        <v>38606</v>
      </c>
      <c r="D155" t="s">
        <v>38607</v>
      </c>
      <c r="E155" t="s">
        <v>38608</v>
      </c>
      <c r="AG155" t="s">
        <v>38498</v>
      </c>
      <c r="AH155" t="s">
        <v>38499</v>
      </c>
      <c r="AI155" t="s">
        <v>38500</v>
      </c>
      <c r="AJ155" t="s">
        <v>38501</v>
      </c>
      <c r="AL155" t="s">
        <v>38502</v>
      </c>
      <c r="AO155" t="s">
        <v>38503</v>
      </c>
      <c r="AP155" t="s">
        <v>45447</v>
      </c>
      <c r="AQ155" t="s">
        <v>45448</v>
      </c>
      <c r="AR155" t="s">
        <v>45449</v>
      </c>
      <c r="AS155" t="s">
        <v>45450</v>
      </c>
      <c r="AT155" t="s">
        <v>45447</v>
      </c>
      <c r="AU155" t="s">
        <v>45451</v>
      </c>
      <c r="AV155" t="str">
        <f>IF(TblTaxCategory[[#This Row],[EN]]="",IF(TblTaxCategory[[#This Row],[EN]]="",TblTaxCategory[[#This Row],[DE]],TblTaxCategory[[#This Row],[EN]]),TblTaxCategory[[#This Row],[EN]])</f>
        <v>San Marino: VAT Registration Number</v>
      </c>
      <c r="AW155" t="s">
        <v>38498</v>
      </c>
      <c r="AY155" t="s">
        <v>38431</v>
      </c>
      <c r="BT155" t="s">
        <v>38599</v>
      </c>
      <c r="BZ155" t="s">
        <v>38615</v>
      </c>
      <c r="GM155" t="s">
        <v>38616</v>
      </c>
      <c r="GN155" t="s">
        <v>34476</v>
      </c>
      <c r="GO155" t="s">
        <v>34476</v>
      </c>
      <c r="GP155" t="s">
        <v>34476</v>
      </c>
      <c r="GQ155" t="s">
        <v>34476</v>
      </c>
      <c r="GR155" t="s">
        <v>34476</v>
      </c>
      <c r="GS155" t="s">
        <v>34476</v>
      </c>
      <c r="GT155" t="s">
        <v>34476</v>
      </c>
      <c r="GU155" t="s">
        <v>38617</v>
      </c>
      <c r="GV155" t="s">
        <v>37616</v>
      </c>
      <c r="GW155" t="s">
        <v>34476</v>
      </c>
      <c r="GX155" t="s">
        <v>38618</v>
      </c>
      <c r="GY155" t="s">
        <v>34476</v>
      </c>
      <c r="GZ155" t="s">
        <v>34476</v>
      </c>
      <c r="HA155" t="s">
        <v>34476</v>
      </c>
      <c r="HB155" t="s">
        <v>38619</v>
      </c>
      <c r="HD155" t="s">
        <v>38619</v>
      </c>
      <c r="PE155" s="98"/>
      <c r="PF155" s="98"/>
      <c r="PG155" s="98"/>
      <c r="PH155" s="98"/>
      <c r="PI155" s="98"/>
      <c r="PJ155" s="98"/>
      <c r="PK155" s="98"/>
      <c r="PL155" s="98"/>
      <c r="PM155" s="98"/>
      <c r="PN155" s="98"/>
      <c r="PO155" s="98"/>
      <c r="PP155" s="98"/>
      <c r="PQ155" s="98"/>
      <c r="PR155" s="98"/>
      <c r="PS155" s="98"/>
      <c r="PT155" s="98"/>
      <c r="PU155" s="98"/>
      <c r="QR155" s="191"/>
      <c r="QT155" s="258">
        <v>149</v>
      </c>
      <c r="RD155" t="s">
        <v>38620</v>
      </c>
      <c r="RE155" t="s">
        <v>38621</v>
      </c>
    </row>
    <row r="156" spans="3:473" x14ac:dyDescent="0.3">
      <c r="C156" t="s">
        <v>38622</v>
      </c>
      <c r="D156" t="s">
        <v>38623</v>
      </c>
      <c r="E156" t="s">
        <v>38624</v>
      </c>
      <c r="AG156" t="s">
        <v>38513</v>
      </c>
      <c r="AH156" t="s">
        <v>38514</v>
      </c>
      <c r="AI156" t="s">
        <v>38515</v>
      </c>
      <c r="AJ156" t="s">
        <v>38516</v>
      </c>
      <c r="AK156" t="s">
        <v>38517</v>
      </c>
      <c r="AL156" t="s">
        <v>38518</v>
      </c>
      <c r="AM156" t="s">
        <v>38519</v>
      </c>
      <c r="AN156" t="s">
        <v>38520</v>
      </c>
      <c r="AO156" t="s">
        <v>38521</v>
      </c>
      <c r="AP156" t="s">
        <v>45452</v>
      </c>
      <c r="AQ156" t="s">
        <v>45453</v>
      </c>
      <c r="AR156" t="s">
        <v>45454</v>
      </c>
      <c r="AS156" t="s">
        <v>45455</v>
      </c>
      <c r="AT156" t="s">
        <v>45456</v>
      </c>
      <c r="AU156" t="s">
        <v>45457</v>
      </c>
      <c r="AV156" t="str">
        <f>IF(TblTaxCategory[[#This Row],[EN]]="",IF(TblTaxCategory[[#This Row],[EN]]="",TblTaxCategory[[#This Row],[DE]],TblTaxCategory[[#This Row],[EN]]),TblTaxCategory[[#This Row],[EN]])</f>
        <v>Saudi Arabia: Tax Identification Number</v>
      </c>
      <c r="AW156" t="s">
        <v>38513</v>
      </c>
      <c r="AY156" t="s">
        <v>38448</v>
      </c>
      <c r="BT156" t="s">
        <v>38615</v>
      </c>
      <c r="BZ156" t="s">
        <v>38633</v>
      </c>
      <c r="GM156" t="s">
        <v>38634</v>
      </c>
      <c r="GN156" t="s">
        <v>34476</v>
      </c>
      <c r="GO156" t="s">
        <v>34476</v>
      </c>
      <c r="GP156" t="s">
        <v>34476</v>
      </c>
      <c r="GQ156" t="s">
        <v>34476</v>
      </c>
      <c r="GR156" t="s">
        <v>34476</v>
      </c>
      <c r="GS156" t="s">
        <v>34476</v>
      </c>
      <c r="GT156" t="s">
        <v>34476</v>
      </c>
      <c r="GU156" t="s">
        <v>38635</v>
      </c>
      <c r="GV156" t="s">
        <v>36177</v>
      </c>
      <c r="GW156" t="s">
        <v>34476</v>
      </c>
      <c r="GX156" t="s">
        <v>38636</v>
      </c>
      <c r="GY156" t="s">
        <v>34476</v>
      </c>
      <c r="GZ156" t="s">
        <v>34476</v>
      </c>
      <c r="HA156" t="s">
        <v>34476</v>
      </c>
      <c r="HB156" t="s">
        <v>38637</v>
      </c>
      <c r="HD156" t="s">
        <v>38637</v>
      </c>
      <c r="PE156" s="98"/>
      <c r="PF156" s="98"/>
      <c r="PG156" s="98"/>
      <c r="PH156" s="98"/>
      <c r="PI156" s="98"/>
      <c r="PJ156" s="98"/>
      <c r="PK156" s="98"/>
      <c r="PL156" s="98"/>
      <c r="PM156" s="98"/>
      <c r="PN156" s="98"/>
      <c r="PO156" s="98"/>
      <c r="PP156" s="98"/>
      <c r="PQ156" s="98"/>
      <c r="PR156" s="98"/>
      <c r="PS156" s="98"/>
      <c r="PT156" s="98"/>
      <c r="PU156" s="98"/>
      <c r="QT156" s="259">
        <v>150</v>
      </c>
      <c r="RD156" t="s">
        <v>38638</v>
      </c>
      <c r="RE156" t="s">
        <v>38639</v>
      </c>
    </row>
    <row r="157" spans="3:473" x14ac:dyDescent="0.3">
      <c r="C157" t="s">
        <v>38640</v>
      </c>
      <c r="D157" t="s">
        <v>38641</v>
      </c>
      <c r="E157" t="s">
        <v>38642</v>
      </c>
      <c r="AG157" t="s">
        <v>38532</v>
      </c>
      <c r="AH157" t="s">
        <v>38533</v>
      </c>
      <c r="AI157" t="s">
        <v>38534</v>
      </c>
      <c r="AJ157" t="s">
        <v>38535</v>
      </c>
      <c r="AK157" t="s">
        <v>38536</v>
      </c>
      <c r="AL157" t="s">
        <v>38537</v>
      </c>
      <c r="AM157" t="s">
        <v>38538</v>
      </c>
      <c r="AN157" t="s">
        <v>38539</v>
      </c>
      <c r="AO157" t="s">
        <v>38540</v>
      </c>
      <c r="AP157" t="s">
        <v>45458</v>
      </c>
      <c r="AQ157" t="s">
        <v>45459</v>
      </c>
      <c r="AR157" t="s">
        <v>45460</v>
      </c>
      <c r="AS157" t="s">
        <v>45461</v>
      </c>
      <c r="AT157" t="s">
        <v>45462</v>
      </c>
      <c r="AU157" t="s">
        <v>45463</v>
      </c>
      <c r="AV157" t="str">
        <f>IF(TblTaxCategory[[#This Row],[EN]]="",IF(TblTaxCategory[[#This Row],[EN]]="",TblTaxCategory[[#This Row],[DE]],TblTaxCategory[[#This Row],[EN]]),TblTaxCategory[[#This Row],[EN]])</f>
        <v>Saudi Arabia: VAT Registration Number</v>
      </c>
      <c r="AW157" t="s">
        <v>38532</v>
      </c>
      <c r="AY157" t="s">
        <v>38465</v>
      </c>
      <c r="BT157" t="s">
        <v>38633</v>
      </c>
      <c r="BZ157" t="s">
        <v>38646</v>
      </c>
      <c r="GM157" t="s">
        <v>38647</v>
      </c>
      <c r="GN157" t="s">
        <v>34476</v>
      </c>
      <c r="GO157" t="s">
        <v>34476</v>
      </c>
      <c r="GP157" t="s">
        <v>34476</v>
      </c>
      <c r="GQ157" t="s">
        <v>34476</v>
      </c>
      <c r="GR157" t="s">
        <v>34476</v>
      </c>
      <c r="GS157" t="s">
        <v>34476</v>
      </c>
      <c r="GT157" t="s">
        <v>34476</v>
      </c>
      <c r="GU157" t="s">
        <v>38648</v>
      </c>
      <c r="GV157" t="s">
        <v>37657</v>
      </c>
      <c r="GW157" t="s">
        <v>34476</v>
      </c>
      <c r="GX157" t="s">
        <v>36776</v>
      </c>
      <c r="GY157" t="s">
        <v>34476</v>
      </c>
      <c r="GZ157" t="s">
        <v>34476</v>
      </c>
      <c r="HA157" t="s">
        <v>34476</v>
      </c>
      <c r="HB157" t="s">
        <v>38649</v>
      </c>
      <c r="HD157" t="s">
        <v>38649</v>
      </c>
      <c r="PE157" s="98"/>
      <c r="PF157" s="98"/>
      <c r="PG157" s="98"/>
      <c r="PH157" s="98"/>
      <c r="PI157" s="98"/>
      <c r="PJ157" s="98"/>
      <c r="PK157" s="98"/>
      <c r="PL157" s="98"/>
      <c r="PM157" s="98"/>
      <c r="PN157" s="98"/>
      <c r="PO157" s="98"/>
      <c r="PP157" s="98"/>
      <c r="PQ157" s="98"/>
      <c r="PR157" s="98"/>
      <c r="PS157" s="98"/>
      <c r="PT157" s="98"/>
      <c r="PU157" s="98"/>
      <c r="QT157" s="258">
        <v>151</v>
      </c>
      <c r="RD157" t="s">
        <v>38650</v>
      </c>
      <c r="RE157" t="s">
        <v>38651</v>
      </c>
    </row>
    <row r="158" spans="3:473" x14ac:dyDescent="0.3">
      <c r="C158" t="s">
        <v>38652</v>
      </c>
      <c r="D158" t="s">
        <v>38653</v>
      </c>
      <c r="E158" t="s">
        <v>38654</v>
      </c>
      <c r="AG158" t="s">
        <v>38625</v>
      </c>
      <c r="AI158" t="s">
        <v>38626</v>
      </c>
      <c r="AJ158" t="s">
        <v>38627</v>
      </c>
      <c r="AK158" t="s">
        <v>38627</v>
      </c>
      <c r="AL158" t="s">
        <v>38628</v>
      </c>
      <c r="AM158" t="s">
        <v>38629</v>
      </c>
      <c r="AN158" t="s">
        <v>38630</v>
      </c>
      <c r="AO158" t="s">
        <v>38631</v>
      </c>
      <c r="AP158" t="s">
        <v>34476</v>
      </c>
      <c r="AQ158" t="s">
        <v>34476</v>
      </c>
      <c r="AR158" t="s">
        <v>34476</v>
      </c>
      <c r="AS158" t="s">
        <v>34476</v>
      </c>
      <c r="AT158" t="s">
        <v>34476</v>
      </c>
      <c r="AU158" t="s">
        <v>34476</v>
      </c>
      <c r="AV158" t="str">
        <f>IF(TblTaxCategory[[#This Row],[EN]]="",IF(TblTaxCategory[[#This Row],[EN]]="",TblTaxCategory[[#This Row],[DE]],TblTaxCategory[[#This Row],[EN]]),TblTaxCategory[[#This Row],[EN]])</f>
        <v>Senegal: NINEA Number</v>
      </c>
      <c r="AW158" t="s">
        <v>38632</v>
      </c>
      <c r="AY158" t="s">
        <v>38481</v>
      </c>
      <c r="BT158" t="s">
        <v>38646</v>
      </c>
      <c r="BZ158" t="s">
        <v>38665</v>
      </c>
      <c r="GM158" t="s">
        <v>38666</v>
      </c>
      <c r="GN158" t="s">
        <v>34476</v>
      </c>
      <c r="GO158" t="s">
        <v>34476</v>
      </c>
      <c r="GP158" t="s">
        <v>34476</v>
      </c>
      <c r="GQ158" t="s">
        <v>34476</v>
      </c>
      <c r="GR158" t="s">
        <v>34476</v>
      </c>
      <c r="GS158" t="s">
        <v>34476</v>
      </c>
      <c r="GT158" t="s">
        <v>34476</v>
      </c>
      <c r="GU158" t="s">
        <v>37109</v>
      </c>
      <c r="GV158" t="s">
        <v>37679</v>
      </c>
      <c r="GW158" t="s">
        <v>34476</v>
      </c>
      <c r="GX158" t="s">
        <v>38667</v>
      </c>
      <c r="GY158" t="s">
        <v>34476</v>
      </c>
      <c r="GZ158" t="s">
        <v>34476</v>
      </c>
      <c r="HA158" t="s">
        <v>34476</v>
      </c>
      <c r="HB158" t="s">
        <v>38668</v>
      </c>
      <c r="HD158" t="s">
        <v>38668</v>
      </c>
      <c r="PE158" s="98"/>
      <c r="PF158" s="98"/>
      <c r="PG158" s="98"/>
      <c r="PH158" s="98"/>
      <c r="PI158" s="98"/>
      <c r="PJ158" s="98"/>
      <c r="PK158" s="98"/>
      <c r="PL158" s="98"/>
      <c r="PM158" s="98"/>
      <c r="PN158" s="98"/>
      <c r="PO158" s="98"/>
      <c r="PP158" s="98"/>
      <c r="PQ158" s="98"/>
      <c r="PR158" s="98"/>
      <c r="PS158" s="98"/>
      <c r="PT158" s="98"/>
      <c r="PU158" s="98"/>
      <c r="QT158" s="259">
        <v>152</v>
      </c>
      <c r="RD158" t="s">
        <v>38669</v>
      </c>
      <c r="RE158" t="s">
        <v>38670</v>
      </c>
    </row>
    <row r="159" spans="3:473" x14ac:dyDescent="0.3">
      <c r="C159" t="s">
        <v>38671</v>
      </c>
      <c r="D159" t="s">
        <v>38672</v>
      </c>
      <c r="E159" t="s">
        <v>38673</v>
      </c>
      <c r="AG159" t="s">
        <v>38643</v>
      </c>
      <c r="AI159" t="s">
        <v>38644</v>
      </c>
      <c r="AP159" t="s">
        <v>34476</v>
      </c>
      <c r="AQ159" t="s">
        <v>34476</v>
      </c>
      <c r="AR159" t="s">
        <v>34476</v>
      </c>
      <c r="AS159" t="s">
        <v>34476</v>
      </c>
      <c r="AT159" t="s">
        <v>34476</v>
      </c>
      <c r="AU159" t="s">
        <v>34476</v>
      </c>
      <c r="AV159" t="str">
        <f>IF(TblTaxCategory[[#This Row],[EN]]="",IF(TblTaxCategory[[#This Row],[EN]]="",TblTaxCategory[[#This Row],[DE]],TblTaxCategory[[#This Row],[EN]]),TblTaxCategory[[#This Row],[EN]])</f>
        <v>Serbia and Montenegro: TIN Number</v>
      </c>
      <c r="AW159" t="s">
        <v>38645</v>
      </c>
      <c r="AY159" t="s">
        <v>38499</v>
      </c>
      <c r="BT159" t="s">
        <v>38665</v>
      </c>
      <c r="BZ159" t="s">
        <v>38684</v>
      </c>
      <c r="GM159" t="s">
        <v>38685</v>
      </c>
      <c r="GN159" t="s">
        <v>34476</v>
      </c>
      <c r="GO159" t="s">
        <v>34476</v>
      </c>
      <c r="GP159" t="s">
        <v>34476</v>
      </c>
      <c r="GQ159" t="s">
        <v>34476</v>
      </c>
      <c r="GR159" t="s">
        <v>34476</v>
      </c>
      <c r="GS159" t="s">
        <v>34476</v>
      </c>
      <c r="GT159" t="s">
        <v>34476</v>
      </c>
      <c r="GU159" t="s">
        <v>37134</v>
      </c>
      <c r="GV159" t="s">
        <v>36204</v>
      </c>
      <c r="GW159" t="s">
        <v>34476</v>
      </c>
      <c r="GX159" t="s">
        <v>38686</v>
      </c>
      <c r="GY159" t="s">
        <v>34476</v>
      </c>
      <c r="GZ159" t="s">
        <v>34476</v>
      </c>
      <c r="HA159" t="s">
        <v>34476</v>
      </c>
      <c r="HB159" t="s">
        <v>38687</v>
      </c>
      <c r="HD159" t="s">
        <v>38687</v>
      </c>
      <c r="PE159" s="98"/>
      <c r="PF159" s="98"/>
      <c r="PG159" s="98"/>
      <c r="PH159" s="98"/>
      <c r="PI159" s="98"/>
      <c r="PJ159" s="98"/>
      <c r="PK159" s="98"/>
      <c r="PL159" s="98"/>
      <c r="PM159" s="98"/>
      <c r="PN159" s="98"/>
      <c r="PO159" s="98"/>
      <c r="PP159" s="98"/>
      <c r="PQ159" s="98"/>
      <c r="PR159" s="98"/>
      <c r="PS159" s="98"/>
      <c r="PT159" s="98"/>
      <c r="PU159" s="98"/>
      <c r="QT159" s="258">
        <v>153</v>
      </c>
      <c r="RD159" t="s">
        <v>38688</v>
      </c>
      <c r="RE159" t="s">
        <v>38689</v>
      </c>
    </row>
    <row r="160" spans="3:473" x14ac:dyDescent="0.3">
      <c r="C160" t="s">
        <v>38690</v>
      </c>
      <c r="D160" t="s">
        <v>38691</v>
      </c>
      <c r="E160" t="s">
        <v>38692</v>
      </c>
      <c r="AG160" t="s">
        <v>38655</v>
      </c>
      <c r="AH160" t="s">
        <v>38656</v>
      </c>
      <c r="AI160" t="s">
        <v>38657</v>
      </c>
      <c r="AJ160" t="s">
        <v>38658</v>
      </c>
      <c r="AK160" t="s">
        <v>38659</v>
      </c>
      <c r="AL160" t="s">
        <v>38660</v>
      </c>
      <c r="AM160" t="s">
        <v>38661</v>
      </c>
      <c r="AN160" t="s">
        <v>38662</v>
      </c>
      <c r="AO160" t="s">
        <v>38663</v>
      </c>
      <c r="AP160" t="s">
        <v>45488</v>
      </c>
      <c r="AQ160" t="s">
        <v>45489</v>
      </c>
      <c r="AR160" t="s">
        <v>45490</v>
      </c>
      <c r="AS160" t="s">
        <v>45491</v>
      </c>
      <c r="AT160" t="s">
        <v>45492</v>
      </c>
      <c r="AU160" t="s">
        <v>45493</v>
      </c>
      <c r="AV160" t="str">
        <f>IF(TblTaxCategory[[#This Row],[EN]]="",IF(TblTaxCategory[[#This Row],[EN]]="",TblTaxCategory[[#This Row],[DE]],TblTaxCategory[[#This Row],[EN]]),TblTaxCategory[[#This Row],[EN]])</f>
        <v>Serbia: JMBG Number or PIB Number</v>
      </c>
      <c r="AW160" t="s">
        <v>38664</v>
      </c>
      <c r="AY160" t="s">
        <v>38514</v>
      </c>
      <c r="BT160" t="s">
        <v>38684</v>
      </c>
      <c r="BZ160" t="s">
        <v>38701</v>
      </c>
      <c r="GM160" t="s">
        <v>38702</v>
      </c>
      <c r="GN160" t="s">
        <v>34476</v>
      </c>
      <c r="GO160" t="s">
        <v>34476</v>
      </c>
      <c r="GP160" t="s">
        <v>34476</v>
      </c>
      <c r="GQ160" t="s">
        <v>34476</v>
      </c>
      <c r="GR160" t="s">
        <v>34476</v>
      </c>
      <c r="GS160" t="s">
        <v>34476</v>
      </c>
      <c r="GT160" t="s">
        <v>34476</v>
      </c>
      <c r="GU160" t="s">
        <v>37160</v>
      </c>
      <c r="GV160" t="s">
        <v>36233</v>
      </c>
      <c r="GW160" t="s">
        <v>34476</v>
      </c>
      <c r="GX160" t="s">
        <v>38703</v>
      </c>
      <c r="GY160" t="s">
        <v>34476</v>
      </c>
      <c r="GZ160" t="s">
        <v>34476</v>
      </c>
      <c r="HA160" t="s">
        <v>34476</v>
      </c>
      <c r="HB160" t="s">
        <v>38704</v>
      </c>
      <c r="HD160" t="s">
        <v>38704</v>
      </c>
      <c r="PE160" s="98"/>
      <c r="PF160" s="98"/>
      <c r="PG160" s="98"/>
      <c r="PH160" s="98"/>
      <c r="PI160" s="98"/>
      <c r="PJ160" s="98"/>
      <c r="PK160" s="98"/>
      <c r="PL160" s="98"/>
      <c r="PM160" s="98"/>
      <c r="PN160" s="98"/>
      <c r="PO160" s="98"/>
      <c r="PP160" s="98"/>
      <c r="PQ160" s="98"/>
      <c r="PR160" s="98"/>
      <c r="PS160" s="98"/>
      <c r="PT160" s="98"/>
      <c r="PU160" s="98"/>
      <c r="QT160" s="259">
        <v>154</v>
      </c>
      <c r="RD160" t="s">
        <v>38705</v>
      </c>
      <c r="RE160" t="s">
        <v>38706</v>
      </c>
    </row>
    <row r="161" spans="3:473" x14ac:dyDescent="0.3">
      <c r="C161" t="s">
        <v>37016</v>
      </c>
      <c r="D161" t="s">
        <v>38707</v>
      </c>
      <c r="E161" t="s">
        <v>38708</v>
      </c>
      <c r="AG161" t="s">
        <v>38674</v>
      </c>
      <c r="AH161" t="s">
        <v>38675</v>
      </c>
      <c r="AI161" t="s">
        <v>38676</v>
      </c>
      <c r="AJ161" t="s">
        <v>38677</v>
      </c>
      <c r="AK161" t="s">
        <v>38678</v>
      </c>
      <c r="AL161" t="s">
        <v>38679</v>
      </c>
      <c r="AM161" t="s">
        <v>38680</v>
      </c>
      <c r="AN161" t="s">
        <v>38681</v>
      </c>
      <c r="AO161" t="s">
        <v>38682</v>
      </c>
      <c r="AP161" t="s">
        <v>45494</v>
      </c>
      <c r="AQ161" t="s">
        <v>45495</v>
      </c>
      <c r="AR161" t="s">
        <v>45496</v>
      </c>
      <c r="AS161" t="s">
        <v>45497</v>
      </c>
      <c r="AT161" t="s">
        <v>45498</v>
      </c>
      <c r="AU161" t="s">
        <v>45499</v>
      </c>
      <c r="AV161" t="str">
        <f>IF(TblTaxCategory[[#This Row],[EN]]="",IF(TblTaxCategory[[#This Row],[EN]]="",TblTaxCategory[[#This Row],[DE]],TblTaxCategory[[#This Row],[EN]]),TblTaxCategory[[#This Row],[EN]])</f>
        <v>Seychelles: Tax Identification Number</v>
      </c>
      <c r="AW161" t="s">
        <v>38683</v>
      </c>
      <c r="AY161" t="s">
        <v>38533</v>
      </c>
      <c r="BT161" t="s">
        <v>38701</v>
      </c>
      <c r="BZ161" t="s">
        <v>38718</v>
      </c>
      <c r="GM161" t="s">
        <v>38719</v>
      </c>
      <c r="GN161" t="s">
        <v>34476</v>
      </c>
      <c r="GO161" t="s">
        <v>34476</v>
      </c>
      <c r="GP161" t="s">
        <v>34476</v>
      </c>
      <c r="GQ161" t="s">
        <v>34476</v>
      </c>
      <c r="GR161" t="s">
        <v>34476</v>
      </c>
      <c r="GS161" t="s">
        <v>34476</v>
      </c>
      <c r="GT161" t="s">
        <v>34476</v>
      </c>
      <c r="GU161" t="s">
        <v>37187</v>
      </c>
      <c r="GV161" t="s">
        <v>36260</v>
      </c>
      <c r="GW161" t="s">
        <v>34476</v>
      </c>
      <c r="GX161" t="s">
        <v>38720</v>
      </c>
      <c r="GY161" t="s">
        <v>34476</v>
      </c>
      <c r="GZ161" t="s">
        <v>34476</v>
      </c>
      <c r="HA161" t="s">
        <v>34476</v>
      </c>
      <c r="HB161" t="s">
        <v>38721</v>
      </c>
      <c r="HD161" t="s">
        <v>38721</v>
      </c>
      <c r="PE161" s="98"/>
      <c r="PF161" s="98"/>
      <c r="PG161" s="98"/>
      <c r="PH161" s="98"/>
      <c r="PI161" s="98"/>
      <c r="PJ161" s="98"/>
      <c r="PK161" s="98"/>
      <c r="PL161" s="98"/>
      <c r="PM161" s="98"/>
      <c r="PN161" s="98"/>
      <c r="PO161" s="98"/>
      <c r="PP161" s="98"/>
      <c r="PQ161" s="98"/>
      <c r="PR161" s="98"/>
      <c r="PS161" s="98"/>
      <c r="PT161" s="98"/>
      <c r="PU161" s="98"/>
      <c r="QT161" s="258">
        <v>155</v>
      </c>
      <c r="RD161" t="s">
        <v>38722</v>
      </c>
      <c r="RE161" t="s">
        <v>38723</v>
      </c>
    </row>
    <row r="162" spans="3:473" x14ac:dyDescent="0.3">
      <c r="C162" t="s">
        <v>38724</v>
      </c>
      <c r="D162" t="s">
        <v>38725</v>
      </c>
      <c r="E162" t="s">
        <v>38726</v>
      </c>
      <c r="AG162" t="s">
        <v>38727</v>
      </c>
      <c r="AH162" t="s">
        <v>38728</v>
      </c>
      <c r="AI162" t="s">
        <v>38729</v>
      </c>
      <c r="AJ162" t="s">
        <v>38730</v>
      </c>
      <c r="AK162" t="s">
        <v>38731</v>
      </c>
      <c r="AL162" t="s">
        <v>38732</v>
      </c>
      <c r="AM162" t="s">
        <v>38733</v>
      </c>
      <c r="AN162" t="s">
        <v>38734</v>
      </c>
      <c r="AO162" t="s">
        <v>38735</v>
      </c>
      <c r="AP162" t="s">
        <v>45512</v>
      </c>
      <c r="AQ162" t="s">
        <v>45513</v>
      </c>
      <c r="AR162" t="s">
        <v>45514</v>
      </c>
      <c r="AS162" t="s">
        <v>45515</v>
      </c>
      <c r="AT162" t="s">
        <v>45516</v>
      </c>
      <c r="AU162" t="s">
        <v>45517</v>
      </c>
      <c r="AV162" t="str">
        <f>IF(TblTaxCategory[[#This Row],[EN]]="",IF(TblTaxCategory[[#This Row],[EN]]="",TblTaxCategory[[#This Row],[DE]],TblTaxCategory[[#This Row],[EN]]),TblTaxCategory[[#This Row],[EN]])</f>
        <v>Singapore: GST Registration number</v>
      </c>
      <c r="AW162" t="s">
        <v>38736</v>
      </c>
      <c r="AY162" t="s">
        <v>38553</v>
      </c>
      <c r="BT162" t="s">
        <v>38718</v>
      </c>
      <c r="BZ162" t="s">
        <v>38737</v>
      </c>
      <c r="GM162" t="s">
        <v>38738</v>
      </c>
      <c r="GN162" t="s">
        <v>34476</v>
      </c>
      <c r="GO162" t="s">
        <v>34476</v>
      </c>
      <c r="GP162" t="s">
        <v>34476</v>
      </c>
      <c r="GQ162" t="s">
        <v>34476</v>
      </c>
      <c r="GR162" t="s">
        <v>34476</v>
      </c>
      <c r="GS162" t="s">
        <v>34476</v>
      </c>
      <c r="GT162" t="s">
        <v>34476</v>
      </c>
      <c r="GU162" t="s">
        <v>37212</v>
      </c>
      <c r="GV162" t="s">
        <v>36286</v>
      </c>
      <c r="GW162" t="s">
        <v>34476</v>
      </c>
      <c r="GX162" t="s">
        <v>36799</v>
      </c>
      <c r="GY162" t="s">
        <v>34476</v>
      </c>
      <c r="GZ162" t="s">
        <v>34476</v>
      </c>
      <c r="HA162" t="s">
        <v>34476</v>
      </c>
      <c r="HB162" t="s">
        <v>38739</v>
      </c>
      <c r="HD162" t="s">
        <v>38739</v>
      </c>
      <c r="PE162" s="98"/>
      <c r="PF162" s="98"/>
      <c r="PG162" s="98"/>
      <c r="PH162" s="98"/>
      <c r="PI162" s="98"/>
      <c r="PJ162" s="98"/>
      <c r="PK162" s="98"/>
      <c r="PL162" s="98"/>
      <c r="PM162" s="98"/>
      <c r="PN162" s="98"/>
      <c r="PO162" s="98"/>
      <c r="PP162" s="98"/>
      <c r="PQ162" s="98"/>
      <c r="PR162" s="98"/>
      <c r="PS162" s="98"/>
      <c r="PT162" s="98"/>
      <c r="PU162" s="98"/>
      <c r="QT162" s="259">
        <v>156</v>
      </c>
      <c r="RD162" t="s">
        <v>38740</v>
      </c>
      <c r="RE162" t="s">
        <v>35622</v>
      </c>
    </row>
    <row r="163" spans="3:473" x14ac:dyDescent="0.3">
      <c r="C163" t="s">
        <v>38741</v>
      </c>
      <c r="D163" t="s">
        <v>38742</v>
      </c>
      <c r="E163" t="s">
        <v>38743</v>
      </c>
      <c r="AG163" t="s">
        <v>38744</v>
      </c>
      <c r="AH163" t="s">
        <v>38745</v>
      </c>
      <c r="AI163" t="s">
        <v>38746</v>
      </c>
      <c r="AJ163" t="s">
        <v>38747</v>
      </c>
      <c r="AK163" t="s">
        <v>38748</v>
      </c>
      <c r="AL163" t="s">
        <v>38749</v>
      </c>
      <c r="AM163" t="s">
        <v>38750</v>
      </c>
      <c r="AN163" t="s">
        <v>38751</v>
      </c>
      <c r="AO163" t="s">
        <v>38752</v>
      </c>
      <c r="AP163" t="s">
        <v>45518</v>
      </c>
      <c r="AQ163" t="s">
        <v>45519</v>
      </c>
      <c r="AR163" t="s">
        <v>45520</v>
      </c>
      <c r="AS163" t="s">
        <v>45521</v>
      </c>
      <c r="AT163" t="s">
        <v>45522</v>
      </c>
      <c r="AU163" t="s">
        <v>45523</v>
      </c>
      <c r="AV163" t="str">
        <f>IF(TblTaxCategory[[#This Row],[EN]]="",IF(TblTaxCategory[[#This Row],[EN]]="",TblTaxCategory[[#This Row],[DE]],TblTaxCategory[[#This Row],[EN]]),TblTaxCategory[[#This Row],[EN]])</f>
        <v>Slovakia: DIC Number</v>
      </c>
      <c r="AW163" t="s">
        <v>38744</v>
      </c>
      <c r="AY163" t="s">
        <v>38572</v>
      </c>
      <c r="BT163" t="s">
        <v>38737</v>
      </c>
      <c r="BZ163" t="s">
        <v>38753</v>
      </c>
      <c r="GM163" t="s">
        <v>38754</v>
      </c>
      <c r="GN163" t="s">
        <v>34476</v>
      </c>
      <c r="GO163" t="s">
        <v>34476</v>
      </c>
      <c r="GP163" t="s">
        <v>34476</v>
      </c>
      <c r="GQ163" t="s">
        <v>34476</v>
      </c>
      <c r="GR163" t="s">
        <v>34476</v>
      </c>
      <c r="GS163" t="s">
        <v>34476</v>
      </c>
      <c r="GT163" t="s">
        <v>34476</v>
      </c>
      <c r="GU163" t="s">
        <v>37237</v>
      </c>
      <c r="GV163" t="s">
        <v>36552</v>
      </c>
      <c r="GW163" t="s">
        <v>34476</v>
      </c>
      <c r="GX163" t="s">
        <v>36673</v>
      </c>
      <c r="GY163" t="s">
        <v>34476</v>
      </c>
      <c r="GZ163" t="s">
        <v>34476</v>
      </c>
      <c r="HA163" t="s">
        <v>34476</v>
      </c>
      <c r="HB163" t="s">
        <v>38755</v>
      </c>
      <c r="HD163" t="s">
        <v>38755</v>
      </c>
      <c r="PE163" s="98"/>
      <c r="PF163" s="98"/>
      <c r="PG163" s="98"/>
      <c r="PH163" s="98"/>
      <c r="PI163" s="98"/>
      <c r="PJ163" s="98"/>
      <c r="PK163" s="98"/>
      <c r="PL163" s="98"/>
      <c r="PM163" s="98"/>
      <c r="PN163" s="98"/>
      <c r="PO163" s="98"/>
      <c r="PP163" s="98"/>
      <c r="PQ163" s="98"/>
      <c r="PR163" s="98"/>
      <c r="PS163" s="98"/>
      <c r="PT163" s="98"/>
      <c r="PU163" s="98"/>
      <c r="QT163" s="258">
        <v>157</v>
      </c>
      <c r="RD163" t="s">
        <v>38756</v>
      </c>
      <c r="RE163" t="s">
        <v>38757</v>
      </c>
    </row>
    <row r="164" spans="3:473" x14ac:dyDescent="0.3">
      <c r="C164" t="s">
        <v>37042</v>
      </c>
      <c r="D164" t="s">
        <v>38758</v>
      </c>
      <c r="E164" t="s">
        <v>38759</v>
      </c>
      <c r="F164" s="113"/>
      <c r="AG164" t="s">
        <v>38760</v>
      </c>
      <c r="AH164" t="s">
        <v>38761</v>
      </c>
      <c r="AI164" t="s">
        <v>38762</v>
      </c>
      <c r="AJ164" t="s">
        <v>38763</v>
      </c>
      <c r="AK164" t="s">
        <v>38763</v>
      </c>
      <c r="AL164" t="s">
        <v>38764</v>
      </c>
      <c r="AM164" t="s">
        <v>38765</v>
      </c>
      <c r="AN164" t="s">
        <v>38766</v>
      </c>
      <c r="AO164" t="s">
        <v>38767</v>
      </c>
      <c r="AP164" t="s">
        <v>45524</v>
      </c>
      <c r="AQ164" t="s">
        <v>45525</v>
      </c>
      <c r="AR164" t="s">
        <v>45526</v>
      </c>
      <c r="AS164" t="s">
        <v>45527</v>
      </c>
      <c r="AT164" t="s">
        <v>45528</v>
      </c>
      <c r="AU164" t="s">
        <v>45529</v>
      </c>
      <c r="AV164" t="str">
        <f>IF(TblTaxCategory[[#This Row],[EN]]="",IF(TblTaxCategory[[#This Row],[EN]]="",TblTaxCategory[[#This Row],[DE]],TblTaxCategory[[#This Row],[EN]]),TblTaxCategory[[#This Row],[EN]])</f>
        <v>Slovakia: ICO Number</v>
      </c>
      <c r="AW164" t="s">
        <v>38760</v>
      </c>
      <c r="AY164" t="s">
        <v>38590</v>
      </c>
      <c r="BS164" s="113"/>
      <c r="BT164" t="s">
        <v>38753</v>
      </c>
      <c r="BZ164" t="s">
        <v>38768</v>
      </c>
      <c r="CW164" s="113"/>
      <c r="GM164" t="s">
        <v>38769</v>
      </c>
      <c r="GN164" t="s">
        <v>34476</v>
      </c>
      <c r="GO164" t="s">
        <v>34476</v>
      </c>
      <c r="GP164" t="s">
        <v>34476</v>
      </c>
      <c r="GQ164" t="s">
        <v>34476</v>
      </c>
      <c r="GR164" t="s">
        <v>34476</v>
      </c>
      <c r="GS164" t="s">
        <v>34476</v>
      </c>
      <c r="GT164" t="s">
        <v>34476</v>
      </c>
      <c r="GU164" t="s">
        <v>38164</v>
      </c>
      <c r="GV164" t="s">
        <v>36580</v>
      </c>
      <c r="GW164" t="s">
        <v>34476</v>
      </c>
      <c r="GX164" t="s">
        <v>37658</v>
      </c>
      <c r="GY164" t="s">
        <v>34476</v>
      </c>
      <c r="GZ164" t="s">
        <v>34476</v>
      </c>
      <c r="HA164" t="s">
        <v>34476</v>
      </c>
      <c r="HB164" t="s">
        <v>38770</v>
      </c>
      <c r="HD164" t="s">
        <v>38770</v>
      </c>
      <c r="PE164" s="98"/>
      <c r="PF164" s="98"/>
      <c r="PG164" s="98"/>
      <c r="PH164" s="98"/>
      <c r="PI164" s="98"/>
      <c r="PJ164" s="98"/>
      <c r="PK164" s="98"/>
      <c r="PL164" s="98"/>
      <c r="PM164" s="98"/>
      <c r="PN164" s="98"/>
      <c r="PO164" s="98"/>
      <c r="PP164" s="98"/>
      <c r="PQ164" s="98"/>
      <c r="PR164" s="98"/>
      <c r="PS164" s="98"/>
      <c r="PT164" s="98"/>
      <c r="PU164" s="98"/>
      <c r="QT164" s="259">
        <v>158</v>
      </c>
      <c r="RD164" t="s">
        <v>38771</v>
      </c>
      <c r="RE164" t="s">
        <v>38772</v>
      </c>
    </row>
    <row r="165" spans="3:473" x14ac:dyDescent="0.3">
      <c r="C165" t="s">
        <v>293</v>
      </c>
      <c r="D165" t="s">
        <v>38773</v>
      </c>
      <c r="E165" t="s">
        <v>38774</v>
      </c>
      <c r="AG165" t="s">
        <v>38775</v>
      </c>
      <c r="AH165" t="s">
        <v>38776</v>
      </c>
      <c r="AI165" t="s">
        <v>38777</v>
      </c>
      <c r="AJ165" t="s">
        <v>38778</v>
      </c>
      <c r="AK165" t="s">
        <v>38779</v>
      </c>
      <c r="AL165" t="s">
        <v>38780</v>
      </c>
      <c r="AM165" t="s">
        <v>38781</v>
      </c>
      <c r="AN165" t="s">
        <v>38782</v>
      </c>
      <c r="AO165" t="s">
        <v>38783</v>
      </c>
      <c r="AP165" t="s">
        <v>45530</v>
      </c>
      <c r="AQ165" t="s">
        <v>45531</v>
      </c>
      <c r="AR165" t="s">
        <v>45532</v>
      </c>
      <c r="AS165" t="s">
        <v>45533</v>
      </c>
      <c r="AT165" t="s">
        <v>45534</v>
      </c>
      <c r="AU165" t="s">
        <v>45535</v>
      </c>
      <c r="AV165" t="str">
        <f>IF(TblTaxCategory[[#This Row],[EN]]="",IF(TblTaxCategory[[#This Row],[EN]]="",TblTaxCategory[[#This Row],[DE]],TblTaxCategory[[#This Row],[EN]]),TblTaxCategory[[#This Row],[EN]])</f>
        <v>Slovakia: VAT Registration Number</v>
      </c>
      <c r="AW165" t="s">
        <v>38775</v>
      </c>
      <c r="AY165" t="s">
        <v>38609</v>
      </c>
      <c r="BT165" t="s">
        <v>38768</v>
      </c>
      <c r="BZ165" t="s">
        <v>38784</v>
      </c>
      <c r="GM165" t="s">
        <v>38785</v>
      </c>
      <c r="GN165" t="s">
        <v>34476</v>
      </c>
      <c r="GO165" t="s">
        <v>34476</v>
      </c>
      <c r="GP165" t="s">
        <v>34476</v>
      </c>
      <c r="GQ165" t="s">
        <v>34476</v>
      </c>
      <c r="GR165" t="s">
        <v>34476</v>
      </c>
      <c r="GS165" t="s">
        <v>34476</v>
      </c>
      <c r="GT165" t="s">
        <v>34476</v>
      </c>
      <c r="GU165" t="s">
        <v>38182</v>
      </c>
      <c r="GV165" t="s">
        <v>36531</v>
      </c>
      <c r="GW165" t="s">
        <v>34476</v>
      </c>
      <c r="GX165" t="s">
        <v>36821</v>
      </c>
      <c r="GY165" t="s">
        <v>34476</v>
      </c>
      <c r="GZ165" t="s">
        <v>34476</v>
      </c>
      <c r="HA165" t="s">
        <v>34476</v>
      </c>
      <c r="HB165" t="s">
        <v>38786</v>
      </c>
      <c r="HD165" t="s">
        <v>38786</v>
      </c>
      <c r="PE165" s="98"/>
      <c r="PF165" s="98"/>
      <c r="PG165" s="98"/>
      <c r="PH165" s="98"/>
      <c r="PI165" s="98"/>
      <c r="PJ165" s="98"/>
      <c r="PK165" s="98"/>
      <c r="PL165" s="98"/>
      <c r="PM165" s="98"/>
      <c r="PN165" s="98"/>
      <c r="PO165" s="98"/>
      <c r="PP165" s="98"/>
      <c r="PQ165" s="98"/>
      <c r="PR165" s="98"/>
      <c r="PS165" s="98"/>
      <c r="PT165" s="98"/>
      <c r="PU165" s="98"/>
      <c r="QT165" s="258">
        <v>159</v>
      </c>
      <c r="RD165" t="s">
        <v>38787</v>
      </c>
      <c r="RE165" t="s">
        <v>38788</v>
      </c>
    </row>
    <row r="166" spans="3:473" x14ac:dyDescent="0.3">
      <c r="C166" t="s">
        <v>37095</v>
      </c>
      <c r="D166" t="s">
        <v>38789</v>
      </c>
      <c r="E166" t="s">
        <v>38790</v>
      </c>
      <c r="AG166" t="s">
        <v>38791</v>
      </c>
      <c r="AH166" t="s">
        <v>38792</v>
      </c>
      <c r="AI166" t="s">
        <v>38793</v>
      </c>
      <c r="AJ166" t="s">
        <v>38794</v>
      </c>
      <c r="AK166" t="s">
        <v>38795</v>
      </c>
      <c r="AL166" t="s">
        <v>38796</v>
      </c>
      <c r="AM166" t="s">
        <v>38797</v>
      </c>
      <c r="AN166" t="s">
        <v>38798</v>
      </c>
      <c r="AO166" t="s">
        <v>38799</v>
      </c>
      <c r="AP166" t="s">
        <v>45536</v>
      </c>
      <c r="AQ166" t="s">
        <v>45537</v>
      </c>
      <c r="AR166" t="s">
        <v>45538</v>
      </c>
      <c r="AS166" t="s">
        <v>45539</v>
      </c>
      <c r="AT166" t="s">
        <v>45540</v>
      </c>
      <c r="AU166" t="s">
        <v>45541</v>
      </c>
      <c r="AV166" t="str">
        <f>IF(TblTaxCategory[[#This Row],[EN]]="",IF(TblTaxCategory[[#This Row],[EN]]="",TblTaxCategory[[#This Row],[DE]],TblTaxCategory[[#This Row],[EN]]),TblTaxCategory[[#This Row],[EN]])</f>
        <v>Slovenia: Tax Number</v>
      </c>
      <c r="AW166" t="s">
        <v>38791</v>
      </c>
      <c r="AY166" t="s">
        <v>38626</v>
      </c>
      <c r="BT166" t="s">
        <v>38784</v>
      </c>
      <c r="BZ166" t="s">
        <v>38800</v>
      </c>
      <c r="GM166" t="s">
        <v>38801</v>
      </c>
      <c r="GN166" t="s">
        <v>34476</v>
      </c>
      <c r="GO166" t="s">
        <v>34476</v>
      </c>
      <c r="GP166" t="s">
        <v>34476</v>
      </c>
      <c r="GQ166" t="s">
        <v>34476</v>
      </c>
      <c r="GR166" t="s">
        <v>34476</v>
      </c>
      <c r="GS166" t="s">
        <v>34476</v>
      </c>
      <c r="GT166" t="s">
        <v>34476</v>
      </c>
      <c r="GU166" t="s">
        <v>38194</v>
      </c>
      <c r="GV166" t="s">
        <v>36877</v>
      </c>
      <c r="GW166" t="s">
        <v>34476</v>
      </c>
      <c r="GX166" t="s">
        <v>34476</v>
      </c>
      <c r="GY166" t="s">
        <v>34476</v>
      </c>
      <c r="GZ166" t="s">
        <v>34476</v>
      </c>
      <c r="HA166" t="s">
        <v>34476</v>
      </c>
      <c r="HB166" t="s">
        <v>38802</v>
      </c>
      <c r="HD166" t="s">
        <v>38802</v>
      </c>
      <c r="PE166" s="98"/>
      <c r="PF166" s="98"/>
      <c r="PG166" s="98"/>
      <c r="PH166" s="98"/>
      <c r="PI166" s="98"/>
      <c r="PJ166" s="98"/>
      <c r="PK166" s="98"/>
      <c r="PL166" s="98"/>
      <c r="PM166" s="98"/>
      <c r="PN166" s="98"/>
      <c r="PO166" s="98"/>
      <c r="PP166" s="98"/>
      <c r="PQ166" s="98"/>
      <c r="PR166" s="98"/>
      <c r="PS166" s="98"/>
      <c r="PT166" s="98"/>
      <c r="PU166" s="98"/>
      <c r="QT166" s="259">
        <v>160</v>
      </c>
      <c r="RD166" t="s">
        <v>38803</v>
      </c>
      <c r="RE166" t="s">
        <v>38804</v>
      </c>
    </row>
    <row r="167" spans="3:473" x14ac:dyDescent="0.3">
      <c r="C167" t="s">
        <v>38805</v>
      </c>
      <c r="D167" t="s">
        <v>38806</v>
      </c>
      <c r="E167" t="s">
        <v>34952</v>
      </c>
      <c r="AG167" t="s">
        <v>38807</v>
      </c>
      <c r="AH167" t="s">
        <v>38808</v>
      </c>
      <c r="AI167" t="s">
        <v>38809</v>
      </c>
      <c r="AJ167" t="s">
        <v>38810</v>
      </c>
      <c r="AK167" t="s">
        <v>38811</v>
      </c>
      <c r="AL167" t="s">
        <v>38812</v>
      </c>
      <c r="AM167" t="s">
        <v>38813</v>
      </c>
      <c r="AN167" t="s">
        <v>38814</v>
      </c>
      <c r="AO167" t="s">
        <v>38815</v>
      </c>
      <c r="AP167" t="s">
        <v>45542</v>
      </c>
      <c r="AQ167" t="s">
        <v>45543</v>
      </c>
      <c r="AR167" t="s">
        <v>45544</v>
      </c>
      <c r="AS167" t="s">
        <v>45545</v>
      </c>
      <c r="AT167" t="s">
        <v>45546</v>
      </c>
      <c r="AU167" t="s">
        <v>45541</v>
      </c>
      <c r="AV167" t="str">
        <f>IF(TblTaxCategory[[#This Row],[EN]]="",IF(TblTaxCategory[[#This Row],[EN]]="",TblTaxCategory[[#This Row],[DE]],TblTaxCategory[[#This Row],[EN]]),TblTaxCategory[[#This Row],[EN]])</f>
        <v>Slovenia: VAT Registration Number</v>
      </c>
      <c r="AW167" t="s">
        <v>38807</v>
      </c>
      <c r="AY167" t="s">
        <v>38644</v>
      </c>
      <c r="BT167" t="s">
        <v>38800</v>
      </c>
      <c r="BZ167" t="s">
        <v>38816</v>
      </c>
      <c r="GM167" t="s">
        <v>38817</v>
      </c>
      <c r="GN167" t="s">
        <v>34476</v>
      </c>
      <c r="GO167" t="s">
        <v>34476</v>
      </c>
      <c r="GP167" t="s">
        <v>34476</v>
      </c>
      <c r="GQ167" t="s">
        <v>34476</v>
      </c>
      <c r="GR167" t="s">
        <v>34476</v>
      </c>
      <c r="GS167" t="s">
        <v>34476</v>
      </c>
      <c r="GT167" t="s">
        <v>34476</v>
      </c>
      <c r="GU167" t="s">
        <v>38211</v>
      </c>
      <c r="GV167" t="s">
        <v>36903</v>
      </c>
      <c r="GW167" t="s">
        <v>34476</v>
      </c>
      <c r="GX167" t="s">
        <v>34476</v>
      </c>
      <c r="GY167" t="s">
        <v>34476</v>
      </c>
      <c r="GZ167" t="s">
        <v>34476</v>
      </c>
      <c r="HA167" t="s">
        <v>34476</v>
      </c>
      <c r="HB167" t="s">
        <v>38818</v>
      </c>
      <c r="HD167" t="s">
        <v>38818</v>
      </c>
      <c r="PE167" s="98"/>
      <c r="PF167" s="98"/>
      <c r="PG167" s="98"/>
      <c r="PH167" s="98"/>
      <c r="PI167" s="98"/>
      <c r="PJ167" s="98"/>
      <c r="PK167" s="98"/>
      <c r="PL167" s="98"/>
      <c r="PM167" s="98"/>
      <c r="PN167" s="98"/>
      <c r="PO167" s="98"/>
      <c r="PP167" s="98"/>
      <c r="PQ167" s="98"/>
      <c r="PR167" s="98"/>
      <c r="PS167" s="98"/>
      <c r="PT167" s="98"/>
      <c r="PU167" s="98"/>
      <c r="QT167" s="258">
        <v>161</v>
      </c>
      <c r="RD167" t="s">
        <v>38819</v>
      </c>
      <c r="RE167" t="s">
        <v>38820</v>
      </c>
    </row>
    <row r="168" spans="3:473" x14ac:dyDescent="0.3">
      <c r="C168" s="92" t="s">
        <v>37144</v>
      </c>
      <c r="D168" t="s">
        <v>38821</v>
      </c>
      <c r="E168" t="s">
        <v>38822</v>
      </c>
      <c r="AG168" t="s">
        <v>38823</v>
      </c>
      <c r="AI168" t="s">
        <v>38824</v>
      </c>
      <c r="AP168" t="s">
        <v>34476</v>
      </c>
      <c r="AQ168" t="s">
        <v>34476</v>
      </c>
      <c r="AR168" t="s">
        <v>34476</v>
      </c>
      <c r="AS168" t="s">
        <v>34476</v>
      </c>
      <c r="AT168" t="s">
        <v>34476</v>
      </c>
      <c r="AU168" t="s">
        <v>34476</v>
      </c>
      <c r="AV168" t="str">
        <f>IF(TblTaxCategory[[#This Row],[EN]]="",IF(TblTaxCategory[[#This Row],[EN]]="",TblTaxCategory[[#This Row],[DE]],TblTaxCategory[[#This Row],[EN]]),TblTaxCategory[[#This Row],[EN]])</f>
        <v>Somalia: Tax Identification Number</v>
      </c>
      <c r="AW168" t="s">
        <v>38825</v>
      </c>
      <c r="AY168" t="s">
        <v>38656</v>
      </c>
      <c r="BT168" t="s">
        <v>38816</v>
      </c>
      <c r="BZ168" t="s">
        <v>38826</v>
      </c>
      <c r="GM168" t="s">
        <v>38827</v>
      </c>
      <c r="GN168" t="s">
        <v>34476</v>
      </c>
      <c r="GO168" t="s">
        <v>34476</v>
      </c>
      <c r="GP168" t="s">
        <v>34476</v>
      </c>
      <c r="GQ168" t="s">
        <v>34476</v>
      </c>
      <c r="GR168" t="s">
        <v>34476</v>
      </c>
      <c r="GS168" t="s">
        <v>34476</v>
      </c>
      <c r="GT168" t="s">
        <v>34476</v>
      </c>
      <c r="GU168" t="s">
        <v>38225</v>
      </c>
      <c r="GV168" t="s">
        <v>36929</v>
      </c>
      <c r="GW168" t="s">
        <v>34476</v>
      </c>
      <c r="GX168" t="s">
        <v>34476</v>
      </c>
      <c r="GY168" t="s">
        <v>34476</v>
      </c>
      <c r="GZ168" t="s">
        <v>34476</v>
      </c>
      <c r="HA168" t="s">
        <v>34476</v>
      </c>
      <c r="HB168" t="s">
        <v>38828</v>
      </c>
      <c r="HD168" t="s">
        <v>38828</v>
      </c>
      <c r="PE168" s="98"/>
      <c r="PF168" s="98"/>
      <c r="PG168" s="98"/>
      <c r="PH168" s="98"/>
      <c r="PI168" s="98"/>
      <c r="PJ168" s="98"/>
      <c r="PK168" s="98"/>
      <c r="PL168" s="98"/>
      <c r="PM168" s="98"/>
      <c r="PN168" s="98"/>
      <c r="PO168" s="98"/>
      <c r="PP168" s="98"/>
      <c r="PQ168" s="98"/>
      <c r="PR168" s="98"/>
      <c r="PS168" s="98"/>
      <c r="PT168" s="98"/>
      <c r="PU168" s="98"/>
      <c r="QT168" s="259">
        <v>162</v>
      </c>
      <c r="RD168" t="s">
        <v>38829</v>
      </c>
      <c r="RE168" t="s">
        <v>36396</v>
      </c>
    </row>
    <row r="169" spans="3:473" x14ac:dyDescent="0.3">
      <c r="C169" t="s">
        <v>38830</v>
      </c>
      <c r="D169" t="s">
        <v>38831</v>
      </c>
      <c r="E169" t="s">
        <v>38832</v>
      </c>
      <c r="AG169" t="s">
        <v>38833</v>
      </c>
      <c r="AH169" t="s">
        <v>38834</v>
      </c>
      <c r="AI169" t="s">
        <v>38834</v>
      </c>
      <c r="AJ169" t="s">
        <v>38835</v>
      </c>
      <c r="AK169" t="s">
        <v>38836</v>
      </c>
      <c r="AL169" t="s">
        <v>38837</v>
      </c>
      <c r="AM169" t="s">
        <v>38838</v>
      </c>
      <c r="AN169" t="s">
        <v>38839</v>
      </c>
      <c r="AO169" t="s">
        <v>38840</v>
      </c>
      <c r="AP169" t="s">
        <v>45547</v>
      </c>
      <c r="AQ169" t="s">
        <v>45548</v>
      </c>
      <c r="AR169" t="s">
        <v>45549</v>
      </c>
      <c r="AS169" t="s">
        <v>45550</v>
      </c>
      <c r="AT169" t="s">
        <v>45551</v>
      </c>
      <c r="AU169" t="s">
        <v>45552</v>
      </c>
      <c r="AV169" t="str">
        <f>IF(TblTaxCategory[[#This Row],[EN]]="",IF(TblTaxCategory[[#This Row],[EN]]="",TblTaxCategory[[#This Row],[DE]],TblTaxCategory[[#This Row],[EN]]),TblTaxCategory[[#This Row],[EN]])</f>
        <v>South Africa: Income Tax Registration No</v>
      </c>
      <c r="AW169" t="s">
        <v>38841</v>
      </c>
      <c r="AY169" t="s">
        <v>38675</v>
      </c>
      <c r="BT169" t="s">
        <v>38826</v>
      </c>
      <c r="BZ169" t="s">
        <v>38842</v>
      </c>
      <c r="GM169" t="s">
        <v>38843</v>
      </c>
      <c r="GN169" t="s">
        <v>34476</v>
      </c>
      <c r="GO169" t="s">
        <v>34476</v>
      </c>
      <c r="GP169" t="s">
        <v>34476</v>
      </c>
      <c r="GQ169" t="s">
        <v>34476</v>
      </c>
      <c r="GR169" t="s">
        <v>34476</v>
      </c>
      <c r="GS169" t="s">
        <v>34476</v>
      </c>
      <c r="GT169" t="s">
        <v>34476</v>
      </c>
      <c r="GU169" t="s">
        <v>38844</v>
      </c>
      <c r="GV169" t="s">
        <v>36957</v>
      </c>
      <c r="GW169" t="s">
        <v>34476</v>
      </c>
      <c r="GX169" t="s">
        <v>34476</v>
      </c>
      <c r="GY169" t="s">
        <v>34476</v>
      </c>
      <c r="GZ169" t="s">
        <v>34476</v>
      </c>
      <c r="HA169" t="s">
        <v>34476</v>
      </c>
      <c r="HB169" t="s">
        <v>38845</v>
      </c>
      <c r="HD169" t="s">
        <v>38845</v>
      </c>
      <c r="PE169" s="98"/>
      <c r="PF169" s="98"/>
      <c r="PG169" s="98"/>
      <c r="PH169" s="98"/>
      <c r="PI169" s="98"/>
      <c r="PJ169" s="98"/>
      <c r="PK169" s="98"/>
      <c r="PL169" s="98"/>
      <c r="PM169" s="98"/>
      <c r="PN169" s="98"/>
      <c r="PO169" s="98"/>
      <c r="PP169" s="98"/>
      <c r="PQ169" s="98"/>
      <c r="PR169" s="98"/>
      <c r="PS169" s="98"/>
      <c r="PT169" s="98"/>
      <c r="PU169" s="98"/>
      <c r="QT169" s="258">
        <v>163</v>
      </c>
      <c r="RD169" t="s">
        <v>38846</v>
      </c>
      <c r="RE169" t="s">
        <v>38847</v>
      </c>
    </row>
    <row r="170" spans="3:473" x14ac:dyDescent="0.3">
      <c r="C170" t="s">
        <v>38848</v>
      </c>
      <c r="D170" t="s">
        <v>38849</v>
      </c>
      <c r="E170" t="s">
        <v>38850</v>
      </c>
      <c r="AG170" t="s">
        <v>38950</v>
      </c>
      <c r="AH170" t="s">
        <v>38951</v>
      </c>
      <c r="AI170" t="s">
        <v>38952</v>
      </c>
      <c r="AJ170" t="s">
        <v>38953</v>
      </c>
      <c r="AK170" t="s">
        <v>38954</v>
      </c>
      <c r="AL170" t="s">
        <v>38955</v>
      </c>
      <c r="AM170" t="s">
        <v>38956</v>
      </c>
      <c r="AN170" t="s">
        <v>38957</v>
      </c>
      <c r="AO170" t="s">
        <v>38958</v>
      </c>
      <c r="AP170" t="s">
        <v>45577</v>
      </c>
      <c r="AQ170" t="s">
        <v>45578</v>
      </c>
      <c r="AR170" t="s">
        <v>45579</v>
      </c>
      <c r="AS170" t="s">
        <v>45580</v>
      </c>
      <c r="AT170" t="s">
        <v>45581</v>
      </c>
      <c r="AU170" t="s">
        <v>45582</v>
      </c>
      <c r="AV170" t="str">
        <f>IF(TblTaxCategory[[#This Row],[EN]]="",IF(TblTaxCategory[[#This Row],[EN]]="",TblTaxCategory[[#This Row],[DE]],TblTaxCategory[[#This Row],[EN]]),TblTaxCategory[[#This Row],[EN]])</f>
        <v>South Africa: VAT Registration Number</v>
      </c>
      <c r="AW170" t="s">
        <v>38833</v>
      </c>
      <c r="AY170" t="s">
        <v>38694</v>
      </c>
      <c r="BT170" t="s">
        <v>38842</v>
      </c>
      <c r="BZ170" t="s">
        <v>38861</v>
      </c>
      <c r="GM170" t="s">
        <v>38862</v>
      </c>
      <c r="GN170" t="s">
        <v>34476</v>
      </c>
      <c r="GO170" t="s">
        <v>34476</v>
      </c>
      <c r="GP170" t="s">
        <v>34476</v>
      </c>
      <c r="GQ170" t="s">
        <v>34476</v>
      </c>
      <c r="GR170" t="s">
        <v>34476</v>
      </c>
      <c r="GS170" t="s">
        <v>34476</v>
      </c>
      <c r="GT170" t="s">
        <v>34476</v>
      </c>
      <c r="GU170" t="s">
        <v>38863</v>
      </c>
      <c r="GV170" t="s">
        <v>36985</v>
      </c>
      <c r="GW170" t="s">
        <v>34476</v>
      </c>
      <c r="GX170" t="s">
        <v>34476</v>
      </c>
      <c r="GY170" t="s">
        <v>34476</v>
      </c>
      <c r="GZ170" t="s">
        <v>34476</v>
      </c>
      <c r="HA170" t="s">
        <v>34476</v>
      </c>
      <c r="HB170" t="s">
        <v>38864</v>
      </c>
      <c r="HD170" t="s">
        <v>38864</v>
      </c>
      <c r="PE170" s="98"/>
      <c r="PF170" s="98"/>
      <c r="PG170" s="98"/>
      <c r="PH170" s="98"/>
      <c r="PI170" s="98"/>
      <c r="PJ170" s="98"/>
      <c r="PK170" s="98"/>
      <c r="PL170" s="98"/>
      <c r="PM170" s="98"/>
      <c r="PN170" s="98"/>
      <c r="PO170" s="98"/>
      <c r="PP170" s="98"/>
      <c r="PQ170" s="98"/>
      <c r="PR170" s="98"/>
      <c r="PS170" s="98"/>
      <c r="PT170" s="98"/>
      <c r="PU170" s="98"/>
      <c r="QT170" s="259">
        <v>164</v>
      </c>
      <c r="RD170" t="s">
        <v>38865</v>
      </c>
      <c r="RE170" t="s">
        <v>38866</v>
      </c>
    </row>
    <row r="171" spans="3:473" x14ac:dyDescent="0.3">
      <c r="C171" t="s">
        <v>37170</v>
      </c>
      <c r="D171" t="s">
        <v>38867</v>
      </c>
      <c r="E171" t="s">
        <v>38868</v>
      </c>
      <c r="AG171" t="s">
        <v>38931</v>
      </c>
      <c r="AH171" t="s">
        <v>38932</v>
      </c>
      <c r="AI171" t="s">
        <v>38933</v>
      </c>
      <c r="AJ171" t="s">
        <v>38934</v>
      </c>
      <c r="AK171" t="s">
        <v>38935</v>
      </c>
      <c r="AL171" t="s">
        <v>38936</v>
      </c>
      <c r="AM171" t="s">
        <v>38937</v>
      </c>
      <c r="AN171" t="s">
        <v>38938</v>
      </c>
      <c r="AO171" t="s">
        <v>38939</v>
      </c>
      <c r="AP171" t="s">
        <v>45571</v>
      </c>
      <c r="AQ171" t="s">
        <v>45572</v>
      </c>
      <c r="AR171" t="s">
        <v>45573</v>
      </c>
      <c r="AS171" t="s">
        <v>45574</v>
      </c>
      <c r="AT171" t="s">
        <v>45575</v>
      </c>
      <c r="AU171" t="s">
        <v>45576</v>
      </c>
      <c r="AV171" t="str">
        <f>IF(TblTaxCategory[[#This Row],[EN]]="",IF(TblTaxCategory[[#This Row],[EN]]="",TblTaxCategory[[#This Row],[DE]],TblTaxCategory[[#This Row],[EN]]),TblTaxCategory[[#This Row],[EN]])</f>
        <v>South Africa:TRN-TAX Registration Number</v>
      </c>
      <c r="AW171" t="s">
        <v>38940</v>
      </c>
      <c r="AY171" t="s">
        <v>38710</v>
      </c>
      <c r="BT171" t="s">
        <v>38861</v>
      </c>
      <c r="BZ171" t="s">
        <v>38878</v>
      </c>
      <c r="GM171" t="s">
        <v>38879</v>
      </c>
      <c r="GN171" t="s">
        <v>34476</v>
      </c>
      <c r="GO171" t="s">
        <v>34476</v>
      </c>
      <c r="GP171" t="s">
        <v>34476</v>
      </c>
      <c r="GQ171" t="s">
        <v>34476</v>
      </c>
      <c r="GR171" t="s">
        <v>34476</v>
      </c>
      <c r="GS171" t="s">
        <v>34476</v>
      </c>
      <c r="GT171" t="s">
        <v>34476</v>
      </c>
      <c r="GU171" t="s">
        <v>38880</v>
      </c>
      <c r="GV171" t="s">
        <v>37004</v>
      </c>
      <c r="GW171" t="s">
        <v>34476</v>
      </c>
      <c r="GX171" t="s">
        <v>34476</v>
      </c>
      <c r="GY171" t="s">
        <v>34476</v>
      </c>
      <c r="GZ171" t="s">
        <v>34476</v>
      </c>
      <c r="HA171" t="s">
        <v>34476</v>
      </c>
      <c r="HB171" t="s">
        <v>38881</v>
      </c>
      <c r="HD171" t="s">
        <v>38881</v>
      </c>
      <c r="PE171" s="98"/>
      <c r="PF171" s="98"/>
      <c r="PG171" s="98"/>
      <c r="PH171" s="98"/>
      <c r="PI171" s="98"/>
      <c r="PJ171" s="98"/>
      <c r="PK171" s="98"/>
      <c r="PL171" s="98"/>
      <c r="PM171" s="98"/>
      <c r="PN171" s="98"/>
      <c r="PO171" s="98"/>
      <c r="PP171" s="98"/>
      <c r="PQ171" s="98"/>
      <c r="PR171" s="98"/>
      <c r="PS171" s="98"/>
      <c r="PT171" s="98"/>
      <c r="PU171" s="98"/>
      <c r="QT171" s="258">
        <v>165</v>
      </c>
      <c r="RD171" t="s">
        <v>38882</v>
      </c>
      <c r="RE171" t="s">
        <v>38883</v>
      </c>
    </row>
    <row r="172" spans="3:473" x14ac:dyDescent="0.3">
      <c r="C172" t="s">
        <v>37197</v>
      </c>
      <c r="D172" t="s">
        <v>38884</v>
      </c>
      <c r="E172" t="s">
        <v>38885</v>
      </c>
      <c r="AG172" t="s">
        <v>38982</v>
      </c>
      <c r="AH172" t="s">
        <v>38983</v>
      </c>
      <c r="AI172" t="s">
        <v>38984</v>
      </c>
      <c r="AJ172" t="s">
        <v>38985</v>
      </c>
      <c r="AK172" t="s">
        <v>38986</v>
      </c>
      <c r="AL172" t="s">
        <v>38987</v>
      </c>
      <c r="AM172" t="s">
        <v>38988</v>
      </c>
      <c r="AN172" t="s">
        <v>38989</v>
      </c>
      <c r="AO172" t="s">
        <v>38990</v>
      </c>
      <c r="AP172" t="s">
        <v>45589</v>
      </c>
      <c r="AQ172" t="s">
        <v>45590</v>
      </c>
      <c r="AR172" t="s">
        <v>45591</v>
      </c>
      <c r="AS172" t="s">
        <v>45592</v>
      </c>
      <c r="AT172" t="s">
        <v>45593</v>
      </c>
      <c r="AU172" t="s">
        <v>45594</v>
      </c>
      <c r="AV172" t="str">
        <f>IF(TblTaxCategory[[#This Row],[EN]]="",IF(TblTaxCategory[[#This Row],[EN]]="",TblTaxCategory[[#This Row],[DE]],TblTaxCategory[[#This Row],[EN]]),TblTaxCategory[[#This Row],[EN]])</f>
        <v>South Korea: Corporation ID or Personal</v>
      </c>
      <c r="AW172" t="s">
        <v>38991</v>
      </c>
      <c r="AY172" t="s">
        <v>38728</v>
      </c>
      <c r="BT172" t="s">
        <v>38878</v>
      </c>
      <c r="BZ172" t="s">
        <v>38895</v>
      </c>
      <c r="GM172" t="s">
        <v>38896</v>
      </c>
      <c r="GN172" t="s">
        <v>34476</v>
      </c>
      <c r="GO172" t="s">
        <v>34476</v>
      </c>
      <c r="GP172" t="s">
        <v>34476</v>
      </c>
      <c r="GQ172" t="s">
        <v>34476</v>
      </c>
      <c r="GR172" t="s">
        <v>34476</v>
      </c>
      <c r="GS172" t="s">
        <v>34476</v>
      </c>
      <c r="GT172" t="s">
        <v>34476</v>
      </c>
      <c r="GU172" t="s">
        <v>38897</v>
      </c>
      <c r="GV172" t="s">
        <v>37030</v>
      </c>
      <c r="GW172" t="s">
        <v>34476</v>
      </c>
      <c r="GX172" t="s">
        <v>34476</v>
      </c>
      <c r="GY172" t="s">
        <v>34476</v>
      </c>
      <c r="GZ172" t="s">
        <v>34476</v>
      </c>
      <c r="HA172" t="s">
        <v>34476</v>
      </c>
      <c r="HB172" t="s">
        <v>38898</v>
      </c>
      <c r="HD172" t="s">
        <v>38898</v>
      </c>
      <c r="PE172" s="98"/>
      <c r="PF172" s="98"/>
      <c r="PG172" s="98"/>
      <c r="PH172" s="98"/>
      <c r="PI172" s="98"/>
      <c r="PJ172" s="98"/>
      <c r="PK172" s="98"/>
      <c r="PL172" s="98"/>
      <c r="PM172" s="98"/>
      <c r="PN172" s="98"/>
      <c r="PO172" s="98"/>
      <c r="PP172" s="98"/>
      <c r="PQ172" s="98"/>
      <c r="PR172" s="98"/>
      <c r="PS172" s="98"/>
      <c r="PT172" s="98"/>
      <c r="PU172" s="98"/>
      <c r="QT172" s="259">
        <v>166</v>
      </c>
      <c r="RD172" t="s">
        <v>38899</v>
      </c>
      <c r="RE172" t="s">
        <v>38900</v>
      </c>
    </row>
    <row r="173" spans="3:473" x14ac:dyDescent="0.3">
      <c r="C173" t="s">
        <v>295</v>
      </c>
      <c r="D173" t="s">
        <v>38901</v>
      </c>
      <c r="E173" t="s">
        <v>38902</v>
      </c>
      <c r="AG173" t="s">
        <v>38991</v>
      </c>
      <c r="AH173" t="s">
        <v>39001</v>
      </c>
      <c r="AI173" t="s">
        <v>39002</v>
      </c>
      <c r="AJ173" t="s">
        <v>39003</v>
      </c>
      <c r="AK173" t="s">
        <v>39004</v>
      </c>
      <c r="AL173" t="s">
        <v>39005</v>
      </c>
      <c r="AM173" t="s">
        <v>39006</v>
      </c>
      <c r="AN173" t="s">
        <v>39007</v>
      </c>
      <c r="AO173" t="s">
        <v>39008</v>
      </c>
      <c r="AP173" t="s">
        <v>45595</v>
      </c>
      <c r="AQ173" t="s">
        <v>45596</v>
      </c>
      <c r="AR173" t="s">
        <v>45597</v>
      </c>
      <c r="AS173" t="s">
        <v>45598</v>
      </c>
      <c r="AT173" t="s">
        <v>45599</v>
      </c>
      <c r="AU173" t="s">
        <v>45600</v>
      </c>
      <c r="AV173" t="str">
        <f>IF(TblTaxCategory[[#This Row],[EN]]="",IF(TblTaxCategory[[#This Row],[EN]]="",TblTaxCategory[[#This Row],[DE]],TblTaxCategory[[#This Row],[EN]]),TblTaxCategory[[#This Row],[EN]])</f>
        <v>South Korea: VAT Registration Number</v>
      </c>
      <c r="AW173" t="s">
        <v>39009</v>
      </c>
      <c r="AY173" t="s">
        <v>38906</v>
      </c>
      <c r="BT173" t="s">
        <v>38895</v>
      </c>
      <c r="BZ173" t="s">
        <v>38907</v>
      </c>
      <c r="GM173" t="s">
        <v>38908</v>
      </c>
      <c r="GN173" t="s">
        <v>34476</v>
      </c>
      <c r="GO173" t="s">
        <v>34476</v>
      </c>
      <c r="GP173" t="s">
        <v>34476</v>
      </c>
      <c r="GQ173" t="s">
        <v>34476</v>
      </c>
      <c r="GR173" t="s">
        <v>34476</v>
      </c>
      <c r="GS173" t="s">
        <v>34476</v>
      </c>
      <c r="GT173" t="s">
        <v>34476</v>
      </c>
      <c r="GU173" t="s">
        <v>38909</v>
      </c>
      <c r="GV173" t="s">
        <v>37056</v>
      </c>
      <c r="GW173" t="s">
        <v>34476</v>
      </c>
      <c r="GX173" t="s">
        <v>34476</v>
      </c>
      <c r="GY173" t="s">
        <v>34476</v>
      </c>
      <c r="GZ173" t="s">
        <v>34476</v>
      </c>
      <c r="HA173" t="s">
        <v>34476</v>
      </c>
      <c r="HB173" t="s">
        <v>38910</v>
      </c>
      <c r="HD173" t="s">
        <v>38910</v>
      </c>
      <c r="PE173" s="98"/>
      <c r="PF173" s="98"/>
      <c r="PG173" s="98"/>
      <c r="PH173" s="98"/>
      <c r="PI173" s="98"/>
      <c r="PJ173" s="98"/>
      <c r="PK173" s="98"/>
      <c r="PL173" s="98"/>
      <c r="PM173" s="98"/>
      <c r="PN173" s="98"/>
      <c r="PO173" s="98"/>
      <c r="PP173" s="98"/>
      <c r="PQ173" s="98"/>
      <c r="PR173" s="98"/>
      <c r="PS173" s="98"/>
      <c r="PT173" s="98"/>
      <c r="PU173" s="98"/>
      <c r="QT173" s="258">
        <v>167</v>
      </c>
      <c r="RD173" t="s">
        <v>38911</v>
      </c>
      <c r="RE173" t="s">
        <v>38912</v>
      </c>
    </row>
    <row r="174" spans="3:473" x14ac:dyDescent="0.3">
      <c r="C174" t="s">
        <v>37246</v>
      </c>
      <c r="D174" t="s">
        <v>38913</v>
      </c>
      <c r="E174" t="s">
        <v>38914</v>
      </c>
      <c r="AG174" t="s">
        <v>38966</v>
      </c>
      <c r="AH174" t="s">
        <v>38967</v>
      </c>
      <c r="AI174" t="s">
        <v>38968</v>
      </c>
      <c r="AJ174" t="s">
        <v>38969</v>
      </c>
      <c r="AL174" t="s">
        <v>38970</v>
      </c>
      <c r="AO174" t="s">
        <v>38971</v>
      </c>
      <c r="AP174" t="s">
        <v>45583</v>
      </c>
      <c r="AQ174" t="s">
        <v>45584</v>
      </c>
      <c r="AR174" t="s">
        <v>45585</v>
      </c>
      <c r="AS174" t="s">
        <v>45586</v>
      </c>
      <c r="AT174" t="s">
        <v>45587</v>
      </c>
      <c r="AU174" t="s">
        <v>45588</v>
      </c>
      <c r="AV174" t="str">
        <f>IF(TblTaxCategory[[#This Row],[EN]]="",IF(TblTaxCategory[[#This Row],[EN]]="",TblTaxCategory[[#This Row],[DE]],TblTaxCategory[[#This Row],[EN]]),TblTaxCategory[[#This Row],[EN]])</f>
        <v>South Sudan: TIN Number</v>
      </c>
      <c r="AW174" t="s">
        <v>38972</v>
      </c>
      <c r="AY174" t="s">
        <v>38745</v>
      </c>
      <c r="BT174" t="s">
        <v>38907</v>
      </c>
      <c r="BZ174" t="s">
        <v>38924</v>
      </c>
      <c r="GM174" t="s">
        <v>38925</v>
      </c>
      <c r="GN174" t="s">
        <v>34476</v>
      </c>
      <c r="GO174" t="s">
        <v>34476</v>
      </c>
      <c r="GP174" t="s">
        <v>34476</v>
      </c>
      <c r="GQ174" t="s">
        <v>34476</v>
      </c>
      <c r="GR174" t="s">
        <v>34476</v>
      </c>
      <c r="GS174" t="s">
        <v>34476</v>
      </c>
      <c r="GT174" t="s">
        <v>34476</v>
      </c>
      <c r="GU174" t="s">
        <v>38926</v>
      </c>
      <c r="GV174" t="s">
        <v>37083</v>
      </c>
      <c r="GW174" t="s">
        <v>34476</v>
      </c>
      <c r="GX174" t="s">
        <v>34476</v>
      </c>
      <c r="GY174" t="s">
        <v>34476</v>
      </c>
      <c r="GZ174" t="s">
        <v>34476</v>
      </c>
      <c r="HA174" t="s">
        <v>34476</v>
      </c>
      <c r="HB174" t="s">
        <v>38927</v>
      </c>
      <c r="HD174" t="s">
        <v>38927</v>
      </c>
      <c r="PE174" s="98"/>
      <c r="PF174" s="98"/>
      <c r="PG174" s="98"/>
      <c r="PH174" s="98"/>
      <c r="PI174" s="98"/>
      <c r="PJ174" s="98"/>
      <c r="PK174" s="98"/>
      <c r="PL174" s="98"/>
      <c r="PM174" s="98"/>
      <c r="PN174" s="98"/>
      <c r="PO174" s="98"/>
      <c r="PP174" s="98"/>
      <c r="PQ174" s="98"/>
      <c r="PR174" s="98"/>
      <c r="PS174" s="98"/>
      <c r="PT174" s="98"/>
      <c r="PU174" s="98"/>
      <c r="QT174" s="259">
        <v>168</v>
      </c>
      <c r="RD174" t="s">
        <v>38928</v>
      </c>
      <c r="RE174" t="s">
        <v>36183</v>
      </c>
    </row>
    <row r="175" spans="3:473" x14ac:dyDescent="0.3">
      <c r="C175" t="s">
        <v>38929</v>
      </c>
      <c r="D175" t="s">
        <v>38930</v>
      </c>
      <c r="E175" t="s">
        <v>37815</v>
      </c>
      <c r="AG175" t="s">
        <v>38851</v>
      </c>
      <c r="AH175" t="s">
        <v>38852</v>
      </c>
      <c r="AI175" t="s">
        <v>38853</v>
      </c>
      <c r="AJ175" t="s">
        <v>38854</v>
      </c>
      <c r="AK175" t="s">
        <v>38855</v>
      </c>
      <c r="AL175" t="s">
        <v>38856</v>
      </c>
      <c r="AM175" t="s">
        <v>38857</v>
      </c>
      <c r="AN175" t="s">
        <v>38858</v>
      </c>
      <c r="AO175" t="s">
        <v>38859</v>
      </c>
      <c r="AP175" t="s">
        <v>45553</v>
      </c>
      <c r="AQ175" t="s">
        <v>45554</v>
      </c>
      <c r="AR175" t="s">
        <v>45555</v>
      </c>
      <c r="AS175" t="s">
        <v>45556</v>
      </c>
      <c r="AT175" t="s">
        <v>45557</v>
      </c>
      <c r="AU175" t="s">
        <v>45558</v>
      </c>
      <c r="AV175" t="str">
        <f>IF(TblTaxCategory[[#This Row],[EN]]="",IF(TblTaxCategory[[#This Row],[EN]]="",TblTaxCategory[[#This Row],[DE]],TblTaxCategory[[#This Row],[EN]]),TblTaxCategory[[#This Row],[EN]])</f>
        <v>Spain: DIR3 codes</v>
      </c>
      <c r="AW175" t="s">
        <v>38860</v>
      </c>
      <c r="AY175" t="s">
        <v>38761</v>
      </c>
      <c r="BT175" t="s">
        <v>38924</v>
      </c>
      <c r="BZ175" t="s">
        <v>38941</v>
      </c>
      <c r="GM175" t="s">
        <v>38942</v>
      </c>
      <c r="GN175" t="s">
        <v>34476</v>
      </c>
      <c r="GO175" t="s">
        <v>34476</v>
      </c>
      <c r="GP175" t="s">
        <v>34476</v>
      </c>
      <c r="GQ175" t="s">
        <v>34476</v>
      </c>
      <c r="GR175" t="s">
        <v>34476</v>
      </c>
      <c r="GS175" t="s">
        <v>34476</v>
      </c>
      <c r="GT175" t="s">
        <v>34476</v>
      </c>
      <c r="GU175" t="s">
        <v>38943</v>
      </c>
      <c r="GV175" t="s">
        <v>37108</v>
      </c>
      <c r="GW175" t="s">
        <v>34476</v>
      </c>
      <c r="GX175" t="s">
        <v>34476</v>
      </c>
      <c r="GY175" t="s">
        <v>34476</v>
      </c>
      <c r="GZ175" t="s">
        <v>34476</v>
      </c>
      <c r="HA175" t="s">
        <v>34476</v>
      </c>
      <c r="HB175" t="s">
        <v>38944</v>
      </c>
      <c r="HD175" t="s">
        <v>38944</v>
      </c>
      <c r="PE175" s="98"/>
      <c r="PF175" s="98"/>
      <c r="PG175" s="98"/>
      <c r="PH175" s="98"/>
      <c r="PI175" s="98"/>
      <c r="PJ175" s="98"/>
      <c r="PK175" s="98"/>
      <c r="PL175" s="98"/>
      <c r="PM175" s="98"/>
      <c r="PN175" s="98"/>
      <c r="PO175" s="98"/>
      <c r="PP175" s="98"/>
      <c r="PQ175" s="98"/>
      <c r="PR175" s="98"/>
      <c r="PS175" s="98"/>
      <c r="PT175" s="98"/>
      <c r="PU175" s="98"/>
      <c r="QT175" s="258">
        <v>169</v>
      </c>
      <c r="RD175" t="s">
        <v>38945</v>
      </c>
      <c r="RE175" t="s">
        <v>38946</v>
      </c>
    </row>
    <row r="176" spans="3:473" x14ac:dyDescent="0.3">
      <c r="C176" t="s">
        <v>38947</v>
      </c>
      <c r="D176" t="s">
        <v>38948</v>
      </c>
      <c r="E176" t="s">
        <v>38949</v>
      </c>
      <c r="AG176" t="s">
        <v>38869</v>
      </c>
      <c r="AH176" t="s">
        <v>38870</v>
      </c>
      <c r="AI176" t="s">
        <v>38871</v>
      </c>
      <c r="AJ176" t="s">
        <v>38872</v>
      </c>
      <c r="AK176" t="s">
        <v>38873</v>
      </c>
      <c r="AL176" t="s">
        <v>38874</v>
      </c>
      <c r="AM176" t="s">
        <v>38875</v>
      </c>
      <c r="AN176" t="s">
        <v>38876</v>
      </c>
      <c r="AO176" t="s">
        <v>38877</v>
      </c>
      <c r="AP176" t="s">
        <v>45559</v>
      </c>
      <c r="AQ176" t="s">
        <v>45560</v>
      </c>
      <c r="AR176" t="s">
        <v>45561</v>
      </c>
      <c r="AS176" t="s">
        <v>45562</v>
      </c>
      <c r="AT176" t="s">
        <v>45563</v>
      </c>
      <c r="AU176" t="s">
        <v>45564</v>
      </c>
      <c r="AV176" t="str">
        <f>IF(TblTaxCategory[[#This Row],[EN]]="",IF(TblTaxCategory[[#This Row],[EN]]="",TblTaxCategory[[#This Row],[DE]],TblTaxCategory[[#This Row],[EN]]),TblTaxCategory[[#This Row],[EN]])</f>
        <v>Spain: NIF Number</v>
      </c>
      <c r="AW176" t="s">
        <v>38869</v>
      </c>
      <c r="AY176" t="s">
        <v>38776</v>
      </c>
      <c r="BT176" t="s">
        <v>38941</v>
      </c>
      <c r="BZ176" t="s">
        <v>38959</v>
      </c>
      <c r="GM176" t="s">
        <v>38960</v>
      </c>
      <c r="GN176" t="s">
        <v>34476</v>
      </c>
      <c r="GO176" t="s">
        <v>34476</v>
      </c>
      <c r="GP176" t="s">
        <v>34476</v>
      </c>
      <c r="GQ176" t="s">
        <v>34476</v>
      </c>
      <c r="GR176" t="s">
        <v>34476</v>
      </c>
      <c r="GS176" t="s">
        <v>34476</v>
      </c>
      <c r="GT176" t="s">
        <v>34476</v>
      </c>
      <c r="GU176" t="s">
        <v>38961</v>
      </c>
      <c r="GV176" t="s">
        <v>37133</v>
      </c>
      <c r="GW176" t="s">
        <v>34476</v>
      </c>
      <c r="GX176" t="s">
        <v>34476</v>
      </c>
      <c r="GY176" t="s">
        <v>34476</v>
      </c>
      <c r="GZ176" t="s">
        <v>34476</v>
      </c>
      <c r="HA176" t="s">
        <v>34476</v>
      </c>
      <c r="HB176" t="s">
        <v>38962</v>
      </c>
      <c r="HD176" t="s">
        <v>38962</v>
      </c>
      <c r="PE176" s="98"/>
      <c r="PF176" s="98"/>
      <c r="PG176" s="98"/>
      <c r="PH176" s="98"/>
      <c r="PI176" s="98"/>
      <c r="PJ176" s="98"/>
      <c r="PK176" s="98"/>
      <c r="PL176" s="98"/>
      <c r="PM176" s="98"/>
      <c r="PN176" s="98"/>
      <c r="PO176" s="98"/>
      <c r="PP176" s="98"/>
      <c r="PQ176" s="98"/>
      <c r="PR176" s="98"/>
      <c r="PS176" s="98"/>
      <c r="PT176" s="98"/>
      <c r="PU176" s="98"/>
      <c r="QT176" s="259">
        <v>170</v>
      </c>
      <c r="RD176" t="s">
        <v>38963</v>
      </c>
      <c r="RE176" t="s">
        <v>36753</v>
      </c>
    </row>
    <row r="177" spans="3:473" x14ac:dyDescent="0.3">
      <c r="C177" t="s">
        <v>37273</v>
      </c>
      <c r="D177" t="s">
        <v>38964</v>
      </c>
      <c r="E177" t="s">
        <v>38965</v>
      </c>
      <c r="F177" s="113"/>
      <c r="AG177" t="s">
        <v>38886</v>
      </c>
      <c r="AH177" t="s">
        <v>38887</v>
      </c>
      <c r="AI177" t="s">
        <v>38888</v>
      </c>
      <c r="AJ177" t="s">
        <v>38889</v>
      </c>
      <c r="AK177" t="s">
        <v>38890</v>
      </c>
      <c r="AL177" t="s">
        <v>38891</v>
      </c>
      <c r="AM177" t="s">
        <v>38892</v>
      </c>
      <c r="AN177" t="s">
        <v>38893</v>
      </c>
      <c r="AO177" t="s">
        <v>38894</v>
      </c>
      <c r="AP177" t="s">
        <v>45565</v>
      </c>
      <c r="AQ177" t="s">
        <v>45566</v>
      </c>
      <c r="AR177" t="s">
        <v>45567</v>
      </c>
      <c r="AS177" t="s">
        <v>45568</v>
      </c>
      <c r="AT177" t="s">
        <v>45569</v>
      </c>
      <c r="AU177" t="s">
        <v>45570</v>
      </c>
      <c r="AV177" t="str">
        <f>IF(TblTaxCategory[[#This Row],[EN]]="",IF(TblTaxCategory[[#This Row],[EN]]="",TblTaxCategory[[#This Row],[DE]],TblTaxCategory[[#This Row],[EN]]),TblTaxCategory[[#This Row],[EN]])</f>
        <v>Spain: VAT Registration Number</v>
      </c>
      <c r="AW177" t="s">
        <v>38886</v>
      </c>
      <c r="AY177" t="s">
        <v>38792</v>
      </c>
      <c r="BS177" s="113"/>
      <c r="BT177" t="s">
        <v>38959</v>
      </c>
      <c r="BZ177" t="s">
        <v>38973</v>
      </c>
      <c r="CW177" s="113"/>
      <c r="GM177" t="s">
        <v>38974</v>
      </c>
      <c r="GN177" t="s">
        <v>34476</v>
      </c>
      <c r="GO177" t="s">
        <v>34476</v>
      </c>
      <c r="GP177" t="s">
        <v>34476</v>
      </c>
      <c r="GQ177" t="s">
        <v>34476</v>
      </c>
      <c r="GR177" t="s">
        <v>34476</v>
      </c>
      <c r="GS177" t="s">
        <v>34476</v>
      </c>
      <c r="GT177" t="s">
        <v>34476</v>
      </c>
      <c r="GU177" t="s">
        <v>38975</v>
      </c>
      <c r="GV177" t="s">
        <v>37158</v>
      </c>
      <c r="GW177" t="s">
        <v>34476</v>
      </c>
      <c r="GX177" t="s">
        <v>34476</v>
      </c>
      <c r="GY177" t="s">
        <v>34476</v>
      </c>
      <c r="GZ177" t="s">
        <v>34476</v>
      </c>
      <c r="HA177" t="s">
        <v>34476</v>
      </c>
      <c r="HB177" t="s">
        <v>38976</v>
      </c>
      <c r="HD177" t="s">
        <v>38976</v>
      </c>
      <c r="PE177" s="98"/>
      <c r="PF177" s="98"/>
      <c r="PG177" s="98"/>
      <c r="PH177" s="98"/>
      <c r="PI177" s="98"/>
      <c r="PJ177" s="98"/>
      <c r="PK177" s="98"/>
      <c r="PL177" s="98"/>
      <c r="PM177" s="98"/>
      <c r="PN177" s="98"/>
      <c r="PO177" s="98"/>
      <c r="PP177" s="98"/>
      <c r="PQ177" s="98"/>
      <c r="PR177" s="98"/>
      <c r="PS177" s="98"/>
      <c r="PT177" s="98"/>
      <c r="PU177" s="98"/>
      <c r="QT177" s="258">
        <v>171</v>
      </c>
      <c r="RD177" t="s">
        <v>38977</v>
      </c>
      <c r="RE177" t="s">
        <v>38978</v>
      </c>
    </row>
    <row r="178" spans="3:473" x14ac:dyDescent="0.3">
      <c r="C178" t="s">
        <v>38979</v>
      </c>
      <c r="D178" t="s">
        <v>38980</v>
      </c>
      <c r="E178" t="s">
        <v>38981</v>
      </c>
      <c r="AG178" t="s">
        <v>38903</v>
      </c>
      <c r="AI178" t="s">
        <v>38904</v>
      </c>
      <c r="AP178" t="s">
        <v>34476</v>
      </c>
      <c r="AQ178" t="s">
        <v>34476</v>
      </c>
      <c r="AR178" t="s">
        <v>34476</v>
      </c>
      <c r="AS178" t="s">
        <v>34476</v>
      </c>
      <c r="AT178" t="s">
        <v>34476</v>
      </c>
      <c r="AU178" t="s">
        <v>34476</v>
      </c>
      <c r="AV178" t="str">
        <f>IF(TblTaxCategory[[#This Row],[EN]]="",IF(TblTaxCategory[[#This Row],[EN]]="",TblTaxCategory[[#This Row],[DE]],TblTaxCategory[[#This Row],[EN]]),TblTaxCategory[[#This Row],[EN]])</f>
        <v>Sri Lanka: Tax Identification Number</v>
      </c>
      <c r="AW178" t="s">
        <v>38905</v>
      </c>
      <c r="AY178" t="s">
        <v>38808</v>
      </c>
      <c r="BT178" t="s">
        <v>38973</v>
      </c>
      <c r="BZ178" t="s">
        <v>38992</v>
      </c>
      <c r="GM178" t="s">
        <v>38993</v>
      </c>
      <c r="GN178" t="s">
        <v>34476</v>
      </c>
      <c r="GO178" t="s">
        <v>34476</v>
      </c>
      <c r="GP178" t="s">
        <v>34476</v>
      </c>
      <c r="GQ178" t="s">
        <v>34476</v>
      </c>
      <c r="GR178" t="s">
        <v>34476</v>
      </c>
      <c r="GS178" t="s">
        <v>34476</v>
      </c>
      <c r="GT178" t="s">
        <v>34476</v>
      </c>
      <c r="GU178" t="s">
        <v>38994</v>
      </c>
      <c r="GV178" t="s">
        <v>37185</v>
      </c>
      <c r="GW178" t="s">
        <v>34476</v>
      </c>
      <c r="GX178" t="s">
        <v>34476</v>
      </c>
      <c r="GY178" t="s">
        <v>34476</v>
      </c>
      <c r="GZ178" t="s">
        <v>34476</v>
      </c>
      <c r="HA178" t="s">
        <v>34476</v>
      </c>
      <c r="HB178" t="s">
        <v>38995</v>
      </c>
      <c r="HD178" t="s">
        <v>38995</v>
      </c>
      <c r="PE178" s="98"/>
      <c r="PF178" s="98"/>
      <c r="PG178" s="98"/>
      <c r="PH178" s="98"/>
      <c r="PI178" s="98"/>
      <c r="PJ178" s="98"/>
      <c r="PK178" s="98"/>
      <c r="PL178" s="98"/>
      <c r="PM178" s="98"/>
      <c r="PN178" s="98"/>
      <c r="PO178" s="98"/>
      <c r="PP178" s="98"/>
      <c r="PQ178" s="98"/>
      <c r="PR178" s="98"/>
      <c r="PS178" s="98"/>
      <c r="PT178" s="98"/>
      <c r="PU178" s="98"/>
      <c r="QT178" s="259">
        <v>172</v>
      </c>
      <c r="RD178" t="s">
        <v>38996</v>
      </c>
      <c r="RE178" t="s">
        <v>38997</v>
      </c>
    </row>
    <row r="179" spans="3:473" x14ac:dyDescent="0.3">
      <c r="C179" t="s">
        <v>38998</v>
      </c>
      <c r="D179" t="s">
        <v>38999</v>
      </c>
      <c r="E179" t="s">
        <v>39000</v>
      </c>
      <c r="AG179" t="s">
        <v>38915</v>
      </c>
      <c r="AI179" t="s">
        <v>38916</v>
      </c>
      <c r="AJ179" t="s">
        <v>38917</v>
      </c>
      <c r="AK179" t="s">
        <v>38918</v>
      </c>
      <c r="AL179" t="s">
        <v>38919</v>
      </c>
      <c r="AM179" t="s">
        <v>38920</v>
      </c>
      <c r="AN179" t="s">
        <v>38921</v>
      </c>
      <c r="AO179" t="s">
        <v>38922</v>
      </c>
      <c r="AP179" t="s">
        <v>34476</v>
      </c>
      <c r="AQ179" t="s">
        <v>34476</v>
      </c>
      <c r="AR179" t="s">
        <v>34476</v>
      </c>
      <c r="AS179" t="s">
        <v>34476</v>
      </c>
      <c r="AT179" t="s">
        <v>34476</v>
      </c>
      <c r="AU179" t="s">
        <v>34476</v>
      </c>
      <c r="AV179" t="str">
        <f>IF(TblTaxCategory[[#This Row],[EN]]="",IF(TblTaxCategory[[#This Row],[EN]]="",TblTaxCategory[[#This Row],[DE]],TblTaxCategory[[#This Row],[EN]]),TblTaxCategory[[#This Row],[EN]])</f>
        <v>St. Lucia: Tax Identification Number</v>
      </c>
      <c r="AW179" t="s">
        <v>38923</v>
      </c>
      <c r="AY179" t="s">
        <v>38824</v>
      </c>
      <c r="BT179" t="s">
        <v>38992</v>
      </c>
      <c r="BZ179" t="s">
        <v>39010</v>
      </c>
      <c r="GM179" t="s">
        <v>39011</v>
      </c>
      <c r="GN179" t="s">
        <v>34476</v>
      </c>
      <c r="GO179" t="s">
        <v>34476</v>
      </c>
      <c r="GP179" t="s">
        <v>34476</v>
      </c>
      <c r="GQ179" t="s">
        <v>34476</v>
      </c>
      <c r="GR179" t="s">
        <v>34476</v>
      </c>
      <c r="GS179" t="s">
        <v>34476</v>
      </c>
      <c r="GT179" t="s">
        <v>34476</v>
      </c>
      <c r="GU179" t="s">
        <v>39012</v>
      </c>
      <c r="GV179" t="s">
        <v>37211</v>
      </c>
      <c r="GW179" t="s">
        <v>34476</v>
      </c>
      <c r="GX179" t="s">
        <v>34476</v>
      </c>
      <c r="GY179" t="s">
        <v>34476</v>
      </c>
      <c r="GZ179" t="s">
        <v>34476</v>
      </c>
      <c r="HA179" t="s">
        <v>34476</v>
      </c>
      <c r="HB179" t="s">
        <v>39013</v>
      </c>
      <c r="HD179" t="s">
        <v>39013</v>
      </c>
      <c r="PE179" s="98"/>
      <c r="PF179" s="98"/>
      <c r="PG179" s="98"/>
      <c r="PH179" s="98"/>
      <c r="PI179" s="98"/>
      <c r="PJ179" s="98"/>
      <c r="PK179" s="98"/>
      <c r="PL179" s="98"/>
      <c r="PM179" s="98"/>
      <c r="PN179" s="98"/>
      <c r="PO179" s="98"/>
      <c r="PP179" s="98"/>
      <c r="PQ179" s="98"/>
      <c r="PR179" s="98"/>
      <c r="PS179" s="98"/>
      <c r="PT179" s="98"/>
      <c r="PU179" s="98"/>
      <c r="QT179" s="258">
        <v>173</v>
      </c>
      <c r="RD179" t="s">
        <v>39014</v>
      </c>
      <c r="RE179" t="s">
        <v>39015</v>
      </c>
    </row>
    <row r="180" spans="3:473" x14ac:dyDescent="0.3">
      <c r="C180" t="s">
        <v>39016</v>
      </c>
      <c r="D180" t="s">
        <v>39017</v>
      </c>
      <c r="E180" t="s">
        <v>39018</v>
      </c>
      <c r="AG180" t="s">
        <v>39019</v>
      </c>
      <c r="AH180" t="s">
        <v>39020</v>
      </c>
      <c r="AI180" t="s">
        <v>39021</v>
      </c>
      <c r="AJ180" t="s">
        <v>39022</v>
      </c>
      <c r="AK180" t="s">
        <v>39023</v>
      </c>
      <c r="AL180" t="s">
        <v>39024</v>
      </c>
      <c r="AM180" t="s">
        <v>39025</v>
      </c>
      <c r="AN180" t="s">
        <v>39026</v>
      </c>
      <c r="AO180" t="s">
        <v>39027</v>
      </c>
      <c r="AP180" t="s">
        <v>45601</v>
      </c>
      <c r="AQ180" t="s">
        <v>45602</v>
      </c>
      <c r="AR180" t="s">
        <v>45603</v>
      </c>
      <c r="AS180" t="s">
        <v>45604</v>
      </c>
      <c r="AT180" t="s">
        <v>45605</v>
      </c>
      <c r="AU180" t="s">
        <v>45606</v>
      </c>
      <c r="AV180" t="str">
        <f>IF(TblTaxCategory[[#This Row],[EN]]="",IF(TblTaxCategory[[#This Row],[EN]]="",TblTaxCategory[[#This Row],[DE]],TblTaxCategory[[#This Row],[EN]]),TblTaxCategory[[#This Row],[EN]])</f>
        <v>Swaziland:Taxpayer Identification Number</v>
      </c>
      <c r="AW180" t="s">
        <v>39028</v>
      </c>
      <c r="AY180" t="s">
        <v>38834</v>
      </c>
      <c r="BT180" t="s">
        <v>39010</v>
      </c>
      <c r="BZ180" t="s">
        <v>39029</v>
      </c>
      <c r="GM180" t="s">
        <v>39030</v>
      </c>
      <c r="GN180" t="s">
        <v>34476</v>
      </c>
      <c r="GO180" t="s">
        <v>34476</v>
      </c>
      <c r="GP180" t="s">
        <v>34476</v>
      </c>
      <c r="GQ180" t="s">
        <v>34476</v>
      </c>
      <c r="GR180" t="s">
        <v>34476</v>
      </c>
      <c r="GS180" t="s">
        <v>34476</v>
      </c>
      <c r="GT180" t="s">
        <v>34476</v>
      </c>
      <c r="GU180" t="s">
        <v>39031</v>
      </c>
      <c r="GV180" t="s">
        <v>37235</v>
      </c>
      <c r="GW180" t="s">
        <v>34476</v>
      </c>
      <c r="GX180" t="s">
        <v>34476</v>
      </c>
      <c r="GY180" t="s">
        <v>34476</v>
      </c>
      <c r="GZ180" t="s">
        <v>34476</v>
      </c>
      <c r="HA180" t="s">
        <v>34476</v>
      </c>
      <c r="HB180" t="s">
        <v>39032</v>
      </c>
      <c r="HD180" t="s">
        <v>39032</v>
      </c>
      <c r="PE180" s="98"/>
      <c r="PF180" s="98"/>
      <c r="PG180" s="98"/>
      <c r="PH180" s="98"/>
      <c r="PI180" s="98"/>
      <c r="PJ180" s="98"/>
      <c r="PK180" s="98"/>
      <c r="PL180" s="98"/>
      <c r="PM180" s="98"/>
      <c r="PN180" s="98"/>
      <c r="PO180" s="98"/>
      <c r="PP180" s="98"/>
      <c r="PQ180" s="98"/>
      <c r="PR180" s="98"/>
      <c r="PS180" s="98"/>
      <c r="PT180" s="98"/>
      <c r="PU180" s="98"/>
      <c r="QT180" s="259">
        <v>174</v>
      </c>
      <c r="RD180" t="s">
        <v>39033</v>
      </c>
      <c r="RE180" t="s">
        <v>36443</v>
      </c>
    </row>
    <row r="181" spans="3:473" x14ac:dyDescent="0.3">
      <c r="C181" t="s">
        <v>37299</v>
      </c>
      <c r="D181" t="s">
        <v>39034</v>
      </c>
      <c r="E181" t="s">
        <v>39035</v>
      </c>
      <c r="AG181" t="s">
        <v>38552</v>
      </c>
      <c r="AH181" t="s">
        <v>38553</v>
      </c>
      <c r="AI181" t="s">
        <v>38554</v>
      </c>
      <c r="AJ181" t="s">
        <v>38555</v>
      </c>
      <c r="AK181" t="s">
        <v>38556</v>
      </c>
      <c r="AL181" t="s">
        <v>38557</v>
      </c>
      <c r="AM181" t="s">
        <v>38558</v>
      </c>
      <c r="AN181" t="s">
        <v>38559</v>
      </c>
      <c r="AO181" t="s">
        <v>38560</v>
      </c>
      <c r="AP181" t="s">
        <v>45464</v>
      </c>
      <c r="AQ181" t="s">
        <v>45465</v>
      </c>
      <c r="AR181" t="s">
        <v>45466</v>
      </c>
      <c r="AS181" t="s">
        <v>45467</v>
      </c>
      <c r="AT181" t="s">
        <v>45468</v>
      </c>
      <c r="AU181" t="s">
        <v>45469</v>
      </c>
      <c r="AV181" t="str">
        <f>IF(TblTaxCategory[[#This Row],[EN]]="",IF(TblTaxCategory[[#This Row],[EN]]="",TblTaxCategory[[#This Row],[DE]],TblTaxCategory[[#This Row],[EN]]),TblTaxCategory[[#This Row],[EN]])</f>
        <v>Sweden: Organization Registration Number</v>
      </c>
      <c r="AW181" t="s">
        <v>38561</v>
      </c>
      <c r="AY181" t="s">
        <v>38852</v>
      </c>
      <c r="BT181" t="s">
        <v>39029</v>
      </c>
      <c r="BZ181" t="s">
        <v>39039</v>
      </c>
      <c r="GM181" t="s">
        <v>39040</v>
      </c>
      <c r="GN181" t="s">
        <v>34476</v>
      </c>
      <c r="GO181" t="s">
        <v>34476</v>
      </c>
      <c r="GP181" t="s">
        <v>34476</v>
      </c>
      <c r="GQ181" t="s">
        <v>34476</v>
      </c>
      <c r="GR181" t="s">
        <v>34476</v>
      </c>
      <c r="GS181" t="s">
        <v>34476</v>
      </c>
      <c r="GT181" t="s">
        <v>34476</v>
      </c>
      <c r="GU181" t="s">
        <v>39041</v>
      </c>
      <c r="GV181" t="s">
        <v>39042</v>
      </c>
      <c r="GW181" t="s">
        <v>34476</v>
      </c>
      <c r="GX181" t="s">
        <v>34476</v>
      </c>
      <c r="GY181" t="s">
        <v>34476</v>
      </c>
      <c r="GZ181" t="s">
        <v>34476</v>
      </c>
      <c r="HA181" t="s">
        <v>34476</v>
      </c>
      <c r="HB181" t="s">
        <v>39043</v>
      </c>
      <c r="HD181" t="s">
        <v>39043</v>
      </c>
      <c r="PE181" s="98"/>
      <c r="PF181" s="98"/>
      <c r="PG181" s="98"/>
      <c r="PH181" s="98"/>
      <c r="PI181" s="98"/>
      <c r="PJ181" s="98"/>
      <c r="PK181" s="98"/>
      <c r="PL181" s="98"/>
      <c r="PM181" s="98"/>
      <c r="PN181" s="98"/>
      <c r="PO181" s="98"/>
      <c r="PP181" s="98"/>
      <c r="PQ181" s="98"/>
      <c r="PR181" s="98"/>
      <c r="PS181" s="98"/>
      <c r="PT181" s="98"/>
      <c r="PU181" s="98"/>
      <c r="QT181" s="258">
        <v>175</v>
      </c>
      <c r="RD181" t="s">
        <v>39044</v>
      </c>
      <c r="RE181" t="s">
        <v>39045</v>
      </c>
    </row>
    <row r="182" spans="3:473" x14ac:dyDescent="0.3">
      <c r="C182" t="s">
        <v>39046</v>
      </c>
      <c r="D182" t="s">
        <v>39047</v>
      </c>
      <c r="E182" t="s">
        <v>39048</v>
      </c>
      <c r="AG182" t="s">
        <v>38571</v>
      </c>
      <c r="AH182" t="s">
        <v>38572</v>
      </c>
      <c r="AI182" t="s">
        <v>38573</v>
      </c>
      <c r="AJ182" t="s">
        <v>38574</v>
      </c>
      <c r="AK182" t="s">
        <v>38575</v>
      </c>
      <c r="AL182" t="s">
        <v>38576</v>
      </c>
      <c r="AM182" t="s">
        <v>38577</v>
      </c>
      <c r="AN182" t="s">
        <v>38578</v>
      </c>
      <c r="AO182" t="s">
        <v>38579</v>
      </c>
      <c r="AP182" t="s">
        <v>45470</v>
      </c>
      <c r="AQ182" t="s">
        <v>45471</v>
      </c>
      <c r="AR182" t="s">
        <v>45472</v>
      </c>
      <c r="AS182" t="s">
        <v>45473</v>
      </c>
      <c r="AT182" t="s">
        <v>45474</v>
      </c>
      <c r="AU182" t="s">
        <v>45475</v>
      </c>
      <c r="AV182" t="str">
        <f>IF(TblTaxCategory[[#This Row],[EN]]="",IF(TblTaxCategory[[#This Row],[EN]]="",TblTaxCategory[[#This Row],[DE]],TblTaxCategory[[#This Row],[EN]]),TblTaxCategory[[#This Row],[EN]])</f>
        <v>Sweden: VAT Registration Number</v>
      </c>
      <c r="AW182" t="s">
        <v>38571</v>
      </c>
      <c r="AY182" t="s">
        <v>38870</v>
      </c>
      <c r="BT182" t="s">
        <v>39039</v>
      </c>
      <c r="BZ182" t="s">
        <v>39058</v>
      </c>
      <c r="GM182" t="s">
        <v>39059</v>
      </c>
      <c r="GN182" t="s">
        <v>34476</v>
      </c>
      <c r="GO182" t="s">
        <v>34476</v>
      </c>
      <c r="GP182" t="s">
        <v>34476</v>
      </c>
      <c r="GQ182" t="s">
        <v>34476</v>
      </c>
      <c r="GR182" t="s">
        <v>34476</v>
      </c>
      <c r="GS182" t="s">
        <v>34476</v>
      </c>
      <c r="GT182" t="s">
        <v>34476</v>
      </c>
      <c r="GU182" t="s">
        <v>37263</v>
      </c>
      <c r="GV182" t="s">
        <v>36748</v>
      </c>
      <c r="GW182" t="s">
        <v>34476</v>
      </c>
      <c r="GX182" t="s">
        <v>34476</v>
      </c>
      <c r="GY182" t="s">
        <v>34476</v>
      </c>
      <c r="GZ182" t="s">
        <v>34476</v>
      </c>
      <c r="HA182" t="s">
        <v>34476</v>
      </c>
      <c r="HB182" t="s">
        <v>39060</v>
      </c>
      <c r="HD182" t="s">
        <v>39060</v>
      </c>
      <c r="PE182" s="98"/>
      <c r="PF182" s="98"/>
      <c r="PG182" s="98"/>
      <c r="PH182" s="98"/>
      <c r="PI182" s="98"/>
      <c r="PJ182" s="98"/>
      <c r="PK182" s="98"/>
      <c r="PL182" s="98"/>
      <c r="PM182" s="98"/>
      <c r="PN182" s="98"/>
      <c r="PO182" s="98"/>
      <c r="PP182" s="98"/>
      <c r="PQ182" s="98"/>
      <c r="PR182" s="98"/>
      <c r="PS182" s="98"/>
      <c r="PT182" s="98"/>
      <c r="PU182" s="98"/>
      <c r="QT182" s="259">
        <v>176</v>
      </c>
      <c r="RD182" t="s">
        <v>39061</v>
      </c>
      <c r="RE182" t="s">
        <v>39062</v>
      </c>
    </row>
    <row r="183" spans="3:473" x14ac:dyDescent="0.3">
      <c r="C183" t="s">
        <v>39063</v>
      </c>
      <c r="D183" t="s">
        <v>39064</v>
      </c>
      <c r="E183" t="s">
        <v>39065</v>
      </c>
      <c r="AG183" t="s">
        <v>38589</v>
      </c>
      <c r="AH183" t="s">
        <v>38590</v>
      </c>
      <c r="AI183" t="s">
        <v>38591</v>
      </c>
      <c r="AJ183" t="s">
        <v>38592</v>
      </c>
      <c r="AK183" t="s">
        <v>38593</v>
      </c>
      <c r="AL183" t="s">
        <v>38594</v>
      </c>
      <c r="AM183" t="s">
        <v>38595</v>
      </c>
      <c r="AN183" t="s">
        <v>38596</v>
      </c>
      <c r="AO183" t="s">
        <v>38597</v>
      </c>
      <c r="AP183" t="s">
        <v>45476</v>
      </c>
      <c r="AQ183" t="s">
        <v>45477</v>
      </c>
      <c r="AR183" t="s">
        <v>45478</v>
      </c>
      <c r="AS183" t="s">
        <v>45479</v>
      </c>
      <c r="AT183" t="s">
        <v>45480</v>
      </c>
      <c r="AU183" t="s">
        <v>45481</v>
      </c>
      <c r="AV183" t="str">
        <f>IF(TblTaxCategory[[#This Row],[EN]]="",IF(TblTaxCategory[[#This Row],[EN]]="",TblTaxCategory[[#This Row],[DE]],TblTaxCategory[[#This Row],[EN]]),TblTaxCategory[[#This Row],[EN]])</f>
        <v>Switzerland: UID Number</v>
      </c>
      <c r="AW183" t="s">
        <v>38598</v>
      </c>
      <c r="AY183" t="s">
        <v>38887</v>
      </c>
      <c r="BT183" t="s">
        <v>39058</v>
      </c>
      <c r="BZ183" t="s">
        <v>39074</v>
      </c>
      <c r="GM183" t="s">
        <v>39075</v>
      </c>
      <c r="GN183" t="s">
        <v>34476</v>
      </c>
      <c r="GO183" t="s">
        <v>34476</v>
      </c>
      <c r="GP183" t="s">
        <v>34476</v>
      </c>
      <c r="GQ183" t="s">
        <v>34476</v>
      </c>
      <c r="GR183" t="s">
        <v>34476</v>
      </c>
      <c r="GS183" t="s">
        <v>34476</v>
      </c>
      <c r="GT183" t="s">
        <v>34476</v>
      </c>
      <c r="GU183" t="s">
        <v>39076</v>
      </c>
      <c r="GV183" t="s">
        <v>36778</v>
      </c>
      <c r="GW183" t="s">
        <v>34476</v>
      </c>
      <c r="GX183" t="s">
        <v>34476</v>
      </c>
      <c r="GY183" t="s">
        <v>34476</v>
      </c>
      <c r="GZ183" t="s">
        <v>34476</v>
      </c>
      <c r="HA183" t="s">
        <v>34476</v>
      </c>
      <c r="HB183" t="s">
        <v>39077</v>
      </c>
      <c r="HD183" t="s">
        <v>39077</v>
      </c>
      <c r="PE183" s="98"/>
      <c r="PF183" s="98"/>
      <c r="PG183" s="98"/>
      <c r="PH183" s="98"/>
      <c r="PI183" s="98"/>
      <c r="PJ183" s="98"/>
      <c r="PK183" s="98"/>
      <c r="PL183" s="98"/>
      <c r="PM183" s="98"/>
      <c r="PN183" s="98"/>
      <c r="PO183" s="98"/>
      <c r="PP183" s="98"/>
      <c r="PQ183" s="98"/>
      <c r="PR183" s="98"/>
      <c r="PS183" s="98"/>
      <c r="PT183" s="98"/>
      <c r="PU183" s="98"/>
      <c r="QT183" s="258">
        <v>177</v>
      </c>
      <c r="RD183" t="s">
        <v>39078</v>
      </c>
      <c r="RE183" t="s">
        <v>39079</v>
      </c>
    </row>
    <row r="184" spans="3:473" x14ac:dyDescent="0.3">
      <c r="C184" t="s">
        <v>37325</v>
      </c>
      <c r="D184" t="s">
        <v>39080</v>
      </c>
      <c r="E184" t="s">
        <v>39081</v>
      </c>
      <c r="AG184" t="s">
        <v>38598</v>
      </c>
      <c r="AH184" t="s">
        <v>38609</v>
      </c>
      <c r="AI184" t="s">
        <v>38610</v>
      </c>
      <c r="AJ184" t="s">
        <v>38592</v>
      </c>
      <c r="AK184" t="s">
        <v>38593</v>
      </c>
      <c r="AL184" t="s">
        <v>38594</v>
      </c>
      <c r="AM184" t="s">
        <v>38611</v>
      </c>
      <c r="AN184" t="s">
        <v>38612</v>
      </c>
      <c r="AO184" t="s">
        <v>38613</v>
      </c>
      <c r="AP184" t="s">
        <v>45482</v>
      </c>
      <c r="AQ184" t="s">
        <v>45483</v>
      </c>
      <c r="AR184" t="s">
        <v>45484</v>
      </c>
      <c r="AS184" t="s">
        <v>45485</v>
      </c>
      <c r="AT184" t="s">
        <v>45486</v>
      </c>
      <c r="AU184" t="s">
        <v>45487</v>
      </c>
      <c r="AV184" t="str">
        <f>IF(TblTaxCategory[[#This Row],[EN]]="",IF(TblTaxCategory[[#This Row],[EN]]="",TblTaxCategory[[#This Row],[DE]],TblTaxCategory[[#This Row],[EN]]),TblTaxCategory[[#This Row],[EN]])</f>
        <v>Switzerland: VAT Number</v>
      </c>
      <c r="AW184" t="s">
        <v>38614</v>
      </c>
      <c r="AY184" t="s">
        <v>38904</v>
      </c>
      <c r="BT184" t="s">
        <v>39074</v>
      </c>
      <c r="BZ184" t="s">
        <v>39092</v>
      </c>
      <c r="GM184" t="s">
        <v>39093</v>
      </c>
      <c r="GN184" t="s">
        <v>34476</v>
      </c>
      <c r="GO184" t="s">
        <v>34476</v>
      </c>
      <c r="GP184" t="s">
        <v>34476</v>
      </c>
      <c r="GQ184" t="s">
        <v>34476</v>
      </c>
      <c r="GR184" t="s">
        <v>34476</v>
      </c>
      <c r="GS184" t="s">
        <v>34476</v>
      </c>
      <c r="GT184" t="s">
        <v>34476</v>
      </c>
      <c r="GU184" t="s">
        <v>37291</v>
      </c>
      <c r="GV184" t="s">
        <v>36606</v>
      </c>
      <c r="GW184" t="s">
        <v>34476</v>
      </c>
      <c r="GX184" t="s">
        <v>34476</v>
      </c>
      <c r="GY184" t="s">
        <v>34476</v>
      </c>
      <c r="GZ184" t="s">
        <v>34476</v>
      </c>
      <c r="HA184" t="s">
        <v>34476</v>
      </c>
      <c r="HB184" t="s">
        <v>39094</v>
      </c>
      <c r="HD184" t="s">
        <v>39094</v>
      </c>
      <c r="PE184" s="98"/>
      <c r="PF184" s="98"/>
      <c r="PG184" s="98"/>
      <c r="PH184" s="98"/>
      <c r="PI184" s="98"/>
      <c r="PJ184" s="98"/>
      <c r="PK184" s="98"/>
      <c r="PL184" s="98"/>
      <c r="PM184" s="98"/>
      <c r="PN184" s="98"/>
      <c r="PO184" s="98"/>
      <c r="PP184" s="98"/>
      <c r="PQ184" s="98"/>
      <c r="PR184" s="98"/>
      <c r="PS184" s="98"/>
      <c r="PT184" s="98"/>
      <c r="PU184" s="98"/>
      <c r="QT184" s="259">
        <v>178</v>
      </c>
      <c r="RD184" t="s">
        <v>39095</v>
      </c>
      <c r="RE184" t="s">
        <v>39096</v>
      </c>
    </row>
    <row r="185" spans="3:473" x14ac:dyDescent="0.3">
      <c r="C185" t="s">
        <v>292</v>
      </c>
      <c r="D185" t="s">
        <v>39097</v>
      </c>
      <c r="E185" t="s">
        <v>39098</v>
      </c>
      <c r="AG185" t="s">
        <v>39036</v>
      </c>
      <c r="AI185" t="s">
        <v>39037</v>
      </c>
      <c r="AP185" t="s">
        <v>34476</v>
      </c>
      <c r="AQ185" t="s">
        <v>34476</v>
      </c>
      <c r="AR185" t="s">
        <v>34476</v>
      </c>
      <c r="AS185" t="s">
        <v>34476</v>
      </c>
      <c r="AT185" t="s">
        <v>34476</v>
      </c>
      <c r="AU185" t="s">
        <v>34476</v>
      </c>
      <c r="AV185" t="str">
        <f>IF(TblTaxCategory[[#This Row],[EN]]="",IF(TblTaxCategory[[#This Row],[EN]]="",TblTaxCategory[[#This Row],[DE]],TblTaxCategory[[#This Row],[EN]]),TblTaxCategory[[#This Row],[EN]])</f>
        <v>Syria: Tax Identification Number</v>
      </c>
      <c r="AW185" t="s">
        <v>39038</v>
      </c>
      <c r="AY185" t="s">
        <v>38916</v>
      </c>
      <c r="BT185" t="s">
        <v>39092</v>
      </c>
      <c r="BZ185" t="s">
        <v>39108</v>
      </c>
      <c r="GM185" t="s">
        <v>39109</v>
      </c>
      <c r="GN185" t="s">
        <v>34476</v>
      </c>
      <c r="GO185" t="s">
        <v>34476</v>
      </c>
      <c r="GP185" t="s">
        <v>34476</v>
      </c>
      <c r="GQ185" t="s">
        <v>34476</v>
      </c>
      <c r="GR185" t="s">
        <v>34476</v>
      </c>
      <c r="GS185" t="s">
        <v>34476</v>
      </c>
      <c r="GT185" t="s">
        <v>34476</v>
      </c>
      <c r="GU185" t="s">
        <v>37316</v>
      </c>
      <c r="GV185" t="s">
        <v>36853</v>
      </c>
      <c r="GW185" t="s">
        <v>34476</v>
      </c>
      <c r="GX185" t="s">
        <v>34476</v>
      </c>
      <c r="GY185" t="s">
        <v>34476</v>
      </c>
      <c r="GZ185" t="s">
        <v>34476</v>
      </c>
      <c r="HA185" t="s">
        <v>34476</v>
      </c>
      <c r="HB185" t="s">
        <v>39110</v>
      </c>
      <c r="HD185" t="s">
        <v>39110</v>
      </c>
      <c r="PE185" s="98"/>
      <c r="PF185" s="98"/>
      <c r="PG185" s="98"/>
      <c r="PH185" s="98"/>
      <c r="PI185" s="98"/>
      <c r="PJ185" s="98"/>
      <c r="PK185" s="98"/>
      <c r="PL185" s="98"/>
      <c r="PM185" s="98"/>
      <c r="PN185" s="98"/>
      <c r="PO185" s="98"/>
      <c r="PP185" s="98"/>
      <c r="PQ185" s="98"/>
      <c r="PR185" s="98"/>
      <c r="PS185" s="98"/>
      <c r="PT185" s="98"/>
      <c r="PU185" s="98"/>
      <c r="QT185" s="258">
        <v>179</v>
      </c>
      <c r="RD185" t="s">
        <v>39111</v>
      </c>
      <c r="RE185" t="s">
        <v>36559</v>
      </c>
    </row>
    <row r="186" spans="3:473" x14ac:dyDescent="0.3">
      <c r="C186" t="s">
        <v>39112</v>
      </c>
      <c r="D186" t="s">
        <v>39113</v>
      </c>
      <c r="E186" t="s">
        <v>39114</v>
      </c>
      <c r="AG186" t="s">
        <v>39049</v>
      </c>
      <c r="AH186" t="s">
        <v>39050</v>
      </c>
      <c r="AI186" t="s">
        <v>39050</v>
      </c>
      <c r="AJ186" t="s">
        <v>39051</v>
      </c>
      <c r="AK186" t="s">
        <v>39052</v>
      </c>
      <c r="AL186" t="s">
        <v>39053</v>
      </c>
      <c r="AM186" t="s">
        <v>39054</v>
      </c>
      <c r="AN186" t="s">
        <v>39055</v>
      </c>
      <c r="AO186" t="s">
        <v>39056</v>
      </c>
      <c r="AP186" t="s">
        <v>45607</v>
      </c>
      <c r="AQ186" t="s">
        <v>45608</v>
      </c>
      <c r="AR186" t="s">
        <v>45609</v>
      </c>
      <c r="AS186" t="s">
        <v>45610</v>
      </c>
      <c r="AT186" t="s">
        <v>45611</v>
      </c>
      <c r="AU186" t="s">
        <v>45612</v>
      </c>
      <c r="AV186" t="str">
        <f>IF(TblTaxCategory[[#This Row],[EN]]="",IF(TblTaxCategory[[#This Row],[EN]]="",TblTaxCategory[[#This Row],[DE]],TblTaxCategory[[#This Row],[EN]]),TblTaxCategory[[#This Row],[EN]])</f>
        <v>Taiwan: GUI Registration Number</v>
      </c>
      <c r="AW186" t="s">
        <v>39057</v>
      </c>
      <c r="AY186" t="s">
        <v>38932</v>
      </c>
      <c r="BT186" t="s">
        <v>39108</v>
      </c>
      <c r="BZ186" t="s">
        <v>39123</v>
      </c>
      <c r="GM186" t="s">
        <v>39124</v>
      </c>
      <c r="GN186" t="s">
        <v>34476</v>
      </c>
      <c r="GO186" t="s">
        <v>34476</v>
      </c>
      <c r="GP186" t="s">
        <v>34476</v>
      </c>
      <c r="GQ186" t="s">
        <v>34476</v>
      </c>
      <c r="GR186" t="s">
        <v>34476</v>
      </c>
      <c r="GS186" t="s">
        <v>34476</v>
      </c>
      <c r="GT186" t="s">
        <v>34476</v>
      </c>
      <c r="GU186" t="s">
        <v>37344</v>
      </c>
      <c r="GV186" t="s">
        <v>36878</v>
      </c>
      <c r="GW186" t="s">
        <v>34476</v>
      </c>
      <c r="GX186" t="s">
        <v>34476</v>
      </c>
      <c r="GY186" t="s">
        <v>34476</v>
      </c>
      <c r="GZ186" t="s">
        <v>34476</v>
      </c>
      <c r="HA186" t="s">
        <v>34476</v>
      </c>
      <c r="HB186" t="s">
        <v>39125</v>
      </c>
      <c r="HD186" t="s">
        <v>39125</v>
      </c>
      <c r="PE186" s="98"/>
      <c r="PF186" s="98"/>
      <c r="PG186" s="98"/>
      <c r="PH186" s="98"/>
      <c r="PI186" s="98"/>
      <c r="PJ186" s="98"/>
      <c r="PK186" s="98"/>
      <c r="PL186" s="98"/>
      <c r="PM186" s="98"/>
      <c r="PN186" s="98"/>
      <c r="PO186" s="98"/>
      <c r="PP186" s="98"/>
      <c r="PQ186" s="98"/>
      <c r="PR186" s="98"/>
      <c r="PS186" s="98"/>
      <c r="PT186" s="98"/>
      <c r="PU186" s="98"/>
      <c r="QT186" s="259">
        <v>180</v>
      </c>
      <c r="RD186" t="s">
        <v>39126</v>
      </c>
      <c r="RE186" t="s">
        <v>39127</v>
      </c>
    </row>
    <row r="187" spans="3:473" x14ac:dyDescent="0.3">
      <c r="C187" t="s">
        <v>37370</v>
      </c>
      <c r="D187" t="s">
        <v>39128</v>
      </c>
      <c r="E187" t="s">
        <v>39129</v>
      </c>
      <c r="AG187" t="s">
        <v>39057</v>
      </c>
      <c r="AH187" t="s">
        <v>39066</v>
      </c>
      <c r="AI187" t="s">
        <v>39066</v>
      </c>
      <c r="AJ187" t="s">
        <v>39067</v>
      </c>
      <c r="AK187" t="s">
        <v>39068</v>
      </c>
      <c r="AL187" t="s">
        <v>39069</v>
      </c>
      <c r="AM187" t="s">
        <v>39070</v>
      </c>
      <c r="AN187" t="s">
        <v>39071</v>
      </c>
      <c r="AO187" t="s">
        <v>39072</v>
      </c>
      <c r="AP187" t="s">
        <v>45613</v>
      </c>
      <c r="AQ187" t="s">
        <v>45614</v>
      </c>
      <c r="AR187" t="s">
        <v>45615</v>
      </c>
      <c r="AS187" t="s">
        <v>45616</v>
      </c>
      <c r="AT187" t="s">
        <v>45617</v>
      </c>
      <c r="AU187" t="s">
        <v>45618</v>
      </c>
      <c r="AV187" t="str">
        <f>IF(TblTaxCategory[[#This Row],[EN]]="",IF(TblTaxCategory[[#This Row],[EN]]="",TblTaxCategory[[#This Row],[DE]],TblTaxCategory[[#This Row],[EN]]),TblTaxCategory[[#This Row],[EN]])</f>
        <v>Taiwan: Tax Registration Number</v>
      </c>
      <c r="AW187" t="s">
        <v>39073</v>
      </c>
      <c r="AY187" t="s">
        <v>38951</v>
      </c>
      <c r="BT187" t="s">
        <v>39123</v>
      </c>
      <c r="BZ187" t="s">
        <v>39139</v>
      </c>
      <c r="GM187" t="s">
        <v>39140</v>
      </c>
      <c r="GN187" t="s">
        <v>34476</v>
      </c>
      <c r="GO187" t="s">
        <v>34476</v>
      </c>
      <c r="GP187" t="s">
        <v>34476</v>
      </c>
      <c r="GQ187" t="s">
        <v>34476</v>
      </c>
      <c r="GR187" t="s">
        <v>34476</v>
      </c>
      <c r="GS187" t="s">
        <v>34476</v>
      </c>
      <c r="GT187" t="s">
        <v>34476</v>
      </c>
      <c r="GU187" t="s">
        <v>37364</v>
      </c>
      <c r="GV187" t="s">
        <v>36905</v>
      </c>
      <c r="GW187" t="s">
        <v>34476</v>
      </c>
      <c r="GX187" t="s">
        <v>34476</v>
      </c>
      <c r="GY187" t="s">
        <v>34476</v>
      </c>
      <c r="GZ187" t="s">
        <v>34476</v>
      </c>
      <c r="HA187" t="s">
        <v>34476</v>
      </c>
      <c r="HB187" t="s">
        <v>39141</v>
      </c>
      <c r="HD187" t="s">
        <v>39141</v>
      </c>
      <c r="PE187" s="98"/>
      <c r="PF187" s="98"/>
      <c r="PG187" s="98"/>
      <c r="PH187" s="98"/>
      <c r="PI187" s="98"/>
      <c r="PJ187" s="98"/>
      <c r="PK187" s="98"/>
      <c r="PL187" s="98"/>
      <c r="PM187" s="98"/>
      <c r="PN187" s="98"/>
      <c r="PO187" s="98"/>
      <c r="PP187" s="98"/>
      <c r="PQ187" s="98"/>
      <c r="PR187" s="98"/>
      <c r="PS187" s="98"/>
      <c r="PT187" s="98"/>
      <c r="PU187" s="98"/>
      <c r="QT187" s="258">
        <v>181</v>
      </c>
      <c r="RD187" t="s">
        <v>39142</v>
      </c>
      <c r="RE187" t="s">
        <v>39143</v>
      </c>
    </row>
    <row r="188" spans="3:473" x14ac:dyDescent="0.3">
      <c r="C188" t="s">
        <v>37392</v>
      </c>
      <c r="D188" t="s">
        <v>39144</v>
      </c>
      <c r="E188" t="s">
        <v>39145</v>
      </c>
      <c r="AG188" t="s">
        <v>39082</v>
      </c>
      <c r="AH188" t="s">
        <v>39083</v>
      </c>
      <c r="AI188" t="s">
        <v>39084</v>
      </c>
      <c r="AJ188" t="s">
        <v>39085</v>
      </c>
      <c r="AK188" t="s">
        <v>39086</v>
      </c>
      <c r="AL188" t="s">
        <v>39087</v>
      </c>
      <c r="AM188" t="s">
        <v>39088</v>
      </c>
      <c r="AN188" t="s">
        <v>39089</v>
      </c>
      <c r="AO188" t="s">
        <v>39090</v>
      </c>
      <c r="AP188" t="s">
        <v>45619</v>
      </c>
      <c r="AQ188" t="s">
        <v>45620</v>
      </c>
      <c r="AR188" t="s">
        <v>45621</v>
      </c>
      <c r="AS188" t="s">
        <v>45622</v>
      </c>
      <c r="AT188" t="s">
        <v>45623</v>
      </c>
      <c r="AU188" t="s">
        <v>45624</v>
      </c>
      <c r="AV188" t="str">
        <f>IF(TblTaxCategory[[#This Row],[EN]]="",IF(TblTaxCategory[[#This Row],[EN]]="",TblTaxCategory[[#This Row],[DE]],TblTaxCategory[[#This Row],[EN]]),TblTaxCategory[[#This Row],[EN]])</f>
        <v>Tanzania:Tax Identification number (TIN)</v>
      </c>
      <c r="AW188" t="s">
        <v>39091</v>
      </c>
      <c r="AY188" t="s">
        <v>38967</v>
      </c>
      <c r="BT188" t="s">
        <v>39139</v>
      </c>
      <c r="BZ188" t="s">
        <v>39156</v>
      </c>
      <c r="GM188" t="s">
        <v>39157</v>
      </c>
      <c r="GN188" t="s">
        <v>34476</v>
      </c>
      <c r="GO188" t="s">
        <v>34476</v>
      </c>
      <c r="GP188" t="s">
        <v>34476</v>
      </c>
      <c r="GQ188" t="s">
        <v>34476</v>
      </c>
      <c r="GR188" t="s">
        <v>34476</v>
      </c>
      <c r="GS188" t="s">
        <v>34476</v>
      </c>
      <c r="GT188" t="s">
        <v>34476</v>
      </c>
      <c r="GU188" t="s">
        <v>37384</v>
      </c>
      <c r="GV188" t="s">
        <v>36931</v>
      </c>
      <c r="GW188" t="s">
        <v>34476</v>
      </c>
      <c r="GX188" t="s">
        <v>34476</v>
      </c>
      <c r="GY188" t="s">
        <v>34476</v>
      </c>
      <c r="GZ188" t="s">
        <v>34476</v>
      </c>
      <c r="HA188" t="s">
        <v>34476</v>
      </c>
      <c r="HB188" t="s">
        <v>39158</v>
      </c>
      <c r="HD188" t="s">
        <v>39158</v>
      </c>
      <c r="PE188" s="98"/>
      <c r="PF188" s="98"/>
      <c r="PG188" s="98"/>
      <c r="PH188" s="98"/>
      <c r="PI188" s="98"/>
      <c r="PJ188" s="98"/>
      <c r="PK188" s="98"/>
      <c r="PL188" s="98"/>
      <c r="PM188" s="98"/>
      <c r="PN188" s="98"/>
      <c r="PO188" s="98"/>
      <c r="PP188" s="98"/>
      <c r="PQ188" s="98"/>
      <c r="PR188" s="98"/>
      <c r="PS188" s="98"/>
      <c r="PT188" s="98"/>
      <c r="PU188" s="98"/>
      <c r="QT188" s="259">
        <v>182</v>
      </c>
      <c r="RD188" t="s">
        <v>39159</v>
      </c>
      <c r="RE188" t="s">
        <v>39160</v>
      </c>
    </row>
    <row r="189" spans="3:473" x14ac:dyDescent="0.3">
      <c r="C189" t="s">
        <v>39161</v>
      </c>
      <c r="D189" t="s">
        <v>39162</v>
      </c>
      <c r="E189" t="s">
        <v>39163</v>
      </c>
      <c r="AG189" t="s">
        <v>39099</v>
      </c>
      <c r="AH189" t="s">
        <v>39100</v>
      </c>
      <c r="AI189" t="s">
        <v>39100</v>
      </c>
      <c r="AJ189" t="s">
        <v>39101</v>
      </c>
      <c r="AK189" t="s">
        <v>39102</v>
      </c>
      <c r="AL189" t="s">
        <v>39103</v>
      </c>
      <c r="AM189" t="s">
        <v>39104</v>
      </c>
      <c r="AN189" t="s">
        <v>39105</v>
      </c>
      <c r="AO189" t="s">
        <v>39106</v>
      </c>
      <c r="AP189" t="s">
        <v>45625</v>
      </c>
      <c r="AQ189" t="s">
        <v>45626</v>
      </c>
      <c r="AR189" t="s">
        <v>45627</v>
      </c>
      <c r="AS189" t="s">
        <v>45628</v>
      </c>
      <c r="AT189" t="s">
        <v>45629</v>
      </c>
      <c r="AU189" t="s">
        <v>45630</v>
      </c>
      <c r="AV189" t="str">
        <f>IF(TblTaxCategory[[#This Row],[EN]]="",IF(TblTaxCategory[[#This Row],[EN]]="",TblTaxCategory[[#This Row],[DE]],TblTaxCategory[[#This Row],[EN]]),TblTaxCategory[[#This Row],[EN]])</f>
        <v>Thailand: Personal ID</v>
      </c>
      <c r="AW189" t="s">
        <v>39107</v>
      </c>
      <c r="AY189" t="s">
        <v>38983</v>
      </c>
      <c r="BT189" t="s">
        <v>39156</v>
      </c>
      <c r="BZ189" t="s">
        <v>39171</v>
      </c>
      <c r="GM189" t="s">
        <v>39172</v>
      </c>
      <c r="GN189" t="s">
        <v>34476</v>
      </c>
      <c r="GO189" t="s">
        <v>34476</v>
      </c>
      <c r="GP189" t="s">
        <v>34476</v>
      </c>
      <c r="GQ189" t="s">
        <v>34476</v>
      </c>
      <c r="GR189" t="s">
        <v>34476</v>
      </c>
      <c r="GS189" t="s">
        <v>34476</v>
      </c>
      <c r="GT189" t="s">
        <v>34476</v>
      </c>
      <c r="GU189" t="s">
        <v>37410</v>
      </c>
      <c r="GV189" t="s">
        <v>36958</v>
      </c>
      <c r="GW189" t="s">
        <v>34476</v>
      </c>
      <c r="GX189" t="s">
        <v>34476</v>
      </c>
      <c r="GY189" t="s">
        <v>34476</v>
      </c>
      <c r="GZ189" t="s">
        <v>34476</v>
      </c>
      <c r="HA189" t="s">
        <v>34476</v>
      </c>
      <c r="HB189" t="s">
        <v>39173</v>
      </c>
      <c r="HD189" t="s">
        <v>39173</v>
      </c>
      <c r="PE189" s="98"/>
      <c r="PF189" s="98"/>
      <c r="PG189" s="98"/>
      <c r="PH189" s="98"/>
      <c r="PI189" s="98"/>
      <c r="PJ189" s="98"/>
      <c r="PK189" s="98"/>
      <c r="PL189" s="98"/>
      <c r="PM189" s="98"/>
      <c r="PN189" s="98"/>
      <c r="PO189" s="98"/>
      <c r="PP189" s="98"/>
      <c r="PQ189" s="98"/>
      <c r="PR189" s="98"/>
      <c r="PS189" s="98"/>
      <c r="PT189" s="98"/>
      <c r="PU189" s="98"/>
      <c r="QT189" s="258">
        <v>183</v>
      </c>
      <c r="RD189" t="s">
        <v>39174</v>
      </c>
      <c r="RE189" t="s">
        <v>39175</v>
      </c>
    </row>
    <row r="190" spans="3:473" x14ac:dyDescent="0.3">
      <c r="C190" t="s">
        <v>39176</v>
      </c>
      <c r="D190" t="s">
        <v>39177</v>
      </c>
      <c r="E190" t="s">
        <v>39178</v>
      </c>
      <c r="AG190" t="s">
        <v>39107</v>
      </c>
      <c r="AH190" t="s">
        <v>39115</v>
      </c>
      <c r="AI190" t="s">
        <v>39115</v>
      </c>
      <c r="AJ190" t="s">
        <v>39116</v>
      </c>
      <c r="AK190" t="s">
        <v>39117</v>
      </c>
      <c r="AL190" t="s">
        <v>39118</v>
      </c>
      <c r="AM190" t="s">
        <v>39119</v>
      </c>
      <c r="AN190" t="s">
        <v>39120</v>
      </c>
      <c r="AO190" t="s">
        <v>39121</v>
      </c>
      <c r="AP190" t="s">
        <v>45631</v>
      </c>
      <c r="AQ190" t="s">
        <v>45632</v>
      </c>
      <c r="AR190" t="s">
        <v>45633</v>
      </c>
      <c r="AS190" t="s">
        <v>45634</v>
      </c>
      <c r="AT190" t="s">
        <v>45635</v>
      </c>
      <c r="AU190" t="s">
        <v>45636</v>
      </c>
      <c r="AV190" t="str">
        <f>IF(TblTaxCategory[[#This Row],[EN]]="",IF(TblTaxCategory[[#This Row],[EN]]="",TblTaxCategory[[#This Row],[DE]],TblTaxCategory[[#This Row],[EN]]),TblTaxCategory[[#This Row],[EN]])</f>
        <v>Thailand: Tax ID</v>
      </c>
      <c r="AW190" t="s">
        <v>39122</v>
      </c>
      <c r="AY190" t="s">
        <v>39001</v>
      </c>
      <c r="BT190" t="s">
        <v>39171</v>
      </c>
      <c r="BZ190" t="s">
        <v>39189</v>
      </c>
      <c r="GM190" t="s">
        <v>39190</v>
      </c>
      <c r="GN190" t="s">
        <v>34476</v>
      </c>
      <c r="GO190" t="s">
        <v>34476</v>
      </c>
      <c r="GP190" t="s">
        <v>34476</v>
      </c>
      <c r="GQ190" t="s">
        <v>34476</v>
      </c>
      <c r="GR190" t="s">
        <v>34476</v>
      </c>
      <c r="GS190" t="s">
        <v>34476</v>
      </c>
      <c r="GT190" t="s">
        <v>34476</v>
      </c>
      <c r="GU190" t="s">
        <v>39191</v>
      </c>
      <c r="GV190" t="s">
        <v>36987</v>
      </c>
      <c r="GW190" t="s">
        <v>34476</v>
      </c>
      <c r="GX190" t="s">
        <v>34476</v>
      </c>
      <c r="GY190" t="s">
        <v>34476</v>
      </c>
      <c r="GZ190" t="s">
        <v>34476</v>
      </c>
      <c r="HA190" t="s">
        <v>34476</v>
      </c>
      <c r="HB190" t="s">
        <v>39192</v>
      </c>
      <c r="HD190" t="s">
        <v>39192</v>
      </c>
      <c r="PE190" s="98"/>
      <c r="PF190" s="98"/>
      <c r="PG190" s="98"/>
      <c r="PH190" s="98"/>
      <c r="PI190" s="98"/>
      <c r="PJ190" s="98"/>
      <c r="PK190" s="98"/>
      <c r="PL190" s="98"/>
      <c r="PM190" s="98"/>
      <c r="PN190" s="98"/>
      <c r="PO190" s="98"/>
      <c r="PP190" s="98"/>
      <c r="PQ190" s="98"/>
      <c r="PR190" s="98"/>
      <c r="PS190" s="98"/>
      <c r="PT190" s="98"/>
      <c r="PU190" s="98"/>
      <c r="QT190" s="259">
        <v>184</v>
      </c>
      <c r="RD190" t="s">
        <v>39193</v>
      </c>
      <c r="RE190" t="s">
        <v>36466</v>
      </c>
    </row>
    <row r="191" spans="3:473" x14ac:dyDescent="0.3">
      <c r="C191" t="s">
        <v>39194</v>
      </c>
      <c r="D191" t="s">
        <v>39195</v>
      </c>
      <c r="E191" t="s">
        <v>39196</v>
      </c>
      <c r="AG191" t="s">
        <v>39188</v>
      </c>
      <c r="AH191" t="s">
        <v>39197</v>
      </c>
      <c r="AI191" t="s">
        <v>39198</v>
      </c>
      <c r="AJ191" t="s">
        <v>39199</v>
      </c>
      <c r="AK191" t="s">
        <v>39200</v>
      </c>
      <c r="AL191" t="s">
        <v>39201</v>
      </c>
      <c r="AM191" t="s">
        <v>39202</v>
      </c>
      <c r="AN191" t="s">
        <v>39203</v>
      </c>
      <c r="AO191" t="s">
        <v>39204</v>
      </c>
      <c r="AP191" t="s">
        <v>45661</v>
      </c>
      <c r="AQ191" t="s">
        <v>45662</v>
      </c>
      <c r="AR191" t="s">
        <v>45663</v>
      </c>
      <c r="AS191" t="s">
        <v>45664</v>
      </c>
      <c r="AT191" t="s">
        <v>45665</v>
      </c>
      <c r="AU191" t="s">
        <v>45666</v>
      </c>
      <c r="AV191" t="str">
        <f>IF(TblTaxCategory[[#This Row],[EN]]="",IF(TblTaxCategory[[#This Row],[EN]]="",TblTaxCategory[[#This Row],[DE]],TblTaxCategory[[#This Row],[EN]]),TblTaxCategory[[#This Row],[EN]])</f>
        <v>Turkey: Tax number</v>
      </c>
      <c r="AW191" t="s">
        <v>39205</v>
      </c>
      <c r="AY191" t="s">
        <v>39020</v>
      </c>
      <c r="BT191" t="s">
        <v>39189</v>
      </c>
      <c r="BZ191" t="s">
        <v>39206</v>
      </c>
      <c r="GM191" t="s">
        <v>39207</v>
      </c>
      <c r="GN191" t="s">
        <v>34476</v>
      </c>
      <c r="GO191" t="s">
        <v>34476</v>
      </c>
      <c r="GP191" t="s">
        <v>34476</v>
      </c>
      <c r="GQ191" t="s">
        <v>34476</v>
      </c>
      <c r="GR191" t="s">
        <v>34476</v>
      </c>
      <c r="GS191" t="s">
        <v>34476</v>
      </c>
      <c r="GT191" t="s">
        <v>34476</v>
      </c>
      <c r="GU191" t="s">
        <v>39208</v>
      </c>
      <c r="GV191" t="s">
        <v>37006</v>
      </c>
      <c r="GW191" t="s">
        <v>34476</v>
      </c>
      <c r="GX191" t="s">
        <v>34476</v>
      </c>
      <c r="GY191" t="s">
        <v>34476</v>
      </c>
      <c r="GZ191" t="s">
        <v>34476</v>
      </c>
      <c r="HA191" t="s">
        <v>34476</v>
      </c>
      <c r="HB191" t="s">
        <v>39209</v>
      </c>
      <c r="HD191" t="s">
        <v>39209</v>
      </c>
      <c r="PE191" s="98"/>
      <c r="PF191" s="98"/>
      <c r="PG191" s="98"/>
      <c r="PH191" s="98"/>
      <c r="PI191" s="98"/>
      <c r="PJ191" s="98"/>
      <c r="PK191" s="98"/>
      <c r="PL191" s="98"/>
      <c r="PM191" s="98"/>
      <c r="PN191" s="98"/>
      <c r="PO191" s="98"/>
      <c r="PP191" s="98"/>
      <c r="PQ191" s="98"/>
      <c r="PR191" s="98"/>
      <c r="PS191" s="98"/>
      <c r="PT191" s="98"/>
      <c r="PU191" s="98"/>
      <c r="QT191" s="258">
        <v>185</v>
      </c>
      <c r="RD191" t="s">
        <v>39210</v>
      </c>
      <c r="RE191" t="s">
        <v>39211</v>
      </c>
    </row>
    <row r="192" spans="3:473" x14ac:dyDescent="0.3">
      <c r="C192" t="s">
        <v>39212</v>
      </c>
      <c r="D192" t="s">
        <v>39213</v>
      </c>
      <c r="E192" t="s">
        <v>39214</v>
      </c>
      <c r="AG192" t="s">
        <v>39179</v>
      </c>
      <c r="AH192" t="s">
        <v>39180</v>
      </c>
      <c r="AI192" t="s">
        <v>39181</v>
      </c>
      <c r="AJ192" t="s">
        <v>39182</v>
      </c>
      <c r="AK192" t="s">
        <v>39183</v>
      </c>
      <c r="AL192" t="s">
        <v>39184</v>
      </c>
      <c r="AM192" t="s">
        <v>39185</v>
      </c>
      <c r="AN192" t="s">
        <v>39186</v>
      </c>
      <c r="AO192" t="s">
        <v>39187</v>
      </c>
      <c r="AP192" t="s">
        <v>45655</v>
      </c>
      <c r="AQ192" t="s">
        <v>45656</v>
      </c>
      <c r="AR192" t="s">
        <v>45657</v>
      </c>
      <c r="AS192" t="s">
        <v>45658</v>
      </c>
      <c r="AT192" t="s">
        <v>45659</v>
      </c>
      <c r="AU192" t="s">
        <v>45660</v>
      </c>
      <c r="AV192" t="str">
        <f>IF(TblTaxCategory[[#This Row],[EN]]="",IF(TblTaxCategory[[#This Row],[EN]]="",TblTaxCategory[[#This Row],[DE]],TblTaxCategory[[#This Row],[EN]]),TblTaxCategory[[#This Row],[EN]])</f>
        <v>Turkey: Tax Office</v>
      </c>
      <c r="AW192" t="s">
        <v>39188</v>
      </c>
      <c r="AY192" t="s">
        <v>39037</v>
      </c>
      <c r="BT192" t="s">
        <v>39206</v>
      </c>
      <c r="BZ192" t="s">
        <v>39224</v>
      </c>
      <c r="GM192" t="s">
        <v>39225</v>
      </c>
      <c r="GN192" t="s">
        <v>34476</v>
      </c>
      <c r="GO192" t="s">
        <v>34476</v>
      </c>
      <c r="GP192" t="s">
        <v>34476</v>
      </c>
      <c r="GQ192" t="s">
        <v>34476</v>
      </c>
      <c r="GR192" t="s">
        <v>34476</v>
      </c>
      <c r="GS192" t="s">
        <v>34476</v>
      </c>
      <c r="GT192" t="s">
        <v>34476</v>
      </c>
      <c r="GU192" t="s">
        <v>39226</v>
      </c>
      <c r="GV192" t="s">
        <v>37032</v>
      </c>
      <c r="GW192" t="s">
        <v>34476</v>
      </c>
      <c r="GX192" t="s">
        <v>34476</v>
      </c>
      <c r="GY192" t="s">
        <v>34476</v>
      </c>
      <c r="GZ192" t="s">
        <v>34476</v>
      </c>
      <c r="HA192" t="s">
        <v>34476</v>
      </c>
      <c r="HB192" t="s">
        <v>39227</v>
      </c>
      <c r="HD192" t="s">
        <v>39227</v>
      </c>
      <c r="PE192" s="98"/>
      <c r="PF192" s="98"/>
      <c r="PG192" s="98"/>
      <c r="PH192" s="98"/>
      <c r="PI192" s="98"/>
      <c r="PJ192" s="98"/>
      <c r="PK192" s="98"/>
      <c r="PL192" s="98"/>
      <c r="PM192" s="98"/>
      <c r="PN192" s="98"/>
      <c r="PO192" s="98"/>
      <c r="PP192" s="98"/>
      <c r="PQ192" s="98"/>
      <c r="PR192" s="98"/>
      <c r="PS192" s="98"/>
      <c r="PT192" s="98"/>
      <c r="PU192" s="98"/>
      <c r="QT192" s="259">
        <v>186</v>
      </c>
      <c r="RD192" t="s">
        <v>39228</v>
      </c>
      <c r="RE192" t="s">
        <v>36211</v>
      </c>
    </row>
    <row r="193" spans="3:473" x14ac:dyDescent="0.3">
      <c r="C193" t="s">
        <v>39229</v>
      </c>
      <c r="D193" t="s">
        <v>39230</v>
      </c>
      <c r="E193" t="s">
        <v>39231</v>
      </c>
      <c r="AG193" t="s">
        <v>39215</v>
      </c>
      <c r="AH193" t="s">
        <v>39216</v>
      </c>
      <c r="AI193" t="s">
        <v>39217</v>
      </c>
      <c r="AJ193" t="s">
        <v>39218</v>
      </c>
      <c r="AK193" t="s">
        <v>39219</v>
      </c>
      <c r="AL193" t="s">
        <v>39220</v>
      </c>
      <c r="AM193" t="s">
        <v>39221</v>
      </c>
      <c r="AN193" t="s">
        <v>39222</v>
      </c>
      <c r="AO193" t="s">
        <v>39223</v>
      </c>
      <c r="AP193" t="s">
        <v>45667</v>
      </c>
      <c r="AQ193" t="s">
        <v>45668</v>
      </c>
      <c r="AR193" t="s">
        <v>45669</v>
      </c>
      <c r="AS193" t="s">
        <v>45670</v>
      </c>
      <c r="AT193" t="s">
        <v>45671</v>
      </c>
      <c r="AU193" t="s">
        <v>45672</v>
      </c>
      <c r="AV193" t="str">
        <f>IF(TblTaxCategory[[#This Row],[EN]]="",IF(TblTaxCategory[[#This Row],[EN]]="",TblTaxCategory[[#This Row],[DE]],TblTaxCategory[[#This Row],[EN]]),TblTaxCategory[[#This Row],[EN]])</f>
        <v>UAE: Tax Identification Number (TIN)</v>
      </c>
      <c r="AW193" t="s">
        <v>39215</v>
      </c>
      <c r="AY193" t="s">
        <v>39050</v>
      </c>
      <c r="BT193" t="s">
        <v>39224</v>
      </c>
      <c r="BZ193" t="s">
        <v>39241</v>
      </c>
      <c r="GM193" t="s">
        <v>39242</v>
      </c>
      <c r="GN193" t="s">
        <v>34476</v>
      </c>
      <c r="GO193" t="s">
        <v>34476</v>
      </c>
      <c r="GP193" t="s">
        <v>34476</v>
      </c>
      <c r="GQ193" t="s">
        <v>34476</v>
      </c>
      <c r="GR193" t="s">
        <v>34476</v>
      </c>
      <c r="GS193" t="s">
        <v>34476</v>
      </c>
      <c r="GT193" t="s">
        <v>34476</v>
      </c>
      <c r="GU193" t="s">
        <v>39243</v>
      </c>
      <c r="GV193" t="s">
        <v>37058</v>
      </c>
      <c r="GW193" t="s">
        <v>34476</v>
      </c>
      <c r="GX193" t="s">
        <v>34476</v>
      </c>
      <c r="GY193" t="s">
        <v>34476</v>
      </c>
      <c r="GZ193" t="s">
        <v>34476</v>
      </c>
      <c r="HA193" t="s">
        <v>34476</v>
      </c>
      <c r="HB193" t="s">
        <v>39244</v>
      </c>
      <c r="HD193" t="s">
        <v>39244</v>
      </c>
      <c r="PE193" s="98"/>
      <c r="PF193" s="98"/>
      <c r="PG193" s="98"/>
      <c r="PH193" s="98"/>
      <c r="PI193" s="98"/>
      <c r="PJ193" s="98"/>
      <c r="PK193" s="98"/>
      <c r="PL193" s="98"/>
      <c r="PM193" s="98"/>
      <c r="PN193" s="98"/>
      <c r="PO193" s="98"/>
      <c r="PP193" s="98"/>
      <c r="PQ193" s="98"/>
      <c r="PR193" s="98"/>
      <c r="PS193" s="98"/>
      <c r="PT193" s="98"/>
      <c r="PU193" s="98"/>
      <c r="QT193" s="258">
        <v>187</v>
      </c>
      <c r="RD193" t="s">
        <v>39245</v>
      </c>
      <c r="RE193" t="s">
        <v>39246</v>
      </c>
    </row>
    <row r="194" spans="3:473" x14ac:dyDescent="0.3">
      <c r="C194" t="s">
        <v>39247</v>
      </c>
      <c r="D194" t="s">
        <v>39248</v>
      </c>
      <c r="E194" t="s">
        <v>39249</v>
      </c>
      <c r="AG194" t="s">
        <v>39232</v>
      </c>
      <c r="AH194" t="s">
        <v>39233</v>
      </c>
      <c r="AI194" t="s">
        <v>39234</v>
      </c>
      <c r="AJ194" t="s">
        <v>39235</v>
      </c>
      <c r="AK194" t="s">
        <v>39236</v>
      </c>
      <c r="AL194" t="s">
        <v>39237</v>
      </c>
      <c r="AM194" t="s">
        <v>39238</v>
      </c>
      <c r="AN194" t="s">
        <v>39239</v>
      </c>
      <c r="AO194" t="s">
        <v>39240</v>
      </c>
      <c r="AP194" t="s">
        <v>45673</v>
      </c>
      <c r="AQ194" t="s">
        <v>45674</v>
      </c>
      <c r="AR194" t="s">
        <v>45675</v>
      </c>
      <c r="AS194" t="s">
        <v>45676</v>
      </c>
      <c r="AT194" t="s">
        <v>45677</v>
      </c>
      <c r="AU194" t="s">
        <v>45678</v>
      </c>
      <c r="AV194" t="str">
        <f>IF(TblTaxCategory[[#This Row],[EN]]="",IF(TblTaxCategory[[#This Row],[EN]]="",TblTaxCategory[[#This Row],[DE]],TblTaxCategory[[#This Row],[EN]]),TblTaxCategory[[#This Row],[EN]])</f>
        <v>UAE: VAT Registration Number</v>
      </c>
      <c r="AW194" t="s">
        <v>39232</v>
      </c>
      <c r="AY194" t="s">
        <v>39066</v>
      </c>
      <c r="BT194" t="s">
        <v>39241</v>
      </c>
      <c r="BZ194" t="s">
        <v>39260</v>
      </c>
      <c r="GM194" t="s">
        <v>39261</v>
      </c>
      <c r="GN194" t="s">
        <v>34476</v>
      </c>
      <c r="GO194" t="s">
        <v>34476</v>
      </c>
      <c r="GP194" t="s">
        <v>34476</v>
      </c>
      <c r="GQ194" t="s">
        <v>34476</v>
      </c>
      <c r="GR194" t="s">
        <v>34476</v>
      </c>
      <c r="GS194" t="s">
        <v>34476</v>
      </c>
      <c r="GT194" t="s">
        <v>34476</v>
      </c>
      <c r="GU194" t="s">
        <v>39262</v>
      </c>
      <c r="GV194" t="s">
        <v>36635</v>
      </c>
      <c r="GW194" t="s">
        <v>34476</v>
      </c>
      <c r="GX194" t="s">
        <v>34476</v>
      </c>
      <c r="GY194" t="s">
        <v>34476</v>
      </c>
      <c r="GZ194" t="s">
        <v>34476</v>
      </c>
      <c r="HA194" t="s">
        <v>34476</v>
      </c>
      <c r="HB194" t="s">
        <v>39263</v>
      </c>
      <c r="HD194" t="s">
        <v>39263</v>
      </c>
      <c r="PE194" s="98"/>
      <c r="PF194" s="98"/>
      <c r="PG194" s="98"/>
      <c r="PH194" s="98"/>
      <c r="PI194" s="98"/>
      <c r="PJ194" s="98"/>
      <c r="PK194" s="98"/>
      <c r="PL194" s="98"/>
      <c r="PM194" s="98"/>
      <c r="PN194" s="98"/>
      <c r="PO194" s="98"/>
      <c r="PP194" s="98"/>
      <c r="PQ194" s="98"/>
      <c r="PR194" s="98"/>
      <c r="PS194" s="98"/>
      <c r="PT194" s="98"/>
      <c r="PU194" s="98"/>
      <c r="QT194" s="259">
        <v>188</v>
      </c>
      <c r="RD194" t="s">
        <v>39264</v>
      </c>
      <c r="RE194" t="s">
        <v>39265</v>
      </c>
    </row>
    <row r="195" spans="3:473" x14ac:dyDescent="0.3">
      <c r="C195" t="s">
        <v>39266</v>
      </c>
      <c r="D195" t="s">
        <v>39267</v>
      </c>
      <c r="E195" t="s">
        <v>34952</v>
      </c>
      <c r="AG195" t="s">
        <v>39250</v>
      </c>
      <c r="AH195" t="s">
        <v>39251</v>
      </c>
      <c r="AI195" t="s">
        <v>39252</v>
      </c>
      <c r="AJ195" t="s">
        <v>39253</v>
      </c>
      <c r="AK195" t="s">
        <v>39254</v>
      </c>
      <c r="AL195" t="s">
        <v>39255</v>
      </c>
      <c r="AM195" t="s">
        <v>39256</v>
      </c>
      <c r="AN195" t="s">
        <v>39257</v>
      </c>
      <c r="AO195" t="s">
        <v>39258</v>
      </c>
      <c r="AP195" t="s">
        <v>45679</v>
      </c>
      <c r="AQ195" t="s">
        <v>45680</v>
      </c>
      <c r="AR195" t="s">
        <v>45681</v>
      </c>
      <c r="AS195" t="s">
        <v>45682</v>
      </c>
      <c r="AT195" t="s">
        <v>45683</v>
      </c>
      <c r="AU195" t="s">
        <v>45684</v>
      </c>
      <c r="AV195" t="str">
        <f>IF(TblTaxCategory[[#This Row],[EN]]="",IF(TblTaxCategory[[#This Row],[EN]]="",TblTaxCategory[[#This Row],[DE]],TblTaxCategory[[#This Row],[EN]]),TblTaxCategory[[#This Row],[EN]])</f>
        <v>Uganda: Taxpayer Identification Number</v>
      </c>
      <c r="AW195" t="s">
        <v>39259</v>
      </c>
      <c r="AY195" t="s">
        <v>39083</v>
      </c>
      <c r="BT195" t="s">
        <v>39260</v>
      </c>
      <c r="BZ195" t="s">
        <v>39278</v>
      </c>
      <c r="GM195" t="s">
        <v>39279</v>
      </c>
      <c r="GN195" t="s">
        <v>34476</v>
      </c>
      <c r="GO195" t="s">
        <v>34476</v>
      </c>
      <c r="GP195" t="s">
        <v>34476</v>
      </c>
      <c r="GQ195" t="s">
        <v>34476</v>
      </c>
      <c r="GR195" t="s">
        <v>34476</v>
      </c>
      <c r="GS195" t="s">
        <v>34476</v>
      </c>
      <c r="GT195" t="s">
        <v>34476</v>
      </c>
      <c r="GU195" t="s">
        <v>39280</v>
      </c>
      <c r="GV195" t="s">
        <v>38544</v>
      </c>
      <c r="GW195" t="s">
        <v>34476</v>
      </c>
      <c r="GX195" t="s">
        <v>34476</v>
      </c>
      <c r="GY195" t="s">
        <v>34476</v>
      </c>
      <c r="GZ195" t="s">
        <v>34476</v>
      </c>
      <c r="HA195" t="s">
        <v>34476</v>
      </c>
      <c r="HB195" t="s">
        <v>39281</v>
      </c>
      <c r="HD195" t="s">
        <v>39281</v>
      </c>
      <c r="PE195" s="98"/>
      <c r="PF195" s="98"/>
      <c r="PG195" s="98"/>
      <c r="PH195" s="98"/>
      <c r="PI195" s="98"/>
      <c r="PJ195" s="98"/>
      <c r="PK195" s="98"/>
      <c r="PL195" s="98"/>
      <c r="PM195" s="98"/>
      <c r="PN195" s="98"/>
      <c r="PO195" s="98"/>
      <c r="PP195" s="98"/>
      <c r="PQ195" s="98"/>
      <c r="PR195" s="98"/>
      <c r="PS195" s="98"/>
      <c r="PT195" s="98"/>
      <c r="PU195" s="98"/>
      <c r="QT195" s="258">
        <v>189</v>
      </c>
      <c r="RD195" t="s">
        <v>39282</v>
      </c>
      <c r="RE195" t="s">
        <v>39283</v>
      </c>
    </row>
    <row r="196" spans="3:473" x14ac:dyDescent="0.3">
      <c r="C196" t="s">
        <v>39284</v>
      </c>
      <c r="D196" t="s">
        <v>39285</v>
      </c>
      <c r="E196" t="s">
        <v>39286</v>
      </c>
      <c r="AG196" t="s">
        <v>39333</v>
      </c>
      <c r="AH196" t="s">
        <v>39334</v>
      </c>
      <c r="AI196" t="s">
        <v>39335</v>
      </c>
      <c r="AJ196" t="s">
        <v>39336</v>
      </c>
      <c r="AK196" t="s">
        <v>39337</v>
      </c>
      <c r="AL196" t="s">
        <v>39338</v>
      </c>
      <c r="AM196" t="s">
        <v>39339</v>
      </c>
      <c r="AN196" t="s">
        <v>39340</v>
      </c>
      <c r="AO196" t="s">
        <v>39341</v>
      </c>
      <c r="AP196" t="s">
        <v>45709</v>
      </c>
      <c r="AQ196" t="s">
        <v>45710</v>
      </c>
      <c r="AR196" t="s">
        <v>45711</v>
      </c>
      <c r="AS196" t="s">
        <v>45712</v>
      </c>
      <c r="AT196" t="s">
        <v>45713</v>
      </c>
      <c r="AU196" t="s">
        <v>45714</v>
      </c>
      <c r="AV196" t="str">
        <f>IF(TblTaxCategory[[#This Row],[EN]]="",IF(TblTaxCategory[[#This Row],[EN]]="",TblTaxCategory[[#This Row],[DE]],TblTaxCategory[[#This Row],[EN]]),TblTaxCategory[[#This Row],[EN]])</f>
        <v>Ukraine:  EDRPOU Number or DRFO Number</v>
      </c>
      <c r="AW196" t="s">
        <v>39342</v>
      </c>
      <c r="AY196" t="s">
        <v>39100</v>
      </c>
      <c r="BT196" t="s">
        <v>39278</v>
      </c>
      <c r="BZ196" t="s">
        <v>39296</v>
      </c>
      <c r="GM196" t="s">
        <v>39297</v>
      </c>
      <c r="GN196" t="s">
        <v>34476</v>
      </c>
      <c r="GO196" t="s">
        <v>34476</v>
      </c>
      <c r="GP196" t="s">
        <v>34476</v>
      </c>
      <c r="GQ196" t="s">
        <v>34476</v>
      </c>
      <c r="GR196" t="s">
        <v>34476</v>
      </c>
      <c r="GS196" t="s">
        <v>34476</v>
      </c>
      <c r="GT196" t="s">
        <v>34476</v>
      </c>
      <c r="GU196" t="s">
        <v>39298</v>
      </c>
      <c r="GV196" t="s">
        <v>37109</v>
      </c>
      <c r="GW196" t="s">
        <v>34476</v>
      </c>
      <c r="GX196" t="s">
        <v>34476</v>
      </c>
      <c r="GY196" t="s">
        <v>34476</v>
      </c>
      <c r="GZ196" t="s">
        <v>34476</v>
      </c>
      <c r="HA196" t="s">
        <v>34476</v>
      </c>
      <c r="HB196" t="s">
        <v>39299</v>
      </c>
      <c r="HD196" t="s">
        <v>39299</v>
      </c>
      <c r="PE196" s="98"/>
      <c r="PF196" s="98"/>
      <c r="PG196" s="98"/>
      <c r="PH196" s="98"/>
      <c r="PI196" s="98"/>
      <c r="PJ196" s="98"/>
      <c r="PK196" s="98"/>
      <c r="PL196" s="98"/>
      <c r="PM196" s="98"/>
      <c r="PN196" s="98"/>
      <c r="PO196" s="98"/>
      <c r="PP196" s="98"/>
      <c r="PQ196" s="98"/>
      <c r="PR196" s="98"/>
      <c r="PS196" s="98"/>
      <c r="PT196" s="98"/>
      <c r="PU196" s="98"/>
      <c r="QT196" s="259">
        <v>190</v>
      </c>
      <c r="RD196" t="s">
        <v>39300</v>
      </c>
      <c r="RE196" t="s">
        <v>39301</v>
      </c>
    </row>
    <row r="197" spans="3:473" x14ac:dyDescent="0.3">
      <c r="C197" t="s">
        <v>39302</v>
      </c>
      <c r="D197" t="s">
        <v>39303</v>
      </c>
      <c r="E197" t="s">
        <v>39304</v>
      </c>
      <c r="AG197" t="s">
        <v>39350</v>
      </c>
      <c r="AH197" t="s">
        <v>39351</v>
      </c>
      <c r="AI197" t="s">
        <v>39351</v>
      </c>
      <c r="AJ197" t="s">
        <v>39352</v>
      </c>
      <c r="AK197" t="s">
        <v>39352</v>
      </c>
      <c r="AL197" t="s">
        <v>39353</v>
      </c>
      <c r="AM197" t="s">
        <v>39352</v>
      </c>
      <c r="AN197" t="s">
        <v>39354</v>
      </c>
      <c r="AO197" t="s">
        <v>39355</v>
      </c>
      <c r="AP197" t="s">
        <v>45715</v>
      </c>
      <c r="AQ197" t="s">
        <v>45716</v>
      </c>
      <c r="AR197" t="s">
        <v>45717</v>
      </c>
      <c r="AS197" t="s">
        <v>45718</v>
      </c>
      <c r="AT197" t="s">
        <v>45719</v>
      </c>
      <c r="AU197" t="s">
        <v>45720</v>
      </c>
      <c r="AV197" t="str">
        <f>IF(TblTaxCategory[[#This Row],[EN]]="",IF(TblTaxCategory[[#This Row],[EN]]="",TblTaxCategory[[#This Row],[DE]],TblTaxCategory[[#This Row],[EN]]),TblTaxCategory[[#This Row],[EN]])</f>
        <v>Ukraine: INN</v>
      </c>
      <c r="AW197" t="s">
        <v>39333</v>
      </c>
      <c r="AY197" t="s">
        <v>39115</v>
      </c>
      <c r="BT197" t="s">
        <v>39296</v>
      </c>
      <c r="BZ197" t="s">
        <v>39311</v>
      </c>
      <c r="GM197" t="s">
        <v>39312</v>
      </c>
      <c r="GN197" t="s">
        <v>34476</v>
      </c>
      <c r="GO197" t="s">
        <v>34476</v>
      </c>
      <c r="GP197" t="s">
        <v>34476</v>
      </c>
      <c r="GQ197" t="s">
        <v>34476</v>
      </c>
      <c r="GR197" t="s">
        <v>34476</v>
      </c>
      <c r="GS197" t="s">
        <v>34476</v>
      </c>
      <c r="GT197" t="s">
        <v>34476</v>
      </c>
      <c r="GU197" t="s">
        <v>36661</v>
      </c>
      <c r="GV197" t="s">
        <v>37134</v>
      </c>
      <c r="GW197" t="s">
        <v>34476</v>
      </c>
      <c r="GX197" t="s">
        <v>34476</v>
      </c>
      <c r="GY197" t="s">
        <v>34476</v>
      </c>
      <c r="GZ197" t="s">
        <v>34476</v>
      </c>
      <c r="HA197" t="s">
        <v>34476</v>
      </c>
      <c r="HB197" t="s">
        <v>39313</v>
      </c>
      <c r="HD197" t="s">
        <v>39313</v>
      </c>
      <c r="PE197" s="98"/>
      <c r="PF197" s="98"/>
      <c r="PG197" s="98"/>
      <c r="PH197" s="98"/>
      <c r="PI197" s="98"/>
      <c r="PJ197" s="98"/>
      <c r="PK197" s="98"/>
      <c r="PL197" s="98"/>
      <c r="PM197" s="98"/>
      <c r="PN197" s="98"/>
      <c r="PO197" s="98"/>
      <c r="PP197" s="98"/>
      <c r="PQ197" s="98"/>
      <c r="PR197" s="98"/>
      <c r="PS197" s="98"/>
      <c r="PT197" s="98"/>
      <c r="PU197" s="98"/>
      <c r="QT197" s="258">
        <v>191</v>
      </c>
      <c r="RD197" t="s">
        <v>39314</v>
      </c>
      <c r="RE197" t="s">
        <v>36586</v>
      </c>
    </row>
    <row r="198" spans="3:473" x14ac:dyDescent="0.3">
      <c r="C198" t="s">
        <v>39315</v>
      </c>
      <c r="D198" t="s">
        <v>39316</v>
      </c>
      <c r="E198" t="s">
        <v>39317</v>
      </c>
      <c r="AG198" t="s">
        <v>39342</v>
      </c>
      <c r="AH198" t="s">
        <v>39363</v>
      </c>
      <c r="AI198" t="s">
        <v>39364</v>
      </c>
      <c r="AJ198" t="s">
        <v>39365</v>
      </c>
      <c r="AK198" t="s">
        <v>39365</v>
      </c>
      <c r="AL198" t="s">
        <v>39366</v>
      </c>
      <c r="AM198" t="s">
        <v>39367</v>
      </c>
      <c r="AN198" t="s">
        <v>39368</v>
      </c>
      <c r="AO198" t="s">
        <v>39369</v>
      </c>
      <c r="AP198" t="s">
        <v>45721</v>
      </c>
      <c r="AQ198" t="s">
        <v>45722</v>
      </c>
      <c r="AR198" t="s">
        <v>45723</v>
      </c>
      <c r="AS198" t="s">
        <v>45724</v>
      </c>
      <c r="AT198" t="s">
        <v>45725</v>
      </c>
      <c r="AU198" t="s">
        <v>45726</v>
      </c>
      <c r="AV198" t="str">
        <f>IF(TblTaxCategory[[#This Row],[EN]]="",IF(TblTaxCategory[[#This Row],[EN]]="",TblTaxCategory[[#This Row],[DE]],TblTaxCategory[[#This Row],[EN]]),TblTaxCategory[[#This Row],[EN]])</f>
        <v>Ukraine: NDS Number</v>
      </c>
      <c r="AW198" t="s">
        <v>39370</v>
      </c>
      <c r="AY198" t="s">
        <v>39131</v>
      </c>
      <c r="BT198" t="s">
        <v>39311</v>
      </c>
      <c r="BZ198" t="s">
        <v>39326</v>
      </c>
      <c r="GM198" t="s">
        <v>39327</v>
      </c>
      <c r="GN198" t="s">
        <v>34476</v>
      </c>
      <c r="GO198" t="s">
        <v>34476</v>
      </c>
      <c r="GP198" t="s">
        <v>34476</v>
      </c>
      <c r="GQ198" t="s">
        <v>34476</v>
      </c>
      <c r="GR198" t="s">
        <v>34476</v>
      </c>
      <c r="GS198" t="s">
        <v>34476</v>
      </c>
      <c r="GT198" t="s">
        <v>34476</v>
      </c>
      <c r="GU198" t="s">
        <v>37752</v>
      </c>
      <c r="GV198" t="s">
        <v>37160</v>
      </c>
      <c r="GW198" t="s">
        <v>34476</v>
      </c>
      <c r="GX198" t="s">
        <v>34476</v>
      </c>
      <c r="GY198" t="s">
        <v>34476</v>
      </c>
      <c r="GZ198" t="s">
        <v>34476</v>
      </c>
      <c r="HA198" t="s">
        <v>34476</v>
      </c>
      <c r="HB198" t="s">
        <v>39328</v>
      </c>
      <c r="HD198" t="s">
        <v>39328</v>
      </c>
      <c r="PE198" s="98"/>
      <c r="PF198" s="98"/>
      <c r="PG198" s="98"/>
      <c r="PH198" s="98"/>
      <c r="PI198" s="98"/>
      <c r="PJ198" s="98"/>
      <c r="PK198" s="98"/>
      <c r="PL198" s="98"/>
      <c r="PM198" s="98"/>
      <c r="PN198" s="98"/>
      <c r="PO198" s="98"/>
      <c r="PP198" s="98"/>
      <c r="PQ198" s="98"/>
      <c r="PR198" s="98"/>
      <c r="PS198" s="98"/>
      <c r="PT198" s="98"/>
      <c r="PU198" s="98"/>
      <c r="QT198" s="259">
        <v>192</v>
      </c>
      <c r="RD198" t="s">
        <v>39329</v>
      </c>
      <c r="RE198" t="s">
        <v>39330</v>
      </c>
    </row>
    <row r="199" spans="3:473" x14ac:dyDescent="0.3">
      <c r="C199" t="s">
        <v>39331</v>
      </c>
      <c r="D199" t="s">
        <v>39332</v>
      </c>
      <c r="E199" t="s">
        <v>37815</v>
      </c>
      <c r="AG199" t="s">
        <v>39287</v>
      </c>
      <c r="AH199" t="s">
        <v>39288</v>
      </c>
      <c r="AI199" t="s">
        <v>39289</v>
      </c>
      <c r="AJ199" t="s">
        <v>39290</v>
      </c>
      <c r="AK199" t="s">
        <v>39291</v>
      </c>
      <c r="AL199" t="s">
        <v>39292</v>
      </c>
      <c r="AM199" t="s">
        <v>39293</v>
      </c>
      <c r="AN199" t="s">
        <v>39294</v>
      </c>
      <c r="AO199" t="s">
        <v>39295</v>
      </c>
      <c r="AP199" t="s">
        <v>45691</v>
      </c>
      <c r="AQ199" t="s">
        <v>45692</v>
      </c>
      <c r="AR199" t="s">
        <v>45693</v>
      </c>
      <c r="AS199" t="s">
        <v>45694</v>
      </c>
      <c r="AT199" t="s">
        <v>45695</v>
      </c>
      <c r="AU199" t="s">
        <v>45696</v>
      </c>
      <c r="AV199" t="str">
        <f>IF(TblTaxCategory[[#This Row],[EN]]="",IF(TblTaxCategory[[#This Row],[EN]]="",TblTaxCategory[[#This Row],[DE]],TblTaxCategory[[#This Row],[EN]]),TblTaxCategory[[#This Row],[EN]])</f>
        <v>United Kingdom: Company Registration Num</v>
      </c>
      <c r="AW199" t="s">
        <v>38098</v>
      </c>
      <c r="AY199" t="s">
        <v>39147</v>
      </c>
      <c r="BT199" t="s">
        <v>39326</v>
      </c>
      <c r="BZ199" t="s">
        <v>39343</v>
      </c>
      <c r="GM199" t="s">
        <v>39344</v>
      </c>
      <c r="GN199" t="s">
        <v>34476</v>
      </c>
      <c r="GO199" t="s">
        <v>34476</v>
      </c>
      <c r="GP199" t="s">
        <v>34476</v>
      </c>
      <c r="GQ199" t="s">
        <v>34476</v>
      </c>
      <c r="GR199" t="s">
        <v>34476</v>
      </c>
      <c r="GS199" t="s">
        <v>34476</v>
      </c>
      <c r="GT199" t="s">
        <v>34476</v>
      </c>
      <c r="GU199" t="s">
        <v>38388</v>
      </c>
      <c r="GV199" t="s">
        <v>37187</v>
      </c>
      <c r="GW199" t="s">
        <v>34476</v>
      </c>
      <c r="GX199" t="s">
        <v>34476</v>
      </c>
      <c r="GY199" t="s">
        <v>34476</v>
      </c>
      <c r="GZ199" t="s">
        <v>34476</v>
      </c>
      <c r="HA199" t="s">
        <v>34476</v>
      </c>
      <c r="HB199" t="s">
        <v>39345</v>
      </c>
      <c r="HD199" t="s">
        <v>39345</v>
      </c>
      <c r="PE199" s="98"/>
      <c r="PF199" s="98"/>
      <c r="PG199" s="98"/>
      <c r="PH199" s="98"/>
      <c r="PI199" s="98"/>
      <c r="PJ199" s="98"/>
      <c r="PK199" s="98"/>
      <c r="PL199" s="98"/>
      <c r="PM199" s="98"/>
      <c r="PN199" s="98"/>
      <c r="PO199" s="98"/>
      <c r="PP199" s="98"/>
      <c r="PQ199" s="98"/>
      <c r="PR199" s="98"/>
      <c r="PS199" s="98"/>
      <c r="PT199" s="98"/>
      <c r="PU199" s="98"/>
      <c r="QT199" s="258">
        <v>193</v>
      </c>
      <c r="RD199" t="s">
        <v>39346</v>
      </c>
      <c r="RE199" t="s">
        <v>39347</v>
      </c>
    </row>
    <row r="200" spans="3:473" x14ac:dyDescent="0.3">
      <c r="C200" t="s">
        <v>39348</v>
      </c>
      <c r="D200" t="s">
        <v>39349</v>
      </c>
      <c r="E200" t="s">
        <v>37815</v>
      </c>
      <c r="AG200" t="s">
        <v>39277</v>
      </c>
      <c r="AH200" t="s">
        <v>39318</v>
      </c>
      <c r="AI200" t="s">
        <v>39319</v>
      </c>
      <c r="AJ200" t="s">
        <v>39320</v>
      </c>
      <c r="AK200" t="s">
        <v>39321</v>
      </c>
      <c r="AL200" t="s">
        <v>39322</v>
      </c>
      <c r="AM200" t="s">
        <v>39323</v>
      </c>
      <c r="AN200" t="s">
        <v>39324</v>
      </c>
      <c r="AO200" t="s">
        <v>39325</v>
      </c>
      <c r="AP200" t="s">
        <v>45703</v>
      </c>
      <c r="AQ200" t="s">
        <v>45704</v>
      </c>
      <c r="AR200" t="s">
        <v>45705</v>
      </c>
      <c r="AS200" t="s">
        <v>45706</v>
      </c>
      <c r="AT200" t="s">
        <v>45707</v>
      </c>
      <c r="AU200" t="s">
        <v>45708</v>
      </c>
      <c r="AV200" t="str">
        <f>IF(TblTaxCategory[[#This Row],[EN]]="",IF(TblTaxCategory[[#This Row],[EN]]="",TblTaxCategory[[#This Row],[DE]],TblTaxCategory[[#This Row],[EN]]),TblTaxCategory[[#This Row],[EN]])</f>
        <v>United Kingdom: National Insurance Numbe</v>
      </c>
      <c r="AW200" t="s">
        <v>39287</v>
      </c>
      <c r="AY200" t="s">
        <v>39164</v>
      </c>
      <c r="BT200" t="s">
        <v>39343</v>
      </c>
      <c r="BZ200" t="s">
        <v>39356</v>
      </c>
      <c r="GM200" t="s">
        <v>39357</v>
      </c>
      <c r="GN200" t="s">
        <v>34476</v>
      </c>
      <c r="GO200" t="s">
        <v>34476</v>
      </c>
      <c r="GP200" t="s">
        <v>34476</v>
      </c>
      <c r="GQ200" t="s">
        <v>34476</v>
      </c>
      <c r="GR200" t="s">
        <v>34476</v>
      </c>
      <c r="GS200" t="s">
        <v>34476</v>
      </c>
      <c r="GT200" t="s">
        <v>34476</v>
      </c>
      <c r="GU200" t="s">
        <v>38405</v>
      </c>
      <c r="GV200" t="s">
        <v>37212</v>
      </c>
      <c r="GW200" t="s">
        <v>34476</v>
      </c>
      <c r="GX200" t="s">
        <v>34476</v>
      </c>
      <c r="GY200" t="s">
        <v>34476</v>
      </c>
      <c r="GZ200" t="s">
        <v>34476</v>
      </c>
      <c r="HA200" t="s">
        <v>34476</v>
      </c>
      <c r="HB200" t="s">
        <v>39358</v>
      </c>
      <c r="HD200" t="s">
        <v>39358</v>
      </c>
      <c r="PE200" s="98"/>
      <c r="PF200" s="98"/>
      <c r="PG200" s="98"/>
      <c r="PH200" s="98"/>
      <c r="PI200" s="98"/>
      <c r="PJ200" s="98"/>
      <c r="PK200" s="98"/>
      <c r="PL200" s="98"/>
      <c r="PM200" s="98"/>
      <c r="PN200" s="98"/>
      <c r="PO200" s="98"/>
      <c r="PP200" s="98"/>
      <c r="PQ200" s="98"/>
      <c r="PR200" s="98"/>
      <c r="PS200" s="98"/>
      <c r="PT200" s="98"/>
      <c r="PU200" s="98"/>
      <c r="QT200" s="259">
        <v>194</v>
      </c>
      <c r="RD200" t="s">
        <v>39359</v>
      </c>
      <c r="RE200" t="s">
        <v>39360</v>
      </c>
    </row>
    <row r="201" spans="3:473" x14ac:dyDescent="0.3">
      <c r="C201" t="s">
        <v>37463</v>
      </c>
      <c r="D201" t="s">
        <v>39361</v>
      </c>
      <c r="E201" t="s">
        <v>39362</v>
      </c>
      <c r="AG201" t="s">
        <v>39305</v>
      </c>
      <c r="AH201" t="s">
        <v>39306</v>
      </c>
      <c r="AI201" t="s">
        <v>39307</v>
      </c>
      <c r="AJ201" t="s">
        <v>39308</v>
      </c>
      <c r="AL201" t="s">
        <v>39309</v>
      </c>
      <c r="AO201" t="s">
        <v>39310</v>
      </c>
      <c r="AP201" t="s">
        <v>45697</v>
      </c>
      <c r="AQ201" t="s">
        <v>45698</v>
      </c>
      <c r="AR201" t="s">
        <v>45699</v>
      </c>
      <c r="AS201" t="s">
        <v>45700</v>
      </c>
      <c r="AT201" t="s">
        <v>45701</v>
      </c>
      <c r="AU201" t="s">
        <v>45702</v>
      </c>
      <c r="AV201" t="str">
        <f>IF(TblTaxCategory[[#This Row],[EN]]="",IF(TblTaxCategory[[#This Row],[EN]]="",TblTaxCategory[[#This Row],[DE]],TblTaxCategory[[#This Row],[EN]]),TblTaxCategory[[#This Row],[EN]])</f>
        <v>United Kingdom: Passport Number</v>
      </c>
      <c r="AW201" t="s">
        <v>39268</v>
      </c>
      <c r="AY201" t="s">
        <v>39180</v>
      </c>
      <c r="BT201" t="s">
        <v>39356</v>
      </c>
      <c r="BZ201" t="s">
        <v>39371</v>
      </c>
      <c r="GM201" t="s">
        <v>35883</v>
      </c>
      <c r="GN201" t="s">
        <v>34476</v>
      </c>
      <c r="GO201" t="s">
        <v>34476</v>
      </c>
      <c r="GP201" t="s">
        <v>34476</v>
      </c>
      <c r="GQ201" t="s">
        <v>34476</v>
      </c>
      <c r="GR201" t="s">
        <v>34476</v>
      </c>
      <c r="GS201" t="s">
        <v>34476</v>
      </c>
      <c r="GT201" t="s">
        <v>34476</v>
      </c>
      <c r="GU201" t="s">
        <v>39372</v>
      </c>
      <c r="GV201" t="s">
        <v>37237</v>
      </c>
      <c r="GW201" t="s">
        <v>34476</v>
      </c>
      <c r="GX201" t="s">
        <v>34476</v>
      </c>
      <c r="GY201" t="s">
        <v>34476</v>
      </c>
      <c r="GZ201" t="s">
        <v>34476</v>
      </c>
      <c r="HA201" t="s">
        <v>34476</v>
      </c>
      <c r="HB201" t="s">
        <v>39373</v>
      </c>
      <c r="HD201" t="s">
        <v>39373</v>
      </c>
      <c r="PE201" s="98"/>
      <c r="PF201" s="98"/>
      <c r="PG201" s="98"/>
      <c r="PH201" s="98"/>
      <c r="PI201" s="98"/>
      <c r="PJ201" s="98"/>
      <c r="PK201" s="98"/>
      <c r="PL201" s="98"/>
      <c r="PM201" s="98"/>
      <c r="PN201" s="98"/>
      <c r="PO201" s="98"/>
      <c r="PP201" s="98"/>
      <c r="PQ201" s="98"/>
      <c r="PR201" s="98"/>
      <c r="PS201" s="98"/>
      <c r="PT201" s="98"/>
      <c r="PU201" s="98"/>
      <c r="QT201" s="258">
        <v>195</v>
      </c>
      <c r="RD201" t="s">
        <v>39374</v>
      </c>
      <c r="RE201" t="s">
        <v>39375</v>
      </c>
    </row>
    <row r="202" spans="3:473" x14ac:dyDescent="0.3">
      <c r="C202" t="s">
        <v>39376</v>
      </c>
      <c r="D202" t="s">
        <v>39377</v>
      </c>
      <c r="E202" t="s">
        <v>39378</v>
      </c>
      <c r="AG202" t="s">
        <v>39268</v>
      </c>
      <c r="AH202" t="s">
        <v>39269</v>
      </c>
      <c r="AI202" t="s">
        <v>39270</v>
      </c>
      <c r="AJ202" t="s">
        <v>39271</v>
      </c>
      <c r="AK202" t="s">
        <v>39272</v>
      </c>
      <c r="AL202" t="s">
        <v>39273</v>
      </c>
      <c r="AM202" t="s">
        <v>39274</v>
      </c>
      <c r="AN202" t="s">
        <v>39275</v>
      </c>
      <c r="AO202" t="s">
        <v>39276</v>
      </c>
      <c r="AP202" t="s">
        <v>45685</v>
      </c>
      <c r="AQ202" t="s">
        <v>45686</v>
      </c>
      <c r="AR202" t="s">
        <v>45687</v>
      </c>
      <c r="AS202" t="s">
        <v>45688</v>
      </c>
      <c r="AT202" t="s">
        <v>45689</v>
      </c>
      <c r="AU202" t="s">
        <v>45690</v>
      </c>
      <c r="AV202" t="str">
        <f>IF(TblTaxCategory[[#This Row],[EN]]="",IF(TblTaxCategory[[#This Row],[EN]]="",TblTaxCategory[[#This Row],[DE]],TblTaxCategory[[#This Row],[EN]]),TblTaxCategory[[#This Row],[EN]])</f>
        <v>United Kingdom: Unique Tax Reference</v>
      </c>
      <c r="AW202" t="s">
        <v>39277</v>
      </c>
      <c r="AY202" t="s">
        <v>39197</v>
      </c>
      <c r="BT202" t="s">
        <v>39371</v>
      </c>
      <c r="BZ202" t="s">
        <v>39388</v>
      </c>
      <c r="GM202" t="s">
        <v>35911</v>
      </c>
      <c r="GN202" t="s">
        <v>34476</v>
      </c>
      <c r="GO202" t="s">
        <v>34476</v>
      </c>
      <c r="GP202" t="s">
        <v>34476</v>
      </c>
      <c r="GQ202" t="s">
        <v>34476</v>
      </c>
      <c r="GR202" t="s">
        <v>34476</v>
      </c>
      <c r="GS202" t="s">
        <v>34476</v>
      </c>
      <c r="GT202" t="s">
        <v>34476</v>
      </c>
      <c r="GU202" t="s">
        <v>39389</v>
      </c>
      <c r="GV202" t="s">
        <v>37263</v>
      </c>
      <c r="GW202" t="s">
        <v>34476</v>
      </c>
      <c r="GX202" t="s">
        <v>34476</v>
      </c>
      <c r="GY202" t="s">
        <v>34476</v>
      </c>
      <c r="GZ202" t="s">
        <v>34476</v>
      </c>
      <c r="HA202" t="s">
        <v>34476</v>
      </c>
      <c r="HB202" t="s">
        <v>39390</v>
      </c>
      <c r="HD202" t="s">
        <v>39390</v>
      </c>
      <c r="PE202" s="98"/>
      <c r="PF202" s="98"/>
      <c r="PG202" s="98"/>
      <c r="PH202" s="98"/>
      <c r="PI202" s="98"/>
      <c r="PJ202" s="98"/>
      <c r="PK202" s="98"/>
      <c r="PL202" s="98"/>
      <c r="PM202" s="98"/>
      <c r="PN202" s="98"/>
      <c r="PO202" s="98"/>
      <c r="PP202" s="98"/>
      <c r="PQ202" s="98"/>
      <c r="PR202" s="98"/>
      <c r="PS202" s="98"/>
      <c r="PT202" s="98"/>
      <c r="PU202" s="98"/>
      <c r="QT202" s="259">
        <v>196</v>
      </c>
      <c r="RD202" t="s">
        <v>39391</v>
      </c>
      <c r="RE202" t="s">
        <v>39392</v>
      </c>
    </row>
    <row r="203" spans="3:473" x14ac:dyDescent="0.3">
      <c r="C203" t="s">
        <v>37486</v>
      </c>
      <c r="D203" t="s">
        <v>39393</v>
      </c>
      <c r="E203" t="s">
        <v>39394</v>
      </c>
      <c r="AG203" t="s">
        <v>39410</v>
      </c>
      <c r="AH203" t="s">
        <v>39411</v>
      </c>
      <c r="AI203" t="s">
        <v>39412</v>
      </c>
      <c r="AJ203" t="s">
        <v>39413</v>
      </c>
      <c r="AK203" t="s">
        <v>39414</v>
      </c>
      <c r="AL203" t="s">
        <v>39415</v>
      </c>
      <c r="AM203" t="s">
        <v>39416</v>
      </c>
      <c r="AN203" t="s">
        <v>39417</v>
      </c>
      <c r="AO203" t="s">
        <v>39418</v>
      </c>
      <c r="AP203" t="s">
        <v>45739</v>
      </c>
      <c r="AQ203" t="s">
        <v>45740</v>
      </c>
      <c r="AR203" t="s">
        <v>45741</v>
      </c>
      <c r="AS203" t="s">
        <v>45742</v>
      </c>
      <c r="AT203" t="s">
        <v>45743</v>
      </c>
      <c r="AU203" t="s">
        <v>45744</v>
      </c>
      <c r="AV203" t="str">
        <f>IF(TblTaxCategory[[#This Row],[EN]]="",IF(TblTaxCategory[[#This Row],[EN]]="",TblTaxCategory[[#This Row],[DE]],TblTaxCategory[[#This Row],[EN]]),TblTaxCategory[[#This Row],[EN]])</f>
        <v>United Kingdom: VAT registration Number</v>
      </c>
      <c r="AW203" t="s">
        <v>39410</v>
      </c>
      <c r="AY203" t="s">
        <v>39216</v>
      </c>
      <c r="BT203" t="s">
        <v>39388</v>
      </c>
      <c r="BZ203" t="s">
        <v>39404</v>
      </c>
      <c r="GM203" t="s">
        <v>35939</v>
      </c>
      <c r="GN203" t="s">
        <v>34476</v>
      </c>
      <c r="GO203" t="s">
        <v>34476</v>
      </c>
      <c r="GP203" t="s">
        <v>34476</v>
      </c>
      <c r="GQ203" t="s">
        <v>34476</v>
      </c>
      <c r="GR203" t="s">
        <v>34476</v>
      </c>
      <c r="GS203" t="s">
        <v>34476</v>
      </c>
      <c r="GT203" t="s">
        <v>34476</v>
      </c>
      <c r="GU203" t="s">
        <v>39405</v>
      </c>
      <c r="GV203" t="s">
        <v>37291</v>
      </c>
      <c r="GW203" t="s">
        <v>34476</v>
      </c>
      <c r="GX203" t="s">
        <v>34476</v>
      </c>
      <c r="GY203" t="s">
        <v>34476</v>
      </c>
      <c r="GZ203" t="s">
        <v>34476</v>
      </c>
      <c r="HA203" t="s">
        <v>34476</v>
      </c>
      <c r="HB203" t="s">
        <v>39406</v>
      </c>
      <c r="HD203" t="s">
        <v>39406</v>
      </c>
      <c r="PE203" s="98"/>
      <c r="PF203" s="98"/>
      <c r="PG203" s="98"/>
      <c r="PH203" s="98"/>
      <c r="PI203" s="98"/>
      <c r="PJ203" s="98"/>
      <c r="PK203" s="98"/>
      <c r="PL203" s="98"/>
      <c r="PM203" s="98"/>
      <c r="PN203" s="98"/>
      <c r="PO203" s="98"/>
      <c r="PP203" s="98"/>
      <c r="PQ203" s="98"/>
      <c r="PR203" s="98"/>
      <c r="PS203" s="98"/>
      <c r="PT203" s="98"/>
      <c r="PU203" s="98"/>
      <c r="QT203" s="258">
        <v>197</v>
      </c>
      <c r="RD203" t="s">
        <v>39407</v>
      </c>
      <c r="RE203" t="s">
        <v>36784</v>
      </c>
    </row>
    <row r="204" spans="3:473" x14ac:dyDescent="0.3">
      <c r="C204" t="s">
        <v>39408</v>
      </c>
      <c r="D204" t="s">
        <v>39409</v>
      </c>
      <c r="E204" t="s">
        <v>34952</v>
      </c>
      <c r="AG204" t="s">
        <v>39427</v>
      </c>
      <c r="AH204" t="s">
        <v>39428</v>
      </c>
      <c r="AI204" t="s">
        <v>39429</v>
      </c>
      <c r="AJ204" t="s">
        <v>39430</v>
      </c>
      <c r="AK204" t="s">
        <v>39431</v>
      </c>
      <c r="AL204" t="s">
        <v>39432</v>
      </c>
      <c r="AM204" t="s">
        <v>39433</v>
      </c>
      <c r="AN204" t="s">
        <v>39434</v>
      </c>
      <c r="AO204" t="s">
        <v>39435</v>
      </c>
      <c r="AP204" t="s">
        <v>45745</v>
      </c>
      <c r="AQ204" t="s">
        <v>45746</v>
      </c>
      <c r="AR204" t="s">
        <v>45747</v>
      </c>
      <c r="AS204" t="s">
        <v>45748</v>
      </c>
      <c r="AT204" t="s">
        <v>45749</v>
      </c>
      <c r="AU204" t="s">
        <v>45750</v>
      </c>
      <c r="AV204" t="str">
        <f>IF(TblTaxCategory[[#This Row],[EN]]="",IF(TblTaxCategory[[#This Row],[EN]]="",TblTaxCategory[[#This Row],[DE]],TblTaxCategory[[#This Row],[EN]]),TblTaxCategory[[#This Row],[EN]])</f>
        <v>Uruguay: RUT Number</v>
      </c>
      <c r="AW204" t="s">
        <v>39436</v>
      </c>
      <c r="AY204" t="s">
        <v>39233</v>
      </c>
      <c r="BT204" t="s">
        <v>39404</v>
      </c>
      <c r="BZ204" t="s">
        <v>39419</v>
      </c>
      <c r="GM204" t="s">
        <v>35966</v>
      </c>
      <c r="GN204" t="s">
        <v>34476</v>
      </c>
      <c r="GO204" t="s">
        <v>34476</v>
      </c>
      <c r="GP204" t="s">
        <v>34476</v>
      </c>
      <c r="GQ204" t="s">
        <v>34476</v>
      </c>
      <c r="GR204" t="s">
        <v>34476</v>
      </c>
      <c r="GS204" t="s">
        <v>34476</v>
      </c>
      <c r="GT204" t="s">
        <v>34476</v>
      </c>
      <c r="GU204" t="s">
        <v>39420</v>
      </c>
      <c r="GV204" t="s">
        <v>37316</v>
      </c>
      <c r="GW204" t="s">
        <v>34476</v>
      </c>
      <c r="GX204" t="s">
        <v>34476</v>
      </c>
      <c r="GY204" t="s">
        <v>34476</v>
      </c>
      <c r="GZ204" t="s">
        <v>34476</v>
      </c>
      <c r="HA204" t="s">
        <v>34476</v>
      </c>
      <c r="HB204" t="s">
        <v>39421</v>
      </c>
      <c r="HD204" t="s">
        <v>39421</v>
      </c>
      <c r="PE204" s="98"/>
      <c r="PF204" s="98"/>
      <c r="PG204" s="98"/>
      <c r="PH204" s="98"/>
      <c r="PI204" s="98"/>
      <c r="PJ204" s="98"/>
      <c r="PK204" s="98"/>
      <c r="PL204" s="98"/>
      <c r="PM204" s="98"/>
      <c r="PN204" s="98"/>
      <c r="PO204" s="98"/>
      <c r="PP204" s="98"/>
      <c r="PQ204" s="98"/>
      <c r="PR204" s="98"/>
      <c r="PS204" s="98"/>
      <c r="PT204" s="98"/>
      <c r="PU204" s="98"/>
      <c r="QT204" s="259">
        <v>198</v>
      </c>
      <c r="RD204" t="s">
        <v>39422</v>
      </c>
      <c r="RE204" t="s">
        <v>39423</v>
      </c>
    </row>
    <row r="205" spans="3:473" x14ac:dyDescent="0.3">
      <c r="C205" t="s">
        <v>39424</v>
      </c>
      <c r="D205" t="s">
        <v>39425</v>
      </c>
      <c r="E205" t="s">
        <v>39426</v>
      </c>
      <c r="AG205" t="s">
        <v>39490</v>
      </c>
      <c r="AH205" t="s">
        <v>39491</v>
      </c>
      <c r="AI205" t="s">
        <v>39492</v>
      </c>
      <c r="AJ205" t="s">
        <v>39493</v>
      </c>
      <c r="AK205" t="s">
        <v>39494</v>
      </c>
      <c r="AL205" t="s">
        <v>39495</v>
      </c>
      <c r="AM205" t="s">
        <v>39496</v>
      </c>
      <c r="AN205" t="s">
        <v>39497</v>
      </c>
      <c r="AO205" t="s">
        <v>39498</v>
      </c>
      <c r="AP205" t="s">
        <v>45769</v>
      </c>
      <c r="AQ205" t="s">
        <v>45770</v>
      </c>
      <c r="AR205" t="s">
        <v>45771</v>
      </c>
      <c r="AS205" t="s">
        <v>45772</v>
      </c>
      <c r="AT205" t="s">
        <v>45773</v>
      </c>
      <c r="AU205" t="s">
        <v>45774</v>
      </c>
      <c r="AV205" t="str">
        <f>IF(TblTaxCategory[[#This Row],[EN]]="",IF(TblTaxCategory[[#This Row],[EN]]="",TblTaxCategory[[#This Row],[DE]],TblTaxCategory[[#This Row],[EN]]),TblTaxCategory[[#This Row],[EN]])</f>
        <v>US Tax Identification Number</v>
      </c>
      <c r="AW205" t="s">
        <v>39499</v>
      </c>
      <c r="AY205" t="s">
        <v>39251</v>
      </c>
      <c r="BT205" t="s">
        <v>39419</v>
      </c>
      <c r="BZ205" t="s">
        <v>39437</v>
      </c>
      <c r="GM205" t="s">
        <v>35990</v>
      </c>
      <c r="GN205" t="s">
        <v>34476</v>
      </c>
      <c r="GO205" t="s">
        <v>34476</v>
      </c>
      <c r="GP205" t="s">
        <v>34476</v>
      </c>
      <c r="GQ205" t="s">
        <v>34476</v>
      </c>
      <c r="GR205" t="s">
        <v>34476</v>
      </c>
      <c r="GS205" t="s">
        <v>34476</v>
      </c>
      <c r="GT205" t="s">
        <v>34476</v>
      </c>
      <c r="GU205" t="s">
        <v>39438</v>
      </c>
      <c r="GV205" t="s">
        <v>37344</v>
      </c>
      <c r="GW205" t="s">
        <v>34476</v>
      </c>
      <c r="GX205" t="s">
        <v>34476</v>
      </c>
      <c r="GY205" t="s">
        <v>34476</v>
      </c>
      <c r="GZ205" t="s">
        <v>34476</v>
      </c>
      <c r="HA205" t="s">
        <v>34476</v>
      </c>
      <c r="HB205" t="s">
        <v>39439</v>
      </c>
      <c r="HD205" t="s">
        <v>39439</v>
      </c>
      <c r="PE205" s="98"/>
      <c r="PF205" s="98"/>
      <c r="PG205" s="98"/>
      <c r="PH205" s="98"/>
      <c r="PI205" s="98"/>
      <c r="PJ205" s="98"/>
      <c r="PK205" s="98"/>
      <c r="PL205" s="98"/>
      <c r="PM205" s="98"/>
      <c r="PN205" s="98"/>
      <c r="PO205" s="98"/>
      <c r="PP205" s="98"/>
      <c r="PQ205" s="98"/>
      <c r="PR205" s="98"/>
      <c r="PS205" s="98"/>
      <c r="PT205" s="98"/>
      <c r="PU205" s="98"/>
      <c r="QT205" s="258">
        <v>199</v>
      </c>
      <c r="RD205" t="s">
        <v>39440</v>
      </c>
      <c r="RE205" t="s">
        <v>39441</v>
      </c>
    </row>
    <row r="206" spans="3:473" x14ac:dyDescent="0.3">
      <c r="C206" t="s">
        <v>39442</v>
      </c>
      <c r="D206" t="s">
        <v>39443</v>
      </c>
      <c r="E206" t="s">
        <v>39444</v>
      </c>
      <c r="AG206" t="s">
        <v>39445</v>
      </c>
      <c r="AH206" t="s">
        <v>39446</v>
      </c>
      <c r="AI206" t="s">
        <v>39447</v>
      </c>
      <c r="AJ206" t="s">
        <v>39446</v>
      </c>
      <c r="AK206" t="s">
        <v>39446</v>
      </c>
      <c r="AL206" t="s">
        <v>39448</v>
      </c>
      <c r="AM206" t="s">
        <v>39449</v>
      </c>
      <c r="AN206" t="s">
        <v>39450</v>
      </c>
      <c r="AO206" t="s">
        <v>39451</v>
      </c>
      <c r="AP206" t="s">
        <v>45751</v>
      </c>
      <c r="AQ206" t="s">
        <v>45752</v>
      </c>
      <c r="AR206" t="s">
        <v>45753</v>
      </c>
      <c r="AS206" t="s">
        <v>45754</v>
      </c>
      <c r="AT206" t="s">
        <v>45755</v>
      </c>
      <c r="AU206" t="s">
        <v>45756</v>
      </c>
      <c r="AV206" t="str">
        <f>IF(TblTaxCategory[[#This Row],[EN]]="",IF(TblTaxCategory[[#This Row],[EN]]="",TblTaxCategory[[#This Row],[DE]],TblTaxCategory[[#This Row],[EN]]),TblTaxCategory[[#This Row],[EN]])</f>
        <v>USA: Employer ID Number</v>
      </c>
      <c r="AW206" t="s">
        <v>39445</v>
      </c>
      <c r="AY206" t="s">
        <v>39269</v>
      </c>
      <c r="BT206" t="s">
        <v>39437</v>
      </c>
      <c r="BZ206" t="s">
        <v>39452</v>
      </c>
      <c r="GM206" t="s">
        <v>36019</v>
      </c>
      <c r="GN206" t="s">
        <v>34476</v>
      </c>
      <c r="GO206" t="s">
        <v>34476</v>
      </c>
      <c r="GP206" t="s">
        <v>34476</v>
      </c>
      <c r="GQ206" t="s">
        <v>34476</v>
      </c>
      <c r="GR206" t="s">
        <v>34476</v>
      </c>
      <c r="GS206" t="s">
        <v>34476</v>
      </c>
      <c r="GT206" t="s">
        <v>34476</v>
      </c>
      <c r="GU206" t="s">
        <v>39453</v>
      </c>
      <c r="GV206" t="s">
        <v>37364</v>
      </c>
      <c r="GW206" t="s">
        <v>34476</v>
      </c>
      <c r="GX206" t="s">
        <v>34476</v>
      </c>
      <c r="GY206" t="s">
        <v>34476</v>
      </c>
      <c r="GZ206" t="s">
        <v>34476</v>
      </c>
      <c r="HA206" t="s">
        <v>34476</v>
      </c>
      <c r="HB206" t="s">
        <v>39454</v>
      </c>
      <c r="HD206" t="s">
        <v>39454</v>
      </c>
      <c r="PE206" s="98"/>
      <c r="PF206" s="98"/>
      <c r="PG206" s="98"/>
      <c r="PH206" s="98"/>
      <c r="PI206" s="98"/>
      <c r="PJ206" s="98"/>
      <c r="PK206" s="98"/>
      <c r="PL206" s="98"/>
      <c r="PM206" s="98"/>
      <c r="PN206" s="98"/>
      <c r="PO206" s="98"/>
      <c r="PP206" s="98"/>
      <c r="PQ206" s="98"/>
      <c r="PR206" s="98"/>
      <c r="PS206" s="98"/>
      <c r="PT206" s="98"/>
      <c r="PU206" s="98"/>
      <c r="QT206" s="259">
        <v>200</v>
      </c>
      <c r="RD206" t="s">
        <v>39455</v>
      </c>
      <c r="RE206" t="s">
        <v>39456</v>
      </c>
    </row>
    <row r="207" spans="3:473" x14ac:dyDescent="0.3">
      <c r="C207" t="s">
        <v>37511</v>
      </c>
      <c r="D207" t="s">
        <v>39457</v>
      </c>
      <c r="E207" t="s">
        <v>39458</v>
      </c>
      <c r="AG207" t="s">
        <v>39459</v>
      </c>
      <c r="AH207" t="s">
        <v>39460</v>
      </c>
      <c r="AI207" t="s">
        <v>39461</v>
      </c>
      <c r="AJ207" t="s">
        <v>39462</v>
      </c>
      <c r="AK207" t="s">
        <v>39462</v>
      </c>
      <c r="AL207" t="s">
        <v>39463</v>
      </c>
      <c r="AM207" t="s">
        <v>39464</v>
      </c>
      <c r="AN207" t="s">
        <v>39465</v>
      </c>
      <c r="AO207" t="s">
        <v>39466</v>
      </c>
      <c r="AP207" t="s">
        <v>45757</v>
      </c>
      <c r="AQ207" t="s">
        <v>45758</v>
      </c>
      <c r="AR207" t="s">
        <v>45759</v>
      </c>
      <c r="AS207" t="s">
        <v>45760</v>
      </c>
      <c r="AT207" t="s">
        <v>45761</v>
      </c>
      <c r="AU207" t="s">
        <v>45762</v>
      </c>
      <c r="AV207" t="str">
        <f>IF(TblTaxCategory[[#This Row],[EN]]="",IF(TblTaxCategory[[#This Row],[EN]]="",TblTaxCategory[[#This Row],[DE]],TblTaxCategory[[#This Row],[EN]]),TblTaxCategory[[#This Row],[EN]])</f>
        <v>USA: GIIN Number</v>
      </c>
      <c r="AW207" t="s">
        <v>39467</v>
      </c>
      <c r="AY207" t="s">
        <v>39288</v>
      </c>
      <c r="BT207" t="s">
        <v>39452</v>
      </c>
      <c r="BZ207" t="s">
        <v>39468</v>
      </c>
      <c r="GM207" t="s">
        <v>36046</v>
      </c>
      <c r="GN207" t="s">
        <v>34476</v>
      </c>
      <c r="GO207" t="s">
        <v>34476</v>
      </c>
      <c r="GP207" t="s">
        <v>34476</v>
      </c>
      <c r="GQ207" t="s">
        <v>34476</v>
      </c>
      <c r="GR207" t="s">
        <v>34476</v>
      </c>
      <c r="GS207" t="s">
        <v>34476</v>
      </c>
      <c r="GT207" t="s">
        <v>34476</v>
      </c>
      <c r="GU207" t="s">
        <v>36689</v>
      </c>
      <c r="GV207" t="s">
        <v>37384</v>
      </c>
      <c r="GW207" t="s">
        <v>34476</v>
      </c>
      <c r="GX207" t="s">
        <v>34476</v>
      </c>
      <c r="GY207" t="s">
        <v>34476</v>
      </c>
      <c r="GZ207" t="s">
        <v>34476</v>
      </c>
      <c r="HA207" t="s">
        <v>34476</v>
      </c>
      <c r="HB207" t="s">
        <v>39469</v>
      </c>
      <c r="HD207" t="s">
        <v>39469</v>
      </c>
      <c r="PE207" s="98"/>
      <c r="PF207" s="98"/>
      <c r="PG207" s="98"/>
      <c r="PH207" s="98"/>
      <c r="PI207" s="98"/>
      <c r="PJ207" s="98"/>
      <c r="PK207" s="98"/>
      <c r="PL207" s="98"/>
      <c r="PM207" s="98"/>
      <c r="PN207" s="98"/>
      <c r="PO207" s="98"/>
      <c r="PP207" s="98"/>
      <c r="PQ207" s="98"/>
      <c r="PR207" s="98"/>
      <c r="PS207" s="98"/>
      <c r="PT207" s="98"/>
      <c r="PU207" s="98"/>
      <c r="QT207" s="258">
        <v>201</v>
      </c>
      <c r="RD207" t="s">
        <v>39470</v>
      </c>
      <c r="RE207" t="s">
        <v>39471</v>
      </c>
    </row>
    <row r="208" spans="3:473" x14ac:dyDescent="0.3">
      <c r="C208" t="s">
        <v>39472</v>
      </c>
      <c r="D208" t="s">
        <v>39473</v>
      </c>
      <c r="E208" t="s">
        <v>39474</v>
      </c>
      <c r="AG208" t="s">
        <v>39475</v>
      </c>
      <c r="AH208" t="s">
        <v>39476</v>
      </c>
      <c r="AI208" t="s">
        <v>39477</v>
      </c>
      <c r="AJ208" t="s">
        <v>39478</v>
      </c>
      <c r="AK208" t="s">
        <v>39479</v>
      </c>
      <c r="AL208" t="s">
        <v>39480</v>
      </c>
      <c r="AM208" t="s">
        <v>39481</v>
      </c>
      <c r="AN208" t="s">
        <v>39482</v>
      </c>
      <c r="AO208" t="s">
        <v>39483</v>
      </c>
      <c r="AP208" t="s">
        <v>45763</v>
      </c>
      <c r="AQ208" t="s">
        <v>45764</v>
      </c>
      <c r="AR208" t="s">
        <v>45765</v>
      </c>
      <c r="AS208" t="s">
        <v>45766</v>
      </c>
      <c r="AT208" t="s">
        <v>45767</v>
      </c>
      <c r="AU208" t="s">
        <v>45768</v>
      </c>
      <c r="AV208" t="str">
        <f>IF(TblTaxCategory[[#This Row],[EN]]="",IF(TblTaxCategory[[#This Row],[EN]]="",TblTaxCategory[[#This Row],[DE]],TblTaxCategory[[#This Row],[EN]]),TblTaxCategory[[#This Row],[EN]])</f>
        <v>USA: Social Security Number</v>
      </c>
      <c r="AW208" t="s">
        <v>39475</v>
      </c>
      <c r="AY208" t="s">
        <v>39306</v>
      </c>
      <c r="BT208" t="s">
        <v>39468</v>
      </c>
      <c r="BZ208" t="s">
        <v>39484</v>
      </c>
      <c r="GM208" t="s">
        <v>36075</v>
      </c>
      <c r="GN208" t="s">
        <v>34476</v>
      </c>
      <c r="GO208" t="s">
        <v>34476</v>
      </c>
      <c r="GP208" t="s">
        <v>34476</v>
      </c>
      <c r="GQ208" t="s">
        <v>34476</v>
      </c>
      <c r="GR208" t="s">
        <v>34476</v>
      </c>
      <c r="GS208" t="s">
        <v>34476</v>
      </c>
      <c r="GT208" t="s">
        <v>34476</v>
      </c>
      <c r="GU208" t="s">
        <v>38442</v>
      </c>
      <c r="GV208" t="s">
        <v>37410</v>
      </c>
      <c r="GW208" t="s">
        <v>34476</v>
      </c>
      <c r="GX208" t="s">
        <v>34476</v>
      </c>
      <c r="GY208" t="s">
        <v>34476</v>
      </c>
      <c r="GZ208" t="s">
        <v>34476</v>
      </c>
      <c r="HA208" t="s">
        <v>34476</v>
      </c>
      <c r="HB208" t="s">
        <v>39485</v>
      </c>
      <c r="HD208" t="s">
        <v>39485</v>
      </c>
      <c r="PE208" s="98"/>
      <c r="PF208" s="98"/>
      <c r="PG208" s="98"/>
      <c r="PH208" s="98"/>
      <c r="PI208" s="98"/>
      <c r="PJ208" s="98"/>
      <c r="PK208" s="98"/>
      <c r="PL208" s="98"/>
      <c r="PM208" s="98"/>
      <c r="PN208" s="98"/>
      <c r="PO208" s="98"/>
      <c r="PP208" s="98"/>
      <c r="PQ208" s="98"/>
      <c r="PR208" s="98"/>
      <c r="PS208" s="98"/>
      <c r="PT208" s="98"/>
      <c r="PU208" s="98"/>
      <c r="QT208" s="259">
        <v>202</v>
      </c>
      <c r="RD208" t="s">
        <v>39486</v>
      </c>
      <c r="RE208" t="s">
        <v>39487</v>
      </c>
    </row>
    <row r="209" spans="3:473" x14ac:dyDescent="0.3">
      <c r="C209" t="s">
        <v>39488</v>
      </c>
      <c r="D209" t="s">
        <v>39489</v>
      </c>
      <c r="E209" t="s">
        <v>36169</v>
      </c>
      <c r="AG209" t="s">
        <v>39507</v>
      </c>
      <c r="AH209" t="s">
        <v>39508</v>
      </c>
      <c r="AI209" t="s">
        <v>39509</v>
      </c>
      <c r="AJ209" t="s">
        <v>39510</v>
      </c>
      <c r="AK209" t="s">
        <v>39510</v>
      </c>
      <c r="AL209" t="s">
        <v>39511</v>
      </c>
      <c r="AM209" t="s">
        <v>39512</v>
      </c>
      <c r="AN209" t="s">
        <v>39513</v>
      </c>
      <c r="AO209" t="s">
        <v>39514</v>
      </c>
      <c r="AP209" t="s">
        <v>45775</v>
      </c>
      <c r="AQ209" t="s">
        <v>45776</v>
      </c>
      <c r="AR209" t="s">
        <v>45777</v>
      </c>
      <c r="AS209" t="s">
        <v>45778</v>
      </c>
      <c r="AT209" t="s">
        <v>45779</v>
      </c>
      <c r="AU209" t="s">
        <v>45780</v>
      </c>
      <c r="AV209" t="str">
        <f>IF(TblTaxCategory[[#This Row],[EN]]="",IF(TblTaxCategory[[#This Row],[EN]]="",TblTaxCategory[[#This Row],[DE]],TblTaxCategory[[#This Row],[EN]]),TblTaxCategory[[#This Row],[EN]])</f>
        <v>Venezuela: NIT Number</v>
      </c>
      <c r="AW209" t="s">
        <v>39515</v>
      </c>
      <c r="AY209" t="s">
        <v>39318</v>
      </c>
      <c r="BT209" t="s">
        <v>39484</v>
      </c>
      <c r="BZ209" t="s">
        <v>39500</v>
      </c>
      <c r="GM209" t="s">
        <v>36104</v>
      </c>
      <c r="GN209" t="s">
        <v>34476</v>
      </c>
      <c r="GO209" t="s">
        <v>34476</v>
      </c>
      <c r="GP209" t="s">
        <v>34476</v>
      </c>
      <c r="GQ209" t="s">
        <v>34476</v>
      </c>
      <c r="GR209" t="s">
        <v>34476</v>
      </c>
      <c r="GS209" t="s">
        <v>34476</v>
      </c>
      <c r="GT209" t="s">
        <v>34476</v>
      </c>
      <c r="GU209" t="s">
        <v>38458</v>
      </c>
      <c r="GV209" t="s">
        <v>36661</v>
      </c>
      <c r="GW209" t="s">
        <v>34476</v>
      </c>
      <c r="GX209" t="s">
        <v>34476</v>
      </c>
      <c r="GY209" t="s">
        <v>34476</v>
      </c>
      <c r="GZ209" t="s">
        <v>34476</v>
      </c>
      <c r="HA209" t="s">
        <v>34476</v>
      </c>
      <c r="HB209" t="s">
        <v>39501</v>
      </c>
      <c r="HD209" t="s">
        <v>39501</v>
      </c>
      <c r="PE209" s="98"/>
      <c r="PF209" s="98"/>
      <c r="PG209" s="98"/>
      <c r="PH209" s="98"/>
      <c r="PI209" s="98"/>
      <c r="PJ209" s="98"/>
      <c r="PK209" s="98"/>
      <c r="PL209" s="98"/>
      <c r="PM209" s="98"/>
      <c r="PN209" s="98"/>
      <c r="PO209" s="98"/>
      <c r="PP209" s="98"/>
      <c r="PQ209" s="98"/>
      <c r="PR209" s="98"/>
      <c r="PS209" s="98"/>
      <c r="PT209" s="98"/>
      <c r="PU209" s="98"/>
      <c r="QT209" s="258">
        <v>203</v>
      </c>
      <c r="RD209" t="s">
        <v>39502</v>
      </c>
      <c r="RE209" t="s">
        <v>39503</v>
      </c>
    </row>
    <row r="210" spans="3:473" x14ac:dyDescent="0.3">
      <c r="C210" t="s">
        <v>39504</v>
      </c>
      <c r="D210" t="s">
        <v>39505</v>
      </c>
      <c r="E210" t="s">
        <v>39506</v>
      </c>
      <c r="AG210" t="s">
        <v>39522</v>
      </c>
      <c r="AH210" t="s">
        <v>39523</v>
      </c>
      <c r="AI210" t="s">
        <v>39524</v>
      </c>
      <c r="AJ210" t="s">
        <v>39525</v>
      </c>
      <c r="AK210" t="s">
        <v>39525</v>
      </c>
      <c r="AL210" t="s">
        <v>39526</v>
      </c>
      <c r="AM210" t="s">
        <v>39527</v>
      </c>
      <c r="AN210" t="s">
        <v>39528</v>
      </c>
      <c r="AO210" t="s">
        <v>39529</v>
      </c>
      <c r="AP210" t="s">
        <v>45781</v>
      </c>
      <c r="AQ210" t="s">
        <v>45782</v>
      </c>
      <c r="AR210" t="s">
        <v>45783</v>
      </c>
      <c r="AS210" t="s">
        <v>45784</v>
      </c>
      <c r="AT210" t="s">
        <v>45785</v>
      </c>
      <c r="AU210" t="s">
        <v>45786</v>
      </c>
      <c r="AV210" t="str">
        <f>IF(TblTaxCategory[[#This Row],[EN]]="",IF(TblTaxCategory[[#This Row],[EN]]="",TblTaxCategory[[#This Row],[DE]],TblTaxCategory[[#This Row],[EN]]),TblTaxCategory[[#This Row],[EN]])</f>
        <v>Venezuela: RIF Number</v>
      </c>
      <c r="AW210" t="s">
        <v>39507</v>
      </c>
      <c r="AY210" t="s">
        <v>39334</v>
      </c>
      <c r="BT210" t="s">
        <v>39500</v>
      </c>
      <c r="BZ210" t="s">
        <v>39516</v>
      </c>
      <c r="GM210" t="s">
        <v>36125</v>
      </c>
      <c r="GN210" t="s">
        <v>34476</v>
      </c>
      <c r="GO210" t="s">
        <v>34476</v>
      </c>
      <c r="GP210" t="s">
        <v>34476</v>
      </c>
      <c r="GQ210" t="s">
        <v>34476</v>
      </c>
      <c r="GR210" t="s">
        <v>34476</v>
      </c>
      <c r="GS210" t="s">
        <v>34476</v>
      </c>
      <c r="GT210" t="s">
        <v>34476</v>
      </c>
      <c r="GU210" t="s">
        <v>38474</v>
      </c>
      <c r="GV210" t="s">
        <v>37752</v>
      </c>
      <c r="GW210" t="s">
        <v>34476</v>
      </c>
      <c r="GX210" t="s">
        <v>34476</v>
      </c>
      <c r="GY210" t="s">
        <v>34476</v>
      </c>
      <c r="GZ210" t="s">
        <v>34476</v>
      </c>
      <c r="HA210" t="s">
        <v>34476</v>
      </c>
      <c r="HB210" t="s">
        <v>39517</v>
      </c>
      <c r="HD210" t="s">
        <v>39517</v>
      </c>
      <c r="PE210" s="98"/>
      <c r="PF210" s="98"/>
      <c r="PG210" s="98"/>
      <c r="PH210" s="98"/>
      <c r="PI210" s="98"/>
      <c r="PJ210" s="98"/>
      <c r="PK210" s="98"/>
      <c r="PL210" s="98"/>
      <c r="PM210" s="98"/>
      <c r="PN210" s="98"/>
      <c r="PO210" s="98"/>
      <c r="PP210" s="98"/>
      <c r="PQ210" s="98"/>
      <c r="PR210" s="98"/>
      <c r="PS210" s="98"/>
      <c r="PT210" s="98"/>
      <c r="PU210" s="98"/>
      <c r="QT210" s="259">
        <v>204</v>
      </c>
      <c r="RD210" t="s">
        <v>39518</v>
      </c>
      <c r="RE210" t="s">
        <v>39519</v>
      </c>
    </row>
    <row r="211" spans="3:473" x14ac:dyDescent="0.3">
      <c r="C211" t="s">
        <v>39520</v>
      </c>
      <c r="D211" t="s">
        <v>39521</v>
      </c>
      <c r="E211" t="s">
        <v>37815</v>
      </c>
      <c r="AG211" t="s">
        <v>39536</v>
      </c>
      <c r="AH211" t="s">
        <v>39537</v>
      </c>
      <c r="AI211" t="s">
        <v>39537</v>
      </c>
      <c r="AJ211" t="s">
        <v>39538</v>
      </c>
      <c r="AK211" t="s">
        <v>39539</v>
      </c>
      <c r="AL211" t="s">
        <v>39540</v>
      </c>
      <c r="AM211" t="s">
        <v>39541</v>
      </c>
      <c r="AN211" t="s">
        <v>39542</v>
      </c>
      <c r="AO211" t="s">
        <v>39543</v>
      </c>
      <c r="AP211" t="s">
        <v>45787</v>
      </c>
      <c r="AQ211" t="s">
        <v>45788</v>
      </c>
      <c r="AR211" t="s">
        <v>45789</v>
      </c>
      <c r="AS211" t="s">
        <v>45790</v>
      </c>
      <c r="AT211" t="s">
        <v>45791</v>
      </c>
      <c r="AU211" t="s">
        <v>45792</v>
      </c>
      <c r="AV211" t="str">
        <f>IF(TblTaxCategory[[#This Row],[EN]]="",IF(TblTaxCategory[[#This Row],[EN]]="",TblTaxCategory[[#This Row],[DE]],TblTaxCategory[[#This Row],[EN]]),TblTaxCategory[[#This Row],[EN]])</f>
        <v>Vietnam: Tax Identification Number</v>
      </c>
      <c r="AW211" t="s">
        <v>39544</v>
      </c>
      <c r="AY211" t="s">
        <v>39351</v>
      </c>
      <c r="BT211" t="s">
        <v>39516</v>
      </c>
      <c r="BZ211" t="s">
        <v>39530</v>
      </c>
      <c r="GM211" t="s">
        <v>36153</v>
      </c>
      <c r="GN211" t="s">
        <v>34476</v>
      </c>
      <c r="GO211" t="s">
        <v>34476</v>
      </c>
      <c r="GP211" t="s">
        <v>34476</v>
      </c>
      <c r="GQ211" t="s">
        <v>34476</v>
      </c>
      <c r="GR211" t="s">
        <v>34476</v>
      </c>
      <c r="GS211" t="s">
        <v>34476</v>
      </c>
      <c r="GT211" t="s">
        <v>34476</v>
      </c>
      <c r="GU211" t="s">
        <v>39531</v>
      </c>
      <c r="GV211" t="s">
        <v>36689</v>
      </c>
      <c r="GW211" t="s">
        <v>34476</v>
      </c>
      <c r="GX211" t="s">
        <v>34476</v>
      </c>
      <c r="GY211" t="s">
        <v>34476</v>
      </c>
      <c r="GZ211" t="s">
        <v>34476</v>
      </c>
      <c r="HA211" t="s">
        <v>34476</v>
      </c>
      <c r="HB211" t="s">
        <v>39532</v>
      </c>
      <c r="HD211" t="s">
        <v>39532</v>
      </c>
      <c r="PE211" s="98"/>
      <c r="PF211" s="98"/>
      <c r="PG211" s="98"/>
      <c r="PH211" s="98"/>
      <c r="PI211" s="98"/>
      <c r="PJ211" s="98"/>
      <c r="PK211" s="98"/>
      <c r="PL211" s="98"/>
      <c r="PM211" s="98"/>
      <c r="PN211" s="98"/>
      <c r="PO211" s="98"/>
      <c r="PP211" s="98"/>
      <c r="PQ211" s="98"/>
      <c r="PR211" s="98"/>
      <c r="PS211" s="98"/>
      <c r="PT211" s="98"/>
      <c r="PU211" s="98"/>
      <c r="QT211" s="258">
        <v>205</v>
      </c>
      <c r="RD211" t="s">
        <v>39533</v>
      </c>
      <c r="RE211" t="s">
        <v>39534</v>
      </c>
    </row>
    <row r="212" spans="3:473" x14ac:dyDescent="0.3">
      <c r="C212" t="s">
        <v>37534</v>
      </c>
      <c r="D212" t="s">
        <v>39535</v>
      </c>
      <c r="E212" t="s">
        <v>37723</v>
      </c>
      <c r="AG212" t="s">
        <v>38480</v>
      </c>
      <c r="AH212" t="s">
        <v>38481</v>
      </c>
      <c r="AI212" t="s">
        <v>38482</v>
      </c>
      <c r="AJ212" t="s">
        <v>38483</v>
      </c>
      <c r="AK212" t="s">
        <v>38484</v>
      </c>
      <c r="AL212" t="s">
        <v>38485</v>
      </c>
      <c r="AM212" t="s">
        <v>38486</v>
      </c>
      <c r="AN212" t="s">
        <v>38487</v>
      </c>
      <c r="AO212" t="s">
        <v>38488</v>
      </c>
      <c r="AP212" t="s">
        <v>45441</v>
      </c>
      <c r="AQ212" t="s">
        <v>45442</v>
      </c>
      <c r="AR212" t="s">
        <v>45443</v>
      </c>
      <c r="AS212" t="s">
        <v>45444</v>
      </c>
      <c r="AT212" t="s">
        <v>45445</v>
      </c>
      <c r="AU212" t="s">
        <v>45446</v>
      </c>
      <c r="AV212" t="str">
        <f>IF(TblTaxCategory[[#This Row],[EN]]="",IF(TblTaxCategory[[#This Row],[EN]]="",TblTaxCategory[[#This Row],[DE]],TblTaxCategory[[#This Row],[EN]]),TblTaxCategory[[#This Row],[EN]])</f>
        <v>Zambia: Taxpayer Identification Number</v>
      </c>
      <c r="AW212" t="s">
        <v>38489</v>
      </c>
      <c r="AY212" t="s">
        <v>39363</v>
      </c>
      <c r="BT212" t="s">
        <v>39530</v>
      </c>
      <c r="BZ212" t="s">
        <v>39545</v>
      </c>
      <c r="GM212" t="s">
        <v>36175</v>
      </c>
      <c r="GN212" t="s">
        <v>34476</v>
      </c>
      <c r="GO212" t="s">
        <v>34476</v>
      </c>
      <c r="GP212" t="s">
        <v>34476</v>
      </c>
      <c r="GQ212" t="s">
        <v>34476</v>
      </c>
      <c r="GR212" t="s">
        <v>34476</v>
      </c>
      <c r="GS212" t="s">
        <v>34476</v>
      </c>
      <c r="GT212" t="s">
        <v>34476</v>
      </c>
      <c r="GU212" t="s">
        <v>39546</v>
      </c>
      <c r="GV212" t="s">
        <v>38442</v>
      </c>
      <c r="GW212" t="s">
        <v>34476</v>
      </c>
      <c r="GX212" t="s">
        <v>34476</v>
      </c>
      <c r="GY212" t="s">
        <v>34476</v>
      </c>
      <c r="GZ212" t="s">
        <v>34476</v>
      </c>
      <c r="HA212" t="s">
        <v>34476</v>
      </c>
      <c r="HB212" t="s">
        <v>39547</v>
      </c>
      <c r="HD212" t="s">
        <v>39547</v>
      </c>
      <c r="PE212" s="98"/>
      <c r="PF212" s="98"/>
      <c r="PG212" s="98"/>
      <c r="PH212" s="98"/>
      <c r="PI212" s="98"/>
      <c r="PJ212" s="98"/>
      <c r="PK212" s="98"/>
      <c r="PL212" s="98"/>
      <c r="PM212" s="98"/>
      <c r="PN212" s="98"/>
      <c r="PO212" s="98"/>
      <c r="PP212" s="98"/>
      <c r="PQ212" s="98"/>
      <c r="PR212" s="98"/>
      <c r="PS212" s="98"/>
      <c r="PT212" s="98"/>
      <c r="PU212" s="98"/>
      <c r="QT212" s="259">
        <v>206</v>
      </c>
      <c r="RD212" t="s">
        <v>39548</v>
      </c>
      <c r="RE212" t="s">
        <v>36805</v>
      </c>
    </row>
    <row r="213" spans="3:473" x14ac:dyDescent="0.3">
      <c r="C213" t="s">
        <v>39549</v>
      </c>
      <c r="D213" t="s">
        <v>39550</v>
      </c>
      <c r="E213" t="s">
        <v>34952</v>
      </c>
      <c r="AG213" t="s">
        <v>38693</v>
      </c>
      <c r="AH213" t="s">
        <v>38694</v>
      </c>
      <c r="AI213" t="s">
        <v>38695</v>
      </c>
      <c r="AJ213" t="s">
        <v>38695</v>
      </c>
      <c r="AK213" t="s">
        <v>38696</v>
      </c>
      <c r="AL213" t="s">
        <v>38697</v>
      </c>
      <c r="AM213" t="s">
        <v>38698</v>
      </c>
      <c r="AN213" t="s">
        <v>38699</v>
      </c>
      <c r="AO213" t="s">
        <v>38700</v>
      </c>
      <c r="AP213" t="s">
        <v>45500</v>
      </c>
      <c r="AQ213" t="s">
        <v>45501</v>
      </c>
      <c r="AR213" t="s">
        <v>45502</v>
      </c>
      <c r="AS213" t="s">
        <v>45503</v>
      </c>
      <c r="AT213" t="s">
        <v>45504</v>
      </c>
      <c r="AU213" t="s">
        <v>45505</v>
      </c>
      <c r="AV213" t="str">
        <f>IF(TblTaxCategory[[#This Row],[EN]]="",IF(TblTaxCategory[[#This Row],[EN]]="",TblTaxCategory[[#This Row],[DE]],TblTaxCategory[[#This Row],[EN]]),TblTaxCategory[[#This Row],[EN]])</f>
        <v>Zimbabwe: Business Partner Number (BPN)</v>
      </c>
      <c r="AW213" t="s">
        <v>38693</v>
      </c>
      <c r="AY213" t="s">
        <v>39380</v>
      </c>
      <c r="BT213" t="s">
        <v>39545</v>
      </c>
      <c r="BZ213" t="s">
        <v>39557</v>
      </c>
      <c r="GM213" t="s">
        <v>36203</v>
      </c>
      <c r="GN213" t="s">
        <v>34476</v>
      </c>
      <c r="GO213" t="s">
        <v>34476</v>
      </c>
      <c r="GP213" t="s">
        <v>34476</v>
      </c>
      <c r="GQ213" t="s">
        <v>34476</v>
      </c>
      <c r="GR213" t="s">
        <v>34476</v>
      </c>
      <c r="GS213" t="s">
        <v>34476</v>
      </c>
      <c r="GT213" t="s">
        <v>34476</v>
      </c>
      <c r="GU213" t="s">
        <v>39558</v>
      </c>
      <c r="GV213" t="s">
        <v>36718</v>
      </c>
      <c r="GW213" t="s">
        <v>34476</v>
      </c>
      <c r="GX213" t="s">
        <v>34476</v>
      </c>
      <c r="GY213" t="s">
        <v>34476</v>
      </c>
      <c r="GZ213" t="s">
        <v>34476</v>
      </c>
      <c r="HA213" t="s">
        <v>34476</v>
      </c>
      <c r="HB213" t="s">
        <v>39559</v>
      </c>
      <c r="HD213" t="s">
        <v>39559</v>
      </c>
      <c r="PE213" s="98"/>
      <c r="PF213" s="98"/>
      <c r="PG213" s="98"/>
      <c r="PH213" s="98"/>
      <c r="PI213" s="98"/>
      <c r="PJ213" s="98"/>
      <c r="PK213" s="98"/>
      <c r="PL213" s="98"/>
      <c r="PM213" s="98"/>
      <c r="PN213" s="98"/>
      <c r="PO213" s="98"/>
      <c r="PP213" s="98"/>
      <c r="PQ213" s="98"/>
      <c r="PR213" s="98"/>
      <c r="PS213" s="98"/>
      <c r="PT213" s="98"/>
      <c r="PU213" s="98"/>
      <c r="QT213" s="258">
        <v>207</v>
      </c>
      <c r="RD213" t="s">
        <v>39560</v>
      </c>
      <c r="RE213" t="s">
        <v>39561</v>
      </c>
    </row>
    <row r="214" spans="3:473" x14ac:dyDescent="0.3">
      <c r="C214" t="s">
        <v>39562</v>
      </c>
      <c r="D214" t="s">
        <v>39563</v>
      </c>
      <c r="E214" t="s">
        <v>39564</v>
      </c>
      <c r="AG214" t="s">
        <v>38709</v>
      </c>
      <c r="AH214" t="s">
        <v>38710</v>
      </c>
      <c r="AI214" t="s">
        <v>38711</v>
      </c>
      <c r="AJ214" t="s">
        <v>38712</v>
      </c>
      <c r="AK214" t="s">
        <v>38713</v>
      </c>
      <c r="AL214" t="s">
        <v>38714</v>
      </c>
      <c r="AM214" t="s">
        <v>38715</v>
      </c>
      <c r="AN214" t="s">
        <v>38716</v>
      </c>
      <c r="AO214" t="s">
        <v>38717</v>
      </c>
      <c r="AP214" t="s">
        <v>45506</v>
      </c>
      <c r="AQ214" t="s">
        <v>45507</v>
      </c>
      <c r="AR214" t="s">
        <v>45508</v>
      </c>
      <c r="AS214" t="s">
        <v>45509</v>
      </c>
      <c r="AT214" t="s">
        <v>45510</v>
      </c>
      <c r="AU214" t="s">
        <v>45511</v>
      </c>
      <c r="AV214" t="str">
        <f>IF(TblTaxCategory[[#This Row],[EN]]="",IF(TblTaxCategory[[#This Row],[EN]]="",TblTaxCategory[[#This Row],[DE]],TblTaxCategory[[#This Row],[EN]]),TblTaxCategory[[#This Row],[EN]])</f>
        <v>Zimbabwe: VAT Registration Number</v>
      </c>
      <c r="AW214" t="s">
        <v>38709</v>
      </c>
      <c r="AY214" t="s">
        <v>39396</v>
      </c>
      <c r="BT214" t="s">
        <v>39557</v>
      </c>
      <c r="BZ214" t="s">
        <v>39574</v>
      </c>
      <c r="GM214" t="s">
        <v>36232</v>
      </c>
      <c r="GN214" t="s">
        <v>34476</v>
      </c>
      <c r="GO214" t="s">
        <v>34476</v>
      </c>
      <c r="GP214" t="s">
        <v>34476</v>
      </c>
      <c r="GQ214" t="s">
        <v>34476</v>
      </c>
      <c r="GR214" t="s">
        <v>34476</v>
      </c>
      <c r="GS214" t="s">
        <v>34476</v>
      </c>
      <c r="GT214" t="s">
        <v>34476</v>
      </c>
      <c r="GU214" t="s">
        <v>39575</v>
      </c>
      <c r="GV214" t="s">
        <v>38506</v>
      </c>
      <c r="GW214" t="s">
        <v>34476</v>
      </c>
      <c r="GX214" t="s">
        <v>34476</v>
      </c>
      <c r="GY214" t="s">
        <v>34476</v>
      </c>
      <c r="GZ214" t="s">
        <v>34476</v>
      </c>
      <c r="HA214" t="s">
        <v>34476</v>
      </c>
      <c r="HB214" t="s">
        <v>39576</v>
      </c>
      <c r="HD214" t="s">
        <v>39576</v>
      </c>
      <c r="PE214" s="98"/>
      <c r="PF214" s="98"/>
      <c r="PG214" s="98"/>
      <c r="PH214" s="98"/>
      <c r="PI214" s="98"/>
      <c r="PJ214" s="98"/>
      <c r="PK214" s="98"/>
      <c r="PL214" s="98"/>
      <c r="PM214" s="98"/>
      <c r="PN214" s="98"/>
      <c r="PO214" s="98"/>
      <c r="PP214" s="98"/>
      <c r="PQ214" s="98"/>
      <c r="PR214" s="98"/>
      <c r="PS214" s="98"/>
      <c r="PT214" s="98"/>
      <c r="PU214" s="98"/>
      <c r="QT214" s="259">
        <v>208</v>
      </c>
      <c r="RD214" t="s">
        <v>39577</v>
      </c>
      <c r="RE214" t="s">
        <v>39578</v>
      </c>
    </row>
    <row r="215" spans="3:473" x14ac:dyDescent="0.3">
      <c r="C215" t="s">
        <v>39579</v>
      </c>
      <c r="D215" t="s">
        <v>39580</v>
      </c>
      <c r="E215" t="s">
        <v>34952</v>
      </c>
      <c r="AY215" t="s">
        <v>39581</v>
      </c>
      <c r="BT215" t="s">
        <v>39574</v>
      </c>
      <c r="BZ215" t="s">
        <v>39582</v>
      </c>
      <c r="GM215" t="s">
        <v>36259</v>
      </c>
      <c r="GN215" t="s">
        <v>34476</v>
      </c>
      <c r="GO215" t="s">
        <v>34476</v>
      </c>
      <c r="GP215" t="s">
        <v>34476</v>
      </c>
      <c r="GQ215" t="s">
        <v>34476</v>
      </c>
      <c r="GR215" t="s">
        <v>34476</v>
      </c>
      <c r="GS215" t="s">
        <v>34476</v>
      </c>
      <c r="GT215" t="s">
        <v>34476</v>
      </c>
      <c r="GU215" t="s">
        <v>39583</v>
      </c>
      <c r="GV215" t="s">
        <v>39584</v>
      </c>
      <c r="GW215" t="s">
        <v>34476</v>
      </c>
      <c r="GX215" t="s">
        <v>34476</v>
      </c>
      <c r="GY215" t="s">
        <v>34476</v>
      </c>
      <c r="GZ215" t="s">
        <v>34476</v>
      </c>
      <c r="HA215" t="s">
        <v>34476</v>
      </c>
      <c r="HB215" t="s">
        <v>39585</v>
      </c>
      <c r="HD215" t="s">
        <v>39585</v>
      </c>
      <c r="PE215" s="98"/>
      <c r="PF215" s="98"/>
      <c r="PG215" s="98"/>
      <c r="PH215" s="98"/>
      <c r="PI215" s="98"/>
      <c r="PJ215" s="98"/>
      <c r="PK215" s="98"/>
      <c r="PL215" s="98"/>
      <c r="PM215" s="98"/>
      <c r="PN215" s="98"/>
      <c r="PO215" s="98"/>
      <c r="PP215" s="98"/>
      <c r="PQ215" s="98"/>
      <c r="PR215" s="98"/>
      <c r="PS215" s="98"/>
      <c r="PT215" s="98"/>
      <c r="PU215" s="98"/>
      <c r="QT215" s="258">
        <v>209</v>
      </c>
      <c r="RD215" t="s">
        <v>39586</v>
      </c>
      <c r="RE215" t="s">
        <v>39587</v>
      </c>
    </row>
    <row r="216" spans="3:473" x14ac:dyDescent="0.3">
      <c r="C216" t="s">
        <v>39588</v>
      </c>
      <c r="D216" t="s">
        <v>39589</v>
      </c>
      <c r="E216" t="s">
        <v>34952</v>
      </c>
      <c r="AY216" t="s">
        <v>39428</v>
      </c>
      <c r="BT216" t="s">
        <v>39582</v>
      </c>
      <c r="BZ216" t="s">
        <v>39590</v>
      </c>
      <c r="GM216" t="s">
        <v>39591</v>
      </c>
      <c r="GN216" t="s">
        <v>34476</v>
      </c>
      <c r="GO216" t="s">
        <v>34476</v>
      </c>
      <c r="GP216" t="s">
        <v>34476</v>
      </c>
      <c r="GQ216" t="s">
        <v>34476</v>
      </c>
      <c r="GR216" t="s">
        <v>34476</v>
      </c>
      <c r="GS216" t="s">
        <v>34476</v>
      </c>
      <c r="GT216" t="s">
        <v>34476</v>
      </c>
      <c r="GU216" t="s">
        <v>39592</v>
      </c>
      <c r="GV216" t="s">
        <v>36746</v>
      </c>
      <c r="GW216" t="s">
        <v>34476</v>
      </c>
      <c r="GX216" t="s">
        <v>34476</v>
      </c>
      <c r="GY216" t="s">
        <v>34476</v>
      </c>
      <c r="GZ216" t="s">
        <v>34476</v>
      </c>
      <c r="HA216" t="s">
        <v>34476</v>
      </c>
      <c r="HB216" t="s">
        <v>34476</v>
      </c>
      <c r="PE216" s="98"/>
      <c r="PF216" s="98"/>
      <c r="PG216" s="98"/>
      <c r="PH216" s="98"/>
      <c r="PI216" s="98"/>
      <c r="PJ216" s="98"/>
      <c r="PK216" s="98"/>
      <c r="PL216" s="98"/>
      <c r="PM216" s="98"/>
      <c r="PN216" s="98"/>
      <c r="PO216" s="98"/>
      <c r="PP216" s="98"/>
      <c r="PQ216" s="98"/>
      <c r="PR216" s="98"/>
      <c r="PS216" s="98"/>
      <c r="PT216" s="98"/>
      <c r="PU216" s="98"/>
      <c r="QT216" s="259">
        <v>210</v>
      </c>
      <c r="RD216" t="s">
        <v>39593</v>
      </c>
      <c r="RE216" t="s">
        <v>36491</v>
      </c>
    </row>
    <row r="217" spans="3:473" x14ac:dyDescent="0.3">
      <c r="C217" t="s">
        <v>39594</v>
      </c>
      <c r="D217" t="s">
        <v>39595</v>
      </c>
      <c r="E217" t="s">
        <v>39596</v>
      </c>
      <c r="AY217" t="s">
        <v>39492</v>
      </c>
      <c r="BT217" t="s">
        <v>39590</v>
      </c>
      <c r="BZ217" t="s">
        <v>39597</v>
      </c>
      <c r="GM217" t="s">
        <v>36285</v>
      </c>
      <c r="GN217" t="s">
        <v>34476</v>
      </c>
      <c r="GO217" t="s">
        <v>34476</v>
      </c>
      <c r="GP217" t="s">
        <v>34476</v>
      </c>
      <c r="GQ217" t="s">
        <v>34476</v>
      </c>
      <c r="GR217" t="s">
        <v>34476</v>
      </c>
      <c r="GS217" t="s">
        <v>34476</v>
      </c>
      <c r="GT217" t="s">
        <v>34476</v>
      </c>
      <c r="GU217" t="s">
        <v>36718</v>
      </c>
      <c r="GV217" t="s">
        <v>38583</v>
      </c>
      <c r="GW217" t="s">
        <v>34476</v>
      </c>
      <c r="GX217" t="s">
        <v>34476</v>
      </c>
      <c r="GY217" t="s">
        <v>34476</v>
      </c>
      <c r="GZ217" t="s">
        <v>34476</v>
      </c>
      <c r="HA217" t="s">
        <v>34476</v>
      </c>
      <c r="HB217" t="s">
        <v>34476</v>
      </c>
      <c r="PE217" s="98"/>
      <c r="PF217" s="98"/>
      <c r="PG217" s="98"/>
      <c r="PH217" s="98"/>
      <c r="PI217" s="98"/>
      <c r="PJ217" s="98"/>
      <c r="PK217" s="98"/>
      <c r="PL217" s="98"/>
      <c r="PM217" s="98"/>
      <c r="PN217" s="98"/>
      <c r="PO217" s="98"/>
      <c r="PP217" s="98"/>
      <c r="PQ217" s="98"/>
      <c r="PR217" s="98"/>
      <c r="PS217" s="98"/>
      <c r="PT217" s="98"/>
      <c r="PU217" s="98"/>
      <c r="QT217" s="258">
        <v>211</v>
      </c>
      <c r="RD217" t="s">
        <v>39598</v>
      </c>
      <c r="RE217" t="s">
        <v>39599</v>
      </c>
    </row>
    <row r="218" spans="3:473" x14ac:dyDescent="0.3">
      <c r="C218" t="s">
        <v>39600</v>
      </c>
      <c r="D218" t="s">
        <v>39601</v>
      </c>
      <c r="E218" t="s">
        <v>39602</v>
      </c>
      <c r="AY218" t="s">
        <v>39603</v>
      </c>
      <c r="BT218" t="s">
        <v>39597</v>
      </c>
      <c r="BZ218" t="s">
        <v>39604</v>
      </c>
      <c r="GM218" t="s">
        <v>36312</v>
      </c>
      <c r="GN218" t="s">
        <v>34476</v>
      </c>
      <c r="GO218" t="s">
        <v>34476</v>
      </c>
      <c r="GP218" t="s">
        <v>34476</v>
      </c>
      <c r="GQ218" t="s">
        <v>34476</v>
      </c>
      <c r="GR218" t="s">
        <v>34476</v>
      </c>
      <c r="GS218" t="s">
        <v>34476</v>
      </c>
      <c r="GT218" t="s">
        <v>34476</v>
      </c>
      <c r="GU218" t="s">
        <v>38506</v>
      </c>
      <c r="GV218" t="s">
        <v>36776</v>
      </c>
      <c r="GW218" t="s">
        <v>34476</v>
      </c>
      <c r="GX218" t="s">
        <v>34476</v>
      </c>
      <c r="GY218" t="s">
        <v>34476</v>
      </c>
      <c r="GZ218" t="s">
        <v>34476</v>
      </c>
      <c r="HA218" t="s">
        <v>34476</v>
      </c>
      <c r="HB218" t="s">
        <v>34476</v>
      </c>
      <c r="PE218" s="98"/>
      <c r="PF218" s="98"/>
      <c r="PG218" s="98"/>
      <c r="PH218" s="98"/>
      <c r="PI218" s="98"/>
      <c r="PJ218" s="98"/>
      <c r="PK218" s="98"/>
      <c r="PL218" s="98"/>
      <c r="PM218" s="98"/>
      <c r="PN218" s="98"/>
      <c r="PO218" s="98"/>
      <c r="PP218" s="98"/>
      <c r="PQ218" s="98"/>
      <c r="PR218" s="98"/>
      <c r="PS218" s="98"/>
      <c r="PT218" s="98"/>
      <c r="PU218" s="98"/>
      <c r="QT218" s="259">
        <v>212</v>
      </c>
      <c r="RD218" t="s">
        <v>39605</v>
      </c>
      <c r="RE218" t="s">
        <v>39606</v>
      </c>
    </row>
    <row r="219" spans="3:473" x14ac:dyDescent="0.3">
      <c r="C219" t="s">
        <v>39607</v>
      </c>
      <c r="D219" t="s">
        <v>39608</v>
      </c>
      <c r="E219" t="s">
        <v>39609</v>
      </c>
      <c r="AY219" t="s">
        <v>39446</v>
      </c>
      <c r="BT219" t="s">
        <v>39604</v>
      </c>
      <c r="BZ219" t="s">
        <v>39610</v>
      </c>
      <c r="GM219" t="s">
        <v>36336</v>
      </c>
      <c r="GN219" t="s">
        <v>34476</v>
      </c>
      <c r="GO219" t="s">
        <v>34476</v>
      </c>
      <c r="GP219" t="s">
        <v>34476</v>
      </c>
      <c r="GQ219" t="s">
        <v>34476</v>
      </c>
      <c r="GR219" t="s">
        <v>34476</v>
      </c>
      <c r="GS219" t="s">
        <v>34476</v>
      </c>
      <c r="GT219" t="s">
        <v>34476</v>
      </c>
      <c r="GU219" t="s">
        <v>38525</v>
      </c>
      <c r="GV219" t="s">
        <v>38667</v>
      </c>
      <c r="GW219" t="s">
        <v>34476</v>
      </c>
      <c r="GX219" t="s">
        <v>34476</v>
      </c>
      <c r="GY219" t="s">
        <v>34476</v>
      </c>
      <c r="GZ219" t="s">
        <v>34476</v>
      </c>
      <c r="HA219" t="s">
        <v>34476</v>
      </c>
      <c r="HB219" t="s">
        <v>34476</v>
      </c>
      <c r="PE219" s="98"/>
      <c r="PF219" s="98"/>
      <c r="PG219" s="98"/>
      <c r="PH219" s="98"/>
      <c r="PI219" s="98"/>
      <c r="PJ219" s="98"/>
      <c r="PK219" s="98"/>
      <c r="PL219" s="98"/>
      <c r="PM219" s="98"/>
      <c r="PN219" s="98"/>
      <c r="PO219" s="98"/>
      <c r="PP219" s="98"/>
      <c r="PQ219" s="98"/>
      <c r="PR219" s="98"/>
      <c r="PS219" s="98"/>
      <c r="PT219" s="98"/>
      <c r="PU219" s="98"/>
      <c r="QT219" s="258">
        <v>213</v>
      </c>
      <c r="RD219" t="s">
        <v>39611</v>
      </c>
      <c r="RE219" t="s">
        <v>39612</v>
      </c>
    </row>
    <row r="220" spans="3:473" x14ac:dyDescent="0.3">
      <c r="C220" t="s">
        <v>39613</v>
      </c>
      <c r="D220" t="s">
        <v>39614</v>
      </c>
      <c r="E220" t="s">
        <v>39615</v>
      </c>
      <c r="AY220" t="s">
        <v>39460</v>
      </c>
      <c r="BT220" t="s">
        <v>39610</v>
      </c>
      <c r="BZ220" t="s">
        <v>39616</v>
      </c>
      <c r="GM220" t="s">
        <v>36362</v>
      </c>
      <c r="GN220" t="s">
        <v>34476</v>
      </c>
      <c r="GO220" t="s">
        <v>34476</v>
      </c>
      <c r="GP220" t="s">
        <v>34476</v>
      </c>
      <c r="GQ220" t="s">
        <v>34476</v>
      </c>
      <c r="GR220" t="s">
        <v>34476</v>
      </c>
      <c r="GS220" t="s">
        <v>34476</v>
      </c>
      <c r="GT220" t="s">
        <v>34476</v>
      </c>
      <c r="GU220" t="s">
        <v>38545</v>
      </c>
      <c r="GV220" t="s">
        <v>39617</v>
      </c>
      <c r="GW220" t="s">
        <v>34476</v>
      </c>
      <c r="GX220" t="s">
        <v>34476</v>
      </c>
      <c r="GY220" t="s">
        <v>34476</v>
      </c>
      <c r="GZ220" t="s">
        <v>34476</v>
      </c>
      <c r="HA220" t="s">
        <v>34476</v>
      </c>
      <c r="HB220" t="s">
        <v>34476</v>
      </c>
      <c r="PE220" s="98"/>
      <c r="PF220" s="98"/>
      <c r="PG220" s="98"/>
      <c r="PH220" s="98"/>
      <c r="PI220" s="98"/>
      <c r="PJ220" s="98"/>
      <c r="PK220" s="98"/>
      <c r="PL220" s="98"/>
      <c r="PM220" s="98"/>
      <c r="PN220" s="98"/>
      <c r="PO220" s="98"/>
      <c r="PP220" s="98"/>
      <c r="PQ220" s="98"/>
      <c r="PR220" s="98"/>
      <c r="PS220" s="98"/>
      <c r="PT220" s="98"/>
      <c r="PU220" s="98"/>
      <c r="QT220" s="259">
        <v>214</v>
      </c>
      <c r="RD220" t="s">
        <v>39618</v>
      </c>
      <c r="RE220" t="s">
        <v>36613</v>
      </c>
    </row>
    <row r="221" spans="3:473" x14ac:dyDescent="0.3">
      <c r="C221" t="s">
        <v>37605</v>
      </c>
      <c r="D221" t="s">
        <v>39619</v>
      </c>
      <c r="E221" t="s">
        <v>39620</v>
      </c>
      <c r="AY221" t="s">
        <v>39476</v>
      </c>
      <c r="BT221" t="s">
        <v>39616</v>
      </c>
      <c r="BZ221" t="s">
        <v>39621</v>
      </c>
      <c r="GM221" t="s">
        <v>36388</v>
      </c>
      <c r="GN221" t="s">
        <v>34476</v>
      </c>
      <c r="GO221" t="s">
        <v>34476</v>
      </c>
      <c r="GP221" t="s">
        <v>34476</v>
      </c>
      <c r="GQ221" t="s">
        <v>34476</v>
      </c>
      <c r="GR221" t="s">
        <v>34476</v>
      </c>
      <c r="GS221" t="s">
        <v>34476</v>
      </c>
      <c r="GT221" t="s">
        <v>34476</v>
      </c>
      <c r="GU221" t="s">
        <v>39622</v>
      </c>
      <c r="GV221" t="s">
        <v>39623</v>
      </c>
      <c r="GW221" t="s">
        <v>34476</v>
      </c>
      <c r="GX221" t="s">
        <v>34476</v>
      </c>
      <c r="GY221" t="s">
        <v>34476</v>
      </c>
      <c r="GZ221" t="s">
        <v>34476</v>
      </c>
      <c r="HA221" t="s">
        <v>34476</v>
      </c>
      <c r="HB221" t="s">
        <v>34476</v>
      </c>
      <c r="PE221" s="98"/>
      <c r="PF221" s="98"/>
      <c r="PG221" s="98"/>
      <c r="PH221" s="98"/>
      <c r="PI221" s="98"/>
      <c r="PJ221" s="98"/>
      <c r="PK221" s="98"/>
      <c r="PL221" s="98"/>
      <c r="PM221" s="98"/>
      <c r="PN221" s="98"/>
      <c r="PO221" s="98"/>
      <c r="PP221" s="98"/>
      <c r="PQ221" s="98"/>
      <c r="PR221" s="98"/>
      <c r="PS221" s="98"/>
      <c r="PT221" s="98"/>
      <c r="PU221" s="98"/>
      <c r="QT221" s="258">
        <v>215</v>
      </c>
      <c r="RD221" t="s">
        <v>39624</v>
      </c>
      <c r="RE221" t="s">
        <v>39625</v>
      </c>
    </row>
    <row r="222" spans="3:473" x14ac:dyDescent="0.3">
      <c r="C222" t="s">
        <v>39626</v>
      </c>
      <c r="D222" t="s">
        <v>39627</v>
      </c>
      <c r="E222" t="s">
        <v>38914</v>
      </c>
      <c r="AY222" t="s">
        <v>39628</v>
      </c>
      <c r="BT222" t="s">
        <v>39621</v>
      </c>
      <c r="BZ222" t="s">
        <v>39629</v>
      </c>
      <c r="GM222" t="s">
        <v>36415</v>
      </c>
      <c r="GN222" t="s">
        <v>34476</v>
      </c>
      <c r="GO222" t="s">
        <v>34476</v>
      </c>
      <c r="GP222" t="s">
        <v>34476</v>
      </c>
      <c r="GQ222" t="s">
        <v>34476</v>
      </c>
      <c r="GR222" t="s">
        <v>34476</v>
      </c>
      <c r="GS222" t="s">
        <v>34476</v>
      </c>
      <c r="GT222" t="s">
        <v>34476</v>
      </c>
      <c r="GU222" t="s">
        <v>39630</v>
      </c>
      <c r="GV222" t="s">
        <v>39631</v>
      </c>
      <c r="GW222" t="s">
        <v>34476</v>
      </c>
      <c r="GX222" t="s">
        <v>34476</v>
      </c>
      <c r="GY222" t="s">
        <v>34476</v>
      </c>
      <c r="GZ222" t="s">
        <v>34476</v>
      </c>
      <c r="HA222" t="s">
        <v>34476</v>
      </c>
      <c r="HB222" t="s">
        <v>34476</v>
      </c>
      <c r="PE222" s="98"/>
      <c r="PF222" s="98"/>
      <c r="PG222" s="98"/>
      <c r="PH222" s="98"/>
      <c r="PI222" s="98"/>
      <c r="PJ222" s="98"/>
      <c r="PK222" s="98"/>
      <c r="PL222" s="98"/>
      <c r="PM222" s="98"/>
      <c r="PN222" s="98"/>
      <c r="PO222" s="98"/>
      <c r="PP222" s="98"/>
      <c r="PQ222" s="98"/>
      <c r="PR222" s="98"/>
      <c r="PS222" s="98"/>
      <c r="PT222" s="98"/>
      <c r="PU222" s="98"/>
      <c r="QT222" s="259">
        <v>216</v>
      </c>
      <c r="RD222" t="s">
        <v>39632</v>
      </c>
      <c r="RE222" t="s">
        <v>39633</v>
      </c>
    </row>
    <row r="223" spans="3:473" x14ac:dyDescent="0.3">
      <c r="C223" t="s">
        <v>39634</v>
      </c>
      <c r="D223" t="s">
        <v>39635</v>
      </c>
      <c r="E223" t="s">
        <v>39636</v>
      </c>
      <c r="AY223" t="s">
        <v>39508</v>
      </c>
      <c r="BT223" t="s">
        <v>39629</v>
      </c>
      <c r="BZ223" t="s">
        <v>39637</v>
      </c>
      <c r="GM223" t="s">
        <v>36436</v>
      </c>
      <c r="GN223" t="s">
        <v>34476</v>
      </c>
      <c r="GO223" t="s">
        <v>34476</v>
      </c>
      <c r="GP223" t="s">
        <v>34476</v>
      </c>
      <c r="GQ223" t="s">
        <v>34476</v>
      </c>
      <c r="GR223" t="s">
        <v>34476</v>
      </c>
      <c r="GS223" t="s">
        <v>34476</v>
      </c>
      <c r="GT223" t="s">
        <v>34476</v>
      </c>
      <c r="GU223" t="s">
        <v>39638</v>
      </c>
      <c r="GV223" t="s">
        <v>36799</v>
      </c>
      <c r="GW223" t="s">
        <v>34476</v>
      </c>
      <c r="GX223" t="s">
        <v>34476</v>
      </c>
      <c r="GY223" t="s">
        <v>34476</v>
      </c>
      <c r="GZ223" t="s">
        <v>34476</v>
      </c>
      <c r="HA223" t="s">
        <v>34476</v>
      </c>
      <c r="HB223" t="s">
        <v>34476</v>
      </c>
      <c r="PE223" s="98"/>
      <c r="PF223" s="98"/>
      <c r="PG223" s="98"/>
      <c r="PH223" s="98"/>
      <c r="PI223" s="98"/>
      <c r="PJ223" s="98"/>
      <c r="PK223" s="98"/>
      <c r="PL223" s="98"/>
      <c r="PM223" s="98"/>
      <c r="PN223" s="98"/>
      <c r="PO223" s="98"/>
      <c r="PP223" s="98"/>
      <c r="PQ223" s="98"/>
      <c r="PR223" s="98"/>
      <c r="PS223" s="98"/>
      <c r="PT223" s="98"/>
      <c r="PU223" s="98"/>
      <c r="QT223" s="258">
        <v>217</v>
      </c>
      <c r="RD223" t="s">
        <v>39639</v>
      </c>
      <c r="RE223" t="s">
        <v>36512</v>
      </c>
    </row>
    <row r="224" spans="3:473" x14ac:dyDescent="0.3">
      <c r="C224" t="s">
        <v>39640</v>
      </c>
      <c r="D224" t="s">
        <v>39641</v>
      </c>
      <c r="E224" t="s">
        <v>39642</v>
      </c>
      <c r="AY224" t="s">
        <v>39523</v>
      </c>
      <c r="BT224" t="s">
        <v>39637</v>
      </c>
      <c r="BZ224" t="s">
        <v>39643</v>
      </c>
      <c r="GM224" t="s">
        <v>36459</v>
      </c>
      <c r="GN224" t="s">
        <v>34476</v>
      </c>
      <c r="GO224" t="s">
        <v>34476</v>
      </c>
      <c r="GP224" t="s">
        <v>34476</v>
      </c>
      <c r="GQ224" t="s">
        <v>34476</v>
      </c>
      <c r="GR224" t="s">
        <v>34476</v>
      </c>
      <c r="GS224" t="s">
        <v>34476</v>
      </c>
      <c r="GT224" t="s">
        <v>34476</v>
      </c>
      <c r="GU224" t="s">
        <v>39644</v>
      </c>
      <c r="GV224" t="s">
        <v>37658</v>
      </c>
      <c r="GW224" t="s">
        <v>34476</v>
      </c>
      <c r="GX224" t="s">
        <v>34476</v>
      </c>
      <c r="GY224" t="s">
        <v>34476</v>
      </c>
      <c r="GZ224" t="s">
        <v>34476</v>
      </c>
      <c r="HA224" t="s">
        <v>34476</v>
      </c>
      <c r="HB224" t="s">
        <v>34476</v>
      </c>
      <c r="PE224" s="98"/>
      <c r="PF224" s="98"/>
      <c r="PG224" s="98"/>
      <c r="PH224" s="98"/>
      <c r="PI224" s="98"/>
      <c r="PJ224" s="98"/>
      <c r="PK224" s="98"/>
      <c r="PL224" s="98"/>
      <c r="PM224" s="98"/>
      <c r="PN224" s="98"/>
      <c r="PO224" s="98"/>
      <c r="PP224" s="98"/>
      <c r="PQ224" s="98"/>
      <c r="PR224" s="98"/>
      <c r="PS224" s="98"/>
      <c r="PT224" s="98"/>
      <c r="PU224" s="98"/>
      <c r="QT224" s="259">
        <v>218</v>
      </c>
      <c r="RD224" t="s">
        <v>39645</v>
      </c>
      <c r="RE224" t="s">
        <v>39646</v>
      </c>
    </row>
    <row r="225" spans="3:473" x14ac:dyDescent="0.3">
      <c r="C225" t="s">
        <v>39647</v>
      </c>
      <c r="D225" t="s">
        <v>39648</v>
      </c>
      <c r="E225" t="s">
        <v>39649</v>
      </c>
      <c r="AY225" t="s">
        <v>39537</v>
      </c>
      <c r="BT225" t="s">
        <v>39643</v>
      </c>
      <c r="BZ225" t="s">
        <v>39650</v>
      </c>
      <c r="GM225" t="s">
        <v>36483</v>
      </c>
      <c r="GN225" t="s">
        <v>34476</v>
      </c>
      <c r="GO225" t="s">
        <v>34476</v>
      </c>
      <c r="GP225" t="s">
        <v>34476</v>
      </c>
      <c r="GQ225" t="s">
        <v>34476</v>
      </c>
      <c r="GR225" t="s">
        <v>34476</v>
      </c>
      <c r="GS225" t="s">
        <v>34476</v>
      </c>
      <c r="GT225" t="s">
        <v>34476</v>
      </c>
      <c r="GU225" t="s">
        <v>39651</v>
      </c>
      <c r="GV225" t="s">
        <v>36821</v>
      </c>
      <c r="GW225" t="s">
        <v>34476</v>
      </c>
      <c r="GX225" t="s">
        <v>34476</v>
      </c>
      <c r="GY225" t="s">
        <v>34476</v>
      </c>
      <c r="GZ225" t="s">
        <v>34476</v>
      </c>
      <c r="HA225" t="s">
        <v>34476</v>
      </c>
      <c r="HB225" t="s">
        <v>34476</v>
      </c>
      <c r="PE225" s="98"/>
      <c r="PF225" s="98"/>
      <c r="PG225" s="98"/>
      <c r="PH225" s="98"/>
      <c r="PI225" s="98"/>
      <c r="PJ225" s="98"/>
      <c r="PK225" s="98"/>
      <c r="PL225" s="98"/>
      <c r="PM225" s="98"/>
      <c r="PN225" s="98"/>
      <c r="PO225" s="98"/>
      <c r="PP225" s="98"/>
      <c r="PQ225" s="98"/>
      <c r="PR225" s="98"/>
      <c r="PS225" s="98"/>
      <c r="PT225" s="98"/>
      <c r="PU225" s="98"/>
      <c r="QT225" s="258">
        <v>219</v>
      </c>
      <c r="RD225" t="s">
        <v>39652</v>
      </c>
      <c r="RE225" t="s">
        <v>36827</v>
      </c>
    </row>
    <row r="226" spans="3:473" x14ac:dyDescent="0.3">
      <c r="AY226" t="s">
        <v>39552</v>
      </c>
      <c r="BT226" t="s">
        <v>39650</v>
      </c>
      <c r="BZ226" t="s">
        <v>39653</v>
      </c>
      <c r="GM226" t="s">
        <v>39654</v>
      </c>
      <c r="GN226" t="s">
        <v>34476</v>
      </c>
      <c r="GO226" t="s">
        <v>34476</v>
      </c>
      <c r="GP226" t="s">
        <v>34476</v>
      </c>
      <c r="GQ226" t="s">
        <v>34476</v>
      </c>
      <c r="GR226" t="s">
        <v>34476</v>
      </c>
      <c r="GS226" t="s">
        <v>34476</v>
      </c>
      <c r="GT226" t="s">
        <v>34476</v>
      </c>
      <c r="GU226" t="s">
        <v>39584</v>
      </c>
      <c r="GV226" t="s">
        <v>34476</v>
      </c>
      <c r="GW226" t="s">
        <v>34476</v>
      </c>
      <c r="GX226" t="s">
        <v>34476</v>
      </c>
      <c r="GY226" t="s">
        <v>34476</v>
      </c>
      <c r="GZ226" t="s">
        <v>34476</v>
      </c>
      <c r="HA226" t="s">
        <v>34476</v>
      </c>
      <c r="HB226" t="s">
        <v>34476</v>
      </c>
      <c r="PE226" s="98"/>
      <c r="PF226" s="98"/>
      <c r="PG226" s="98"/>
      <c r="PH226" s="98"/>
      <c r="PI226" s="98"/>
      <c r="PJ226" s="98"/>
      <c r="PK226" s="98"/>
      <c r="PL226" s="98"/>
      <c r="PM226" s="98"/>
      <c r="PN226" s="98"/>
      <c r="PO226" s="98"/>
      <c r="PP226" s="98"/>
      <c r="PQ226" s="98"/>
      <c r="PR226" s="98"/>
      <c r="PS226" s="98"/>
      <c r="PT226" s="98"/>
      <c r="PU226" s="98"/>
      <c r="QT226" s="259">
        <v>220</v>
      </c>
      <c r="RD226" t="s">
        <v>39655</v>
      </c>
      <c r="RE226" t="s">
        <v>36964</v>
      </c>
    </row>
    <row r="227" spans="3:473" x14ac:dyDescent="0.3">
      <c r="AY227" t="s">
        <v>39566</v>
      </c>
      <c r="BT227" t="s">
        <v>39653</v>
      </c>
      <c r="BZ227" t="s">
        <v>39656</v>
      </c>
      <c r="GM227" t="s">
        <v>36504</v>
      </c>
      <c r="GN227" t="s">
        <v>34476</v>
      </c>
      <c r="GO227" t="s">
        <v>34476</v>
      </c>
      <c r="GP227" t="s">
        <v>34476</v>
      </c>
      <c r="GQ227" t="s">
        <v>34476</v>
      </c>
      <c r="GR227" t="s">
        <v>34476</v>
      </c>
      <c r="GS227" t="s">
        <v>34476</v>
      </c>
      <c r="GT227" t="s">
        <v>34476</v>
      </c>
      <c r="GU227" t="s">
        <v>36746</v>
      </c>
      <c r="GV227" t="s">
        <v>34476</v>
      </c>
      <c r="GW227" t="s">
        <v>34476</v>
      </c>
      <c r="GX227" t="s">
        <v>34476</v>
      </c>
      <c r="GY227" t="s">
        <v>34476</v>
      </c>
      <c r="GZ227" t="s">
        <v>34476</v>
      </c>
      <c r="HA227" t="s">
        <v>34476</v>
      </c>
      <c r="HB227" t="s">
        <v>34476</v>
      </c>
      <c r="PE227" s="98"/>
      <c r="PF227" s="98"/>
      <c r="PG227" s="98"/>
      <c r="PH227" s="98"/>
      <c r="PI227" s="98"/>
      <c r="PJ227" s="98"/>
      <c r="PK227" s="98"/>
      <c r="PL227" s="98"/>
      <c r="PM227" s="98"/>
      <c r="PN227" s="98"/>
      <c r="PO227" s="98"/>
      <c r="PP227" s="98"/>
      <c r="PQ227" s="98"/>
      <c r="PR227" s="98"/>
      <c r="PS227" s="98"/>
      <c r="PT227" s="98"/>
      <c r="PU227" s="98"/>
      <c r="QT227" s="258">
        <v>221</v>
      </c>
      <c r="RD227" t="s">
        <v>39657</v>
      </c>
      <c r="RE227" t="s">
        <v>39658</v>
      </c>
    </row>
    <row r="228" spans="3:473" x14ac:dyDescent="0.3">
      <c r="BT228" t="s">
        <v>39656</v>
      </c>
      <c r="BZ228" t="s">
        <v>39659</v>
      </c>
      <c r="GM228" t="s">
        <v>36530</v>
      </c>
      <c r="GN228" t="s">
        <v>34476</v>
      </c>
      <c r="GO228" t="s">
        <v>34476</v>
      </c>
      <c r="GP228" t="s">
        <v>34476</v>
      </c>
      <c r="GQ228" t="s">
        <v>34476</v>
      </c>
      <c r="GR228" t="s">
        <v>34476</v>
      </c>
      <c r="GS228" t="s">
        <v>34476</v>
      </c>
      <c r="GT228" t="s">
        <v>34476</v>
      </c>
      <c r="GU228" t="s">
        <v>38583</v>
      </c>
      <c r="GV228" t="s">
        <v>34476</v>
      </c>
      <c r="GW228" t="s">
        <v>34476</v>
      </c>
      <c r="GX228" t="s">
        <v>34476</v>
      </c>
      <c r="GY228" t="s">
        <v>34476</v>
      </c>
      <c r="GZ228" t="s">
        <v>34476</v>
      </c>
      <c r="HA228" t="s">
        <v>34476</v>
      </c>
      <c r="HB228" t="s">
        <v>34476</v>
      </c>
      <c r="PD228" s="98"/>
      <c r="PE228" s="98"/>
      <c r="PF228" s="98"/>
      <c r="PG228" s="98"/>
      <c r="PH228" s="98"/>
      <c r="PI228" s="98"/>
      <c r="PJ228" s="98"/>
      <c r="PK228" s="98"/>
      <c r="PL228" s="98"/>
      <c r="PM228" s="98"/>
      <c r="PN228" s="98"/>
      <c r="PO228" s="98"/>
      <c r="PP228" s="98"/>
      <c r="PQ228" s="98"/>
      <c r="PR228" s="98"/>
      <c r="PS228" s="98"/>
      <c r="PT228" s="98"/>
      <c r="QT228" s="259">
        <v>222</v>
      </c>
      <c r="RD228" t="s">
        <v>39660</v>
      </c>
      <c r="RE228" t="s">
        <v>35029</v>
      </c>
    </row>
    <row r="229" spans="3:473" x14ac:dyDescent="0.3">
      <c r="BT229" t="s">
        <v>39659</v>
      </c>
      <c r="BZ229" t="s">
        <v>39661</v>
      </c>
      <c r="GM229" t="s">
        <v>36550</v>
      </c>
      <c r="GN229" t="s">
        <v>34476</v>
      </c>
      <c r="GO229" t="s">
        <v>34476</v>
      </c>
      <c r="GP229" t="s">
        <v>34476</v>
      </c>
      <c r="GQ229" t="s">
        <v>34476</v>
      </c>
      <c r="GR229" t="s">
        <v>34476</v>
      </c>
      <c r="GS229" t="s">
        <v>34476</v>
      </c>
      <c r="GT229" t="s">
        <v>34476</v>
      </c>
      <c r="GU229" t="s">
        <v>38602</v>
      </c>
      <c r="GV229" t="s">
        <v>34476</v>
      </c>
      <c r="GW229" t="s">
        <v>34476</v>
      </c>
      <c r="GX229" t="s">
        <v>34476</v>
      </c>
      <c r="GY229" t="s">
        <v>34476</v>
      </c>
      <c r="GZ229" t="s">
        <v>34476</v>
      </c>
      <c r="HA229" t="s">
        <v>34476</v>
      </c>
      <c r="HB229" t="s">
        <v>34476</v>
      </c>
      <c r="PD229" s="98"/>
      <c r="PE229" s="98"/>
      <c r="PF229" s="98"/>
      <c r="PG229" s="98"/>
      <c r="PH229" s="98"/>
      <c r="PI229" s="98"/>
      <c r="PJ229" s="98"/>
      <c r="PK229" s="98"/>
      <c r="PL229" s="98"/>
      <c r="PM229" s="98"/>
      <c r="PN229" s="98"/>
      <c r="PO229" s="98"/>
      <c r="PP229" s="98"/>
      <c r="PQ229" s="98"/>
      <c r="PR229" s="98"/>
      <c r="PS229" s="98"/>
      <c r="PT229" s="98"/>
      <c r="QT229" s="258">
        <v>223</v>
      </c>
      <c r="RD229" t="s">
        <v>39662</v>
      </c>
      <c r="RE229" t="s">
        <v>39663</v>
      </c>
    </row>
    <row r="230" spans="3:473" x14ac:dyDescent="0.3">
      <c r="BT230" t="s">
        <v>39661</v>
      </c>
      <c r="BZ230" t="s">
        <v>39664</v>
      </c>
      <c r="GM230" t="s">
        <v>36578</v>
      </c>
      <c r="GN230" t="s">
        <v>34476</v>
      </c>
      <c r="GO230" t="s">
        <v>34476</v>
      </c>
      <c r="GP230" t="s">
        <v>34476</v>
      </c>
      <c r="GQ230" t="s">
        <v>34476</v>
      </c>
      <c r="GR230" t="s">
        <v>34476</v>
      </c>
      <c r="GS230" t="s">
        <v>34476</v>
      </c>
      <c r="GT230" t="s">
        <v>34476</v>
      </c>
      <c r="GU230" t="s">
        <v>38618</v>
      </c>
      <c r="GV230" t="s">
        <v>34476</v>
      </c>
      <c r="GW230" t="s">
        <v>34476</v>
      </c>
      <c r="GX230" t="s">
        <v>34476</v>
      </c>
      <c r="GY230" t="s">
        <v>34476</v>
      </c>
      <c r="GZ230" t="s">
        <v>34476</v>
      </c>
      <c r="HA230" t="s">
        <v>34476</v>
      </c>
      <c r="HB230" t="s">
        <v>34476</v>
      </c>
      <c r="PD230" s="98"/>
      <c r="PE230" s="98"/>
      <c r="PF230" s="98"/>
      <c r="PG230" s="98"/>
      <c r="PH230" s="98"/>
      <c r="PI230" s="98"/>
      <c r="PJ230" s="98"/>
      <c r="PK230" s="98"/>
      <c r="PL230" s="98"/>
      <c r="PM230" s="98"/>
      <c r="PN230" s="98"/>
      <c r="PO230" s="98"/>
      <c r="PP230" s="98"/>
      <c r="PQ230" s="98"/>
      <c r="PR230" s="98"/>
      <c r="PS230" s="98"/>
      <c r="PT230" s="98"/>
      <c r="QT230" s="259">
        <v>224</v>
      </c>
      <c r="RD230" t="s">
        <v>39665</v>
      </c>
      <c r="RE230" t="s">
        <v>39666</v>
      </c>
    </row>
    <row r="231" spans="3:473" x14ac:dyDescent="0.3">
      <c r="BT231" t="s">
        <v>39664</v>
      </c>
      <c r="BZ231" t="s">
        <v>39667</v>
      </c>
      <c r="GM231" t="s">
        <v>36604</v>
      </c>
      <c r="GN231" t="s">
        <v>34476</v>
      </c>
      <c r="GO231" t="s">
        <v>34476</v>
      </c>
      <c r="GP231" t="s">
        <v>34476</v>
      </c>
      <c r="GQ231" t="s">
        <v>34476</v>
      </c>
      <c r="GR231" t="s">
        <v>34476</v>
      </c>
      <c r="GS231" t="s">
        <v>34476</v>
      </c>
      <c r="GT231" t="s">
        <v>34476</v>
      </c>
      <c r="GU231" t="s">
        <v>39668</v>
      </c>
      <c r="GV231" t="s">
        <v>34476</v>
      </c>
      <c r="GW231" t="s">
        <v>34476</v>
      </c>
      <c r="GX231" t="s">
        <v>34476</v>
      </c>
      <c r="GY231" t="s">
        <v>34476</v>
      </c>
      <c r="GZ231" t="s">
        <v>34476</v>
      </c>
      <c r="HA231" t="s">
        <v>34476</v>
      </c>
      <c r="HB231" t="s">
        <v>34476</v>
      </c>
      <c r="PD231" s="98"/>
      <c r="PE231" s="98"/>
      <c r="PF231" s="98"/>
      <c r="PG231" s="98"/>
      <c r="PH231" s="98"/>
      <c r="PI231" s="98"/>
      <c r="PJ231" s="98"/>
      <c r="PK231" s="98"/>
      <c r="PL231" s="98"/>
      <c r="PM231" s="98"/>
      <c r="PN231" s="98"/>
      <c r="PO231" s="98"/>
      <c r="PP231" s="98"/>
      <c r="PQ231" s="98"/>
      <c r="PR231" s="98"/>
      <c r="PS231" s="98"/>
      <c r="PT231" s="98"/>
      <c r="QT231" s="258">
        <v>225</v>
      </c>
      <c r="RD231" t="s">
        <v>39669</v>
      </c>
      <c r="RE231" t="s">
        <v>35639</v>
      </c>
    </row>
    <row r="232" spans="3:473" x14ac:dyDescent="0.3">
      <c r="BT232" t="s">
        <v>39667</v>
      </c>
      <c r="BZ232" t="s">
        <v>39670</v>
      </c>
      <c r="GM232" t="s">
        <v>36633</v>
      </c>
      <c r="GN232" t="s">
        <v>34476</v>
      </c>
      <c r="GO232" t="s">
        <v>34476</v>
      </c>
      <c r="GP232" t="s">
        <v>34476</v>
      </c>
      <c r="GQ232" t="s">
        <v>34476</v>
      </c>
      <c r="GR232" t="s">
        <v>34476</v>
      </c>
      <c r="GS232" t="s">
        <v>34476</v>
      </c>
      <c r="GT232" t="s">
        <v>34476</v>
      </c>
      <c r="GU232" t="s">
        <v>39671</v>
      </c>
      <c r="GV232" t="s">
        <v>34476</v>
      </c>
      <c r="GW232" t="s">
        <v>34476</v>
      </c>
      <c r="GX232" t="s">
        <v>34476</v>
      </c>
      <c r="GY232" t="s">
        <v>34476</v>
      </c>
      <c r="GZ232" t="s">
        <v>34476</v>
      </c>
      <c r="HA232" t="s">
        <v>34476</v>
      </c>
      <c r="HB232" t="s">
        <v>34476</v>
      </c>
      <c r="PD232" s="98"/>
      <c r="PE232" s="98"/>
      <c r="PF232" s="98"/>
      <c r="PG232" s="98"/>
      <c r="PH232" s="98"/>
      <c r="PI232" s="98"/>
      <c r="PJ232" s="98"/>
      <c r="PK232" s="98"/>
      <c r="PL232" s="98"/>
      <c r="PM232" s="98"/>
      <c r="PN232" s="98"/>
      <c r="PO232" s="98"/>
      <c r="PP232" s="98"/>
      <c r="PQ232" s="98"/>
      <c r="PR232" s="98"/>
      <c r="PS232" s="98"/>
      <c r="PT232" s="98"/>
      <c r="QT232" s="259">
        <v>226</v>
      </c>
      <c r="RD232" t="s">
        <v>39672</v>
      </c>
      <c r="RE232" t="s">
        <v>39673</v>
      </c>
    </row>
    <row r="233" spans="3:473" x14ac:dyDescent="0.3">
      <c r="BT233" t="s">
        <v>39670</v>
      </c>
      <c r="BZ233" t="s">
        <v>39674</v>
      </c>
      <c r="GM233" t="s">
        <v>36659</v>
      </c>
      <c r="GN233" t="s">
        <v>34476</v>
      </c>
      <c r="GO233" t="s">
        <v>34476</v>
      </c>
      <c r="GP233" t="s">
        <v>34476</v>
      </c>
      <c r="GQ233" t="s">
        <v>34476</v>
      </c>
      <c r="GR233" t="s">
        <v>34476</v>
      </c>
      <c r="GS233" t="s">
        <v>34476</v>
      </c>
      <c r="GT233" t="s">
        <v>34476</v>
      </c>
      <c r="GU233" t="s">
        <v>39675</v>
      </c>
      <c r="GV233" t="s">
        <v>34476</v>
      </c>
      <c r="GW233" t="s">
        <v>34476</v>
      </c>
      <c r="GX233" t="s">
        <v>34476</v>
      </c>
      <c r="GY233" t="s">
        <v>34476</v>
      </c>
      <c r="GZ233" t="s">
        <v>34476</v>
      </c>
      <c r="HA233" t="s">
        <v>34476</v>
      </c>
      <c r="HB233" t="s">
        <v>34476</v>
      </c>
      <c r="PD233" s="98"/>
      <c r="PE233" s="98"/>
      <c r="PF233" s="98"/>
      <c r="PG233" s="98"/>
      <c r="PH233" s="98"/>
      <c r="PI233" s="98"/>
      <c r="PJ233" s="98"/>
      <c r="PK233" s="98"/>
      <c r="PL233" s="98"/>
      <c r="PM233" s="98"/>
      <c r="PN233" s="98"/>
      <c r="PO233" s="98"/>
      <c r="PP233" s="98"/>
      <c r="PQ233" s="98"/>
      <c r="PR233" s="98"/>
      <c r="PS233" s="98"/>
      <c r="PT233" s="98"/>
      <c r="QT233" s="258">
        <v>227</v>
      </c>
      <c r="RD233" t="s">
        <v>39676</v>
      </c>
      <c r="RE233" t="s">
        <v>39677</v>
      </c>
    </row>
    <row r="234" spans="3:473" x14ac:dyDescent="0.3">
      <c r="BT234" t="s">
        <v>39674</v>
      </c>
      <c r="BZ234" t="s">
        <v>39678</v>
      </c>
      <c r="GM234" t="s">
        <v>36687</v>
      </c>
      <c r="GN234" t="s">
        <v>34476</v>
      </c>
      <c r="GO234" t="s">
        <v>34476</v>
      </c>
      <c r="GP234" t="s">
        <v>34476</v>
      </c>
      <c r="GQ234" t="s">
        <v>34476</v>
      </c>
      <c r="GR234" t="s">
        <v>34476</v>
      </c>
      <c r="GS234" t="s">
        <v>34476</v>
      </c>
      <c r="GT234" t="s">
        <v>34476</v>
      </c>
      <c r="GU234" t="s">
        <v>39679</v>
      </c>
      <c r="GV234" t="s">
        <v>34476</v>
      </c>
      <c r="GW234" t="s">
        <v>34476</v>
      </c>
      <c r="GX234" t="s">
        <v>34476</v>
      </c>
      <c r="GY234" t="s">
        <v>34476</v>
      </c>
      <c r="GZ234" t="s">
        <v>34476</v>
      </c>
      <c r="HA234" t="s">
        <v>34476</v>
      </c>
      <c r="HB234" t="s">
        <v>34476</v>
      </c>
      <c r="PD234" s="98"/>
      <c r="PE234" s="98"/>
      <c r="PF234" s="98"/>
      <c r="PG234" s="98"/>
      <c r="PH234" s="98"/>
      <c r="PI234" s="98"/>
      <c r="PJ234" s="98"/>
      <c r="PK234" s="98"/>
      <c r="PL234" s="98"/>
      <c r="PM234" s="98"/>
      <c r="PN234" s="98"/>
      <c r="PO234" s="98"/>
      <c r="PP234" s="98"/>
      <c r="PQ234" s="98"/>
      <c r="PR234" s="98"/>
      <c r="PS234" s="98"/>
      <c r="PT234" s="98"/>
      <c r="QT234" s="259">
        <v>228</v>
      </c>
      <c r="RD234" t="s">
        <v>39680</v>
      </c>
      <c r="RE234" t="s">
        <v>39681</v>
      </c>
    </row>
    <row r="235" spans="3:473" x14ac:dyDescent="0.3">
      <c r="BT235" t="s">
        <v>39678</v>
      </c>
      <c r="BZ235" t="s">
        <v>39682</v>
      </c>
      <c r="GM235" t="s">
        <v>36715</v>
      </c>
      <c r="GN235" t="s">
        <v>34476</v>
      </c>
      <c r="GO235" t="s">
        <v>34476</v>
      </c>
      <c r="GP235" t="s">
        <v>34476</v>
      </c>
      <c r="GQ235" t="s">
        <v>34476</v>
      </c>
      <c r="GR235" t="s">
        <v>34476</v>
      </c>
      <c r="GS235" t="s">
        <v>34476</v>
      </c>
      <c r="GT235" t="s">
        <v>34476</v>
      </c>
      <c r="GU235" t="s">
        <v>39683</v>
      </c>
      <c r="GV235" t="s">
        <v>34476</v>
      </c>
      <c r="GW235" t="s">
        <v>34476</v>
      </c>
      <c r="GX235" t="s">
        <v>34476</v>
      </c>
      <c r="GY235" t="s">
        <v>34476</v>
      </c>
      <c r="GZ235" t="s">
        <v>34476</v>
      </c>
      <c r="HA235" t="s">
        <v>34476</v>
      </c>
      <c r="HB235" t="s">
        <v>34476</v>
      </c>
      <c r="PD235" s="98"/>
      <c r="PE235" s="98"/>
      <c r="PF235" s="98"/>
      <c r="PG235" s="98"/>
      <c r="PH235" s="98"/>
      <c r="PI235" s="98"/>
      <c r="PJ235" s="98"/>
      <c r="PK235" s="98"/>
      <c r="PL235" s="98"/>
      <c r="PM235" s="98"/>
      <c r="PN235" s="98"/>
      <c r="PO235" s="98"/>
      <c r="PP235" s="98"/>
      <c r="PQ235" s="98"/>
      <c r="PR235" s="98"/>
      <c r="PS235" s="98"/>
      <c r="PT235" s="98"/>
      <c r="QT235" s="258">
        <v>229</v>
      </c>
      <c r="RD235" t="s">
        <v>39684</v>
      </c>
      <c r="RE235" t="s">
        <v>39685</v>
      </c>
    </row>
    <row r="236" spans="3:473" x14ac:dyDescent="0.3">
      <c r="BT236" t="s">
        <v>39682</v>
      </c>
      <c r="BZ236" t="s">
        <v>39686</v>
      </c>
      <c r="GM236" t="s">
        <v>36744</v>
      </c>
      <c r="GN236" t="s">
        <v>34476</v>
      </c>
      <c r="GO236" t="s">
        <v>34476</v>
      </c>
      <c r="GP236" t="s">
        <v>34476</v>
      </c>
      <c r="GQ236" t="s">
        <v>34476</v>
      </c>
      <c r="GR236" t="s">
        <v>34476</v>
      </c>
      <c r="GS236" t="s">
        <v>34476</v>
      </c>
      <c r="GT236" t="s">
        <v>34476</v>
      </c>
      <c r="GU236" t="s">
        <v>38636</v>
      </c>
      <c r="GV236" t="s">
        <v>34476</v>
      </c>
      <c r="GW236" t="s">
        <v>34476</v>
      </c>
      <c r="GX236" t="s">
        <v>34476</v>
      </c>
      <c r="GY236" t="s">
        <v>34476</v>
      </c>
      <c r="GZ236" t="s">
        <v>34476</v>
      </c>
      <c r="HA236" t="s">
        <v>34476</v>
      </c>
      <c r="HB236" t="s">
        <v>34476</v>
      </c>
      <c r="PD236" s="98"/>
      <c r="PE236" s="98"/>
      <c r="PF236" s="98"/>
      <c r="PG236" s="98"/>
      <c r="PH236" s="98"/>
      <c r="PI236" s="98"/>
      <c r="PJ236" s="98"/>
      <c r="PK236" s="98"/>
      <c r="PL236" s="98"/>
      <c r="PM236" s="98"/>
      <c r="PN236" s="98"/>
      <c r="PO236" s="98"/>
      <c r="PP236" s="98"/>
      <c r="PQ236" s="98"/>
      <c r="PR236" s="98"/>
      <c r="PS236" s="98"/>
      <c r="PT236" s="98"/>
      <c r="QT236" s="259">
        <v>230</v>
      </c>
      <c r="RD236" t="s">
        <v>39687</v>
      </c>
      <c r="RE236" t="s">
        <v>39688</v>
      </c>
    </row>
    <row r="237" spans="3:473" x14ac:dyDescent="0.3">
      <c r="BT237" t="s">
        <v>39686</v>
      </c>
      <c r="BZ237" t="s">
        <v>39689</v>
      </c>
      <c r="GM237" t="s">
        <v>36773</v>
      </c>
      <c r="GN237" t="s">
        <v>34476</v>
      </c>
      <c r="GO237" t="s">
        <v>34476</v>
      </c>
      <c r="GP237" t="s">
        <v>34476</v>
      </c>
      <c r="GQ237" t="s">
        <v>34476</v>
      </c>
      <c r="GR237" t="s">
        <v>34476</v>
      </c>
      <c r="GS237" t="s">
        <v>34476</v>
      </c>
      <c r="GT237" t="s">
        <v>34476</v>
      </c>
      <c r="GU237" t="s">
        <v>36776</v>
      </c>
      <c r="GV237" t="s">
        <v>34476</v>
      </c>
      <c r="GW237" t="s">
        <v>34476</v>
      </c>
      <c r="GX237" t="s">
        <v>34476</v>
      </c>
      <c r="GY237" t="s">
        <v>34476</v>
      </c>
      <c r="GZ237" t="s">
        <v>34476</v>
      </c>
      <c r="HA237" t="s">
        <v>34476</v>
      </c>
      <c r="HB237" t="s">
        <v>34476</v>
      </c>
      <c r="PD237" s="98"/>
      <c r="PE237" s="98"/>
      <c r="PF237" s="98"/>
      <c r="PG237" s="98"/>
      <c r="PH237" s="98"/>
      <c r="PI237" s="98"/>
      <c r="PJ237" s="98"/>
      <c r="PK237" s="98"/>
      <c r="PL237" s="98"/>
      <c r="PM237" s="98"/>
      <c r="PN237" s="98"/>
      <c r="PO237" s="98"/>
      <c r="PP237" s="98"/>
      <c r="PQ237" s="98"/>
      <c r="PR237" s="98"/>
      <c r="PS237" s="98"/>
      <c r="PT237" s="98"/>
      <c r="QT237" s="258">
        <v>231</v>
      </c>
      <c r="RD237" t="s">
        <v>39690</v>
      </c>
      <c r="RE237" t="s">
        <v>34726</v>
      </c>
    </row>
    <row r="238" spans="3:473" x14ac:dyDescent="0.3">
      <c r="BT238" t="s">
        <v>39689</v>
      </c>
      <c r="BZ238" t="s">
        <v>39691</v>
      </c>
      <c r="GM238" t="s">
        <v>36796</v>
      </c>
      <c r="GN238" t="s">
        <v>34476</v>
      </c>
      <c r="GO238" t="s">
        <v>34476</v>
      </c>
      <c r="GP238" t="s">
        <v>34476</v>
      </c>
      <c r="GQ238" t="s">
        <v>34476</v>
      </c>
      <c r="GR238" t="s">
        <v>34476</v>
      </c>
      <c r="GS238" t="s">
        <v>34476</v>
      </c>
      <c r="GT238" t="s">
        <v>34476</v>
      </c>
      <c r="GU238" t="s">
        <v>38667</v>
      </c>
      <c r="GV238" t="s">
        <v>34476</v>
      </c>
      <c r="GW238" t="s">
        <v>34476</v>
      </c>
      <c r="GX238" t="s">
        <v>34476</v>
      </c>
      <c r="GY238" t="s">
        <v>34476</v>
      </c>
      <c r="GZ238" t="s">
        <v>34476</v>
      </c>
      <c r="HA238" t="s">
        <v>34476</v>
      </c>
      <c r="HB238" t="s">
        <v>34476</v>
      </c>
      <c r="PD238" s="98"/>
      <c r="PE238" s="98"/>
      <c r="PF238" s="98"/>
      <c r="PG238" s="98"/>
      <c r="PH238" s="98"/>
      <c r="PI238" s="98"/>
      <c r="PJ238" s="98"/>
      <c r="PK238" s="98"/>
      <c r="PL238" s="98"/>
      <c r="PM238" s="98"/>
      <c r="PN238" s="98"/>
      <c r="PO238" s="98"/>
      <c r="PP238" s="98"/>
      <c r="PQ238" s="98"/>
      <c r="PR238" s="98"/>
      <c r="PS238" s="98"/>
      <c r="PT238" s="98"/>
      <c r="QT238" s="259">
        <v>232</v>
      </c>
      <c r="RD238" t="s">
        <v>39692</v>
      </c>
      <c r="RE238" t="s">
        <v>35694</v>
      </c>
    </row>
    <row r="239" spans="3:473" x14ac:dyDescent="0.3">
      <c r="BT239" t="s">
        <v>39691</v>
      </c>
      <c r="BZ239" t="s">
        <v>39693</v>
      </c>
      <c r="GM239" t="s">
        <v>36818</v>
      </c>
      <c r="GN239" t="s">
        <v>34476</v>
      </c>
      <c r="GO239" t="s">
        <v>34476</v>
      </c>
      <c r="GP239" t="s">
        <v>34476</v>
      </c>
      <c r="GQ239" t="s">
        <v>34476</v>
      </c>
      <c r="GR239" t="s">
        <v>34476</v>
      </c>
      <c r="GS239" t="s">
        <v>34476</v>
      </c>
      <c r="GT239" t="s">
        <v>34476</v>
      </c>
      <c r="GU239" t="s">
        <v>38686</v>
      </c>
      <c r="GV239" t="s">
        <v>34476</v>
      </c>
      <c r="GW239" t="s">
        <v>34476</v>
      </c>
      <c r="GX239" t="s">
        <v>34476</v>
      </c>
      <c r="GY239" t="s">
        <v>34476</v>
      </c>
      <c r="GZ239" t="s">
        <v>34476</v>
      </c>
      <c r="HA239" t="s">
        <v>34476</v>
      </c>
      <c r="HB239" t="s">
        <v>34476</v>
      </c>
      <c r="PD239" s="98"/>
      <c r="PE239" s="98"/>
      <c r="PF239" s="98"/>
      <c r="PG239" s="98"/>
      <c r="PH239" s="98"/>
      <c r="PI239" s="98"/>
      <c r="PJ239" s="98"/>
      <c r="PK239" s="98"/>
      <c r="PL239" s="98"/>
      <c r="PM239" s="98"/>
      <c r="PN239" s="98"/>
      <c r="PO239" s="98"/>
      <c r="PP239" s="98"/>
      <c r="PQ239" s="98"/>
      <c r="PR239" s="98"/>
      <c r="PS239" s="98"/>
      <c r="PT239" s="98"/>
      <c r="QT239" s="258">
        <v>233</v>
      </c>
      <c r="RD239" t="s">
        <v>39694</v>
      </c>
      <c r="RE239" t="s">
        <v>39695</v>
      </c>
    </row>
    <row r="240" spans="3:473" x14ac:dyDescent="0.3">
      <c r="BT240" t="s">
        <v>39693</v>
      </c>
      <c r="BZ240" t="s">
        <v>39696</v>
      </c>
      <c r="GM240" t="s">
        <v>36849</v>
      </c>
      <c r="GN240" t="s">
        <v>34476</v>
      </c>
      <c r="GO240" t="s">
        <v>34476</v>
      </c>
      <c r="GP240" t="s">
        <v>34476</v>
      </c>
      <c r="GQ240" t="s">
        <v>34476</v>
      </c>
      <c r="GR240" t="s">
        <v>34476</v>
      </c>
      <c r="GS240" t="s">
        <v>34476</v>
      </c>
      <c r="GT240" t="s">
        <v>34476</v>
      </c>
      <c r="GU240" t="s">
        <v>38703</v>
      </c>
      <c r="GV240" t="s">
        <v>34476</v>
      </c>
      <c r="GW240" t="s">
        <v>34476</v>
      </c>
      <c r="GX240" t="s">
        <v>34476</v>
      </c>
      <c r="GY240" t="s">
        <v>34476</v>
      </c>
      <c r="GZ240" t="s">
        <v>34476</v>
      </c>
      <c r="HA240" t="s">
        <v>34476</v>
      </c>
      <c r="HB240" t="s">
        <v>34476</v>
      </c>
      <c r="PD240" s="98"/>
      <c r="PE240" s="98"/>
      <c r="PF240" s="98"/>
      <c r="PG240" s="98"/>
      <c r="PH240" s="98"/>
      <c r="PI240" s="98"/>
      <c r="PJ240" s="98"/>
      <c r="PK240" s="98"/>
      <c r="PL240" s="98"/>
      <c r="PM240" s="98"/>
      <c r="PN240" s="98"/>
      <c r="PO240" s="98"/>
      <c r="PP240" s="98"/>
      <c r="PQ240" s="98"/>
      <c r="PR240" s="98"/>
      <c r="PS240" s="98"/>
      <c r="PT240" s="98"/>
      <c r="QT240" s="259">
        <v>234</v>
      </c>
      <c r="RD240" t="s">
        <v>39697</v>
      </c>
      <c r="RE240" t="s">
        <v>39698</v>
      </c>
    </row>
    <row r="241" spans="4:473" x14ac:dyDescent="0.3">
      <c r="BT241" t="s">
        <v>39696</v>
      </c>
      <c r="BZ241" t="s">
        <v>39699</v>
      </c>
      <c r="GM241" t="s">
        <v>36876</v>
      </c>
      <c r="GN241" t="s">
        <v>34476</v>
      </c>
      <c r="GO241" t="s">
        <v>34476</v>
      </c>
      <c r="GP241" t="s">
        <v>34476</v>
      </c>
      <c r="GQ241" t="s">
        <v>34476</v>
      </c>
      <c r="GR241" t="s">
        <v>34476</v>
      </c>
      <c r="GS241" t="s">
        <v>34476</v>
      </c>
      <c r="GT241" t="s">
        <v>34476</v>
      </c>
      <c r="GU241" t="s">
        <v>38720</v>
      </c>
      <c r="GV241" t="s">
        <v>34476</v>
      </c>
      <c r="GW241" t="s">
        <v>34476</v>
      </c>
      <c r="GX241" t="s">
        <v>34476</v>
      </c>
      <c r="GY241" t="s">
        <v>34476</v>
      </c>
      <c r="GZ241" t="s">
        <v>34476</v>
      </c>
      <c r="HA241" t="s">
        <v>34476</v>
      </c>
      <c r="HB241" t="s">
        <v>34476</v>
      </c>
      <c r="PD241" s="98"/>
      <c r="PE241" s="98"/>
      <c r="PF241" s="98"/>
      <c r="PG241" s="98"/>
      <c r="PH241" s="98"/>
      <c r="PI241" s="98"/>
      <c r="PJ241" s="98"/>
      <c r="PK241" s="98"/>
      <c r="PL241" s="98"/>
      <c r="PM241" s="98"/>
      <c r="PN241" s="98"/>
      <c r="PO241" s="98"/>
      <c r="PP241" s="98"/>
      <c r="PQ241" s="98"/>
      <c r="PR241" s="98"/>
      <c r="PS241" s="98"/>
      <c r="PT241" s="98"/>
      <c r="QT241" s="258">
        <v>235</v>
      </c>
      <c r="RD241" t="s">
        <v>39700</v>
      </c>
      <c r="RE241" t="s">
        <v>39701</v>
      </c>
    </row>
    <row r="242" spans="4:473" x14ac:dyDescent="0.3">
      <c r="D242" s="95"/>
      <c r="E242" s="20"/>
      <c r="BT242" t="s">
        <v>39699</v>
      </c>
      <c r="BZ242" t="s">
        <v>39702</v>
      </c>
      <c r="GM242" t="s">
        <v>36902</v>
      </c>
      <c r="GN242" t="s">
        <v>34476</v>
      </c>
      <c r="GO242" t="s">
        <v>34476</v>
      </c>
      <c r="GP242" t="s">
        <v>34476</v>
      </c>
      <c r="GQ242" t="s">
        <v>34476</v>
      </c>
      <c r="GR242" t="s">
        <v>34476</v>
      </c>
      <c r="GS242" t="s">
        <v>34476</v>
      </c>
      <c r="GT242" t="s">
        <v>34476</v>
      </c>
      <c r="GU242" t="s">
        <v>39703</v>
      </c>
      <c r="GV242" t="s">
        <v>34476</v>
      </c>
      <c r="GW242" t="s">
        <v>34476</v>
      </c>
      <c r="GX242" t="s">
        <v>34476</v>
      </c>
      <c r="GY242" t="s">
        <v>34476</v>
      </c>
      <c r="GZ242" t="s">
        <v>34476</v>
      </c>
      <c r="HA242" t="s">
        <v>34476</v>
      </c>
      <c r="HB242" t="s">
        <v>34476</v>
      </c>
      <c r="PD242" s="98"/>
      <c r="PE242" s="98"/>
      <c r="PF242" s="98"/>
      <c r="PG242" s="98"/>
      <c r="PH242" s="98"/>
      <c r="PI242" s="98"/>
      <c r="PJ242" s="98"/>
      <c r="PK242" s="98"/>
      <c r="PL242" s="98"/>
      <c r="PM242" s="98"/>
      <c r="PN242" s="98"/>
      <c r="PO242" s="98"/>
      <c r="PP242" s="98"/>
      <c r="PQ242" s="98"/>
      <c r="PR242" s="98"/>
      <c r="PS242" s="98"/>
      <c r="PT242" s="98"/>
      <c r="QT242" s="259">
        <v>236</v>
      </c>
      <c r="RD242" t="s">
        <v>39704</v>
      </c>
      <c r="RE242" t="s">
        <v>34503</v>
      </c>
    </row>
    <row r="243" spans="4:473" x14ac:dyDescent="0.3">
      <c r="BT243" t="s">
        <v>39702</v>
      </c>
      <c r="BZ243" t="s">
        <v>39705</v>
      </c>
      <c r="GM243" t="s">
        <v>36928</v>
      </c>
      <c r="GN243" t="s">
        <v>34476</v>
      </c>
      <c r="GO243" t="s">
        <v>34476</v>
      </c>
      <c r="GP243" t="s">
        <v>34476</v>
      </c>
      <c r="GQ243" t="s">
        <v>34476</v>
      </c>
      <c r="GR243" t="s">
        <v>34476</v>
      </c>
      <c r="GS243" t="s">
        <v>34476</v>
      </c>
      <c r="GT243" t="s">
        <v>34476</v>
      </c>
      <c r="GU243" t="s">
        <v>39706</v>
      </c>
      <c r="GV243" t="s">
        <v>34476</v>
      </c>
      <c r="GW243" t="s">
        <v>34476</v>
      </c>
      <c r="GX243" t="s">
        <v>34476</v>
      </c>
      <c r="GY243" t="s">
        <v>34476</v>
      </c>
      <c r="GZ243" t="s">
        <v>34476</v>
      </c>
      <c r="HA243" t="s">
        <v>34476</v>
      </c>
      <c r="HB243" t="s">
        <v>34476</v>
      </c>
      <c r="PD243" s="98"/>
      <c r="PE243" s="98"/>
      <c r="PF243" s="98"/>
      <c r="PG243" s="98"/>
      <c r="PH243" s="98"/>
      <c r="PI243" s="98"/>
      <c r="PJ243" s="98"/>
      <c r="PK243" s="98"/>
      <c r="PL243" s="98"/>
      <c r="PM243" s="98"/>
      <c r="PN243" s="98"/>
      <c r="PO243" s="98"/>
      <c r="PP243" s="98"/>
      <c r="PQ243" s="98"/>
      <c r="PR243" s="98"/>
      <c r="PS243" s="98"/>
      <c r="PT243" s="98"/>
      <c r="QT243" s="258">
        <v>237</v>
      </c>
      <c r="RD243" t="s">
        <v>39707</v>
      </c>
      <c r="RE243" t="s">
        <v>39708</v>
      </c>
    </row>
    <row r="244" spans="4:473" x14ac:dyDescent="0.3">
      <c r="BT244" t="s">
        <v>39705</v>
      </c>
      <c r="BZ244" t="s">
        <v>39709</v>
      </c>
      <c r="GM244" t="s">
        <v>36956</v>
      </c>
      <c r="GN244" t="s">
        <v>34476</v>
      </c>
      <c r="GO244" t="s">
        <v>34476</v>
      </c>
      <c r="GP244" t="s">
        <v>34476</v>
      </c>
      <c r="GQ244" t="s">
        <v>34476</v>
      </c>
      <c r="GR244" t="s">
        <v>34476</v>
      </c>
      <c r="GS244" t="s">
        <v>34476</v>
      </c>
      <c r="GT244" t="s">
        <v>34476</v>
      </c>
      <c r="GU244" t="s">
        <v>39710</v>
      </c>
      <c r="GV244" t="s">
        <v>34476</v>
      </c>
      <c r="GW244" t="s">
        <v>34476</v>
      </c>
      <c r="GX244" t="s">
        <v>34476</v>
      </c>
      <c r="GY244" t="s">
        <v>34476</v>
      </c>
      <c r="GZ244" t="s">
        <v>34476</v>
      </c>
      <c r="HA244" t="s">
        <v>34476</v>
      </c>
      <c r="HB244" t="s">
        <v>34476</v>
      </c>
      <c r="PD244" s="98"/>
      <c r="PE244" s="98"/>
      <c r="PF244" s="98"/>
      <c r="PG244" s="98"/>
      <c r="PH244" s="98"/>
      <c r="PI244" s="98"/>
      <c r="PJ244" s="98"/>
      <c r="PK244" s="98"/>
      <c r="PL244" s="98"/>
      <c r="PM244" s="98"/>
      <c r="PN244" s="98"/>
      <c r="PO244" s="98"/>
      <c r="PP244" s="98"/>
      <c r="PQ244" s="98"/>
      <c r="PR244" s="98"/>
      <c r="PS244" s="98"/>
      <c r="PT244" s="98"/>
      <c r="QT244" s="259">
        <v>238</v>
      </c>
      <c r="RD244" t="s">
        <v>39711</v>
      </c>
      <c r="RE244" t="s">
        <v>39712</v>
      </c>
    </row>
    <row r="245" spans="4:473" x14ac:dyDescent="0.3">
      <c r="BT245" t="s">
        <v>39709</v>
      </c>
      <c r="BZ245" t="s">
        <v>39713</v>
      </c>
      <c r="GM245" t="s">
        <v>39714</v>
      </c>
      <c r="GN245" t="s">
        <v>34476</v>
      </c>
      <c r="GO245" t="s">
        <v>34476</v>
      </c>
      <c r="GP245" t="s">
        <v>34476</v>
      </c>
      <c r="GQ245" t="s">
        <v>34476</v>
      </c>
      <c r="GR245" t="s">
        <v>34476</v>
      </c>
      <c r="GS245" t="s">
        <v>34476</v>
      </c>
      <c r="GT245" t="s">
        <v>34476</v>
      </c>
      <c r="GU245" t="s">
        <v>39715</v>
      </c>
      <c r="GV245" t="s">
        <v>34476</v>
      </c>
      <c r="GW245" t="s">
        <v>34476</v>
      </c>
      <c r="GX245" t="s">
        <v>34476</v>
      </c>
      <c r="GY245" t="s">
        <v>34476</v>
      </c>
      <c r="GZ245" t="s">
        <v>34476</v>
      </c>
      <c r="HA245" t="s">
        <v>34476</v>
      </c>
      <c r="HB245" t="s">
        <v>34476</v>
      </c>
      <c r="PD245" s="98"/>
      <c r="PE245" s="98"/>
      <c r="PF245" s="98"/>
      <c r="PG245" s="98"/>
      <c r="PH245" s="98"/>
      <c r="PI245" s="98"/>
      <c r="PJ245" s="98"/>
      <c r="PK245" s="98"/>
      <c r="PL245" s="98"/>
      <c r="PM245" s="98"/>
      <c r="PN245" s="98"/>
      <c r="PO245" s="98"/>
      <c r="PP245" s="98"/>
      <c r="PQ245" s="98"/>
      <c r="PR245" s="98"/>
      <c r="PS245" s="98"/>
      <c r="PT245" s="98"/>
      <c r="QT245" s="258">
        <v>239</v>
      </c>
      <c r="RD245" t="s">
        <v>39716</v>
      </c>
      <c r="RE245" t="s">
        <v>39717</v>
      </c>
    </row>
    <row r="246" spans="4:473" x14ac:dyDescent="0.3">
      <c r="F246" s="20"/>
      <c r="BR246" s="20"/>
      <c r="BT246" t="s">
        <v>39713</v>
      </c>
      <c r="BZ246" t="s">
        <v>39718</v>
      </c>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GM246" t="s">
        <v>36984</v>
      </c>
      <c r="GN246" t="s">
        <v>34476</v>
      </c>
      <c r="GO246" t="s">
        <v>34476</v>
      </c>
      <c r="GP246" t="s">
        <v>34476</v>
      </c>
      <c r="GQ246" t="s">
        <v>34476</v>
      </c>
      <c r="GR246" t="s">
        <v>34476</v>
      </c>
      <c r="GS246" t="s">
        <v>34476</v>
      </c>
      <c r="GT246" t="s">
        <v>34476</v>
      </c>
      <c r="GU246" t="s">
        <v>39719</v>
      </c>
      <c r="GV246" t="s">
        <v>34476</v>
      </c>
      <c r="GW246" t="s">
        <v>34476</v>
      </c>
      <c r="GX246" t="s">
        <v>34476</v>
      </c>
      <c r="GY246" t="s">
        <v>34476</v>
      </c>
      <c r="GZ246" t="s">
        <v>34476</v>
      </c>
      <c r="HA246" t="s">
        <v>34476</v>
      </c>
      <c r="HB246" t="s">
        <v>34476</v>
      </c>
      <c r="PD246" s="98"/>
      <c r="PE246" s="98"/>
      <c r="PF246" s="98"/>
      <c r="PG246" s="98"/>
      <c r="PH246" s="98"/>
      <c r="PI246" s="98"/>
      <c r="PJ246" s="98"/>
      <c r="PK246" s="98"/>
      <c r="PL246" s="98"/>
      <c r="PM246" s="98"/>
      <c r="PN246" s="98"/>
      <c r="PO246" s="98"/>
      <c r="PP246" s="98"/>
      <c r="PQ246" s="98"/>
      <c r="PR246" s="98"/>
      <c r="PS246" s="98"/>
      <c r="PT246" s="98"/>
      <c r="QT246" s="259">
        <v>240</v>
      </c>
      <c r="RD246" t="s">
        <v>39720</v>
      </c>
      <c r="RE246" t="s">
        <v>39721</v>
      </c>
    </row>
    <row r="247" spans="4:473" x14ac:dyDescent="0.3">
      <c r="BT247" t="s">
        <v>39718</v>
      </c>
      <c r="BU247" s="20"/>
      <c r="BV247" s="20"/>
      <c r="BW247" s="20"/>
      <c r="BX247" s="20"/>
      <c r="BY247" s="20"/>
      <c r="BZ247" t="s">
        <v>39722</v>
      </c>
      <c r="GM247" t="s">
        <v>37107</v>
      </c>
      <c r="GN247" t="s">
        <v>34476</v>
      </c>
      <c r="GO247" t="s">
        <v>34476</v>
      </c>
      <c r="GP247" t="s">
        <v>34476</v>
      </c>
      <c r="GQ247" t="s">
        <v>34476</v>
      </c>
      <c r="GR247" t="s">
        <v>34476</v>
      </c>
      <c r="GS247" t="s">
        <v>34476</v>
      </c>
      <c r="GT247" t="s">
        <v>34476</v>
      </c>
      <c r="GU247" t="s">
        <v>36799</v>
      </c>
      <c r="GV247" t="s">
        <v>34476</v>
      </c>
      <c r="GW247" t="s">
        <v>34476</v>
      </c>
      <c r="GX247" t="s">
        <v>34476</v>
      </c>
      <c r="GY247" t="s">
        <v>34476</v>
      </c>
      <c r="GZ247" t="s">
        <v>34476</v>
      </c>
      <c r="HA247" t="s">
        <v>34476</v>
      </c>
      <c r="HB247" t="s">
        <v>34476</v>
      </c>
      <c r="PD247" s="98"/>
      <c r="PE247" s="98"/>
      <c r="PF247" s="98"/>
      <c r="PG247" s="98"/>
      <c r="PH247" s="98"/>
      <c r="PI247" s="98"/>
      <c r="PJ247" s="98"/>
      <c r="PK247" s="98"/>
      <c r="PL247" s="98"/>
      <c r="PM247" s="98"/>
      <c r="PN247" s="98"/>
      <c r="PO247" s="98"/>
      <c r="PP247" s="98"/>
      <c r="PQ247" s="98"/>
      <c r="PR247" s="98"/>
      <c r="PS247" s="98"/>
      <c r="PT247" s="98"/>
      <c r="QT247" s="258">
        <v>241</v>
      </c>
      <c r="RD247" t="s">
        <v>39723</v>
      </c>
      <c r="RE247" t="s">
        <v>39724</v>
      </c>
    </row>
    <row r="248" spans="4:473" x14ac:dyDescent="0.3">
      <c r="BT248" t="s">
        <v>39722</v>
      </c>
      <c r="BZ248" t="s">
        <v>39725</v>
      </c>
      <c r="GM248" t="s">
        <v>39726</v>
      </c>
      <c r="GN248" t="s">
        <v>34476</v>
      </c>
      <c r="GO248" t="s">
        <v>34476</v>
      </c>
      <c r="GP248" t="s">
        <v>34476</v>
      </c>
      <c r="GQ248" t="s">
        <v>34476</v>
      </c>
      <c r="GR248" t="s">
        <v>34476</v>
      </c>
      <c r="GS248" t="s">
        <v>34476</v>
      </c>
      <c r="GT248" t="s">
        <v>34476</v>
      </c>
      <c r="GU248" t="s">
        <v>39727</v>
      </c>
      <c r="GV248" t="s">
        <v>34476</v>
      </c>
      <c r="GW248" t="s">
        <v>34476</v>
      </c>
      <c r="GX248" t="s">
        <v>34476</v>
      </c>
      <c r="GY248" t="s">
        <v>34476</v>
      </c>
      <c r="GZ248" t="s">
        <v>34476</v>
      </c>
      <c r="HA248" t="s">
        <v>34476</v>
      </c>
      <c r="HB248" t="s">
        <v>34476</v>
      </c>
      <c r="QT248" s="259">
        <v>242</v>
      </c>
      <c r="RD248" t="s">
        <v>39728</v>
      </c>
      <c r="RE248" t="s">
        <v>39729</v>
      </c>
    </row>
    <row r="249" spans="4:473" x14ac:dyDescent="0.3">
      <c r="BT249" t="s">
        <v>39725</v>
      </c>
      <c r="BZ249" t="s">
        <v>39730</v>
      </c>
      <c r="GM249" t="s">
        <v>37184</v>
      </c>
      <c r="GN249" t="s">
        <v>34476</v>
      </c>
      <c r="GO249" t="s">
        <v>34476</v>
      </c>
      <c r="GP249" t="s">
        <v>34476</v>
      </c>
      <c r="GQ249" t="s">
        <v>34476</v>
      </c>
      <c r="GR249" t="s">
        <v>34476</v>
      </c>
      <c r="GS249" t="s">
        <v>34476</v>
      </c>
      <c r="GT249" t="s">
        <v>34476</v>
      </c>
      <c r="GU249" t="s">
        <v>39731</v>
      </c>
      <c r="GV249" t="s">
        <v>34476</v>
      </c>
      <c r="GW249" t="s">
        <v>34476</v>
      </c>
      <c r="GX249" t="s">
        <v>34476</v>
      </c>
      <c r="GY249" t="s">
        <v>34476</v>
      </c>
      <c r="GZ249" t="s">
        <v>34476</v>
      </c>
      <c r="HA249" t="s">
        <v>34476</v>
      </c>
      <c r="HB249" t="s">
        <v>34476</v>
      </c>
      <c r="QT249" s="258">
        <v>243</v>
      </c>
      <c r="RD249" t="s">
        <v>39732</v>
      </c>
      <c r="RE249" t="s">
        <v>39733</v>
      </c>
    </row>
    <row r="250" spans="4:473" x14ac:dyDescent="0.3">
      <c r="BT250" t="s">
        <v>39730</v>
      </c>
      <c r="BZ250" t="s">
        <v>39734</v>
      </c>
      <c r="GM250" t="s">
        <v>37210</v>
      </c>
      <c r="GN250" t="s">
        <v>34476</v>
      </c>
      <c r="GO250" t="s">
        <v>34476</v>
      </c>
      <c r="GP250" t="s">
        <v>34476</v>
      </c>
      <c r="GQ250" t="s">
        <v>34476</v>
      </c>
      <c r="GR250" t="s">
        <v>34476</v>
      </c>
      <c r="GS250" t="s">
        <v>34476</v>
      </c>
      <c r="GT250" t="s">
        <v>34476</v>
      </c>
      <c r="GU250" t="s">
        <v>39735</v>
      </c>
      <c r="GV250" t="s">
        <v>34476</v>
      </c>
      <c r="GW250" t="s">
        <v>34476</v>
      </c>
      <c r="GX250" t="s">
        <v>34476</v>
      </c>
      <c r="GY250" t="s">
        <v>34476</v>
      </c>
      <c r="GZ250" t="s">
        <v>34476</v>
      </c>
      <c r="HA250" t="s">
        <v>34476</v>
      </c>
      <c r="HB250" t="s">
        <v>34476</v>
      </c>
      <c r="QT250" s="259">
        <v>244</v>
      </c>
      <c r="RD250" t="s">
        <v>39736</v>
      </c>
      <c r="RE250" t="s">
        <v>39737</v>
      </c>
    </row>
    <row r="251" spans="4:473" x14ac:dyDescent="0.3">
      <c r="BT251" t="s">
        <v>39734</v>
      </c>
      <c r="BZ251" t="s">
        <v>39738</v>
      </c>
      <c r="GM251" t="s">
        <v>37288</v>
      </c>
      <c r="GN251" t="s">
        <v>34476</v>
      </c>
      <c r="GO251" t="s">
        <v>34476</v>
      </c>
      <c r="GP251" t="s">
        <v>34476</v>
      </c>
      <c r="GQ251" t="s">
        <v>34476</v>
      </c>
      <c r="GR251" t="s">
        <v>34476</v>
      </c>
      <c r="GS251" t="s">
        <v>34476</v>
      </c>
      <c r="GT251" t="s">
        <v>34476</v>
      </c>
      <c r="GU251" t="s">
        <v>39739</v>
      </c>
      <c r="GV251" t="s">
        <v>34476</v>
      </c>
      <c r="GW251" t="s">
        <v>34476</v>
      </c>
      <c r="GX251" t="s">
        <v>34476</v>
      </c>
      <c r="GY251" t="s">
        <v>34476</v>
      </c>
      <c r="GZ251" t="s">
        <v>34476</v>
      </c>
      <c r="HA251" t="s">
        <v>34476</v>
      </c>
      <c r="HB251" t="s">
        <v>34476</v>
      </c>
      <c r="QT251" s="258">
        <v>245</v>
      </c>
      <c r="RD251" t="s">
        <v>39740</v>
      </c>
      <c r="RE251" t="s">
        <v>39741</v>
      </c>
    </row>
    <row r="252" spans="4:473" x14ac:dyDescent="0.3">
      <c r="BT252" t="s">
        <v>39738</v>
      </c>
      <c r="BZ252" t="s">
        <v>39742</v>
      </c>
      <c r="GM252" t="s">
        <v>39743</v>
      </c>
      <c r="GN252" t="s">
        <v>34476</v>
      </c>
      <c r="GO252" t="s">
        <v>34476</v>
      </c>
      <c r="GP252" t="s">
        <v>34476</v>
      </c>
      <c r="GQ252" t="s">
        <v>34476</v>
      </c>
      <c r="GR252" t="s">
        <v>34476</v>
      </c>
      <c r="GS252" t="s">
        <v>34476</v>
      </c>
      <c r="GT252" t="s">
        <v>34476</v>
      </c>
      <c r="GU252" t="s">
        <v>39744</v>
      </c>
      <c r="GV252" t="s">
        <v>34476</v>
      </c>
      <c r="GW252" t="s">
        <v>34476</v>
      </c>
      <c r="GX252" t="s">
        <v>34476</v>
      </c>
      <c r="GY252" t="s">
        <v>34476</v>
      </c>
      <c r="GZ252" t="s">
        <v>34476</v>
      </c>
      <c r="HA252" t="s">
        <v>34476</v>
      </c>
      <c r="HB252" t="s">
        <v>34476</v>
      </c>
      <c r="QT252" s="259">
        <v>246</v>
      </c>
      <c r="RD252" t="s">
        <v>39745</v>
      </c>
      <c r="RE252" t="s">
        <v>36857</v>
      </c>
    </row>
    <row r="253" spans="4:473" x14ac:dyDescent="0.3">
      <c r="BT253" t="s">
        <v>39742</v>
      </c>
      <c r="BZ253" t="s">
        <v>39746</v>
      </c>
      <c r="GM253" t="s">
        <v>39747</v>
      </c>
      <c r="GN253" t="s">
        <v>34476</v>
      </c>
      <c r="GO253" t="s">
        <v>34476</v>
      </c>
      <c r="GP253" t="s">
        <v>34476</v>
      </c>
      <c r="GQ253" t="s">
        <v>34476</v>
      </c>
      <c r="GR253" t="s">
        <v>34476</v>
      </c>
      <c r="GS253" t="s">
        <v>34476</v>
      </c>
      <c r="GT253" t="s">
        <v>34476</v>
      </c>
      <c r="GU253" t="s">
        <v>39748</v>
      </c>
      <c r="GV253" t="s">
        <v>34476</v>
      </c>
      <c r="GW253" t="s">
        <v>34476</v>
      </c>
      <c r="GX253" t="s">
        <v>34476</v>
      </c>
      <c r="GY253" t="s">
        <v>34476</v>
      </c>
      <c r="GZ253" t="s">
        <v>34476</v>
      </c>
      <c r="HA253" t="s">
        <v>34476</v>
      </c>
      <c r="HB253" t="s">
        <v>34476</v>
      </c>
      <c r="QT253" s="258">
        <v>247</v>
      </c>
      <c r="RD253" t="s">
        <v>39749</v>
      </c>
      <c r="RE253" t="s">
        <v>39750</v>
      </c>
    </row>
    <row r="254" spans="4:473" x14ac:dyDescent="0.3">
      <c r="BT254" t="s">
        <v>39746</v>
      </c>
      <c r="BZ254" t="s">
        <v>39751</v>
      </c>
      <c r="GM254" t="s">
        <v>39752</v>
      </c>
      <c r="GN254" t="s">
        <v>34476</v>
      </c>
      <c r="GO254" t="s">
        <v>34476</v>
      </c>
      <c r="GP254" t="s">
        <v>34476</v>
      </c>
      <c r="GQ254" t="s">
        <v>34476</v>
      </c>
      <c r="GR254" t="s">
        <v>34476</v>
      </c>
      <c r="GS254" t="s">
        <v>34476</v>
      </c>
      <c r="GT254" t="s">
        <v>34476</v>
      </c>
      <c r="GU254" t="s">
        <v>39753</v>
      </c>
      <c r="GV254" t="s">
        <v>34476</v>
      </c>
      <c r="GW254" t="s">
        <v>34476</v>
      </c>
      <c r="GX254" t="s">
        <v>34476</v>
      </c>
      <c r="GY254" t="s">
        <v>34476</v>
      </c>
      <c r="GZ254" t="s">
        <v>34476</v>
      </c>
      <c r="HA254" t="s">
        <v>34476</v>
      </c>
      <c r="HB254" t="s">
        <v>34476</v>
      </c>
      <c r="QT254" s="259">
        <v>248</v>
      </c>
      <c r="RD254" t="s">
        <v>39754</v>
      </c>
      <c r="RE254" t="s">
        <v>39755</v>
      </c>
    </row>
    <row r="255" spans="4:473" x14ac:dyDescent="0.3">
      <c r="BT255" t="s">
        <v>39751</v>
      </c>
      <c r="BZ255" t="s">
        <v>39756</v>
      </c>
      <c r="GM255" t="s">
        <v>37313</v>
      </c>
      <c r="GN255" t="s">
        <v>34476</v>
      </c>
      <c r="GO255" t="s">
        <v>34476</v>
      </c>
      <c r="GP255" t="s">
        <v>34476</v>
      </c>
      <c r="GQ255" t="s">
        <v>34476</v>
      </c>
      <c r="GR255" t="s">
        <v>34476</v>
      </c>
      <c r="GS255" t="s">
        <v>34476</v>
      </c>
      <c r="GT255" t="s">
        <v>34476</v>
      </c>
      <c r="GU255" t="s">
        <v>39757</v>
      </c>
      <c r="GV255" t="s">
        <v>34476</v>
      </c>
      <c r="GW255" t="s">
        <v>34476</v>
      </c>
      <c r="GX255" t="s">
        <v>34476</v>
      </c>
      <c r="GY255" t="s">
        <v>34476</v>
      </c>
      <c r="GZ255" t="s">
        <v>34476</v>
      </c>
      <c r="HA255" t="s">
        <v>34476</v>
      </c>
      <c r="HB255" t="s">
        <v>34476</v>
      </c>
      <c r="QT255" s="258">
        <v>249</v>
      </c>
      <c r="RD255" t="s">
        <v>39758</v>
      </c>
      <c r="RE255" t="s">
        <v>39759</v>
      </c>
    </row>
    <row r="256" spans="4:473" x14ac:dyDescent="0.3">
      <c r="BT256" t="s">
        <v>39756</v>
      </c>
      <c r="BZ256" t="s">
        <v>39760</v>
      </c>
      <c r="GM256" t="s">
        <v>37340</v>
      </c>
      <c r="GN256" t="s">
        <v>34476</v>
      </c>
      <c r="GO256" t="s">
        <v>34476</v>
      </c>
      <c r="GP256" t="s">
        <v>34476</v>
      </c>
      <c r="GQ256" t="s">
        <v>34476</v>
      </c>
      <c r="GR256" t="s">
        <v>34476</v>
      </c>
      <c r="GS256" t="s">
        <v>34476</v>
      </c>
      <c r="GT256" t="s">
        <v>34476</v>
      </c>
      <c r="GU256" t="s">
        <v>39761</v>
      </c>
      <c r="GV256" t="s">
        <v>34476</v>
      </c>
      <c r="GW256" t="s">
        <v>34476</v>
      </c>
      <c r="GX256" t="s">
        <v>34476</v>
      </c>
      <c r="GY256" t="s">
        <v>34476</v>
      </c>
      <c r="GZ256" t="s">
        <v>34476</v>
      </c>
      <c r="HA256" t="s">
        <v>34476</v>
      </c>
      <c r="HB256" t="s">
        <v>34476</v>
      </c>
      <c r="QT256" s="259">
        <v>250</v>
      </c>
      <c r="RD256" t="s">
        <v>39762</v>
      </c>
      <c r="RE256" t="s">
        <v>39763</v>
      </c>
    </row>
    <row r="257" spans="72:473" x14ac:dyDescent="0.3">
      <c r="BT257" t="s">
        <v>39760</v>
      </c>
      <c r="BZ257" t="s">
        <v>39764</v>
      </c>
      <c r="GM257" t="s">
        <v>39765</v>
      </c>
      <c r="GN257" t="s">
        <v>34476</v>
      </c>
      <c r="GO257" t="s">
        <v>34476</v>
      </c>
      <c r="GP257" t="s">
        <v>34476</v>
      </c>
      <c r="GQ257" t="s">
        <v>34476</v>
      </c>
      <c r="GR257" t="s">
        <v>34476</v>
      </c>
      <c r="GS257" t="s">
        <v>34476</v>
      </c>
      <c r="GT257" t="s">
        <v>34476</v>
      </c>
      <c r="GU257" t="s">
        <v>39766</v>
      </c>
      <c r="GV257" t="s">
        <v>34476</v>
      </c>
      <c r="GW257" t="s">
        <v>34476</v>
      </c>
      <c r="GX257" t="s">
        <v>34476</v>
      </c>
      <c r="GY257" t="s">
        <v>34476</v>
      </c>
      <c r="GZ257" t="s">
        <v>34476</v>
      </c>
      <c r="HA257" t="s">
        <v>34476</v>
      </c>
      <c r="HB257" t="s">
        <v>34476</v>
      </c>
      <c r="QT257" s="258">
        <v>400</v>
      </c>
      <c r="RD257" t="s">
        <v>39767</v>
      </c>
      <c r="RE257" t="s">
        <v>39768</v>
      </c>
    </row>
    <row r="258" spans="72:473" x14ac:dyDescent="0.3">
      <c r="BT258" t="s">
        <v>39764</v>
      </c>
      <c r="BZ258" t="s">
        <v>39769</v>
      </c>
      <c r="GM258" t="s">
        <v>39770</v>
      </c>
      <c r="GN258" t="s">
        <v>34476</v>
      </c>
      <c r="GO258" t="s">
        <v>34476</v>
      </c>
      <c r="GP258" t="s">
        <v>34476</v>
      </c>
      <c r="GQ258" t="s">
        <v>34476</v>
      </c>
      <c r="GR258" t="s">
        <v>34476</v>
      </c>
      <c r="GS258" t="s">
        <v>34476</v>
      </c>
      <c r="GT258" t="s">
        <v>34476</v>
      </c>
      <c r="GU258" t="s">
        <v>39771</v>
      </c>
      <c r="GV258" t="s">
        <v>34476</v>
      </c>
      <c r="GW258" t="s">
        <v>34476</v>
      </c>
      <c r="GX258" t="s">
        <v>34476</v>
      </c>
      <c r="GY258" t="s">
        <v>34476</v>
      </c>
      <c r="GZ258" t="s">
        <v>34476</v>
      </c>
      <c r="HA258" t="s">
        <v>34476</v>
      </c>
      <c r="HB258" t="s">
        <v>34476</v>
      </c>
      <c r="RD258" t="s">
        <v>39772</v>
      </c>
      <c r="RE258" t="s">
        <v>39773</v>
      </c>
    </row>
    <row r="259" spans="72:473" x14ac:dyDescent="0.3">
      <c r="BT259" t="s">
        <v>39769</v>
      </c>
      <c r="BZ259" t="s">
        <v>39774</v>
      </c>
      <c r="GM259" t="s">
        <v>39775</v>
      </c>
      <c r="GN259" t="s">
        <v>34476</v>
      </c>
      <c r="GO259" t="s">
        <v>34476</v>
      </c>
      <c r="GP259" t="s">
        <v>34476</v>
      </c>
      <c r="GQ259" t="s">
        <v>34476</v>
      </c>
      <c r="GR259" t="s">
        <v>34476</v>
      </c>
      <c r="GS259" t="s">
        <v>34476</v>
      </c>
      <c r="GT259" t="s">
        <v>34476</v>
      </c>
      <c r="GU259" t="s">
        <v>39776</v>
      </c>
      <c r="GV259" t="s">
        <v>34476</v>
      </c>
      <c r="GW259" t="s">
        <v>34476</v>
      </c>
      <c r="GX259" t="s">
        <v>34476</v>
      </c>
      <c r="GY259" t="s">
        <v>34476</v>
      </c>
      <c r="GZ259" t="s">
        <v>34476</v>
      </c>
      <c r="HA259" t="s">
        <v>34476</v>
      </c>
      <c r="HB259" t="s">
        <v>34476</v>
      </c>
      <c r="RD259" t="s">
        <v>39777</v>
      </c>
      <c r="RE259" t="s">
        <v>39778</v>
      </c>
    </row>
    <row r="260" spans="72:473" x14ac:dyDescent="0.3">
      <c r="BT260" t="s">
        <v>39774</v>
      </c>
      <c r="BZ260" t="s">
        <v>39779</v>
      </c>
      <c r="GM260" t="s">
        <v>37361</v>
      </c>
      <c r="GN260" t="s">
        <v>34476</v>
      </c>
      <c r="GO260" t="s">
        <v>34476</v>
      </c>
      <c r="GP260" t="s">
        <v>34476</v>
      </c>
      <c r="GQ260" t="s">
        <v>34476</v>
      </c>
      <c r="GR260" t="s">
        <v>34476</v>
      </c>
      <c r="GS260" t="s">
        <v>34476</v>
      </c>
      <c r="GT260" t="s">
        <v>34476</v>
      </c>
      <c r="GU260" t="s">
        <v>39780</v>
      </c>
      <c r="GV260" t="s">
        <v>34476</v>
      </c>
      <c r="GW260" t="s">
        <v>34476</v>
      </c>
      <c r="GX260" t="s">
        <v>34476</v>
      </c>
      <c r="GY260" t="s">
        <v>34476</v>
      </c>
      <c r="GZ260" t="s">
        <v>34476</v>
      </c>
      <c r="HA260" t="s">
        <v>34476</v>
      </c>
      <c r="HB260" t="s">
        <v>34476</v>
      </c>
      <c r="RD260" t="s">
        <v>39781</v>
      </c>
      <c r="RE260" t="s">
        <v>39782</v>
      </c>
    </row>
    <row r="261" spans="72:473" x14ac:dyDescent="0.3">
      <c r="BT261" t="s">
        <v>39779</v>
      </c>
      <c r="BZ261" t="s">
        <v>39783</v>
      </c>
      <c r="GM261" t="s">
        <v>37381</v>
      </c>
      <c r="GN261" t="s">
        <v>34476</v>
      </c>
      <c r="GO261" t="s">
        <v>34476</v>
      </c>
      <c r="GP261" t="s">
        <v>34476</v>
      </c>
      <c r="GQ261" t="s">
        <v>34476</v>
      </c>
      <c r="GR261" t="s">
        <v>34476</v>
      </c>
      <c r="GS261" t="s">
        <v>34476</v>
      </c>
      <c r="GT261" t="s">
        <v>34476</v>
      </c>
      <c r="GU261" t="s">
        <v>39784</v>
      </c>
      <c r="GV261" t="s">
        <v>34476</v>
      </c>
      <c r="GW261" t="s">
        <v>34476</v>
      </c>
      <c r="GX261" t="s">
        <v>34476</v>
      </c>
      <c r="GY261" t="s">
        <v>34476</v>
      </c>
      <c r="GZ261" t="s">
        <v>34476</v>
      </c>
      <c r="HA261" t="s">
        <v>34476</v>
      </c>
      <c r="HB261" t="s">
        <v>34476</v>
      </c>
      <c r="RD261" t="s">
        <v>39785</v>
      </c>
      <c r="RE261" t="s">
        <v>39786</v>
      </c>
    </row>
    <row r="262" spans="72:473" x14ac:dyDescent="0.3">
      <c r="BT262" t="s">
        <v>39783</v>
      </c>
      <c r="BZ262" t="s">
        <v>39787</v>
      </c>
      <c r="GM262" t="s">
        <v>39788</v>
      </c>
      <c r="GN262" t="s">
        <v>34476</v>
      </c>
      <c r="GO262" t="s">
        <v>34476</v>
      </c>
      <c r="GP262" t="s">
        <v>34476</v>
      </c>
      <c r="GQ262" t="s">
        <v>34476</v>
      </c>
      <c r="GR262" t="s">
        <v>34476</v>
      </c>
      <c r="GS262" t="s">
        <v>34476</v>
      </c>
      <c r="GT262" t="s">
        <v>34476</v>
      </c>
      <c r="GU262" t="s">
        <v>39789</v>
      </c>
      <c r="GV262" t="s">
        <v>34476</v>
      </c>
      <c r="GW262" t="s">
        <v>34476</v>
      </c>
      <c r="GX262" t="s">
        <v>34476</v>
      </c>
      <c r="GY262" t="s">
        <v>34476</v>
      </c>
      <c r="GZ262" t="s">
        <v>34476</v>
      </c>
      <c r="HA262" t="s">
        <v>34476</v>
      </c>
      <c r="HB262" t="s">
        <v>34476</v>
      </c>
      <c r="RD262" t="s">
        <v>39790</v>
      </c>
      <c r="RE262" t="s">
        <v>39791</v>
      </c>
    </row>
    <row r="263" spans="72:473" x14ac:dyDescent="0.3">
      <c r="BT263" t="s">
        <v>39787</v>
      </c>
      <c r="BZ263" t="s">
        <v>39792</v>
      </c>
      <c r="GM263" t="s">
        <v>39793</v>
      </c>
      <c r="GN263" t="s">
        <v>34476</v>
      </c>
      <c r="GO263" t="s">
        <v>34476</v>
      </c>
      <c r="GP263" t="s">
        <v>34476</v>
      </c>
      <c r="GQ263" t="s">
        <v>34476</v>
      </c>
      <c r="GR263" t="s">
        <v>34476</v>
      </c>
      <c r="GS263" t="s">
        <v>34476</v>
      </c>
      <c r="GT263" t="s">
        <v>34476</v>
      </c>
      <c r="GU263" t="s">
        <v>39794</v>
      </c>
      <c r="GV263" t="s">
        <v>34476</v>
      </c>
      <c r="GW263" t="s">
        <v>34476</v>
      </c>
      <c r="GX263" t="s">
        <v>34476</v>
      </c>
      <c r="GY263" t="s">
        <v>34476</v>
      </c>
      <c r="GZ263" t="s">
        <v>34476</v>
      </c>
      <c r="HA263" t="s">
        <v>34476</v>
      </c>
      <c r="HB263" t="s">
        <v>34476</v>
      </c>
      <c r="RD263" t="s">
        <v>39795</v>
      </c>
      <c r="RE263" t="s">
        <v>39796</v>
      </c>
    </row>
    <row r="264" spans="72:473" x14ac:dyDescent="0.3">
      <c r="BT264" t="s">
        <v>39792</v>
      </c>
      <c r="BZ264" t="s">
        <v>39797</v>
      </c>
      <c r="GM264" t="s">
        <v>37407</v>
      </c>
      <c r="GN264" t="s">
        <v>34476</v>
      </c>
      <c r="GO264" t="s">
        <v>34476</v>
      </c>
      <c r="GP264" t="s">
        <v>34476</v>
      </c>
      <c r="GQ264" t="s">
        <v>34476</v>
      </c>
      <c r="GR264" t="s">
        <v>34476</v>
      </c>
      <c r="GS264" t="s">
        <v>34476</v>
      </c>
      <c r="GT264" t="s">
        <v>34476</v>
      </c>
      <c r="GU264" t="s">
        <v>39798</v>
      </c>
      <c r="GV264" t="s">
        <v>34476</v>
      </c>
      <c r="GW264" t="s">
        <v>34476</v>
      </c>
      <c r="GX264" t="s">
        <v>34476</v>
      </c>
      <c r="GY264" t="s">
        <v>34476</v>
      </c>
      <c r="GZ264" t="s">
        <v>34476</v>
      </c>
      <c r="HA264" t="s">
        <v>34476</v>
      </c>
      <c r="HB264" t="s">
        <v>34476</v>
      </c>
      <c r="RD264" t="s">
        <v>39799</v>
      </c>
      <c r="RE264" t="s">
        <v>39800</v>
      </c>
    </row>
    <row r="265" spans="72:473" x14ac:dyDescent="0.3">
      <c r="BT265" t="s">
        <v>39797</v>
      </c>
      <c r="BZ265" t="s">
        <v>39801</v>
      </c>
      <c r="GM265" t="s">
        <v>39802</v>
      </c>
      <c r="GN265" t="s">
        <v>34476</v>
      </c>
      <c r="GO265" t="s">
        <v>34476</v>
      </c>
      <c r="GP265" t="s">
        <v>34476</v>
      </c>
      <c r="GQ265" t="s">
        <v>34476</v>
      </c>
      <c r="GR265" t="s">
        <v>34476</v>
      </c>
      <c r="GS265" t="s">
        <v>34476</v>
      </c>
      <c r="GT265" t="s">
        <v>34476</v>
      </c>
      <c r="GU265" t="s">
        <v>39803</v>
      </c>
      <c r="GV265" t="s">
        <v>34476</v>
      </c>
      <c r="GW265" t="s">
        <v>34476</v>
      </c>
      <c r="GX265" t="s">
        <v>34476</v>
      </c>
      <c r="GY265" t="s">
        <v>34476</v>
      </c>
      <c r="GZ265" t="s">
        <v>34476</v>
      </c>
      <c r="HA265" t="s">
        <v>34476</v>
      </c>
      <c r="HB265" t="s">
        <v>34476</v>
      </c>
      <c r="RD265" t="s">
        <v>39804</v>
      </c>
      <c r="RE265" t="s">
        <v>39805</v>
      </c>
    </row>
    <row r="266" spans="72:473" x14ac:dyDescent="0.3">
      <c r="BT266" t="s">
        <v>39801</v>
      </c>
      <c r="BZ266" t="s">
        <v>39806</v>
      </c>
      <c r="GM266" t="s">
        <v>39807</v>
      </c>
      <c r="GN266" t="s">
        <v>34476</v>
      </c>
      <c r="GO266" t="s">
        <v>34476</v>
      </c>
      <c r="GP266" t="s">
        <v>34476</v>
      </c>
      <c r="GQ266" t="s">
        <v>34476</v>
      </c>
      <c r="GR266" t="s">
        <v>34476</v>
      </c>
      <c r="GS266" t="s">
        <v>34476</v>
      </c>
      <c r="GT266" t="s">
        <v>34476</v>
      </c>
      <c r="GU266" t="s">
        <v>39808</v>
      </c>
      <c r="GV266" t="s">
        <v>34476</v>
      </c>
      <c r="GW266" t="s">
        <v>34476</v>
      </c>
      <c r="GX266" t="s">
        <v>34476</v>
      </c>
      <c r="GY266" t="s">
        <v>34476</v>
      </c>
      <c r="GZ266" t="s">
        <v>34476</v>
      </c>
      <c r="HA266" t="s">
        <v>34476</v>
      </c>
      <c r="HB266" t="s">
        <v>34476</v>
      </c>
      <c r="RD266" t="s">
        <v>39809</v>
      </c>
      <c r="RE266" t="s">
        <v>39810</v>
      </c>
    </row>
    <row r="267" spans="72:473" x14ac:dyDescent="0.3">
      <c r="BT267" t="s">
        <v>39806</v>
      </c>
      <c r="BZ267" t="s">
        <v>39811</v>
      </c>
      <c r="GM267" t="s">
        <v>39812</v>
      </c>
      <c r="GN267" t="s">
        <v>34476</v>
      </c>
      <c r="GO267" t="s">
        <v>34476</v>
      </c>
      <c r="GP267" t="s">
        <v>34476</v>
      </c>
      <c r="GQ267" t="s">
        <v>34476</v>
      </c>
      <c r="GR267" t="s">
        <v>34476</v>
      </c>
      <c r="GS267" t="s">
        <v>34476</v>
      </c>
      <c r="GT267" t="s">
        <v>34476</v>
      </c>
      <c r="GU267" t="s">
        <v>39813</v>
      </c>
      <c r="GV267" t="s">
        <v>34476</v>
      </c>
      <c r="GW267" t="s">
        <v>34476</v>
      </c>
      <c r="GX267" t="s">
        <v>34476</v>
      </c>
      <c r="GY267" t="s">
        <v>34476</v>
      </c>
      <c r="GZ267" t="s">
        <v>34476</v>
      </c>
      <c r="HA267" t="s">
        <v>34476</v>
      </c>
      <c r="HB267" t="s">
        <v>34476</v>
      </c>
      <c r="RD267" t="s">
        <v>39814</v>
      </c>
      <c r="RE267" t="s">
        <v>39815</v>
      </c>
    </row>
    <row r="268" spans="72:473" x14ac:dyDescent="0.3">
      <c r="BT268" t="s">
        <v>39811</v>
      </c>
      <c r="BZ268" t="s">
        <v>39816</v>
      </c>
      <c r="GM268" t="s">
        <v>37431</v>
      </c>
      <c r="GN268" t="s">
        <v>34476</v>
      </c>
      <c r="GO268" t="s">
        <v>34476</v>
      </c>
      <c r="GP268" t="s">
        <v>34476</v>
      </c>
      <c r="GQ268" t="s">
        <v>34476</v>
      </c>
      <c r="GR268" t="s">
        <v>34476</v>
      </c>
      <c r="GS268" t="s">
        <v>34476</v>
      </c>
      <c r="GT268" t="s">
        <v>34476</v>
      </c>
      <c r="GU268" t="s">
        <v>39817</v>
      </c>
      <c r="GV268" t="s">
        <v>34476</v>
      </c>
      <c r="GW268" t="s">
        <v>34476</v>
      </c>
      <c r="GX268" t="s">
        <v>34476</v>
      </c>
      <c r="GY268" t="s">
        <v>34476</v>
      </c>
      <c r="GZ268" t="s">
        <v>34476</v>
      </c>
      <c r="HA268" t="s">
        <v>34476</v>
      </c>
      <c r="HB268" t="s">
        <v>34476</v>
      </c>
      <c r="RD268" t="s">
        <v>39818</v>
      </c>
      <c r="RE268" t="s">
        <v>39819</v>
      </c>
    </row>
    <row r="269" spans="72:473" x14ac:dyDescent="0.3">
      <c r="BT269" t="s">
        <v>39816</v>
      </c>
      <c r="BZ269" t="s">
        <v>39820</v>
      </c>
      <c r="GM269" t="s">
        <v>37454</v>
      </c>
      <c r="GN269" t="s">
        <v>34476</v>
      </c>
      <c r="GO269" t="s">
        <v>34476</v>
      </c>
      <c r="GP269" t="s">
        <v>34476</v>
      </c>
      <c r="GQ269" t="s">
        <v>34476</v>
      </c>
      <c r="GR269" t="s">
        <v>34476</v>
      </c>
      <c r="GS269" t="s">
        <v>34476</v>
      </c>
      <c r="GT269" t="s">
        <v>34476</v>
      </c>
      <c r="GU269" t="s">
        <v>39821</v>
      </c>
      <c r="GV269" t="s">
        <v>34476</v>
      </c>
      <c r="GW269" t="s">
        <v>34476</v>
      </c>
      <c r="GX269" t="s">
        <v>34476</v>
      </c>
      <c r="GY269" t="s">
        <v>34476</v>
      </c>
      <c r="GZ269" t="s">
        <v>34476</v>
      </c>
      <c r="HA269" t="s">
        <v>34476</v>
      </c>
      <c r="HB269" t="s">
        <v>34476</v>
      </c>
      <c r="RD269" t="s">
        <v>39822</v>
      </c>
      <c r="RE269" t="s">
        <v>39823</v>
      </c>
    </row>
    <row r="270" spans="72:473" x14ac:dyDescent="0.3">
      <c r="BT270" t="s">
        <v>39820</v>
      </c>
      <c r="BZ270" t="s">
        <v>39824</v>
      </c>
      <c r="GM270" t="s">
        <v>37476</v>
      </c>
      <c r="GN270" t="s">
        <v>34476</v>
      </c>
      <c r="GO270" t="s">
        <v>34476</v>
      </c>
      <c r="GP270" t="s">
        <v>34476</v>
      </c>
      <c r="GQ270" t="s">
        <v>34476</v>
      </c>
      <c r="GR270" t="s">
        <v>34476</v>
      </c>
      <c r="GS270" t="s">
        <v>34476</v>
      </c>
      <c r="GT270" t="s">
        <v>34476</v>
      </c>
      <c r="GU270" t="s">
        <v>39825</v>
      </c>
      <c r="GV270" t="s">
        <v>34476</v>
      </c>
      <c r="GW270" t="s">
        <v>34476</v>
      </c>
      <c r="GX270" t="s">
        <v>34476</v>
      </c>
      <c r="GY270" t="s">
        <v>34476</v>
      </c>
      <c r="GZ270" t="s">
        <v>34476</v>
      </c>
      <c r="HA270" t="s">
        <v>34476</v>
      </c>
      <c r="HB270" t="s">
        <v>34476</v>
      </c>
      <c r="RD270" t="s">
        <v>39826</v>
      </c>
      <c r="RE270" t="s">
        <v>39827</v>
      </c>
    </row>
    <row r="271" spans="72:473" x14ac:dyDescent="0.3">
      <c r="BT271" t="s">
        <v>39824</v>
      </c>
      <c r="BZ271" t="s">
        <v>39828</v>
      </c>
      <c r="GM271" t="s">
        <v>37501</v>
      </c>
      <c r="GN271" t="s">
        <v>34476</v>
      </c>
      <c r="GO271" t="s">
        <v>34476</v>
      </c>
      <c r="GP271" t="s">
        <v>34476</v>
      </c>
      <c r="GQ271" t="s">
        <v>34476</v>
      </c>
      <c r="GR271" t="s">
        <v>34476</v>
      </c>
      <c r="GS271" t="s">
        <v>34476</v>
      </c>
      <c r="GT271" t="s">
        <v>34476</v>
      </c>
      <c r="GU271" t="s">
        <v>39829</v>
      </c>
      <c r="GV271" t="s">
        <v>34476</v>
      </c>
      <c r="GW271" t="s">
        <v>34476</v>
      </c>
      <c r="GX271" t="s">
        <v>34476</v>
      </c>
      <c r="GY271" t="s">
        <v>34476</v>
      </c>
      <c r="GZ271" t="s">
        <v>34476</v>
      </c>
      <c r="HA271" t="s">
        <v>34476</v>
      </c>
      <c r="HB271" t="s">
        <v>34476</v>
      </c>
      <c r="RD271" t="s">
        <v>39830</v>
      </c>
      <c r="RE271" t="s">
        <v>39831</v>
      </c>
    </row>
    <row r="272" spans="72:473" x14ac:dyDescent="0.3">
      <c r="BT272" t="s">
        <v>39828</v>
      </c>
      <c r="BZ272" t="s">
        <v>39832</v>
      </c>
      <c r="GM272" t="s">
        <v>37525</v>
      </c>
      <c r="GN272" t="s">
        <v>34476</v>
      </c>
      <c r="GO272" t="s">
        <v>34476</v>
      </c>
      <c r="GP272" t="s">
        <v>34476</v>
      </c>
      <c r="GQ272" t="s">
        <v>34476</v>
      </c>
      <c r="GR272" t="s">
        <v>34476</v>
      </c>
      <c r="GS272" t="s">
        <v>34476</v>
      </c>
      <c r="GT272" t="s">
        <v>34476</v>
      </c>
      <c r="GU272" t="s">
        <v>39833</v>
      </c>
      <c r="GV272" t="s">
        <v>34476</v>
      </c>
      <c r="GW272" t="s">
        <v>34476</v>
      </c>
      <c r="GX272" t="s">
        <v>34476</v>
      </c>
      <c r="GY272" t="s">
        <v>34476</v>
      </c>
      <c r="GZ272" t="s">
        <v>34476</v>
      </c>
      <c r="HA272" t="s">
        <v>34476</v>
      </c>
      <c r="HB272" t="s">
        <v>34476</v>
      </c>
      <c r="RD272" t="s">
        <v>39834</v>
      </c>
      <c r="RE272" t="s">
        <v>39835</v>
      </c>
    </row>
    <row r="273" spans="72:473" x14ac:dyDescent="0.3">
      <c r="BT273" t="s">
        <v>39832</v>
      </c>
      <c r="BZ273" t="s">
        <v>39836</v>
      </c>
      <c r="GM273" t="s">
        <v>37547</v>
      </c>
      <c r="GN273" t="s">
        <v>34476</v>
      </c>
      <c r="GO273" t="s">
        <v>34476</v>
      </c>
      <c r="GP273" t="s">
        <v>34476</v>
      </c>
      <c r="GQ273" t="s">
        <v>34476</v>
      </c>
      <c r="GR273" t="s">
        <v>34476</v>
      </c>
      <c r="GS273" t="s">
        <v>34476</v>
      </c>
      <c r="GT273" t="s">
        <v>34476</v>
      </c>
      <c r="GU273" t="s">
        <v>39837</v>
      </c>
      <c r="GV273" t="s">
        <v>34476</v>
      </c>
      <c r="GW273" t="s">
        <v>34476</v>
      </c>
      <c r="GX273" t="s">
        <v>34476</v>
      </c>
      <c r="GY273" t="s">
        <v>34476</v>
      </c>
      <c r="GZ273" t="s">
        <v>34476</v>
      </c>
      <c r="HA273" t="s">
        <v>34476</v>
      </c>
      <c r="HB273" t="s">
        <v>34476</v>
      </c>
      <c r="RD273" t="s">
        <v>39838</v>
      </c>
      <c r="RE273" t="s">
        <v>39839</v>
      </c>
    </row>
    <row r="274" spans="72:473" x14ac:dyDescent="0.3">
      <c r="BT274" t="s">
        <v>39836</v>
      </c>
      <c r="BZ274" t="s">
        <v>39840</v>
      </c>
      <c r="GM274" t="s">
        <v>37570</v>
      </c>
      <c r="GN274" t="s">
        <v>34476</v>
      </c>
      <c r="GO274" t="s">
        <v>34476</v>
      </c>
      <c r="GP274" t="s">
        <v>34476</v>
      </c>
      <c r="GQ274" t="s">
        <v>34476</v>
      </c>
      <c r="GR274" t="s">
        <v>34476</v>
      </c>
      <c r="GS274" t="s">
        <v>34476</v>
      </c>
      <c r="GT274" t="s">
        <v>34476</v>
      </c>
      <c r="GU274" t="s">
        <v>39841</v>
      </c>
      <c r="GV274" t="s">
        <v>34476</v>
      </c>
      <c r="GW274" t="s">
        <v>34476</v>
      </c>
      <c r="GX274" t="s">
        <v>34476</v>
      </c>
      <c r="GY274" t="s">
        <v>34476</v>
      </c>
      <c r="GZ274" t="s">
        <v>34476</v>
      </c>
      <c r="HA274" t="s">
        <v>34476</v>
      </c>
      <c r="HB274" t="s">
        <v>34476</v>
      </c>
      <c r="RD274" t="s">
        <v>39842</v>
      </c>
      <c r="RE274" t="s">
        <v>39843</v>
      </c>
    </row>
    <row r="275" spans="72:473" x14ac:dyDescent="0.3">
      <c r="BT275" t="s">
        <v>39840</v>
      </c>
      <c r="BZ275" t="s">
        <v>39844</v>
      </c>
      <c r="GM275" t="s">
        <v>37595</v>
      </c>
      <c r="GN275" t="s">
        <v>34476</v>
      </c>
      <c r="GO275" t="s">
        <v>34476</v>
      </c>
      <c r="GP275" t="s">
        <v>34476</v>
      </c>
      <c r="GQ275" t="s">
        <v>34476</v>
      </c>
      <c r="GR275" t="s">
        <v>34476</v>
      </c>
      <c r="GS275" t="s">
        <v>34476</v>
      </c>
      <c r="GT275" t="s">
        <v>34476</v>
      </c>
      <c r="GU275" t="s">
        <v>39845</v>
      </c>
      <c r="GV275" t="s">
        <v>34476</v>
      </c>
      <c r="GW275" t="s">
        <v>34476</v>
      </c>
      <c r="GX275" t="s">
        <v>34476</v>
      </c>
      <c r="GY275" t="s">
        <v>34476</v>
      </c>
      <c r="GZ275" t="s">
        <v>34476</v>
      </c>
      <c r="HA275" t="s">
        <v>34476</v>
      </c>
      <c r="HB275" t="s">
        <v>34476</v>
      </c>
      <c r="RD275" t="s">
        <v>39846</v>
      </c>
      <c r="RE275" t="s">
        <v>39847</v>
      </c>
    </row>
    <row r="276" spans="72:473" x14ac:dyDescent="0.3">
      <c r="BT276" t="s">
        <v>39844</v>
      </c>
      <c r="BZ276" t="s">
        <v>39848</v>
      </c>
      <c r="GM276" t="s">
        <v>37613</v>
      </c>
      <c r="GN276" t="s">
        <v>34476</v>
      </c>
      <c r="GO276" t="s">
        <v>34476</v>
      </c>
      <c r="GP276" t="s">
        <v>34476</v>
      </c>
      <c r="GQ276" t="s">
        <v>34476</v>
      </c>
      <c r="GR276" t="s">
        <v>34476</v>
      </c>
      <c r="GS276" t="s">
        <v>34476</v>
      </c>
      <c r="GT276" t="s">
        <v>34476</v>
      </c>
      <c r="GU276" t="s">
        <v>39849</v>
      </c>
      <c r="GV276" t="s">
        <v>34476</v>
      </c>
      <c r="GW276" t="s">
        <v>34476</v>
      </c>
      <c r="GX276" t="s">
        <v>34476</v>
      </c>
      <c r="GY276" t="s">
        <v>34476</v>
      </c>
      <c r="GZ276" t="s">
        <v>34476</v>
      </c>
      <c r="HA276" t="s">
        <v>34476</v>
      </c>
      <c r="HB276" t="s">
        <v>34476</v>
      </c>
      <c r="RD276" t="s">
        <v>39850</v>
      </c>
      <c r="RE276" t="s">
        <v>35654</v>
      </c>
    </row>
    <row r="277" spans="72:473" x14ac:dyDescent="0.3">
      <c r="BT277" t="s">
        <v>39848</v>
      </c>
      <c r="BZ277" t="s">
        <v>39851</v>
      </c>
      <c r="GM277" t="s">
        <v>37638</v>
      </c>
      <c r="GN277" t="s">
        <v>34476</v>
      </c>
      <c r="GO277" t="s">
        <v>34476</v>
      </c>
      <c r="GP277" t="s">
        <v>34476</v>
      </c>
      <c r="GQ277" t="s">
        <v>34476</v>
      </c>
      <c r="GR277" t="s">
        <v>34476</v>
      </c>
      <c r="GS277" t="s">
        <v>34476</v>
      </c>
      <c r="GT277" t="s">
        <v>34476</v>
      </c>
      <c r="GU277" t="s">
        <v>39852</v>
      </c>
      <c r="GV277" t="s">
        <v>34476</v>
      </c>
      <c r="GW277" t="s">
        <v>34476</v>
      </c>
      <c r="GX277" t="s">
        <v>34476</v>
      </c>
      <c r="GY277" t="s">
        <v>34476</v>
      </c>
      <c r="GZ277" t="s">
        <v>34476</v>
      </c>
      <c r="HA277" t="s">
        <v>34476</v>
      </c>
      <c r="HB277" t="s">
        <v>34476</v>
      </c>
      <c r="RD277" t="s">
        <v>39853</v>
      </c>
      <c r="RE277" t="s">
        <v>39854</v>
      </c>
    </row>
    <row r="278" spans="72:473" x14ac:dyDescent="0.3">
      <c r="BT278" t="s">
        <v>39851</v>
      </c>
      <c r="BZ278" t="s">
        <v>39855</v>
      </c>
      <c r="GM278" t="s">
        <v>39856</v>
      </c>
      <c r="GN278" t="s">
        <v>34476</v>
      </c>
      <c r="GO278" t="s">
        <v>34476</v>
      </c>
      <c r="GP278" t="s">
        <v>34476</v>
      </c>
      <c r="GQ278" t="s">
        <v>34476</v>
      </c>
      <c r="GR278" t="s">
        <v>34476</v>
      </c>
      <c r="GS278" t="s">
        <v>34476</v>
      </c>
      <c r="GT278" t="s">
        <v>34476</v>
      </c>
      <c r="GU278" t="s">
        <v>39857</v>
      </c>
      <c r="GV278" t="s">
        <v>34476</v>
      </c>
      <c r="GW278" t="s">
        <v>34476</v>
      </c>
      <c r="GX278" t="s">
        <v>34476</v>
      </c>
      <c r="GY278" t="s">
        <v>34476</v>
      </c>
      <c r="GZ278" t="s">
        <v>34476</v>
      </c>
      <c r="HA278" t="s">
        <v>34476</v>
      </c>
      <c r="HB278" t="s">
        <v>34476</v>
      </c>
      <c r="RD278" t="s">
        <v>39858</v>
      </c>
      <c r="RE278" t="s">
        <v>36883</v>
      </c>
    </row>
    <row r="279" spans="72:473" x14ac:dyDescent="0.3">
      <c r="BT279" t="s">
        <v>39855</v>
      </c>
      <c r="BZ279" t="s">
        <v>39859</v>
      </c>
      <c r="GM279" t="s">
        <v>39860</v>
      </c>
      <c r="GN279" t="s">
        <v>34476</v>
      </c>
      <c r="GO279" t="s">
        <v>34476</v>
      </c>
      <c r="GP279" t="s">
        <v>34476</v>
      </c>
      <c r="GQ279" t="s">
        <v>34476</v>
      </c>
      <c r="GR279" t="s">
        <v>34476</v>
      </c>
      <c r="GS279" t="s">
        <v>34476</v>
      </c>
      <c r="GT279" t="s">
        <v>34476</v>
      </c>
      <c r="GU279" t="s">
        <v>39861</v>
      </c>
      <c r="GV279" t="s">
        <v>34476</v>
      </c>
      <c r="GW279" t="s">
        <v>34476</v>
      </c>
      <c r="GX279" t="s">
        <v>34476</v>
      </c>
      <c r="GY279" t="s">
        <v>34476</v>
      </c>
      <c r="GZ279" t="s">
        <v>34476</v>
      </c>
      <c r="HA279" t="s">
        <v>34476</v>
      </c>
      <c r="HB279" t="s">
        <v>34476</v>
      </c>
      <c r="RD279" t="s">
        <v>39862</v>
      </c>
      <c r="RE279" t="s">
        <v>39863</v>
      </c>
    </row>
    <row r="280" spans="72:473" x14ac:dyDescent="0.3">
      <c r="BT280" t="s">
        <v>39859</v>
      </c>
      <c r="BZ280" t="s">
        <v>39864</v>
      </c>
      <c r="GM280" t="s">
        <v>39865</v>
      </c>
      <c r="GN280" t="s">
        <v>34476</v>
      </c>
      <c r="GO280" t="s">
        <v>34476</v>
      </c>
      <c r="GP280" t="s">
        <v>34476</v>
      </c>
      <c r="GQ280" t="s">
        <v>34476</v>
      </c>
      <c r="GR280" t="s">
        <v>34476</v>
      </c>
      <c r="GS280" t="s">
        <v>34476</v>
      </c>
      <c r="GT280" t="s">
        <v>34476</v>
      </c>
      <c r="GU280" t="s">
        <v>39866</v>
      </c>
      <c r="GV280" t="s">
        <v>34476</v>
      </c>
      <c r="GW280" t="s">
        <v>34476</v>
      </c>
      <c r="GX280" t="s">
        <v>34476</v>
      </c>
      <c r="GY280" t="s">
        <v>34476</v>
      </c>
      <c r="GZ280" t="s">
        <v>34476</v>
      </c>
      <c r="HA280" t="s">
        <v>34476</v>
      </c>
      <c r="HB280" t="s">
        <v>34476</v>
      </c>
      <c r="RD280" t="s">
        <v>39867</v>
      </c>
      <c r="RE280" t="s">
        <v>39868</v>
      </c>
    </row>
    <row r="281" spans="72:473" x14ac:dyDescent="0.3">
      <c r="BT281" t="s">
        <v>39864</v>
      </c>
      <c r="BZ281" t="s">
        <v>39869</v>
      </c>
      <c r="GM281" t="s">
        <v>39870</v>
      </c>
      <c r="GN281" t="s">
        <v>34476</v>
      </c>
      <c r="GO281" t="s">
        <v>34476</v>
      </c>
      <c r="GP281" t="s">
        <v>34476</v>
      </c>
      <c r="GQ281" t="s">
        <v>34476</v>
      </c>
      <c r="GR281" t="s">
        <v>34476</v>
      </c>
      <c r="GS281" t="s">
        <v>34476</v>
      </c>
      <c r="GT281" t="s">
        <v>34476</v>
      </c>
      <c r="GU281" t="s">
        <v>39871</v>
      </c>
      <c r="GV281" t="s">
        <v>34476</v>
      </c>
      <c r="GW281" t="s">
        <v>34476</v>
      </c>
      <c r="GX281" t="s">
        <v>34476</v>
      </c>
      <c r="GY281" t="s">
        <v>34476</v>
      </c>
      <c r="GZ281" t="s">
        <v>34476</v>
      </c>
      <c r="HA281" t="s">
        <v>34476</v>
      </c>
      <c r="HB281" t="s">
        <v>34476</v>
      </c>
      <c r="RD281" t="s">
        <v>39872</v>
      </c>
      <c r="RE281" t="s">
        <v>35501</v>
      </c>
    </row>
    <row r="282" spans="72:473" x14ac:dyDescent="0.3">
      <c r="BT282" t="s">
        <v>39869</v>
      </c>
      <c r="BZ282" t="s">
        <v>39873</v>
      </c>
      <c r="GM282" t="s">
        <v>39874</v>
      </c>
      <c r="GN282" t="s">
        <v>34476</v>
      </c>
      <c r="GO282" t="s">
        <v>34476</v>
      </c>
      <c r="GP282" t="s">
        <v>34476</v>
      </c>
      <c r="GQ282" t="s">
        <v>34476</v>
      </c>
      <c r="GR282" t="s">
        <v>34476</v>
      </c>
      <c r="GS282" t="s">
        <v>34476</v>
      </c>
      <c r="GT282" t="s">
        <v>34476</v>
      </c>
      <c r="GU282" t="s">
        <v>39875</v>
      </c>
      <c r="GV282" t="s">
        <v>34476</v>
      </c>
      <c r="GW282" t="s">
        <v>34476</v>
      </c>
      <c r="GX282" t="s">
        <v>34476</v>
      </c>
      <c r="GY282" t="s">
        <v>34476</v>
      </c>
      <c r="GZ282" t="s">
        <v>34476</v>
      </c>
      <c r="HA282" t="s">
        <v>34476</v>
      </c>
      <c r="HB282" t="s">
        <v>34476</v>
      </c>
      <c r="RD282" t="s">
        <v>39876</v>
      </c>
      <c r="RE282" t="s">
        <v>39877</v>
      </c>
    </row>
    <row r="283" spans="72:473" x14ac:dyDescent="0.3">
      <c r="BT283" t="s">
        <v>39873</v>
      </c>
      <c r="BZ283" t="s">
        <v>39878</v>
      </c>
      <c r="GM283" t="s">
        <v>39879</v>
      </c>
      <c r="GN283" t="s">
        <v>34476</v>
      </c>
      <c r="GO283" t="s">
        <v>34476</v>
      </c>
      <c r="GP283" t="s">
        <v>34476</v>
      </c>
      <c r="GQ283" t="s">
        <v>34476</v>
      </c>
      <c r="GR283" t="s">
        <v>34476</v>
      </c>
      <c r="GS283" t="s">
        <v>34476</v>
      </c>
      <c r="GT283" t="s">
        <v>34476</v>
      </c>
      <c r="GU283" t="s">
        <v>39880</v>
      </c>
      <c r="GV283" t="s">
        <v>34476</v>
      </c>
      <c r="GW283" t="s">
        <v>34476</v>
      </c>
      <c r="GX283" t="s">
        <v>34476</v>
      </c>
      <c r="GY283" t="s">
        <v>34476</v>
      </c>
      <c r="GZ283" t="s">
        <v>34476</v>
      </c>
      <c r="HA283" t="s">
        <v>34476</v>
      </c>
      <c r="HB283" t="s">
        <v>34476</v>
      </c>
      <c r="RD283" t="s">
        <v>39881</v>
      </c>
      <c r="RE283" t="s">
        <v>39882</v>
      </c>
    </row>
    <row r="284" spans="72:473" x14ac:dyDescent="0.3">
      <c r="BT284" t="s">
        <v>39878</v>
      </c>
      <c r="BZ284" t="s">
        <v>39883</v>
      </c>
      <c r="GM284" t="s">
        <v>39884</v>
      </c>
      <c r="GN284" t="s">
        <v>34476</v>
      </c>
      <c r="GO284" t="s">
        <v>34476</v>
      </c>
      <c r="GP284" t="s">
        <v>34476</v>
      </c>
      <c r="GQ284" t="s">
        <v>34476</v>
      </c>
      <c r="GR284" t="s">
        <v>34476</v>
      </c>
      <c r="GS284" t="s">
        <v>34476</v>
      </c>
      <c r="GT284" t="s">
        <v>34476</v>
      </c>
      <c r="GU284" t="s">
        <v>39885</v>
      </c>
      <c r="GV284" t="s">
        <v>34476</v>
      </c>
      <c r="GW284" t="s">
        <v>34476</v>
      </c>
      <c r="GX284" t="s">
        <v>34476</v>
      </c>
      <c r="GY284" t="s">
        <v>34476</v>
      </c>
      <c r="GZ284" t="s">
        <v>34476</v>
      </c>
      <c r="HA284" t="s">
        <v>34476</v>
      </c>
      <c r="HB284" t="s">
        <v>34476</v>
      </c>
      <c r="RD284" t="s">
        <v>39886</v>
      </c>
      <c r="RE284" t="s">
        <v>39887</v>
      </c>
    </row>
    <row r="285" spans="72:473" x14ac:dyDescent="0.3">
      <c r="BT285" t="s">
        <v>39883</v>
      </c>
      <c r="BZ285" t="s">
        <v>39888</v>
      </c>
      <c r="GM285" t="s">
        <v>36485</v>
      </c>
      <c r="GN285" t="s">
        <v>34476</v>
      </c>
      <c r="GO285" t="s">
        <v>34476</v>
      </c>
      <c r="GP285" t="s">
        <v>34476</v>
      </c>
      <c r="GQ285" t="s">
        <v>34476</v>
      </c>
      <c r="GR285" t="s">
        <v>34476</v>
      </c>
      <c r="GS285" t="s">
        <v>34476</v>
      </c>
      <c r="GT285" t="s">
        <v>34476</v>
      </c>
      <c r="GU285" t="s">
        <v>39889</v>
      </c>
      <c r="GV285" t="s">
        <v>34476</v>
      </c>
      <c r="GW285" t="s">
        <v>34476</v>
      </c>
      <c r="GX285" t="s">
        <v>34476</v>
      </c>
      <c r="GY285" t="s">
        <v>34476</v>
      </c>
      <c r="GZ285" t="s">
        <v>34476</v>
      </c>
      <c r="HA285" t="s">
        <v>34476</v>
      </c>
      <c r="HB285" t="s">
        <v>34476</v>
      </c>
      <c r="RD285" t="s">
        <v>39890</v>
      </c>
      <c r="RE285" t="s">
        <v>39891</v>
      </c>
    </row>
    <row r="286" spans="72:473" x14ac:dyDescent="0.3">
      <c r="BT286" t="s">
        <v>39888</v>
      </c>
      <c r="BZ286" t="s">
        <v>39892</v>
      </c>
      <c r="GM286" t="s">
        <v>35402</v>
      </c>
      <c r="GN286" t="s">
        <v>34476</v>
      </c>
      <c r="GO286" t="s">
        <v>34476</v>
      </c>
      <c r="GP286" t="s">
        <v>34476</v>
      </c>
      <c r="GQ286" t="s">
        <v>34476</v>
      </c>
      <c r="GR286" t="s">
        <v>34476</v>
      </c>
      <c r="GS286" t="s">
        <v>34476</v>
      </c>
      <c r="GT286" t="s">
        <v>34476</v>
      </c>
      <c r="GU286" t="s">
        <v>39893</v>
      </c>
      <c r="GV286" t="s">
        <v>34476</v>
      </c>
      <c r="GW286" t="s">
        <v>34476</v>
      </c>
      <c r="GX286" t="s">
        <v>34476</v>
      </c>
      <c r="GY286" t="s">
        <v>34476</v>
      </c>
      <c r="GZ286" t="s">
        <v>34476</v>
      </c>
      <c r="HA286" t="s">
        <v>34476</v>
      </c>
      <c r="HB286" t="s">
        <v>34476</v>
      </c>
      <c r="RD286" t="s">
        <v>39894</v>
      </c>
      <c r="RE286" t="s">
        <v>39895</v>
      </c>
    </row>
    <row r="287" spans="72:473" x14ac:dyDescent="0.3">
      <c r="BT287" t="s">
        <v>39892</v>
      </c>
      <c r="BZ287" t="s">
        <v>39896</v>
      </c>
      <c r="GM287" t="s">
        <v>36533</v>
      </c>
      <c r="GN287" t="s">
        <v>34476</v>
      </c>
      <c r="GO287" t="s">
        <v>34476</v>
      </c>
      <c r="GP287" t="s">
        <v>34476</v>
      </c>
      <c r="GQ287" t="s">
        <v>34476</v>
      </c>
      <c r="GR287" t="s">
        <v>34476</v>
      </c>
      <c r="GS287" t="s">
        <v>34476</v>
      </c>
      <c r="GT287" t="s">
        <v>34476</v>
      </c>
      <c r="GU287" t="s">
        <v>39897</v>
      </c>
      <c r="GV287" t="s">
        <v>34476</v>
      </c>
      <c r="GW287" t="s">
        <v>34476</v>
      </c>
      <c r="GX287" t="s">
        <v>34476</v>
      </c>
      <c r="GY287" t="s">
        <v>34476</v>
      </c>
      <c r="GZ287" t="s">
        <v>34476</v>
      </c>
      <c r="HA287" t="s">
        <v>34476</v>
      </c>
      <c r="HB287" t="s">
        <v>34476</v>
      </c>
      <c r="RD287" t="s">
        <v>39898</v>
      </c>
      <c r="RE287" t="s">
        <v>36937</v>
      </c>
    </row>
    <row r="288" spans="72:473" x14ac:dyDescent="0.3">
      <c r="BT288" t="s">
        <v>39896</v>
      </c>
      <c r="BZ288" t="s">
        <v>39899</v>
      </c>
      <c r="GM288" t="s">
        <v>36553</v>
      </c>
      <c r="GN288" t="s">
        <v>34476</v>
      </c>
      <c r="GO288" t="s">
        <v>34476</v>
      </c>
      <c r="GP288" t="s">
        <v>34476</v>
      </c>
      <c r="GQ288" t="s">
        <v>34476</v>
      </c>
      <c r="GR288" t="s">
        <v>34476</v>
      </c>
      <c r="GS288" t="s">
        <v>34476</v>
      </c>
      <c r="GT288" t="s">
        <v>34476</v>
      </c>
      <c r="GU288" t="s">
        <v>39900</v>
      </c>
      <c r="GV288" t="s">
        <v>34476</v>
      </c>
      <c r="GW288" t="s">
        <v>34476</v>
      </c>
      <c r="GX288" t="s">
        <v>34476</v>
      </c>
      <c r="GY288" t="s">
        <v>34476</v>
      </c>
      <c r="GZ288" t="s">
        <v>34476</v>
      </c>
      <c r="HA288" t="s">
        <v>34476</v>
      </c>
      <c r="HB288" t="s">
        <v>34476</v>
      </c>
      <c r="RD288" t="s">
        <v>39901</v>
      </c>
      <c r="RE288" t="s">
        <v>39902</v>
      </c>
    </row>
    <row r="289" spans="72:473" x14ac:dyDescent="0.3">
      <c r="BT289" t="s">
        <v>39899</v>
      </c>
      <c r="BZ289" t="s">
        <v>39903</v>
      </c>
      <c r="GM289" t="s">
        <v>36581</v>
      </c>
      <c r="GN289" t="s">
        <v>34476</v>
      </c>
      <c r="GO289" t="s">
        <v>34476</v>
      </c>
      <c r="GP289" t="s">
        <v>34476</v>
      </c>
      <c r="GQ289" t="s">
        <v>34476</v>
      </c>
      <c r="GR289" t="s">
        <v>34476</v>
      </c>
      <c r="GS289" t="s">
        <v>34476</v>
      </c>
      <c r="GT289" t="s">
        <v>34476</v>
      </c>
      <c r="GU289" t="s">
        <v>39904</v>
      </c>
      <c r="GV289" t="s">
        <v>34476</v>
      </c>
      <c r="GW289" t="s">
        <v>34476</v>
      </c>
      <c r="GX289" t="s">
        <v>34476</v>
      </c>
      <c r="GY289" t="s">
        <v>34476</v>
      </c>
      <c r="GZ289" t="s">
        <v>34476</v>
      </c>
      <c r="HA289" t="s">
        <v>34476</v>
      </c>
      <c r="HB289" t="s">
        <v>34476</v>
      </c>
      <c r="RD289" t="s">
        <v>39905</v>
      </c>
      <c r="RE289" t="s">
        <v>36266</v>
      </c>
    </row>
    <row r="290" spans="72:473" x14ac:dyDescent="0.3">
      <c r="BT290" t="s">
        <v>39903</v>
      </c>
      <c r="BZ290" t="s">
        <v>39906</v>
      </c>
      <c r="GM290" t="s">
        <v>36636</v>
      </c>
      <c r="GN290" t="s">
        <v>34476</v>
      </c>
      <c r="GO290" t="s">
        <v>34476</v>
      </c>
      <c r="GP290" t="s">
        <v>34476</v>
      </c>
      <c r="GQ290" t="s">
        <v>34476</v>
      </c>
      <c r="GR290" t="s">
        <v>34476</v>
      </c>
      <c r="GS290" t="s">
        <v>34476</v>
      </c>
      <c r="GT290" t="s">
        <v>34476</v>
      </c>
      <c r="GU290" t="s">
        <v>39907</v>
      </c>
      <c r="GV290" t="s">
        <v>34476</v>
      </c>
      <c r="GW290" t="s">
        <v>34476</v>
      </c>
      <c r="GX290" t="s">
        <v>34476</v>
      </c>
      <c r="GY290" t="s">
        <v>34476</v>
      </c>
      <c r="GZ290" t="s">
        <v>34476</v>
      </c>
      <c r="HA290" t="s">
        <v>34476</v>
      </c>
      <c r="HB290" t="s">
        <v>34476</v>
      </c>
      <c r="RD290" t="s">
        <v>39908</v>
      </c>
      <c r="RE290" t="s">
        <v>36319</v>
      </c>
    </row>
    <row r="291" spans="72:473" x14ac:dyDescent="0.3">
      <c r="BT291" t="s">
        <v>39906</v>
      </c>
      <c r="BZ291" t="s">
        <v>39909</v>
      </c>
      <c r="GM291" t="s">
        <v>36662</v>
      </c>
      <c r="GN291" t="s">
        <v>34476</v>
      </c>
      <c r="GO291" t="s">
        <v>34476</v>
      </c>
      <c r="GP291" t="s">
        <v>34476</v>
      </c>
      <c r="GQ291" t="s">
        <v>34476</v>
      </c>
      <c r="GR291" t="s">
        <v>34476</v>
      </c>
      <c r="GS291" t="s">
        <v>34476</v>
      </c>
      <c r="GT291" t="s">
        <v>34476</v>
      </c>
      <c r="GU291" t="s">
        <v>39910</v>
      </c>
      <c r="GV291" t="s">
        <v>34476</v>
      </c>
      <c r="GW291" t="s">
        <v>34476</v>
      </c>
      <c r="GX291" t="s">
        <v>34476</v>
      </c>
      <c r="GY291" t="s">
        <v>34476</v>
      </c>
      <c r="GZ291" t="s">
        <v>34476</v>
      </c>
      <c r="HA291" t="s">
        <v>34476</v>
      </c>
      <c r="HB291" t="s">
        <v>34476</v>
      </c>
      <c r="RD291" t="s">
        <v>39911</v>
      </c>
      <c r="RE291" t="s">
        <v>39912</v>
      </c>
    </row>
    <row r="292" spans="72:473" x14ac:dyDescent="0.3">
      <c r="BT292" t="s">
        <v>39909</v>
      </c>
      <c r="BZ292" t="s">
        <v>39913</v>
      </c>
      <c r="GM292" t="s">
        <v>36580</v>
      </c>
      <c r="GN292" t="s">
        <v>34476</v>
      </c>
      <c r="GO292" t="s">
        <v>34476</v>
      </c>
      <c r="GP292" t="s">
        <v>34476</v>
      </c>
      <c r="GQ292" t="s">
        <v>34476</v>
      </c>
      <c r="GR292" t="s">
        <v>34476</v>
      </c>
      <c r="GS292" t="s">
        <v>34476</v>
      </c>
      <c r="GT292" t="s">
        <v>34476</v>
      </c>
      <c r="GU292" t="s">
        <v>39914</v>
      </c>
      <c r="GV292" t="s">
        <v>34476</v>
      </c>
      <c r="GW292" t="s">
        <v>34476</v>
      </c>
      <c r="GX292" t="s">
        <v>34476</v>
      </c>
      <c r="GY292" t="s">
        <v>34476</v>
      </c>
      <c r="GZ292" t="s">
        <v>34476</v>
      </c>
      <c r="HA292" t="s">
        <v>34476</v>
      </c>
      <c r="HB292" t="s">
        <v>34476</v>
      </c>
      <c r="RD292" t="s">
        <v>39915</v>
      </c>
      <c r="RE292" t="s">
        <v>34406</v>
      </c>
    </row>
    <row r="293" spans="72:473" x14ac:dyDescent="0.3">
      <c r="BT293" t="s">
        <v>39913</v>
      </c>
      <c r="BZ293" t="s">
        <v>39916</v>
      </c>
      <c r="GM293" t="s">
        <v>39917</v>
      </c>
      <c r="GN293" t="s">
        <v>34476</v>
      </c>
      <c r="GO293" t="s">
        <v>34476</v>
      </c>
      <c r="GP293" t="s">
        <v>34476</v>
      </c>
      <c r="GQ293" t="s">
        <v>34476</v>
      </c>
      <c r="GR293" t="s">
        <v>34476</v>
      </c>
      <c r="GS293" t="s">
        <v>34476</v>
      </c>
      <c r="GT293" t="s">
        <v>34476</v>
      </c>
      <c r="GU293" t="s">
        <v>39918</v>
      </c>
      <c r="GV293" t="s">
        <v>34476</v>
      </c>
      <c r="GW293" t="s">
        <v>34476</v>
      </c>
      <c r="GX293" t="s">
        <v>34476</v>
      </c>
      <c r="GY293" t="s">
        <v>34476</v>
      </c>
      <c r="GZ293" t="s">
        <v>34476</v>
      </c>
      <c r="HA293" t="s">
        <v>34476</v>
      </c>
      <c r="HB293" t="s">
        <v>34476</v>
      </c>
      <c r="RD293" t="s">
        <v>39919</v>
      </c>
      <c r="RE293" t="s">
        <v>39920</v>
      </c>
    </row>
    <row r="294" spans="72:473" x14ac:dyDescent="0.3">
      <c r="BT294" t="s">
        <v>39916</v>
      </c>
      <c r="BZ294" t="s">
        <v>39921</v>
      </c>
      <c r="GM294" t="s">
        <v>36505</v>
      </c>
      <c r="GN294" t="s">
        <v>34476</v>
      </c>
      <c r="GO294" t="s">
        <v>34476</v>
      </c>
      <c r="GP294" t="s">
        <v>34476</v>
      </c>
      <c r="GQ294" t="s">
        <v>34476</v>
      </c>
      <c r="GR294" t="s">
        <v>34476</v>
      </c>
      <c r="GS294" t="s">
        <v>34476</v>
      </c>
      <c r="GT294" t="s">
        <v>34476</v>
      </c>
      <c r="GU294" t="s">
        <v>39922</v>
      </c>
      <c r="GV294" t="s">
        <v>34476</v>
      </c>
      <c r="GW294" t="s">
        <v>34476</v>
      </c>
      <c r="GX294" t="s">
        <v>34476</v>
      </c>
      <c r="GY294" t="s">
        <v>34476</v>
      </c>
      <c r="GZ294" t="s">
        <v>34476</v>
      </c>
      <c r="HA294" t="s">
        <v>34476</v>
      </c>
      <c r="HB294" t="s">
        <v>34476</v>
      </c>
      <c r="RD294" t="s">
        <v>39923</v>
      </c>
      <c r="RE294" t="s">
        <v>39924</v>
      </c>
    </row>
    <row r="295" spans="72:473" x14ac:dyDescent="0.3">
      <c r="BT295" t="s">
        <v>39921</v>
      </c>
      <c r="BZ295" t="s">
        <v>39925</v>
      </c>
      <c r="GM295" t="s">
        <v>39926</v>
      </c>
      <c r="GN295" t="s">
        <v>34476</v>
      </c>
      <c r="GO295" t="s">
        <v>34476</v>
      </c>
      <c r="GP295" t="s">
        <v>34476</v>
      </c>
      <c r="GQ295" t="s">
        <v>34476</v>
      </c>
      <c r="GR295" t="s">
        <v>34476</v>
      </c>
      <c r="GS295" t="s">
        <v>34476</v>
      </c>
      <c r="GT295" t="s">
        <v>34476</v>
      </c>
      <c r="GU295" t="s">
        <v>39927</v>
      </c>
      <c r="GV295" t="s">
        <v>34476</v>
      </c>
      <c r="GW295" t="s">
        <v>34476</v>
      </c>
      <c r="GX295" t="s">
        <v>34476</v>
      </c>
      <c r="GY295" t="s">
        <v>34476</v>
      </c>
      <c r="GZ295" t="s">
        <v>34476</v>
      </c>
      <c r="HA295" t="s">
        <v>34476</v>
      </c>
      <c r="HB295" t="s">
        <v>34476</v>
      </c>
      <c r="RD295" t="s">
        <v>39928</v>
      </c>
      <c r="RE295" t="s">
        <v>34630</v>
      </c>
    </row>
    <row r="296" spans="72:473" x14ac:dyDescent="0.3">
      <c r="BT296" t="s">
        <v>39925</v>
      </c>
      <c r="BZ296" t="s">
        <v>39929</v>
      </c>
      <c r="GM296" t="s">
        <v>39930</v>
      </c>
      <c r="GN296" t="s">
        <v>34476</v>
      </c>
      <c r="GO296" t="s">
        <v>34476</v>
      </c>
      <c r="GP296" t="s">
        <v>34476</v>
      </c>
      <c r="GQ296" t="s">
        <v>34476</v>
      </c>
      <c r="GR296" t="s">
        <v>34476</v>
      </c>
      <c r="GS296" t="s">
        <v>34476</v>
      </c>
      <c r="GT296" t="s">
        <v>34476</v>
      </c>
      <c r="GU296" t="s">
        <v>39931</v>
      </c>
      <c r="GV296" t="s">
        <v>34476</v>
      </c>
      <c r="GW296" t="s">
        <v>34476</v>
      </c>
      <c r="GX296" t="s">
        <v>34476</v>
      </c>
      <c r="GY296" t="s">
        <v>34476</v>
      </c>
      <c r="GZ296" t="s">
        <v>34476</v>
      </c>
      <c r="HA296" t="s">
        <v>34476</v>
      </c>
      <c r="HB296" t="s">
        <v>34476</v>
      </c>
      <c r="RD296" t="s">
        <v>39932</v>
      </c>
      <c r="RE296" t="s">
        <v>39933</v>
      </c>
    </row>
    <row r="297" spans="72:473" x14ac:dyDescent="0.3">
      <c r="BT297" t="s">
        <v>39929</v>
      </c>
      <c r="BZ297" t="s">
        <v>39934</v>
      </c>
      <c r="GM297" t="s">
        <v>39935</v>
      </c>
      <c r="GN297" t="s">
        <v>34476</v>
      </c>
      <c r="GO297" t="s">
        <v>34476</v>
      </c>
      <c r="GP297" t="s">
        <v>34476</v>
      </c>
      <c r="GQ297" t="s">
        <v>34476</v>
      </c>
      <c r="GR297" t="s">
        <v>34476</v>
      </c>
      <c r="GS297" t="s">
        <v>34476</v>
      </c>
      <c r="GT297" t="s">
        <v>34476</v>
      </c>
      <c r="GU297" t="s">
        <v>39936</v>
      </c>
      <c r="GV297" t="s">
        <v>34476</v>
      </c>
      <c r="GW297" t="s">
        <v>34476</v>
      </c>
      <c r="GX297" t="s">
        <v>34476</v>
      </c>
      <c r="GY297" t="s">
        <v>34476</v>
      </c>
      <c r="GZ297" t="s">
        <v>34476</v>
      </c>
      <c r="HA297" t="s">
        <v>34476</v>
      </c>
      <c r="HB297" t="s">
        <v>34476</v>
      </c>
      <c r="RD297" t="s">
        <v>39937</v>
      </c>
      <c r="RE297" t="s">
        <v>39938</v>
      </c>
    </row>
    <row r="298" spans="72:473" x14ac:dyDescent="0.3">
      <c r="BT298" t="s">
        <v>39934</v>
      </c>
      <c r="BZ298" t="s">
        <v>39939</v>
      </c>
      <c r="GM298" t="s">
        <v>39940</v>
      </c>
      <c r="GN298" t="s">
        <v>34476</v>
      </c>
      <c r="GO298" t="s">
        <v>34476</v>
      </c>
      <c r="GP298" t="s">
        <v>34476</v>
      </c>
      <c r="GQ298" t="s">
        <v>34476</v>
      </c>
      <c r="GR298" t="s">
        <v>34476</v>
      </c>
      <c r="GS298" t="s">
        <v>34476</v>
      </c>
      <c r="GT298" t="s">
        <v>34476</v>
      </c>
      <c r="GU298" t="s">
        <v>39941</v>
      </c>
      <c r="GV298" t="s">
        <v>34476</v>
      </c>
      <c r="GW298" t="s">
        <v>34476</v>
      </c>
      <c r="GX298" t="s">
        <v>34476</v>
      </c>
      <c r="GY298" t="s">
        <v>34476</v>
      </c>
      <c r="GZ298" t="s">
        <v>34476</v>
      </c>
      <c r="HA298" t="s">
        <v>34476</v>
      </c>
      <c r="HB298" t="s">
        <v>34476</v>
      </c>
      <c r="RD298" t="s">
        <v>39942</v>
      </c>
      <c r="RE298" t="s">
        <v>39943</v>
      </c>
    </row>
    <row r="299" spans="72:473" x14ac:dyDescent="0.3">
      <c r="BT299" t="s">
        <v>39939</v>
      </c>
      <c r="BZ299" t="s">
        <v>39944</v>
      </c>
      <c r="GM299" t="s">
        <v>39945</v>
      </c>
      <c r="GN299" t="s">
        <v>34476</v>
      </c>
      <c r="GO299" t="s">
        <v>34476</v>
      </c>
      <c r="GP299" t="s">
        <v>34476</v>
      </c>
      <c r="GQ299" t="s">
        <v>34476</v>
      </c>
      <c r="GR299" t="s">
        <v>34476</v>
      </c>
      <c r="GS299" t="s">
        <v>34476</v>
      </c>
      <c r="GT299" t="s">
        <v>34476</v>
      </c>
      <c r="GU299" t="s">
        <v>39946</v>
      </c>
      <c r="GV299" t="s">
        <v>34476</v>
      </c>
      <c r="GW299" t="s">
        <v>34476</v>
      </c>
      <c r="GX299" t="s">
        <v>34476</v>
      </c>
      <c r="GY299" t="s">
        <v>34476</v>
      </c>
      <c r="GZ299" t="s">
        <v>34476</v>
      </c>
      <c r="HA299" t="s">
        <v>34476</v>
      </c>
      <c r="HB299" t="s">
        <v>34476</v>
      </c>
      <c r="RD299" t="s">
        <v>39947</v>
      </c>
      <c r="RE299" t="s">
        <v>39948</v>
      </c>
    </row>
    <row r="300" spans="72:473" x14ac:dyDescent="0.3">
      <c r="BT300" t="s">
        <v>39944</v>
      </c>
      <c r="BZ300" t="s">
        <v>39949</v>
      </c>
      <c r="GM300" t="s">
        <v>39950</v>
      </c>
      <c r="GN300" t="s">
        <v>34476</v>
      </c>
      <c r="GO300" t="s">
        <v>34476</v>
      </c>
      <c r="GP300" t="s">
        <v>34476</v>
      </c>
      <c r="GQ300" t="s">
        <v>34476</v>
      </c>
      <c r="GR300" t="s">
        <v>34476</v>
      </c>
      <c r="GS300" t="s">
        <v>34476</v>
      </c>
      <c r="GT300" t="s">
        <v>34476</v>
      </c>
      <c r="GU300" t="s">
        <v>39951</v>
      </c>
      <c r="GV300" t="s">
        <v>34476</v>
      </c>
      <c r="GW300" t="s">
        <v>34476</v>
      </c>
      <c r="GX300" t="s">
        <v>34476</v>
      </c>
      <c r="GY300" t="s">
        <v>34476</v>
      </c>
      <c r="GZ300" t="s">
        <v>34476</v>
      </c>
      <c r="HA300" t="s">
        <v>34476</v>
      </c>
      <c r="HB300" t="s">
        <v>34476</v>
      </c>
      <c r="RD300" t="s">
        <v>39952</v>
      </c>
      <c r="RE300" t="s">
        <v>39953</v>
      </c>
    </row>
    <row r="301" spans="72:473" x14ac:dyDescent="0.3">
      <c r="BT301" t="s">
        <v>39949</v>
      </c>
      <c r="BZ301" t="s">
        <v>39954</v>
      </c>
      <c r="GM301" t="s">
        <v>39955</v>
      </c>
      <c r="GN301" t="s">
        <v>34476</v>
      </c>
      <c r="GO301" t="s">
        <v>34476</v>
      </c>
      <c r="GP301" t="s">
        <v>34476</v>
      </c>
      <c r="GQ301" t="s">
        <v>34476</v>
      </c>
      <c r="GR301" t="s">
        <v>34476</v>
      </c>
      <c r="GS301" t="s">
        <v>34476</v>
      </c>
      <c r="GT301" t="s">
        <v>34476</v>
      </c>
      <c r="GU301" t="s">
        <v>39956</v>
      </c>
      <c r="GV301" t="s">
        <v>34476</v>
      </c>
      <c r="GW301" t="s">
        <v>34476</v>
      </c>
      <c r="GX301" t="s">
        <v>34476</v>
      </c>
      <c r="GY301" t="s">
        <v>34476</v>
      </c>
      <c r="GZ301" t="s">
        <v>34476</v>
      </c>
      <c r="HA301" t="s">
        <v>34476</v>
      </c>
      <c r="HB301" t="s">
        <v>34476</v>
      </c>
      <c r="RD301" t="s">
        <v>39957</v>
      </c>
      <c r="RE301" t="s">
        <v>39958</v>
      </c>
    </row>
    <row r="302" spans="72:473" x14ac:dyDescent="0.3">
      <c r="BT302" t="s">
        <v>39954</v>
      </c>
      <c r="BZ302" t="s">
        <v>39959</v>
      </c>
      <c r="GM302" t="s">
        <v>39960</v>
      </c>
      <c r="GN302" t="s">
        <v>34476</v>
      </c>
      <c r="GO302" t="s">
        <v>34476</v>
      </c>
      <c r="GP302" t="s">
        <v>34476</v>
      </c>
      <c r="GQ302" t="s">
        <v>34476</v>
      </c>
      <c r="GR302" t="s">
        <v>34476</v>
      </c>
      <c r="GS302" t="s">
        <v>34476</v>
      </c>
      <c r="GT302" t="s">
        <v>34476</v>
      </c>
      <c r="GU302" t="s">
        <v>39961</v>
      </c>
      <c r="GV302" t="s">
        <v>34476</v>
      </c>
      <c r="GW302" t="s">
        <v>34476</v>
      </c>
      <c r="GX302" t="s">
        <v>34476</v>
      </c>
      <c r="GY302" t="s">
        <v>34476</v>
      </c>
      <c r="GZ302" t="s">
        <v>34476</v>
      </c>
      <c r="HA302" t="s">
        <v>34476</v>
      </c>
      <c r="HB302" t="s">
        <v>34476</v>
      </c>
      <c r="RD302" t="s">
        <v>39962</v>
      </c>
      <c r="RE302" t="s">
        <v>39963</v>
      </c>
    </row>
    <row r="303" spans="72:473" x14ac:dyDescent="0.3">
      <c r="BT303" t="s">
        <v>39959</v>
      </c>
      <c r="BZ303" t="s">
        <v>39964</v>
      </c>
      <c r="GM303" t="s">
        <v>39965</v>
      </c>
      <c r="GN303" t="s">
        <v>34476</v>
      </c>
      <c r="GO303" t="s">
        <v>34476</v>
      </c>
      <c r="GP303" t="s">
        <v>34476</v>
      </c>
      <c r="GQ303" t="s">
        <v>34476</v>
      </c>
      <c r="GR303" t="s">
        <v>34476</v>
      </c>
      <c r="GS303" t="s">
        <v>34476</v>
      </c>
      <c r="GT303" t="s">
        <v>34476</v>
      </c>
      <c r="GU303" t="s">
        <v>39966</v>
      </c>
      <c r="GV303" t="s">
        <v>34476</v>
      </c>
      <c r="GW303" t="s">
        <v>34476</v>
      </c>
      <c r="GX303" t="s">
        <v>34476</v>
      </c>
      <c r="GY303" t="s">
        <v>34476</v>
      </c>
      <c r="GZ303" t="s">
        <v>34476</v>
      </c>
      <c r="HA303" t="s">
        <v>34476</v>
      </c>
      <c r="HB303" t="s">
        <v>34476</v>
      </c>
      <c r="RD303" t="s">
        <v>39967</v>
      </c>
      <c r="RE303" t="s">
        <v>39968</v>
      </c>
    </row>
    <row r="304" spans="72:473" x14ac:dyDescent="0.3">
      <c r="BT304" t="s">
        <v>39964</v>
      </c>
      <c r="BZ304" t="s">
        <v>39969</v>
      </c>
      <c r="GM304" t="s">
        <v>39970</v>
      </c>
      <c r="GN304" t="s">
        <v>34476</v>
      </c>
      <c r="GO304" t="s">
        <v>34476</v>
      </c>
      <c r="GP304" t="s">
        <v>34476</v>
      </c>
      <c r="GQ304" t="s">
        <v>34476</v>
      </c>
      <c r="GR304" t="s">
        <v>34476</v>
      </c>
      <c r="GS304" t="s">
        <v>34476</v>
      </c>
      <c r="GT304" t="s">
        <v>34476</v>
      </c>
      <c r="GU304" t="s">
        <v>39971</v>
      </c>
      <c r="GV304" t="s">
        <v>34476</v>
      </c>
      <c r="GW304" t="s">
        <v>34476</v>
      </c>
      <c r="GX304" t="s">
        <v>34476</v>
      </c>
      <c r="GY304" t="s">
        <v>34476</v>
      </c>
      <c r="GZ304" t="s">
        <v>34476</v>
      </c>
      <c r="HA304" t="s">
        <v>34476</v>
      </c>
      <c r="HB304" t="s">
        <v>34476</v>
      </c>
      <c r="RD304" t="s">
        <v>39972</v>
      </c>
      <c r="RE304" t="s">
        <v>39973</v>
      </c>
    </row>
    <row r="305" spans="72:473" x14ac:dyDescent="0.3">
      <c r="BT305" t="s">
        <v>39969</v>
      </c>
      <c r="BZ305" t="s">
        <v>39974</v>
      </c>
      <c r="GM305" t="s">
        <v>39975</v>
      </c>
      <c r="GN305" t="s">
        <v>34476</v>
      </c>
      <c r="GO305" t="s">
        <v>34476</v>
      </c>
      <c r="GP305" t="s">
        <v>34476</v>
      </c>
      <c r="GQ305" t="s">
        <v>34476</v>
      </c>
      <c r="GR305" t="s">
        <v>34476</v>
      </c>
      <c r="GS305" t="s">
        <v>34476</v>
      </c>
      <c r="GT305" t="s">
        <v>34476</v>
      </c>
      <c r="GU305" t="s">
        <v>39976</v>
      </c>
      <c r="GV305" t="s">
        <v>34476</v>
      </c>
      <c r="GW305" t="s">
        <v>34476</v>
      </c>
      <c r="GX305" t="s">
        <v>34476</v>
      </c>
      <c r="GY305" t="s">
        <v>34476</v>
      </c>
      <c r="GZ305" t="s">
        <v>34476</v>
      </c>
      <c r="HA305" t="s">
        <v>34476</v>
      </c>
      <c r="HB305" t="s">
        <v>34476</v>
      </c>
      <c r="RD305" t="s">
        <v>39977</v>
      </c>
      <c r="RE305" t="s">
        <v>39978</v>
      </c>
    </row>
    <row r="306" spans="72:473" x14ac:dyDescent="0.3">
      <c r="BT306" t="s">
        <v>39974</v>
      </c>
      <c r="BZ306" t="s">
        <v>39979</v>
      </c>
      <c r="GM306" t="s">
        <v>39980</v>
      </c>
      <c r="GN306" t="s">
        <v>34476</v>
      </c>
      <c r="GO306" t="s">
        <v>34476</v>
      </c>
      <c r="GP306" t="s">
        <v>34476</v>
      </c>
      <c r="GQ306" t="s">
        <v>34476</v>
      </c>
      <c r="GR306" t="s">
        <v>34476</v>
      </c>
      <c r="GS306" t="s">
        <v>34476</v>
      </c>
      <c r="GT306" t="s">
        <v>34476</v>
      </c>
      <c r="GU306" t="s">
        <v>39981</v>
      </c>
      <c r="GV306" t="s">
        <v>34476</v>
      </c>
      <c r="GW306" t="s">
        <v>34476</v>
      </c>
      <c r="GX306" t="s">
        <v>34476</v>
      </c>
      <c r="GY306" t="s">
        <v>34476</v>
      </c>
      <c r="GZ306" t="s">
        <v>34476</v>
      </c>
      <c r="HA306" t="s">
        <v>34476</v>
      </c>
      <c r="HB306" t="s">
        <v>34476</v>
      </c>
      <c r="RD306" t="s">
        <v>39982</v>
      </c>
      <c r="RE306" t="s">
        <v>39983</v>
      </c>
    </row>
    <row r="307" spans="72:473" x14ac:dyDescent="0.3">
      <c r="BT307" t="s">
        <v>39979</v>
      </c>
      <c r="BZ307" t="s">
        <v>39984</v>
      </c>
      <c r="GM307" t="s">
        <v>39985</v>
      </c>
      <c r="GN307" t="s">
        <v>34476</v>
      </c>
      <c r="GO307" t="s">
        <v>34476</v>
      </c>
      <c r="GP307" t="s">
        <v>34476</v>
      </c>
      <c r="GQ307" t="s">
        <v>34476</v>
      </c>
      <c r="GR307" t="s">
        <v>34476</v>
      </c>
      <c r="GS307" t="s">
        <v>34476</v>
      </c>
      <c r="GT307" t="s">
        <v>34476</v>
      </c>
      <c r="GU307" t="s">
        <v>39986</v>
      </c>
      <c r="GV307" t="s">
        <v>34476</v>
      </c>
      <c r="GW307" t="s">
        <v>34476</v>
      </c>
      <c r="GX307" t="s">
        <v>34476</v>
      </c>
      <c r="GY307" t="s">
        <v>34476</v>
      </c>
      <c r="GZ307" t="s">
        <v>34476</v>
      </c>
      <c r="HA307" t="s">
        <v>34476</v>
      </c>
      <c r="HB307" t="s">
        <v>34476</v>
      </c>
      <c r="RD307" t="s">
        <v>39987</v>
      </c>
      <c r="RE307" t="s">
        <v>39988</v>
      </c>
    </row>
    <row r="308" spans="72:473" x14ac:dyDescent="0.3">
      <c r="BT308" t="s">
        <v>39984</v>
      </c>
      <c r="BZ308" t="s">
        <v>39989</v>
      </c>
      <c r="GM308" t="s">
        <v>39990</v>
      </c>
      <c r="GN308" t="s">
        <v>34476</v>
      </c>
      <c r="GO308" t="s">
        <v>34476</v>
      </c>
      <c r="GP308" t="s">
        <v>34476</v>
      </c>
      <c r="GQ308" t="s">
        <v>34476</v>
      </c>
      <c r="GR308" t="s">
        <v>34476</v>
      </c>
      <c r="GS308" t="s">
        <v>34476</v>
      </c>
      <c r="GT308" t="s">
        <v>34476</v>
      </c>
      <c r="GU308" t="s">
        <v>39991</v>
      </c>
      <c r="GV308" t="s">
        <v>34476</v>
      </c>
      <c r="GW308" t="s">
        <v>34476</v>
      </c>
      <c r="GX308" t="s">
        <v>34476</v>
      </c>
      <c r="GY308" t="s">
        <v>34476</v>
      </c>
      <c r="GZ308" t="s">
        <v>34476</v>
      </c>
      <c r="HA308" t="s">
        <v>34476</v>
      </c>
      <c r="HB308" t="s">
        <v>34476</v>
      </c>
      <c r="RD308" t="s">
        <v>39992</v>
      </c>
      <c r="RE308" t="s">
        <v>35892</v>
      </c>
    </row>
    <row r="309" spans="72:473" x14ac:dyDescent="0.3">
      <c r="BT309" t="s">
        <v>39989</v>
      </c>
      <c r="BZ309" t="s">
        <v>39993</v>
      </c>
      <c r="GM309" t="s">
        <v>39994</v>
      </c>
      <c r="GN309" t="s">
        <v>34476</v>
      </c>
      <c r="GO309" t="s">
        <v>34476</v>
      </c>
      <c r="GP309" t="s">
        <v>34476</v>
      </c>
      <c r="GQ309" t="s">
        <v>34476</v>
      </c>
      <c r="GR309" t="s">
        <v>34476</v>
      </c>
      <c r="GS309" t="s">
        <v>34476</v>
      </c>
      <c r="GT309" t="s">
        <v>34476</v>
      </c>
      <c r="GU309" t="s">
        <v>39995</v>
      </c>
      <c r="GV309" t="s">
        <v>34476</v>
      </c>
      <c r="GW309" t="s">
        <v>34476</v>
      </c>
      <c r="GX309" t="s">
        <v>34476</v>
      </c>
      <c r="GY309" t="s">
        <v>34476</v>
      </c>
      <c r="GZ309" t="s">
        <v>34476</v>
      </c>
      <c r="HA309" t="s">
        <v>34476</v>
      </c>
      <c r="HB309" t="s">
        <v>34476</v>
      </c>
      <c r="RD309" t="s">
        <v>39996</v>
      </c>
      <c r="RE309" t="s">
        <v>39997</v>
      </c>
    </row>
    <row r="310" spans="72:473" x14ac:dyDescent="0.3">
      <c r="BT310" t="s">
        <v>39993</v>
      </c>
      <c r="BZ310" t="s">
        <v>39998</v>
      </c>
      <c r="GM310" t="s">
        <v>39999</v>
      </c>
      <c r="GN310" t="s">
        <v>34476</v>
      </c>
      <c r="GO310" t="s">
        <v>34476</v>
      </c>
      <c r="GP310" t="s">
        <v>34476</v>
      </c>
      <c r="GQ310" t="s">
        <v>34476</v>
      </c>
      <c r="GR310" t="s">
        <v>34476</v>
      </c>
      <c r="GS310" t="s">
        <v>34476</v>
      </c>
      <c r="GT310" t="s">
        <v>34476</v>
      </c>
      <c r="GU310" t="s">
        <v>40000</v>
      </c>
      <c r="GV310" t="s">
        <v>34476</v>
      </c>
      <c r="GW310" t="s">
        <v>34476</v>
      </c>
      <c r="GX310" t="s">
        <v>34476</v>
      </c>
      <c r="GY310" t="s">
        <v>34476</v>
      </c>
      <c r="GZ310" t="s">
        <v>34476</v>
      </c>
      <c r="HA310" t="s">
        <v>34476</v>
      </c>
      <c r="HB310" t="s">
        <v>34476</v>
      </c>
      <c r="RD310" t="s">
        <v>40001</v>
      </c>
      <c r="RE310" t="s">
        <v>40002</v>
      </c>
    </row>
    <row r="311" spans="72:473" x14ac:dyDescent="0.3">
      <c r="BT311" t="s">
        <v>39998</v>
      </c>
      <c r="BZ311" t="s">
        <v>40003</v>
      </c>
      <c r="GM311" t="s">
        <v>40004</v>
      </c>
      <c r="GN311" t="s">
        <v>34476</v>
      </c>
      <c r="GO311" t="s">
        <v>34476</v>
      </c>
      <c r="GP311" t="s">
        <v>34476</v>
      </c>
      <c r="GQ311" t="s">
        <v>34476</v>
      </c>
      <c r="GR311" t="s">
        <v>34476</v>
      </c>
      <c r="GS311" t="s">
        <v>34476</v>
      </c>
      <c r="GT311" t="s">
        <v>34476</v>
      </c>
      <c r="GU311" t="s">
        <v>40005</v>
      </c>
      <c r="GV311" t="s">
        <v>34476</v>
      </c>
      <c r="GW311" t="s">
        <v>34476</v>
      </c>
      <c r="GX311" t="s">
        <v>34476</v>
      </c>
      <c r="GY311" t="s">
        <v>34476</v>
      </c>
      <c r="GZ311" t="s">
        <v>34476</v>
      </c>
      <c r="HA311" t="s">
        <v>34476</v>
      </c>
      <c r="HB311" t="s">
        <v>34476</v>
      </c>
      <c r="RD311" t="s">
        <v>40006</v>
      </c>
      <c r="RE311" t="s">
        <v>40007</v>
      </c>
    </row>
    <row r="312" spans="72:473" x14ac:dyDescent="0.3">
      <c r="BT312" t="s">
        <v>40003</v>
      </c>
      <c r="BZ312" t="s">
        <v>40008</v>
      </c>
      <c r="GM312" t="s">
        <v>40009</v>
      </c>
      <c r="GN312" t="s">
        <v>34476</v>
      </c>
      <c r="GO312" t="s">
        <v>34476</v>
      </c>
      <c r="GP312" t="s">
        <v>34476</v>
      </c>
      <c r="GQ312" t="s">
        <v>34476</v>
      </c>
      <c r="GR312" t="s">
        <v>34476</v>
      </c>
      <c r="GS312" t="s">
        <v>34476</v>
      </c>
      <c r="GT312" t="s">
        <v>34476</v>
      </c>
      <c r="GU312" t="s">
        <v>40010</v>
      </c>
      <c r="GV312" t="s">
        <v>34476</v>
      </c>
      <c r="GW312" t="s">
        <v>34476</v>
      </c>
      <c r="GX312" t="s">
        <v>34476</v>
      </c>
      <c r="GY312" t="s">
        <v>34476</v>
      </c>
      <c r="GZ312" t="s">
        <v>34476</v>
      </c>
      <c r="HA312" t="s">
        <v>34476</v>
      </c>
      <c r="HB312" t="s">
        <v>34476</v>
      </c>
      <c r="RD312" t="s">
        <v>40011</v>
      </c>
      <c r="RE312" t="s">
        <v>40012</v>
      </c>
    </row>
    <row r="313" spans="72:473" x14ac:dyDescent="0.3">
      <c r="BT313" t="s">
        <v>40008</v>
      </c>
      <c r="BZ313" t="s">
        <v>40013</v>
      </c>
      <c r="GM313" t="s">
        <v>40014</v>
      </c>
      <c r="GN313" t="s">
        <v>34476</v>
      </c>
      <c r="GO313" t="s">
        <v>34476</v>
      </c>
      <c r="GP313" t="s">
        <v>34476</v>
      </c>
      <c r="GQ313" t="s">
        <v>34476</v>
      </c>
      <c r="GR313" t="s">
        <v>34476</v>
      </c>
      <c r="GS313" t="s">
        <v>34476</v>
      </c>
      <c r="GT313" t="s">
        <v>34476</v>
      </c>
      <c r="GU313" t="s">
        <v>40015</v>
      </c>
      <c r="GV313" t="s">
        <v>34476</v>
      </c>
      <c r="GW313" t="s">
        <v>34476</v>
      </c>
      <c r="GX313" t="s">
        <v>34476</v>
      </c>
      <c r="GY313" t="s">
        <v>34476</v>
      </c>
      <c r="GZ313" t="s">
        <v>34476</v>
      </c>
      <c r="HA313" t="s">
        <v>34476</v>
      </c>
      <c r="HB313" t="s">
        <v>34476</v>
      </c>
      <c r="RD313" t="s">
        <v>40016</v>
      </c>
      <c r="RE313" t="s">
        <v>40017</v>
      </c>
    </row>
    <row r="314" spans="72:473" x14ac:dyDescent="0.3">
      <c r="BT314" t="s">
        <v>40013</v>
      </c>
      <c r="BZ314" t="s">
        <v>40018</v>
      </c>
      <c r="GM314" t="s">
        <v>40019</v>
      </c>
      <c r="GN314" t="s">
        <v>34476</v>
      </c>
      <c r="GO314" t="s">
        <v>34476</v>
      </c>
      <c r="GP314" t="s">
        <v>34476</v>
      </c>
      <c r="GQ314" t="s">
        <v>34476</v>
      </c>
      <c r="GR314" t="s">
        <v>34476</v>
      </c>
      <c r="GS314" t="s">
        <v>34476</v>
      </c>
      <c r="GT314" t="s">
        <v>34476</v>
      </c>
      <c r="GU314" t="s">
        <v>40020</v>
      </c>
      <c r="GV314" t="s">
        <v>34476</v>
      </c>
      <c r="GW314" t="s">
        <v>34476</v>
      </c>
      <c r="GX314" t="s">
        <v>34476</v>
      </c>
      <c r="GY314" t="s">
        <v>34476</v>
      </c>
      <c r="GZ314" t="s">
        <v>34476</v>
      </c>
      <c r="HA314" t="s">
        <v>34476</v>
      </c>
      <c r="HB314" t="s">
        <v>34476</v>
      </c>
      <c r="RD314" t="s">
        <v>40021</v>
      </c>
      <c r="RE314" t="s">
        <v>40022</v>
      </c>
    </row>
    <row r="315" spans="72:473" x14ac:dyDescent="0.3">
      <c r="BT315" t="s">
        <v>40018</v>
      </c>
      <c r="BZ315" t="s">
        <v>40023</v>
      </c>
      <c r="GM315" t="s">
        <v>40024</v>
      </c>
      <c r="GN315" t="s">
        <v>34476</v>
      </c>
      <c r="GO315" t="s">
        <v>34476</v>
      </c>
      <c r="GP315" t="s">
        <v>34476</v>
      </c>
      <c r="GQ315" t="s">
        <v>34476</v>
      </c>
      <c r="GR315" t="s">
        <v>34476</v>
      </c>
      <c r="GS315" t="s">
        <v>34476</v>
      </c>
      <c r="GT315" t="s">
        <v>34476</v>
      </c>
      <c r="GU315" t="s">
        <v>40025</v>
      </c>
      <c r="GV315" t="s">
        <v>34476</v>
      </c>
      <c r="GW315" t="s">
        <v>34476</v>
      </c>
      <c r="GX315" t="s">
        <v>34476</v>
      </c>
      <c r="GY315" t="s">
        <v>34476</v>
      </c>
      <c r="GZ315" t="s">
        <v>34476</v>
      </c>
      <c r="HA315" t="s">
        <v>34476</v>
      </c>
      <c r="HB315" t="s">
        <v>34476</v>
      </c>
      <c r="RD315" t="s">
        <v>40026</v>
      </c>
      <c r="RE315" t="s">
        <v>40027</v>
      </c>
    </row>
    <row r="316" spans="72:473" x14ac:dyDescent="0.3">
      <c r="BT316" t="s">
        <v>40023</v>
      </c>
      <c r="BZ316" t="s">
        <v>40028</v>
      </c>
      <c r="GM316" t="s">
        <v>40029</v>
      </c>
      <c r="GN316" t="s">
        <v>34476</v>
      </c>
      <c r="GO316" t="s">
        <v>34476</v>
      </c>
      <c r="GP316" t="s">
        <v>34476</v>
      </c>
      <c r="GQ316" t="s">
        <v>34476</v>
      </c>
      <c r="GR316" t="s">
        <v>34476</v>
      </c>
      <c r="GS316" t="s">
        <v>34476</v>
      </c>
      <c r="GT316" t="s">
        <v>34476</v>
      </c>
      <c r="GU316" t="s">
        <v>40030</v>
      </c>
      <c r="GV316" t="s">
        <v>34476</v>
      </c>
      <c r="GW316" t="s">
        <v>34476</v>
      </c>
      <c r="GX316" t="s">
        <v>34476</v>
      </c>
      <c r="GY316" t="s">
        <v>34476</v>
      </c>
      <c r="GZ316" t="s">
        <v>34476</v>
      </c>
      <c r="HA316" t="s">
        <v>34476</v>
      </c>
      <c r="HB316" t="s">
        <v>34476</v>
      </c>
      <c r="RD316" t="s">
        <v>40031</v>
      </c>
      <c r="RE316" t="s">
        <v>40032</v>
      </c>
    </row>
    <row r="317" spans="72:473" x14ac:dyDescent="0.3">
      <c r="BT317" t="s">
        <v>40028</v>
      </c>
      <c r="BZ317" t="s">
        <v>40033</v>
      </c>
      <c r="GM317" t="s">
        <v>40034</v>
      </c>
      <c r="GN317" t="s">
        <v>34476</v>
      </c>
      <c r="GO317" t="s">
        <v>34476</v>
      </c>
      <c r="GP317" t="s">
        <v>34476</v>
      </c>
      <c r="GQ317" t="s">
        <v>34476</v>
      </c>
      <c r="GR317" t="s">
        <v>34476</v>
      </c>
      <c r="GS317" t="s">
        <v>34476</v>
      </c>
      <c r="GT317" t="s">
        <v>34476</v>
      </c>
      <c r="GU317" t="s">
        <v>40035</v>
      </c>
      <c r="GV317" t="s">
        <v>34476</v>
      </c>
      <c r="GW317" t="s">
        <v>34476</v>
      </c>
      <c r="GX317" t="s">
        <v>34476</v>
      </c>
      <c r="GY317" t="s">
        <v>34476</v>
      </c>
      <c r="GZ317" t="s">
        <v>34476</v>
      </c>
      <c r="HA317" t="s">
        <v>34476</v>
      </c>
      <c r="HB317" t="s">
        <v>34476</v>
      </c>
      <c r="RD317" t="s">
        <v>40036</v>
      </c>
      <c r="RE317" t="s">
        <v>40037</v>
      </c>
    </row>
    <row r="318" spans="72:473" x14ac:dyDescent="0.3">
      <c r="BT318" t="s">
        <v>40033</v>
      </c>
      <c r="BZ318" t="s">
        <v>40038</v>
      </c>
      <c r="GM318" t="s">
        <v>40039</v>
      </c>
      <c r="GN318" t="s">
        <v>34476</v>
      </c>
      <c r="GO318" t="s">
        <v>34476</v>
      </c>
      <c r="GP318" t="s">
        <v>34476</v>
      </c>
      <c r="GQ318" t="s">
        <v>34476</v>
      </c>
      <c r="GR318" t="s">
        <v>34476</v>
      </c>
      <c r="GS318" t="s">
        <v>34476</v>
      </c>
      <c r="GT318" t="s">
        <v>34476</v>
      </c>
      <c r="GU318" t="s">
        <v>40040</v>
      </c>
      <c r="GV318" t="s">
        <v>34476</v>
      </c>
      <c r="GW318" t="s">
        <v>34476</v>
      </c>
      <c r="GX318" t="s">
        <v>34476</v>
      </c>
      <c r="GY318" t="s">
        <v>34476</v>
      </c>
      <c r="GZ318" t="s">
        <v>34476</v>
      </c>
      <c r="HA318" t="s">
        <v>34476</v>
      </c>
      <c r="HB318" t="s">
        <v>34476</v>
      </c>
      <c r="RD318" t="s">
        <v>40041</v>
      </c>
      <c r="RE318" t="s">
        <v>35736</v>
      </c>
    </row>
    <row r="319" spans="72:473" x14ac:dyDescent="0.3">
      <c r="BT319" t="s">
        <v>40038</v>
      </c>
      <c r="BZ319" t="s">
        <v>40042</v>
      </c>
      <c r="GM319" t="s">
        <v>40043</v>
      </c>
      <c r="GN319" t="s">
        <v>34476</v>
      </c>
      <c r="GO319" t="s">
        <v>34476</v>
      </c>
      <c r="GP319" t="s">
        <v>34476</v>
      </c>
      <c r="GQ319" t="s">
        <v>34476</v>
      </c>
      <c r="GR319" t="s">
        <v>34476</v>
      </c>
      <c r="GS319" t="s">
        <v>34476</v>
      </c>
      <c r="GT319" t="s">
        <v>34476</v>
      </c>
      <c r="GU319" t="s">
        <v>40044</v>
      </c>
      <c r="GV319" t="s">
        <v>34476</v>
      </c>
      <c r="GW319" t="s">
        <v>34476</v>
      </c>
      <c r="GX319" t="s">
        <v>34476</v>
      </c>
      <c r="GY319" t="s">
        <v>34476</v>
      </c>
      <c r="GZ319" t="s">
        <v>34476</v>
      </c>
      <c r="HA319" t="s">
        <v>34476</v>
      </c>
      <c r="HB319" t="s">
        <v>34476</v>
      </c>
      <c r="RD319" t="s">
        <v>40045</v>
      </c>
      <c r="RE319" t="s">
        <v>40046</v>
      </c>
    </row>
    <row r="320" spans="72:473" x14ac:dyDescent="0.3">
      <c r="BT320" t="s">
        <v>40042</v>
      </c>
      <c r="BZ320" t="s">
        <v>40047</v>
      </c>
      <c r="GM320" t="s">
        <v>40048</v>
      </c>
      <c r="GN320" t="s">
        <v>34476</v>
      </c>
      <c r="GO320" t="s">
        <v>34476</v>
      </c>
      <c r="GP320" t="s">
        <v>34476</v>
      </c>
      <c r="GQ320" t="s">
        <v>34476</v>
      </c>
      <c r="GR320" t="s">
        <v>34476</v>
      </c>
      <c r="GS320" t="s">
        <v>34476</v>
      </c>
      <c r="GT320" t="s">
        <v>34476</v>
      </c>
      <c r="GU320" t="s">
        <v>40049</v>
      </c>
      <c r="GV320" t="s">
        <v>34476</v>
      </c>
      <c r="GW320" t="s">
        <v>34476</v>
      </c>
      <c r="GX320" t="s">
        <v>34476</v>
      </c>
      <c r="GY320" t="s">
        <v>34476</v>
      </c>
      <c r="GZ320" t="s">
        <v>34476</v>
      </c>
      <c r="HA320" t="s">
        <v>34476</v>
      </c>
      <c r="HB320" t="s">
        <v>34476</v>
      </c>
      <c r="RD320" t="s">
        <v>40050</v>
      </c>
      <c r="RE320" t="s">
        <v>40051</v>
      </c>
    </row>
    <row r="321" spans="72:473" x14ac:dyDescent="0.3">
      <c r="BT321" t="s">
        <v>40047</v>
      </c>
      <c r="BZ321" t="s">
        <v>40052</v>
      </c>
      <c r="GM321" t="s">
        <v>40053</v>
      </c>
      <c r="GN321" t="s">
        <v>34476</v>
      </c>
      <c r="GO321" t="s">
        <v>34476</v>
      </c>
      <c r="GP321" t="s">
        <v>34476</v>
      </c>
      <c r="GQ321" t="s">
        <v>34476</v>
      </c>
      <c r="GR321" t="s">
        <v>34476</v>
      </c>
      <c r="GS321" t="s">
        <v>34476</v>
      </c>
      <c r="GT321" t="s">
        <v>34476</v>
      </c>
      <c r="GU321" t="s">
        <v>40054</v>
      </c>
      <c r="GV321" t="s">
        <v>34476</v>
      </c>
      <c r="GW321" t="s">
        <v>34476</v>
      </c>
      <c r="GX321" t="s">
        <v>34476</v>
      </c>
      <c r="GY321" t="s">
        <v>34476</v>
      </c>
      <c r="GZ321" t="s">
        <v>34476</v>
      </c>
      <c r="HA321" t="s">
        <v>34476</v>
      </c>
      <c r="HB321" t="s">
        <v>34476</v>
      </c>
      <c r="RD321" t="s">
        <v>40055</v>
      </c>
      <c r="RE321" t="s">
        <v>40056</v>
      </c>
    </row>
    <row r="322" spans="72:473" x14ac:dyDescent="0.3">
      <c r="BT322" t="s">
        <v>40052</v>
      </c>
      <c r="BZ322" t="s">
        <v>40057</v>
      </c>
      <c r="GM322" t="s">
        <v>40058</v>
      </c>
      <c r="GN322" t="s">
        <v>34476</v>
      </c>
      <c r="GO322" t="s">
        <v>34476</v>
      </c>
      <c r="GP322" t="s">
        <v>34476</v>
      </c>
      <c r="GQ322" t="s">
        <v>34476</v>
      </c>
      <c r="GR322" t="s">
        <v>34476</v>
      </c>
      <c r="GS322" t="s">
        <v>34476</v>
      </c>
      <c r="GT322" t="s">
        <v>34476</v>
      </c>
      <c r="GU322" t="s">
        <v>40059</v>
      </c>
      <c r="GV322" t="s">
        <v>34476</v>
      </c>
      <c r="GW322" t="s">
        <v>34476</v>
      </c>
      <c r="GX322" t="s">
        <v>34476</v>
      </c>
      <c r="GY322" t="s">
        <v>34476</v>
      </c>
      <c r="GZ322" t="s">
        <v>34476</v>
      </c>
      <c r="HA322" t="s">
        <v>34476</v>
      </c>
      <c r="HB322" t="s">
        <v>34476</v>
      </c>
      <c r="RD322" t="s">
        <v>40060</v>
      </c>
      <c r="RE322" t="s">
        <v>40061</v>
      </c>
    </row>
    <row r="323" spans="72:473" x14ac:dyDescent="0.3">
      <c r="BT323" t="s">
        <v>40057</v>
      </c>
      <c r="BZ323" t="s">
        <v>40062</v>
      </c>
      <c r="GM323" t="s">
        <v>40063</v>
      </c>
      <c r="GN323" t="s">
        <v>34476</v>
      </c>
      <c r="GO323" t="s">
        <v>34476</v>
      </c>
      <c r="GP323" t="s">
        <v>34476</v>
      </c>
      <c r="GQ323" t="s">
        <v>34476</v>
      </c>
      <c r="GR323" t="s">
        <v>34476</v>
      </c>
      <c r="GS323" t="s">
        <v>34476</v>
      </c>
      <c r="GT323" t="s">
        <v>34476</v>
      </c>
      <c r="GU323" t="s">
        <v>40064</v>
      </c>
      <c r="GV323" t="s">
        <v>34476</v>
      </c>
      <c r="GW323" t="s">
        <v>34476</v>
      </c>
      <c r="GX323" t="s">
        <v>34476</v>
      </c>
      <c r="GY323" t="s">
        <v>34476</v>
      </c>
      <c r="GZ323" t="s">
        <v>34476</v>
      </c>
      <c r="HA323" t="s">
        <v>34476</v>
      </c>
      <c r="HB323" t="s">
        <v>34476</v>
      </c>
      <c r="RD323" t="s">
        <v>40065</v>
      </c>
      <c r="RE323" t="s">
        <v>40066</v>
      </c>
    </row>
    <row r="324" spans="72:473" x14ac:dyDescent="0.3">
      <c r="BT324" t="s">
        <v>40062</v>
      </c>
      <c r="BZ324" t="s">
        <v>40067</v>
      </c>
      <c r="GM324" t="s">
        <v>40068</v>
      </c>
      <c r="GN324" t="s">
        <v>34476</v>
      </c>
      <c r="GO324" t="s">
        <v>34476</v>
      </c>
      <c r="GP324" t="s">
        <v>34476</v>
      </c>
      <c r="GQ324" t="s">
        <v>34476</v>
      </c>
      <c r="GR324" t="s">
        <v>34476</v>
      </c>
      <c r="GS324" t="s">
        <v>34476</v>
      </c>
      <c r="GT324" t="s">
        <v>34476</v>
      </c>
      <c r="GU324" t="s">
        <v>40069</v>
      </c>
      <c r="GV324" t="s">
        <v>34476</v>
      </c>
      <c r="GW324" t="s">
        <v>34476</v>
      </c>
      <c r="GX324" t="s">
        <v>34476</v>
      </c>
      <c r="GY324" t="s">
        <v>34476</v>
      </c>
      <c r="GZ324" t="s">
        <v>34476</v>
      </c>
      <c r="HA324" t="s">
        <v>34476</v>
      </c>
      <c r="HB324" t="s">
        <v>34476</v>
      </c>
      <c r="RD324" t="s">
        <v>40070</v>
      </c>
      <c r="RE324" t="s">
        <v>40071</v>
      </c>
    </row>
    <row r="325" spans="72:473" x14ac:dyDescent="0.3">
      <c r="BT325" t="s">
        <v>40067</v>
      </c>
      <c r="BZ325" t="s">
        <v>40072</v>
      </c>
      <c r="GM325" t="s">
        <v>40073</v>
      </c>
      <c r="GN325" t="s">
        <v>34476</v>
      </c>
      <c r="GO325" t="s">
        <v>34476</v>
      </c>
      <c r="GP325" t="s">
        <v>34476</v>
      </c>
      <c r="GQ325" t="s">
        <v>34476</v>
      </c>
      <c r="GR325" t="s">
        <v>34476</v>
      </c>
      <c r="GS325" t="s">
        <v>34476</v>
      </c>
      <c r="GT325" t="s">
        <v>34476</v>
      </c>
      <c r="GU325" t="s">
        <v>40074</v>
      </c>
      <c r="GV325" t="s">
        <v>34476</v>
      </c>
      <c r="GW325" t="s">
        <v>34476</v>
      </c>
      <c r="GX325" t="s">
        <v>34476</v>
      </c>
      <c r="GY325" t="s">
        <v>34476</v>
      </c>
      <c r="GZ325" t="s">
        <v>34476</v>
      </c>
      <c r="HA325" t="s">
        <v>34476</v>
      </c>
      <c r="HB325" t="s">
        <v>34476</v>
      </c>
      <c r="RD325" t="s">
        <v>40075</v>
      </c>
      <c r="RE325" t="s">
        <v>36910</v>
      </c>
    </row>
    <row r="326" spans="72:473" x14ac:dyDescent="0.3">
      <c r="BT326" t="s">
        <v>40072</v>
      </c>
      <c r="BZ326" t="s">
        <v>40076</v>
      </c>
      <c r="GM326" t="s">
        <v>40077</v>
      </c>
      <c r="GN326" t="s">
        <v>34476</v>
      </c>
      <c r="GO326" t="s">
        <v>34476</v>
      </c>
      <c r="GP326" t="s">
        <v>34476</v>
      </c>
      <c r="GQ326" t="s">
        <v>34476</v>
      </c>
      <c r="GR326" t="s">
        <v>34476</v>
      </c>
      <c r="GS326" t="s">
        <v>34476</v>
      </c>
      <c r="GT326" t="s">
        <v>34476</v>
      </c>
      <c r="GU326" t="s">
        <v>40078</v>
      </c>
      <c r="GV326" t="s">
        <v>34476</v>
      </c>
      <c r="GW326" t="s">
        <v>34476</v>
      </c>
      <c r="GX326" t="s">
        <v>34476</v>
      </c>
      <c r="GY326" t="s">
        <v>34476</v>
      </c>
      <c r="GZ326" t="s">
        <v>34476</v>
      </c>
      <c r="HA326" t="s">
        <v>34476</v>
      </c>
      <c r="HB326" t="s">
        <v>34476</v>
      </c>
      <c r="RD326" t="s">
        <v>40079</v>
      </c>
      <c r="RE326" t="s">
        <v>36641</v>
      </c>
    </row>
    <row r="327" spans="72:473" x14ac:dyDescent="0.3">
      <c r="BT327" t="s">
        <v>40076</v>
      </c>
      <c r="BZ327" t="s">
        <v>40080</v>
      </c>
      <c r="GM327" t="s">
        <v>40081</v>
      </c>
      <c r="GN327" t="s">
        <v>34476</v>
      </c>
      <c r="GO327" t="s">
        <v>34476</v>
      </c>
      <c r="GP327" t="s">
        <v>34476</v>
      </c>
      <c r="GQ327" t="s">
        <v>34476</v>
      </c>
      <c r="GR327" t="s">
        <v>34476</v>
      </c>
      <c r="GS327" t="s">
        <v>34476</v>
      </c>
      <c r="GT327" t="s">
        <v>34476</v>
      </c>
      <c r="GU327" t="s">
        <v>40082</v>
      </c>
      <c r="GV327" t="s">
        <v>34476</v>
      </c>
      <c r="GW327" t="s">
        <v>34476</v>
      </c>
      <c r="GX327" t="s">
        <v>34476</v>
      </c>
      <c r="GY327" t="s">
        <v>34476</v>
      </c>
      <c r="GZ327" t="s">
        <v>34476</v>
      </c>
      <c r="HA327" t="s">
        <v>34476</v>
      </c>
      <c r="HB327" t="s">
        <v>34476</v>
      </c>
      <c r="RD327" t="s">
        <v>40083</v>
      </c>
      <c r="RE327" t="s">
        <v>35540</v>
      </c>
    </row>
    <row r="328" spans="72:473" x14ac:dyDescent="0.3">
      <c r="BT328" t="s">
        <v>40080</v>
      </c>
      <c r="BZ328" t="s">
        <v>40084</v>
      </c>
      <c r="GM328" t="s">
        <v>40085</v>
      </c>
      <c r="GN328" t="s">
        <v>34476</v>
      </c>
      <c r="GO328" t="s">
        <v>34476</v>
      </c>
      <c r="GP328" t="s">
        <v>34476</v>
      </c>
      <c r="GQ328" t="s">
        <v>34476</v>
      </c>
      <c r="GR328" t="s">
        <v>34476</v>
      </c>
      <c r="GS328" t="s">
        <v>34476</v>
      </c>
      <c r="GT328" t="s">
        <v>34476</v>
      </c>
      <c r="GU328" t="s">
        <v>40086</v>
      </c>
      <c r="GV328" t="s">
        <v>34476</v>
      </c>
      <c r="GW328" t="s">
        <v>34476</v>
      </c>
      <c r="GX328" t="s">
        <v>34476</v>
      </c>
      <c r="GY328" t="s">
        <v>34476</v>
      </c>
      <c r="GZ328" t="s">
        <v>34476</v>
      </c>
      <c r="HA328" t="s">
        <v>34476</v>
      </c>
      <c r="HB328" t="s">
        <v>34476</v>
      </c>
      <c r="RD328" t="s">
        <v>40087</v>
      </c>
      <c r="RE328" t="s">
        <v>40088</v>
      </c>
    </row>
    <row r="329" spans="72:473" x14ac:dyDescent="0.3">
      <c r="BT329" t="s">
        <v>40084</v>
      </c>
      <c r="BZ329" t="s">
        <v>40089</v>
      </c>
      <c r="GM329" t="s">
        <v>40090</v>
      </c>
      <c r="GN329" t="s">
        <v>34476</v>
      </c>
      <c r="GO329" t="s">
        <v>34476</v>
      </c>
      <c r="GP329" t="s">
        <v>34476</v>
      </c>
      <c r="GQ329" t="s">
        <v>34476</v>
      </c>
      <c r="GR329" t="s">
        <v>34476</v>
      </c>
      <c r="GS329" t="s">
        <v>34476</v>
      </c>
      <c r="GT329" t="s">
        <v>34476</v>
      </c>
      <c r="GU329" t="s">
        <v>40091</v>
      </c>
      <c r="GV329" t="s">
        <v>34476</v>
      </c>
      <c r="GW329" t="s">
        <v>34476</v>
      </c>
      <c r="GX329" t="s">
        <v>34476</v>
      </c>
      <c r="GY329" t="s">
        <v>34476</v>
      </c>
      <c r="GZ329" t="s">
        <v>34476</v>
      </c>
      <c r="HA329" t="s">
        <v>34476</v>
      </c>
      <c r="HB329" t="s">
        <v>34476</v>
      </c>
      <c r="RD329" t="s">
        <v>40092</v>
      </c>
      <c r="RE329" t="s">
        <v>40093</v>
      </c>
    </row>
    <row r="330" spans="72:473" x14ac:dyDescent="0.3">
      <c r="BT330" t="s">
        <v>40089</v>
      </c>
      <c r="BZ330" t="s">
        <v>40094</v>
      </c>
      <c r="GM330" t="s">
        <v>40095</v>
      </c>
      <c r="GN330" t="s">
        <v>34476</v>
      </c>
      <c r="GO330" t="s">
        <v>34476</v>
      </c>
      <c r="GP330" t="s">
        <v>34476</v>
      </c>
      <c r="GQ330" t="s">
        <v>34476</v>
      </c>
      <c r="GR330" t="s">
        <v>34476</v>
      </c>
      <c r="GS330" t="s">
        <v>34476</v>
      </c>
      <c r="GT330" t="s">
        <v>34476</v>
      </c>
      <c r="GU330" t="s">
        <v>40096</v>
      </c>
      <c r="GV330" t="s">
        <v>34476</v>
      </c>
      <c r="GW330" t="s">
        <v>34476</v>
      </c>
      <c r="GX330" t="s">
        <v>34476</v>
      </c>
      <c r="GY330" t="s">
        <v>34476</v>
      </c>
      <c r="GZ330" t="s">
        <v>34476</v>
      </c>
      <c r="HA330" t="s">
        <v>34476</v>
      </c>
      <c r="HB330" t="s">
        <v>34476</v>
      </c>
      <c r="RD330" t="s">
        <v>40097</v>
      </c>
      <c r="RE330" t="s">
        <v>40098</v>
      </c>
    </row>
    <row r="331" spans="72:473" x14ac:dyDescent="0.3">
      <c r="BT331" t="s">
        <v>40094</v>
      </c>
      <c r="BZ331" t="s">
        <v>40099</v>
      </c>
      <c r="GM331" t="s">
        <v>40100</v>
      </c>
      <c r="GN331" t="s">
        <v>34476</v>
      </c>
      <c r="GO331" t="s">
        <v>34476</v>
      </c>
      <c r="GP331" t="s">
        <v>34476</v>
      </c>
      <c r="GQ331" t="s">
        <v>34476</v>
      </c>
      <c r="GR331" t="s">
        <v>34476</v>
      </c>
      <c r="GS331" t="s">
        <v>34476</v>
      </c>
      <c r="GT331" t="s">
        <v>34476</v>
      </c>
      <c r="GU331" t="s">
        <v>40101</v>
      </c>
      <c r="GV331" t="s">
        <v>34476</v>
      </c>
      <c r="GW331" t="s">
        <v>34476</v>
      </c>
      <c r="GX331" t="s">
        <v>34476</v>
      </c>
      <c r="GY331" t="s">
        <v>34476</v>
      </c>
      <c r="GZ331" t="s">
        <v>34476</v>
      </c>
      <c r="HA331" t="s">
        <v>34476</v>
      </c>
      <c r="HB331" t="s">
        <v>34476</v>
      </c>
      <c r="RD331" t="s">
        <v>40102</v>
      </c>
      <c r="RE331" t="s">
        <v>40103</v>
      </c>
    </row>
    <row r="332" spans="72:473" x14ac:dyDescent="0.3">
      <c r="BT332" t="s">
        <v>40099</v>
      </c>
      <c r="BZ332" t="s">
        <v>40104</v>
      </c>
      <c r="GM332" t="s">
        <v>40105</v>
      </c>
      <c r="GN332" t="s">
        <v>34476</v>
      </c>
      <c r="GO332" t="s">
        <v>34476</v>
      </c>
      <c r="GP332" t="s">
        <v>34476</v>
      </c>
      <c r="GQ332" t="s">
        <v>34476</v>
      </c>
      <c r="GR332" t="s">
        <v>34476</v>
      </c>
      <c r="GS332" t="s">
        <v>34476</v>
      </c>
      <c r="GT332" t="s">
        <v>34476</v>
      </c>
      <c r="GU332" t="s">
        <v>40106</v>
      </c>
      <c r="GV332" t="s">
        <v>34476</v>
      </c>
      <c r="GW332" t="s">
        <v>34476</v>
      </c>
      <c r="GX332" t="s">
        <v>34476</v>
      </c>
      <c r="GY332" t="s">
        <v>34476</v>
      </c>
      <c r="GZ332" t="s">
        <v>34476</v>
      </c>
      <c r="HA332" t="s">
        <v>34476</v>
      </c>
      <c r="HB332" t="s">
        <v>34476</v>
      </c>
      <c r="RD332" t="s">
        <v>40107</v>
      </c>
      <c r="RE332" t="s">
        <v>40108</v>
      </c>
    </row>
    <row r="333" spans="72:473" x14ac:dyDescent="0.3">
      <c r="BT333" t="s">
        <v>40104</v>
      </c>
      <c r="BZ333" t="s">
        <v>40109</v>
      </c>
      <c r="GM333" t="s">
        <v>40110</v>
      </c>
      <c r="GN333" t="s">
        <v>34476</v>
      </c>
      <c r="GO333" t="s">
        <v>34476</v>
      </c>
      <c r="GP333" t="s">
        <v>34476</v>
      </c>
      <c r="GQ333" t="s">
        <v>34476</v>
      </c>
      <c r="GR333" t="s">
        <v>34476</v>
      </c>
      <c r="GS333" t="s">
        <v>34476</v>
      </c>
      <c r="GT333" t="s">
        <v>34476</v>
      </c>
      <c r="GU333" t="s">
        <v>40111</v>
      </c>
      <c r="GV333" t="s">
        <v>34476</v>
      </c>
      <c r="GW333" t="s">
        <v>34476</v>
      </c>
      <c r="GX333" t="s">
        <v>34476</v>
      </c>
      <c r="GY333" t="s">
        <v>34476</v>
      </c>
      <c r="GZ333" t="s">
        <v>34476</v>
      </c>
      <c r="HA333" t="s">
        <v>34476</v>
      </c>
      <c r="HB333" t="s">
        <v>34476</v>
      </c>
      <c r="RD333" t="s">
        <v>40112</v>
      </c>
      <c r="RE333" t="s">
        <v>36027</v>
      </c>
    </row>
    <row r="334" spans="72:473" x14ac:dyDescent="0.3">
      <c r="BT334" t="s">
        <v>40109</v>
      </c>
      <c r="BZ334" t="s">
        <v>40113</v>
      </c>
      <c r="GM334" t="s">
        <v>40114</v>
      </c>
      <c r="GN334" t="s">
        <v>34476</v>
      </c>
      <c r="GO334" t="s">
        <v>34476</v>
      </c>
      <c r="GP334" t="s">
        <v>34476</v>
      </c>
      <c r="GQ334" t="s">
        <v>34476</v>
      </c>
      <c r="GR334" t="s">
        <v>34476</v>
      </c>
      <c r="GS334" t="s">
        <v>34476</v>
      </c>
      <c r="GT334" t="s">
        <v>34476</v>
      </c>
      <c r="GU334" t="s">
        <v>40115</v>
      </c>
      <c r="GV334" t="s">
        <v>34476</v>
      </c>
      <c r="GW334" t="s">
        <v>34476</v>
      </c>
      <c r="GX334" t="s">
        <v>34476</v>
      </c>
      <c r="GY334" t="s">
        <v>34476</v>
      </c>
      <c r="GZ334" t="s">
        <v>34476</v>
      </c>
      <c r="HA334" t="s">
        <v>34476</v>
      </c>
      <c r="HB334" t="s">
        <v>34476</v>
      </c>
      <c r="RD334" t="s">
        <v>40116</v>
      </c>
      <c r="RE334" t="s">
        <v>35832</v>
      </c>
    </row>
    <row r="335" spans="72:473" x14ac:dyDescent="0.3">
      <c r="BT335" t="s">
        <v>40113</v>
      </c>
      <c r="BZ335" t="s">
        <v>40117</v>
      </c>
      <c r="GM335" t="s">
        <v>40118</v>
      </c>
      <c r="GN335" t="s">
        <v>34476</v>
      </c>
      <c r="GO335" t="s">
        <v>34476</v>
      </c>
      <c r="GP335" t="s">
        <v>34476</v>
      </c>
      <c r="GQ335" t="s">
        <v>34476</v>
      </c>
      <c r="GR335" t="s">
        <v>34476</v>
      </c>
      <c r="GS335" t="s">
        <v>34476</v>
      </c>
      <c r="GT335" t="s">
        <v>34476</v>
      </c>
      <c r="GU335" t="s">
        <v>40119</v>
      </c>
      <c r="GV335" t="s">
        <v>34476</v>
      </c>
      <c r="GW335" t="s">
        <v>34476</v>
      </c>
      <c r="GX335" t="s">
        <v>34476</v>
      </c>
      <c r="GY335" t="s">
        <v>34476</v>
      </c>
      <c r="GZ335" t="s">
        <v>34476</v>
      </c>
      <c r="HA335" t="s">
        <v>34476</v>
      </c>
      <c r="HB335" t="s">
        <v>34476</v>
      </c>
      <c r="RD335" t="s">
        <v>40120</v>
      </c>
      <c r="RE335" t="s">
        <v>36667</v>
      </c>
    </row>
    <row r="336" spans="72:473" x14ac:dyDescent="0.3">
      <c r="BT336" t="s">
        <v>40117</v>
      </c>
      <c r="BZ336" t="s">
        <v>40121</v>
      </c>
      <c r="GM336" t="s">
        <v>40122</v>
      </c>
      <c r="GN336" t="s">
        <v>34476</v>
      </c>
      <c r="GO336" t="s">
        <v>34476</v>
      </c>
      <c r="GP336" t="s">
        <v>34476</v>
      </c>
      <c r="GQ336" t="s">
        <v>34476</v>
      </c>
      <c r="GR336" t="s">
        <v>34476</v>
      </c>
      <c r="GS336" t="s">
        <v>34476</v>
      </c>
      <c r="GT336" t="s">
        <v>34476</v>
      </c>
      <c r="GU336" t="s">
        <v>40123</v>
      </c>
      <c r="GV336" t="s">
        <v>34476</v>
      </c>
      <c r="GW336" t="s">
        <v>34476</v>
      </c>
      <c r="GX336" t="s">
        <v>34476</v>
      </c>
      <c r="GY336" t="s">
        <v>34476</v>
      </c>
      <c r="GZ336" t="s">
        <v>34476</v>
      </c>
      <c r="HA336" t="s">
        <v>34476</v>
      </c>
      <c r="HB336" t="s">
        <v>34476</v>
      </c>
      <c r="RD336" t="s">
        <v>40124</v>
      </c>
      <c r="RE336" t="s">
        <v>40125</v>
      </c>
    </row>
    <row r="337" spans="72:473" x14ac:dyDescent="0.3">
      <c r="BT337" t="s">
        <v>40121</v>
      </c>
      <c r="BZ337" t="s">
        <v>40126</v>
      </c>
      <c r="GM337" t="s">
        <v>40127</v>
      </c>
      <c r="GN337" t="s">
        <v>34476</v>
      </c>
      <c r="GO337" t="s">
        <v>34476</v>
      </c>
      <c r="GP337" t="s">
        <v>34476</v>
      </c>
      <c r="GQ337" t="s">
        <v>34476</v>
      </c>
      <c r="GR337" t="s">
        <v>34476</v>
      </c>
      <c r="GS337" t="s">
        <v>34476</v>
      </c>
      <c r="GT337" t="s">
        <v>34476</v>
      </c>
      <c r="GU337" t="s">
        <v>40128</v>
      </c>
      <c r="GV337" t="s">
        <v>34476</v>
      </c>
      <c r="GW337" t="s">
        <v>34476</v>
      </c>
      <c r="GX337" t="s">
        <v>34476</v>
      </c>
      <c r="GY337" t="s">
        <v>34476</v>
      </c>
      <c r="GZ337" t="s">
        <v>34476</v>
      </c>
      <c r="HA337" t="s">
        <v>34476</v>
      </c>
      <c r="HB337" t="s">
        <v>34476</v>
      </c>
      <c r="RD337" t="s">
        <v>40129</v>
      </c>
      <c r="RE337" t="s">
        <v>40130</v>
      </c>
    </row>
    <row r="338" spans="72:473" x14ac:dyDescent="0.3">
      <c r="BT338" t="s">
        <v>40126</v>
      </c>
      <c r="BZ338" t="s">
        <v>40131</v>
      </c>
      <c r="GM338" t="s">
        <v>40132</v>
      </c>
      <c r="GN338" t="s">
        <v>34476</v>
      </c>
      <c r="GO338" t="s">
        <v>34476</v>
      </c>
      <c r="GP338" t="s">
        <v>34476</v>
      </c>
      <c r="GQ338" t="s">
        <v>34476</v>
      </c>
      <c r="GR338" t="s">
        <v>34476</v>
      </c>
      <c r="GS338" t="s">
        <v>34476</v>
      </c>
      <c r="GT338" t="s">
        <v>34476</v>
      </c>
      <c r="GU338" t="s">
        <v>40133</v>
      </c>
      <c r="GV338" t="s">
        <v>34476</v>
      </c>
      <c r="GW338" t="s">
        <v>34476</v>
      </c>
      <c r="GX338" t="s">
        <v>34476</v>
      </c>
      <c r="GY338" t="s">
        <v>34476</v>
      </c>
      <c r="GZ338" t="s">
        <v>34476</v>
      </c>
      <c r="HA338" t="s">
        <v>34476</v>
      </c>
      <c r="HB338" t="s">
        <v>34476</v>
      </c>
      <c r="RD338" t="s">
        <v>40134</v>
      </c>
      <c r="RE338" t="s">
        <v>40135</v>
      </c>
    </row>
    <row r="339" spans="72:473" x14ac:dyDescent="0.3">
      <c r="BT339" t="s">
        <v>40131</v>
      </c>
      <c r="BZ339" t="s">
        <v>40136</v>
      </c>
      <c r="GM339" t="s">
        <v>40137</v>
      </c>
      <c r="GN339" t="s">
        <v>34476</v>
      </c>
      <c r="GO339" t="s">
        <v>34476</v>
      </c>
      <c r="GP339" t="s">
        <v>34476</v>
      </c>
      <c r="GQ339" t="s">
        <v>34476</v>
      </c>
      <c r="GR339" t="s">
        <v>34476</v>
      </c>
      <c r="GS339" t="s">
        <v>34476</v>
      </c>
      <c r="GT339" t="s">
        <v>34476</v>
      </c>
      <c r="GU339" t="s">
        <v>40138</v>
      </c>
      <c r="GV339" t="s">
        <v>34476</v>
      </c>
      <c r="GW339" t="s">
        <v>34476</v>
      </c>
      <c r="GX339" t="s">
        <v>34476</v>
      </c>
      <c r="GY339" t="s">
        <v>34476</v>
      </c>
      <c r="GZ339" t="s">
        <v>34476</v>
      </c>
      <c r="HA339" t="s">
        <v>34476</v>
      </c>
      <c r="HB339" t="s">
        <v>34476</v>
      </c>
      <c r="RD339" t="s">
        <v>40139</v>
      </c>
      <c r="RE339" t="s">
        <v>40140</v>
      </c>
    </row>
    <row r="340" spans="72:473" x14ac:dyDescent="0.3">
      <c r="BT340" t="s">
        <v>40136</v>
      </c>
      <c r="BZ340" t="s">
        <v>40141</v>
      </c>
      <c r="GM340" t="s">
        <v>40142</v>
      </c>
      <c r="GN340" t="s">
        <v>34476</v>
      </c>
      <c r="GO340" t="s">
        <v>34476</v>
      </c>
      <c r="GP340" t="s">
        <v>34476</v>
      </c>
      <c r="GQ340" t="s">
        <v>34476</v>
      </c>
      <c r="GR340" t="s">
        <v>34476</v>
      </c>
      <c r="GS340" t="s">
        <v>34476</v>
      </c>
      <c r="GT340" t="s">
        <v>34476</v>
      </c>
      <c r="GU340" t="s">
        <v>40143</v>
      </c>
      <c r="GV340" t="s">
        <v>34476</v>
      </c>
      <c r="GW340" t="s">
        <v>34476</v>
      </c>
      <c r="GX340" t="s">
        <v>34476</v>
      </c>
      <c r="GY340" t="s">
        <v>34476</v>
      </c>
      <c r="GZ340" t="s">
        <v>34476</v>
      </c>
      <c r="HA340" t="s">
        <v>34476</v>
      </c>
      <c r="HB340" t="s">
        <v>34476</v>
      </c>
      <c r="RD340" t="s">
        <v>40144</v>
      </c>
      <c r="RE340" t="s">
        <v>40145</v>
      </c>
    </row>
    <row r="341" spans="72:473" x14ac:dyDescent="0.3">
      <c r="BT341" t="s">
        <v>40141</v>
      </c>
      <c r="BZ341" t="s">
        <v>40146</v>
      </c>
      <c r="GM341" t="s">
        <v>40147</v>
      </c>
      <c r="GN341" t="s">
        <v>34476</v>
      </c>
      <c r="GO341" t="s">
        <v>34476</v>
      </c>
      <c r="GP341" t="s">
        <v>34476</v>
      </c>
      <c r="GQ341" t="s">
        <v>34476</v>
      </c>
      <c r="GR341" t="s">
        <v>34476</v>
      </c>
      <c r="GS341" t="s">
        <v>34476</v>
      </c>
      <c r="GT341" t="s">
        <v>34476</v>
      </c>
      <c r="GU341" t="s">
        <v>40148</v>
      </c>
      <c r="GV341" t="s">
        <v>34476</v>
      </c>
      <c r="GW341" t="s">
        <v>34476</v>
      </c>
      <c r="GX341" t="s">
        <v>34476</v>
      </c>
      <c r="GY341" t="s">
        <v>34476</v>
      </c>
      <c r="GZ341" t="s">
        <v>34476</v>
      </c>
      <c r="HA341" t="s">
        <v>34476</v>
      </c>
      <c r="HB341" t="s">
        <v>34476</v>
      </c>
      <c r="RD341" t="s">
        <v>40149</v>
      </c>
      <c r="RE341" t="s">
        <v>40150</v>
      </c>
    </row>
    <row r="342" spans="72:473" x14ac:dyDescent="0.3">
      <c r="BT342" t="s">
        <v>40146</v>
      </c>
      <c r="BZ342" t="s">
        <v>40151</v>
      </c>
      <c r="GM342" t="s">
        <v>40152</v>
      </c>
      <c r="GN342" t="s">
        <v>34476</v>
      </c>
      <c r="GO342" t="s">
        <v>34476</v>
      </c>
      <c r="GP342" t="s">
        <v>34476</v>
      </c>
      <c r="GQ342" t="s">
        <v>34476</v>
      </c>
      <c r="GR342" t="s">
        <v>34476</v>
      </c>
      <c r="GS342" t="s">
        <v>34476</v>
      </c>
      <c r="GT342" t="s">
        <v>34476</v>
      </c>
      <c r="GU342" t="s">
        <v>40153</v>
      </c>
      <c r="GV342" t="s">
        <v>34476</v>
      </c>
      <c r="GW342" t="s">
        <v>34476</v>
      </c>
      <c r="GX342" t="s">
        <v>34476</v>
      </c>
      <c r="GY342" t="s">
        <v>34476</v>
      </c>
      <c r="GZ342" t="s">
        <v>34476</v>
      </c>
      <c r="HA342" t="s">
        <v>34476</v>
      </c>
      <c r="HB342" t="s">
        <v>34476</v>
      </c>
      <c r="RD342" t="s">
        <v>40154</v>
      </c>
      <c r="RE342" t="s">
        <v>40155</v>
      </c>
    </row>
    <row r="343" spans="72:473" x14ac:dyDescent="0.3">
      <c r="BT343" t="s">
        <v>40151</v>
      </c>
      <c r="BZ343" t="s">
        <v>40156</v>
      </c>
      <c r="GM343" t="s">
        <v>40157</v>
      </c>
      <c r="GN343" t="s">
        <v>34476</v>
      </c>
      <c r="GO343" t="s">
        <v>34476</v>
      </c>
      <c r="GP343" t="s">
        <v>34476</v>
      </c>
      <c r="GQ343" t="s">
        <v>34476</v>
      </c>
      <c r="GR343" t="s">
        <v>34476</v>
      </c>
      <c r="GS343" t="s">
        <v>34476</v>
      </c>
      <c r="GT343" t="s">
        <v>34476</v>
      </c>
      <c r="GU343" t="s">
        <v>40158</v>
      </c>
      <c r="GV343" t="s">
        <v>34476</v>
      </c>
      <c r="GW343" t="s">
        <v>34476</v>
      </c>
      <c r="GX343" t="s">
        <v>34476</v>
      </c>
      <c r="GY343" t="s">
        <v>34476</v>
      </c>
      <c r="GZ343" t="s">
        <v>34476</v>
      </c>
      <c r="HA343" t="s">
        <v>34476</v>
      </c>
      <c r="HB343" t="s">
        <v>34476</v>
      </c>
      <c r="RD343" t="s">
        <v>40159</v>
      </c>
      <c r="RE343" t="s">
        <v>40160</v>
      </c>
    </row>
    <row r="344" spans="72:473" x14ac:dyDescent="0.3">
      <c r="BT344" t="s">
        <v>40156</v>
      </c>
      <c r="BZ344" t="s">
        <v>40161</v>
      </c>
      <c r="GM344" t="s">
        <v>40162</v>
      </c>
      <c r="GN344" t="s">
        <v>34476</v>
      </c>
      <c r="GO344" t="s">
        <v>34476</v>
      </c>
      <c r="GP344" t="s">
        <v>34476</v>
      </c>
      <c r="GQ344" t="s">
        <v>34476</v>
      </c>
      <c r="GR344" t="s">
        <v>34476</v>
      </c>
      <c r="GS344" t="s">
        <v>34476</v>
      </c>
      <c r="GT344" t="s">
        <v>34476</v>
      </c>
      <c r="GU344" t="s">
        <v>40163</v>
      </c>
      <c r="GV344" t="s">
        <v>34476</v>
      </c>
      <c r="GW344" t="s">
        <v>34476</v>
      </c>
      <c r="GX344" t="s">
        <v>34476</v>
      </c>
      <c r="GY344" t="s">
        <v>34476</v>
      </c>
      <c r="GZ344" t="s">
        <v>34476</v>
      </c>
      <c r="HA344" t="s">
        <v>34476</v>
      </c>
      <c r="HB344" t="s">
        <v>34476</v>
      </c>
      <c r="RD344" t="s">
        <v>40164</v>
      </c>
      <c r="RE344" t="s">
        <v>36696</v>
      </c>
    </row>
    <row r="345" spans="72:473" x14ac:dyDescent="0.3">
      <c r="BT345" t="s">
        <v>40161</v>
      </c>
      <c r="BZ345" t="s">
        <v>40165</v>
      </c>
      <c r="GM345" t="s">
        <v>40166</v>
      </c>
      <c r="GN345" t="s">
        <v>34476</v>
      </c>
      <c r="GO345" t="s">
        <v>34476</v>
      </c>
      <c r="GP345" t="s">
        <v>34476</v>
      </c>
      <c r="GQ345" t="s">
        <v>34476</v>
      </c>
      <c r="GR345" t="s">
        <v>34476</v>
      </c>
      <c r="GS345" t="s">
        <v>34476</v>
      </c>
      <c r="GT345" t="s">
        <v>34476</v>
      </c>
      <c r="GU345" t="s">
        <v>40167</v>
      </c>
      <c r="GV345" t="s">
        <v>34476</v>
      </c>
      <c r="GW345" t="s">
        <v>34476</v>
      </c>
      <c r="GX345" t="s">
        <v>34476</v>
      </c>
      <c r="GY345" t="s">
        <v>34476</v>
      </c>
      <c r="GZ345" t="s">
        <v>34476</v>
      </c>
      <c r="HA345" t="s">
        <v>34476</v>
      </c>
      <c r="HB345" t="s">
        <v>34476</v>
      </c>
      <c r="RD345" t="s">
        <v>40168</v>
      </c>
      <c r="RE345" t="s">
        <v>40169</v>
      </c>
    </row>
    <row r="346" spans="72:473" x14ac:dyDescent="0.3">
      <c r="BT346" t="s">
        <v>40165</v>
      </c>
      <c r="BZ346" t="s">
        <v>40170</v>
      </c>
      <c r="GM346" t="s">
        <v>40171</v>
      </c>
      <c r="GN346" t="s">
        <v>34476</v>
      </c>
      <c r="GO346" t="s">
        <v>34476</v>
      </c>
      <c r="GP346" t="s">
        <v>34476</v>
      </c>
      <c r="GQ346" t="s">
        <v>34476</v>
      </c>
      <c r="GR346" t="s">
        <v>34476</v>
      </c>
      <c r="GS346" t="s">
        <v>34476</v>
      </c>
      <c r="GT346" t="s">
        <v>34476</v>
      </c>
      <c r="GU346" t="s">
        <v>40172</v>
      </c>
      <c r="GV346" t="s">
        <v>34476</v>
      </c>
      <c r="GW346" t="s">
        <v>34476</v>
      </c>
      <c r="GX346" t="s">
        <v>34476</v>
      </c>
      <c r="GY346" t="s">
        <v>34476</v>
      </c>
      <c r="GZ346" t="s">
        <v>34476</v>
      </c>
      <c r="HA346" t="s">
        <v>34476</v>
      </c>
      <c r="HB346" t="s">
        <v>34476</v>
      </c>
      <c r="RD346" t="s">
        <v>40173</v>
      </c>
      <c r="RE346" t="s">
        <v>40174</v>
      </c>
    </row>
    <row r="347" spans="72:473" x14ac:dyDescent="0.3">
      <c r="BT347" t="s">
        <v>40170</v>
      </c>
      <c r="BZ347" t="s">
        <v>40175</v>
      </c>
      <c r="GM347" t="s">
        <v>40176</v>
      </c>
      <c r="GN347" t="s">
        <v>34476</v>
      </c>
      <c r="GO347" t="s">
        <v>34476</v>
      </c>
      <c r="GP347" t="s">
        <v>34476</v>
      </c>
      <c r="GQ347" t="s">
        <v>34476</v>
      </c>
      <c r="GR347" t="s">
        <v>34476</v>
      </c>
      <c r="GS347" t="s">
        <v>34476</v>
      </c>
      <c r="GT347" t="s">
        <v>34476</v>
      </c>
      <c r="GU347" t="s">
        <v>40177</v>
      </c>
      <c r="GV347" t="s">
        <v>34476</v>
      </c>
      <c r="GW347" t="s">
        <v>34476</v>
      </c>
      <c r="GX347" t="s">
        <v>34476</v>
      </c>
      <c r="GY347" t="s">
        <v>34476</v>
      </c>
      <c r="GZ347" t="s">
        <v>34476</v>
      </c>
      <c r="HA347" t="s">
        <v>34476</v>
      </c>
      <c r="HB347" t="s">
        <v>34476</v>
      </c>
      <c r="RD347" t="s">
        <v>40178</v>
      </c>
      <c r="RE347" t="s">
        <v>35774</v>
      </c>
    </row>
    <row r="348" spans="72:473" x14ac:dyDescent="0.3">
      <c r="BT348" t="s">
        <v>40175</v>
      </c>
      <c r="BZ348" t="s">
        <v>40179</v>
      </c>
      <c r="GM348" t="s">
        <v>40180</v>
      </c>
      <c r="GN348" t="s">
        <v>34476</v>
      </c>
      <c r="GO348" t="s">
        <v>34476</v>
      </c>
      <c r="GP348" t="s">
        <v>34476</v>
      </c>
      <c r="GQ348" t="s">
        <v>34476</v>
      </c>
      <c r="GR348" t="s">
        <v>34476</v>
      </c>
      <c r="GS348" t="s">
        <v>34476</v>
      </c>
      <c r="GT348" t="s">
        <v>34476</v>
      </c>
      <c r="GU348" t="s">
        <v>40181</v>
      </c>
      <c r="GV348" t="s">
        <v>34476</v>
      </c>
      <c r="GW348" t="s">
        <v>34476</v>
      </c>
      <c r="GX348" t="s">
        <v>34476</v>
      </c>
      <c r="GY348" t="s">
        <v>34476</v>
      </c>
      <c r="GZ348" t="s">
        <v>34476</v>
      </c>
      <c r="HA348" t="s">
        <v>34476</v>
      </c>
      <c r="HB348" t="s">
        <v>34476</v>
      </c>
      <c r="RD348" t="s">
        <v>40182</v>
      </c>
      <c r="RE348" t="s">
        <v>36084</v>
      </c>
    </row>
    <row r="349" spans="72:473" x14ac:dyDescent="0.3">
      <c r="BT349" t="s">
        <v>40179</v>
      </c>
      <c r="BZ349" t="s">
        <v>40183</v>
      </c>
      <c r="GM349" t="s">
        <v>40184</v>
      </c>
      <c r="GN349" t="s">
        <v>34476</v>
      </c>
      <c r="GO349" t="s">
        <v>34476</v>
      </c>
      <c r="GP349" t="s">
        <v>34476</v>
      </c>
      <c r="GQ349" t="s">
        <v>34476</v>
      </c>
      <c r="GR349" t="s">
        <v>34476</v>
      </c>
      <c r="GS349" t="s">
        <v>34476</v>
      </c>
      <c r="GT349" t="s">
        <v>34476</v>
      </c>
      <c r="GU349" t="s">
        <v>38208</v>
      </c>
      <c r="GV349" t="s">
        <v>34476</v>
      </c>
      <c r="GW349" t="s">
        <v>34476</v>
      </c>
      <c r="GX349" t="s">
        <v>34476</v>
      </c>
      <c r="GY349" t="s">
        <v>34476</v>
      </c>
      <c r="GZ349" t="s">
        <v>34476</v>
      </c>
      <c r="HA349" t="s">
        <v>34476</v>
      </c>
      <c r="HB349" t="s">
        <v>34476</v>
      </c>
      <c r="RD349" t="s">
        <v>40185</v>
      </c>
      <c r="RE349" t="s">
        <v>40186</v>
      </c>
    </row>
    <row r="350" spans="72:473" x14ac:dyDescent="0.3">
      <c r="BT350" t="s">
        <v>40183</v>
      </c>
      <c r="BZ350" t="s">
        <v>40187</v>
      </c>
      <c r="GM350" t="s">
        <v>40188</v>
      </c>
      <c r="GN350" t="s">
        <v>34476</v>
      </c>
      <c r="GO350" t="s">
        <v>34476</v>
      </c>
      <c r="GP350" t="s">
        <v>34476</v>
      </c>
      <c r="GQ350" t="s">
        <v>34476</v>
      </c>
      <c r="GR350" t="s">
        <v>34476</v>
      </c>
      <c r="GS350" t="s">
        <v>34476</v>
      </c>
      <c r="GT350" t="s">
        <v>34476</v>
      </c>
      <c r="GU350" t="s">
        <v>40189</v>
      </c>
      <c r="GV350" t="s">
        <v>34476</v>
      </c>
      <c r="GW350" t="s">
        <v>34476</v>
      </c>
      <c r="GX350" t="s">
        <v>34476</v>
      </c>
      <c r="GY350" t="s">
        <v>34476</v>
      </c>
      <c r="GZ350" t="s">
        <v>34476</v>
      </c>
      <c r="HA350" t="s">
        <v>34476</v>
      </c>
      <c r="HB350" t="s">
        <v>34476</v>
      </c>
      <c r="RD350" t="s">
        <v>40190</v>
      </c>
      <c r="RE350" t="s">
        <v>35567</v>
      </c>
    </row>
    <row r="351" spans="72:473" x14ac:dyDescent="0.3">
      <c r="BT351" t="s">
        <v>40187</v>
      </c>
      <c r="BZ351" t="s">
        <v>40191</v>
      </c>
      <c r="GM351" t="s">
        <v>40192</v>
      </c>
      <c r="GN351" t="s">
        <v>34476</v>
      </c>
      <c r="GO351" t="s">
        <v>34476</v>
      </c>
      <c r="GP351" t="s">
        <v>34476</v>
      </c>
      <c r="GQ351" t="s">
        <v>34476</v>
      </c>
      <c r="GR351" t="s">
        <v>34476</v>
      </c>
      <c r="GS351" t="s">
        <v>34476</v>
      </c>
      <c r="GT351" t="s">
        <v>34476</v>
      </c>
      <c r="GU351" t="s">
        <v>40193</v>
      </c>
      <c r="GV351" t="s">
        <v>34476</v>
      </c>
      <c r="GW351" t="s">
        <v>34476</v>
      </c>
      <c r="GX351" t="s">
        <v>34476</v>
      </c>
      <c r="GY351" t="s">
        <v>34476</v>
      </c>
      <c r="GZ351" t="s">
        <v>34476</v>
      </c>
      <c r="HA351" t="s">
        <v>34476</v>
      </c>
      <c r="HB351" t="s">
        <v>34476</v>
      </c>
      <c r="RD351" t="s">
        <v>40194</v>
      </c>
      <c r="RE351" t="s">
        <v>36724</v>
      </c>
    </row>
    <row r="352" spans="72:473" x14ac:dyDescent="0.3">
      <c r="BT352" t="s">
        <v>40191</v>
      </c>
      <c r="BZ352" t="s">
        <v>40195</v>
      </c>
      <c r="GM352" t="s">
        <v>40196</v>
      </c>
      <c r="GN352" t="s">
        <v>34476</v>
      </c>
      <c r="GO352" t="s">
        <v>34476</v>
      </c>
      <c r="GP352" t="s">
        <v>34476</v>
      </c>
      <c r="GQ352" t="s">
        <v>34476</v>
      </c>
      <c r="GR352" t="s">
        <v>34476</v>
      </c>
      <c r="GS352" t="s">
        <v>34476</v>
      </c>
      <c r="GT352" t="s">
        <v>34476</v>
      </c>
      <c r="GU352" t="s">
        <v>40197</v>
      </c>
      <c r="GV352" t="s">
        <v>34476</v>
      </c>
      <c r="GW352" t="s">
        <v>34476</v>
      </c>
      <c r="GX352" t="s">
        <v>34476</v>
      </c>
      <c r="GY352" t="s">
        <v>34476</v>
      </c>
      <c r="GZ352" t="s">
        <v>34476</v>
      </c>
      <c r="HA352" t="s">
        <v>34476</v>
      </c>
      <c r="HB352" t="s">
        <v>34476</v>
      </c>
      <c r="RD352" t="s">
        <v>40198</v>
      </c>
      <c r="RE352" t="s">
        <v>40199</v>
      </c>
    </row>
    <row r="353" spans="72:473" x14ac:dyDescent="0.3">
      <c r="BT353" t="s">
        <v>40195</v>
      </c>
      <c r="BZ353" t="s">
        <v>40200</v>
      </c>
      <c r="GM353" t="s">
        <v>40201</v>
      </c>
      <c r="GN353" t="s">
        <v>34476</v>
      </c>
      <c r="GO353" t="s">
        <v>34476</v>
      </c>
      <c r="GP353" t="s">
        <v>34476</v>
      </c>
      <c r="GQ353" t="s">
        <v>34476</v>
      </c>
      <c r="GR353" t="s">
        <v>34476</v>
      </c>
      <c r="GS353" t="s">
        <v>34476</v>
      </c>
      <c r="GT353" t="s">
        <v>34476</v>
      </c>
      <c r="GU353" t="s">
        <v>40202</v>
      </c>
      <c r="GV353" t="s">
        <v>34476</v>
      </c>
      <c r="GW353" t="s">
        <v>34476</v>
      </c>
      <c r="GX353" t="s">
        <v>34476</v>
      </c>
      <c r="GY353" t="s">
        <v>34476</v>
      </c>
      <c r="GZ353" t="s">
        <v>34476</v>
      </c>
      <c r="HA353" t="s">
        <v>34476</v>
      </c>
      <c r="HB353" t="s">
        <v>34476</v>
      </c>
      <c r="RD353" t="s">
        <v>40203</v>
      </c>
      <c r="RE353" t="s">
        <v>40204</v>
      </c>
    </row>
    <row r="354" spans="72:473" x14ac:dyDescent="0.3">
      <c r="BT354" t="s">
        <v>40200</v>
      </c>
      <c r="BZ354" t="s">
        <v>40205</v>
      </c>
      <c r="GM354" t="s">
        <v>40206</v>
      </c>
      <c r="GN354" t="s">
        <v>34476</v>
      </c>
      <c r="GO354" t="s">
        <v>34476</v>
      </c>
      <c r="GP354" t="s">
        <v>34476</v>
      </c>
      <c r="GQ354" t="s">
        <v>34476</v>
      </c>
      <c r="GR354" t="s">
        <v>34476</v>
      </c>
      <c r="GS354" t="s">
        <v>34476</v>
      </c>
      <c r="GT354" t="s">
        <v>34476</v>
      </c>
      <c r="GU354" t="s">
        <v>40207</v>
      </c>
      <c r="GV354" t="s">
        <v>34476</v>
      </c>
      <c r="GW354" t="s">
        <v>34476</v>
      </c>
      <c r="GX354" t="s">
        <v>34476</v>
      </c>
      <c r="GY354" t="s">
        <v>34476</v>
      </c>
      <c r="GZ354" t="s">
        <v>34476</v>
      </c>
      <c r="HA354" t="s">
        <v>34476</v>
      </c>
      <c r="HB354" t="s">
        <v>34476</v>
      </c>
      <c r="RD354" t="s">
        <v>40208</v>
      </c>
      <c r="RE354" t="s">
        <v>40209</v>
      </c>
    </row>
    <row r="355" spans="72:473" x14ac:dyDescent="0.3">
      <c r="BT355" t="s">
        <v>40205</v>
      </c>
      <c r="BZ355" t="s">
        <v>40210</v>
      </c>
      <c r="GM355" t="s">
        <v>40211</v>
      </c>
      <c r="GN355" t="s">
        <v>34476</v>
      </c>
      <c r="GO355" t="s">
        <v>34476</v>
      </c>
      <c r="GP355" t="s">
        <v>34476</v>
      </c>
      <c r="GQ355" t="s">
        <v>34476</v>
      </c>
      <c r="GR355" t="s">
        <v>34476</v>
      </c>
      <c r="GS355" t="s">
        <v>34476</v>
      </c>
      <c r="GT355" t="s">
        <v>34476</v>
      </c>
      <c r="GU355" t="s">
        <v>40212</v>
      </c>
      <c r="GV355" t="s">
        <v>34476</v>
      </c>
      <c r="GW355" t="s">
        <v>34476</v>
      </c>
      <c r="GX355" t="s">
        <v>34476</v>
      </c>
      <c r="GY355" t="s">
        <v>34476</v>
      </c>
      <c r="GZ355" t="s">
        <v>34476</v>
      </c>
      <c r="HA355" t="s">
        <v>34476</v>
      </c>
      <c r="HB355" t="s">
        <v>34476</v>
      </c>
      <c r="RD355" t="s">
        <v>40213</v>
      </c>
      <c r="RE355" t="s">
        <v>40214</v>
      </c>
    </row>
    <row r="356" spans="72:473" x14ac:dyDescent="0.3">
      <c r="BT356" t="s">
        <v>40210</v>
      </c>
      <c r="BZ356" t="s">
        <v>40215</v>
      </c>
      <c r="GM356" t="s">
        <v>40216</v>
      </c>
      <c r="GN356" t="s">
        <v>34476</v>
      </c>
      <c r="GO356" t="s">
        <v>34476</v>
      </c>
      <c r="GP356" t="s">
        <v>34476</v>
      </c>
      <c r="GQ356" t="s">
        <v>34476</v>
      </c>
      <c r="GR356" t="s">
        <v>34476</v>
      </c>
      <c r="GS356" t="s">
        <v>34476</v>
      </c>
      <c r="GT356" t="s">
        <v>34476</v>
      </c>
      <c r="GU356" t="s">
        <v>40217</v>
      </c>
      <c r="GV356" t="s">
        <v>34476</v>
      </c>
      <c r="GW356" t="s">
        <v>34476</v>
      </c>
      <c r="GX356" t="s">
        <v>34476</v>
      </c>
      <c r="GY356" t="s">
        <v>34476</v>
      </c>
      <c r="GZ356" t="s">
        <v>34476</v>
      </c>
      <c r="HA356" t="s">
        <v>34476</v>
      </c>
      <c r="HB356" t="s">
        <v>34476</v>
      </c>
      <c r="RD356" t="s">
        <v>40218</v>
      </c>
      <c r="RE356" t="s">
        <v>40219</v>
      </c>
    </row>
    <row r="357" spans="72:473" x14ac:dyDescent="0.3">
      <c r="BT357" t="s">
        <v>40215</v>
      </c>
      <c r="BZ357" t="s">
        <v>40220</v>
      </c>
      <c r="GM357" t="s">
        <v>40221</v>
      </c>
      <c r="GN357" t="s">
        <v>34476</v>
      </c>
      <c r="GO357" t="s">
        <v>34476</v>
      </c>
      <c r="GP357" t="s">
        <v>34476</v>
      </c>
      <c r="GQ357" t="s">
        <v>34476</v>
      </c>
      <c r="GR357" t="s">
        <v>34476</v>
      </c>
      <c r="GS357" t="s">
        <v>34476</v>
      </c>
      <c r="GT357" t="s">
        <v>34476</v>
      </c>
      <c r="GU357" t="s">
        <v>40222</v>
      </c>
      <c r="GV357" t="s">
        <v>34476</v>
      </c>
      <c r="GW357" t="s">
        <v>34476</v>
      </c>
      <c r="GX357" t="s">
        <v>34476</v>
      </c>
      <c r="GY357" t="s">
        <v>34476</v>
      </c>
      <c r="GZ357" t="s">
        <v>34476</v>
      </c>
      <c r="HA357" t="s">
        <v>34476</v>
      </c>
      <c r="HB357" t="s">
        <v>34476</v>
      </c>
      <c r="RD357" t="s">
        <v>40223</v>
      </c>
      <c r="RE357" t="s">
        <v>40224</v>
      </c>
    </row>
    <row r="358" spans="72:473" x14ac:dyDescent="0.3">
      <c r="BT358" t="s">
        <v>40220</v>
      </c>
      <c r="BZ358" t="s">
        <v>40225</v>
      </c>
      <c r="GM358" t="s">
        <v>40226</v>
      </c>
      <c r="GN358" t="s">
        <v>34476</v>
      </c>
      <c r="GO358" t="s">
        <v>34476</v>
      </c>
      <c r="GP358" t="s">
        <v>34476</v>
      </c>
      <c r="GQ358" t="s">
        <v>34476</v>
      </c>
      <c r="GR358" t="s">
        <v>34476</v>
      </c>
      <c r="GS358" t="s">
        <v>34476</v>
      </c>
      <c r="GT358" t="s">
        <v>34476</v>
      </c>
      <c r="GU358" t="s">
        <v>40227</v>
      </c>
      <c r="GV358" t="s">
        <v>34476</v>
      </c>
      <c r="GW358" t="s">
        <v>34476</v>
      </c>
      <c r="GX358" t="s">
        <v>34476</v>
      </c>
      <c r="GY358" t="s">
        <v>34476</v>
      </c>
      <c r="GZ358" t="s">
        <v>34476</v>
      </c>
      <c r="HA358" t="s">
        <v>34476</v>
      </c>
      <c r="HB358" t="s">
        <v>34476</v>
      </c>
      <c r="RD358" t="s">
        <v>40228</v>
      </c>
      <c r="RE358" t="s">
        <v>40229</v>
      </c>
    </row>
    <row r="359" spans="72:473" x14ac:dyDescent="0.3">
      <c r="BT359" t="s">
        <v>40225</v>
      </c>
      <c r="BZ359" t="s">
        <v>40230</v>
      </c>
      <c r="GM359" t="s">
        <v>40231</v>
      </c>
      <c r="GN359" t="s">
        <v>34476</v>
      </c>
      <c r="GO359" t="s">
        <v>34476</v>
      </c>
      <c r="GP359" t="s">
        <v>34476</v>
      </c>
      <c r="GQ359" t="s">
        <v>34476</v>
      </c>
      <c r="GR359" t="s">
        <v>34476</v>
      </c>
      <c r="GS359" t="s">
        <v>34476</v>
      </c>
      <c r="GT359" t="s">
        <v>34476</v>
      </c>
      <c r="GU359" t="s">
        <v>40232</v>
      </c>
      <c r="GV359" t="s">
        <v>34476</v>
      </c>
      <c r="GW359" t="s">
        <v>34476</v>
      </c>
      <c r="GX359" t="s">
        <v>34476</v>
      </c>
      <c r="GY359" t="s">
        <v>34476</v>
      </c>
      <c r="GZ359" t="s">
        <v>34476</v>
      </c>
      <c r="HA359" t="s">
        <v>34476</v>
      </c>
      <c r="HB359" t="s">
        <v>34476</v>
      </c>
      <c r="RD359" t="s">
        <v>40233</v>
      </c>
      <c r="RE359" t="s">
        <v>34399</v>
      </c>
    </row>
    <row r="360" spans="72:473" x14ac:dyDescent="0.3">
      <c r="BT360" t="s">
        <v>40230</v>
      </c>
      <c r="BZ360" t="s">
        <v>40234</v>
      </c>
      <c r="GM360" t="s">
        <v>40235</v>
      </c>
      <c r="GN360" t="s">
        <v>34476</v>
      </c>
      <c r="GO360" t="s">
        <v>34476</v>
      </c>
      <c r="GP360" t="s">
        <v>34476</v>
      </c>
      <c r="GQ360" t="s">
        <v>34476</v>
      </c>
      <c r="GR360" t="s">
        <v>34476</v>
      </c>
      <c r="GS360" t="s">
        <v>34476</v>
      </c>
      <c r="GT360" t="s">
        <v>34476</v>
      </c>
      <c r="GU360" t="s">
        <v>40236</v>
      </c>
      <c r="GV360" t="s">
        <v>34476</v>
      </c>
      <c r="GW360" t="s">
        <v>34476</v>
      </c>
      <c r="GX360" t="s">
        <v>34476</v>
      </c>
      <c r="GY360" t="s">
        <v>34476</v>
      </c>
      <c r="GZ360" t="s">
        <v>34476</v>
      </c>
      <c r="HA360" t="s">
        <v>34476</v>
      </c>
      <c r="HB360" t="s">
        <v>34476</v>
      </c>
      <c r="RD360" t="s">
        <v>40237</v>
      </c>
      <c r="RE360" t="s">
        <v>40238</v>
      </c>
    </row>
    <row r="361" spans="72:473" x14ac:dyDescent="0.3">
      <c r="BT361" t="s">
        <v>40234</v>
      </c>
      <c r="BZ361" t="s">
        <v>40239</v>
      </c>
      <c r="GM361" t="s">
        <v>40240</v>
      </c>
      <c r="GN361" t="s">
        <v>34476</v>
      </c>
      <c r="GO361" t="s">
        <v>34476</v>
      </c>
      <c r="GP361" t="s">
        <v>34476</v>
      </c>
      <c r="GQ361" t="s">
        <v>34476</v>
      </c>
      <c r="GR361" t="s">
        <v>34476</v>
      </c>
      <c r="GS361" t="s">
        <v>34476</v>
      </c>
      <c r="GT361" t="s">
        <v>34476</v>
      </c>
      <c r="GU361" t="s">
        <v>40241</v>
      </c>
      <c r="GV361" t="s">
        <v>34476</v>
      </c>
      <c r="GW361" t="s">
        <v>34476</v>
      </c>
      <c r="GX361" t="s">
        <v>34476</v>
      </c>
      <c r="GY361" t="s">
        <v>34476</v>
      </c>
      <c r="GZ361" t="s">
        <v>34476</v>
      </c>
      <c r="HA361" t="s">
        <v>34476</v>
      </c>
      <c r="HB361" t="s">
        <v>34476</v>
      </c>
      <c r="RD361" t="s">
        <v>40242</v>
      </c>
      <c r="RE361" t="s">
        <v>40243</v>
      </c>
    </row>
    <row r="362" spans="72:473" x14ac:dyDescent="0.3">
      <c r="BT362" t="s">
        <v>40239</v>
      </c>
      <c r="BZ362" t="s">
        <v>40244</v>
      </c>
      <c r="GM362" t="s">
        <v>40245</v>
      </c>
      <c r="GN362" t="s">
        <v>34476</v>
      </c>
      <c r="GO362" t="s">
        <v>34476</v>
      </c>
      <c r="GP362" t="s">
        <v>34476</v>
      </c>
      <c r="GQ362" t="s">
        <v>34476</v>
      </c>
      <c r="GR362" t="s">
        <v>34476</v>
      </c>
      <c r="GS362" t="s">
        <v>34476</v>
      </c>
      <c r="GT362" t="s">
        <v>34476</v>
      </c>
      <c r="GU362" t="s">
        <v>40246</v>
      </c>
      <c r="GV362" t="s">
        <v>34476</v>
      </c>
      <c r="GW362" t="s">
        <v>34476</v>
      </c>
      <c r="GX362" t="s">
        <v>34476</v>
      </c>
      <c r="GY362" t="s">
        <v>34476</v>
      </c>
      <c r="GZ362" t="s">
        <v>34476</v>
      </c>
      <c r="HA362" t="s">
        <v>34476</v>
      </c>
      <c r="HB362" t="s">
        <v>34476</v>
      </c>
      <c r="RD362" t="s">
        <v>40247</v>
      </c>
      <c r="RE362" t="s">
        <v>40248</v>
      </c>
    </row>
    <row r="363" spans="72:473" x14ac:dyDescent="0.3">
      <c r="BT363" t="s">
        <v>40244</v>
      </c>
      <c r="BZ363" t="s">
        <v>40249</v>
      </c>
      <c r="GM363" t="s">
        <v>40250</v>
      </c>
      <c r="GN363" t="s">
        <v>34476</v>
      </c>
      <c r="GO363" t="s">
        <v>34476</v>
      </c>
      <c r="GP363" t="s">
        <v>34476</v>
      </c>
      <c r="GQ363" t="s">
        <v>34476</v>
      </c>
      <c r="GR363" t="s">
        <v>34476</v>
      </c>
      <c r="GS363" t="s">
        <v>34476</v>
      </c>
      <c r="GT363" t="s">
        <v>34476</v>
      </c>
      <c r="GU363" t="s">
        <v>40251</v>
      </c>
      <c r="GV363" t="s">
        <v>34476</v>
      </c>
      <c r="GW363" t="s">
        <v>34476</v>
      </c>
      <c r="GX363" t="s">
        <v>34476</v>
      </c>
      <c r="GY363" t="s">
        <v>34476</v>
      </c>
      <c r="GZ363" t="s">
        <v>34476</v>
      </c>
      <c r="HA363" t="s">
        <v>34476</v>
      </c>
      <c r="HB363" t="s">
        <v>34476</v>
      </c>
      <c r="RD363" t="s">
        <v>40252</v>
      </c>
      <c r="RE363" t="s">
        <v>40253</v>
      </c>
    </row>
    <row r="364" spans="72:473" x14ac:dyDescent="0.3">
      <c r="BT364" t="s">
        <v>40249</v>
      </c>
      <c r="BZ364" t="s">
        <v>40254</v>
      </c>
      <c r="GM364" t="s">
        <v>40255</v>
      </c>
      <c r="GN364" t="s">
        <v>34476</v>
      </c>
      <c r="GO364" t="s">
        <v>34476</v>
      </c>
      <c r="GP364" t="s">
        <v>34476</v>
      </c>
      <c r="GQ364" t="s">
        <v>34476</v>
      </c>
      <c r="GR364" t="s">
        <v>34476</v>
      </c>
      <c r="GS364" t="s">
        <v>34476</v>
      </c>
      <c r="GT364" t="s">
        <v>34476</v>
      </c>
      <c r="GU364" t="s">
        <v>40256</v>
      </c>
      <c r="GV364" t="s">
        <v>34476</v>
      </c>
      <c r="GW364" t="s">
        <v>34476</v>
      </c>
      <c r="GX364" t="s">
        <v>34476</v>
      </c>
      <c r="GY364" t="s">
        <v>34476</v>
      </c>
      <c r="GZ364" t="s">
        <v>34476</v>
      </c>
      <c r="HA364" t="s">
        <v>34476</v>
      </c>
      <c r="HB364" t="s">
        <v>34476</v>
      </c>
      <c r="RD364" t="s">
        <v>40257</v>
      </c>
      <c r="RE364" t="s">
        <v>40258</v>
      </c>
    </row>
    <row r="365" spans="72:473" x14ac:dyDescent="0.3">
      <c r="BT365" t="s">
        <v>40254</v>
      </c>
      <c r="BZ365" t="s">
        <v>40259</v>
      </c>
      <c r="GM365" t="s">
        <v>40260</v>
      </c>
      <c r="GN365" t="s">
        <v>34476</v>
      </c>
      <c r="GO365" t="s">
        <v>34476</v>
      </c>
      <c r="GP365" t="s">
        <v>34476</v>
      </c>
      <c r="GQ365" t="s">
        <v>34476</v>
      </c>
      <c r="GR365" t="s">
        <v>34476</v>
      </c>
      <c r="GS365" t="s">
        <v>34476</v>
      </c>
      <c r="GT365" t="s">
        <v>34476</v>
      </c>
      <c r="GU365" t="s">
        <v>40261</v>
      </c>
      <c r="GV365" t="s">
        <v>34476</v>
      </c>
      <c r="GW365" t="s">
        <v>34476</v>
      </c>
      <c r="GX365" t="s">
        <v>34476</v>
      </c>
      <c r="GY365" t="s">
        <v>34476</v>
      </c>
      <c r="GZ365" t="s">
        <v>34476</v>
      </c>
      <c r="HA365" t="s">
        <v>34476</v>
      </c>
      <c r="HB365" t="s">
        <v>34476</v>
      </c>
      <c r="RD365" t="s">
        <v>40262</v>
      </c>
      <c r="RE365" t="s">
        <v>40263</v>
      </c>
    </row>
    <row r="366" spans="72:473" x14ac:dyDescent="0.3">
      <c r="BT366" t="s">
        <v>40259</v>
      </c>
      <c r="BZ366" t="s">
        <v>40264</v>
      </c>
      <c r="GM366" t="s">
        <v>40265</v>
      </c>
      <c r="GN366" t="s">
        <v>34476</v>
      </c>
      <c r="GO366" t="s">
        <v>34476</v>
      </c>
      <c r="GP366" t="s">
        <v>34476</v>
      </c>
      <c r="GQ366" t="s">
        <v>34476</v>
      </c>
      <c r="GR366" t="s">
        <v>34476</v>
      </c>
      <c r="GS366" t="s">
        <v>34476</v>
      </c>
      <c r="GT366" t="s">
        <v>34476</v>
      </c>
      <c r="GU366" t="s">
        <v>40266</v>
      </c>
      <c r="GV366" t="s">
        <v>34476</v>
      </c>
      <c r="GW366" t="s">
        <v>34476</v>
      </c>
      <c r="GX366" t="s">
        <v>34476</v>
      </c>
      <c r="GY366" t="s">
        <v>34476</v>
      </c>
      <c r="GZ366" t="s">
        <v>34476</v>
      </c>
      <c r="HA366" t="s">
        <v>34476</v>
      </c>
      <c r="HB366" t="s">
        <v>34476</v>
      </c>
      <c r="RD366" t="s">
        <v>40267</v>
      </c>
      <c r="RE366" t="s">
        <v>35863</v>
      </c>
    </row>
    <row r="367" spans="72:473" x14ac:dyDescent="0.3">
      <c r="BT367" t="s">
        <v>40264</v>
      </c>
      <c r="BZ367" t="s">
        <v>40268</v>
      </c>
      <c r="GM367" t="s">
        <v>40269</v>
      </c>
      <c r="GN367" t="s">
        <v>34476</v>
      </c>
      <c r="GO367" t="s">
        <v>34476</v>
      </c>
      <c r="GP367" t="s">
        <v>34476</v>
      </c>
      <c r="GQ367" t="s">
        <v>34476</v>
      </c>
      <c r="GR367" t="s">
        <v>34476</v>
      </c>
      <c r="GS367" t="s">
        <v>34476</v>
      </c>
      <c r="GT367" t="s">
        <v>34476</v>
      </c>
      <c r="GU367" t="s">
        <v>40270</v>
      </c>
      <c r="GV367" t="s">
        <v>34476</v>
      </c>
      <c r="GW367" t="s">
        <v>34476</v>
      </c>
      <c r="GX367" t="s">
        <v>34476</v>
      </c>
      <c r="GY367" t="s">
        <v>34476</v>
      </c>
      <c r="GZ367" t="s">
        <v>34476</v>
      </c>
      <c r="HA367" t="s">
        <v>34476</v>
      </c>
      <c r="HB367" t="s">
        <v>34476</v>
      </c>
      <c r="RD367" t="s">
        <v>40271</v>
      </c>
      <c r="RE367" t="s">
        <v>40272</v>
      </c>
    </row>
    <row r="368" spans="72:473" x14ac:dyDescent="0.3">
      <c r="BT368" t="s">
        <v>40268</v>
      </c>
      <c r="BZ368" t="s">
        <v>40273</v>
      </c>
      <c r="GM368" t="s">
        <v>40274</v>
      </c>
      <c r="GN368" t="s">
        <v>34476</v>
      </c>
      <c r="GO368" t="s">
        <v>34476</v>
      </c>
      <c r="GP368" t="s">
        <v>34476</v>
      </c>
      <c r="GQ368" t="s">
        <v>34476</v>
      </c>
      <c r="GR368" t="s">
        <v>34476</v>
      </c>
      <c r="GS368" t="s">
        <v>34476</v>
      </c>
      <c r="GT368" t="s">
        <v>34476</v>
      </c>
      <c r="GU368" t="s">
        <v>40275</v>
      </c>
      <c r="GV368" t="s">
        <v>34476</v>
      </c>
      <c r="GW368" t="s">
        <v>34476</v>
      </c>
      <c r="GX368" t="s">
        <v>34476</v>
      </c>
      <c r="GY368" t="s">
        <v>34476</v>
      </c>
      <c r="GZ368" t="s">
        <v>34476</v>
      </c>
      <c r="HA368" t="s">
        <v>34476</v>
      </c>
      <c r="HB368" t="s">
        <v>34476</v>
      </c>
      <c r="RD368" t="s">
        <v>40276</v>
      </c>
      <c r="RE368" t="s">
        <v>40277</v>
      </c>
    </row>
    <row r="369" spans="72:473" x14ac:dyDescent="0.3">
      <c r="BT369" t="s">
        <v>40273</v>
      </c>
      <c r="BZ369" t="s">
        <v>40278</v>
      </c>
      <c r="GM369" t="s">
        <v>40279</v>
      </c>
      <c r="GN369" t="s">
        <v>34476</v>
      </c>
      <c r="GO369" t="s">
        <v>34476</v>
      </c>
      <c r="GP369" t="s">
        <v>34476</v>
      </c>
      <c r="GQ369" t="s">
        <v>34476</v>
      </c>
      <c r="GR369" t="s">
        <v>34476</v>
      </c>
      <c r="GS369" t="s">
        <v>34476</v>
      </c>
      <c r="GT369" t="s">
        <v>34476</v>
      </c>
      <c r="GU369" t="s">
        <v>40280</v>
      </c>
      <c r="GV369" t="s">
        <v>34476</v>
      </c>
      <c r="GW369" t="s">
        <v>34476</v>
      </c>
      <c r="GX369" t="s">
        <v>34476</v>
      </c>
      <c r="GY369" t="s">
        <v>34476</v>
      </c>
      <c r="GZ369" t="s">
        <v>34476</v>
      </c>
      <c r="HA369" t="s">
        <v>34476</v>
      </c>
      <c r="HB369" t="s">
        <v>34476</v>
      </c>
      <c r="RD369" t="s">
        <v>40281</v>
      </c>
      <c r="RE369" t="s">
        <v>40282</v>
      </c>
    </row>
    <row r="370" spans="72:473" x14ac:dyDescent="0.3">
      <c r="BT370" t="s">
        <v>40278</v>
      </c>
      <c r="BZ370" t="s">
        <v>40283</v>
      </c>
      <c r="GM370" t="s">
        <v>40284</v>
      </c>
      <c r="GN370" t="s">
        <v>34476</v>
      </c>
      <c r="GO370" t="s">
        <v>34476</v>
      </c>
      <c r="GP370" t="s">
        <v>34476</v>
      </c>
      <c r="GQ370" t="s">
        <v>34476</v>
      </c>
      <c r="GR370" t="s">
        <v>34476</v>
      </c>
      <c r="GS370" t="s">
        <v>34476</v>
      </c>
      <c r="GT370" t="s">
        <v>34476</v>
      </c>
      <c r="GU370" t="s">
        <v>40285</v>
      </c>
      <c r="GV370" t="s">
        <v>34476</v>
      </c>
      <c r="GW370" t="s">
        <v>34476</v>
      </c>
      <c r="GX370" t="s">
        <v>34476</v>
      </c>
      <c r="GY370" t="s">
        <v>34476</v>
      </c>
      <c r="GZ370" t="s">
        <v>34476</v>
      </c>
      <c r="HA370" t="s">
        <v>34476</v>
      </c>
      <c r="HB370" t="s">
        <v>34476</v>
      </c>
      <c r="RD370" t="s">
        <v>40286</v>
      </c>
      <c r="RE370" t="s">
        <v>40287</v>
      </c>
    </row>
    <row r="371" spans="72:473" x14ac:dyDescent="0.3">
      <c r="BT371" t="s">
        <v>40283</v>
      </c>
      <c r="BZ371" t="s">
        <v>40288</v>
      </c>
      <c r="GM371" t="s">
        <v>40289</v>
      </c>
      <c r="GN371" t="s">
        <v>34476</v>
      </c>
      <c r="GO371" t="s">
        <v>34476</v>
      </c>
      <c r="GP371" t="s">
        <v>34476</v>
      </c>
      <c r="GQ371" t="s">
        <v>34476</v>
      </c>
      <c r="GR371" t="s">
        <v>34476</v>
      </c>
      <c r="GS371" t="s">
        <v>34476</v>
      </c>
      <c r="GT371" t="s">
        <v>34476</v>
      </c>
      <c r="GU371" t="s">
        <v>40290</v>
      </c>
      <c r="GV371" t="s">
        <v>34476</v>
      </c>
      <c r="GW371" t="s">
        <v>34476</v>
      </c>
      <c r="GX371" t="s">
        <v>34476</v>
      </c>
      <c r="GY371" t="s">
        <v>34476</v>
      </c>
      <c r="GZ371" t="s">
        <v>34476</v>
      </c>
      <c r="HA371" t="s">
        <v>34476</v>
      </c>
      <c r="HB371" t="s">
        <v>34476</v>
      </c>
      <c r="RD371" t="s">
        <v>40291</v>
      </c>
      <c r="RE371" t="s">
        <v>40292</v>
      </c>
    </row>
    <row r="372" spans="72:473" x14ac:dyDescent="0.3">
      <c r="BT372" t="s">
        <v>40288</v>
      </c>
      <c r="BZ372" t="s">
        <v>40293</v>
      </c>
      <c r="GM372" t="s">
        <v>40294</v>
      </c>
      <c r="GN372" t="s">
        <v>34476</v>
      </c>
      <c r="GO372" t="s">
        <v>34476</v>
      </c>
      <c r="GP372" t="s">
        <v>34476</v>
      </c>
      <c r="GQ372" t="s">
        <v>34476</v>
      </c>
      <c r="GR372" t="s">
        <v>34476</v>
      </c>
      <c r="GS372" t="s">
        <v>34476</v>
      </c>
      <c r="GT372" t="s">
        <v>34476</v>
      </c>
      <c r="GU372" t="s">
        <v>40295</v>
      </c>
      <c r="GV372" t="s">
        <v>34476</v>
      </c>
      <c r="GW372" t="s">
        <v>34476</v>
      </c>
      <c r="GX372" t="s">
        <v>34476</v>
      </c>
      <c r="GY372" t="s">
        <v>34476</v>
      </c>
      <c r="GZ372" t="s">
        <v>34476</v>
      </c>
      <c r="HA372" t="s">
        <v>34476</v>
      </c>
      <c r="HB372" t="s">
        <v>34476</v>
      </c>
      <c r="RD372" t="s">
        <v>40296</v>
      </c>
      <c r="RE372" t="s">
        <v>40297</v>
      </c>
    </row>
    <row r="373" spans="72:473" x14ac:dyDescent="0.3">
      <c r="BT373" t="s">
        <v>40293</v>
      </c>
      <c r="BZ373" t="s">
        <v>40298</v>
      </c>
      <c r="GM373" t="s">
        <v>40299</v>
      </c>
      <c r="GN373" t="s">
        <v>34476</v>
      </c>
      <c r="GO373" t="s">
        <v>34476</v>
      </c>
      <c r="GP373" t="s">
        <v>34476</v>
      </c>
      <c r="GQ373" t="s">
        <v>34476</v>
      </c>
      <c r="GR373" t="s">
        <v>34476</v>
      </c>
      <c r="GS373" t="s">
        <v>34476</v>
      </c>
      <c r="GT373" t="s">
        <v>34476</v>
      </c>
      <c r="GU373" t="s">
        <v>40300</v>
      </c>
      <c r="GV373" t="s">
        <v>34476</v>
      </c>
      <c r="GW373" t="s">
        <v>34476</v>
      </c>
      <c r="GX373" t="s">
        <v>34476</v>
      </c>
      <c r="GY373" t="s">
        <v>34476</v>
      </c>
      <c r="GZ373" t="s">
        <v>34476</v>
      </c>
      <c r="HA373" t="s">
        <v>34476</v>
      </c>
      <c r="HB373" t="s">
        <v>34476</v>
      </c>
      <c r="RD373" t="s">
        <v>40301</v>
      </c>
      <c r="RE373" t="s">
        <v>40302</v>
      </c>
    </row>
    <row r="374" spans="72:473" x14ac:dyDescent="0.3">
      <c r="BT374" t="s">
        <v>40298</v>
      </c>
      <c r="BZ374" t="s">
        <v>40303</v>
      </c>
      <c r="GM374" t="s">
        <v>40304</v>
      </c>
      <c r="GN374" t="s">
        <v>34476</v>
      </c>
      <c r="GO374" t="s">
        <v>34476</v>
      </c>
      <c r="GP374" t="s">
        <v>34476</v>
      </c>
      <c r="GQ374" t="s">
        <v>34476</v>
      </c>
      <c r="GR374" t="s">
        <v>34476</v>
      </c>
      <c r="GS374" t="s">
        <v>34476</v>
      </c>
      <c r="GT374" t="s">
        <v>34476</v>
      </c>
      <c r="GU374" t="s">
        <v>40305</v>
      </c>
      <c r="GV374" t="s">
        <v>34476</v>
      </c>
      <c r="GW374" t="s">
        <v>34476</v>
      </c>
      <c r="GX374" t="s">
        <v>34476</v>
      </c>
      <c r="GY374" t="s">
        <v>34476</v>
      </c>
      <c r="GZ374" t="s">
        <v>34476</v>
      </c>
      <c r="HA374" t="s">
        <v>34476</v>
      </c>
      <c r="HB374" t="s">
        <v>34476</v>
      </c>
      <c r="RD374" t="s">
        <v>40306</v>
      </c>
      <c r="RE374" t="s">
        <v>35133</v>
      </c>
    </row>
    <row r="375" spans="72:473" x14ac:dyDescent="0.3">
      <c r="BT375" t="s">
        <v>40303</v>
      </c>
      <c r="BZ375" t="s">
        <v>40307</v>
      </c>
      <c r="GM375" t="s">
        <v>40308</v>
      </c>
      <c r="GN375" t="s">
        <v>34476</v>
      </c>
      <c r="GO375" t="s">
        <v>34476</v>
      </c>
      <c r="GP375" t="s">
        <v>34476</v>
      </c>
      <c r="GQ375" t="s">
        <v>34476</v>
      </c>
      <c r="GR375" t="s">
        <v>34476</v>
      </c>
      <c r="GS375" t="s">
        <v>34476</v>
      </c>
      <c r="GT375" t="s">
        <v>34476</v>
      </c>
      <c r="GU375" t="s">
        <v>40309</v>
      </c>
      <c r="GV375" t="s">
        <v>34476</v>
      </c>
      <c r="GW375" t="s">
        <v>34476</v>
      </c>
      <c r="GX375" t="s">
        <v>34476</v>
      </c>
      <c r="GY375" t="s">
        <v>34476</v>
      </c>
      <c r="GZ375" t="s">
        <v>34476</v>
      </c>
      <c r="HA375" t="s">
        <v>34476</v>
      </c>
      <c r="HB375" t="s">
        <v>34476</v>
      </c>
      <c r="RD375" t="s">
        <v>40310</v>
      </c>
      <c r="RE375" t="s">
        <v>36132</v>
      </c>
    </row>
    <row r="376" spans="72:473" x14ac:dyDescent="0.3">
      <c r="BT376" t="s">
        <v>40307</v>
      </c>
      <c r="BZ376" t="s">
        <v>40311</v>
      </c>
      <c r="GM376" t="s">
        <v>40312</v>
      </c>
      <c r="GN376" t="s">
        <v>34476</v>
      </c>
      <c r="GO376" t="s">
        <v>34476</v>
      </c>
      <c r="GP376" t="s">
        <v>34476</v>
      </c>
      <c r="GQ376" t="s">
        <v>34476</v>
      </c>
      <c r="GR376" t="s">
        <v>34476</v>
      </c>
      <c r="GS376" t="s">
        <v>34476</v>
      </c>
      <c r="GT376" t="s">
        <v>34476</v>
      </c>
      <c r="GU376" t="s">
        <v>40313</v>
      </c>
      <c r="GV376" t="s">
        <v>34476</v>
      </c>
      <c r="GW376" t="s">
        <v>34476</v>
      </c>
      <c r="GX376" t="s">
        <v>34476</v>
      </c>
      <c r="GY376" t="s">
        <v>34476</v>
      </c>
      <c r="GZ376" t="s">
        <v>34476</v>
      </c>
      <c r="HA376" t="s">
        <v>34476</v>
      </c>
      <c r="HB376" t="s">
        <v>34476</v>
      </c>
      <c r="RD376" t="s">
        <v>40314</v>
      </c>
      <c r="RE376" t="s">
        <v>40315</v>
      </c>
    </row>
    <row r="377" spans="72:473" x14ac:dyDescent="0.3">
      <c r="BT377" t="s">
        <v>40311</v>
      </c>
      <c r="BZ377" t="s">
        <v>40316</v>
      </c>
      <c r="GM377" t="s">
        <v>40317</v>
      </c>
      <c r="GN377" t="s">
        <v>34476</v>
      </c>
      <c r="GO377" t="s">
        <v>34476</v>
      </c>
      <c r="GP377" t="s">
        <v>34476</v>
      </c>
      <c r="GQ377" t="s">
        <v>34476</v>
      </c>
      <c r="GR377" t="s">
        <v>34476</v>
      </c>
      <c r="GS377" t="s">
        <v>34476</v>
      </c>
      <c r="GT377" t="s">
        <v>34476</v>
      </c>
      <c r="GU377" t="s">
        <v>40318</v>
      </c>
      <c r="GV377" t="s">
        <v>34476</v>
      </c>
      <c r="GW377" t="s">
        <v>34476</v>
      </c>
      <c r="GX377" t="s">
        <v>34476</v>
      </c>
      <c r="GY377" t="s">
        <v>34476</v>
      </c>
      <c r="GZ377" t="s">
        <v>34476</v>
      </c>
      <c r="HA377" t="s">
        <v>34476</v>
      </c>
      <c r="HB377" t="s">
        <v>34476</v>
      </c>
      <c r="RD377" t="s">
        <v>40319</v>
      </c>
      <c r="RE377" t="s">
        <v>40320</v>
      </c>
    </row>
    <row r="378" spans="72:473" x14ac:dyDescent="0.3">
      <c r="BT378" t="s">
        <v>40316</v>
      </c>
      <c r="BZ378" t="s">
        <v>40321</v>
      </c>
      <c r="GM378" t="s">
        <v>40322</v>
      </c>
      <c r="GN378" t="s">
        <v>34476</v>
      </c>
      <c r="GO378" t="s">
        <v>34476</v>
      </c>
      <c r="GP378" t="s">
        <v>34476</v>
      </c>
      <c r="GQ378" t="s">
        <v>34476</v>
      </c>
      <c r="GR378" t="s">
        <v>34476</v>
      </c>
      <c r="GS378" t="s">
        <v>34476</v>
      </c>
      <c r="GT378" t="s">
        <v>34476</v>
      </c>
      <c r="GU378" t="s">
        <v>40323</v>
      </c>
      <c r="GV378" t="s">
        <v>34476</v>
      </c>
      <c r="GW378" t="s">
        <v>34476</v>
      </c>
      <c r="GX378" t="s">
        <v>34476</v>
      </c>
      <c r="GY378" t="s">
        <v>34476</v>
      </c>
      <c r="GZ378" t="s">
        <v>34476</v>
      </c>
      <c r="HA378" t="s">
        <v>34476</v>
      </c>
      <c r="HB378" t="s">
        <v>34476</v>
      </c>
      <c r="RD378" t="s">
        <v>40324</v>
      </c>
      <c r="RE378" t="s">
        <v>40325</v>
      </c>
    </row>
    <row r="379" spans="72:473" x14ac:dyDescent="0.3">
      <c r="BT379" t="s">
        <v>40321</v>
      </c>
      <c r="BZ379" t="s">
        <v>40326</v>
      </c>
      <c r="GM379" t="s">
        <v>40327</v>
      </c>
      <c r="GN379" t="s">
        <v>34476</v>
      </c>
      <c r="GO379" t="s">
        <v>34476</v>
      </c>
      <c r="GP379" t="s">
        <v>34476</v>
      </c>
      <c r="GQ379" t="s">
        <v>34476</v>
      </c>
      <c r="GR379" t="s">
        <v>34476</v>
      </c>
      <c r="GS379" t="s">
        <v>34476</v>
      </c>
      <c r="GT379" t="s">
        <v>34476</v>
      </c>
      <c r="GU379" t="s">
        <v>40328</v>
      </c>
      <c r="GV379" t="s">
        <v>34476</v>
      </c>
      <c r="GW379" t="s">
        <v>34476</v>
      </c>
      <c r="GX379" t="s">
        <v>34476</v>
      </c>
      <c r="GY379" t="s">
        <v>34476</v>
      </c>
      <c r="GZ379" t="s">
        <v>34476</v>
      </c>
      <c r="HA379" t="s">
        <v>34476</v>
      </c>
      <c r="HB379" t="s">
        <v>34476</v>
      </c>
      <c r="RD379" t="s">
        <v>40329</v>
      </c>
      <c r="RE379" t="s">
        <v>40330</v>
      </c>
    </row>
    <row r="380" spans="72:473" x14ac:dyDescent="0.3">
      <c r="BT380" t="s">
        <v>40326</v>
      </c>
      <c r="BZ380" t="s">
        <v>40331</v>
      </c>
      <c r="GM380" t="s">
        <v>40332</v>
      </c>
      <c r="GN380" t="s">
        <v>34476</v>
      </c>
      <c r="GO380" t="s">
        <v>34476</v>
      </c>
      <c r="GP380" t="s">
        <v>34476</v>
      </c>
      <c r="GQ380" t="s">
        <v>34476</v>
      </c>
      <c r="GR380" t="s">
        <v>34476</v>
      </c>
      <c r="GS380" t="s">
        <v>34476</v>
      </c>
      <c r="GT380" t="s">
        <v>34476</v>
      </c>
      <c r="GU380" t="s">
        <v>40333</v>
      </c>
      <c r="GV380" t="s">
        <v>34476</v>
      </c>
      <c r="GW380" t="s">
        <v>34476</v>
      </c>
      <c r="GX380" t="s">
        <v>34476</v>
      </c>
      <c r="GY380" t="s">
        <v>34476</v>
      </c>
      <c r="GZ380" t="s">
        <v>34476</v>
      </c>
      <c r="HA380" t="s">
        <v>34476</v>
      </c>
      <c r="HB380" t="s">
        <v>34476</v>
      </c>
      <c r="RD380" t="s">
        <v>40334</v>
      </c>
      <c r="RE380" t="s">
        <v>40335</v>
      </c>
    </row>
    <row r="381" spans="72:473" x14ac:dyDescent="0.3">
      <c r="BT381" t="s">
        <v>40331</v>
      </c>
      <c r="BZ381" t="s">
        <v>40336</v>
      </c>
      <c r="GM381" t="s">
        <v>40337</v>
      </c>
      <c r="GN381" t="s">
        <v>34476</v>
      </c>
      <c r="GO381" t="s">
        <v>34476</v>
      </c>
      <c r="GP381" t="s">
        <v>34476</v>
      </c>
      <c r="GQ381" t="s">
        <v>34476</v>
      </c>
      <c r="GR381" t="s">
        <v>34476</v>
      </c>
      <c r="GS381" t="s">
        <v>34476</v>
      </c>
      <c r="GT381" t="s">
        <v>34476</v>
      </c>
      <c r="GU381" t="s">
        <v>40338</v>
      </c>
      <c r="GV381" t="s">
        <v>34476</v>
      </c>
      <c r="GW381" t="s">
        <v>34476</v>
      </c>
      <c r="GX381" t="s">
        <v>34476</v>
      </c>
      <c r="GY381" t="s">
        <v>34476</v>
      </c>
      <c r="GZ381" t="s">
        <v>34476</v>
      </c>
      <c r="HA381" t="s">
        <v>34476</v>
      </c>
      <c r="HB381" t="s">
        <v>34476</v>
      </c>
      <c r="RD381" t="s">
        <v>40339</v>
      </c>
      <c r="RE381" t="s">
        <v>40340</v>
      </c>
    </row>
    <row r="382" spans="72:473" x14ac:dyDescent="0.3">
      <c r="BT382" t="s">
        <v>40336</v>
      </c>
      <c r="BZ382" t="s">
        <v>40341</v>
      </c>
      <c r="GM382" t="s">
        <v>40342</v>
      </c>
      <c r="GN382" t="s">
        <v>34476</v>
      </c>
      <c r="GO382" t="s">
        <v>34476</v>
      </c>
      <c r="GP382" t="s">
        <v>34476</v>
      </c>
      <c r="GQ382" t="s">
        <v>34476</v>
      </c>
      <c r="GR382" t="s">
        <v>34476</v>
      </c>
      <c r="GS382" t="s">
        <v>34476</v>
      </c>
      <c r="GT382" t="s">
        <v>34476</v>
      </c>
      <c r="GU382" t="s">
        <v>40343</v>
      </c>
      <c r="GV382" t="s">
        <v>34476</v>
      </c>
      <c r="GW382" t="s">
        <v>34476</v>
      </c>
      <c r="GX382" t="s">
        <v>34476</v>
      </c>
      <c r="GY382" t="s">
        <v>34476</v>
      </c>
      <c r="GZ382" t="s">
        <v>34476</v>
      </c>
      <c r="HA382" t="s">
        <v>34476</v>
      </c>
      <c r="HB382" t="s">
        <v>34476</v>
      </c>
      <c r="RD382" t="s">
        <v>40344</v>
      </c>
      <c r="RE382" t="s">
        <v>35975</v>
      </c>
    </row>
    <row r="383" spans="72:473" x14ac:dyDescent="0.3">
      <c r="BT383" t="s">
        <v>40341</v>
      </c>
      <c r="BZ383" t="s">
        <v>40345</v>
      </c>
      <c r="GM383" t="s">
        <v>40346</v>
      </c>
      <c r="GN383" t="s">
        <v>34476</v>
      </c>
      <c r="GO383" t="s">
        <v>34476</v>
      </c>
      <c r="GP383" t="s">
        <v>34476</v>
      </c>
      <c r="GQ383" t="s">
        <v>34476</v>
      </c>
      <c r="GR383" t="s">
        <v>34476</v>
      </c>
      <c r="GS383" t="s">
        <v>34476</v>
      </c>
      <c r="GT383" t="s">
        <v>34476</v>
      </c>
      <c r="GU383" t="s">
        <v>38240</v>
      </c>
      <c r="GV383" t="s">
        <v>34476</v>
      </c>
      <c r="GW383" t="s">
        <v>34476</v>
      </c>
      <c r="GX383" t="s">
        <v>34476</v>
      </c>
      <c r="GY383" t="s">
        <v>34476</v>
      </c>
      <c r="GZ383" t="s">
        <v>34476</v>
      </c>
      <c r="HA383" t="s">
        <v>34476</v>
      </c>
      <c r="HB383" t="s">
        <v>34476</v>
      </c>
      <c r="RD383" t="s">
        <v>40347</v>
      </c>
      <c r="RE383" t="s">
        <v>36112</v>
      </c>
    </row>
    <row r="384" spans="72:473" x14ac:dyDescent="0.3">
      <c r="BT384" t="s">
        <v>40345</v>
      </c>
      <c r="BZ384" t="s">
        <v>40348</v>
      </c>
      <c r="GM384" t="s">
        <v>40349</v>
      </c>
      <c r="GN384" t="s">
        <v>34476</v>
      </c>
      <c r="GO384" t="s">
        <v>34476</v>
      </c>
      <c r="GP384" t="s">
        <v>34476</v>
      </c>
      <c r="GQ384" t="s">
        <v>34476</v>
      </c>
      <c r="GR384" t="s">
        <v>34476</v>
      </c>
      <c r="GS384" t="s">
        <v>34476</v>
      </c>
      <c r="GT384" t="s">
        <v>34476</v>
      </c>
      <c r="GU384" t="s">
        <v>40350</v>
      </c>
      <c r="GV384" t="s">
        <v>34476</v>
      </c>
      <c r="GW384" t="s">
        <v>34476</v>
      </c>
      <c r="GX384" t="s">
        <v>34476</v>
      </c>
      <c r="GY384" t="s">
        <v>34476</v>
      </c>
      <c r="GZ384" t="s">
        <v>34476</v>
      </c>
      <c r="HA384" t="s">
        <v>34476</v>
      </c>
      <c r="HB384" t="s">
        <v>34476</v>
      </c>
      <c r="RD384" t="s">
        <v>40351</v>
      </c>
      <c r="RE384" t="s">
        <v>40352</v>
      </c>
    </row>
    <row r="385" spans="72:473" x14ac:dyDescent="0.3">
      <c r="BT385" t="s">
        <v>40348</v>
      </c>
      <c r="BZ385" t="s">
        <v>40353</v>
      </c>
      <c r="GM385" t="s">
        <v>40354</v>
      </c>
      <c r="GN385" t="s">
        <v>34476</v>
      </c>
      <c r="GO385" t="s">
        <v>34476</v>
      </c>
      <c r="GP385" t="s">
        <v>34476</v>
      </c>
      <c r="GQ385" t="s">
        <v>34476</v>
      </c>
      <c r="GR385" t="s">
        <v>34476</v>
      </c>
      <c r="GS385" t="s">
        <v>34476</v>
      </c>
      <c r="GT385" t="s">
        <v>34476</v>
      </c>
      <c r="GU385" t="s">
        <v>40355</v>
      </c>
      <c r="GV385" t="s">
        <v>34476</v>
      </c>
      <c r="GW385" t="s">
        <v>34476</v>
      </c>
      <c r="GX385" t="s">
        <v>34476</v>
      </c>
      <c r="GY385" t="s">
        <v>34476</v>
      </c>
      <c r="GZ385" t="s">
        <v>34476</v>
      </c>
      <c r="HA385" t="s">
        <v>34476</v>
      </c>
      <c r="HB385" t="s">
        <v>34476</v>
      </c>
      <c r="RD385" t="s">
        <v>40356</v>
      </c>
      <c r="RE385" t="s">
        <v>40357</v>
      </c>
    </row>
    <row r="386" spans="72:473" x14ac:dyDescent="0.3">
      <c r="BT386" t="s">
        <v>40353</v>
      </c>
      <c r="BZ386" t="s">
        <v>40358</v>
      </c>
      <c r="GM386" t="s">
        <v>40359</v>
      </c>
      <c r="GN386" t="s">
        <v>34476</v>
      </c>
      <c r="GO386" t="s">
        <v>34476</v>
      </c>
      <c r="GP386" t="s">
        <v>34476</v>
      </c>
      <c r="GQ386" t="s">
        <v>34476</v>
      </c>
      <c r="GR386" t="s">
        <v>34476</v>
      </c>
      <c r="GS386" t="s">
        <v>34476</v>
      </c>
      <c r="GT386" t="s">
        <v>34476</v>
      </c>
      <c r="GU386" t="s">
        <v>40360</v>
      </c>
      <c r="GV386" t="s">
        <v>34476</v>
      </c>
      <c r="GW386" t="s">
        <v>34476</v>
      </c>
      <c r="GX386" t="s">
        <v>34476</v>
      </c>
      <c r="GY386" t="s">
        <v>34476</v>
      </c>
      <c r="GZ386" t="s">
        <v>34476</v>
      </c>
      <c r="HA386" t="s">
        <v>34476</v>
      </c>
      <c r="HB386" t="s">
        <v>34476</v>
      </c>
      <c r="RD386" t="s">
        <v>40361</v>
      </c>
      <c r="RE386" t="s">
        <v>36161</v>
      </c>
    </row>
    <row r="387" spans="72:473" x14ac:dyDescent="0.3">
      <c r="BT387" t="s">
        <v>40358</v>
      </c>
      <c r="BZ387" t="s">
        <v>40362</v>
      </c>
      <c r="GM387" t="s">
        <v>40363</v>
      </c>
      <c r="GN387" t="s">
        <v>34476</v>
      </c>
      <c r="GO387" t="s">
        <v>34476</v>
      </c>
      <c r="GP387" t="s">
        <v>34476</v>
      </c>
      <c r="GQ387" t="s">
        <v>34476</v>
      </c>
      <c r="GR387" t="s">
        <v>34476</v>
      </c>
      <c r="GS387" t="s">
        <v>34476</v>
      </c>
      <c r="GT387" t="s">
        <v>34476</v>
      </c>
      <c r="GU387" t="s">
        <v>40364</v>
      </c>
      <c r="GV387" t="s">
        <v>34476</v>
      </c>
      <c r="GW387" t="s">
        <v>34476</v>
      </c>
      <c r="GX387" t="s">
        <v>34476</v>
      </c>
      <c r="GY387" t="s">
        <v>34476</v>
      </c>
      <c r="GZ387" t="s">
        <v>34476</v>
      </c>
      <c r="HA387" t="s">
        <v>34476</v>
      </c>
      <c r="HB387" t="s">
        <v>34476</v>
      </c>
      <c r="RD387" t="s">
        <v>40365</v>
      </c>
      <c r="RE387" t="s">
        <v>40366</v>
      </c>
    </row>
    <row r="388" spans="72:473" x14ac:dyDescent="0.3">
      <c r="BT388" t="s">
        <v>40362</v>
      </c>
      <c r="BZ388" t="s">
        <v>40367</v>
      </c>
      <c r="GM388" t="s">
        <v>40368</v>
      </c>
      <c r="GN388" t="s">
        <v>34476</v>
      </c>
      <c r="GO388" t="s">
        <v>34476</v>
      </c>
      <c r="GP388" t="s">
        <v>34476</v>
      </c>
      <c r="GQ388" t="s">
        <v>34476</v>
      </c>
      <c r="GR388" t="s">
        <v>34476</v>
      </c>
      <c r="GS388" t="s">
        <v>34476</v>
      </c>
      <c r="GT388" t="s">
        <v>34476</v>
      </c>
      <c r="GU388" t="s">
        <v>40369</v>
      </c>
      <c r="GV388" t="s">
        <v>34476</v>
      </c>
      <c r="GW388" t="s">
        <v>34476</v>
      </c>
      <c r="GX388" t="s">
        <v>34476</v>
      </c>
      <c r="GY388" t="s">
        <v>34476</v>
      </c>
      <c r="GZ388" t="s">
        <v>34476</v>
      </c>
      <c r="HA388" t="s">
        <v>34476</v>
      </c>
      <c r="HB388" t="s">
        <v>34476</v>
      </c>
      <c r="RD388" t="s">
        <v>40370</v>
      </c>
      <c r="RE388" t="s">
        <v>40371</v>
      </c>
    </row>
    <row r="389" spans="72:473" x14ac:dyDescent="0.3">
      <c r="BT389" t="s">
        <v>40367</v>
      </c>
      <c r="BZ389" t="s">
        <v>40372</v>
      </c>
      <c r="GM389" t="s">
        <v>40373</v>
      </c>
      <c r="GN389" t="s">
        <v>34476</v>
      </c>
      <c r="GO389" t="s">
        <v>34476</v>
      </c>
      <c r="GP389" t="s">
        <v>34476</v>
      </c>
      <c r="GQ389" t="s">
        <v>34476</v>
      </c>
      <c r="GR389" t="s">
        <v>34476</v>
      </c>
      <c r="GS389" t="s">
        <v>34476</v>
      </c>
      <c r="GT389" t="s">
        <v>34476</v>
      </c>
      <c r="GU389" t="s">
        <v>40374</v>
      </c>
      <c r="GV389" t="s">
        <v>34476</v>
      </c>
      <c r="GW389" t="s">
        <v>34476</v>
      </c>
      <c r="GX389" t="s">
        <v>34476</v>
      </c>
      <c r="GY389" t="s">
        <v>34476</v>
      </c>
      <c r="GZ389" t="s">
        <v>34476</v>
      </c>
      <c r="HA389" t="s">
        <v>34476</v>
      </c>
      <c r="HB389" t="s">
        <v>34476</v>
      </c>
      <c r="RD389" t="s">
        <v>40375</v>
      </c>
      <c r="RE389" t="s">
        <v>40376</v>
      </c>
    </row>
    <row r="390" spans="72:473" x14ac:dyDescent="0.3">
      <c r="BT390" t="s">
        <v>40372</v>
      </c>
      <c r="BZ390" t="s">
        <v>40377</v>
      </c>
      <c r="GM390" t="s">
        <v>40378</v>
      </c>
      <c r="GN390" t="s">
        <v>34476</v>
      </c>
      <c r="GO390" t="s">
        <v>34476</v>
      </c>
      <c r="GP390" t="s">
        <v>34476</v>
      </c>
      <c r="GQ390" t="s">
        <v>34476</v>
      </c>
      <c r="GR390" t="s">
        <v>34476</v>
      </c>
      <c r="GS390" t="s">
        <v>34476</v>
      </c>
      <c r="GT390" t="s">
        <v>34476</v>
      </c>
      <c r="GU390" t="s">
        <v>40379</v>
      </c>
      <c r="GV390" t="s">
        <v>34476</v>
      </c>
      <c r="GW390" t="s">
        <v>34476</v>
      </c>
      <c r="GX390" t="s">
        <v>34476</v>
      </c>
      <c r="GY390" t="s">
        <v>34476</v>
      </c>
      <c r="GZ390" t="s">
        <v>34476</v>
      </c>
      <c r="HA390" t="s">
        <v>34476</v>
      </c>
      <c r="HB390" t="s">
        <v>34476</v>
      </c>
      <c r="RD390" t="s">
        <v>40380</v>
      </c>
      <c r="RE390" t="s">
        <v>40381</v>
      </c>
    </row>
    <row r="391" spans="72:473" x14ac:dyDescent="0.3">
      <c r="BT391" t="s">
        <v>40377</v>
      </c>
      <c r="BZ391" t="s">
        <v>40382</v>
      </c>
      <c r="GM391" t="s">
        <v>40383</v>
      </c>
      <c r="GN391" t="s">
        <v>34476</v>
      </c>
      <c r="GO391" t="s">
        <v>34476</v>
      </c>
      <c r="GP391" t="s">
        <v>34476</v>
      </c>
      <c r="GQ391" t="s">
        <v>34476</v>
      </c>
      <c r="GR391" t="s">
        <v>34476</v>
      </c>
      <c r="GS391" t="s">
        <v>34476</v>
      </c>
      <c r="GT391" t="s">
        <v>34476</v>
      </c>
      <c r="GU391" t="s">
        <v>40384</v>
      </c>
      <c r="GV391" t="s">
        <v>34476</v>
      </c>
      <c r="GW391" t="s">
        <v>34476</v>
      </c>
      <c r="GX391" t="s">
        <v>34476</v>
      </c>
      <c r="GY391" t="s">
        <v>34476</v>
      </c>
      <c r="GZ391" t="s">
        <v>34476</v>
      </c>
      <c r="HA391" t="s">
        <v>34476</v>
      </c>
      <c r="HB391" t="s">
        <v>34476</v>
      </c>
      <c r="RD391" t="s">
        <v>40385</v>
      </c>
      <c r="RE391" t="s">
        <v>40386</v>
      </c>
    </row>
    <row r="392" spans="72:473" x14ac:dyDescent="0.3">
      <c r="BT392" t="s">
        <v>40382</v>
      </c>
      <c r="BZ392" t="s">
        <v>40387</v>
      </c>
      <c r="GM392" t="s">
        <v>40388</v>
      </c>
      <c r="GN392" t="s">
        <v>34476</v>
      </c>
      <c r="GO392" t="s">
        <v>34476</v>
      </c>
      <c r="GP392" t="s">
        <v>34476</v>
      </c>
      <c r="GQ392" t="s">
        <v>34476</v>
      </c>
      <c r="GR392" t="s">
        <v>34476</v>
      </c>
      <c r="GS392" t="s">
        <v>34476</v>
      </c>
      <c r="GT392" t="s">
        <v>34476</v>
      </c>
      <c r="GU392" t="s">
        <v>40389</v>
      </c>
      <c r="GV392" t="s">
        <v>34476</v>
      </c>
      <c r="GW392" t="s">
        <v>34476</v>
      </c>
      <c r="GX392" t="s">
        <v>34476</v>
      </c>
      <c r="GY392" t="s">
        <v>34476</v>
      </c>
      <c r="GZ392" t="s">
        <v>34476</v>
      </c>
      <c r="HA392" t="s">
        <v>34476</v>
      </c>
      <c r="HB392" t="s">
        <v>34476</v>
      </c>
      <c r="RD392" t="s">
        <v>40390</v>
      </c>
      <c r="RE392" t="s">
        <v>40391</v>
      </c>
    </row>
    <row r="393" spans="72:473" x14ac:dyDescent="0.3">
      <c r="BT393" t="s">
        <v>40387</v>
      </c>
      <c r="BZ393" t="s">
        <v>40392</v>
      </c>
      <c r="GM393" t="s">
        <v>40393</v>
      </c>
      <c r="GN393" t="s">
        <v>34476</v>
      </c>
      <c r="GO393" t="s">
        <v>34476</v>
      </c>
      <c r="GP393" t="s">
        <v>34476</v>
      </c>
      <c r="GQ393" t="s">
        <v>34476</v>
      </c>
      <c r="GR393" t="s">
        <v>34476</v>
      </c>
      <c r="GS393" t="s">
        <v>34476</v>
      </c>
      <c r="GT393" t="s">
        <v>34476</v>
      </c>
      <c r="GU393" t="s">
        <v>40394</v>
      </c>
      <c r="GV393" t="s">
        <v>34476</v>
      </c>
      <c r="GW393" t="s">
        <v>34476</v>
      </c>
      <c r="GX393" t="s">
        <v>34476</v>
      </c>
      <c r="GY393" t="s">
        <v>34476</v>
      </c>
      <c r="GZ393" t="s">
        <v>34476</v>
      </c>
      <c r="HA393" t="s">
        <v>34476</v>
      </c>
      <c r="HB393" t="s">
        <v>34476</v>
      </c>
      <c r="RD393" t="s">
        <v>40395</v>
      </c>
      <c r="RE393" t="s">
        <v>40396</v>
      </c>
    </row>
    <row r="394" spans="72:473" x14ac:dyDescent="0.3">
      <c r="BT394" t="s">
        <v>40392</v>
      </c>
      <c r="BZ394" t="s">
        <v>40397</v>
      </c>
      <c r="GM394" t="s">
        <v>40398</v>
      </c>
      <c r="GN394" t="s">
        <v>34476</v>
      </c>
      <c r="GO394" t="s">
        <v>34476</v>
      </c>
      <c r="GP394" t="s">
        <v>34476</v>
      </c>
      <c r="GQ394" t="s">
        <v>34476</v>
      </c>
      <c r="GR394" t="s">
        <v>34476</v>
      </c>
      <c r="GS394" t="s">
        <v>34476</v>
      </c>
      <c r="GT394" t="s">
        <v>34476</v>
      </c>
      <c r="GU394" t="s">
        <v>40399</v>
      </c>
      <c r="GV394" t="s">
        <v>34476</v>
      </c>
      <c r="GW394" t="s">
        <v>34476</v>
      </c>
      <c r="GX394" t="s">
        <v>34476</v>
      </c>
      <c r="GY394" t="s">
        <v>34476</v>
      </c>
      <c r="GZ394" t="s">
        <v>34476</v>
      </c>
      <c r="HA394" t="s">
        <v>34476</v>
      </c>
      <c r="HB394" t="s">
        <v>34476</v>
      </c>
      <c r="RD394" t="s">
        <v>40400</v>
      </c>
      <c r="RE394" t="s">
        <v>40401</v>
      </c>
    </row>
    <row r="395" spans="72:473" x14ac:dyDescent="0.3">
      <c r="BT395" t="s">
        <v>40397</v>
      </c>
      <c r="BZ395" t="s">
        <v>40402</v>
      </c>
      <c r="GM395" t="s">
        <v>40403</v>
      </c>
      <c r="GN395" t="s">
        <v>34476</v>
      </c>
      <c r="GO395" t="s">
        <v>34476</v>
      </c>
      <c r="GP395" t="s">
        <v>34476</v>
      </c>
      <c r="GQ395" t="s">
        <v>34476</v>
      </c>
      <c r="GR395" t="s">
        <v>34476</v>
      </c>
      <c r="GS395" t="s">
        <v>34476</v>
      </c>
      <c r="GT395" t="s">
        <v>34476</v>
      </c>
      <c r="GU395" t="s">
        <v>40404</v>
      </c>
      <c r="GV395" t="s">
        <v>34476</v>
      </c>
      <c r="GW395" t="s">
        <v>34476</v>
      </c>
      <c r="GX395" t="s">
        <v>34476</v>
      </c>
      <c r="GY395" t="s">
        <v>34476</v>
      </c>
      <c r="GZ395" t="s">
        <v>34476</v>
      </c>
      <c r="HA395" t="s">
        <v>34476</v>
      </c>
      <c r="HB395" t="s">
        <v>34476</v>
      </c>
      <c r="RD395" t="s">
        <v>40405</v>
      </c>
      <c r="RE395" t="s">
        <v>40406</v>
      </c>
    </row>
    <row r="396" spans="72:473" x14ac:dyDescent="0.3">
      <c r="BT396" t="s">
        <v>40402</v>
      </c>
      <c r="BZ396" t="s">
        <v>40407</v>
      </c>
      <c r="GM396" t="s">
        <v>40408</v>
      </c>
      <c r="GN396" t="s">
        <v>34476</v>
      </c>
      <c r="GO396" t="s">
        <v>34476</v>
      </c>
      <c r="GP396" t="s">
        <v>34476</v>
      </c>
      <c r="GQ396" t="s">
        <v>34476</v>
      </c>
      <c r="GR396" t="s">
        <v>34476</v>
      </c>
      <c r="GS396" t="s">
        <v>34476</v>
      </c>
      <c r="GT396" t="s">
        <v>34476</v>
      </c>
      <c r="GU396" t="s">
        <v>40409</v>
      </c>
      <c r="GV396" t="s">
        <v>34476</v>
      </c>
      <c r="GW396" t="s">
        <v>34476</v>
      </c>
      <c r="GX396" t="s">
        <v>34476</v>
      </c>
      <c r="GY396" t="s">
        <v>34476</v>
      </c>
      <c r="GZ396" t="s">
        <v>34476</v>
      </c>
      <c r="HA396" t="s">
        <v>34476</v>
      </c>
      <c r="HB396" t="s">
        <v>34476</v>
      </c>
      <c r="RD396" t="s">
        <v>40410</v>
      </c>
      <c r="RE396" t="s">
        <v>40411</v>
      </c>
    </row>
    <row r="397" spans="72:473" x14ac:dyDescent="0.3">
      <c r="BT397" t="s">
        <v>40407</v>
      </c>
      <c r="BZ397" t="s">
        <v>40412</v>
      </c>
      <c r="GM397" t="s">
        <v>40413</v>
      </c>
      <c r="GN397" t="s">
        <v>34476</v>
      </c>
      <c r="GO397" t="s">
        <v>34476</v>
      </c>
      <c r="GP397" t="s">
        <v>34476</v>
      </c>
      <c r="GQ397" t="s">
        <v>34476</v>
      </c>
      <c r="GR397" t="s">
        <v>34476</v>
      </c>
      <c r="GS397" t="s">
        <v>34476</v>
      </c>
      <c r="GT397" t="s">
        <v>34476</v>
      </c>
      <c r="GU397" t="s">
        <v>40414</v>
      </c>
      <c r="GV397" t="s">
        <v>34476</v>
      </c>
      <c r="GW397" t="s">
        <v>34476</v>
      </c>
      <c r="GX397" t="s">
        <v>34476</v>
      </c>
      <c r="GY397" t="s">
        <v>34476</v>
      </c>
      <c r="GZ397" t="s">
        <v>34476</v>
      </c>
      <c r="HA397" t="s">
        <v>34476</v>
      </c>
      <c r="HB397" t="s">
        <v>34476</v>
      </c>
      <c r="RD397" t="s">
        <v>40415</v>
      </c>
      <c r="RE397" t="s">
        <v>40416</v>
      </c>
    </row>
    <row r="398" spans="72:473" x14ac:dyDescent="0.3">
      <c r="BT398" t="s">
        <v>40412</v>
      </c>
      <c r="BZ398" t="s">
        <v>40417</v>
      </c>
      <c r="GM398" t="s">
        <v>40418</v>
      </c>
      <c r="GN398" t="s">
        <v>34476</v>
      </c>
      <c r="GO398" t="s">
        <v>34476</v>
      </c>
      <c r="GP398" t="s">
        <v>34476</v>
      </c>
      <c r="GQ398" t="s">
        <v>34476</v>
      </c>
      <c r="GR398" t="s">
        <v>34476</v>
      </c>
      <c r="GS398" t="s">
        <v>34476</v>
      </c>
      <c r="GT398" t="s">
        <v>34476</v>
      </c>
      <c r="GU398" t="s">
        <v>40419</v>
      </c>
      <c r="GV398" t="s">
        <v>34476</v>
      </c>
      <c r="GW398" t="s">
        <v>34476</v>
      </c>
      <c r="GX398" t="s">
        <v>34476</v>
      </c>
      <c r="GY398" t="s">
        <v>34476</v>
      </c>
      <c r="GZ398" t="s">
        <v>34476</v>
      </c>
      <c r="HA398" t="s">
        <v>34476</v>
      </c>
      <c r="HB398" t="s">
        <v>34476</v>
      </c>
      <c r="RD398" t="s">
        <v>40420</v>
      </c>
      <c r="RE398" t="s">
        <v>40421</v>
      </c>
    </row>
    <row r="399" spans="72:473" x14ac:dyDescent="0.3">
      <c r="BT399" t="s">
        <v>40417</v>
      </c>
      <c r="BZ399" t="s">
        <v>40422</v>
      </c>
      <c r="GM399" t="s">
        <v>40423</v>
      </c>
      <c r="GN399" t="s">
        <v>34476</v>
      </c>
      <c r="GO399" t="s">
        <v>34476</v>
      </c>
      <c r="GP399" t="s">
        <v>34476</v>
      </c>
      <c r="GQ399" t="s">
        <v>34476</v>
      </c>
      <c r="GR399" t="s">
        <v>34476</v>
      </c>
      <c r="GS399" t="s">
        <v>34476</v>
      </c>
      <c r="GT399" t="s">
        <v>34476</v>
      </c>
      <c r="GU399" t="s">
        <v>40424</v>
      </c>
      <c r="GV399" t="s">
        <v>34476</v>
      </c>
      <c r="GW399" t="s">
        <v>34476</v>
      </c>
      <c r="GX399" t="s">
        <v>34476</v>
      </c>
      <c r="GY399" t="s">
        <v>34476</v>
      </c>
      <c r="GZ399" t="s">
        <v>34476</v>
      </c>
      <c r="HA399" t="s">
        <v>34476</v>
      </c>
      <c r="HB399" t="s">
        <v>34476</v>
      </c>
      <c r="RD399" t="s">
        <v>40425</v>
      </c>
      <c r="RE399" t="s">
        <v>40426</v>
      </c>
    </row>
    <row r="400" spans="72:473" x14ac:dyDescent="0.3">
      <c r="BT400" t="s">
        <v>40422</v>
      </c>
      <c r="BZ400" t="s">
        <v>40427</v>
      </c>
      <c r="GM400" t="s">
        <v>40428</v>
      </c>
      <c r="GN400" t="s">
        <v>34476</v>
      </c>
      <c r="GO400" t="s">
        <v>34476</v>
      </c>
      <c r="GP400" t="s">
        <v>34476</v>
      </c>
      <c r="GQ400" t="s">
        <v>34476</v>
      </c>
      <c r="GR400" t="s">
        <v>34476</v>
      </c>
      <c r="GS400" t="s">
        <v>34476</v>
      </c>
      <c r="GT400" t="s">
        <v>34476</v>
      </c>
      <c r="GU400" t="s">
        <v>40429</v>
      </c>
      <c r="GV400" t="s">
        <v>34476</v>
      </c>
      <c r="GW400" t="s">
        <v>34476</v>
      </c>
      <c r="GX400" t="s">
        <v>34476</v>
      </c>
      <c r="GY400" t="s">
        <v>34476</v>
      </c>
      <c r="GZ400" t="s">
        <v>34476</v>
      </c>
      <c r="HA400" t="s">
        <v>34476</v>
      </c>
      <c r="HB400" t="s">
        <v>34476</v>
      </c>
      <c r="RD400" t="s">
        <v>40430</v>
      </c>
      <c r="RE400" t="s">
        <v>40431</v>
      </c>
    </row>
    <row r="401" spans="72:473" x14ac:dyDescent="0.3">
      <c r="BT401" t="s">
        <v>40427</v>
      </c>
      <c r="BZ401" t="s">
        <v>40432</v>
      </c>
      <c r="GM401" t="s">
        <v>40433</v>
      </c>
      <c r="GN401" t="s">
        <v>34476</v>
      </c>
      <c r="GO401" t="s">
        <v>34476</v>
      </c>
      <c r="GP401" t="s">
        <v>34476</v>
      </c>
      <c r="GQ401" t="s">
        <v>34476</v>
      </c>
      <c r="GR401" t="s">
        <v>34476</v>
      </c>
      <c r="GS401" t="s">
        <v>34476</v>
      </c>
      <c r="GT401" t="s">
        <v>34476</v>
      </c>
      <c r="GU401" t="s">
        <v>40434</v>
      </c>
      <c r="GV401" t="s">
        <v>34476</v>
      </c>
      <c r="GW401" t="s">
        <v>34476</v>
      </c>
      <c r="GX401" t="s">
        <v>34476</v>
      </c>
      <c r="GY401" t="s">
        <v>34476</v>
      </c>
      <c r="GZ401" t="s">
        <v>34476</v>
      </c>
      <c r="HA401" t="s">
        <v>34476</v>
      </c>
      <c r="HB401" t="s">
        <v>34476</v>
      </c>
      <c r="RD401" t="s">
        <v>40435</v>
      </c>
      <c r="RE401" t="s">
        <v>40436</v>
      </c>
    </row>
    <row r="402" spans="72:473" x14ac:dyDescent="0.3">
      <c r="BT402" t="s">
        <v>40432</v>
      </c>
      <c r="BZ402" t="s">
        <v>40437</v>
      </c>
      <c r="GM402" t="s">
        <v>40438</v>
      </c>
      <c r="GN402" t="s">
        <v>34476</v>
      </c>
      <c r="GO402" t="s">
        <v>34476</v>
      </c>
      <c r="GP402" t="s">
        <v>34476</v>
      </c>
      <c r="GQ402" t="s">
        <v>34476</v>
      </c>
      <c r="GR402" t="s">
        <v>34476</v>
      </c>
      <c r="GS402" t="s">
        <v>34476</v>
      </c>
      <c r="GT402" t="s">
        <v>34476</v>
      </c>
      <c r="GU402" t="s">
        <v>40439</v>
      </c>
      <c r="GV402" t="s">
        <v>34476</v>
      </c>
      <c r="GW402" t="s">
        <v>34476</v>
      </c>
      <c r="GX402" t="s">
        <v>34476</v>
      </c>
      <c r="GY402" t="s">
        <v>34476</v>
      </c>
      <c r="GZ402" t="s">
        <v>34476</v>
      </c>
      <c r="HA402" t="s">
        <v>34476</v>
      </c>
      <c r="HB402" t="s">
        <v>34476</v>
      </c>
      <c r="RD402" t="s">
        <v>40440</v>
      </c>
      <c r="RE402" t="s">
        <v>40441</v>
      </c>
    </row>
    <row r="403" spans="72:473" x14ac:dyDescent="0.3">
      <c r="BT403" t="s">
        <v>40437</v>
      </c>
      <c r="BZ403" t="s">
        <v>40442</v>
      </c>
      <c r="GM403" t="s">
        <v>40443</v>
      </c>
      <c r="GN403" t="s">
        <v>34476</v>
      </c>
      <c r="GO403" t="s">
        <v>34476</v>
      </c>
      <c r="GP403" t="s">
        <v>34476</v>
      </c>
      <c r="GQ403" t="s">
        <v>34476</v>
      </c>
      <c r="GR403" t="s">
        <v>34476</v>
      </c>
      <c r="GS403" t="s">
        <v>34476</v>
      </c>
      <c r="GT403" t="s">
        <v>34476</v>
      </c>
      <c r="GU403" t="s">
        <v>40444</v>
      </c>
      <c r="GV403" t="s">
        <v>34476</v>
      </c>
      <c r="GW403" t="s">
        <v>34476</v>
      </c>
      <c r="GX403" t="s">
        <v>34476</v>
      </c>
      <c r="GY403" t="s">
        <v>34476</v>
      </c>
      <c r="GZ403" t="s">
        <v>34476</v>
      </c>
      <c r="HA403" t="s">
        <v>34476</v>
      </c>
      <c r="HB403" t="s">
        <v>34476</v>
      </c>
      <c r="RD403" t="s">
        <v>40445</v>
      </c>
      <c r="RE403" t="s">
        <v>35998</v>
      </c>
    </row>
    <row r="404" spans="72:473" x14ac:dyDescent="0.3">
      <c r="BT404" t="s">
        <v>40442</v>
      </c>
      <c r="BZ404" t="s">
        <v>40446</v>
      </c>
      <c r="GM404" t="s">
        <v>40447</v>
      </c>
      <c r="GN404" t="s">
        <v>34476</v>
      </c>
      <c r="GO404" t="s">
        <v>34476</v>
      </c>
      <c r="GP404" t="s">
        <v>34476</v>
      </c>
      <c r="GQ404" t="s">
        <v>34476</v>
      </c>
      <c r="GR404" t="s">
        <v>34476</v>
      </c>
      <c r="GS404" t="s">
        <v>34476</v>
      </c>
      <c r="GT404" t="s">
        <v>34476</v>
      </c>
      <c r="GU404" t="s">
        <v>40448</v>
      </c>
      <c r="GV404" t="s">
        <v>34476</v>
      </c>
      <c r="GW404" t="s">
        <v>34476</v>
      </c>
      <c r="GX404" t="s">
        <v>34476</v>
      </c>
      <c r="GY404" t="s">
        <v>34476</v>
      </c>
      <c r="GZ404" t="s">
        <v>34476</v>
      </c>
      <c r="HA404" t="s">
        <v>34476</v>
      </c>
      <c r="HB404" t="s">
        <v>34476</v>
      </c>
      <c r="RD404" t="s">
        <v>40449</v>
      </c>
      <c r="RE404" t="s">
        <v>40450</v>
      </c>
    </row>
    <row r="405" spans="72:473" x14ac:dyDescent="0.3">
      <c r="BT405" t="s">
        <v>40446</v>
      </c>
      <c r="BZ405" t="s">
        <v>40451</v>
      </c>
      <c r="GM405" t="s">
        <v>40452</v>
      </c>
      <c r="GN405" t="s">
        <v>34476</v>
      </c>
      <c r="GO405" t="s">
        <v>34476</v>
      </c>
      <c r="GP405" t="s">
        <v>34476</v>
      </c>
      <c r="GQ405" t="s">
        <v>34476</v>
      </c>
      <c r="GR405" t="s">
        <v>34476</v>
      </c>
      <c r="GS405" t="s">
        <v>34476</v>
      </c>
      <c r="GT405" t="s">
        <v>34476</v>
      </c>
      <c r="GU405" t="s">
        <v>40453</v>
      </c>
      <c r="GV405" t="s">
        <v>34476</v>
      </c>
      <c r="GW405" t="s">
        <v>34476</v>
      </c>
      <c r="GX405" t="s">
        <v>34476</v>
      </c>
      <c r="GY405" t="s">
        <v>34476</v>
      </c>
      <c r="GZ405" t="s">
        <v>34476</v>
      </c>
      <c r="HA405" t="s">
        <v>34476</v>
      </c>
      <c r="HB405" t="s">
        <v>34476</v>
      </c>
      <c r="RD405" t="s">
        <v>40454</v>
      </c>
      <c r="RE405" t="s">
        <v>35918</v>
      </c>
    </row>
    <row r="406" spans="72:473" x14ac:dyDescent="0.3">
      <c r="BT406" t="s">
        <v>40451</v>
      </c>
      <c r="BZ406" t="s">
        <v>40455</v>
      </c>
      <c r="GM406" t="s">
        <v>40456</v>
      </c>
      <c r="GN406" t="s">
        <v>34476</v>
      </c>
      <c r="GO406" t="s">
        <v>34476</v>
      </c>
      <c r="GP406" t="s">
        <v>34476</v>
      </c>
      <c r="GQ406" t="s">
        <v>34476</v>
      </c>
      <c r="GR406" t="s">
        <v>34476</v>
      </c>
      <c r="GS406" t="s">
        <v>34476</v>
      </c>
      <c r="GT406" t="s">
        <v>34476</v>
      </c>
      <c r="GU406" t="s">
        <v>40457</v>
      </c>
      <c r="GV406" t="s">
        <v>34476</v>
      </c>
      <c r="GW406" t="s">
        <v>34476</v>
      </c>
      <c r="GX406" t="s">
        <v>34476</v>
      </c>
      <c r="GY406" t="s">
        <v>34476</v>
      </c>
      <c r="GZ406" t="s">
        <v>34476</v>
      </c>
      <c r="HA406" t="s">
        <v>34476</v>
      </c>
      <c r="HB406" t="s">
        <v>34476</v>
      </c>
      <c r="RD406" t="s">
        <v>40458</v>
      </c>
      <c r="RE406" t="s">
        <v>40459</v>
      </c>
    </row>
    <row r="407" spans="72:473" x14ac:dyDescent="0.3">
      <c r="BT407" t="s">
        <v>40455</v>
      </c>
      <c r="BZ407" t="s">
        <v>40460</v>
      </c>
      <c r="GM407" t="s">
        <v>40461</v>
      </c>
      <c r="GN407" t="s">
        <v>34476</v>
      </c>
      <c r="GO407" t="s">
        <v>34476</v>
      </c>
      <c r="GP407" t="s">
        <v>34476</v>
      </c>
      <c r="GQ407" t="s">
        <v>34476</v>
      </c>
      <c r="GR407" t="s">
        <v>34476</v>
      </c>
      <c r="GS407" t="s">
        <v>34476</v>
      </c>
      <c r="GT407" t="s">
        <v>34476</v>
      </c>
      <c r="GU407" t="s">
        <v>40462</v>
      </c>
      <c r="GV407" t="s">
        <v>34476</v>
      </c>
      <c r="GW407" t="s">
        <v>34476</v>
      </c>
      <c r="GX407" t="s">
        <v>34476</v>
      </c>
      <c r="GY407" t="s">
        <v>34476</v>
      </c>
      <c r="GZ407" t="s">
        <v>34476</v>
      </c>
      <c r="HA407" t="s">
        <v>34476</v>
      </c>
      <c r="HB407" t="s">
        <v>34476</v>
      </c>
      <c r="RD407" t="s">
        <v>40463</v>
      </c>
      <c r="RE407" t="s">
        <v>40464</v>
      </c>
    </row>
    <row r="408" spans="72:473" x14ac:dyDescent="0.3">
      <c r="BT408" t="s">
        <v>40460</v>
      </c>
      <c r="BZ408" t="s">
        <v>40465</v>
      </c>
      <c r="GM408" t="s">
        <v>40466</v>
      </c>
      <c r="GN408" t="s">
        <v>34476</v>
      </c>
      <c r="GO408" t="s">
        <v>34476</v>
      </c>
      <c r="GP408" t="s">
        <v>34476</v>
      </c>
      <c r="GQ408" t="s">
        <v>34476</v>
      </c>
      <c r="GR408" t="s">
        <v>34476</v>
      </c>
      <c r="GS408" t="s">
        <v>34476</v>
      </c>
      <c r="GT408" t="s">
        <v>34476</v>
      </c>
      <c r="GU408" t="s">
        <v>40467</v>
      </c>
      <c r="GV408" t="s">
        <v>34476</v>
      </c>
      <c r="GW408" t="s">
        <v>34476</v>
      </c>
      <c r="GX408" t="s">
        <v>34476</v>
      </c>
      <c r="GY408" t="s">
        <v>34476</v>
      </c>
      <c r="GZ408" t="s">
        <v>34476</v>
      </c>
      <c r="HA408" t="s">
        <v>34476</v>
      </c>
      <c r="HB408" t="s">
        <v>34476</v>
      </c>
      <c r="RD408" t="s">
        <v>40468</v>
      </c>
      <c r="RE408" t="s">
        <v>40469</v>
      </c>
    </row>
    <row r="409" spans="72:473" x14ac:dyDescent="0.3">
      <c r="BT409" t="s">
        <v>40465</v>
      </c>
      <c r="BZ409" t="s">
        <v>40470</v>
      </c>
      <c r="GM409" t="s">
        <v>40471</v>
      </c>
      <c r="GN409" t="s">
        <v>34476</v>
      </c>
      <c r="GO409" t="s">
        <v>34476</v>
      </c>
      <c r="GP409" t="s">
        <v>34476</v>
      </c>
      <c r="GQ409" t="s">
        <v>34476</v>
      </c>
      <c r="GR409" t="s">
        <v>34476</v>
      </c>
      <c r="GS409" t="s">
        <v>34476</v>
      </c>
      <c r="GT409" t="s">
        <v>34476</v>
      </c>
      <c r="GU409" t="s">
        <v>40472</v>
      </c>
      <c r="GV409" t="s">
        <v>34476</v>
      </c>
      <c r="GW409" t="s">
        <v>34476</v>
      </c>
      <c r="GX409" t="s">
        <v>34476</v>
      </c>
      <c r="GY409" t="s">
        <v>34476</v>
      </c>
      <c r="GZ409" t="s">
        <v>34476</v>
      </c>
      <c r="HA409" t="s">
        <v>34476</v>
      </c>
      <c r="HB409" t="s">
        <v>34476</v>
      </c>
      <c r="RD409" t="s">
        <v>40473</v>
      </c>
      <c r="RE409" t="s">
        <v>40474</v>
      </c>
    </row>
    <row r="410" spans="72:473" x14ac:dyDescent="0.3">
      <c r="BT410" t="s">
        <v>40470</v>
      </c>
      <c r="BZ410" t="s">
        <v>40475</v>
      </c>
      <c r="GM410" t="s">
        <v>40476</v>
      </c>
      <c r="GN410" t="s">
        <v>34476</v>
      </c>
      <c r="GO410" t="s">
        <v>34476</v>
      </c>
      <c r="GP410" t="s">
        <v>34476</v>
      </c>
      <c r="GQ410" t="s">
        <v>34476</v>
      </c>
      <c r="GR410" t="s">
        <v>34476</v>
      </c>
      <c r="GS410" t="s">
        <v>34476</v>
      </c>
      <c r="GT410" t="s">
        <v>34476</v>
      </c>
      <c r="GU410" t="s">
        <v>38250</v>
      </c>
      <c r="GV410" t="s">
        <v>34476</v>
      </c>
      <c r="GW410" t="s">
        <v>34476</v>
      </c>
      <c r="GX410" t="s">
        <v>34476</v>
      </c>
      <c r="GY410" t="s">
        <v>34476</v>
      </c>
      <c r="GZ410" t="s">
        <v>34476</v>
      </c>
      <c r="HA410" t="s">
        <v>34476</v>
      </c>
      <c r="HB410" t="s">
        <v>34476</v>
      </c>
      <c r="RD410" t="s">
        <v>40477</v>
      </c>
      <c r="RE410" t="s">
        <v>40478</v>
      </c>
    </row>
    <row r="411" spans="72:473" x14ac:dyDescent="0.3">
      <c r="BT411" t="s">
        <v>40475</v>
      </c>
      <c r="BZ411" t="s">
        <v>40479</v>
      </c>
      <c r="GM411" t="s">
        <v>40480</v>
      </c>
      <c r="GN411" t="s">
        <v>34476</v>
      </c>
      <c r="GO411" t="s">
        <v>34476</v>
      </c>
      <c r="GP411" t="s">
        <v>34476</v>
      </c>
      <c r="GQ411" t="s">
        <v>34476</v>
      </c>
      <c r="GR411" t="s">
        <v>34476</v>
      </c>
      <c r="GS411" t="s">
        <v>34476</v>
      </c>
      <c r="GT411" t="s">
        <v>34476</v>
      </c>
      <c r="GU411" t="s">
        <v>40481</v>
      </c>
      <c r="GV411" t="s">
        <v>34476</v>
      </c>
      <c r="GW411" t="s">
        <v>34476</v>
      </c>
      <c r="GX411" t="s">
        <v>34476</v>
      </c>
      <c r="GY411" t="s">
        <v>34476</v>
      </c>
      <c r="GZ411" t="s">
        <v>34476</v>
      </c>
      <c r="HA411" t="s">
        <v>34476</v>
      </c>
      <c r="HB411" t="s">
        <v>34476</v>
      </c>
      <c r="RD411" t="s">
        <v>40482</v>
      </c>
      <c r="RE411" t="s">
        <v>40483</v>
      </c>
    </row>
    <row r="412" spans="72:473" x14ac:dyDescent="0.3">
      <c r="BT412" t="s">
        <v>40479</v>
      </c>
      <c r="BZ412" t="s">
        <v>40484</v>
      </c>
      <c r="GM412" t="s">
        <v>40485</v>
      </c>
      <c r="GN412" t="s">
        <v>34476</v>
      </c>
      <c r="GO412" t="s">
        <v>34476</v>
      </c>
      <c r="GP412" t="s">
        <v>34476</v>
      </c>
      <c r="GQ412" t="s">
        <v>34476</v>
      </c>
      <c r="GR412" t="s">
        <v>34476</v>
      </c>
      <c r="GS412" t="s">
        <v>34476</v>
      </c>
      <c r="GT412" t="s">
        <v>34476</v>
      </c>
      <c r="GU412" t="s">
        <v>38259</v>
      </c>
      <c r="GV412" t="s">
        <v>34476</v>
      </c>
      <c r="GW412" t="s">
        <v>34476</v>
      </c>
      <c r="GX412" t="s">
        <v>34476</v>
      </c>
      <c r="GY412" t="s">
        <v>34476</v>
      </c>
      <c r="GZ412" t="s">
        <v>34476</v>
      </c>
      <c r="HA412" t="s">
        <v>34476</v>
      </c>
      <c r="HB412" t="s">
        <v>34476</v>
      </c>
      <c r="RD412" t="s">
        <v>40486</v>
      </c>
      <c r="RE412" t="s">
        <v>40487</v>
      </c>
    </row>
    <row r="413" spans="72:473" x14ac:dyDescent="0.3">
      <c r="BT413" t="s">
        <v>40484</v>
      </c>
      <c r="BZ413" t="s">
        <v>40488</v>
      </c>
      <c r="GM413" t="s">
        <v>40489</v>
      </c>
      <c r="GN413" t="s">
        <v>34476</v>
      </c>
      <c r="GO413" t="s">
        <v>34476</v>
      </c>
      <c r="GP413" t="s">
        <v>34476</v>
      </c>
      <c r="GQ413" t="s">
        <v>34476</v>
      </c>
      <c r="GR413" t="s">
        <v>34476</v>
      </c>
      <c r="GS413" t="s">
        <v>34476</v>
      </c>
      <c r="GT413" t="s">
        <v>34476</v>
      </c>
      <c r="GU413" t="s">
        <v>40490</v>
      </c>
      <c r="GV413" t="s">
        <v>34476</v>
      </c>
      <c r="GW413" t="s">
        <v>34476</v>
      </c>
      <c r="GX413" t="s">
        <v>34476</v>
      </c>
      <c r="GY413" t="s">
        <v>34476</v>
      </c>
      <c r="GZ413" t="s">
        <v>34476</v>
      </c>
      <c r="HA413" t="s">
        <v>34476</v>
      </c>
      <c r="HB413" t="s">
        <v>34476</v>
      </c>
      <c r="RD413" t="s">
        <v>40491</v>
      </c>
      <c r="RE413" t="s">
        <v>40492</v>
      </c>
    </row>
    <row r="414" spans="72:473" x14ac:dyDescent="0.3">
      <c r="BT414" t="s">
        <v>40488</v>
      </c>
      <c r="BZ414" t="s">
        <v>40493</v>
      </c>
      <c r="GM414" t="s">
        <v>40494</v>
      </c>
      <c r="GN414" t="s">
        <v>34476</v>
      </c>
      <c r="GO414" t="s">
        <v>34476</v>
      </c>
      <c r="GP414" t="s">
        <v>34476</v>
      </c>
      <c r="GQ414" t="s">
        <v>34476</v>
      </c>
      <c r="GR414" t="s">
        <v>34476</v>
      </c>
      <c r="GS414" t="s">
        <v>34476</v>
      </c>
      <c r="GT414" t="s">
        <v>34476</v>
      </c>
      <c r="GU414" t="s">
        <v>40495</v>
      </c>
      <c r="GV414" t="s">
        <v>34476</v>
      </c>
      <c r="GW414" t="s">
        <v>34476</v>
      </c>
      <c r="GX414" t="s">
        <v>34476</v>
      </c>
      <c r="GY414" t="s">
        <v>34476</v>
      </c>
      <c r="GZ414" t="s">
        <v>34476</v>
      </c>
      <c r="HA414" t="s">
        <v>34476</v>
      </c>
      <c r="HB414" t="s">
        <v>34476</v>
      </c>
      <c r="RD414" t="s">
        <v>40496</v>
      </c>
      <c r="RE414" t="s">
        <v>40497</v>
      </c>
    </row>
    <row r="415" spans="72:473" x14ac:dyDescent="0.3">
      <c r="BT415" t="s">
        <v>40493</v>
      </c>
      <c r="BZ415" t="s">
        <v>40498</v>
      </c>
      <c r="GM415" t="s">
        <v>40499</v>
      </c>
      <c r="GN415" t="s">
        <v>34476</v>
      </c>
      <c r="GO415" t="s">
        <v>34476</v>
      </c>
      <c r="GP415" t="s">
        <v>34476</v>
      </c>
      <c r="GQ415" t="s">
        <v>34476</v>
      </c>
      <c r="GR415" t="s">
        <v>34476</v>
      </c>
      <c r="GS415" t="s">
        <v>34476</v>
      </c>
      <c r="GT415" t="s">
        <v>34476</v>
      </c>
      <c r="GU415" t="s">
        <v>40500</v>
      </c>
      <c r="GV415" t="s">
        <v>34476</v>
      </c>
      <c r="GW415" t="s">
        <v>34476</v>
      </c>
      <c r="GX415" t="s">
        <v>34476</v>
      </c>
      <c r="GY415" t="s">
        <v>34476</v>
      </c>
      <c r="GZ415" t="s">
        <v>34476</v>
      </c>
      <c r="HA415" t="s">
        <v>34476</v>
      </c>
      <c r="HB415" t="s">
        <v>34476</v>
      </c>
      <c r="RD415" t="s">
        <v>40501</v>
      </c>
      <c r="RE415" t="s">
        <v>40502</v>
      </c>
    </row>
    <row r="416" spans="72:473" x14ac:dyDescent="0.3">
      <c r="BT416" t="s">
        <v>40498</v>
      </c>
      <c r="BZ416" t="s">
        <v>40503</v>
      </c>
      <c r="GM416" t="s">
        <v>40504</v>
      </c>
      <c r="GN416" t="s">
        <v>34476</v>
      </c>
      <c r="GO416" t="s">
        <v>34476</v>
      </c>
      <c r="GP416" t="s">
        <v>34476</v>
      </c>
      <c r="GQ416" t="s">
        <v>34476</v>
      </c>
      <c r="GR416" t="s">
        <v>34476</v>
      </c>
      <c r="GS416" t="s">
        <v>34476</v>
      </c>
      <c r="GT416" t="s">
        <v>34476</v>
      </c>
      <c r="GU416" t="s">
        <v>40505</v>
      </c>
      <c r="GV416" t="s">
        <v>34476</v>
      </c>
      <c r="GW416" t="s">
        <v>34476</v>
      </c>
      <c r="GX416" t="s">
        <v>34476</v>
      </c>
      <c r="GY416" t="s">
        <v>34476</v>
      </c>
      <c r="GZ416" t="s">
        <v>34476</v>
      </c>
      <c r="HA416" t="s">
        <v>34476</v>
      </c>
      <c r="HB416" t="s">
        <v>34476</v>
      </c>
      <c r="RD416" t="s">
        <v>40506</v>
      </c>
      <c r="RE416" t="s">
        <v>40507</v>
      </c>
    </row>
    <row r="417" spans="72:473" x14ac:dyDescent="0.3">
      <c r="BT417" t="s">
        <v>40503</v>
      </c>
      <c r="BZ417" t="s">
        <v>40508</v>
      </c>
      <c r="GM417" t="s">
        <v>40509</v>
      </c>
      <c r="GN417" t="s">
        <v>34476</v>
      </c>
      <c r="GO417" t="s">
        <v>34476</v>
      </c>
      <c r="GP417" t="s">
        <v>34476</v>
      </c>
      <c r="GQ417" t="s">
        <v>34476</v>
      </c>
      <c r="GR417" t="s">
        <v>34476</v>
      </c>
      <c r="GS417" t="s">
        <v>34476</v>
      </c>
      <c r="GT417" t="s">
        <v>34476</v>
      </c>
      <c r="GU417" t="s">
        <v>40510</v>
      </c>
      <c r="GV417" t="s">
        <v>34476</v>
      </c>
      <c r="GW417" t="s">
        <v>34476</v>
      </c>
      <c r="GX417" t="s">
        <v>34476</v>
      </c>
      <c r="GY417" t="s">
        <v>34476</v>
      </c>
      <c r="GZ417" t="s">
        <v>34476</v>
      </c>
      <c r="HA417" t="s">
        <v>34476</v>
      </c>
      <c r="HB417" t="s">
        <v>34476</v>
      </c>
      <c r="RD417" t="s">
        <v>40511</v>
      </c>
      <c r="RE417" t="s">
        <v>40512</v>
      </c>
    </row>
    <row r="418" spans="72:473" x14ac:dyDescent="0.3">
      <c r="BT418" t="s">
        <v>40508</v>
      </c>
      <c r="BZ418" t="s">
        <v>40513</v>
      </c>
      <c r="GM418" t="s">
        <v>40514</v>
      </c>
      <c r="GN418" t="s">
        <v>34476</v>
      </c>
      <c r="GO418" t="s">
        <v>34476</v>
      </c>
      <c r="GP418" t="s">
        <v>34476</v>
      </c>
      <c r="GQ418" t="s">
        <v>34476</v>
      </c>
      <c r="GR418" t="s">
        <v>34476</v>
      </c>
      <c r="GS418" t="s">
        <v>34476</v>
      </c>
      <c r="GT418" t="s">
        <v>34476</v>
      </c>
      <c r="GU418" t="s">
        <v>40515</v>
      </c>
      <c r="GV418" t="s">
        <v>34476</v>
      </c>
      <c r="GW418" t="s">
        <v>34476</v>
      </c>
      <c r="GX418" t="s">
        <v>34476</v>
      </c>
      <c r="GY418" t="s">
        <v>34476</v>
      </c>
      <c r="GZ418" t="s">
        <v>34476</v>
      </c>
      <c r="HA418" t="s">
        <v>34476</v>
      </c>
      <c r="HB418" t="s">
        <v>34476</v>
      </c>
      <c r="RD418" t="s">
        <v>40516</v>
      </c>
      <c r="RE418" t="s">
        <v>40517</v>
      </c>
    </row>
    <row r="419" spans="72:473" x14ac:dyDescent="0.3">
      <c r="BT419" t="s">
        <v>40513</v>
      </c>
      <c r="BZ419" t="s">
        <v>40518</v>
      </c>
      <c r="GM419" t="s">
        <v>40519</v>
      </c>
      <c r="GN419" t="s">
        <v>34476</v>
      </c>
      <c r="GO419" t="s">
        <v>34476</v>
      </c>
      <c r="GP419" t="s">
        <v>34476</v>
      </c>
      <c r="GQ419" t="s">
        <v>34476</v>
      </c>
      <c r="GR419" t="s">
        <v>34476</v>
      </c>
      <c r="GS419" t="s">
        <v>34476</v>
      </c>
      <c r="GT419" t="s">
        <v>34476</v>
      </c>
      <c r="GU419" t="s">
        <v>40520</v>
      </c>
      <c r="GV419" t="s">
        <v>34476</v>
      </c>
      <c r="GW419" t="s">
        <v>34476</v>
      </c>
      <c r="GX419" t="s">
        <v>34476</v>
      </c>
      <c r="GY419" t="s">
        <v>34476</v>
      </c>
      <c r="GZ419" t="s">
        <v>34476</v>
      </c>
      <c r="HA419" t="s">
        <v>34476</v>
      </c>
      <c r="HB419" t="s">
        <v>34476</v>
      </c>
      <c r="RD419" t="s">
        <v>40521</v>
      </c>
      <c r="RE419" t="s">
        <v>40522</v>
      </c>
    </row>
    <row r="420" spans="72:473" x14ac:dyDescent="0.3">
      <c r="BT420" t="s">
        <v>40518</v>
      </c>
      <c r="BZ420" t="s">
        <v>40523</v>
      </c>
      <c r="GM420" t="s">
        <v>40524</v>
      </c>
      <c r="GN420" t="s">
        <v>34476</v>
      </c>
      <c r="GO420" t="s">
        <v>34476</v>
      </c>
      <c r="GP420" t="s">
        <v>34476</v>
      </c>
      <c r="GQ420" t="s">
        <v>34476</v>
      </c>
      <c r="GR420" t="s">
        <v>34476</v>
      </c>
      <c r="GS420" t="s">
        <v>34476</v>
      </c>
      <c r="GT420" t="s">
        <v>34476</v>
      </c>
      <c r="GU420" t="s">
        <v>40525</v>
      </c>
      <c r="GV420" t="s">
        <v>34476</v>
      </c>
      <c r="GW420" t="s">
        <v>34476</v>
      </c>
      <c r="GX420" t="s">
        <v>34476</v>
      </c>
      <c r="GY420" t="s">
        <v>34476</v>
      </c>
      <c r="GZ420" t="s">
        <v>34476</v>
      </c>
      <c r="HA420" t="s">
        <v>34476</v>
      </c>
      <c r="HB420" t="s">
        <v>34476</v>
      </c>
      <c r="RD420" t="s">
        <v>40526</v>
      </c>
      <c r="RE420" t="s">
        <v>40527</v>
      </c>
    </row>
    <row r="421" spans="72:473" x14ac:dyDescent="0.3">
      <c r="BT421" t="s">
        <v>40523</v>
      </c>
      <c r="BZ421" t="s">
        <v>40528</v>
      </c>
      <c r="GM421" t="s">
        <v>40529</v>
      </c>
      <c r="GN421" t="s">
        <v>34476</v>
      </c>
      <c r="GO421" t="s">
        <v>34476</v>
      </c>
      <c r="GP421" t="s">
        <v>34476</v>
      </c>
      <c r="GQ421" t="s">
        <v>34476</v>
      </c>
      <c r="GR421" t="s">
        <v>34476</v>
      </c>
      <c r="GS421" t="s">
        <v>34476</v>
      </c>
      <c r="GT421" t="s">
        <v>34476</v>
      </c>
      <c r="GU421" t="s">
        <v>40530</v>
      </c>
      <c r="GV421" t="s">
        <v>34476</v>
      </c>
      <c r="GW421" t="s">
        <v>34476</v>
      </c>
      <c r="GX421" t="s">
        <v>34476</v>
      </c>
      <c r="GY421" t="s">
        <v>34476</v>
      </c>
      <c r="GZ421" t="s">
        <v>34476</v>
      </c>
      <c r="HA421" t="s">
        <v>34476</v>
      </c>
      <c r="HB421" t="s">
        <v>34476</v>
      </c>
      <c r="RD421" t="s">
        <v>40531</v>
      </c>
      <c r="RE421" t="s">
        <v>40532</v>
      </c>
    </row>
    <row r="422" spans="72:473" x14ac:dyDescent="0.3">
      <c r="BT422" t="s">
        <v>40528</v>
      </c>
      <c r="BZ422" t="s">
        <v>40533</v>
      </c>
      <c r="GM422" t="s">
        <v>40534</v>
      </c>
      <c r="GN422" t="s">
        <v>34476</v>
      </c>
      <c r="GO422" t="s">
        <v>34476</v>
      </c>
      <c r="GP422" t="s">
        <v>34476</v>
      </c>
      <c r="GQ422" t="s">
        <v>34476</v>
      </c>
      <c r="GR422" t="s">
        <v>34476</v>
      </c>
      <c r="GS422" t="s">
        <v>34476</v>
      </c>
      <c r="GT422" t="s">
        <v>34476</v>
      </c>
      <c r="GU422" t="s">
        <v>40535</v>
      </c>
      <c r="GV422" t="s">
        <v>34476</v>
      </c>
      <c r="GW422" t="s">
        <v>34476</v>
      </c>
      <c r="GX422" t="s">
        <v>34476</v>
      </c>
      <c r="GY422" t="s">
        <v>34476</v>
      </c>
      <c r="GZ422" t="s">
        <v>34476</v>
      </c>
      <c r="HA422" t="s">
        <v>34476</v>
      </c>
      <c r="HB422" t="s">
        <v>34476</v>
      </c>
      <c r="RD422" t="s">
        <v>40536</v>
      </c>
      <c r="RE422" t="s">
        <v>40537</v>
      </c>
    </row>
    <row r="423" spans="72:473" x14ac:dyDescent="0.3">
      <c r="BT423" t="s">
        <v>40533</v>
      </c>
      <c r="BZ423" t="s">
        <v>40538</v>
      </c>
      <c r="GM423" t="s">
        <v>40539</v>
      </c>
      <c r="GN423" t="s">
        <v>34476</v>
      </c>
      <c r="GO423" t="s">
        <v>34476</v>
      </c>
      <c r="GP423" t="s">
        <v>34476</v>
      </c>
      <c r="GQ423" t="s">
        <v>34476</v>
      </c>
      <c r="GR423" t="s">
        <v>34476</v>
      </c>
      <c r="GS423" t="s">
        <v>34476</v>
      </c>
      <c r="GT423" t="s">
        <v>34476</v>
      </c>
      <c r="GU423" t="s">
        <v>40540</v>
      </c>
      <c r="GV423" t="s">
        <v>34476</v>
      </c>
      <c r="GW423" t="s">
        <v>34476</v>
      </c>
      <c r="GX423" t="s">
        <v>34476</v>
      </c>
      <c r="GY423" t="s">
        <v>34476</v>
      </c>
      <c r="GZ423" t="s">
        <v>34476</v>
      </c>
      <c r="HA423" t="s">
        <v>34476</v>
      </c>
      <c r="HB423" t="s">
        <v>34476</v>
      </c>
      <c r="RD423" t="s">
        <v>40541</v>
      </c>
      <c r="RE423" t="s">
        <v>40542</v>
      </c>
    </row>
    <row r="424" spans="72:473" x14ac:dyDescent="0.3">
      <c r="BT424" t="s">
        <v>40538</v>
      </c>
      <c r="BZ424" t="s">
        <v>40543</v>
      </c>
      <c r="GM424" t="s">
        <v>40544</v>
      </c>
      <c r="GN424" t="s">
        <v>34476</v>
      </c>
      <c r="GO424" t="s">
        <v>34476</v>
      </c>
      <c r="GP424" t="s">
        <v>34476</v>
      </c>
      <c r="GQ424" t="s">
        <v>34476</v>
      </c>
      <c r="GR424" t="s">
        <v>34476</v>
      </c>
      <c r="GS424" t="s">
        <v>34476</v>
      </c>
      <c r="GT424" t="s">
        <v>34476</v>
      </c>
      <c r="GU424" t="s">
        <v>40545</v>
      </c>
      <c r="GV424" t="s">
        <v>34476</v>
      </c>
      <c r="GW424" t="s">
        <v>34476</v>
      </c>
      <c r="GX424" t="s">
        <v>34476</v>
      </c>
      <c r="GY424" t="s">
        <v>34476</v>
      </c>
      <c r="GZ424" t="s">
        <v>34476</v>
      </c>
      <c r="HA424" t="s">
        <v>34476</v>
      </c>
      <c r="HB424" t="s">
        <v>34476</v>
      </c>
      <c r="RD424" t="s">
        <v>40546</v>
      </c>
      <c r="RE424" t="s">
        <v>40547</v>
      </c>
    </row>
    <row r="425" spans="72:473" x14ac:dyDescent="0.3">
      <c r="BT425" t="s">
        <v>40543</v>
      </c>
      <c r="BZ425" t="s">
        <v>40548</v>
      </c>
      <c r="GM425" t="s">
        <v>40549</v>
      </c>
      <c r="GN425" t="s">
        <v>34476</v>
      </c>
      <c r="GO425" t="s">
        <v>34476</v>
      </c>
      <c r="GP425" t="s">
        <v>34476</v>
      </c>
      <c r="GQ425" t="s">
        <v>34476</v>
      </c>
      <c r="GR425" t="s">
        <v>34476</v>
      </c>
      <c r="GS425" t="s">
        <v>34476</v>
      </c>
      <c r="GT425" t="s">
        <v>34476</v>
      </c>
      <c r="GU425" t="s">
        <v>40550</v>
      </c>
      <c r="GV425" t="s">
        <v>34476</v>
      </c>
      <c r="GW425" t="s">
        <v>34476</v>
      </c>
      <c r="GX425" t="s">
        <v>34476</v>
      </c>
      <c r="GY425" t="s">
        <v>34476</v>
      </c>
      <c r="GZ425" t="s">
        <v>34476</v>
      </c>
      <c r="HA425" t="s">
        <v>34476</v>
      </c>
      <c r="HB425" t="s">
        <v>34476</v>
      </c>
      <c r="RD425" t="s">
        <v>40551</v>
      </c>
      <c r="RE425" t="s">
        <v>37038</v>
      </c>
    </row>
    <row r="426" spans="72:473" x14ac:dyDescent="0.3">
      <c r="BT426" t="s">
        <v>40548</v>
      </c>
      <c r="BZ426" t="s">
        <v>40552</v>
      </c>
      <c r="GM426" t="s">
        <v>40553</v>
      </c>
      <c r="GN426" t="s">
        <v>34476</v>
      </c>
      <c r="GO426" t="s">
        <v>34476</v>
      </c>
      <c r="GP426" t="s">
        <v>34476</v>
      </c>
      <c r="GQ426" t="s">
        <v>34476</v>
      </c>
      <c r="GR426" t="s">
        <v>34476</v>
      </c>
      <c r="GS426" t="s">
        <v>34476</v>
      </c>
      <c r="GT426" t="s">
        <v>34476</v>
      </c>
      <c r="GU426" t="s">
        <v>40554</v>
      </c>
      <c r="GV426" t="s">
        <v>34476</v>
      </c>
      <c r="GW426" t="s">
        <v>34476</v>
      </c>
      <c r="GX426" t="s">
        <v>34476</v>
      </c>
      <c r="GY426" t="s">
        <v>34476</v>
      </c>
      <c r="GZ426" t="s">
        <v>34476</v>
      </c>
      <c r="HA426" t="s">
        <v>34476</v>
      </c>
      <c r="HB426" t="s">
        <v>34476</v>
      </c>
      <c r="RD426" t="s">
        <v>40555</v>
      </c>
      <c r="RE426" t="s">
        <v>40556</v>
      </c>
    </row>
    <row r="427" spans="72:473" x14ac:dyDescent="0.3">
      <c r="BT427" t="s">
        <v>40552</v>
      </c>
      <c r="BZ427" t="s">
        <v>40557</v>
      </c>
      <c r="GM427" t="s">
        <v>40558</v>
      </c>
      <c r="GN427" t="s">
        <v>34476</v>
      </c>
      <c r="GO427" t="s">
        <v>34476</v>
      </c>
      <c r="GP427" t="s">
        <v>34476</v>
      </c>
      <c r="GQ427" t="s">
        <v>34476</v>
      </c>
      <c r="GR427" t="s">
        <v>34476</v>
      </c>
      <c r="GS427" t="s">
        <v>34476</v>
      </c>
      <c r="GT427" t="s">
        <v>34476</v>
      </c>
      <c r="GU427" t="s">
        <v>40559</v>
      </c>
      <c r="GV427" t="s">
        <v>34476</v>
      </c>
      <c r="GW427" t="s">
        <v>34476</v>
      </c>
      <c r="GX427" t="s">
        <v>34476</v>
      </c>
      <c r="GY427" t="s">
        <v>34476</v>
      </c>
      <c r="GZ427" t="s">
        <v>34476</v>
      </c>
      <c r="HA427" t="s">
        <v>34476</v>
      </c>
      <c r="HB427" t="s">
        <v>34476</v>
      </c>
      <c r="RD427" t="s">
        <v>40560</v>
      </c>
      <c r="RE427" t="s">
        <v>40561</v>
      </c>
    </row>
    <row r="428" spans="72:473" x14ac:dyDescent="0.3">
      <c r="BT428" t="s">
        <v>40557</v>
      </c>
      <c r="BZ428" t="s">
        <v>40562</v>
      </c>
      <c r="GM428" t="s">
        <v>40563</v>
      </c>
      <c r="GN428" t="s">
        <v>34476</v>
      </c>
      <c r="GO428" t="s">
        <v>34476</v>
      </c>
      <c r="GP428" t="s">
        <v>34476</v>
      </c>
      <c r="GQ428" t="s">
        <v>34476</v>
      </c>
      <c r="GR428" t="s">
        <v>34476</v>
      </c>
      <c r="GS428" t="s">
        <v>34476</v>
      </c>
      <c r="GT428" t="s">
        <v>34476</v>
      </c>
      <c r="GU428" t="s">
        <v>40564</v>
      </c>
      <c r="GV428" t="s">
        <v>34476</v>
      </c>
      <c r="GW428" t="s">
        <v>34476</v>
      </c>
      <c r="GX428" t="s">
        <v>34476</v>
      </c>
      <c r="GY428" t="s">
        <v>34476</v>
      </c>
      <c r="GZ428" t="s">
        <v>34476</v>
      </c>
      <c r="HA428" t="s">
        <v>34476</v>
      </c>
      <c r="HB428" t="s">
        <v>34476</v>
      </c>
      <c r="RD428" t="s">
        <v>40565</v>
      </c>
      <c r="RE428" t="s">
        <v>40566</v>
      </c>
    </row>
    <row r="429" spans="72:473" x14ac:dyDescent="0.3">
      <c r="BT429" t="s">
        <v>40562</v>
      </c>
      <c r="BZ429" t="s">
        <v>40567</v>
      </c>
      <c r="GM429" t="s">
        <v>40568</v>
      </c>
      <c r="GN429" t="s">
        <v>34476</v>
      </c>
      <c r="GO429" t="s">
        <v>34476</v>
      </c>
      <c r="GP429" t="s">
        <v>34476</v>
      </c>
      <c r="GQ429" t="s">
        <v>34476</v>
      </c>
      <c r="GR429" t="s">
        <v>34476</v>
      </c>
      <c r="GS429" t="s">
        <v>34476</v>
      </c>
      <c r="GT429" t="s">
        <v>34476</v>
      </c>
      <c r="GU429" t="s">
        <v>40569</v>
      </c>
      <c r="GV429" t="s">
        <v>34476</v>
      </c>
      <c r="GW429" t="s">
        <v>34476</v>
      </c>
      <c r="GX429" t="s">
        <v>34476</v>
      </c>
      <c r="GY429" t="s">
        <v>34476</v>
      </c>
      <c r="GZ429" t="s">
        <v>34476</v>
      </c>
      <c r="HA429" t="s">
        <v>34476</v>
      </c>
      <c r="HB429" t="s">
        <v>34476</v>
      </c>
      <c r="RD429" t="s">
        <v>40570</v>
      </c>
      <c r="RE429" t="s">
        <v>40571</v>
      </c>
    </row>
    <row r="430" spans="72:473" x14ac:dyDescent="0.3">
      <c r="BT430" t="s">
        <v>40567</v>
      </c>
      <c r="BZ430" t="s">
        <v>40572</v>
      </c>
      <c r="GM430" t="s">
        <v>40573</v>
      </c>
      <c r="GN430" t="s">
        <v>34476</v>
      </c>
      <c r="GO430" t="s">
        <v>34476</v>
      </c>
      <c r="GP430" t="s">
        <v>34476</v>
      </c>
      <c r="GQ430" t="s">
        <v>34476</v>
      </c>
      <c r="GR430" t="s">
        <v>34476</v>
      </c>
      <c r="GS430" t="s">
        <v>34476</v>
      </c>
      <c r="GT430" t="s">
        <v>34476</v>
      </c>
      <c r="GU430" t="s">
        <v>40574</v>
      </c>
      <c r="GV430" t="s">
        <v>34476</v>
      </c>
      <c r="GW430" t="s">
        <v>34476</v>
      </c>
      <c r="GX430" t="s">
        <v>34476</v>
      </c>
      <c r="GY430" t="s">
        <v>34476</v>
      </c>
      <c r="GZ430" t="s">
        <v>34476</v>
      </c>
      <c r="HA430" t="s">
        <v>34476</v>
      </c>
      <c r="HB430" t="s">
        <v>34476</v>
      </c>
      <c r="RD430" t="s">
        <v>40575</v>
      </c>
      <c r="RE430" t="s">
        <v>40576</v>
      </c>
    </row>
    <row r="431" spans="72:473" x14ac:dyDescent="0.3">
      <c r="BT431" t="s">
        <v>40572</v>
      </c>
      <c r="BZ431" t="s">
        <v>40577</v>
      </c>
      <c r="GM431" t="s">
        <v>40578</v>
      </c>
      <c r="GN431" t="s">
        <v>34476</v>
      </c>
      <c r="GO431" t="s">
        <v>34476</v>
      </c>
      <c r="GP431" t="s">
        <v>34476</v>
      </c>
      <c r="GQ431" t="s">
        <v>34476</v>
      </c>
      <c r="GR431" t="s">
        <v>34476</v>
      </c>
      <c r="GS431" t="s">
        <v>34476</v>
      </c>
      <c r="GT431" t="s">
        <v>34476</v>
      </c>
      <c r="GU431" t="s">
        <v>40579</v>
      </c>
      <c r="GV431" t="s">
        <v>34476</v>
      </c>
      <c r="GW431" t="s">
        <v>34476</v>
      </c>
      <c r="GX431" t="s">
        <v>34476</v>
      </c>
      <c r="GY431" t="s">
        <v>34476</v>
      </c>
      <c r="GZ431" t="s">
        <v>34476</v>
      </c>
      <c r="HA431" t="s">
        <v>34476</v>
      </c>
      <c r="HB431" t="s">
        <v>34476</v>
      </c>
      <c r="RD431" t="s">
        <v>40580</v>
      </c>
      <c r="RE431" t="s">
        <v>40581</v>
      </c>
    </row>
    <row r="432" spans="72:473" x14ac:dyDescent="0.3">
      <c r="BT432" t="s">
        <v>40577</v>
      </c>
      <c r="BZ432" t="s">
        <v>40582</v>
      </c>
      <c r="GM432" t="s">
        <v>40583</v>
      </c>
      <c r="GN432" t="s">
        <v>34476</v>
      </c>
      <c r="GO432" t="s">
        <v>34476</v>
      </c>
      <c r="GP432" t="s">
        <v>34476</v>
      </c>
      <c r="GQ432" t="s">
        <v>34476</v>
      </c>
      <c r="GR432" t="s">
        <v>34476</v>
      </c>
      <c r="GS432" t="s">
        <v>34476</v>
      </c>
      <c r="GT432" t="s">
        <v>34476</v>
      </c>
      <c r="GU432" t="s">
        <v>40584</v>
      </c>
      <c r="GV432" t="s">
        <v>34476</v>
      </c>
      <c r="GW432" t="s">
        <v>34476</v>
      </c>
      <c r="GX432" t="s">
        <v>34476</v>
      </c>
      <c r="GY432" t="s">
        <v>34476</v>
      </c>
      <c r="GZ432" t="s">
        <v>34476</v>
      </c>
      <c r="HA432" t="s">
        <v>34476</v>
      </c>
      <c r="HB432" t="s">
        <v>34476</v>
      </c>
      <c r="RD432" t="s">
        <v>40585</v>
      </c>
      <c r="RE432" t="s">
        <v>40586</v>
      </c>
    </row>
    <row r="433" spans="72:473" x14ac:dyDescent="0.3">
      <c r="BT433" t="s">
        <v>40582</v>
      </c>
      <c r="BZ433" t="s">
        <v>40587</v>
      </c>
      <c r="GM433" t="s">
        <v>40588</v>
      </c>
      <c r="GN433" t="s">
        <v>34476</v>
      </c>
      <c r="GO433" t="s">
        <v>34476</v>
      </c>
      <c r="GP433" t="s">
        <v>34476</v>
      </c>
      <c r="GQ433" t="s">
        <v>34476</v>
      </c>
      <c r="GR433" t="s">
        <v>34476</v>
      </c>
      <c r="GS433" t="s">
        <v>34476</v>
      </c>
      <c r="GT433" t="s">
        <v>34476</v>
      </c>
      <c r="GU433" t="s">
        <v>40589</v>
      </c>
      <c r="GV433" t="s">
        <v>34476</v>
      </c>
      <c r="GW433" t="s">
        <v>34476</v>
      </c>
      <c r="GX433" t="s">
        <v>34476</v>
      </c>
      <c r="GY433" t="s">
        <v>34476</v>
      </c>
      <c r="GZ433" t="s">
        <v>34476</v>
      </c>
      <c r="HA433" t="s">
        <v>34476</v>
      </c>
      <c r="HB433" t="s">
        <v>34476</v>
      </c>
      <c r="RD433" t="s">
        <v>40590</v>
      </c>
      <c r="RE433" t="s">
        <v>40591</v>
      </c>
    </row>
    <row r="434" spans="72:473" x14ac:dyDescent="0.3">
      <c r="BT434" t="s">
        <v>40587</v>
      </c>
      <c r="BZ434" t="s">
        <v>40592</v>
      </c>
      <c r="GM434" t="s">
        <v>40593</v>
      </c>
      <c r="GN434" t="s">
        <v>34476</v>
      </c>
      <c r="GO434" t="s">
        <v>34476</v>
      </c>
      <c r="GP434" t="s">
        <v>34476</v>
      </c>
      <c r="GQ434" t="s">
        <v>34476</v>
      </c>
      <c r="GR434" t="s">
        <v>34476</v>
      </c>
      <c r="GS434" t="s">
        <v>34476</v>
      </c>
      <c r="GT434" t="s">
        <v>34476</v>
      </c>
      <c r="GU434" t="s">
        <v>40594</v>
      </c>
      <c r="GV434" t="s">
        <v>34476</v>
      </c>
      <c r="GW434" t="s">
        <v>34476</v>
      </c>
      <c r="GX434" t="s">
        <v>34476</v>
      </c>
      <c r="GY434" t="s">
        <v>34476</v>
      </c>
      <c r="GZ434" t="s">
        <v>34476</v>
      </c>
      <c r="HA434" t="s">
        <v>34476</v>
      </c>
      <c r="HB434" t="s">
        <v>34476</v>
      </c>
      <c r="RD434" t="s">
        <v>40595</v>
      </c>
      <c r="RE434" t="s">
        <v>40596</v>
      </c>
    </row>
    <row r="435" spans="72:473" x14ac:dyDescent="0.3">
      <c r="BT435" t="s">
        <v>40592</v>
      </c>
      <c r="BZ435" t="s">
        <v>40597</v>
      </c>
      <c r="GM435" t="s">
        <v>40598</v>
      </c>
      <c r="GN435" t="s">
        <v>34476</v>
      </c>
      <c r="GO435" t="s">
        <v>34476</v>
      </c>
      <c r="GP435" t="s">
        <v>34476</v>
      </c>
      <c r="GQ435" t="s">
        <v>34476</v>
      </c>
      <c r="GR435" t="s">
        <v>34476</v>
      </c>
      <c r="GS435" t="s">
        <v>34476</v>
      </c>
      <c r="GT435" t="s">
        <v>34476</v>
      </c>
      <c r="GU435" t="s">
        <v>40599</v>
      </c>
      <c r="GV435" t="s">
        <v>34476</v>
      </c>
      <c r="GW435" t="s">
        <v>34476</v>
      </c>
      <c r="GX435" t="s">
        <v>34476</v>
      </c>
      <c r="GY435" t="s">
        <v>34476</v>
      </c>
      <c r="GZ435" t="s">
        <v>34476</v>
      </c>
      <c r="HA435" t="s">
        <v>34476</v>
      </c>
      <c r="HB435" t="s">
        <v>34476</v>
      </c>
      <c r="RD435" t="s">
        <v>40600</v>
      </c>
      <c r="RE435" t="s">
        <v>40601</v>
      </c>
    </row>
    <row r="436" spans="72:473" x14ac:dyDescent="0.3">
      <c r="BT436" t="s">
        <v>40597</v>
      </c>
      <c r="BZ436" t="s">
        <v>40602</v>
      </c>
      <c r="GM436" t="s">
        <v>40603</v>
      </c>
      <c r="GN436" t="s">
        <v>34476</v>
      </c>
      <c r="GO436" t="s">
        <v>34476</v>
      </c>
      <c r="GP436" t="s">
        <v>34476</v>
      </c>
      <c r="GQ436" t="s">
        <v>34476</v>
      </c>
      <c r="GR436" t="s">
        <v>34476</v>
      </c>
      <c r="GS436" t="s">
        <v>34476</v>
      </c>
      <c r="GT436" t="s">
        <v>34476</v>
      </c>
      <c r="GU436" t="s">
        <v>38191</v>
      </c>
      <c r="GV436" t="s">
        <v>34476</v>
      </c>
      <c r="GW436" t="s">
        <v>34476</v>
      </c>
      <c r="GX436" t="s">
        <v>34476</v>
      </c>
      <c r="GY436" t="s">
        <v>34476</v>
      </c>
      <c r="GZ436" t="s">
        <v>34476</v>
      </c>
      <c r="HA436" t="s">
        <v>34476</v>
      </c>
      <c r="HB436" t="s">
        <v>34476</v>
      </c>
      <c r="RD436" t="s">
        <v>40604</v>
      </c>
      <c r="RE436" t="s">
        <v>40605</v>
      </c>
    </row>
    <row r="437" spans="72:473" x14ac:dyDescent="0.3">
      <c r="BT437" t="s">
        <v>40602</v>
      </c>
      <c r="BZ437" t="s">
        <v>40606</v>
      </c>
      <c r="GM437" t="s">
        <v>40607</v>
      </c>
      <c r="GN437" t="s">
        <v>34476</v>
      </c>
      <c r="GO437" t="s">
        <v>34476</v>
      </c>
      <c r="GP437" t="s">
        <v>34476</v>
      </c>
      <c r="GQ437" t="s">
        <v>34476</v>
      </c>
      <c r="GR437" t="s">
        <v>34476</v>
      </c>
      <c r="GS437" t="s">
        <v>34476</v>
      </c>
      <c r="GT437" t="s">
        <v>34476</v>
      </c>
      <c r="GU437" t="s">
        <v>40608</v>
      </c>
      <c r="GV437" t="s">
        <v>34476</v>
      </c>
      <c r="GW437" t="s">
        <v>34476</v>
      </c>
      <c r="GX437" t="s">
        <v>34476</v>
      </c>
      <c r="GY437" t="s">
        <v>34476</v>
      </c>
      <c r="GZ437" t="s">
        <v>34476</v>
      </c>
      <c r="HA437" t="s">
        <v>34476</v>
      </c>
      <c r="HB437" t="s">
        <v>34476</v>
      </c>
      <c r="RD437" t="s">
        <v>40609</v>
      </c>
      <c r="RE437" t="s">
        <v>40610</v>
      </c>
    </row>
    <row r="438" spans="72:473" x14ac:dyDescent="0.3">
      <c r="BT438" t="s">
        <v>40606</v>
      </c>
      <c r="BZ438" t="s">
        <v>40611</v>
      </c>
      <c r="GM438" t="s">
        <v>40612</v>
      </c>
      <c r="GN438" t="s">
        <v>34476</v>
      </c>
      <c r="GO438" t="s">
        <v>34476</v>
      </c>
      <c r="GP438" t="s">
        <v>34476</v>
      </c>
      <c r="GQ438" t="s">
        <v>34476</v>
      </c>
      <c r="GR438" t="s">
        <v>34476</v>
      </c>
      <c r="GS438" t="s">
        <v>34476</v>
      </c>
      <c r="GT438" t="s">
        <v>34476</v>
      </c>
      <c r="GU438" t="s">
        <v>40613</v>
      </c>
      <c r="GV438" t="s">
        <v>34476</v>
      </c>
      <c r="GW438" t="s">
        <v>34476</v>
      </c>
      <c r="GX438" t="s">
        <v>34476</v>
      </c>
      <c r="GY438" t="s">
        <v>34476</v>
      </c>
      <c r="GZ438" t="s">
        <v>34476</v>
      </c>
      <c r="HA438" t="s">
        <v>34476</v>
      </c>
      <c r="HB438" t="s">
        <v>34476</v>
      </c>
      <c r="RD438" t="s">
        <v>40614</v>
      </c>
      <c r="RE438" t="s">
        <v>40615</v>
      </c>
    </row>
    <row r="439" spans="72:473" x14ac:dyDescent="0.3">
      <c r="BT439" t="s">
        <v>40611</v>
      </c>
      <c r="BZ439" t="s">
        <v>40616</v>
      </c>
      <c r="GM439" t="s">
        <v>40617</v>
      </c>
      <c r="GN439" t="s">
        <v>34476</v>
      </c>
      <c r="GO439" t="s">
        <v>34476</v>
      </c>
      <c r="GP439" t="s">
        <v>34476</v>
      </c>
      <c r="GQ439" t="s">
        <v>34476</v>
      </c>
      <c r="GR439" t="s">
        <v>34476</v>
      </c>
      <c r="GS439" t="s">
        <v>34476</v>
      </c>
      <c r="GT439" t="s">
        <v>34476</v>
      </c>
      <c r="GU439" t="s">
        <v>40618</v>
      </c>
      <c r="GV439" t="s">
        <v>34476</v>
      </c>
      <c r="GW439" t="s">
        <v>34476</v>
      </c>
      <c r="GX439" t="s">
        <v>34476</v>
      </c>
      <c r="GY439" t="s">
        <v>34476</v>
      </c>
      <c r="GZ439" t="s">
        <v>34476</v>
      </c>
      <c r="HA439" t="s">
        <v>34476</v>
      </c>
      <c r="HB439" t="s">
        <v>34476</v>
      </c>
      <c r="RD439" t="s">
        <v>40619</v>
      </c>
      <c r="RE439" t="s">
        <v>40620</v>
      </c>
    </row>
    <row r="440" spans="72:473" x14ac:dyDescent="0.3">
      <c r="BT440" t="s">
        <v>40616</v>
      </c>
      <c r="BZ440" t="s">
        <v>40621</v>
      </c>
      <c r="GM440" t="s">
        <v>40622</v>
      </c>
      <c r="GN440" t="s">
        <v>34476</v>
      </c>
      <c r="GO440" t="s">
        <v>34476</v>
      </c>
      <c r="GP440" t="s">
        <v>34476</v>
      </c>
      <c r="GQ440" t="s">
        <v>34476</v>
      </c>
      <c r="GR440" t="s">
        <v>34476</v>
      </c>
      <c r="GS440" t="s">
        <v>34476</v>
      </c>
      <c r="GT440" t="s">
        <v>34476</v>
      </c>
      <c r="GU440" t="s">
        <v>40623</v>
      </c>
      <c r="GV440" t="s">
        <v>34476</v>
      </c>
      <c r="GW440" t="s">
        <v>34476</v>
      </c>
      <c r="GX440" t="s">
        <v>34476</v>
      </c>
      <c r="GY440" t="s">
        <v>34476</v>
      </c>
      <c r="GZ440" t="s">
        <v>34476</v>
      </c>
      <c r="HA440" t="s">
        <v>34476</v>
      </c>
      <c r="HB440" t="s">
        <v>34476</v>
      </c>
      <c r="RD440" t="s">
        <v>40624</v>
      </c>
      <c r="RE440" t="s">
        <v>40625</v>
      </c>
    </row>
    <row r="441" spans="72:473" x14ac:dyDescent="0.3">
      <c r="BT441" t="s">
        <v>40621</v>
      </c>
      <c r="BZ441" t="s">
        <v>40626</v>
      </c>
      <c r="GM441" t="s">
        <v>40627</v>
      </c>
      <c r="GN441" t="s">
        <v>34476</v>
      </c>
      <c r="GO441" t="s">
        <v>34476</v>
      </c>
      <c r="GP441" t="s">
        <v>34476</v>
      </c>
      <c r="GQ441" t="s">
        <v>34476</v>
      </c>
      <c r="GR441" t="s">
        <v>34476</v>
      </c>
      <c r="GS441" t="s">
        <v>34476</v>
      </c>
      <c r="GT441" t="s">
        <v>34476</v>
      </c>
      <c r="GU441" t="s">
        <v>40628</v>
      </c>
      <c r="GV441" t="s">
        <v>34476</v>
      </c>
      <c r="GW441" t="s">
        <v>34476</v>
      </c>
      <c r="GX441" t="s">
        <v>34476</v>
      </c>
      <c r="GY441" t="s">
        <v>34476</v>
      </c>
      <c r="GZ441" t="s">
        <v>34476</v>
      </c>
      <c r="HA441" t="s">
        <v>34476</v>
      </c>
      <c r="HB441" t="s">
        <v>34476</v>
      </c>
      <c r="RD441" t="s">
        <v>40629</v>
      </c>
      <c r="RE441" t="s">
        <v>40630</v>
      </c>
    </row>
    <row r="442" spans="72:473" x14ac:dyDescent="0.3">
      <c r="BT442" t="s">
        <v>40626</v>
      </c>
      <c r="BZ442" t="s">
        <v>40631</v>
      </c>
      <c r="GM442" t="s">
        <v>40632</v>
      </c>
      <c r="GN442" t="s">
        <v>34476</v>
      </c>
      <c r="GO442" t="s">
        <v>34476</v>
      </c>
      <c r="GP442" t="s">
        <v>34476</v>
      </c>
      <c r="GQ442" t="s">
        <v>34476</v>
      </c>
      <c r="GR442" t="s">
        <v>34476</v>
      </c>
      <c r="GS442" t="s">
        <v>34476</v>
      </c>
      <c r="GT442" t="s">
        <v>34476</v>
      </c>
      <c r="GU442" t="s">
        <v>40633</v>
      </c>
      <c r="GV442" t="s">
        <v>34476</v>
      </c>
      <c r="GW442" t="s">
        <v>34476</v>
      </c>
      <c r="GX442" t="s">
        <v>34476</v>
      </c>
      <c r="GY442" t="s">
        <v>34476</v>
      </c>
      <c r="GZ442" t="s">
        <v>34476</v>
      </c>
      <c r="HA442" t="s">
        <v>34476</v>
      </c>
      <c r="HB442" t="s">
        <v>34476</v>
      </c>
      <c r="RD442" t="s">
        <v>40634</v>
      </c>
      <c r="RE442" t="s">
        <v>40635</v>
      </c>
    </row>
    <row r="443" spans="72:473" x14ac:dyDescent="0.3">
      <c r="BT443" t="s">
        <v>40631</v>
      </c>
      <c r="BZ443" t="s">
        <v>40636</v>
      </c>
      <c r="GM443" t="s">
        <v>40637</v>
      </c>
      <c r="GN443" t="s">
        <v>34476</v>
      </c>
      <c r="GO443" t="s">
        <v>34476</v>
      </c>
      <c r="GP443" t="s">
        <v>34476</v>
      </c>
      <c r="GQ443" t="s">
        <v>34476</v>
      </c>
      <c r="GR443" t="s">
        <v>34476</v>
      </c>
      <c r="GS443" t="s">
        <v>34476</v>
      </c>
      <c r="GT443" t="s">
        <v>34476</v>
      </c>
      <c r="GU443" t="s">
        <v>40638</v>
      </c>
      <c r="GV443" t="s">
        <v>34476</v>
      </c>
      <c r="GW443" t="s">
        <v>34476</v>
      </c>
      <c r="GX443" t="s">
        <v>34476</v>
      </c>
      <c r="GY443" t="s">
        <v>34476</v>
      </c>
      <c r="GZ443" t="s">
        <v>34476</v>
      </c>
      <c r="HA443" t="s">
        <v>34476</v>
      </c>
      <c r="HB443" t="s">
        <v>34476</v>
      </c>
      <c r="RD443" t="s">
        <v>40639</v>
      </c>
      <c r="RE443" t="s">
        <v>40640</v>
      </c>
    </row>
    <row r="444" spans="72:473" x14ac:dyDescent="0.3">
      <c r="BT444" t="s">
        <v>40636</v>
      </c>
      <c r="BZ444" t="s">
        <v>40641</v>
      </c>
      <c r="GM444" t="s">
        <v>40642</v>
      </c>
      <c r="GN444" t="s">
        <v>34476</v>
      </c>
      <c r="GO444" t="s">
        <v>34476</v>
      </c>
      <c r="GP444" t="s">
        <v>34476</v>
      </c>
      <c r="GQ444" t="s">
        <v>34476</v>
      </c>
      <c r="GR444" t="s">
        <v>34476</v>
      </c>
      <c r="GS444" t="s">
        <v>34476</v>
      </c>
      <c r="GT444" t="s">
        <v>34476</v>
      </c>
      <c r="GU444" t="s">
        <v>40643</v>
      </c>
      <c r="GV444" t="s">
        <v>34476</v>
      </c>
      <c r="GW444" t="s">
        <v>34476</v>
      </c>
      <c r="GX444" t="s">
        <v>34476</v>
      </c>
      <c r="GY444" t="s">
        <v>34476</v>
      </c>
      <c r="GZ444" t="s">
        <v>34476</v>
      </c>
      <c r="HA444" t="s">
        <v>34476</v>
      </c>
      <c r="HB444" t="s">
        <v>34476</v>
      </c>
      <c r="RD444" t="s">
        <v>40644</v>
      </c>
      <c r="RE444" t="s">
        <v>36055</v>
      </c>
    </row>
    <row r="445" spans="72:473" x14ac:dyDescent="0.3">
      <c r="BT445" t="s">
        <v>40641</v>
      </c>
      <c r="BZ445" t="s">
        <v>40645</v>
      </c>
      <c r="GM445" t="s">
        <v>40646</v>
      </c>
      <c r="GN445" t="s">
        <v>34476</v>
      </c>
      <c r="GO445" t="s">
        <v>34476</v>
      </c>
      <c r="GP445" t="s">
        <v>34476</v>
      </c>
      <c r="GQ445" t="s">
        <v>34476</v>
      </c>
      <c r="GR445" t="s">
        <v>34476</v>
      </c>
      <c r="GS445" t="s">
        <v>34476</v>
      </c>
      <c r="GT445" t="s">
        <v>34476</v>
      </c>
      <c r="GU445" t="s">
        <v>148</v>
      </c>
      <c r="GV445" t="s">
        <v>34476</v>
      </c>
      <c r="GW445" t="s">
        <v>34476</v>
      </c>
      <c r="GX445" t="s">
        <v>34476</v>
      </c>
      <c r="GY445" t="s">
        <v>34476</v>
      </c>
      <c r="GZ445" t="s">
        <v>34476</v>
      </c>
      <c r="HA445" t="s">
        <v>34476</v>
      </c>
      <c r="HB445" t="s">
        <v>34476</v>
      </c>
      <c r="RD445" t="s">
        <v>40647</v>
      </c>
      <c r="RE445" t="s">
        <v>40648</v>
      </c>
    </row>
    <row r="446" spans="72:473" x14ac:dyDescent="0.3">
      <c r="BT446" t="s">
        <v>40645</v>
      </c>
      <c r="BZ446" t="s">
        <v>40649</v>
      </c>
      <c r="GM446" t="s">
        <v>40650</v>
      </c>
      <c r="GN446" t="s">
        <v>34476</v>
      </c>
      <c r="GO446" t="s">
        <v>34476</v>
      </c>
      <c r="GP446" t="s">
        <v>34476</v>
      </c>
      <c r="GQ446" t="s">
        <v>34476</v>
      </c>
      <c r="GR446" t="s">
        <v>34476</v>
      </c>
      <c r="GS446" t="s">
        <v>34476</v>
      </c>
      <c r="GT446" t="s">
        <v>34476</v>
      </c>
      <c r="GU446" t="s">
        <v>40651</v>
      </c>
      <c r="GV446" t="s">
        <v>34476</v>
      </c>
      <c r="GW446" t="s">
        <v>34476</v>
      </c>
      <c r="GX446" t="s">
        <v>34476</v>
      </c>
      <c r="GY446" t="s">
        <v>34476</v>
      </c>
      <c r="GZ446" t="s">
        <v>34476</v>
      </c>
      <c r="HA446" t="s">
        <v>34476</v>
      </c>
      <c r="HB446" t="s">
        <v>34476</v>
      </c>
      <c r="RD446" t="s">
        <v>40652</v>
      </c>
      <c r="RE446" t="s">
        <v>40653</v>
      </c>
    </row>
    <row r="447" spans="72:473" x14ac:dyDescent="0.3">
      <c r="BT447" t="s">
        <v>40649</v>
      </c>
      <c r="BZ447" t="s">
        <v>40654</v>
      </c>
      <c r="GM447" t="s">
        <v>40655</v>
      </c>
      <c r="GN447" t="s">
        <v>34476</v>
      </c>
      <c r="GO447" t="s">
        <v>34476</v>
      </c>
      <c r="GP447" t="s">
        <v>34476</v>
      </c>
      <c r="GQ447" t="s">
        <v>34476</v>
      </c>
      <c r="GR447" t="s">
        <v>34476</v>
      </c>
      <c r="GS447" t="s">
        <v>34476</v>
      </c>
      <c r="GT447" t="s">
        <v>34476</v>
      </c>
      <c r="GU447" t="s">
        <v>40656</v>
      </c>
      <c r="GV447" t="s">
        <v>34476</v>
      </c>
      <c r="GW447" t="s">
        <v>34476</v>
      </c>
      <c r="GX447" t="s">
        <v>34476</v>
      </c>
      <c r="GY447" t="s">
        <v>34476</v>
      </c>
      <c r="GZ447" t="s">
        <v>34476</v>
      </c>
      <c r="HA447" t="s">
        <v>34476</v>
      </c>
      <c r="HB447" t="s">
        <v>34476</v>
      </c>
      <c r="RD447" t="s">
        <v>40657</v>
      </c>
      <c r="RE447" t="s">
        <v>40658</v>
      </c>
    </row>
    <row r="448" spans="72:473" x14ac:dyDescent="0.3">
      <c r="BT448" t="s">
        <v>40654</v>
      </c>
      <c r="BZ448" t="s">
        <v>40659</v>
      </c>
      <c r="GM448" t="s">
        <v>40660</v>
      </c>
      <c r="GN448" t="s">
        <v>34476</v>
      </c>
      <c r="GO448" t="s">
        <v>34476</v>
      </c>
      <c r="GP448" t="s">
        <v>34476</v>
      </c>
      <c r="GQ448" t="s">
        <v>34476</v>
      </c>
      <c r="GR448" t="s">
        <v>34476</v>
      </c>
      <c r="GS448" t="s">
        <v>34476</v>
      </c>
      <c r="GT448" t="s">
        <v>34476</v>
      </c>
      <c r="GU448" t="s">
        <v>40661</v>
      </c>
      <c r="GV448" t="s">
        <v>34476</v>
      </c>
      <c r="GW448" t="s">
        <v>34476</v>
      </c>
      <c r="GX448" t="s">
        <v>34476</v>
      </c>
      <c r="GY448" t="s">
        <v>34476</v>
      </c>
      <c r="GZ448" t="s">
        <v>34476</v>
      </c>
      <c r="HA448" t="s">
        <v>34476</v>
      </c>
      <c r="HB448" t="s">
        <v>34476</v>
      </c>
      <c r="RD448" t="s">
        <v>40662</v>
      </c>
      <c r="RE448" t="s">
        <v>40663</v>
      </c>
    </row>
    <row r="449" spans="72:473" x14ac:dyDescent="0.3">
      <c r="BT449" t="s">
        <v>40659</v>
      </c>
      <c r="BZ449" t="s">
        <v>40664</v>
      </c>
      <c r="GM449" t="s">
        <v>40665</v>
      </c>
      <c r="GN449" t="s">
        <v>34476</v>
      </c>
      <c r="GO449" t="s">
        <v>34476</v>
      </c>
      <c r="GP449" t="s">
        <v>34476</v>
      </c>
      <c r="GQ449" t="s">
        <v>34476</v>
      </c>
      <c r="GR449" t="s">
        <v>34476</v>
      </c>
      <c r="GS449" t="s">
        <v>34476</v>
      </c>
      <c r="GT449" t="s">
        <v>34476</v>
      </c>
      <c r="GU449" t="s">
        <v>40666</v>
      </c>
      <c r="GV449" t="s">
        <v>34476</v>
      </c>
      <c r="GW449" t="s">
        <v>34476</v>
      </c>
      <c r="GX449" t="s">
        <v>34476</v>
      </c>
      <c r="GY449" t="s">
        <v>34476</v>
      </c>
      <c r="GZ449" t="s">
        <v>34476</v>
      </c>
      <c r="HA449" t="s">
        <v>34476</v>
      </c>
      <c r="HB449" t="s">
        <v>34476</v>
      </c>
      <c r="RD449" t="s">
        <v>40667</v>
      </c>
      <c r="RE449" t="s">
        <v>40668</v>
      </c>
    </row>
    <row r="450" spans="72:473" x14ac:dyDescent="0.3">
      <c r="BT450" t="s">
        <v>40664</v>
      </c>
      <c r="BZ450" t="s">
        <v>40669</v>
      </c>
      <c r="GM450" t="s">
        <v>40670</v>
      </c>
      <c r="GN450" t="s">
        <v>34476</v>
      </c>
      <c r="GO450" t="s">
        <v>34476</v>
      </c>
      <c r="GP450" t="s">
        <v>34476</v>
      </c>
      <c r="GQ450" t="s">
        <v>34476</v>
      </c>
      <c r="GR450" t="s">
        <v>34476</v>
      </c>
      <c r="GS450" t="s">
        <v>34476</v>
      </c>
      <c r="GT450" t="s">
        <v>34476</v>
      </c>
      <c r="GU450" t="s">
        <v>40671</v>
      </c>
      <c r="GV450" t="s">
        <v>34476</v>
      </c>
      <c r="GW450" t="s">
        <v>34476</v>
      </c>
      <c r="GX450" t="s">
        <v>34476</v>
      </c>
      <c r="GY450" t="s">
        <v>34476</v>
      </c>
      <c r="GZ450" t="s">
        <v>34476</v>
      </c>
      <c r="HA450" t="s">
        <v>34476</v>
      </c>
      <c r="HB450" t="s">
        <v>34476</v>
      </c>
      <c r="RD450" t="s">
        <v>40672</v>
      </c>
      <c r="RE450" t="s">
        <v>40673</v>
      </c>
    </row>
    <row r="451" spans="72:473" x14ac:dyDescent="0.3">
      <c r="BT451" t="s">
        <v>40669</v>
      </c>
      <c r="BZ451" t="s">
        <v>40674</v>
      </c>
      <c r="GM451" t="s">
        <v>40675</v>
      </c>
      <c r="GN451" t="s">
        <v>34476</v>
      </c>
      <c r="GO451" t="s">
        <v>34476</v>
      </c>
      <c r="GP451" t="s">
        <v>34476</v>
      </c>
      <c r="GQ451" t="s">
        <v>34476</v>
      </c>
      <c r="GR451" t="s">
        <v>34476</v>
      </c>
      <c r="GS451" t="s">
        <v>34476</v>
      </c>
      <c r="GT451" t="s">
        <v>34476</v>
      </c>
      <c r="GU451" t="s">
        <v>40676</v>
      </c>
      <c r="GV451" t="s">
        <v>34476</v>
      </c>
      <c r="GW451" t="s">
        <v>34476</v>
      </c>
      <c r="GX451" t="s">
        <v>34476</v>
      </c>
      <c r="GY451" t="s">
        <v>34476</v>
      </c>
      <c r="GZ451" t="s">
        <v>34476</v>
      </c>
      <c r="HA451" t="s">
        <v>34476</v>
      </c>
      <c r="HB451" t="s">
        <v>34476</v>
      </c>
      <c r="RD451" t="s">
        <v>40677</v>
      </c>
      <c r="RE451" t="s">
        <v>40678</v>
      </c>
    </row>
    <row r="452" spans="72:473" x14ac:dyDescent="0.3">
      <c r="BT452" t="s">
        <v>40674</v>
      </c>
      <c r="BZ452" t="s">
        <v>40679</v>
      </c>
      <c r="GM452" t="s">
        <v>40680</v>
      </c>
      <c r="GN452" t="s">
        <v>34476</v>
      </c>
      <c r="GO452" t="s">
        <v>34476</v>
      </c>
      <c r="GP452" t="s">
        <v>34476</v>
      </c>
      <c r="GQ452" t="s">
        <v>34476</v>
      </c>
      <c r="GR452" t="s">
        <v>34476</v>
      </c>
      <c r="GS452" t="s">
        <v>34476</v>
      </c>
      <c r="GT452" t="s">
        <v>34476</v>
      </c>
      <c r="GU452" t="s">
        <v>40681</v>
      </c>
      <c r="GV452" t="s">
        <v>34476</v>
      </c>
      <c r="GW452" t="s">
        <v>34476</v>
      </c>
      <c r="GX452" t="s">
        <v>34476</v>
      </c>
      <c r="GY452" t="s">
        <v>34476</v>
      </c>
      <c r="GZ452" t="s">
        <v>34476</v>
      </c>
      <c r="HA452" t="s">
        <v>34476</v>
      </c>
      <c r="HB452" t="s">
        <v>34476</v>
      </c>
      <c r="RD452" t="s">
        <v>40682</v>
      </c>
      <c r="RE452" t="s">
        <v>40683</v>
      </c>
    </row>
    <row r="453" spans="72:473" x14ac:dyDescent="0.3">
      <c r="BT453" t="s">
        <v>40679</v>
      </c>
      <c r="BZ453" t="s">
        <v>40684</v>
      </c>
      <c r="GM453" t="s">
        <v>40685</v>
      </c>
      <c r="GN453" t="s">
        <v>34476</v>
      </c>
      <c r="GO453" t="s">
        <v>34476</v>
      </c>
      <c r="GP453" t="s">
        <v>34476</v>
      </c>
      <c r="GQ453" t="s">
        <v>34476</v>
      </c>
      <c r="GR453" t="s">
        <v>34476</v>
      </c>
      <c r="GS453" t="s">
        <v>34476</v>
      </c>
      <c r="GT453" t="s">
        <v>34476</v>
      </c>
      <c r="GU453" t="s">
        <v>40686</v>
      </c>
      <c r="GV453" t="s">
        <v>34476</v>
      </c>
      <c r="GW453" t="s">
        <v>34476</v>
      </c>
      <c r="GX453" t="s">
        <v>34476</v>
      </c>
      <c r="GY453" t="s">
        <v>34476</v>
      </c>
      <c r="GZ453" t="s">
        <v>34476</v>
      </c>
      <c r="HA453" t="s">
        <v>34476</v>
      </c>
      <c r="HB453" t="s">
        <v>34476</v>
      </c>
      <c r="RD453" t="s">
        <v>40687</v>
      </c>
      <c r="RE453" t="s">
        <v>40688</v>
      </c>
    </row>
    <row r="454" spans="72:473" x14ac:dyDescent="0.3">
      <c r="BT454" t="s">
        <v>40684</v>
      </c>
      <c r="BZ454" t="s">
        <v>40689</v>
      </c>
      <c r="GM454" t="s">
        <v>40690</v>
      </c>
      <c r="GN454" t="s">
        <v>34476</v>
      </c>
      <c r="GO454" t="s">
        <v>34476</v>
      </c>
      <c r="GP454" t="s">
        <v>34476</v>
      </c>
      <c r="GQ454" t="s">
        <v>34476</v>
      </c>
      <c r="GR454" t="s">
        <v>34476</v>
      </c>
      <c r="GS454" t="s">
        <v>34476</v>
      </c>
      <c r="GT454" t="s">
        <v>34476</v>
      </c>
      <c r="GU454" t="s">
        <v>40691</v>
      </c>
      <c r="GV454" t="s">
        <v>34476</v>
      </c>
      <c r="GW454" t="s">
        <v>34476</v>
      </c>
      <c r="GX454" t="s">
        <v>34476</v>
      </c>
      <c r="GY454" t="s">
        <v>34476</v>
      </c>
      <c r="GZ454" t="s">
        <v>34476</v>
      </c>
      <c r="HA454" t="s">
        <v>34476</v>
      </c>
      <c r="HB454" t="s">
        <v>34476</v>
      </c>
      <c r="RD454" t="s">
        <v>40692</v>
      </c>
      <c r="RE454" t="s">
        <v>40693</v>
      </c>
    </row>
    <row r="455" spans="72:473" x14ac:dyDescent="0.3">
      <c r="BT455" t="s">
        <v>40689</v>
      </c>
      <c r="BZ455" t="s">
        <v>40694</v>
      </c>
      <c r="GM455" t="s">
        <v>40695</v>
      </c>
      <c r="GN455" t="s">
        <v>34476</v>
      </c>
      <c r="GO455" t="s">
        <v>34476</v>
      </c>
      <c r="GP455" t="s">
        <v>34476</v>
      </c>
      <c r="GQ455" t="s">
        <v>34476</v>
      </c>
      <c r="GR455" t="s">
        <v>34476</v>
      </c>
      <c r="GS455" t="s">
        <v>34476</v>
      </c>
      <c r="GT455" t="s">
        <v>34476</v>
      </c>
      <c r="GU455" t="s">
        <v>40696</v>
      </c>
      <c r="GV455" t="s">
        <v>34476</v>
      </c>
      <c r="GW455" t="s">
        <v>34476</v>
      </c>
      <c r="GX455" t="s">
        <v>34476</v>
      </c>
      <c r="GY455" t="s">
        <v>34476</v>
      </c>
      <c r="GZ455" t="s">
        <v>34476</v>
      </c>
      <c r="HA455" t="s">
        <v>34476</v>
      </c>
      <c r="HB455" t="s">
        <v>34476</v>
      </c>
      <c r="RD455" t="s">
        <v>40697</v>
      </c>
      <c r="RE455" t="s">
        <v>40698</v>
      </c>
    </row>
    <row r="456" spans="72:473" x14ac:dyDescent="0.3">
      <c r="BT456" t="s">
        <v>40694</v>
      </c>
      <c r="BZ456" t="s">
        <v>40699</v>
      </c>
      <c r="GM456" t="s">
        <v>40700</v>
      </c>
      <c r="GN456" t="s">
        <v>34476</v>
      </c>
      <c r="GO456" t="s">
        <v>34476</v>
      </c>
      <c r="GP456" t="s">
        <v>34476</v>
      </c>
      <c r="GQ456" t="s">
        <v>34476</v>
      </c>
      <c r="GR456" t="s">
        <v>34476</v>
      </c>
      <c r="GS456" t="s">
        <v>34476</v>
      </c>
      <c r="GT456" t="s">
        <v>34476</v>
      </c>
      <c r="GU456" t="s">
        <v>40701</v>
      </c>
      <c r="GV456" t="s">
        <v>34476</v>
      </c>
      <c r="GW456" t="s">
        <v>34476</v>
      </c>
      <c r="GX456" t="s">
        <v>34476</v>
      </c>
      <c r="GY456" t="s">
        <v>34476</v>
      </c>
      <c r="GZ456" t="s">
        <v>34476</v>
      </c>
      <c r="HA456" t="s">
        <v>34476</v>
      </c>
      <c r="HB456" t="s">
        <v>34476</v>
      </c>
      <c r="RD456" t="s">
        <v>40702</v>
      </c>
      <c r="RE456" t="s">
        <v>40703</v>
      </c>
    </row>
    <row r="457" spans="72:473" x14ac:dyDescent="0.3">
      <c r="BT457" t="s">
        <v>40699</v>
      </c>
      <c r="BZ457" t="s">
        <v>40704</v>
      </c>
      <c r="GM457" t="s">
        <v>40705</v>
      </c>
      <c r="GN457" t="s">
        <v>34476</v>
      </c>
      <c r="GO457" t="s">
        <v>34476</v>
      </c>
      <c r="GP457" t="s">
        <v>34476</v>
      </c>
      <c r="GQ457" t="s">
        <v>34476</v>
      </c>
      <c r="GR457" t="s">
        <v>34476</v>
      </c>
      <c r="GS457" t="s">
        <v>34476</v>
      </c>
      <c r="GT457" t="s">
        <v>34476</v>
      </c>
      <c r="GU457" t="s">
        <v>40706</v>
      </c>
      <c r="GV457" t="s">
        <v>34476</v>
      </c>
      <c r="GW457" t="s">
        <v>34476</v>
      </c>
      <c r="GX457" t="s">
        <v>34476</v>
      </c>
      <c r="GY457" t="s">
        <v>34476</v>
      </c>
      <c r="GZ457" t="s">
        <v>34476</v>
      </c>
      <c r="HA457" t="s">
        <v>34476</v>
      </c>
      <c r="HB457" t="s">
        <v>34476</v>
      </c>
      <c r="RD457" t="s">
        <v>40707</v>
      </c>
      <c r="RE457" t="s">
        <v>40708</v>
      </c>
    </row>
    <row r="458" spans="72:473" x14ac:dyDescent="0.3">
      <c r="BT458" t="s">
        <v>40704</v>
      </c>
      <c r="BZ458" t="s">
        <v>40709</v>
      </c>
      <c r="GM458" t="s">
        <v>40710</v>
      </c>
      <c r="GN458" t="s">
        <v>34476</v>
      </c>
      <c r="GO458" t="s">
        <v>34476</v>
      </c>
      <c r="GP458" t="s">
        <v>34476</v>
      </c>
      <c r="GQ458" t="s">
        <v>34476</v>
      </c>
      <c r="GR458" t="s">
        <v>34476</v>
      </c>
      <c r="GS458" t="s">
        <v>34476</v>
      </c>
      <c r="GT458" t="s">
        <v>34476</v>
      </c>
      <c r="GU458" t="s">
        <v>40711</v>
      </c>
      <c r="GV458" t="s">
        <v>34476</v>
      </c>
      <c r="GW458" t="s">
        <v>34476</v>
      </c>
      <c r="GX458" t="s">
        <v>34476</v>
      </c>
      <c r="GY458" t="s">
        <v>34476</v>
      </c>
      <c r="GZ458" t="s">
        <v>34476</v>
      </c>
      <c r="HA458" t="s">
        <v>34476</v>
      </c>
      <c r="HB458" t="s">
        <v>34476</v>
      </c>
      <c r="RD458" t="s">
        <v>40712</v>
      </c>
      <c r="RE458" t="s">
        <v>40713</v>
      </c>
    </row>
    <row r="459" spans="72:473" x14ac:dyDescent="0.3">
      <c r="BT459" t="s">
        <v>40709</v>
      </c>
      <c r="BZ459" t="s">
        <v>40714</v>
      </c>
      <c r="GM459" t="s">
        <v>40715</v>
      </c>
      <c r="GN459" t="s">
        <v>34476</v>
      </c>
      <c r="GO459" t="s">
        <v>34476</v>
      </c>
      <c r="GP459" t="s">
        <v>34476</v>
      </c>
      <c r="GQ459" t="s">
        <v>34476</v>
      </c>
      <c r="GR459" t="s">
        <v>34476</v>
      </c>
      <c r="GS459" t="s">
        <v>34476</v>
      </c>
      <c r="GT459" t="s">
        <v>34476</v>
      </c>
      <c r="GU459" t="s">
        <v>40716</v>
      </c>
      <c r="GV459" t="s">
        <v>34476</v>
      </c>
      <c r="GW459" t="s">
        <v>34476</v>
      </c>
      <c r="GX459" t="s">
        <v>34476</v>
      </c>
      <c r="GY459" t="s">
        <v>34476</v>
      </c>
      <c r="GZ459" t="s">
        <v>34476</v>
      </c>
      <c r="HA459" t="s">
        <v>34476</v>
      </c>
      <c r="HB459" t="s">
        <v>34476</v>
      </c>
      <c r="RD459" t="s">
        <v>40717</v>
      </c>
      <c r="RE459" t="s">
        <v>40718</v>
      </c>
    </row>
    <row r="460" spans="72:473" x14ac:dyDescent="0.3">
      <c r="BT460" t="s">
        <v>40714</v>
      </c>
      <c r="BZ460" t="s">
        <v>40719</v>
      </c>
      <c r="GM460" t="s">
        <v>40720</v>
      </c>
      <c r="GN460" t="s">
        <v>34476</v>
      </c>
      <c r="GO460" t="s">
        <v>34476</v>
      </c>
      <c r="GP460" t="s">
        <v>34476</v>
      </c>
      <c r="GQ460" t="s">
        <v>34476</v>
      </c>
      <c r="GR460" t="s">
        <v>34476</v>
      </c>
      <c r="GS460" t="s">
        <v>34476</v>
      </c>
      <c r="GT460" t="s">
        <v>34476</v>
      </c>
      <c r="GU460" t="s">
        <v>40721</v>
      </c>
      <c r="GV460" t="s">
        <v>34476</v>
      </c>
      <c r="GW460" t="s">
        <v>34476</v>
      </c>
      <c r="GX460" t="s">
        <v>34476</v>
      </c>
      <c r="GY460" t="s">
        <v>34476</v>
      </c>
      <c r="GZ460" t="s">
        <v>34476</v>
      </c>
      <c r="HA460" t="s">
        <v>34476</v>
      </c>
      <c r="HB460" t="s">
        <v>34476</v>
      </c>
      <c r="RD460" t="s">
        <v>40722</v>
      </c>
      <c r="RE460" t="s">
        <v>40723</v>
      </c>
    </row>
    <row r="461" spans="72:473" x14ac:dyDescent="0.3">
      <c r="BT461" t="s">
        <v>40719</v>
      </c>
      <c r="BZ461" t="s">
        <v>40724</v>
      </c>
      <c r="GM461" t="s">
        <v>40725</v>
      </c>
      <c r="GN461" t="s">
        <v>34476</v>
      </c>
      <c r="GO461" t="s">
        <v>34476</v>
      </c>
      <c r="GP461" t="s">
        <v>34476</v>
      </c>
      <c r="GQ461" t="s">
        <v>34476</v>
      </c>
      <c r="GR461" t="s">
        <v>34476</v>
      </c>
      <c r="GS461" t="s">
        <v>34476</v>
      </c>
      <c r="GT461" t="s">
        <v>34476</v>
      </c>
      <c r="GU461" t="s">
        <v>40726</v>
      </c>
      <c r="GV461" t="s">
        <v>34476</v>
      </c>
      <c r="GW461" t="s">
        <v>34476</v>
      </c>
      <c r="GX461" t="s">
        <v>34476</v>
      </c>
      <c r="GY461" t="s">
        <v>34476</v>
      </c>
      <c r="GZ461" t="s">
        <v>34476</v>
      </c>
      <c r="HA461" t="s">
        <v>34476</v>
      </c>
      <c r="HB461" t="s">
        <v>34476</v>
      </c>
      <c r="RD461" t="s">
        <v>40727</v>
      </c>
      <c r="RE461" t="s">
        <v>40728</v>
      </c>
    </row>
    <row r="462" spans="72:473" x14ac:dyDescent="0.3">
      <c r="BT462" t="s">
        <v>40724</v>
      </c>
      <c r="BZ462" t="s">
        <v>40729</v>
      </c>
      <c r="GM462" t="s">
        <v>34476</v>
      </c>
      <c r="GN462" t="s">
        <v>34476</v>
      </c>
      <c r="GO462" t="s">
        <v>34476</v>
      </c>
      <c r="GP462" t="s">
        <v>34476</v>
      </c>
      <c r="GQ462" t="s">
        <v>34476</v>
      </c>
      <c r="GR462" t="s">
        <v>34476</v>
      </c>
      <c r="GS462" t="s">
        <v>34476</v>
      </c>
      <c r="GT462" t="s">
        <v>34476</v>
      </c>
      <c r="GU462" t="s">
        <v>40730</v>
      </c>
      <c r="GV462" t="s">
        <v>34476</v>
      </c>
      <c r="GW462" t="s">
        <v>34476</v>
      </c>
      <c r="GX462" t="s">
        <v>34476</v>
      </c>
      <c r="GY462" t="s">
        <v>34476</v>
      </c>
      <c r="GZ462" t="s">
        <v>34476</v>
      </c>
      <c r="HA462" t="s">
        <v>34476</v>
      </c>
      <c r="HB462" t="s">
        <v>34476</v>
      </c>
      <c r="RD462" t="s">
        <v>40731</v>
      </c>
      <c r="RE462" t="s">
        <v>40732</v>
      </c>
    </row>
    <row r="463" spans="72:473" x14ac:dyDescent="0.3">
      <c r="BT463" t="s">
        <v>40729</v>
      </c>
      <c r="BZ463" t="s">
        <v>40733</v>
      </c>
      <c r="GM463" t="s">
        <v>34476</v>
      </c>
      <c r="GN463" t="s">
        <v>34476</v>
      </c>
      <c r="GO463" t="s">
        <v>34476</v>
      </c>
      <c r="GP463" t="s">
        <v>34476</v>
      </c>
      <c r="GQ463" t="s">
        <v>34476</v>
      </c>
      <c r="GR463" t="s">
        <v>34476</v>
      </c>
      <c r="GS463" t="s">
        <v>34476</v>
      </c>
      <c r="GT463" t="s">
        <v>34476</v>
      </c>
      <c r="GU463" t="s">
        <v>40734</v>
      </c>
      <c r="GV463" t="s">
        <v>34476</v>
      </c>
      <c r="GW463" t="s">
        <v>34476</v>
      </c>
      <c r="GX463" t="s">
        <v>34476</v>
      </c>
      <c r="GY463" t="s">
        <v>34476</v>
      </c>
      <c r="GZ463" t="s">
        <v>34476</v>
      </c>
      <c r="HA463" t="s">
        <v>34476</v>
      </c>
      <c r="HB463" t="s">
        <v>34476</v>
      </c>
      <c r="RD463" t="s">
        <v>40735</v>
      </c>
      <c r="RE463" t="s">
        <v>40736</v>
      </c>
    </row>
    <row r="464" spans="72:473" x14ac:dyDescent="0.3">
      <c r="BT464" t="s">
        <v>40733</v>
      </c>
      <c r="BZ464" t="s">
        <v>40737</v>
      </c>
      <c r="GM464" t="s">
        <v>34476</v>
      </c>
      <c r="GN464" t="s">
        <v>34476</v>
      </c>
      <c r="GO464" t="s">
        <v>34476</v>
      </c>
      <c r="GP464" t="s">
        <v>34476</v>
      </c>
      <c r="GQ464" t="s">
        <v>34476</v>
      </c>
      <c r="GR464" t="s">
        <v>34476</v>
      </c>
      <c r="GS464" t="s">
        <v>34476</v>
      </c>
      <c r="GT464" t="s">
        <v>34476</v>
      </c>
      <c r="GU464" t="s">
        <v>40738</v>
      </c>
      <c r="GV464" t="s">
        <v>34476</v>
      </c>
      <c r="GW464" t="s">
        <v>34476</v>
      </c>
      <c r="GX464" t="s">
        <v>34476</v>
      </c>
      <c r="GY464" t="s">
        <v>34476</v>
      </c>
      <c r="GZ464" t="s">
        <v>34476</v>
      </c>
      <c r="HA464" t="s">
        <v>34476</v>
      </c>
      <c r="HB464" t="s">
        <v>34476</v>
      </c>
      <c r="RD464" t="s">
        <v>40739</v>
      </c>
      <c r="RE464" t="s">
        <v>40740</v>
      </c>
    </row>
    <row r="465" spans="72:473" x14ac:dyDescent="0.3">
      <c r="BT465" t="s">
        <v>40737</v>
      </c>
      <c r="BZ465" t="s">
        <v>40741</v>
      </c>
      <c r="GM465" t="s">
        <v>34476</v>
      </c>
      <c r="GN465" t="s">
        <v>34476</v>
      </c>
      <c r="GO465" t="s">
        <v>34476</v>
      </c>
      <c r="GP465" t="s">
        <v>34476</v>
      </c>
      <c r="GQ465" t="s">
        <v>34476</v>
      </c>
      <c r="GR465" t="s">
        <v>34476</v>
      </c>
      <c r="GS465" t="s">
        <v>34476</v>
      </c>
      <c r="GT465" t="s">
        <v>34476</v>
      </c>
      <c r="GU465" t="s">
        <v>40742</v>
      </c>
      <c r="GV465" t="s">
        <v>34476</v>
      </c>
      <c r="GW465" t="s">
        <v>34476</v>
      </c>
      <c r="GX465" t="s">
        <v>34476</v>
      </c>
      <c r="GY465" t="s">
        <v>34476</v>
      </c>
      <c r="GZ465" t="s">
        <v>34476</v>
      </c>
      <c r="HA465" t="s">
        <v>34476</v>
      </c>
      <c r="HB465" t="s">
        <v>34476</v>
      </c>
      <c r="RD465" t="s">
        <v>40743</v>
      </c>
      <c r="RE465" t="s">
        <v>35266</v>
      </c>
    </row>
    <row r="466" spans="72:473" x14ac:dyDescent="0.3">
      <c r="BT466" t="s">
        <v>40741</v>
      </c>
      <c r="BZ466" t="s">
        <v>40744</v>
      </c>
      <c r="GM466" t="s">
        <v>34476</v>
      </c>
      <c r="GN466" t="s">
        <v>34476</v>
      </c>
      <c r="GO466" t="s">
        <v>34476</v>
      </c>
      <c r="GP466" t="s">
        <v>34476</v>
      </c>
      <c r="GQ466" t="s">
        <v>34476</v>
      </c>
      <c r="GR466" t="s">
        <v>34476</v>
      </c>
      <c r="GS466" t="s">
        <v>34476</v>
      </c>
      <c r="GT466" t="s">
        <v>34476</v>
      </c>
      <c r="GU466" t="s">
        <v>40745</v>
      </c>
      <c r="GV466" t="s">
        <v>34476</v>
      </c>
      <c r="GW466" t="s">
        <v>34476</v>
      </c>
      <c r="GX466" t="s">
        <v>34476</v>
      </c>
      <c r="GY466" t="s">
        <v>34476</v>
      </c>
      <c r="GZ466" t="s">
        <v>34476</v>
      </c>
      <c r="HA466" t="s">
        <v>34476</v>
      </c>
      <c r="HB466" t="s">
        <v>34476</v>
      </c>
      <c r="RD466" t="s">
        <v>40746</v>
      </c>
      <c r="RE466" t="s">
        <v>40747</v>
      </c>
    </row>
    <row r="467" spans="72:473" x14ac:dyDescent="0.3">
      <c r="BT467" t="s">
        <v>40744</v>
      </c>
      <c r="BZ467" t="s">
        <v>40748</v>
      </c>
      <c r="GM467" t="s">
        <v>34476</v>
      </c>
      <c r="GN467" t="s">
        <v>34476</v>
      </c>
      <c r="GO467" t="s">
        <v>34476</v>
      </c>
      <c r="GP467" t="s">
        <v>34476</v>
      </c>
      <c r="GQ467" t="s">
        <v>34476</v>
      </c>
      <c r="GR467" t="s">
        <v>34476</v>
      </c>
      <c r="GS467" t="s">
        <v>34476</v>
      </c>
      <c r="GT467" t="s">
        <v>34476</v>
      </c>
      <c r="GU467" t="s">
        <v>40749</v>
      </c>
      <c r="GV467" t="s">
        <v>34476</v>
      </c>
      <c r="GW467" t="s">
        <v>34476</v>
      </c>
      <c r="GX467" t="s">
        <v>34476</v>
      </c>
      <c r="GY467" t="s">
        <v>34476</v>
      </c>
      <c r="GZ467" t="s">
        <v>34476</v>
      </c>
      <c r="HA467" t="s">
        <v>34476</v>
      </c>
      <c r="HB467" t="s">
        <v>34476</v>
      </c>
      <c r="RD467" t="s">
        <v>40750</v>
      </c>
      <c r="RE467" t="s">
        <v>40751</v>
      </c>
    </row>
    <row r="468" spans="72:473" x14ac:dyDescent="0.3">
      <c r="BT468" t="s">
        <v>40748</v>
      </c>
      <c r="BZ468" t="s">
        <v>40752</v>
      </c>
      <c r="GM468" t="s">
        <v>34476</v>
      </c>
      <c r="GN468" t="s">
        <v>34476</v>
      </c>
      <c r="GO468" t="s">
        <v>34476</v>
      </c>
      <c r="GP468" t="s">
        <v>34476</v>
      </c>
      <c r="GQ468" t="s">
        <v>34476</v>
      </c>
      <c r="GR468" t="s">
        <v>34476</v>
      </c>
      <c r="GS468" t="s">
        <v>34476</v>
      </c>
      <c r="GT468" t="s">
        <v>34476</v>
      </c>
      <c r="GU468" t="s">
        <v>40753</v>
      </c>
      <c r="GV468" t="s">
        <v>34476</v>
      </c>
      <c r="GW468" t="s">
        <v>34476</v>
      </c>
      <c r="GX468" t="s">
        <v>34476</v>
      </c>
      <c r="GY468" t="s">
        <v>34476</v>
      </c>
      <c r="GZ468" t="s">
        <v>34476</v>
      </c>
      <c r="HA468" t="s">
        <v>34476</v>
      </c>
      <c r="HB468" t="s">
        <v>34476</v>
      </c>
      <c r="RD468" t="s">
        <v>40754</v>
      </c>
      <c r="RE468" t="s">
        <v>40755</v>
      </c>
    </row>
    <row r="469" spans="72:473" x14ac:dyDescent="0.3">
      <c r="BT469" t="s">
        <v>40752</v>
      </c>
      <c r="BZ469" t="s">
        <v>40756</v>
      </c>
      <c r="GM469" t="s">
        <v>34476</v>
      </c>
      <c r="GN469" t="s">
        <v>34476</v>
      </c>
      <c r="GO469" t="s">
        <v>34476</v>
      </c>
      <c r="GP469" t="s">
        <v>34476</v>
      </c>
      <c r="GQ469" t="s">
        <v>34476</v>
      </c>
      <c r="GR469" t="s">
        <v>34476</v>
      </c>
      <c r="GS469" t="s">
        <v>34476</v>
      </c>
      <c r="GT469" t="s">
        <v>34476</v>
      </c>
      <c r="GU469" t="s">
        <v>40757</v>
      </c>
      <c r="GV469" t="s">
        <v>34476</v>
      </c>
      <c r="GW469" t="s">
        <v>34476</v>
      </c>
      <c r="GX469" t="s">
        <v>34476</v>
      </c>
      <c r="GY469" t="s">
        <v>34476</v>
      </c>
      <c r="GZ469" t="s">
        <v>34476</v>
      </c>
      <c r="HA469" t="s">
        <v>34476</v>
      </c>
      <c r="HB469" t="s">
        <v>34476</v>
      </c>
      <c r="RD469" t="s">
        <v>40758</v>
      </c>
      <c r="RE469" t="s">
        <v>40759</v>
      </c>
    </row>
    <row r="470" spans="72:473" x14ac:dyDescent="0.3">
      <c r="BT470" t="s">
        <v>40756</v>
      </c>
      <c r="BZ470" t="s">
        <v>40760</v>
      </c>
      <c r="GM470" t="s">
        <v>34476</v>
      </c>
      <c r="GN470" t="s">
        <v>34476</v>
      </c>
      <c r="GO470" t="s">
        <v>34476</v>
      </c>
      <c r="GP470" t="s">
        <v>34476</v>
      </c>
      <c r="GQ470" t="s">
        <v>34476</v>
      </c>
      <c r="GR470" t="s">
        <v>34476</v>
      </c>
      <c r="GS470" t="s">
        <v>34476</v>
      </c>
      <c r="GT470" t="s">
        <v>34476</v>
      </c>
      <c r="GU470" t="s">
        <v>40761</v>
      </c>
      <c r="GV470" t="s">
        <v>34476</v>
      </c>
      <c r="GW470" t="s">
        <v>34476</v>
      </c>
      <c r="GX470" t="s">
        <v>34476</v>
      </c>
      <c r="GY470" t="s">
        <v>34476</v>
      </c>
      <c r="GZ470" t="s">
        <v>34476</v>
      </c>
      <c r="HA470" t="s">
        <v>34476</v>
      </c>
      <c r="HB470" t="s">
        <v>34476</v>
      </c>
      <c r="RD470" t="s">
        <v>40762</v>
      </c>
      <c r="RE470" t="s">
        <v>40763</v>
      </c>
    </row>
    <row r="471" spans="72:473" x14ac:dyDescent="0.3">
      <c r="BT471" t="s">
        <v>40760</v>
      </c>
      <c r="BZ471" t="s">
        <v>40764</v>
      </c>
      <c r="GM471" t="s">
        <v>34476</v>
      </c>
      <c r="GN471" t="s">
        <v>34476</v>
      </c>
      <c r="GO471" t="s">
        <v>34476</v>
      </c>
      <c r="GP471" t="s">
        <v>34476</v>
      </c>
      <c r="GQ471" t="s">
        <v>34476</v>
      </c>
      <c r="GR471" t="s">
        <v>34476</v>
      </c>
      <c r="GS471" t="s">
        <v>34476</v>
      </c>
      <c r="GT471" t="s">
        <v>34476</v>
      </c>
      <c r="GU471" t="s">
        <v>40765</v>
      </c>
      <c r="GV471" t="s">
        <v>34476</v>
      </c>
      <c r="GW471" t="s">
        <v>34476</v>
      </c>
      <c r="GX471" t="s">
        <v>34476</v>
      </c>
      <c r="GY471" t="s">
        <v>34476</v>
      </c>
      <c r="GZ471" t="s">
        <v>34476</v>
      </c>
      <c r="HA471" t="s">
        <v>34476</v>
      </c>
      <c r="HB471" t="s">
        <v>34476</v>
      </c>
      <c r="RD471" t="s">
        <v>40766</v>
      </c>
      <c r="RE471" t="s">
        <v>40767</v>
      </c>
    </row>
    <row r="472" spans="72:473" x14ac:dyDescent="0.3">
      <c r="BT472" t="s">
        <v>40764</v>
      </c>
      <c r="BZ472" t="s">
        <v>40768</v>
      </c>
      <c r="GM472" t="s">
        <v>34476</v>
      </c>
      <c r="GN472" t="s">
        <v>34476</v>
      </c>
      <c r="GO472" t="s">
        <v>34476</v>
      </c>
      <c r="GP472" t="s">
        <v>34476</v>
      </c>
      <c r="GQ472" t="s">
        <v>34476</v>
      </c>
      <c r="GR472" t="s">
        <v>34476</v>
      </c>
      <c r="GS472" t="s">
        <v>34476</v>
      </c>
      <c r="GT472" t="s">
        <v>34476</v>
      </c>
      <c r="GU472" t="s">
        <v>40769</v>
      </c>
      <c r="GV472" t="s">
        <v>34476</v>
      </c>
      <c r="GW472" t="s">
        <v>34476</v>
      </c>
      <c r="GX472" t="s">
        <v>34476</v>
      </c>
      <c r="GY472" t="s">
        <v>34476</v>
      </c>
      <c r="GZ472" t="s">
        <v>34476</v>
      </c>
      <c r="HA472" t="s">
        <v>34476</v>
      </c>
      <c r="HB472" t="s">
        <v>34476</v>
      </c>
      <c r="RD472" t="s">
        <v>40770</v>
      </c>
      <c r="RE472" t="s">
        <v>40771</v>
      </c>
    </row>
    <row r="473" spans="72:473" x14ac:dyDescent="0.3">
      <c r="BT473" t="s">
        <v>40768</v>
      </c>
      <c r="BZ473" t="s">
        <v>40772</v>
      </c>
      <c r="GM473" t="s">
        <v>34476</v>
      </c>
      <c r="GN473" t="s">
        <v>34476</v>
      </c>
      <c r="GO473" t="s">
        <v>34476</v>
      </c>
      <c r="GP473" t="s">
        <v>34476</v>
      </c>
      <c r="GQ473" t="s">
        <v>34476</v>
      </c>
      <c r="GR473" t="s">
        <v>34476</v>
      </c>
      <c r="GS473" t="s">
        <v>34476</v>
      </c>
      <c r="GT473" t="s">
        <v>34476</v>
      </c>
      <c r="GU473" t="s">
        <v>40773</v>
      </c>
      <c r="GV473" t="s">
        <v>34476</v>
      </c>
      <c r="GW473" t="s">
        <v>34476</v>
      </c>
      <c r="GX473" t="s">
        <v>34476</v>
      </c>
      <c r="GY473" t="s">
        <v>34476</v>
      </c>
      <c r="GZ473" t="s">
        <v>34476</v>
      </c>
      <c r="HA473" t="s">
        <v>34476</v>
      </c>
      <c r="HB473" t="s">
        <v>34476</v>
      </c>
      <c r="RD473" t="s">
        <v>40774</v>
      </c>
      <c r="RE473" t="s">
        <v>40775</v>
      </c>
    </row>
    <row r="474" spans="72:473" x14ac:dyDescent="0.3">
      <c r="BT474" t="s">
        <v>40772</v>
      </c>
      <c r="BZ474" t="s">
        <v>40776</v>
      </c>
      <c r="GM474" t="s">
        <v>34476</v>
      </c>
      <c r="GN474" t="s">
        <v>34476</v>
      </c>
      <c r="GO474" t="s">
        <v>34476</v>
      </c>
      <c r="GP474" t="s">
        <v>34476</v>
      </c>
      <c r="GQ474" t="s">
        <v>34476</v>
      </c>
      <c r="GR474" t="s">
        <v>34476</v>
      </c>
      <c r="GS474" t="s">
        <v>34476</v>
      </c>
      <c r="GT474" t="s">
        <v>34476</v>
      </c>
      <c r="GU474" t="s">
        <v>40777</v>
      </c>
      <c r="GV474" t="s">
        <v>34476</v>
      </c>
      <c r="GW474" t="s">
        <v>34476</v>
      </c>
      <c r="GX474" t="s">
        <v>34476</v>
      </c>
      <c r="GY474" t="s">
        <v>34476</v>
      </c>
      <c r="GZ474" t="s">
        <v>34476</v>
      </c>
      <c r="HA474" t="s">
        <v>34476</v>
      </c>
      <c r="HB474" t="s">
        <v>34476</v>
      </c>
      <c r="RD474" t="s">
        <v>40778</v>
      </c>
      <c r="RE474" t="s">
        <v>40779</v>
      </c>
    </row>
    <row r="475" spans="72:473" x14ac:dyDescent="0.3">
      <c r="BT475" t="s">
        <v>40776</v>
      </c>
      <c r="BZ475" t="s">
        <v>40780</v>
      </c>
      <c r="GM475" t="s">
        <v>34476</v>
      </c>
      <c r="GN475" t="s">
        <v>34476</v>
      </c>
      <c r="GO475" t="s">
        <v>34476</v>
      </c>
      <c r="GP475" t="s">
        <v>34476</v>
      </c>
      <c r="GQ475" t="s">
        <v>34476</v>
      </c>
      <c r="GR475" t="s">
        <v>34476</v>
      </c>
      <c r="GS475" t="s">
        <v>34476</v>
      </c>
      <c r="GT475" t="s">
        <v>34476</v>
      </c>
      <c r="GU475" t="s">
        <v>40781</v>
      </c>
      <c r="GV475" t="s">
        <v>34476</v>
      </c>
      <c r="GW475" t="s">
        <v>34476</v>
      </c>
      <c r="GX475" t="s">
        <v>34476</v>
      </c>
      <c r="GY475" t="s">
        <v>34476</v>
      </c>
      <c r="GZ475" t="s">
        <v>34476</v>
      </c>
      <c r="HA475" t="s">
        <v>34476</v>
      </c>
      <c r="HB475" t="s">
        <v>34476</v>
      </c>
      <c r="RD475" t="s">
        <v>40782</v>
      </c>
      <c r="RE475" t="s">
        <v>40783</v>
      </c>
    </row>
    <row r="476" spans="72:473" x14ac:dyDescent="0.3">
      <c r="BT476" t="s">
        <v>40780</v>
      </c>
      <c r="BZ476" t="s">
        <v>40784</v>
      </c>
      <c r="GM476" t="s">
        <v>34476</v>
      </c>
      <c r="GN476" t="s">
        <v>34476</v>
      </c>
      <c r="GO476" t="s">
        <v>34476</v>
      </c>
      <c r="GP476" t="s">
        <v>34476</v>
      </c>
      <c r="GQ476" t="s">
        <v>34476</v>
      </c>
      <c r="GR476" t="s">
        <v>34476</v>
      </c>
      <c r="GS476" t="s">
        <v>34476</v>
      </c>
      <c r="GT476" t="s">
        <v>34476</v>
      </c>
      <c r="GU476" t="s">
        <v>40785</v>
      </c>
      <c r="GV476" t="s">
        <v>34476</v>
      </c>
      <c r="GW476" t="s">
        <v>34476</v>
      </c>
      <c r="GX476" t="s">
        <v>34476</v>
      </c>
      <c r="GY476" t="s">
        <v>34476</v>
      </c>
      <c r="GZ476" t="s">
        <v>34476</v>
      </c>
      <c r="HA476" t="s">
        <v>34476</v>
      </c>
      <c r="HB476" t="s">
        <v>34476</v>
      </c>
      <c r="RD476" t="s">
        <v>40786</v>
      </c>
      <c r="RE476" t="s">
        <v>40787</v>
      </c>
    </row>
    <row r="477" spans="72:473" x14ac:dyDescent="0.3">
      <c r="BT477" t="s">
        <v>40784</v>
      </c>
      <c r="BZ477" t="s">
        <v>40788</v>
      </c>
      <c r="GM477" t="s">
        <v>34476</v>
      </c>
      <c r="GN477" t="s">
        <v>34476</v>
      </c>
      <c r="GO477" t="s">
        <v>34476</v>
      </c>
      <c r="GP477" t="s">
        <v>34476</v>
      </c>
      <c r="GQ477" t="s">
        <v>34476</v>
      </c>
      <c r="GR477" t="s">
        <v>34476</v>
      </c>
      <c r="GS477" t="s">
        <v>34476</v>
      </c>
      <c r="GT477" t="s">
        <v>34476</v>
      </c>
      <c r="GU477" t="s">
        <v>40789</v>
      </c>
      <c r="GV477" t="s">
        <v>34476</v>
      </c>
      <c r="GW477" t="s">
        <v>34476</v>
      </c>
      <c r="GX477" t="s">
        <v>34476</v>
      </c>
      <c r="GY477" t="s">
        <v>34476</v>
      </c>
      <c r="GZ477" t="s">
        <v>34476</v>
      </c>
      <c r="HA477" t="s">
        <v>34476</v>
      </c>
      <c r="HB477" t="s">
        <v>34476</v>
      </c>
      <c r="RD477" t="s">
        <v>40790</v>
      </c>
      <c r="RE477" t="s">
        <v>40791</v>
      </c>
    </row>
    <row r="478" spans="72:473" x14ac:dyDescent="0.3">
      <c r="BT478" t="s">
        <v>40788</v>
      </c>
      <c r="BZ478" t="s">
        <v>40792</v>
      </c>
      <c r="GM478" t="s">
        <v>34476</v>
      </c>
      <c r="GN478" t="s">
        <v>34476</v>
      </c>
      <c r="GO478" t="s">
        <v>34476</v>
      </c>
      <c r="GP478" t="s">
        <v>34476</v>
      </c>
      <c r="GQ478" t="s">
        <v>34476</v>
      </c>
      <c r="GR478" t="s">
        <v>34476</v>
      </c>
      <c r="GS478" t="s">
        <v>34476</v>
      </c>
      <c r="GT478" t="s">
        <v>34476</v>
      </c>
      <c r="GU478" t="s">
        <v>40793</v>
      </c>
      <c r="GV478" t="s">
        <v>34476</v>
      </c>
      <c r="GW478" t="s">
        <v>34476</v>
      </c>
      <c r="GX478" t="s">
        <v>34476</v>
      </c>
      <c r="GY478" t="s">
        <v>34476</v>
      </c>
      <c r="GZ478" t="s">
        <v>34476</v>
      </c>
      <c r="HA478" t="s">
        <v>34476</v>
      </c>
      <c r="HB478" t="s">
        <v>34476</v>
      </c>
      <c r="RD478" t="s">
        <v>40794</v>
      </c>
      <c r="RE478" t="s">
        <v>40795</v>
      </c>
    </row>
    <row r="479" spans="72:473" x14ac:dyDescent="0.3">
      <c r="BT479" t="s">
        <v>40792</v>
      </c>
      <c r="BZ479" t="s">
        <v>40796</v>
      </c>
      <c r="GM479" t="s">
        <v>34476</v>
      </c>
      <c r="GN479" t="s">
        <v>34476</v>
      </c>
      <c r="GO479" t="s">
        <v>34476</v>
      </c>
      <c r="GP479" t="s">
        <v>34476</v>
      </c>
      <c r="GQ479" t="s">
        <v>34476</v>
      </c>
      <c r="GR479" t="s">
        <v>34476</v>
      </c>
      <c r="GS479" t="s">
        <v>34476</v>
      </c>
      <c r="GT479" t="s">
        <v>34476</v>
      </c>
      <c r="GU479" t="s">
        <v>40797</v>
      </c>
      <c r="GV479" t="s">
        <v>34476</v>
      </c>
      <c r="GW479" t="s">
        <v>34476</v>
      </c>
      <c r="GX479" t="s">
        <v>34476</v>
      </c>
      <c r="GY479" t="s">
        <v>34476</v>
      </c>
      <c r="GZ479" t="s">
        <v>34476</v>
      </c>
      <c r="HA479" t="s">
        <v>34476</v>
      </c>
      <c r="HB479" t="s">
        <v>34476</v>
      </c>
      <c r="RD479" t="s">
        <v>40798</v>
      </c>
      <c r="RE479" t="s">
        <v>40799</v>
      </c>
    </row>
    <row r="480" spans="72:473" x14ac:dyDescent="0.3">
      <c r="BT480" t="s">
        <v>40796</v>
      </c>
      <c r="BZ480" t="s">
        <v>40800</v>
      </c>
      <c r="GM480" t="s">
        <v>34476</v>
      </c>
      <c r="GN480" t="s">
        <v>34476</v>
      </c>
      <c r="GO480" t="s">
        <v>34476</v>
      </c>
      <c r="GP480" t="s">
        <v>34476</v>
      </c>
      <c r="GQ480" t="s">
        <v>34476</v>
      </c>
      <c r="GR480" t="s">
        <v>34476</v>
      </c>
      <c r="GS480" t="s">
        <v>34476</v>
      </c>
      <c r="GT480" t="s">
        <v>34476</v>
      </c>
      <c r="GU480" t="s">
        <v>40801</v>
      </c>
      <c r="GV480" t="s">
        <v>34476</v>
      </c>
      <c r="GW480" t="s">
        <v>34476</v>
      </c>
      <c r="GX480" t="s">
        <v>34476</v>
      </c>
      <c r="GY480" t="s">
        <v>34476</v>
      </c>
      <c r="GZ480" t="s">
        <v>34476</v>
      </c>
      <c r="HA480" t="s">
        <v>34476</v>
      </c>
      <c r="HB480" t="s">
        <v>34476</v>
      </c>
      <c r="RD480" t="s">
        <v>40802</v>
      </c>
      <c r="RE480" t="s">
        <v>40803</v>
      </c>
    </row>
    <row r="481" spans="72:473" x14ac:dyDescent="0.3">
      <c r="BT481" t="s">
        <v>40800</v>
      </c>
      <c r="BZ481" t="s">
        <v>40804</v>
      </c>
      <c r="GM481" t="s">
        <v>34476</v>
      </c>
      <c r="GN481" t="s">
        <v>34476</v>
      </c>
      <c r="GO481" t="s">
        <v>34476</v>
      </c>
      <c r="GP481" t="s">
        <v>34476</v>
      </c>
      <c r="GQ481" t="s">
        <v>34476</v>
      </c>
      <c r="GR481" t="s">
        <v>34476</v>
      </c>
      <c r="GS481" t="s">
        <v>34476</v>
      </c>
      <c r="GT481" t="s">
        <v>34476</v>
      </c>
      <c r="GU481" t="s">
        <v>40805</v>
      </c>
      <c r="GV481" t="s">
        <v>34476</v>
      </c>
      <c r="GW481" t="s">
        <v>34476</v>
      </c>
      <c r="GX481" t="s">
        <v>34476</v>
      </c>
      <c r="GY481" t="s">
        <v>34476</v>
      </c>
      <c r="GZ481" t="s">
        <v>34476</v>
      </c>
      <c r="HA481" t="s">
        <v>34476</v>
      </c>
      <c r="HB481" t="s">
        <v>34476</v>
      </c>
      <c r="RD481" t="s">
        <v>40806</v>
      </c>
      <c r="RE481" t="s">
        <v>40807</v>
      </c>
    </row>
    <row r="482" spans="72:473" x14ac:dyDescent="0.3">
      <c r="BT482" t="s">
        <v>40804</v>
      </c>
      <c r="BZ482" t="s">
        <v>40808</v>
      </c>
      <c r="GM482" t="s">
        <v>34476</v>
      </c>
      <c r="GN482" t="s">
        <v>34476</v>
      </c>
      <c r="GO482" t="s">
        <v>34476</v>
      </c>
      <c r="GP482" t="s">
        <v>34476</v>
      </c>
      <c r="GQ482" t="s">
        <v>34476</v>
      </c>
      <c r="GR482" t="s">
        <v>34476</v>
      </c>
      <c r="GS482" t="s">
        <v>34476</v>
      </c>
      <c r="GT482" t="s">
        <v>34476</v>
      </c>
      <c r="GU482" t="s">
        <v>40809</v>
      </c>
      <c r="GV482" t="s">
        <v>34476</v>
      </c>
      <c r="GW482" t="s">
        <v>34476</v>
      </c>
      <c r="GX482" t="s">
        <v>34476</v>
      </c>
      <c r="GY482" t="s">
        <v>34476</v>
      </c>
      <c r="GZ482" t="s">
        <v>34476</v>
      </c>
      <c r="HA482" t="s">
        <v>34476</v>
      </c>
      <c r="HB482" t="s">
        <v>34476</v>
      </c>
      <c r="RD482" t="s">
        <v>40810</v>
      </c>
      <c r="RE482" t="s">
        <v>40811</v>
      </c>
    </row>
    <row r="483" spans="72:473" x14ac:dyDescent="0.3">
      <c r="BT483" t="s">
        <v>40808</v>
      </c>
      <c r="BZ483" t="s">
        <v>40812</v>
      </c>
      <c r="GM483" t="s">
        <v>34476</v>
      </c>
      <c r="GN483" t="s">
        <v>34476</v>
      </c>
      <c r="GO483" t="s">
        <v>34476</v>
      </c>
      <c r="GP483" t="s">
        <v>34476</v>
      </c>
      <c r="GQ483" t="s">
        <v>34476</v>
      </c>
      <c r="GR483" t="s">
        <v>34476</v>
      </c>
      <c r="GS483" t="s">
        <v>34476</v>
      </c>
      <c r="GT483" t="s">
        <v>34476</v>
      </c>
      <c r="GU483" t="s">
        <v>40813</v>
      </c>
      <c r="GV483" t="s">
        <v>34476</v>
      </c>
      <c r="GW483" t="s">
        <v>34476</v>
      </c>
      <c r="GX483" t="s">
        <v>34476</v>
      </c>
      <c r="GY483" t="s">
        <v>34476</v>
      </c>
      <c r="GZ483" t="s">
        <v>34476</v>
      </c>
      <c r="HA483" t="s">
        <v>34476</v>
      </c>
      <c r="HB483" t="s">
        <v>34476</v>
      </c>
      <c r="RD483" t="s">
        <v>40814</v>
      </c>
      <c r="RE483" t="s">
        <v>40815</v>
      </c>
    </row>
    <row r="484" spans="72:473" x14ac:dyDescent="0.3">
      <c r="BT484" t="s">
        <v>40812</v>
      </c>
      <c r="BZ484" t="s">
        <v>40816</v>
      </c>
      <c r="GM484" t="s">
        <v>34476</v>
      </c>
      <c r="GN484" t="s">
        <v>34476</v>
      </c>
      <c r="GO484" t="s">
        <v>34476</v>
      </c>
      <c r="GP484" t="s">
        <v>34476</v>
      </c>
      <c r="GQ484" t="s">
        <v>34476</v>
      </c>
      <c r="GR484" t="s">
        <v>34476</v>
      </c>
      <c r="GS484" t="s">
        <v>34476</v>
      </c>
      <c r="GT484" t="s">
        <v>34476</v>
      </c>
      <c r="GU484" t="s">
        <v>40817</v>
      </c>
      <c r="GV484" t="s">
        <v>34476</v>
      </c>
      <c r="GW484" t="s">
        <v>34476</v>
      </c>
      <c r="GX484" t="s">
        <v>34476</v>
      </c>
      <c r="GY484" t="s">
        <v>34476</v>
      </c>
      <c r="GZ484" t="s">
        <v>34476</v>
      </c>
      <c r="HA484" t="s">
        <v>34476</v>
      </c>
      <c r="HB484" t="s">
        <v>34476</v>
      </c>
      <c r="RD484" t="s">
        <v>40818</v>
      </c>
      <c r="RE484" t="s">
        <v>40819</v>
      </c>
    </row>
    <row r="485" spans="72:473" x14ac:dyDescent="0.3">
      <c r="BT485" t="s">
        <v>40816</v>
      </c>
      <c r="BZ485" t="s">
        <v>40820</v>
      </c>
      <c r="GM485" t="s">
        <v>34476</v>
      </c>
      <c r="GN485" t="s">
        <v>34476</v>
      </c>
      <c r="GO485" t="s">
        <v>34476</v>
      </c>
      <c r="GP485" t="s">
        <v>34476</v>
      </c>
      <c r="GQ485" t="s">
        <v>34476</v>
      </c>
      <c r="GR485" t="s">
        <v>34476</v>
      </c>
      <c r="GS485" t="s">
        <v>34476</v>
      </c>
      <c r="GT485" t="s">
        <v>34476</v>
      </c>
      <c r="GU485" t="s">
        <v>40821</v>
      </c>
      <c r="GV485" t="s">
        <v>34476</v>
      </c>
      <c r="GW485" t="s">
        <v>34476</v>
      </c>
      <c r="GX485" t="s">
        <v>34476</v>
      </c>
      <c r="GY485" t="s">
        <v>34476</v>
      </c>
      <c r="GZ485" t="s">
        <v>34476</v>
      </c>
      <c r="HA485" t="s">
        <v>34476</v>
      </c>
      <c r="HB485" t="s">
        <v>34476</v>
      </c>
      <c r="RD485" t="s">
        <v>40822</v>
      </c>
      <c r="RE485" t="s">
        <v>40823</v>
      </c>
    </row>
    <row r="486" spans="72:473" x14ac:dyDescent="0.3">
      <c r="BT486" t="s">
        <v>40820</v>
      </c>
      <c r="BZ486" t="s">
        <v>40824</v>
      </c>
      <c r="GM486" t="s">
        <v>34476</v>
      </c>
      <c r="GN486" t="s">
        <v>34476</v>
      </c>
      <c r="GO486" t="s">
        <v>34476</v>
      </c>
      <c r="GP486" t="s">
        <v>34476</v>
      </c>
      <c r="GQ486" t="s">
        <v>34476</v>
      </c>
      <c r="GR486" t="s">
        <v>34476</v>
      </c>
      <c r="GS486" t="s">
        <v>34476</v>
      </c>
      <c r="GT486" t="s">
        <v>34476</v>
      </c>
      <c r="GU486" t="s">
        <v>40825</v>
      </c>
      <c r="GV486" t="s">
        <v>34476</v>
      </c>
      <c r="GW486" t="s">
        <v>34476</v>
      </c>
      <c r="GX486" t="s">
        <v>34476</v>
      </c>
      <c r="GY486" t="s">
        <v>34476</v>
      </c>
      <c r="GZ486" t="s">
        <v>34476</v>
      </c>
      <c r="HA486" t="s">
        <v>34476</v>
      </c>
      <c r="HB486" t="s">
        <v>34476</v>
      </c>
      <c r="RD486" t="s">
        <v>40826</v>
      </c>
      <c r="RE486" t="s">
        <v>40827</v>
      </c>
    </row>
    <row r="487" spans="72:473" x14ac:dyDescent="0.3">
      <c r="BT487" t="s">
        <v>40824</v>
      </c>
      <c r="BZ487" t="s">
        <v>40828</v>
      </c>
      <c r="GM487" t="s">
        <v>34476</v>
      </c>
      <c r="GN487" t="s">
        <v>34476</v>
      </c>
      <c r="GO487" t="s">
        <v>34476</v>
      </c>
      <c r="GP487" t="s">
        <v>34476</v>
      </c>
      <c r="GQ487" t="s">
        <v>34476</v>
      </c>
      <c r="GR487" t="s">
        <v>34476</v>
      </c>
      <c r="GS487" t="s">
        <v>34476</v>
      </c>
      <c r="GT487" t="s">
        <v>34476</v>
      </c>
      <c r="GU487" t="s">
        <v>40829</v>
      </c>
      <c r="GV487" t="s">
        <v>34476</v>
      </c>
      <c r="GW487" t="s">
        <v>34476</v>
      </c>
      <c r="GX487" t="s">
        <v>34476</v>
      </c>
      <c r="GY487" t="s">
        <v>34476</v>
      </c>
      <c r="GZ487" t="s">
        <v>34476</v>
      </c>
      <c r="HA487" t="s">
        <v>34476</v>
      </c>
      <c r="HB487" t="s">
        <v>34476</v>
      </c>
      <c r="RD487" t="s">
        <v>40830</v>
      </c>
      <c r="RE487" t="s">
        <v>40831</v>
      </c>
    </row>
    <row r="488" spans="72:473" x14ac:dyDescent="0.3">
      <c r="BT488" t="s">
        <v>40828</v>
      </c>
      <c r="BZ488" t="s">
        <v>40832</v>
      </c>
      <c r="GM488" t="s">
        <v>34476</v>
      </c>
      <c r="GN488" t="s">
        <v>34476</v>
      </c>
      <c r="GO488" t="s">
        <v>34476</v>
      </c>
      <c r="GP488" t="s">
        <v>34476</v>
      </c>
      <c r="GQ488" t="s">
        <v>34476</v>
      </c>
      <c r="GR488" t="s">
        <v>34476</v>
      </c>
      <c r="GS488" t="s">
        <v>34476</v>
      </c>
      <c r="GT488" t="s">
        <v>34476</v>
      </c>
      <c r="GU488" t="s">
        <v>40833</v>
      </c>
      <c r="GV488" t="s">
        <v>34476</v>
      </c>
      <c r="GW488" t="s">
        <v>34476</v>
      </c>
      <c r="GX488" t="s">
        <v>34476</v>
      </c>
      <c r="GY488" t="s">
        <v>34476</v>
      </c>
      <c r="GZ488" t="s">
        <v>34476</v>
      </c>
      <c r="HA488" t="s">
        <v>34476</v>
      </c>
      <c r="HB488" t="s">
        <v>34476</v>
      </c>
      <c r="RD488" t="s">
        <v>40834</v>
      </c>
      <c r="RE488" t="s">
        <v>40835</v>
      </c>
    </row>
    <row r="489" spans="72:473" x14ac:dyDescent="0.3">
      <c r="BT489" t="s">
        <v>40832</v>
      </c>
      <c r="BZ489" t="s">
        <v>40836</v>
      </c>
      <c r="GM489" t="s">
        <v>34476</v>
      </c>
      <c r="GN489" t="s">
        <v>34476</v>
      </c>
      <c r="GO489" t="s">
        <v>34476</v>
      </c>
      <c r="GP489" t="s">
        <v>34476</v>
      </c>
      <c r="GQ489" t="s">
        <v>34476</v>
      </c>
      <c r="GR489" t="s">
        <v>34476</v>
      </c>
      <c r="GS489" t="s">
        <v>34476</v>
      </c>
      <c r="GT489" t="s">
        <v>34476</v>
      </c>
      <c r="GU489" t="s">
        <v>40837</v>
      </c>
      <c r="GV489" t="s">
        <v>34476</v>
      </c>
      <c r="GW489" t="s">
        <v>34476</v>
      </c>
      <c r="GX489" t="s">
        <v>34476</v>
      </c>
      <c r="GY489" t="s">
        <v>34476</v>
      </c>
      <c r="GZ489" t="s">
        <v>34476</v>
      </c>
      <c r="HA489" t="s">
        <v>34476</v>
      </c>
      <c r="HB489" t="s">
        <v>34476</v>
      </c>
      <c r="RD489" t="s">
        <v>40838</v>
      </c>
      <c r="RE489" t="s">
        <v>40839</v>
      </c>
    </row>
    <row r="490" spans="72:473" x14ac:dyDescent="0.3">
      <c r="BT490" t="s">
        <v>40836</v>
      </c>
      <c r="BZ490" t="s">
        <v>40840</v>
      </c>
      <c r="GM490" t="s">
        <v>34476</v>
      </c>
      <c r="GN490" t="s">
        <v>34476</v>
      </c>
      <c r="GO490" t="s">
        <v>34476</v>
      </c>
      <c r="GP490" t="s">
        <v>34476</v>
      </c>
      <c r="GQ490" t="s">
        <v>34476</v>
      </c>
      <c r="GR490" t="s">
        <v>34476</v>
      </c>
      <c r="GS490" t="s">
        <v>34476</v>
      </c>
      <c r="GT490" t="s">
        <v>34476</v>
      </c>
      <c r="GU490" t="s">
        <v>38350</v>
      </c>
      <c r="GV490" t="s">
        <v>34476</v>
      </c>
      <c r="GW490" t="s">
        <v>34476</v>
      </c>
      <c r="GX490" t="s">
        <v>34476</v>
      </c>
      <c r="GY490" t="s">
        <v>34476</v>
      </c>
      <c r="GZ490" t="s">
        <v>34476</v>
      </c>
      <c r="HA490" t="s">
        <v>34476</v>
      </c>
      <c r="HB490" t="s">
        <v>34476</v>
      </c>
      <c r="RD490" t="s">
        <v>40841</v>
      </c>
      <c r="RE490" t="s">
        <v>40842</v>
      </c>
    </row>
    <row r="491" spans="72:473" x14ac:dyDescent="0.3">
      <c r="BT491" t="s">
        <v>40840</v>
      </c>
      <c r="BZ491" t="s">
        <v>40843</v>
      </c>
      <c r="GM491" t="s">
        <v>34476</v>
      </c>
      <c r="GN491" t="s">
        <v>34476</v>
      </c>
      <c r="GO491" t="s">
        <v>34476</v>
      </c>
      <c r="GP491" t="s">
        <v>34476</v>
      </c>
      <c r="GQ491" t="s">
        <v>34476</v>
      </c>
      <c r="GR491" t="s">
        <v>34476</v>
      </c>
      <c r="GS491" t="s">
        <v>34476</v>
      </c>
      <c r="GT491" t="s">
        <v>34476</v>
      </c>
      <c r="GU491" t="s">
        <v>40844</v>
      </c>
      <c r="GV491" t="s">
        <v>34476</v>
      </c>
      <c r="GW491" t="s">
        <v>34476</v>
      </c>
      <c r="GX491" t="s">
        <v>34476</v>
      </c>
      <c r="GY491" t="s">
        <v>34476</v>
      </c>
      <c r="GZ491" t="s">
        <v>34476</v>
      </c>
      <c r="HA491" t="s">
        <v>34476</v>
      </c>
      <c r="HB491" t="s">
        <v>34476</v>
      </c>
      <c r="RD491" t="s">
        <v>40845</v>
      </c>
      <c r="RE491" t="s">
        <v>40846</v>
      </c>
    </row>
    <row r="492" spans="72:473" x14ac:dyDescent="0.3">
      <c r="BT492" t="s">
        <v>40843</v>
      </c>
      <c r="BZ492" t="s">
        <v>40847</v>
      </c>
      <c r="GM492" t="s">
        <v>34476</v>
      </c>
      <c r="GN492" t="s">
        <v>34476</v>
      </c>
      <c r="GO492" t="s">
        <v>34476</v>
      </c>
      <c r="GP492" t="s">
        <v>34476</v>
      </c>
      <c r="GQ492" t="s">
        <v>34476</v>
      </c>
      <c r="GR492" t="s">
        <v>34476</v>
      </c>
      <c r="GS492" t="s">
        <v>34476</v>
      </c>
      <c r="GT492" t="s">
        <v>34476</v>
      </c>
      <c r="GU492" t="s">
        <v>40848</v>
      </c>
      <c r="GV492" t="s">
        <v>34476</v>
      </c>
      <c r="GW492" t="s">
        <v>34476</v>
      </c>
      <c r="GX492" t="s">
        <v>34476</v>
      </c>
      <c r="GY492" t="s">
        <v>34476</v>
      </c>
      <c r="GZ492" t="s">
        <v>34476</v>
      </c>
      <c r="HA492" t="s">
        <v>34476</v>
      </c>
      <c r="HB492" t="s">
        <v>34476</v>
      </c>
      <c r="RD492" t="s">
        <v>40849</v>
      </c>
      <c r="RE492" t="s">
        <v>40850</v>
      </c>
    </row>
    <row r="493" spans="72:473" x14ac:dyDescent="0.3">
      <c r="BT493" t="s">
        <v>40847</v>
      </c>
      <c r="BZ493" t="s">
        <v>40851</v>
      </c>
      <c r="GM493" t="s">
        <v>34476</v>
      </c>
      <c r="GN493" t="s">
        <v>34476</v>
      </c>
      <c r="GO493" t="s">
        <v>34476</v>
      </c>
      <c r="GP493" t="s">
        <v>34476</v>
      </c>
      <c r="GQ493" t="s">
        <v>34476</v>
      </c>
      <c r="GR493" t="s">
        <v>34476</v>
      </c>
      <c r="GS493" t="s">
        <v>34476</v>
      </c>
      <c r="GT493" t="s">
        <v>34476</v>
      </c>
      <c r="GU493" t="s">
        <v>40852</v>
      </c>
      <c r="GV493" t="s">
        <v>34476</v>
      </c>
      <c r="GW493" t="s">
        <v>34476</v>
      </c>
      <c r="GX493" t="s">
        <v>34476</v>
      </c>
      <c r="GY493" t="s">
        <v>34476</v>
      </c>
      <c r="GZ493" t="s">
        <v>34476</v>
      </c>
      <c r="HA493" t="s">
        <v>34476</v>
      </c>
      <c r="HB493" t="s">
        <v>34476</v>
      </c>
      <c r="RD493" t="s">
        <v>40853</v>
      </c>
      <c r="RE493" t="s">
        <v>40854</v>
      </c>
    </row>
    <row r="494" spans="72:473" x14ac:dyDescent="0.3">
      <c r="BT494" t="s">
        <v>40851</v>
      </c>
      <c r="BZ494" t="s">
        <v>40855</v>
      </c>
      <c r="GM494" t="s">
        <v>34476</v>
      </c>
      <c r="GN494" t="s">
        <v>34476</v>
      </c>
      <c r="GO494" t="s">
        <v>34476</v>
      </c>
      <c r="GP494" t="s">
        <v>34476</v>
      </c>
      <c r="GQ494" t="s">
        <v>34476</v>
      </c>
      <c r="GR494" t="s">
        <v>34476</v>
      </c>
      <c r="GS494" t="s">
        <v>34476</v>
      </c>
      <c r="GT494" t="s">
        <v>34476</v>
      </c>
      <c r="GU494" t="s">
        <v>40856</v>
      </c>
      <c r="GV494" t="s">
        <v>34476</v>
      </c>
      <c r="GW494" t="s">
        <v>34476</v>
      </c>
      <c r="GX494" t="s">
        <v>34476</v>
      </c>
      <c r="GY494" t="s">
        <v>34476</v>
      </c>
      <c r="GZ494" t="s">
        <v>34476</v>
      </c>
      <c r="HA494" t="s">
        <v>34476</v>
      </c>
      <c r="HB494" t="s">
        <v>34476</v>
      </c>
      <c r="RD494" t="s">
        <v>40857</v>
      </c>
      <c r="RE494" t="s">
        <v>40858</v>
      </c>
    </row>
    <row r="495" spans="72:473" x14ac:dyDescent="0.3">
      <c r="BT495" t="s">
        <v>40855</v>
      </c>
      <c r="BZ495" t="s">
        <v>40859</v>
      </c>
      <c r="GM495" t="s">
        <v>34476</v>
      </c>
      <c r="GN495" t="s">
        <v>34476</v>
      </c>
      <c r="GO495" t="s">
        <v>34476</v>
      </c>
      <c r="GP495" t="s">
        <v>34476</v>
      </c>
      <c r="GQ495" t="s">
        <v>34476</v>
      </c>
      <c r="GR495" t="s">
        <v>34476</v>
      </c>
      <c r="GS495" t="s">
        <v>34476</v>
      </c>
      <c r="GT495" t="s">
        <v>34476</v>
      </c>
      <c r="GU495" t="s">
        <v>40860</v>
      </c>
      <c r="GV495" t="s">
        <v>34476</v>
      </c>
      <c r="GW495" t="s">
        <v>34476</v>
      </c>
      <c r="GX495" t="s">
        <v>34476</v>
      </c>
      <c r="GY495" t="s">
        <v>34476</v>
      </c>
      <c r="GZ495" t="s">
        <v>34476</v>
      </c>
      <c r="HA495" t="s">
        <v>34476</v>
      </c>
      <c r="HB495" t="s">
        <v>34476</v>
      </c>
      <c r="RD495" t="s">
        <v>40861</v>
      </c>
      <c r="RE495" t="s">
        <v>40862</v>
      </c>
    </row>
    <row r="496" spans="72:473" x14ac:dyDescent="0.3">
      <c r="BT496" t="s">
        <v>40859</v>
      </c>
      <c r="BZ496" t="s">
        <v>40863</v>
      </c>
      <c r="GM496" t="s">
        <v>34476</v>
      </c>
      <c r="GN496" t="s">
        <v>34476</v>
      </c>
      <c r="GO496" t="s">
        <v>34476</v>
      </c>
      <c r="GP496" t="s">
        <v>34476</v>
      </c>
      <c r="GQ496" t="s">
        <v>34476</v>
      </c>
      <c r="GR496" t="s">
        <v>34476</v>
      </c>
      <c r="GS496" t="s">
        <v>34476</v>
      </c>
      <c r="GT496" t="s">
        <v>34476</v>
      </c>
      <c r="GU496" t="s">
        <v>40864</v>
      </c>
      <c r="GV496" t="s">
        <v>34476</v>
      </c>
      <c r="GW496" t="s">
        <v>34476</v>
      </c>
      <c r="GX496" t="s">
        <v>34476</v>
      </c>
      <c r="GY496" t="s">
        <v>34476</v>
      </c>
      <c r="GZ496" t="s">
        <v>34476</v>
      </c>
      <c r="HA496" t="s">
        <v>34476</v>
      </c>
      <c r="HB496" t="s">
        <v>34476</v>
      </c>
      <c r="RD496" t="s">
        <v>40865</v>
      </c>
      <c r="RE496" t="s">
        <v>40866</v>
      </c>
    </row>
    <row r="497" spans="72:473" x14ac:dyDescent="0.3">
      <c r="BT497" t="s">
        <v>40863</v>
      </c>
      <c r="BZ497" t="s">
        <v>40867</v>
      </c>
      <c r="GM497" t="s">
        <v>34476</v>
      </c>
      <c r="GN497" t="s">
        <v>34476</v>
      </c>
      <c r="GO497" t="s">
        <v>34476</v>
      </c>
      <c r="GP497" t="s">
        <v>34476</v>
      </c>
      <c r="GQ497" t="s">
        <v>34476</v>
      </c>
      <c r="GR497" t="s">
        <v>34476</v>
      </c>
      <c r="GS497" t="s">
        <v>34476</v>
      </c>
      <c r="GT497" t="s">
        <v>34476</v>
      </c>
      <c r="GU497" t="s">
        <v>40868</v>
      </c>
      <c r="GV497" t="s">
        <v>34476</v>
      </c>
      <c r="GW497" t="s">
        <v>34476</v>
      </c>
      <c r="GX497" t="s">
        <v>34476</v>
      </c>
      <c r="GY497" t="s">
        <v>34476</v>
      </c>
      <c r="GZ497" t="s">
        <v>34476</v>
      </c>
      <c r="HA497" t="s">
        <v>34476</v>
      </c>
      <c r="HB497" t="s">
        <v>34476</v>
      </c>
      <c r="RD497" t="s">
        <v>40869</v>
      </c>
      <c r="RE497" t="s">
        <v>40870</v>
      </c>
    </row>
    <row r="498" spans="72:473" x14ac:dyDescent="0.3">
      <c r="BT498" t="s">
        <v>40867</v>
      </c>
      <c r="BZ498" t="s">
        <v>40871</v>
      </c>
      <c r="GM498" t="s">
        <v>34476</v>
      </c>
      <c r="GN498" t="s">
        <v>34476</v>
      </c>
      <c r="GO498" t="s">
        <v>34476</v>
      </c>
      <c r="GP498" t="s">
        <v>34476</v>
      </c>
      <c r="GQ498" t="s">
        <v>34476</v>
      </c>
      <c r="GR498" t="s">
        <v>34476</v>
      </c>
      <c r="GS498" t="s">
        <v>34476</v>
      </c>
      <c r="GT498" t="s">
        <v>34476</v>
      </c>
      <c r="GU498" t="s">
        <v>40872</v>
      </c>
      <c r="GV498" t="s">
        <v>34476</v>
      </c>
      <c r="GW498" t="s">
        <v>34476</v>
      </c>
      <c r="GX498" t="s">
        <v>34476</v>
      </c>
      <c r="GY498" t="s">
        <v>34476</v>
      </c>
      <c r="GZ498" t="s">
        <v>34476</v>
      </c>
      <c r="HA498" t="s">
        <v>34476</v>
      </c>
      <c r="HB498" t="s">
        <v>34476</v>
      </c>
      <c r="RD498" t="s">
        <v>40873</v>
      </c>
      <c r="RE498" t="s">
        <v>40874</v>
      </c>
    </row>
    <row r="499" spans="72:473" x14ac:dyDescent="0.3">
      <c r="BT499" t="s">
        <v>40871</v>
      </c>
      <c r="BZ499" t="s">
        <v>40875</v>
      </c>
      <c r="GM499" t="s">
        <v>34476</v>
      </c>
      <c r="GN499" t="s">
        <v>34476</v>
      </c>
      <c r="GO499" t="s">
        <v>34476</v>
      </c>
      <c r="GP499" t="s">
        <v>34476</v>
      </c>
      <c r="GQ499" t="s">
        <v>34476</v>
      </c>
      <c r="GR499" t="s">
        <v>34476</v>
      </c>
      <c r="GS499" t="s">
        <v>34476</v>
      </c>
      <c r="GT499" t="s">
        <v>34476</v>
      </c>
      <c r="GU499" t="s">
        <v>40876</v>
      </c>
      <c r="GV499" t="s">
        <v>34476</v>
      </c>
      <c r="GW499" t="s">
        <v>34476</v>
      </c>
      <c r="GX499" t="s">
        <v>34476</v>
      </c>
      <c r="GY499" t="s">
        <v>34476</v>
      </c>
      <c r="GZ499" t="s">
        <v>34476</v>
      </c>
      <c r="HA499" t="s">
        <v>34476</v>
      </c>
      <c r="HB499" t="s">
        <v>34476</v>
      </c>
      <c r="RD499" t="s">
        <v>40877</v>
      </c>
      <c r="RE499" t="s">
        <v>40878</v>
      </c>
    </row>
    <row r="500" spans="72:473" x14ac:dyDescent="0.3">
      <c r="BT500" t="s">
        <v>40875</v>
      </c>
      <c r="BZ500" t="s">
        <v>40879</v>
      </c>
      <c r="GM500" t="s">
        <v>34476</v>
      </c>
      <c r="GN500" t="s">
        <v>34476</v>
      </c>
      <c r="GO500" t="s">
        <v>34476</v>
      </c>
      <c r="GP500" t="s">
        <v>34476</v>
      </c>
      <c r="GQ500" t="s">
        <v>34476</v>
      </c>
      <c r="GR500" t="s">
        <v>34476</v>
      </c>
      <c r="GS500" t="s">
        <v>34476</v>
      </c>
      <c r="GT500" t="s">
        <v>34476</v>
      </c>
      <c r="GU500" t="s">
        <v>40880</v>
      </c>
      <c r="GV500" t="s">
        <v>34476</v>
      </c>
      <c r="GW500" t="s">
        <v>34476</v>
      </c>
      <c r="GX500" t="s">
        <v>34476</v>
      </c>
      <c r="GY500" t="s">
        <v>34476</v>
      </c>
      <c r="GZ500" t="s">
        <v>34476</v>
      </c>
      <c r="HA500" t="s">
        <v>34476</v>
      </c>
      <c r="HB500" t="s">
        <v>34476</v>
      </c>
      <c r="RD500" t="s">
        <v>40881</v>
      </c>
      <c r="RE500" t="s">
        <v>40882</v>
      </c>
    </row>
    <row r="501" spans="72:473" x14ac:dyDescent="0.3">
      <c r="BT501" t="s">
        <v>40879</v>
      </c>
      <c r="BZ501" t="s">
        <v>40883</v>
      </c>
      <c r="GM501" t="s">
        <v>34476</v>
      </c>
      <c r="GN501" t="s">
        <v>34476</v>
      </c>
      <c r="GO501" t="s">
        <v>34476</v>
      </c>
      <c r="GP501" t="s">
        <v>34476</v>
      </c>
      <c r="GQ501" t="s">
        <v>34476</v>
      </c>
      <c r="GR501" t="s">
        <v>34476</v>
      </c>
      <c r="GS501" t="s">
        <v>34476</v>
      </c>
      <c r="GT501" t="s">
        <v>34476</v>
      </c>
      <c r="GU501" t="s">
        <v>40884</v>
      </c>
      <c r="GV501" t="s">
        <v>34476</v>
      </c>
      <c r="GW501" t="s">
        <v>34476</v>
      </c>
      <c r="GX501" t="s">
        <v>34476</v>
      </c>
      <c r="GY501" t="s">
        <v>34476</v>
      </c>
      <c r="GZ501" t="s">
        <v>34476</v>
      </c>
      <c r="HA501" t="s">
        <v>34476</v>
      </c>
      <c r="HB501" t="s">
        <v>34476</v>
      </c>
      <c r="RD501" t="s">
        <v>40885</v>
      </c>
      <c r="RE501" t="s">
        <v>40886</v>
      </c>
    </row>
    <row r="502" spans="72:473" x14ac:dyDescent="0.3">
      <c r="BT502" t="s">
        <v>40883</v>
      </c>
      <c r="BZ502" t="s">
        <v>40887</v>
      </c>
      <c r="GM502" t="s">
        <v>34476</v>
      </c>
      <c r="GN502" t="s">
        <v>34476</v>
      </c>
      <c r="GO502" t="s">
        <v>34476</v>
      </c>
      <c r="GP502" t="s">
        <v>34476</v>
      </c>
      <c r="GQ502" t="s">
        <v>34476</v>
      </c>
      <c r="GR502" t="s">
        <v>34476</v>
      </c>
      <c r="GS502" t="s">
        <v>34476</v>
      </c>
      <c r="GT502" t="s">
        <v>34476</v>
      </c>
      <c r="GU502" t="s">
        <v>40888</v>
      </c>
      <c r="GV502" t="s">
        <v>34476</v>
      </c>
      <c r="GW502" t="s">
        <v>34476</v>
      </c>
      <c r="GX502" t="s">
        <v>34476</v>
      </c>
      <c r="GY502" t="s">
        <v>34476</v>
      </c>
      <c r="GZ502" t="s">
        <v>34476</v>
      </c>
      <c r="HA502" t="s">
        <v>34476</v>
      </c>
      <c r="HB502" t="s">
        <v>34476</v>
      </c>
      <c r="RD502" t="s">
        <v>40889</v>
      </c>
      <c r="RE502" t="s">
        <v>40890</v>
      </c>
    </row>
    <row r="503" spans="72:473" x14ac:dyDescent="0.3">
      <c r="BT503" t="s">
        <v>40887</v>
      </c>
      <c r="BZ503" t="s">
        <v>40891</v>
      </c>
      <c r="GM503" t="s">
        <v>34476</v>
      </c>
      <c r="GN503" t="s">
        <v>34476</v>
      </c>
      <c r="GO503" t="s">
        <v>34476</v>
      </c>
      <c r="GP503" t="s">
        <v>34476</v>
      </c>
      <c r="GQ503" t="s">
        <v>34476</v>
      </c>
      <c r="GR503" t="s">
        <v>34476</v>
      </c>
      <c r="GS503" t="s">
        <v>34476</v>
      </c>
      <c r="GT503" t="s">
        <v>34476</v>
      </c>
      <c r="GU503" t="s">
        <v>40892</v>
      </c>
      <c r="GV503" t="s">
        <v>34476</v>
      </c>
      <c r="GW503" t="s">
        <v>34476</v>
      </c>
      <c r="GX503" t="s">
        <v>34476</v>
      </c>
      <c r="GY503" t="s">
        <v>34476</v>
      </c>
      <c r="GZ503" t="s">
        <v>34476</v>
      </c>
      <c r="HA503" t="s">
        <v>34476</v>
      </c>
      <c r="HB503" t="s">
        <v>34476</v>
      </c>
      <c r="RD503" t="s">
        <v>40893</v>
      </c>
      <c r="RE503" t="s">
        <v>40894</v>
      </c>
    </row>
    <row r="504" spans="72:473" x14ac:dyDescent="0.3">
      <c r="BT504" t="s">
        <v>40891</v>
      </c>
      <c r="BZ504" t="s">
        <v>40895</v>
      </c>
      <c r="GM504" t="s">
        <v>34476</v>
      </c>
      <c r="GN504" t="s">
        <v>34476</v>
      </c>
      <c r="GO504" t="s">
        <v>34476</v>
      </c>
      <c r="GP504" t="s">
        <v>34476</v>
      </c>
      <c r="GQ504" t="s">
        <v>34476</v>
      </c>
      <c r="GR504" t="s">
        <v>34476</v>
      </c>
      <c r="GS504" t="s">
        <v>34476</v>
      </c>
      <c r="GT504" t="s">
        <v>34476</v>
      </c>
      <c r="GU504" t="s">
        <v>40896</v>
      </c>
      <c r="GV504" t="s">
        <v>34476</v>
      </c>
      <c r="GW504" t="s">
        <v>34476</v>
      </c>
      <c r="GX504" t="s">
        <v>34476</v>
      </c>
      <c r="GY504" t="s">
        <v>34476</v>
      </c>
      <c r="GZ504" t="s">
        <v>34476</v>
      </c>
      <c r="HA504" t="s">
        <v>34476</v>
      </c>
      <c r="HB504" t="s">
        <v>34476</v>
      </c>
      <c r="RD504" t="s">
        <v>40897</v>
      </c>
      <c r="RE504" t="s">
        <v>40898</v>
      </c>
    </row>
    <row r="505" spans="72:473" x14ac:dyDescent="0.3">
      <c r="BT505" t="s">
        <v>40895</v>
      </c>
      <c r="BZ505" t="s">
        <v>40899</v>
      </c>
      <c r="GM505" t="s">
        <v>34476</v>
      </c>
      <c r="GN505" t="s">
        <v>34476</v>
      </c>
      <c r="GO505" t="s">
        <v>34476</v>
      </c>
      <c r="GP505" t="s">
        <v>34476</v>
      </c>
      <c r="GQ505" t="s">
        <v>34476</v>
      </c>
      <c r="GR505" t="s">
        <v>34476</v>
      </c>
      <c r="GS505" t="s">
        <v>34476</v>
      </c>
      <c r="GT505" t="s">
        <v>34476</v>
      </c>
      <c r="GU505" t="s">
        <v>40900</v>
      </c>
      <c r="GV505" t="s">
        <v>34476</v>
      </c>
      <c r="GW505" t="s">
        <v>34476</v>
      </c>
      <c r="GX505" t="s">
        <v>34476</v>
      </c>
      <c r="GY505" t="s">
        <v>34476</v>
      </c>
      <c r="GZ505" t="s">
        <v>34476</v>
      </c>
      <c r="HA505" t="s">
        <v>34476</v>
      </c>
      <c r="HB505" t="s">
        <v>34476</v>
      </c>
      <c r="RD505" t="s">
        <v>40901</v>
      </c>
      <c r="RE505" t="s">
        <v>40902</v>
      </c>
    </row>
    <row r="506" spans="72:473" x14ac:dyDescent="0.3">
      <c r="BT506" t="s">
        <v>40899</v>
      </c>
      <c r="BZ506" t="s">
        <v>40903</v>
      </c>
      <c r="GM506" t="s">
        <v>34476</v>
      </c>
      <c r="GN506" t="s">
        <v>34476</v>
      </c>
      <c r="GO506" t="s">
        <v>34476</v>
      </c>
      <c r="GP506" t="s">
        <v>34476</v>
      </c>
      <c r="GQ506" t="s">
        <v>34476</v>
      </c>
      <c r="GR506" t="s">
        <v>34476</v>
      </c>
      <c r="GS506" t="s">
        <v>34476</v>
      </c>
      <c r="GT506" t="s">
        <v>34476</v>
      </c>
      <c r="GU506" t="s">
        <v>40904</v>
      </c>
      <c r="GV506" t="s">
        <v>34476</v>
      </c>
      <c r="GW506" t="s">
        <v>34476</v>
      </c>
      <c r="GX506" t="s">
        <v>34476</v>
      </c>
      <c r="GY506" t="s">
        <v>34476</v>
      </c>
      <c r="GZ506" t="s">
        <v>34476</v>
      </c>
      <c r="HA506" t="s">
        <v>34476</v>
      </c>
      <c r="HB506" t="s">
        <v>34476</v>
      </c>
      <c r="RD506" t="s">
        <v>40905</v>
      </c>
      <c r="RE506" t="s">
        <v>40906</v>
      </c>
    </row>
    <row r="507" spans="72:473" x14ac:dyDescent="0.3">
      <c r="BT507" t="s">
        <v>40903</v>
      </c>
      <c r="BZ507" t="s">
        <v>40907</v>
      </c>
      <c r="GM507" t="s">
        <v>34476</v>
      </c>
      <c r="GN507" t="s">
        <v>34476</v>
      </c>
      <c r="GO507" t="s">
        <v>34476</v>
      </c>
      <c r="GP507" t="s">
        <v>34476</v>
      </c>
      <c r="GQ507" t="s">
        <v>34476</v>
      </c>
      <c r="GR507" t="s">
        <v>34476</v>
      </c>
      <c r="GS507" t="s">
        <v>34476</v>
      </c>
      <c r="GT507" t="s">
        <v>34476</v>
      </c>
      <c r="GU507" t="s">
        <v>40908</v>
      </c>
      <c r="GV507" t="s">
        <v>34476</v>
      </c>
      <c r="GW507" t="s">
        <v>34476</v>
      </c>
      <c r="GX507" t="s">
        <v>34476</v>
      </c>
      <c r="GY507" t="s">
        <v>34476</v>
      </c>
      <c r="GZ507" t="s">
        <v>34476</v>
      </c>
      <c r="HA507" t="s">
        <v>34476</v>
      </c>
      <c r="HB507" t="s">
        <v>34476</v>
      </c>
      <c r="RD507" t="s">
        <v>40909</v>
      </c>
      <c r="RE507" t="s">
        <v>40910</v>
      </c>
    </row>
    <row r="508" spans="72:473" x14ac:dyDescent="0.3">
      <c r="BT508" t="s">
        <v>40907</v>
      </c>
      <c r="BZ508" t="s">
        <v>40911</v>
      </c>
      <c r="GM508" t="s">
        <v>34476</v>
      </c>
      <c r="GN508" t="s">
        <v>34476</v>
      </c>
      <c r="GO508" t="s">
        <v>34476</v>
      </c>
      <c r="GP508" t="s">
        <v>34476</v>
      </c>
      <c r="GQ508" t="s">
        <v>34476</v>
      </c>
      <c r="GR508" t="s">
        <v>34476</v>
      </c>
      <c r="GS508" t="s">
        <v>34476</v>
      </c>
      <c r="GT508" t="s">
        <v>34476</v>
      </c>
      <c r="GU508" t="s">
        <v>38318</v>
      </c>
      <c r="GV508" t="s">
        <v>34476</v>
      </c>
      <c r="GW508" t="s">
        <v>34476</v>
      </c>
      <c r="GX508" t="s">
        <v>34476</v>
      </c>
      <c r="GY508" t="s">
        <v>34476</v>
      </c>
      <c r="GZ508" t="s">
        <v>34476</v>
      </c>
      <c r="HA508" t="s">
        <v>34476</v>
      </c>
      <c r="HB508" t="s">
        <v>34476</v>
      </c>
      <c r="RD508" t="s">
        <v>40912</v>
      </c>
      <c r="RE508" t="s">
        <v>40913</v>
      </c>
    </row>
    <row r="509" spans="72:473" x14ac:dyDescent="0.3">
      <c r="BT509" t="s">
        <v>40911</v>
      </c>
      <c r="BZ509" t="s">
        <v>40914</v>
      </c>
      <c r="GM509" t="s">
        <v>34476</v>
      </c>
      <c r="GN509" t="s">
        <v>34476</v>
      </c>
      <c r="GO509" t="s">
        <v>34476</v>
      </c>
      <c r="GP509" t="s">
        <v>34476</v>
      </c>
      <c r="GQ509" t="s">
        <v>34476</v>
      </c>
      <c r="GR509" t="s">
        <v>34476</v>
      </c>
      <c r="GS509" t="s">
        <v>34476</v>
      </c>
      <c r="GT509" t="s">
        <v>34476</v>
      </c>
      <c r="GU509" t="s">
        <v>40915</v>
      </c>
      <c r="GV509" t="s">
        <v>34476</v>
      </c>
      <c r="GW509" t="s">
        <v>34476</v>
      </c>
      <c r="GX509" t="s">
        <v>34476</v>
      </c>
      <c r="GY509" t="s">
        <v>34476</v>
      </c>
      <c r="GZ509" t="s">
        <v>34476</v>
      </c>
      <c r="HA509" t="s">
        <v>34476</v>
      </c>
      <c r="HB509" t="s">
        <v>34476</v>
      </c>
      <c r="RD509" t="s">
        <v>40916</v>
      </c>
      <c r="RE509" t="s">
        <v>35808</v>
      </c>
    </row>
    <row r="510" spans="72:473" x14ac:dyDescent="0.3">
      <c r="BT510" t="s">
        <v>40914</v>
      </c>
      <c r="BZ510" t="s">
        <v>40917</v>
      </c>
      <c r="GM510" t="s">
        <v>34476</v>
      </c>
      <c r="GN510" t="s">
        <v>34476</v>
      </c>
      <c r="GO510" t="s">
        <v>34476</v>
      </c>
      <c r="GP510" t="s">
        <v>34476</v>
      </c>
      <c r="GQ510" t="s">
        <v>34476</v>
      </c>
      <c r="GR510" t="s">
        <v>34476</v>
      </c>
      <c r="GS510" t="s">
        <v>34476</v>
      </c>
      <c r="GT510" t="s">
        <v>34476</v>
      </c>
      <c r="GU510" t="s">
        <v>40918</v>
      </c>
      <c r="GV510" t="s">
        <v>34476</v>
      </c>
      <c r="GW510" t="s">
        <v>34476</v>
      </c>
      <c r="GX510" t="s">
        <v>34476</v>
      </c>
      <c r="GY510" t="s">
        <v>34476</v>
      </c>
      <c r="GZ510" t="s">
        <v>34476</v>
      </c>
      <c r="HA510" t="s">
        <v>34476</v>
      </c>
      <c r="HB510" t="s">
        <v>34476</v>
      </c>
      <c r="RD510" t="s">
        <v>40919</v>
      </c>
      <c r="RE510" t="s">
        <v>40920</v>
      </c>
    </row>
    <row r="511" spans="72:473" x14ac:dyDescent="0.3">
      <c r="BT511" t="s">
        <v>40917</v>
      </c>
      <c r="BZ511" t="s">
        <v>40921</v>
      </c>
      <c r="GM511" t="s">
        <v>34476</v>
      </c>
      <c r="GN511" t="s">
        <v>34476</v>
      </c>
      <c r="GO511" t="s">
        <v>34476</v>
      </c>
      <c r="GP511" t="s">
        <v>34476</v>
      </c>
      <c r="GQ511" t="s">
        <v>34476</v>
      </c>
      <c r="GR511" t="s">
        <v>34476</v>
      </c>
      <c r="GS511" t="s">
        <v>34476</v>
      </c>
      <c r="GT511" t="s">
        <v>34476</v>
      </c>
      <c r="GU511" t="s">
        <v>40922</v>
      </c>
      <c r="GV511" t="s">
        <v>34476</v>
      </c>
      <c r="GW511" t="s">
        <v>34476</v>
      </c>
      <c r="GX511" t="s">
        <v>34476</v>
      </c>
      <c r="GY511" t="s">
        <v>34476</v>
      </c>
      <c r="GZ511" t="s">
        <v>34476</v>
      </c>
      <c r="HA511" t="s">
        <v>34476</v>
      </c>
      <c r="HB511" t="s">
        <v>34476</v>
      </c>
      <c r="RD511" t="s">
        <v>40923</v>
      </c>
      <c r="RE511" t="s">
        <v>40924</v>
      </c>
    </row>
    <row r="512" spans="72:473" x14ac:dyDescent="0.3">
      <c r="BT512" t="s">
        <v>40921</v>
      </c>
      <c r="BZ512" t="s">
        <v>40925</v>
      </c>
      <c r="GM512" t="s">
        <v>34476</v>
      </c>
      <c r="GN512" t="s">
        <v>34476</v>
      </c>
      <c r="GO512" t="s">
        <v>34476</v>
      </c>
      <c r="GP512" t="s">
        <v>34476</v>
      </c>
      <c r="GQ512" t="s">
        <v>34476</v>
      </c>
      <c r="GR512" t="s">
        <v>34476</v>
      </c>
      <c r="GS512" t="s">
        <v>34476</v>
      </c>
      <c r="GT512" t="s">
        <v>34476</v>
      </c>
      <c r="GU512" t="s">
        <v>40926</v>
      </c>
      <c r="GV512" t="s">
        <v>34476</v>
      </c>
      <c r="GW512" t="s">
        <v>34476</v>
      </c>
      <c r="GX512" t="s">
        <v>34476</v>
      </c>
      <c r="GY512" t="s">
        <v>34476</v>
      </c>
      <c r="GZ512" t="s">
        <v>34476</v>
      </c>
      <c r="HA512" t="s">
        <v>34476</v>
      </c>
      <c r="HB512" t="s">
        <v>34476</v>
      </c>
      <c r="RD512" t="s">
        <v>40927</v>
      </c>
      <c r="RE512" t="s">
        <v>40928</v>
      </c>
    </row>
    <row r="513" spans="72:473" x14ac:dyDescent="0.3">
      <c r="BT513" t="s">
        <v>40925</v>
      </c>
      <c r="BZ513" t="s">
        <v>40929</v>
      </c>
      <c r="GM513" t="s">
        <v>34476</v>
      </c>
      <c r="GN513" t="s">
        <v>34476</v>
      </c>
      <c r="GO513" t="s">
        <v>34476</v>
      </c>
      <c r="GP513" t="s">
        <v>34476</v>
      </c>
      <c r="GQ513" t="s">
        <v>34476</v>
      </c>
      <c r="GR513" t="s">
        <v>34476</v>
      </c>
      <c r="GS513" t="s">
        <v>34476</v>
      </c>
      <c r="GT513" t="s">
        <v>34476</v>
      </c>
      <c r="GU513" t="s">
        <v>40930</v>
      </c>
      <c r="GV513" t="s">
        <v>34476</v>
      </c>
      <c r="GW513" t="s">
        <v>34476</v>
      </c>
      <c r="GX513" t="s">
        <v>34476</v>
      </c>
      <c r="GY513" t="s">
        <v>34476</v>
      </c>
      <c r="GZ513" t="s">
        <v>34476</v>
      </c>
      <c r="HA513" t="s">
        <v>34476</v>
      </c>
      <c r="HB513" t="s">
        <v>34476</v>
      </c>
      <c r="RD513" t="s">
        <v>40931</v>
      </c>
      <c r="RE513" t="s">
        <v>40932</v>
      </c>
    </row>
    <row r="514" spans="72:473" x14ac:dyDescent="0.3">
      <c r="BT514" t="s">
        <v>40929</v>
      </c>
      <c r="GM514" t="s">
        <v>34476</v>
      </c>
      <c r="GN514" t="s">
        <v>34476</v>
      </c>
      <c r="GO514" t="s">
        <v>34476</v>
      </c>
      <c r="GP514" t="s">
        <v>34476</v>
      </c>
      <c r="GQ514" t="s">
        <v>34476</v>
      </c>
      <c r="GR514" t="s">
        <v>34476</v>
      </c>
      <c r="GS514" t="s">
        <v>34476</v>
      </c>
      <c r="GT514" t="s">
        <v>34476</v>
      </c>
      <c r="GU514" t="s">
        <v>40933</v>
      </c>
      <c r="GV514" t="s">
        <v>34476</v>
      </c>
      <c r="GW514" t="s">
        <v>34476</v>
      </c>
      <c r="GX514" t="s">
        <v>34476</v>
      </c>
      <c r="GY514" t="s">
        <v>34476</v>
      </c>
      <c r="GZ514" t="s">
        <v>34476</v>
      </c>
      <c r="HA514" t="s">
        <v>34476</v>
      </c>
      <c r="HB514" t="s">
        <v>34476</v>
      </c>
      <c r="RD514" t="s">
        <v>40934</v>
      </c>
      <c r="RE514" t="s">
        <v>35681</v>
      </c>
    </row>
    <row r="515" spans="72:473" x14ac:dyDescent="0.3">
      <c r="GM515" t="s">
        <v>34476</v>
      </c>
      <c r="GN515" t="s">
        <v>34476</v>
      </c>
      <c r="GO515" t="s">
        <v>34476</v>
      </c>
      <c r="GP515" t="s">
        <v>34476</v>
      </c>
      <c r="GQ515" t="s">
        <v>34476</v>
      </c>
      <c r="GR515" t="s">
        <v>34476</v>
      </c>
      <c r="GS515" t="s">
        <v>34476</v>
      </c>
      <c r="GT515" t="s">
        <v>34476</v>
      </c>
      <c r="GU515" t="s">
        <v>40935</v>
      </c>
      <c r="GV515" t="s">
        <v>34476</v>
      </c>
      <c r="GW515" t="s">
        <v>34476</v>
      </c>
      <c r="GX515" t="s">
        <v>34476</v>
      </c>
      <c r="GY515" t="s">
        <v>34476</v>
      </c>
      <c r="GZ515" t="s">
        <v>34476</v>
      </c>
      <c r="HA515" t="s">
        <v>34476</v>
      </c>
      <c r="HB515" t="s">
        <v>34476</v>
      </c>
      <c r="RD515" t="s">
        <v>40936</v>
      </c>
      <c r="RE515" t="s">
        <v>40937</v>
      </c>
    </row>
    <row r="516" spans="72:473" x14ac:dyDescent="0.3">
      <c r="GM516" t="s">
        <v>34476</v>
      </c>
      <c r="GN516" t="s">
        <v>34476</v>
      </c>
      <c r="GO516" t="s">
        <v>34476</v>
      </c>
      <c r="GP516" t="s">
        <v>34476</v>
      </c>
      <c r="GQ516" t="s">
        <v>34476</v>
      </c>
      <c r="GR516" t="s">
        <v>34476</v>
      </c>
      <c r="GS516" t="s">
        <v>34476</v>
      </c>
      <c r="GT516" t="s">
        <v>34476</v>
      </c>
      <c r="GU516" t="s">
        <v>40938</v>
      </c>
      <c r="GV516" t="s">
        <v>34476</v>
      </c>
      <c r="GW516" t="s">
        <v>34476</v>
      </c>
      <c r="GX516" t="s">
        <v>34476</v>
      </c>
      <c r="GY516" t="s">
        <v>34476</v>
      </c>
      <c r="GZ516" t="s">
        <v>34476</v>
      </c>
      <c r="HA516" t="s">
        <v>34476</v>
      </c>
      <c r="HB516" t="s">
        <v>34476</v>
      </c>
      <c r="RD516" t="s">
        <v>40939</v>
      </c>
      <c r="RE516" t="s">
        <v>40940</v>
      </c>
    </row>
    <row r="517" spans="72:473" x14ac:dyDescent="0.3">
      <c r="GM517" t="s">
        <v>34476</v>
      </c>
      <c r="GN517" t="s">
        <v>34476</v>
      </c>
      <c r="GO517" t="s">
        <v>34476</v>
      </c>
      <c r="GP517" t="s">
        <v>34476</v>
      </c>
      <c r="GQ517" t="s">
        <v>34476</v>
      </c>
      <c r="GR517" t="s">
        <v>34476</v>
      </c>
      <c r="GS517" t="s">
        <v>34476</v>
      </c>
      <c r="GT517" t="s">
        <v>34476</v>
      </c>
      <c r="GU517" t="s">
        <v>40941</v>
      </c>
      <c r="GV517" t="s">
        <v>34476</v>
      </c>
      <c r="GW517" t="s">
        <v>34476</v>
      </c>
      <c r="GX517" t="s">
        <v>34476</v>
      </c>
      <c r="GY517" t="s">
        <v>34476</v>
      </c>
      <c r="GZ517" t="s">
        <v>34476</v>
      </c>
      <c r="HA517" t="s">
        <v>34476</v>
      </c>
      <c r="HB517" t="s">
        <v>34476</v>
      </c>
      <c r="RD517" t="s">
        <v>40942</v>
      </c>
      <c r="RE517" t="s">
        <v>40943</v>
      </c>
    </row>
    <row r="518" spans="72:473" x14ac:dyDescent="0.3">
      <c r="GM518" t="s">
        <v>34476</v>
      </c>
      <c r="GN518" t="s">
        <v>34476</v>
      </c>
      <c r="GO518" t="s">
        <v>34476</v>
      </c>
      <c r="GP518" t="s">
        <v>34476</v>
      </c>
      <c r="GQ518" t="s">
        <v>34476</v>
      </c>
      <c r="GR518" t="s">
        <v>34476</v>
      </c>
      <c r="GS518" t="s">
        <v>34476</v>
      </c>
      <c r="GT518" t="s">
        <v>34476</v>
      </c>
      <c r="GU518" t="s">
        <v>40944</v>
      </c>
      <c r="GV518" t="s">
        <v>34476</v>
      </c>
      <c r="GW518" t="s">
        <v>34476</v>
      </c>
      <c r="GX518" t="s">
        <v>34476</v>
      </c>
      <c r="GY518" t="s">
        <v>34476</v>
      </c>
      <c r="GZ518" t="s">
        <v>34476</v>
      </c>
      <c r="HA518" t="s">
        <v>34476</v>
      </c>
      <c r="HB518" t="s">
        <v>34476</v>
      </c>
      <c r="RD518" t="s">
        <v>40945</v>
      </c>
      <c r="RE518" t="s">
        <v>40946</v>
      </c>
    </row>
    <row r="519" spans="72:473" x14ac:dyDescent="0.3">
      <c r="GM519" t="s">
        <v>34476</v>
      </c>
      <c r="GN519" t="s">
        <v>34476</v>
      </c>
      <c r="GO519" t="s">
        <v>34476</v>
      </c>
      <c r="GP519" t="s">
        <v>34476</v>
      </c>
      <c r="GQ519" t="s">
        <v>34476</v>
      </c>
      <c r="GR519" t="s">
        <v>34476</v>
      </c>
      <c r="GS519" t="s">
        <v>34476</v>
      </c>
      <c r="GT519" t="s">
        <v>34476</v>
      </c>
      <c r="GU519" t="s">
        <v>40947</v>
      </c>
      <c r="GV519" t="s">
        <v>34476</v>
      </c>
      <c r="GW519" t="s">
        <v>34476</v>
      </c>
      <c r="GX519" t="s">
        <v>34476</v>
      </c>
      <c r="GY519" t="s">
        <v>34476</v>
      </c>
      <c r="GZ519" t="s">
        <v>34476</v>
      </c>
      <c r="HA519" t="s">
        <v>34476</v>
      </c>
      <c r="HB519" t="s">
        <v>34476</v>
      </c>
      <c r="RD519" t="s">
        <v>40948</v>
      </c>
      <c r="RE519" t="s">
        <v>36240</v>
      </c>
    </row>
    <row r="520" spans="72:473" x14ac:dyDescent="0.3">
      <c r="GM520" t="s">
        <v>34476</v>
      </c>
      <c r="GN520" t="s">
        <v>34476</v>
      </c>
      <c r="GO520" t="s">
        <v>34476</v>
      </c>
      <c r="GP520" t="s">
        <v>34476</v>
      </c>
      <c r="GQ520" t="s">
        <v>34476</v>
      </c>
      <c r="GR520" t="s">
        <v>34476</v>
      </c>
      <c r="GS520" t="s">
        <v>34476</v>
      </c>
      <c r="GT520" t="s">
        <v>34476</v>
      </c>
      <c r="GU520" t="s">
        <v>40949</v>
      </c>
      <c r="GV520" t="s">
        <v>34476</v>
      </c>
      <c r="GW520" t="s">
        <v>34476</v>
      </c>
      <c r="GX520" t="s">
        <v>34476</v>
      </c>
      <c r="GY520" t="s">
        <v>34476</v>
      </c>
      <c r="GZ520" t="s">
        <v>34476</v>
      </c>
      <c r="HA520" t="s">
        <v>34476</v>
      </c>
      <c r="HB520" t="s">
        <v>34476</v>
      </c>
      <c r="RD520" t="s">
        <v>40950</v>
      </c>
      <c r="RE520" t="s">
        <v>40951</v>
      </c>
    </row>
    <row r="521" spans="72:473" x14ac:dyDescent="0.3">
      <c r="GM521" t="s">
        <v>34476</v>
      </c>
      <c r="GN521" t="s">
        <v>34476</v>
      </c>
      <c r="GO521" t="s">
        <v>34476</v>
      </c>
      <c r="GP521" t="s">
        <v>34476</v>
      </c>
      <c r="GQ521" t="s">
        <v>34476</v>
      </c>
      <c r="GR521" t="s">
        <v>34476</v>
      </c>
      <c r="GS521" t="s">
        <v>34476</v>
      </c>
      <c r="GT521" t="s">
        <v>34476</v>
      </c>
      <c r="GU521" t="s">
        <v>40952</v>
      </c>
      <c r="GV521" t="s">
        <v>34476</v>
      </c>
      <c r="GW521" t="s">
        <v>34476</v>
      </c>
      <c r="GX521" t="s">
        <v>34476</v>
      </c>
      <c r="GY521" t="s">
        <v>34476</v>
      </c>
      <c r="GZ521" t="s">
        <v>34476</v>
      </c>
      <c r="HA521" t="s">
        <v>34476</v>
      </c>
      <c r="HB521" t="s">
        <v>34476</v>
      </c>
      <c r="RD521" t="s">
        <v>40953</v>
      </c>
      <c r="RE521" t="s">
        <v>40954</v>
      </c>
    </row>
    <row r="522" spans="72:473" x14ac:dyDescent="0.3">
      <c r="GM522" t="s">
        <v>34476</v>
      </c>
      <c r="GN522" t="s">
        <v>34476</v>
      </c>
      <c r="GO522" t="s">
        <v>34476</v>
      </c>
      <c r="GP522" t="s">
        <v>34476</v>
      </c>
      <c r="GQ522" t="s">
        <v>34476</v>
      </c>
      <c r="GR522" t="s">
        <v>34476</v>
      </c>
      <c r="GS522" t="s">
        <v>34476</v>
      </c>
      <c r="GT522" t="s">
        <v>34476</v>
      </c>
      <c r="GU522" t="s">
        <v>40955</v>
      </c>
      <c r="GV522" t="s">
        <v>34476</v>
      </c>
      <c r="GW522" t="s">
        <v>34476</v>
      </c>
      <c r="GX522" t="s">
        <v>34476</v>
      </c>
      <c r="GY522" t="s">
        <v>34476</v>
      </c>
      <c r="GZ522" t="s">
        <v>34476</v>
      </c>
      <c r="HA522" t="s">
        <v>34476</v>
      </c>
      <c r="HB522" t="s">
        <v>34476</v>
      </c>
      <c r="RD522" t="s">
        <v>40956</v>
      </c>
      <c r="RE522" t="s">
        <v>40957</v>
      </c>
    </row>
    <row r="523" spans="72:473" x14ac:dyDescent="0.3">
      <c r="GM523" t="s">
        <v>34476</v>
      </c>
      <c r="GN523" t="s">
        <v>34476</v>
      </c>
      <c r="GO523" t="s">
        <v>34476</v>
      </c>
      <c r="GP523" t="s">
        <v>34476</v>
      </c>
      <c r="GQ523" t="s">
        <v>34476</v>
      </c>
      <c r="GR523" t="s">
        <v>34476</v>
      </c>
      <c r="GS523" t="s">
        <v>34476</v>
      </c>
      <c r="GT523" t="s">
        <v>34476</v>
      </c>
      <c r="GU523" t="s">
        <v>40958</v>
      </c>
      <c r="GV523" t="s">
        <v>34476</v>
      </c>
      <c r="GW523" t="s">
        <v>34476</v>
      </c>
      <c r="GX523" t="s">
        <v>34476</v>
      </c>
      <c r="GY523" t="s">
        <v>34476</v>
      </c>
      <c r="GZ523" t="s">
        <v>34476</v>
      </c>
      <c r="HA523" t="s">
        <v>34476</v>
      </c>
      <c r="HB523" t="s">
        <v>34476</v>
      </c>
      <c r="RD523" t="s">
        <v>40959</v>
      </c>
      <c r="RE523" t="s">
        <v>40960</v>
      </c>
    </row>
    <row r="524" spans="72:473" x14ac:dyDescent="0.3">
      <c r="GM524" t="s">
        <v>34476</v>
      </c>
      <c r="GN524" t="s">
        <v>34476</v>
      </c>
      <c r="GO524" t="s">
        <v>34476</v>
      </c>
      <c r="GP524" t="s">
        <v>34476</v>
      </c>
      <c r="GQ524" t="s">
        <v>34476</v>
      </c>
      <c r="GR524" t="s">
        <v>34476</v>
      </c>
      <c r="GS524" t="s">
        <v>34476</v>
      </c>
      <c r="GT524" t="s">
        <v>34476</v>
      </c>
      <c r="GU524" t="s">
        <v>40961</v>
      </c>
      <c r="GV524" t="s">
        <v>34476</v>
      </c>
      <c r="GW524" t="s">
        <v>34476</v>
      </c>
      <c r="GX524" t="s">
        <v>34476</v>
      </c>
      <c r="GY524" t="s">
        <v>34476</v>
      </c>
      <c r="GZ524" t="s">
        <v>34476</v>
      </c>
      <c r="HA524" t="s">
        <v>34476</v>
      </c>
      <c r="HB524" t="s">
        <v>34476</v>
      </c>
      <c r="RD524" t="s">
        <v>40962</v>
      </c>
      <c r="RE524" t="s">
        <v>40963</v>
      </c>
    </row>
    <row r="525" spans="72:473" x14ac:dyDescent="0.3">
      <c r="GM525" t="s">
        <v>34476</v>
      </c>
      <c r="GN525" t="s">
        <v>34476</v>
      </c>
      <c r="GO525" t="s">
        <v>34476</v>
      </c>
      <c r="GP525" t="s">
        <v>34476</v>
      </c>
      <c r="GQ525" t="s">
        <v>34476</v>
      </c>
      <c r="GR525" t="s">
        <v>34476</v>
      </c>
      <c r="GS525" t="s">
        <v>34476</v>
      </c>
      <c r="GT525" t="s">
        <v>34476</v>
      </c>
      <c r="GU525" t="s">
        <v>40964</v>
      </c>
      <c r="GV525" t="s">
        <v>34476</v>
      </c>
      <c r="GW525" t="s">
        <v>34476</v>
      </c>
      <c r="GX525" t="s">
        <v>34476</v>
      </c>
      <c r="GY525" t="s">
        <v>34476</v>
      </c>
      <c r="GZ525" t="s">
        <v>34476</v>
      </c>
      <c r="HA525" t="s">
        <v>34476</v>
      </c>
      <c r="HB525" t="s">
        <v>34476</v>
      </c>
      <c r="RD525" t="s">
        <v>40965</v>
      </c>
      <c r="RE525" t="s">
        <v>40966</v>
      </c>
    </row>
    <row r="526" spans="72:473" x14ac:dyDescent="0.3">
      <c r="GM526" t="s">
        <v>34476</v>
      </c>
      <c r="GN526" t="s">
        <v>34476</v>
      </c>
      <c r="GO526" t="s">
        <v>34476</v>
      </c>
      <c r="GP526" t="s">
        <v>34476</v>
      </c>
      <c r="GQ526" t="s">
        <v>34476</v>
      </c>
      <c r="GR526" t="s">
        <v>34476</v>
      </c>
      <c r="GS526" t="s">
        <v>34476</v>
      </c>
      <c r="GT526" t="s">
        <v>34476</v>
      </c>
      <c r="GU526" t="s">
        <v>40967</v>
      </c>
      <c r="GV526" t="s">
        <v>34476</v>
      </c>
      <c r="GW526" t="s">
        <v>34476</v>
      </c>
      <c r="GX526" t="s">
        <v>34476</v>
      </c>
      <c r="GY526" t="s">
        <v>34476</v>
      </c>
      <c r="GZ526" t="s">
        <v>34476</v>
      </c>
      <c r="HA526" t="s">
        <v>34476</v>
      </c>
      <c r="HB526" t="s">
        <v>34476</v>
      </c>
      <c r="RD526" t="s">
        <v>40968</v>
      </c>
      <c r="RE526" t="s">
        <v>40969</v>
      </c>
    </row>
    <row r="527" spans="72:473" x14ac:dyDescent="0.3">
      <c r="GM527" t="s">
        <v>34476</v>
      </c>
      <c r="GN527" t="s">
        <v>34476</v>
      </c>
      <c r="GO527" t="s">
        <v>34476</v>
      </c>
      <c r="GP527" t="s">
        <v>34476</v>
      </c>
      <c r="GQ527" t="s">
        <v>34476</v>
      </c>
      <c r="GR527" t="s">
        <v>34476</v>
      </c>
      <c r="GS527" t="s">
        <v>34476</v>
      </c>
      <c r="GT527" t="s">
        <v>34476</v>
      </c>
      <c r="GU527" t="s">
        <v>40970</v>
      </c>
      <c r="GV527" t="s">
        <v>34476</v>
      </c>
      <c r="GW527" t="s">
        <v>34476</v>
      </c>
      <c r="GX527" t="s">
        <v>34476</v>
      </c>
      <c r="GY527" t="s">
        <v>34476</v>
      </c>
      <c r="GZ527" t="s">
        <v>34476</v>
      </c>
      <c r="HA527" t="s">
        <v>34476</v>
      </c>
      <c r="HB527" t="s">
        <v>34476</v>
      </c>
      <c r="RD527" t="s">
        <v>40971</v>
      </c>
      <c r="RE527" t="s">
        <v>40972</v>
      </c>
    </row>
    <row r="528" spans="72:473" x14ac:dyDescent="0.3">
      <c r="GM528" t="s">
        <v>34476</v>
      </c>
      <c r="GN528" t="s">
        <v>34476</v>
      </c>
      <c r="GO528" t="s">
        <v>34476</v>
      </c>
      <c r="GP528" t="s">
        <v>34476</v>
      </c>
      <c r="GQ528" t="s">
        <v>34476</v>
      </c>
      <c r="GR528" t="s">
        <v>34476</v>
      </c>
      <c r="GS528" t="s">
        <v>34476</v>
      </c>
      <c r="GT528" t="s">
        <v>34476</v>
      </c>
      <c r="GU528" t="s">
        <v>40973</v>
      </c>
      <c r="GV528" t="s">
        <v>34476</v>
      </c>
      <c r="GW528" t="s">
        <v>34476</v>
      </c>
      <c r="GX528" t="s">
        <v>34476</v>
      </c>
      <c r="GY528" t="s">
        <v>34476</v>
      </c>
      <c r="GZ528" t="s">
        <v>34476</v>
      </c>
      <c r="HA528" t="s">
        <v>34476</v>
      </c>
      <c r="HB528" t="s">
        <v>34476</v>
      </c>
      <c r="RD528" t="s">
        <v>40974</v>
      </c>
      <c r="RE528" t="s">
        <v>40975</v>
      </c>
    </row>
    <row r="529" spans="195:473" x14ac:dyDescent="0.3">
      <c r="GM529" t="s">
        <v>34476</v>
      </c>
      <c r="GN529" t="s">
        <v>34476</v>
      </c>
      <c r="GO529" t="s">
        <v>34476</v>
      </c>
      <c r="GP529" t="s">
        <v>34476</v>
      </c>
      <c r="GQ529" t="s">
        <v>34476</v>
      </c>
      <c r="GR529" t="s">
        <v>34476</v>
      </c>
      <c r="GS529" t="s">
        <v>34476</v>
      </c>
      <c r="GT529" t="s">
        <v>34476</v>
      </c>
      <c r="GU529" t="s">
        <v>40976</v>
      </c>
      <c r="GV529" t="s">
        <v>34476</v>
      </c>
      <c r="GW529" t="s">
        <v>34476</v>
      </c>
      <c r="GX529" t="s">
        <v>34476</v>
      </c>
      <c r="GY529" t="s">
        <v>34476</v>
      </c>
      <c r="GZ529" t="s">
        <v>34476</v>
      </c>
      <c r="HA529" t="s">
        <v>34476</v>
      </c>
      <c r="HB529" t="s">
        <v>34476</v>
      </c>
      <c r="RD529" t="s">
        <v>40977</v>
      </c>
      <c r="RE529" t="s">
        <v>40978</v>
      </c>
    </row>
    <row r="530" spans="195:473" x14ac:dyDescent="0.3">
      <c r="GM530" t="s">
        <v>34476</v>
      </c>
      <c r="GN530" t="s">
        <v>34476</v>
      </c>
      <c r="GO530" t="s">
        <v>34476</v>
      </c>
      <c r="GP530" t="s">
        <v>34476</v>
      </c>
      <c r="GQ530" t="s">
        <v>34476</v>
      </c>
      <c r="GR530" t="s">
        <v>34476</v>
      </c>
      <c r="GS530" t="s">
        <v>34476</v>
      </c>
      <c r="GT530" t="s">
        <v>34476</v>
      </c>
      <c r="GU530" t="s">
        <v>40979</v>
      </c>
      <c r="GV530" t="s">
        <v>34476</v>
      </c>
      <c r="GW530" t="s">
        <v>34476</v>
      </c>
      <c r="GX530" t="s">
        <v>34476</v>
      </c>
      <c r="GY530" t="s">
        <v>34476</v>
      </c>
      <c r="GZ530" t="s">
        <v>34476</v>
      </c>
      <c r="HA530" t="s">
        <v>34476</v>
      </c>
      <c r="HB530" t="s">
        <v>34476</v>
      </c>
      <c r="RD530" t="s">
        <v>40980</v>
      </c>
      <c r="RE530" t="s">
        <v>40981</v>
      </c>
    </row>
    <row r="531" spans="195:473" x14ac:dyDescent="0.3">
      <c r="GM531" t="s">
        <v>34476</v>
      </c>
      <c r="GN531" t="s">
        <v>34476</v>
      </c>
      <c r="GO531" t="s">
        <v>34476</v>
      </c>
      <c r="GP531" t="s">
        <v>34476</v>
      </c>
      <c r="GQ531" t="s">
        <v>34476</v>
      </c>
      <c r="GR531" t="s">
        <v>34476</v>
      </c>
      <c r="GS531" t="s">
        <v>34476</v>
      </c>
      <c r="GT531" t="s">
        <v>34476</v>
      </c>
      <c r="GU531" t="s">
        <v>40982</v>
      </c>
      <c r="GV531" t="s">
        <v>34476</v>
      </c>
      <c r="GW531" t="s">
        <v>34476</v>
      </c>
      <c r="GX531" t="s">
        <v>34476</v>
      </c>
      <c r="GY531" t="s">
        <v>34476</v>
      </c>
      <c r="GZ531" t="s">
        <v>34476</v>
      </c>
      <c r="HA531" t="s">
        <v>34476</v>
      </c>
      <c r="HB531" t="s">
        <v>34476</v>
      </c>
      <c r="RD531" t="s">
        <v>40983</v>
      </c>
      <c r="RE531" t="s">
        <v>40984</v>
      </c>
    </row>
    <row r="532" spans="195:473" x14ac:dyDescent="0.3">
      <c r="GM532" t="s">
        <v>34476</v>
      </c>
      <c r="GN532" t="s">
        <v>34476</v>
      </c>
      <c r="GO532" t="s">
        <v>34476</v>
      </c>
      <c r="GP532" t="s">
        <v>34476</v>
      </c>
      <c r="GQ532" t="s">
        <v>34476</v>
      </c>
      <c r="GR532" t="s">
        <v>34476</v>
      </c>
      <c r="GS532" t="s">
        <v>34476</v>
      </c>
      <c r="GT532" t="s">
        <v>34476</v>
      </c>
      <c r="GU532" t="s">
        <v>40985</v>
      </c>
      <c r="GV532" t="s">
        <v>34476</v>
      </c>
      <c r="GW532" t="s">
        <v>34476</v>
      </c>
      <c r="GX532" t="s">
        <v>34476</v>
      </c>
      <c r="GY532" t="s">
        <v>34476</v>
      </c>
      <c r="GZ532" t="s">
        <v>34476</v>
      </c>
      <c r="HA532" t="s">
        <v>34476</v>
      </c>
      <c r="HB532" t="s">
        <v>34476</v>
      </c>
      <c r="RD532" t="s">
        <v>40986</v>
      </c>
      <c r="RE532" t="s">
        <v>35523</v>
      </c>
    </row>
    <row r="533" spans="195:473" x14ac:dyDescent="0.3">
      <c r="GM533" t="s">
        <v>34476</v>
      </c>
      <c r="GN533" t="s">
        <v>34476</v>
      </c>
      <c r="GO533" t="s">
        <v>34476</v>
      </c>
      <c r="GP533" t="s">
        <v>34476</v>
      </c>
      <c r="GQ533" t="s">
        <v>34476</v>
      </c>
      <c r="GR533" t="s">
        <v>34476</v>
      </c>
      <c r="GS533" t="s">
        <v>34476</v>
      </c>
      <c r="GT533" t="s">
        <v>34476</v>
      </c>
      <c r="GU533" t="s">
        <v>40987</v>
      </c>
      <c r="GV533" t="s">
        <v>34476</v>
      </c>
      <c r="GW533" t="s">
        <v>34476</v>
      </c>
      <c r="GX533" t="s">
        <v>34476</v>
      </c>
      <c r="GY533" t="s">
        <v>34476</v>
      </c>
      <c r="GZ533" t="s">
        <v>34476</v>
      </c>
      <c r="HA533" t="s">
        <v>34476</v>
      </c>
      <c r="HB533" t="s">
        <v>34476</v>
      </c>
      <c r="RD533" t="s">
        <v>40988</v>
      </c>
      <c r="RE533" t="s">
        <v>40989</v>
      </c>
    </row>
    <row r="534" spans="195:473" x14ac:dyDescent="0.3">
      <c r="GM534" t="s">
        <v>34476</v>
      </c>
      <c r="GN534" t="s">
        <v>34476</v>
      </c>
      <c r="GO534" t="s">
        <v>34476</v>
      </c>
      <c r="GP534" t="s">
        <v>34476</v>
      </c>
      <c r="GQ534" t="s">
        <v>34476</v>
      </c>
      <c r="GR534" t="s">
        <v>34476</v>
      </c>
      <c r="GS534" t="s">
        <v>34476</v>
      </c>
      <c r="GT534" t="s">
        <v>34476</v>
      </c>
      <c r="GU534" t="s">
        <v>40990</v>
      </c>
      <c r="GV534" t="s">
        <v>34476</v>
      </c>
      <c r="GW534" t="s">
        <v>34476</v>
      </c>
      <c r="GX534" t="s">
        <v>34476</v>
      </c>
      <c r="GY534" t="s">
        <v>34476</v>
      </c>
      <c r="GZ534" t="s">
        <v>34476</v>
      </c>
      <c r="HA534" t="s">
        <v>34476</v>
      </c>
      <c r="HB534" t="s">
        <v>34476</v>
      </c>
      <c r="RD534" t="s">
        <v>40991</v>
      </c>
      <c r="RE534" t="s">
        <v>35009</v>
      </c>
    </row>
    <row r="535" spans="195:473" x14ac:dyDescent="0.3">
      <c r="GM535" t="s">
        <v>34476</v>
      </c>
      <c r="GN535" t="s">
        <v>34476</v>
      </c>
      <c r="GO535" t="s">
        <v>34476</v>
      </c>
      <c r="GP535" t="s">
        <v>34476</v>
      </c>
      <c r="GQ535" t="s">
        <v>34476</v>
      </c>
      <c r="GR535" t="s">
        <v>34476</v>
      </c>
      <c r="GS535" t="s">
        <v>34476</v>
      </c>
      <c r="GT535" t="s">
        <v>34476</v>
      </c>
      <c r="GU535" t="s">
        <v>40992</v>
      </c>
      <c r="GV535" t="s">
        <v>34476</v>
      </c>
      <c r="GW535" t="s">
        <v>34476</v>
      </c>
      <c r="GX535" t="s">
        <v>34476</v>
      </c>
      <c r="GY535" t="s">
        <v>34476</v>
      </c>
      <c r="GZ535" t="s">
        <v>34476</v>
      </c>
      <c r="HA535" t="s">
        <v>34476</v>
      </c>
      <c r="HB535" t="s">
        <v>34476</v>
      </c>
      <c r="RD535" t="s">
        <v>40993</v>
      </c>
      <c r="RE535" t="s">
        <v>40994</v>
      </c>
    </row>
    <row r="536" spans="195:473" x14ac:dyDescent="0.3">
      <c r="GM536" t="s">
        <v>34476</v>
      </c>
      <c r="GN536" t="s">
        <v>34476</v>
      </c>
      <c r="GO536" t="s">
        <v>34476</v>
      </c>
      <c r="GP536" t="s">
        <v>34476</v>
      </c>
      <c r="GQ536" t="s">
        <v>34476</v>
      </c>
      <c r="GR536" t="s">
        <v>34476</v>
      </c>
      <c r="GS536" t="s">
        <v>34476</v>
      </c>
      <c r="GT536" t="s">
        <v>34476</v>
      </c>
      <c r="GU536" t="s">
        <v>40995</v>
      </c>
      <c r="GV536" t="s">
        <v>34476</v>
      </c>
      <c r="GW536" t="s">
        <v>34476</v>
      </c>
      <c r="GX536" t="s">
        <v>34476</v>
      </c>
      <c r="GY536" t="s">
        <v>34476</v>
      </c>
      <c r="GZ536" t="s">
        <v>34476</v>
      </c>
      <c r="HA536" t="s">
        <v>34476</v>
      </c>
      <c r="HB536" t="s">
        <v>34476</v>
      </c>
      <c r="RD536" t="s">
        <v>40996</v>
      </c>
      <c r="RE536" t="s">
        <v>40997</v>
      </c>
    </row>
    <row r="537" spans="195:473" x14ac:dyDescent="0.3">
      <c r="GM537" t="s">
        <v>34476</v>
      </c>
      <c r="GN537" t="s">
        <v>34476</v>
      </c>
      <c r="GO537" t="s">
        <v>34476</v>
      </c>
      <c r="GP537" t="s">
        <v>34476</v>
      </c>
      <c r="GQ537" t="s">
        <v>34476</v>
      </c>
      <c r="GR537" t="s">
        <v>34476</v>
      </c>
      <c r="GS537" t="s">
        <v>34476</v>
      </c>
      <c r="GT537" t="s">
        <v>34476</v>
      </c>
      <c r="GU537" t="s">
        <v>40998</v>
      </c>
      <c r="GV537" t="s">
        <v>34476</v>
      </c>
      <c r="GW537" t="s">
        <v>34476</v>
      </c>
      <c r="GX537" t="s">
        <v>34476</v>
      </c>
      <c r="GY537" t="s">
        <v>34476</v>
      </c>
      <c r="GZ537" t="s">
        <v>34476</v>
      </c>
      <c r="HA537" t="s">
        <v>34476</v>
      </c>
      <c r="HB537" t="s">
        <v>34476</v>
      </c>
      <c r="RD537" t="s">
        <v>40999</v>
      </c>
      <c r="RE537" t="s">
        <v>41000</v>
      </c>
    </row>
    <row r="538" spans="195:473" x14ac:dyDescent="0.3">
      <c r="GM538" t="s">
        <v>34476</v>
      </c>
      <c r="GN538" t="s">
        <v>34476</v>
      </c>
      <c r="GO538" t="s">
        <v>34476</v>
      </c>
      <c r="GP538" t="s">
        <v>34476</v>
      </c>
      <c r="GQ538" t="s">
        <v>34476</v>
      </c>
      <c r="GR538" t="s">
        <v>34476</v>
      </c>
      <c r="GS538" t="s">
        <v>34476</v>
      </c>
      <c r="GT538" t="s">
        <v>34476</v>
      </c>
      <c r="GU538" t="s">
        <v>41001</v>
      </c>
      <c r="GV538" t="s">
        <v>34476</v>
      </c>
      <c r="GW538" t="s">
        <v>34476</v>
      </c>
      <c r="GX538" t="s">
        <v>34476</v>
      </c>
      <c r="GY538" t="s">
        <v>34476</v>
      </c>
      <c r="GZ538" t="s">
        <v>34476</v>
      </c>
      <c r="HA538" t="s">
        <v>34476</v>
      </c>
      <c r="HB538" t="s">
        <v>34476</v>
      </c>
      <c r="RD538" t="s">
        <v>41002</v>
      </c>
      <c r="RE538" t="s">
        <v>41003</v>
      </c>
    </row>
    <row r="539" spans="195:473" x14ac:dyDescent="0.3">
      <c r="GM539" t="s">
        <v>34476</v>
      </c>
      <c r="GN539" t="s">
        <v>34476</v>
      </c>
      <c r="GO539" t="s">
        <v>34476</v>
      </c>
      <c r="GP539" t="s">
        <v>34476</v>
      </c>
      <c r="GQ539" t="s">
        <v>34476</v>
      </c>
      <c r="GR539" t="s">
        <v>34476</v>
      </c>
      <c r="GS539" t="s">
        <v>34476</v>
      </c>
      <c r="GT539" t="s">
        <v>34476</v>
      </c>
      <c r="GU539" t="s">
        <v>41004</v>
      </c>
      <c r="GV539" t="s">
        <v>34476</v>
      </c>
      <c r="GW539" t="s">
        <v>34476</v>
      </c>
      <c r="GX539" t="s">
        <v>34476</v>
      </c>
      <c r="GY539" t="s">
        <v>34476</v>
      </c>
      <c r="GZ539" t="s">
        <v>34476</v>
      </c>
      <c r="HA539" t="s">
        <v>34476</v>
      </c>
      <c r="HB539" t="s">
        <v>34476</v>
      </c>
      <c r="RD539" t="s">
        <v>41005</v>
      </c>
      <c r="RE539" t="s">
        <v>41006</v>
      </c>
    </row>
    <row r="540" spans="195:473" x14ac:dyDescent="0.3">
      <c r="GM540" t="s">
        <v>34476</v>
      </c>
      <c r="GN540" t="s">
        <v>34476</v>
      </c>
      <c r="GO540" t="s">
        <v>34476</v>
      </c>
      <c r="GP540" t="s">
        <v>34476</v>
      </c>
      <c r="GQ540" t="s">
        <v>34476</v>
      </c>
      <c r="GR540" t="s">
        <v>34476</v>
      </c>
      <c r="GS540" t="s">
        <v>34476</v>
      </c>
      <c r="GT540" t="s">
        <v>34476</v>
      </c>
      <c r="GU540" t="s">
        <v>41007</v>
      </c>
      <c r="GV540" t="s">
        <v>34476</v>
      </c>
      <c r="GW540" t="s">
        <v>34476</v>
      </c>
      <c r="GX540" t="s">
        <v>34476</v>
      </c>
      <c r="GY540" t="s">
        <v>34476</v>
      </c>
      <c r="GZ540" t="s">
        <v>34476</v>
      </c>
      <c r="HA540" t="s">
        <v>34476</v>
      </c>
      <c r="HB540" t="s">
        <v>34476</v>
      </c>
      <c r="RD540" t="s">
        <v>41008</v>
      </c>
      <c r="RE540" t="s">
        <v>41009</v>
      </c>
    </row>
    <row r="541" spans="195:473" x14ac:dyDescent="0.3">
      <c r="GM541" t="s">
        <v>34476</v>
      </c>
      <c r="GN541" t="s">
        <v>34476</v>
      </c>
      <c r="GO541" t="s">
        <v>34476</v>
      </c>
      <c r="GP541" t="s">
        <v>34476</v>
      </c>
      <c r="GQ541" t="s">
        <v>34476</v>
      </c>
      <c r="GR541" t="s">
        <v>34476</v>
      </c>
      <c r="GS541" t="s">
        <v>34476</v>
      </c>
      <c r="GT541" t="s">
        <v>34476</v>
      </c>
      <c r="GU541" t="s">
        <v>41010</v>
      </c>
      <c r="GV541" t="s">
        <v>34476</v>
      </c>
      <c r="GW541" t="s">
        <v>34476</v>
      </c>
      <c r="GX541" t="s">
        <v>34476</v>
      </c>
      <c r="GY541" t="s">
        <v>34476</v>
      </c>
      <c r="GZ541" t="s">
        <v>34476</v>
      </c>
      <c r="HA541" t="s">
        <v>34476</v>
      </c>
      <c r="HB541" t="s">
        <v>34476</v>
      </c>
      <c r="RD541" t="s">
        <v>41011</v>
      </c>
      <c r="RE541" t="s">
        <v>41012</v>
      </c>
    </row>
    <row r="542" spans="195:473" x14ac:dyDescent="0.3">
      <c r="GM542" t="s">
        <v>34476</v>
      </c>
      <c r="GN542" t="s">
        <v>34476</v>
      </c>
      <c r="GO542" t="s">
        <v>34476</v>
      </c>
      <c r="GP542" t="s">
        <v>34476</v>
      </c>
      <c r="GQ542" t="s">
        <v>34476</v>
      </c>
      <c r="GR542" t="s">
        <v>34476</v>
      </c>
      <c r="GS542" t="s">
        <v>34476</v>
      </c>
      <c r="GT542" t="s">
        <v>34476</v>
      </c>
      <c r="GU542" t="s">
        <v>41013</v>
      </c>
      <c r="GV542" t="s">
        <v>34476</v>
      </c>
      <c r="GW542" t="s">
        <v>34476</v>
      </c>
      <c r="GX542" t="s">
        <v>34476</v>
      </c>
      <c r="GY542" t="s">
        <v>34476</v>
      </c>
      <c r="GZ542" t="s">
        <v>34476</v>
      </c>
      <c r="HA542" t="s">
        <v>34476</v>
      </c>
      <c r="HB542" t="s">
        <v>34476</v>
      </c>
      <c r="RD542" t="s">
        <v>41014</v>
      </c>
      <c r="RE542" t="s">
        <v>41015</v>
      </c>
    </row>
    <row r="543" spans="195:473" x14ac:dyDescent="0.3">
      <c r="GM543" t="s">
        <v>34476</v>
      </c>
      <c r="GN543" t="s">
        <v>34476</v>
      </c>
      <c r="GO543" t="s">
        <v>34476</v>
      </c>
      <c r="GP543" t="s">
        <v>34476</v>
      </c>
      <c r="GQ543" t="s">
        <v>34476</v>
      </c>
      <c r="GR543" t="s">
        <v>34476</v>
      </c>
      <c r="GS543" t="s">
        <v>34476</v>
      </c>
      <c r="GT543" t="s">
        <v>34476</v>
      </c>
      <c r="GU543" t="s">
        <v>41016</v>
      </c>
      <c r="GV543" t="s">
        <v>34476</v>
      </c>
      <c r="GW543" t="s">
        <v>34476</v>
      </c>
      <c r="GX543" t="s">
        <v>34476</v>
      </c>
      <c r="GY543" t="s">
        <v>34476</v>
      </c>
      <c r="GZ543" t="s">
        <v>34476</v>
      </c>
      <c r="HA543" t="s">
        <v>34476</v>
      </c>
      <c r="HB543" t="s">
        <v>34476</v>
      </c>
      <c r="RD543" t="s">
        <v>41017</v>
      </c>
      <c r="RE543" t="s">
        <v>41018</v>
      </c>
    </row>
    <row r="544" spans="195:473" x14ac:dyDescent="0.3">
      <c r="GM544" t="s">
        <v>34476</v>
      </c>
      <c r="GN544" t="s">
        <v>34476</v>
      </c>
      <c r="GO544" t="s">
        <v>34476</v>
      </c>
      <c r="GP544" t="s">
        <v>34476</v>
      </c>
      <c r="GQ544" t="s">
        <v>34476</v>
      </c>
      <c r="GR544" t="s">
        <v>34476</v>
      </c>
      <c r="GS544" t="s">
        <v>34476</v>
      </c>
      <c r="GT544" t="s">
        <v>34476</v>
      </c>
      <c r="GU544" t="s">
        <v>41019</v>
      </c>
      <c r="GV544" t="s">
        <v>34476</v>
      </c>
      <c r="GW544" t="s">
        <v>34476</v>
      </c>
      <c r="GX544" t="s">
        <v>34476</v>
      </c>
      <c r="GY544" t="s">
        <v>34476</v>
      </c>
      <c r="GZ544" t="s">
        <v>34476</v>
      </c>
      <c r="HA544" t="s">
        <v>34476</v>
      </c>
      <c r="HB544" t="s">
        <v>34476</v>
      </c>
      <c r="RD544" t="s">
        <v>41020</v>
      </c>
      <c r="RE544" t="s">
        <v>41021</v>
      </c>
    </row>
    <row r="545" spans="195:473" x14ac:dyDescent="0.3">
      <c r="GM545" t="s">
        <v>34476</v>
      </c>
      <c r="GN545" t="s">
        <v>34476</v>
      </c>
      <c r="GO545" t="s">
        <v>34476</v>
      </c>
      <c r="GP545" t="s">
        <v>34476</v>
      </c>
      <c r="GQ545" t="s">
        <v>34476</v>
      </c>
      <c r="GR545" t="s">
        <v>34476</v>
      </c>
      <c r="GS545" t="s">
        <v>34476</v>
      </c>
      <c r="GT545" t="s">
        <v>34476</v>
      </c>
      <c r="GU545" t="s">
        <v>41022</v>
      </c>
      <c r="GV545" t="s">
        <v>34476</v>
      </c>
      <c r="GW545" t="s">
        <v>34476</v>
      </c>
      <c r="GX545" t="s">
        <v>34476</v>
      </c>
      <c r="GY545" t="s">
        <v>34476</v>
      </c>
      <c r="GZ545" t="s">
        <v>34476</v>
      </c>
      <c r="HA545" t="s">
        <v>34476</v>
      </c>
      <c r="HB545" t="s">
        <v>34476</v>
      </c>
      <c r="RD545" t="s">
        <v>41023</v>
      </c>
      <c r="RE545" t="s">
        <v>41024</v>
      </c>
    </row>
    <row r="546" spans="195:473" x14ac:dyDescent="0.3">
      <c r="GM546" t="s">
        <v>34476</v>
      </c>
      <c r="GN546" t="s">
        <v>34476</v>
      </c>
      <c r="GO546" t="s">
        <v>34476</v>
      </c>
      <c r="GP546" t="s">
        <v>34476</v>
      </c>
      <c r="GQ546" t="s">
        <v>34476</v>
      </c>
      <c r="GR546" t="s">
        <v>34476</v>
      </c>
      <c r="GS546" t="s">
        <v>34476</v>
      </c>
      <c r="GT546" t="s">
        <v>34476</v>
      </c>
      <c r="GU546" t="s">
        <v>41025</v>
      </c>
      <c r="GV546" t="s">
        <v>34476</v>
      </c>
      <c r="GW546" t="s">
        <v>34476</v>
      </c>
      <c r="GX546" t="s">
        <v>34476</v>
      </c>
      <c r="GY546" t="s">
        <v>34476</v>
      </c>
      <c r="GZ546" t="s">
        <v>34476</v>
      </c>
      <c r="HA546" t="s">
        <v>34476</v>
      </c>
      <c r="HB546" t="s">
        <v>34476</v>
      </c>
      <c r="RD546" t="s">
        <v>41026</v>
      </c>
      <c r="RE546" t="s">
        <v>41027</v>
      </c>
    </row>
    <row r="547" spans="195:473" x14ac:dyDescent="0.3">
      <c r="GM547" t="s">
        <v>34476</v>
      </c>
      <c r="GN547" t="s">
        <v>34476</v>
      </c>
      <c r="GO547" t="s">
        <v>34476</v>
      </c>
      <c r="GP547" t="s">
        <v>34476</v>
      </c>
      <c r="GQ547" t="s">
        <v>34476</v>
      </c>
      <c r="GR547" t="s">
        <v>34476</v>
      </c>
      <c r="GS547" t="s">
        <v>34476</v>
      </c>
      <c r="GT547" t="s">
        <v>34476</v>
      </c>
      <c r="GU547" t="s">
        <v>41028</v>
      </c>
      <c r="GV547" t="s">
        <v>34476</v>
      </c>
      <c r="GW547" t="s">
        <v>34476</v>
      </c>
      <c r="GX547" t="s">
        <v>34476</v>
      </c>
      <c r="GY547" t="s">
        <v>34476</v>
      </c>
      <c r="GZ547" t="s">
        <v>34476</v>
      </c>
      <c r="HA547" t="s">
        <v>34476</v>
      </c>
      <c r="HB547" t="s">
        <v>34476</v>
      </c>
      <c r="RD547" t="s">
        <v>41029</v>
      </c>
      <c r="RE547" t="s">
        <v>41030</v>
      </c>
    </row>
    <row r="548" spans="195:473" x14ac:dyDescent="0.3">
      <c r="GM548" t="s">
        <v>34476</v>
      </c>
      <c r="GN548" t="s">
        <v>34476</v>
      </c>
      <c r="GO548" t="s">
        <v>34476</v>
      </c>
      <c r="GP548" t="s">
        <v>34476</v>
      </c>
      <c r="GQ548" t="s">
        <v>34476</v>
      </c>
      <c r="GR548" t="s">
        <v>34476</v>
      </c>
      <c r="GS548" t="s">
        <v>34476</v>
      </c>
      <c r="GT548" t="s">
        <v>34476</v>
      </c>
      <c r="GU548" t="s">
        <v>41031</v>
      </c>
      <c r="GV548" t="s">
        <v>34476</v>
      </c>
      <c r="GW548" t="s">
        <v>34476</v>
      </c>
      <c r="GX548" t="s">
        <v>34476</v>
      </c>
      <c r="GY548" t="s">
        <v>34476</v>
      </c>
      <c r="GZ548" t="s">
        <v>34476</v>
      </c>
      <c r="HA548" t="s">
        <v>34476</v>
      </c>
      <c r="HB548" t="s">
        <v>34476</v>
      </c>
      <c r="RD548" t="s">
        <v>41032</v>
      </c>
      <c r="RE548" t="s">
        <v>41033</v>
      </c>
    </row>
    <row r="549" spans="195:473" x14ac:dyDescent="0.3">
      <c r="GM549" t="s">
        <v>34476</v>
      </c>
      <c r="GN549" t="s">
        <v>34476</v>
      </c>
      <c r="GO549" t="s">
        <v>34476</v>
      </c>
      <c r="GP549" t="s">
        <v>34476</v>
      </c>
      <c r="GQ549" t="s">
        <v>34476</v>
      </c>
      <c r="GR549" t="s">
        <v>34476</v>
      </c>
      <c r="GS549" t="s">
        <v>34476</v>
      </c>
      <c r="GT549" t="s">
        <v>34476</v>
      </c>
      <c r="GU549" t="s">
        <v>41034</v>
      </c>
      <c r="GV549" t="s">
        <v>34476</v>
      </c>
      <c r="GW549" t="s">
        <v>34476</v>
      </c>
      <c r="GX549" t="s">
        <v>34476</v>
      </c>
      <c r="GY549" t="s">
        <v>34476</v>
      </c>
      <c r="GZ549" t="s">
        <v>34476</v>
      </c>
      <c r="HA549" t="s">
        <v>34476</v>
      </c>
      <c r="HB549" t="s">
        <v>34476</v>
      </c>
      <c r="RD549" t="s">
        <v>41035</v>
      </c>
      <c r="RE549" t="s">
        <v>41036</v>
      </c>
    </row>
    <row r="550" spans="195:473" x14ac:dyDescent="0.3">
      <c r="GM550" t="s">
        <v>34476</v>
      </c>
      <c r="GN550" t="s">
        <v>34476</v>
      </c>
      <c r="GO550" t="s">
        <v>34476</v>
      </c>
      <c r="GP550" t="s">
        <v>34476</v>
      </c>
      <c r="GQ550" t="s">
        <v>34476</v>
      </c>
      <c r="GR550" t="s">
        <v>34476</v>
      </c>
      <c r="GS550" t="s">
        <v>34476</v>
      </c>
      <c r="GT550" t="s">
        <v>34476</v>
      </c>
      <c r="GU550" t="s">
        <v>41037</v>
      </c>
      <c r="GV550" t="s">
        <v>34476</v>
      </c>
      <c r="GW550" t="s">
        <v>34476</v>
      </c>
      <c r="GX550" t="s">
        <v>34476</v>
      </c>
      <c r="GY550" t="s">
        <v>34476</v>
      </c>
      <c r="GZ550" t="s">
        <v>34476</v>
      </c>
      <c r="HA550" t="s">
        <v>34476</v>
      </c>
      <c r="HB550" t="s">
        <v>34476</v>
      </c>
      <c r="RD550" t="s">
        <v>41038</v>
      </c>
      <c r="RE550" t="s">
        <v>41039</v>
      </c>
    </row>
    <row r="551" spans="195:473" x14ac:dyDescent="0.3">
      <c r="GM551" t="s">
        <v>34476</v>
      </c>
      <c r="GN551" t="s">
        <v>34476</v>
      </c>
      <c r="GO551" t="s">
        <v>34476</v>
      </c>
      <c r="GP551" t="s">
        <v>34476</v>
      </c>
      <c r="GQ551" t="s">
        <v>34476</v>
      </c>
      <c r="GR551" t="s">
        <v>34476</v>
      </c>
      <c r="GS551" t="s">
        <v>34476</v>
      </c>
      <c r="GT551" t="s">
        <v>34476</v>
      </c>
      <c r="GU551" t="s">
        <v>41040</v>
      </c>
      <c r="GV551" t="s">
        <v>34476</v>
      </c>
      <c r="GW551" t="s">
        <v>34476</v>
      </c>
      <c r="GX551" t="s">
        <v>34476</v>
      </c>
      <c r="GY551" t="s">
        <v>34476</v>
      </c>
      <c r="GZ551" t="s">
        <v>34476</v>
      </c>
      <c r="HA551" t="s">
        <v>34476</v>
      </c>
      <c r="HB551" t="s">
        <v>34476</v>
      </c>
      <c r="RD551" t="s">
        <v>41041</v>
      </c>
      <c r="RE551" t="s">
        <v>41042</v>
      </c>
    </row>
    <row r="552" spans="195:473" x14ac:dyDescent="0.3">
      <c r="GM552" t="s">
        <v>34476</v>
      </c>
      <c r="GN552" t="s">
        <v>34476</v>
      </c>
      <c r="GO552" t="s">
        <v>34476</v>
      </c>
      <c r="GP552" t="s">
        <v>34476</v>
      </c>
      <c r="GQ552" t="s">
        <v>34476</v>
      </c>
      <c r="GR552" t="s">
        <v>34476</v>
      </c>
      <c r="GS552" t="s">
        <v>34476</v>
      </c>
      <c r="GT552" t="s">
        <v>34476</v>
      </c>
      <c r="GU552" t="s">
        <v>41043</v>
      </c>
      <c r="GV552" t="s">
        <v>34476</v>
      </c>
      <c r="GW552" t="s">
        <v>34476</v>
      </c>
      <c r="GX552" t="s">
        <v>34476</v>
      </c>
      <c r="GY552" t="s">
        <v>34476</v>
      </c>
      <c r="GZ552" t="s">
        <v>34476</v>
      </c>
      <c r="HA552" t="s">
        <v>34476</v>
      </c>
      <c r="HB552" t="s">
        <v>34476</v>
      </c>
      <c r="RD552" t="s">
        <v>41044</v>
      </c>
      <c r="RE552" t="s">
        <v>41045</v>
      </c>
    </row>
    <row r="553" spans="195:473" x14ac:dyDescent="0.3">
      <c r="GM553" t="s">
        <v>34476</v>
      </c>
      <c r="GN553" t="s">
        <v>34476</v>
      </c>
      <c r="GO553" t="s">
        <v>34476</v>
      </c>
      <c r="GP553" t="s">
        <v>34476</v>
      </c>
      <c r="GQ553" t="s">
        <v>34476</v>
      </c>
      <c r="GR553" t="s">
        <v>34476</v>
      </c>
      <c r="GS553" t="s">
        <v>34476</v>
      </c>
      <c r="GT553" t="s">
        <v>34476</v>
      </c>
      <c r="GU553" t="s">
        <v>38664</v>
      </c>
      <c r="GV553" t="s">
        <v>34476</v>
      </c>
      <c r="GW553" t="s">
        <v>34476</v>
      </c>
      <c r="GX553" t="s">
        <v>34476</v>
      </c>
      <c r="GY553" t="s">
        <v>34476</v>
      </c>
      <c r="GZ553" t="s">
        <v>34476</v>
      </c>
      <c r="HA553" t="s">
        <v>34476</v>
      </c>
      <c r="HB553" t="s">
        <v>34476</v>
      </c>
      <c r="RD553" t="s">
        <v>41046</v>
      </c>
      <c r="RE553" t="s">
        <v>41047</v>
      </c>
    </row>
    <row r="554" spans="195:473" x14ac:dyDescent="0.3">
      <c r="GM554" t="s">
        <v>34476</v>
      </c>
      <c r="GN554" t="s">
        <v>34476</v>
      </c>
      <c r="GO554" t="s">
        <v>34476</v>
      </c>
      <c r="GP554" t="s">
        <v>34476</v>
      </c>
      <c r="GQ554" t="s">
        <v>34476</v>
      </c>
      <c r="GR554" t="s">
        <v>34476</v>
      </c>
      <c r="GS554" t="s">
        <v>34476</v>
      </c>
      <c r="GT554" t="s">
        <v>34476</v>
      </c>
      <c r="GU554" t="s">
        <v>41048</v>
      </c>
      <c r="GV554" t="s">
        <v>34476</v>
      </c>
      <c r="GW554" t="s">
        <v>34476</v>
      </c>
      <c r="GX554" t="s">
        <v>34476</v>
      </c>
      <c r="GY554" t="s">
        <v>34476</v>
      </c>
      <c r="GZ554" t="s">
        <v>34476</v>
      </c>
      <c r="HA554" t="s">
        <v>34476</v>
      </c>
      <c r="HB554" t="s">
        <v>34476</v>
      </c>
      <c r="RD554" t="s">
        <v>41049</v>
      </c>
      <c r="RE554" t="s">
        <v>41050</v>
      </c>
    </row>
    <row r="555" spans="195:473" x14ac:dyDescent="0.3">
      <c r="GM555" t="s">
        <v>34476</v>
      </c>
      <c r="GN555" t="s">
        <v>34476</v>
      </c>
      <c r="GO555" t="s">
        <v>34476</v>
      </c>
      <c r="GP555" t="s">
        <v>34476</v>
      </c>
      <c r="GQ555" t="s">
        <v>34476</v>
      </c>
      <c r="GR555" t="s">
        <v>34476</v>
      </c>
      <c r="GS555" t="s">
        <v>34476</v>
      </c>
      <c r="GT555" t="s">
        <v>34476</v>
      </c>
      <c r="GU555" t="s">
        <v>41051</v>
      </c>
      <c r="GV555" t="s">
        <v>34476</v>
      </c>
      <c r="GW555" t="s">
        <v>34476</v>
      </c>
      <c r="GX555" t="s">
        <v>34476</v>
      </c>
      <c r="GY555" t="s">
        <v>34476</v>
      </c>
      <c r="GZ555" t="s">
        <v>34476</v>
      </c>
      <c r="HA555" t="s">
        <v>34476</v>
      </c>
      <c r="HB555" t="s">
        <v>34476</v>
      </c>
      <c r="RD555" t="s">
        <v>41052</v>
      </c>
      <c r="RE555" t="s">
        <v>41053</v>
      </c>
    </row>
    <row r="556" spans="195:473" x14ac:dyDescent="0.3">
      <c r="GM556" t="s">
        <v>34476</v>
      </c>
      <c r="GN556" t="s">
        <v>34476</v>
      </c>
      <c r="GO556" t="s">
        <v>34476</v>
      </c>
      <c r="GP556" t="s">
        <v>34476</v>
      </c>
      <c r="GQ556" t="s">
        <v>34476</v>
      </c>
      <c r="GR556" t="s">
        <v>34476</v>
      </c>
      <c r="GS556" t="s">
        <v>34476</v>
      </c>
      <c r="GT556" t="s">
        <v>34476</v>
      </c>
      <c r="GU556" t="s">
        <v>41054</v>
      </c>
      <c r="GV556" t="s">
        <v>34476</v>
      </c>
      <c r="GW556" t="s">
        <v>34476</v>
      </c>
      <c r="GX556" t="s">
        <v>34476</v>
      </c>
      <c r="GY556" t="s">
        <v>34476</v>
      </c>
      <c r="GZ556" t="s">
        <v>34476</v>
      </c>
      <c r="HA556" t="s">
        <v>34476</v>
      </c>
      <c r="HB556" t="s">
        <v>34476</v>
      </c>
      <c r="RD556" t="s">
        <v>41055</v>
      </c>
      <c r="RE556" t="s">
        <v>41056</v>
      </c>
    </row>
    <row r="557" spans="195:473" x14ac:dyDescent="0.3">
      <c r="GM557" t="s">
        <v>34476</v>
      </c>
      <c r="GN557" t="s">
        <v>34476</v>
      </c>
      <c r="GO557" t="s">
        <v>34476</v>
      </c>
      <c r="GP557" t="s">
        <v>34476</v>
      </c>
      <c r="GQ557" t="s">
        <v>34476</v>
      </c>
      <c r="GR557" t="s">
        <v>34476</v>
      </c>
      <c r="GS557" t="s">
        <v>34476</v>
      </c>
      <c r="GT557" t="s">
        <v>34476</v>
      </c>
      <c r="GU557" t="s">
        <v>41057</v>
      </c>
      <c r="GV557" t="s">
        <v>34476</v>
      </c>
      <c r="GW557" t="s">
        <v>34476</v>
      </c>
      <c r="GX557" t="s">
        <v>34476</v>
      </c>
      <c r="GY557" t="s">
        <v>34476</v>
      </c>
      <c r="GZ557" t="s">
        <v>34476</v>
      </c>
      <c r="HA557" t="s">
        <v>34476</v>
      </c>
      <c r="HB557" t="s">
        <v>34476</v>
      </c>
      <c r="RD557" t="s">
        <v>41058</v>
      </c>
      <c r="RE557" t="s">
        <v>41059</v>
      </c>
    </row>
    <row r="558" spans="195:473" x14ac:dyDescent="0.3">
      <c r="GM558" t="s">
        <v>34476</v>
      </c>
      <c r="GN558" t="s">
        <v>34476</v>
      </c>
      <c r="GO558" t="s">
        <v>34476</v>
      </c>
      <c r="GP558" t="s">
        <v>34476</v>
      </c>
      <c r="GQ558" t="s">
        <v>34476</v>
      </c>
      <c r="GR558" t="s">
        <v>34476</v>
      </c>
      <c r="GS558" t="s">
        <v>34476</v>
      </c>
      <c r="GT558" t="s">
        <v>34476</v>
      </c>
      <c r="GU558" t="s">
        <v>41060</v>
      </c>
      <c r="GV558" t="s">
        <v>34476</v>
      </c>
      <c r="GW558" t="s">
        <v>34476</v>
      </c>
      <c r="GX558" t="s">
        <v>34476</v>
      </c>
      <c r="GY558" t="s">
        <v>34476</v>
      </c>
      <c r="GZ558" t="s">
        <v>34476</v>
      </c>
      <c r="HA558" t="s">
        <v>34476</v>
      </c>
      <c r="HB558" t="s">
        <v>34476</v>
      </c>
      <c r="RD558" t="s">
        <v>41061</v>
      </c>
      <c r="RE558" t="s">
        <v>41062</v>
      </c>
    </row>
    <row r="559" spans="195:473" x14ac:dyDescent="0.3">
      <c r="GM559" t="s">
        <v>34476</v>
      </c>
      <c r="GN559" t="s">
        <v>34476</v>
      </c>
      <c r="GO559" t="s">
        <v>34476</v>
      </c>
      <c r="GP559" t="s">
        <v>34476</v>
      </c>
      <c r="GQ559" t="s">
        <v>34476</v>
      </c>
      <c r="GR559" t="s">
        <v>34476</v>
      </c>
      <c r="GS559" t="s">
        <v>34476</v>
      </c>
      <c r="GT559" t="s">
        <v>34476</v>
      </c>
      <c r="GU559" t="s">
        <v>41063</v>
      </c>
      <c r="GV559" t="s">
        <v>34476</v>
      </c>
      <c r="GW559" t="s">
        <v>34476</v>
      </c>
      <c r="GX559" t="s">
        <v>34476</v>
      </c>
      <c r="GY559" t="s">
        <v>34476</v>
      </c>
      <c r="GZ559" t="s">
        <v>34476</v>
      </c>
      <c r="HA559" t="s">
        <v>34476</v>
      </c>
      <c r="HB559" t="s">
        <v>34476</v>
      </c>
      <c r="RD559" t="s">
        <v>41064</v>
      </c>
      <c r="RE559" t="s">
        <v>41065</v>
      </c>
    </row>
    <row r="560" spans="195:473" x14ac:dyDescent="0.3">
      <c r="GM560" t="s">
        <v>34476</v>
      </c>
      <c r="GN560" t="s">
        <v>34476</v>
      </c>
      <c r="GO560" t="s">
        <v>34476</v>
      </c>
      <c r="GP560" t="s">
        <v>34476</v>
      </c>
      <c r="GQ560" t="s">
        <v>34476</v>
      </c>
      <c r="GR560" t="s">
        <v>34476</v>
      </c>
      <c r="GS560" t="s">
        <v>34476</v>
      </c>
      <c r="GT560" t="s">
        <v>34476</v>
      </c>
      <c r="GU560" t="s">
        <v>41066</v>
      </c>
      <c r="GV560" t="s">
        <v>34476</v>
      </c>
      <c r="GW560" t="s">
        <v>34476</v>
      </c>
      <c r="GX560" t="s">
        <v>34476</v>
      </c>
      <c r="GY560" t="s">
        <v>34476</v>
      </c>
      <c r="GZ560" t="s">
        <v>34476</v>
      </c>
      <c r="HA560" t="s">
        <v>34476</v>
      </c>
      <c r="HB560" t="s">
        <v>34476</v>
      </c>
      <c r="RD560" t="s">
        <v>41067</v>
      </c>
      <c r="RE560" t="s">
        <v>41068</v>
      </c>
    </row>
    <row r="561" spans="195:473" x14ac:dyDescent="0.3">
      <c r="GM561" t="s">
        <v>34476</v>
      </c>
      <c r="GN561" t="s">
        <v>34476</v>
      </c>
      <c r="GO561" t="s">
        <v>34476</v>
      </c>
      <c r="GP561" t="s">
        <v>34476</v>
      </c>
      <c r="GQ561" t="s">
        <v>34476</v>
      </c>
      <c r="GR561" t="s">
        <v>34476</v>
      </c>
      <c r="GS561" t="s">
        <v>34476</v>
      </c>
      <c r="GT561" t="s">
        <v>34476</v>
      </c>
      <c r="GU561" t="s">
        <v>41069</v>
      </c>
      <c r="GV561" t="s">
        <v>34476</v>
      </c>
      <c r="GW561" t="s">
        <v>34476</v>
      </c>
      <c r="GX561" t="s">
        <v>34476</v>
      </c>
      <c r="GY561" t="s">
        <v>34476</v>
      </c>
      <c r="GZ561" t="s">
        <v>34476</v>
      </c>
      <c r="HA561" t="s">
        <v>34476</v>
      </c>
      <c r="HB561" t="s">
        <v>34476</v>
      </c>
      <c r="RD561" t="s">
        <v>41070</v>
      </c>
      <c r="RE561" t="s">
        <v>35197</v>
      </c>
    </row>
    <row r="562" spans="195:473" x14ac:dyDescent="0.3">
      <c r="GM562" t="s">
        <v>34476</v>
      </c>
      <c r="GN562" t="s">
        <v>34476</v>
      </c>
      <c r="GO562" t="s">
        <v>34476</v>
      </c>
      <c r="GP562" t="s">
        <v>34476</v>
      </c>
      <c r="GQ562" t="s">
        <v>34476</v>
      </c>
      <c r="GR562" t="s">
        <v>34476</v>
      </c>
      <c r="GS562" t="s">
        <v>34476</v>
      </c>
      <c r="GT562" t="s">
        <v>34476</v>
      </c>
      <c r="GU562" t="s">
        <v>41071</v>
      </c>
      <c r="GV562" t="s">
        <v>34476</v>
      </c>
      <c r="GW562" t="s">
        <v>34476</v>
      </c>
      <c r="GX562" t="s">
        <v>34476</v>
      </c>
      <c r="GY562" t="s">
        <v>34476</v>
      </c>
      <c r="GZ562" t="s">
        <v>34476</v>
      </c>
      <c r="HA562" t="s">
        <v>34476</v>
      </c>
      <c r="HB562" t="s">
        <v>34476</v>
      </c>
      <c r="RD562" t="s">
        <v>41072</v>
      </c>
      <c r="RE562" t="s">
        <v>41073</v>
      </c>
    </row>
    <row r="563" spans="195:473" x14ac:dyDescent="0.3">
      <c r="GM563" t="s">
        <v>34476</v>
      </c>
      <c r="GN563" t="s">
        <v>34476</v>
      </c>
      <c r="GO563" t="s">
        <v>34476</v>
      </c>
      <c r="GP563" t="s">
        <v>34476</v>
      </c>
      <c r="GQ563" t="s">
        <v>34476</v>
      </c>
      <c r="GR563" t="s">
        <v>34476</v>
      </c>
      <c r="GS563" t="s">
        <v>34476</v>
      </c>
      <c r="GT563" t="s">
        <v>34476</v>
      </c>
      <c r="GU563" t="s">
        <v>41074</v>
      </c>
      <c r="GV563" t="s">
        <v>34476</v>
      </c>
      <c r="GW563" t="s">
        <v>34476</v>
      </c>
      <c r="GX563" t="s">
        <v>34476</v>
      </c>
      <c r="GY563" t="s">
        <v>34476</v>
      </c>
      <c r="GZ563" t="s">
        <v>34476</v>
      </c>
      <c r="HA563" t="s">
        <v>34476</v>
      </c>
      <c r="HB563" t="s">
        <v>34476</v>
      </c>
      <c r="RD563" t="s">
        <v>41075</v>
      </c>
      <c r="RE563" t="s">
        <v>36992</v>
      </c>
    </row>
    <row r="564" spans="195:473" x14ac:dyDescent="0.3">
      <c r="GM564" t="s">
        <v>34476</v>
      </c>
      <c r="GN564" t="s">
        <v>34476</v>
      </c>
      <c r="GO564" t="s">
        <v>34476</v>
      </c>
      <c r="GP564" t="s">
        <v>34476</v>
      </c>
      <c r="GQ564" t="s">
        <v>34476</v>
      </c>
      <c r="GR564" t="s">
        <v>34476</v>
      </c>
      <c r="GS564" t="s">
        <v>34476</v>
      </c>
      <c r="GT564" t="s">
        <v>34476</v>
      </c>
      <c r="GU564" t="s">
        <v>41076</v>
      </c>
      <c r="GV564" t="s">
        <v>34476</v>
      </c>
      <c r="GW564" t="s">
        <v>34476</v>
      </c>
      <c r="GX564" t="s">
        <v>34476</v>
      </c>
      <c r="GY564" t="s">
        <v>34476</v>
      </c>
      <c r="GZ564" t="s">
        <v>34476</v>
      </c>
      <c r="HA564" t="s">
        <v>34476</v>
      </c>
      <c r="HB564" t="s">
        <v>34476</v>
      </c>
      <c r="RD564" t="s">
        <v>41077</v>
      </c>
      <c r="RE564" t="s">
        <v>41078</v>
      </c>
    </row>
    <row r="565" spans="195:473" x14ac:dyDescent="0.3">
      <c r="GM565" t="s">
        <v>34476</v>
      </c>
      <c r="GN565" t="s">
        <v>34476</v>
      </c>
      <c r="GO565" t="s">
        <v>34476</v>
      </c>
      <c r="GP565" t="s">
        <v>34476</v>
      </c>
      <c r="GQ565" t="s">
        <v>34476</v>
      </c>
      <c r="GR565" t="s">
        <v>34476</v>
      </c>
      <c r="GS565" t="s">
        <v>34476</v>
      </c>
      <c r="GT565" t="s">
        <v>34476</v>
      </c>
      <c r="GU565" t="s">
        <v>41079</v>
      </c>
      <c r="GV565" t="s">
        <v>34476</v>
      </c>
      <c r="GW565" t="s">
        <v>34476</v>
      </c>
      <c r="GX565" t="s">
        <v>34476</v>
      </c>
      <c r="GY565" t="s">
        <v>34476</v>
      </c>
      <c r="GZ565" t="s">
        <v>34476</v>
      </c>
      <c r="HA565" t="s">
        <v>34476</v>
      </c>
      <c r="HB565" t="s">
        <v>34476</v>
      </c>
      <c r="RD565" t="s">
        <v>41080</v>
      </c>
      <c r="RE565" t="s">
        <v>41081</v>
      </c>
    </row>
    <row r="566" spans="195:473" x14ac:dyDescent="0.3">
      <c r="GM566" t="s">
        <v>34476</v>
      </c>
      <c r="GN566" t="s">
        <v>34476</v>
      </c>
      <c r="GO566" t="s">
        <v>34476</v>
      </c>
      <c r="GP566" t="s">
        <v>34476</v>
      </c>
      <c r="GQ566" t="s">
        <v>34476</v>
      </c>
      <c r="GR566" t="s">
        <v>34476</v>
      </c>
      <c r="GS566" t="s">
        <v>34476</v>
      </c>
      <c r="GT566" t="s">
        <v>34476</v>
      </c>
      <c r="GU566" t="s">
        <v>41082</v>
      </c>
      <c r="GV566" t="s">
        <v>34476</v>
      </c>
      <c r="GW566" t="s">
        <v>34476</v>
      </c>
      <c r="GX566" t="s">
        <v>34476</v>
      </c>
      <c r="GY566" t="s">
        <v>34476</v>
      </c>
      <c r="GZ566" t="s">
        <v>34476</v>
      </c>
      <c r="HA566" t="s">
        <v>34476</v>
      </c>
      <c r="HB566" t="s">
        <v>34476</v>
      </c>
      <c r="RD566" t="s">
        <v>41083</v>
      </c>
      <c r="RE566" t="s">
        <v>41084</v>
      </c>
    </row>
    <row r="567" spans="195:473" x14ac:dyDescent="0.3">
      <c r="GM567" t="s">
        <v>34476</v>
      </c>
      <c r="GN567" t="s">
        <v>34476</v>
      </c>
      <c r="GO567" t="s">
        <v>34476</v>
      </c>
      <c r="GP567" t="s">
        <v>34476</v>
      </c>
      <c r="GQ567" t="s">
        <v>34476</v>
      </c>
      <c r="GR567" t="s">
        <v>34476</v>
      </c>
      <c r="GS567" t="s">
        <v>34476</v>
      </c>
      <c r="GT567" t="s">
        <v>34476</v>
      </c>
      <c r="GU567" t="s">
        <v>41085</v>
      </c>
      <c r="GV567" t="s">
        <v>34476</v>
      </c>
      <c r="GW567" t="s">
        <v>34476</v>
      </c>
      <c r="GX567" t="s">
        <v>34476</v>
      </c>
      <c r="GY567" t="s">
        <v>34476</v>
      </c>
      <c r="GZ567" t="s">
        <v>34476</v>
      </c>
      <c r="HA567" t="s">
        <v>34476</v>
      </c>
      <c r="HB567" t="s">
        <v>34476</v>
      </c>
      <c r="RD567" t="s">
        <v>41086</v>
      </c>
      <c r="RE567" t="s">
        <v>41087</v>
      </c>
    </row>
    <row r="568" spans="195:473" x14ac:dyDescent="0.3">
      <c r="GM568" t="s">
        <v>34476</v>
      </c>
      <c r="GN568" t="s">
        <v>34476</v>
      </c>
      <c r="GO568" t="s">
        <v>34476</v>
      </c>
      <c r="GP568" t="s">
        <v>34476</v>
      </c>
      <c r="GQ568" t="s">
        <v>34476</v>
      </c>
      <c r="GR568" t="s">
        <v>34476</v>
      </c>
      <c r="GS568" t="s">
        <v>34476</v>
      </c>
      <c r="GT568" t="s">
        <v>34476</v>
      </c>
      <c r="GU568" t="s">
        <v>41088</v>
      </c>
      <c r="GV568" t="s">
        <v>34476</v>
      </c>
      <c r="GW568" t="s">
        <v>34476</v>
      </c>
      <c r="GX568" t="s">
        <v>34476</v>
      </c>
      <c r="GY568" t="s">
        <v>34476</v>
      </c>
      <c r="GZ568" t="s">
        <v>34476</v>
      </c>
      <c r="HA568" t="s">
        <v>34476</v>
      </c>
      <c r="HB568" t="s">
        <v>34476</v>
      </c>
      <c r="RD568" t="s">
        <v>41089</v>
      </c>
      <c r="RE568" t="s">
        <v>41090</v>
      </c>
    </row>
    <row r="569" spans="195:473" x14ac:dyDescent="0.3">
      <c r="GM569" t="s">
        <v>34476</v>
      </c>
      <c r="GN569" t="s">
        <v>34476</v>
      </c>
      <c r="GO569" t="s">
        <v>34476</v>
      </c>
      <c r="GP569" t="s">
        <v>34476</v>
      </c>
      <c r="GQ569" t="s">
        <v>34476</v>
      </c>
      <c r="GR569" t="s">
        <v>34476</v>
      </c>
      <c r="GS569" t="s">
        <v>34476</v>
      </c>
      <c r="GT569" t="s">
        <v>34476</v>
      </c>
      <c r="GU569" t="s">
        <v>41091</v>
      </c>
      <c r="GV569" t="s">
        <v>34476</v>
      </c>
      <c r="GW569" t="s">
        <v>34476</v>
      </c>
      <c r="GX569" t="s">
        <v>34476</v>
      </c>
      <c r="GY569" t="s">
        <v>34476</v>
      </c>
      <c r="GZ569" t="s">
        <v>34476</v>
      </c>
      <c r="HA569" t="s">
        <v>34476</v>
      </c>
      <c r="HB569" t="s">
        <v>34476</v>
      </c>
      <c r="RD569" t="s">
        <v>41092</v>
      </c>
      <c r="RE569" t="s">
        <v>41093</v>
      </c>
    </row>
    <row r="570" spans="195:473" x14ac:dyDescent="0.3">
      <c r="GM570" t="s">
        <v>34476</v>
      </c>
      <c r="GN570" t="s">
        <v>34476</v>
      </c>
      <c r="GO570" t="s">
        <v>34476</v>
      </c>
      <c r="GP570" t="s">
        <v>34476</v>
      </c>
      <c r="GQ570" t="s">
        <v>34476</v>
      </c>
      <c r="GR570" t="s">
        <v>34476</v>
      </c>
      <c r="GS570" t="s">
        <v>34476</v>
      </c>
      <c r="GT570" t="s">
        <v>34476</v>
      </c>
      <c r="GU570" t="s">
        <v>41094</v>
      </c>
      <c r="GV570" t="s">
        <v>34476</v>
      </c>
      <c r="GW570" t="s">
        <v>34476</v>
      </c>
      <c r="GX570" t="s">
        <v>34476</v>
      </c>
      <c r="GY570" t="s">
        <v>34476</v>
      </c>
      <c r="GZ570" t="s">
        <v>34476</v>
      </c>
      <c r="HA570" t="s">
        <v>34476</v>
      </c>
      <c r="HB570" t="s">
        <v>34476</v>
      </c>
      <c r="RD570" t="s">
        <v>41095</v>
      </c>
      <c r="RE570" t="s">
        <v>34986</v>
      </c>
    </row>
    <row r="571" spans="195:473" x14ac:dyDescent="0.3">
      <c r="GM571" t="s">
        <v>34476</v>
      </c>
      <c r="GN571" t="s">
        <v>34476</v>
      </c>
      <c r="GO571" t="s">
        <v>34476</v>
      </c>
      <c r="GP571" t="s">
        <v>34476</v>
      </c>
      <c r="GQ571" t="s">
        <v>34476</v>
      </c>
      <c r="GR571" t="s">
        <v>34476</v>
      </c>
      <c r="GS571" t="s">
        <v>34476</v>
      </c>
      <c r="GT571" t="s">
        <v>34476</v>
      </c>
      <c r="GU571" t="s">
        <v>38420</v>
      </c>
      <c r="GV571" t="s">
        <v>34476</v>
      </c>
      <c r="GW571" t="s">
        <v>34476</v>
      </c>
      <c r="GX571" t="s">
        <v>34476</v>
      </c>
      <c r="GY571" t="s">
        <v>34476</v>
      </c>
      <c r="GZ571" t="s">
        <v>34476</v>
      </c>
      <c r="HA571" t="s">
        <v>34476</v>
      </c>
      <c r="HB571" t="s">
        <v>34476</v>
      </c>
      <c r="RD571" t="s">
        <v>41096</v>
      </c>
      <c r="RE571" t="s">
        <v>41097</v>
      </c>
    </row>
    <row r="572" spans="195:473" x14ac:dyDescent="0.3">
      <c r="GM572" t="s">
        <v>34476</v>
      </c>
      <c r="GN572" t="s">
        <v>34476</v>
      </c>
      <c r="GO572" t="s">
        <v>34476</v>
      </c>
      <c r="GP572" t="s">
        <v>34476</v>
      </c>
      <c r="GQ572" t="s">
        <v>34476</v>
      </c>
      <c r="GR572" t="s">
        <v>34476</v>
      </c>
      <c r="GS572" t="s">
        <v>34476</v>
      </c>
      <c r="GT572" t="s">
        <v>34476</v>
      </c>
      <c r="GU572" t="s">
        <v>38430</v>
      </c>
      <c r="GV572" t="s">
        <v>34476</v>
      </c>
      <c r="GW572" t="s">
        <v>34476</v>
      </c>
      <c r="GX572" t="s">
        <v>34476</v>
      </c>
      <c r="GY572" t="s">
        <v>34476</v>
      </c>
      <c r="GZ572" t="s">
        <v>34476</v>
      </c>
      <c r="HA572" t="s">
        <v>34476</v>
      </c>
      <c r="HB572" t="s">
        <v>34476</v>
      </c>
      <c r="RD572" t="s">
        <v>41098</v>
      </c>
      <c r="RE572" t="s">
        <v>41099</v>
      </c>
    </row>
    <row r="573" spans="195:473" x14ac:dyDescent="0.3">
      <c r="GM573" t="s">
        <v>34476</v>
      </c>
      <c r="GN573" t="s">
        <v>34476</v>
      </c>
      <c r="GO573" t="s">
        <v>34476</v>
      </c>
      <c r="GP573" t="s">
        <v>34476</v>
      </c>
      <c r="GQ573" t="s">
        <v>34476</v>
      </c>
      <c r="GR573" t="s">
        <v>34476</v>
      </c>
      <c r="GS573" t="s">
        <v>34476</v>
      </c>
      <c r="GT573" t="s">
        <v>34476</v>
      </c>
      <c r="GU573" t="s">
        <v>38438</v>
      </c>
      <c r="GV573" t="s">
        <v>34476</v>
      </c>
      <c r="GW573" t="s">
        <v>34476</v>
      </c>
      <c r="GX573" t="s">
        <v>34476</v>
      </c>
      <c r="GY573" t="s">
        <v>34476</v>
      </c>
      <c r="GZ573" t="s">
        <v>34476</v>
      </c>
      <c r="HA573" t="s">
        <v>34476</v>
      </c>
      <c r="HB573" t="s">
        <v>34476</v>
      </c>
      <c r="RD573" t="s">
        <v>41100</v>
      </c>
      <c r="RE573" t="s">
        <v>41101</v>
      </c>
    </row>
    <row r="574" spans="195:473" x14ac:dyDescent="0.3">
      <c r="GM574" t="s">
        <v>34476</v>
      </c>
      <c r="GN574" t="s">
        <v>34476</v>
      </c>
      <c r="GO574" t="s">
        <v>34476</v>
      </c>
      <c r="GP574" t="s">
        <v>34476</v>
      </c>
      <c r="GQ574" t="s">
        <v>34476</v>
      </c>
      <c r="GR574" t="s">
        <v>34476</v>
      </c>
      <c r="GS574" t="s">
        <v>34476</v>
      </c>
      <c r="GT574" t="s">
        <v>34476</v>
      </c>
      <c r="GU574" t="s">
        <v>38455</v>
      </c>
      <c r="GV574" t="s">
        <v>34476</v>
      </c>
      <c r="GW574" t="s">
        <v>34476</v>
      </c>
      <c r="GX574" t="s">
        <v>34476</v>
      </c>
      <c r="GY574" t="s">
        <v>34476</v>
      </c>
      <c r="GZ574" t="s">
        <v>34476</v>
      </c>
      <c r="HA574" t="s">
        <v>34476</v>
      </c>
      <c r="HB574" t="s">
        <v>34476</v>
      </c>
      <c r="RD574" t="s">
        <v>41102</v>
      </c>
      <c r="RE574" t="s">
        <v>41103</v>
      </c>
    </row>
    <row r="575" spans="195:473" x14ac:dyDescent="0.3">
      <c r="GM575" t="s">
        <v>34476</v>
      </c>
      <c r="GN575" t="s">
        <v>34476</v>
      </c>
      <c r="GO575" t="s">
        <v>34476</v>
      </c>
      <c r="GP575" t="s">
        <v>34476</v>
      </c>
      <c r="GQ575" t="s">
        <v>34476</v>
      </c>
      <c r="GR575" t="s">
        <v>34476</v>
      </c>
      <c r="GS575" t="s">
        <v>34476</v>
      </c>
      <c r="GT575" t="s">
        <v>34476</v>
      </c>
      <c r="GU575" t="s">
        <v>41104</v>
      </c>
      <c r="GV575" t="s">
        <v>34476</v>
      </c>
      <c r="GW575" t="s">
        <v>34476</v>
      </c>
      <c r="GX575" t="s">
        <v>34476</v>
      </c>
      <c r="GY575" t="s">
        <v>34476</v>
      </c>
      <c r="GZ575" t="s">
        <v>34476</v>
      </c>
      <c r="HA575" t="s">
        <v>34476</v>
      </c>
      <c r="HB575" t="s">
        <v>34476</v>
      </c>
      <c r="RD575" t="s">
        <v>41105</v>
      </c>
      <c r="RE575" t="s">
        <v>41106</v>
      </c>
    </row>
    <row r="576" spans="195:473" x14ac:dyDescent="0.3">
      <c r="GM576" t="s">
        <v>34476</v>
      </c>
      <c r="GN576" t="s">
        <v>34476</v>
      </c>
      <c r="GO576" t="s">
        <v>34476</v>
      </c>
      <c r="GP576" t="s">
        <v>34476</v>
      </c>
      <c r="GQ576" t="s">
        <v>34476</v>
      </c>
      <c r="GR576" t="s">
        <v>34476</v>
      </c>
      <c r="GS576" t="s">
        <v>34476</v>
      </c>
      <c r="GT576" t="s">
        <v>34476</v>
      </c>
      <c r="GU576" t="s">
        <v>41107</v>
      </c>
      <c r="GV576" t="s">
        <v>34476</v>
      </c>
      <c r="GW576" t="s">
        <v>34476</v>
      </c>
      <c r="GX576" t="s">
        <v>34476</v>
      </c>
      <c r="GY576" t="s">
        <v>34476</v>
      </c>
      <c r="GZ576" t="s">
        <v>34476</v>
      </c>
      <c r="HA576" t="s">
        <v>34476</v>
      </c>
      <c r="HB576" t="s">
        <v>34476</v>
      </c>
      <c r="RD576" t="s">
        <v>41108</v>
      </c>
      <c r="RE576" t="s">
        <v>41109</v>
      </c>
    </row>
    <row r="577" spans="195:473" x14ac:dyDescent="0.3">
      <c r="GM577" t="s">
        <v>34476</v>
      </c>
      <c r="GN577" t="s">
        <v>34476</v>
      </c>
      <c r="GO577" t="s">
        <v>34476</v>
      </c>
      <c r="GP577" t="s">
        <v>34476</v>
      </c>
      <c r="GQ577" t="s">
        <v>34476</v>
      </c>
      <c r="GR577" t="s">
        <v>34476</v>
      </c>
      <c r="GS577" t="s">
        <v>34476</v>
      </c>
      <c r="GT577" t="s">
        <v>34476</v>
      </c>
      <c r="GU577" t="s">
        <v>41110</v>
      </c>
      <c r="GV577" t="s">
        <v>34476</v>
      </c>
      <c r="GW577" t="s">
        <v>34476</v>
      </c>
      <c r="GX577" t="s">
        <v>34476</v>
      </c>
      <c r="GY577" t="s">
        <v>34476</v>
      </c>
      <c r="GZ577" t="s">
        <v>34476</v>
      </c>
      <c r="HA577" t="s">
        <v>34476</v>
      </c>
      <c r="HB577" t="s">
        <v>34476</v>
      </c>
      <c r="RD577" t="s">
        <v>41111</v>
      </c>
      <c r="RE577" t="s">
        <v>41112</v>
      </c>
    </row>
    <row r="578" spans="195:473" x14ac:dyDescent="0.3">
      <c r="GM578" t="s">
        <v>34476</v>
      </c>
      <c r="GN578" t="s">
        <v>34476</v>
      </c>
      <c r="GO578" t="s">
        <v>34476</v>
      </c>
      <c r="GP578" t="s">
        <v>34476</v>
      </c>
      <c r="GQ578" t="s">
        <v>34476</v>
      </c>
      <c r="GR578" t="s">
        <v>34476</v>
      </c>
      <c r="GS578" t="s">
        <v>34476</v>
      </c>
      <c r="GT578" t="s">
        <v>34476</v>
      </c>
      <c r="GU578" t="s">
        <v>41113</v>
      </c>
      <c r="GV578" t="s">
        <v>34476</v>
      </c>
      <c r="GW578" t="s">
        <v>34476</v>
      </c>
      <c r="GX578" t="s">
        <v>34476</v>
      </c>
      <c r="GY578" t="s">
        <v>34476</v>
      </c>
      <c r="GZ578" t="s">
        <v>34476</v>
      </c>
      <c r="HA578" t="s">
        <v>34476</v>
      </c>
      <c r="HB578" t="s">
        <v>34476</v>
      </c>
      <c r="RD578" t="s">
        <v>41114</v>
      </c>
      <c r="RE578" t="s">
        <v>41115</v>
      </c>
    </row>
    <row r="579" spans="195:473" x14ac:dyDescent="0.3">
      <c r="GM579" t="s">
        <v>34476</v>
      </c>
      <c r="GN579" t="s">
        <v>34476</v>
      </c>
      <c r="GO579" t="s">
        <v>34476</v>
      </c>
      <c r="GP579" t="s">
        <v>34476</v>
      </c>
      <c r="GQ579" t="s">
        <v>34476</v>
      </c>
      <c r="GR579" t="s">
        <v>34476</v>
      </c>
      <c r="GS579" t="s">
        <v>34476</v>
      </c>
      <c r="GT579" t="s">
        <v>34476</v>
      </c>
      <c r="GU579" t="s">
        <v>41116</v>
      </c>
      <c r="GV579" t="s">
        <v>34476</v>
      </c>
      <c r="GW579" t="s">
        <v>34476</v>
      </c>
      <c r="GX579" t="s">
        <v>34476</v>
      </c>
      <c r="GY579" t="s">
        <v>34476</v>
      </c>
      <c r="GZ579" t="s">
        <v>34476</v>
      </c>
      <c r="HA579" t="s">
        <v>34476</v>
      </c>
      <c r="HB579" t="s">
        <v>34476</v>
      </c>
      <c r="RD579" t="s">
        <v>41117</v>
      </c>
      <c r="RE579" t="s">
        <v>41118</v>
      </c>
    </row>
    <row r="580" spans="195:473" x14ac:dyDescent="0.3">
      <c r="GM580" t="s">
        <v>34476</v>
      </c>
      <c r="GN580" t="s">
        <v>34476</v>
      </c>
      <c r="GO580" t="s">
        <v>34476</v>
      </c>
      <c r="GP580" t="s">
        <v>34476</v>
      </c>
      <c r="GQ580" t="s">
        <v>34476</v>
      </c>
      <c r="GR580" t="s">
        <v>34476</v>
      </c>
      <c r="GS580" t="s">
        <v>34476</v>
      </c>
      <c r="GT580" t="s">
        <v>34476</v>
      </c>
      <c r="GU580" t="s">
        <v>41119</v>
      </c>
      <c r="GV580" t="s">
        <v>34476</v>
      </c>
      <c r="GW580" t="s">
        <v>34476</v>
      </c>
      <c r="GX580" t="s">
        <v>34476</v>
      </c>
      <c r="GY580" t="s">
        <v>34476</v>
      </c>
      <c r="GZ580" t="s">
        <v>34476</v>
      </c>
      <c r="HA580" t="s">
        <v>34476</v>
      </c>
      <c r="HB580" t="s">
        <v>34476</v>
      </c>
      <c r="RD580" t="s">
        <v>41120</v>
      </c>
      <c r="RE580" t="s">
        <v>41121</v>
      </c>
    </row>
    <row r="581" spans="195:473" x14ac:dyDescent="0.3">
      <c r="GM581" t="s">
        <v>34476</v>
      </c>
      <c r="GN581" t="s">
        <v>34476</v>
      </c>
      <c r="GO581" t="s">
        <v>34476</v>
      </c>
      <c r="GP581" t="s">
        <v>34476</v>
      </c>
      <c r="GQ581" t="s">
        <v>34476</v>
      </c>
      <c r="GR581" t="s">
        <v>34476</v>
      </c>
      <c r="GS581" t="s">
        <v>34476</v>
      </c>
      <c r="GT581" t="s">
        <v>34476</v>
      </c>
      <c r="GU581" t="s">
        <v>41122</v>
      </c>
      <c r="GV581" t="s">
        <v>34476</v>
      </c>
      <c r="GW581" t="s">
        <v>34476</v>
      </c>
      <c r="GX581" t="s">
        <v>34476</v>
      </c>
      <c r="GY581" t="s">
        <v>34476</v>
      </c>
      <c r="GZ581" t="s">
        <v>34476</v>
      </c>
      <c r="HA581" t="s">
        <v>34476</v>
      </c>
      <c r="HB581" t="s">
        <v>34476</v>
      </c>
      <c r="RD581" t="s">
        <v>41123</v>
      </c>
      <c r="RE581" t="s">
        <v>41124</v>
      </c>
    </row>
    <row r="582" spans="195:473" x14ac:dyDescent="0.3">
      <c r="GM582" t="s">
        <v>34476</v>
      </c>
      <c r="GN582" t="s">
        <v>34476</v>
      </c>
      <c r="GO582" t="s">
        <v>34476</v>
      </c>
      <c r="GP582" t="s">
        <v>34476</v>
      </c>
      <c r="GQ582" t="s">
        <v>34476</v>
      </c>
      <c r="GR582" t="s">
        <v>34476</v>
      </c>
      <c r="GS582" t="s">
        <v>34476</v>
      </c>
      <c r="GT582" t="s">
        <v>34476</v>
      </c>
      <c r="GU582" t="s">
        <v>41125</v>
      </c>
      <c r="GV582" t="s">
        <v>34476</v>
      </c>
      <c r="GW582" t="s">
        <v>34476</v>
      </c>
      <c r="GX582" t="s">
        <v>34476</v>
      </c>
      <c r="GY582" t="s">
        <v>34476</v>
      </c>
      <c r="GZ582" t="s">
        <v>34476</v>
      </c>
      <c r="HA582" t="s">
        <v>34476</v>
      </c>
      <c r="HB582" t="s">
        <v>34476</v>
      </c>
      <c r="RD582" t="s">
        <v>41126</v>
      </c>
      <c r="RE582" t="s">
        <v>41127</v>
      </c>
    </row>
    <row r="583" spans="195:473" x14ac:dyDescent="0.3">
      <c r="GM583" t="s">
        <v>34476</v>
      </c>
      <c r="GN583" t="s">
        <v>34476</v>
      </c>
      <c r="GO583" t="s">
        <v>34476</v>
      </c>
      <c r="GP583" t="s">
        <v>34476</v>
      </c>
      <c r="GQ583" t="s">
        <v>34476</v>
      </c>
      <c r="GR583" t="s">
        <v>34476</v>
      </c>
      <c r="GS583" t="s">
        <v>34476</v>
      </c>
      <c r="GT583" t="s">
        <v>34476</v>
      </c>
      <c r="GU583" t="s">
        <v>41128</v>
      </c>
      <c r="GV583" t="s">
        <v>34476</v>
      </c>
      <c r="GW583" t="s">
        <v>34476</v>
      </c>
      <c r="GX583" t="s">
        <v>34476</v>
      </c>
      <c r="GY583" t="s">
        <v>34476</v>
      </c>
      <c r="GZ583" t="s">
        <v>34476</v>
      </c>
      <c r="HA583" t="s">
        <v>34476</v>
      </c>
      <c r="HB583" t="s">
        <v>34476</v>
      </c>
      <c r="RD583" t="s">
        <v>41129</v>
      </c>
      <c r="RE583" t="s">
        <v>37011</v>
      </c>
    </row>
    <row r="584" spans="195:473" x14ac:dyDescent="0.3">
      <c r="GM584" t="s">
        <v>34476</v>
      </c>
      <c r="GN584" t="s">
        <v>34476</v>
      </c>
      <c r="GO584" t="s">
        <v>34476</v>
      </c>
      <c r="GP584" t="s">
        <v>34476</v>
      </c>
      <c r="GQ584" t="s">
        <v>34476</v>
      </c>
      <c r="GR584" t="s">
        <v>34476</v>
      </c>
      <c r="GS584" t="s">
        <v>34476</v>
      </c>
      <c r="GT584" t="s">
        <v>34476</v>
      </c>
      <c r="GU584" t="s">
        <v>41130</v>
      </c>
      <c r="GV584" t="s">
        <v>34476</v>
      </c>
      <c r="GW584" t="s">
        <v>34476</v>
      </c>
      <c r="GX584" t="s">
        <v>34476</v>
      </c>
      <c r="GY584" t="s">
        <v>34476</v>
      </c>
      <c r="GZ584" t="s">
        <v>34476</v>
      </c>
      <c r="HA584" t="s">
        <v>34476</v>
      </c>
      <c r="HB584" t="s">
        <v>34476</v>
      </c>
      <c r="RD584" t="s">
        <v>41131</v>
      </c>
      <c r="RE584" t="s">
        <v>41132</v>
      </c>
    </row>
    <row r="585" spans="195:473" x14ac:dyDescent="0.3">
      <c r="GM585" t="s">
        <v>34476</v>
      </c>
      <c r="GN585" t="s">
        <v>34476</v>
      </c>
      <c r="GO585" t="s">
        <v>34476</v>
      </c>
      <c r="GP585" t="s">
        <v>34476</v>
      </c>
      <c r="GQ585" t="s">
        <v>34476</v>
      </c>
      <c r="GR585" t="s">
        <v>34476</v>
      </c>
      <c r="GS585" t="s">
        <v>34476</v>
      </c>
      <c r="GT585" t="s">
        <v>34476</v>
      </c>
      <c r="GU585" t="s">
        <v>41133</v>
      </c>
      <c r="GV585" t="s">
        <v>34476</v>
      </c>
      <c r="GW585" t="s">
        <v>34476</v>
      </c>
      <c r="GX585" t="s">
        <v>34476</v>
      </c>
      <c r="GY585" t="s">
        <v>34476</v>
      </c>
      <c r="GZ585" t="s">
        <v>34476</v>
      </c>
      <c r="HA585" t="s">
        <v>34476</v>
      </c>
      <c r="HB585" t="s">
        <v>34476</v>
      </c>
      <c r="RD585" t="s">
        <v>41134</v>
      </c>
      <c r="RE585" t="s">
        <v>41135</v>
      </c>
    </row>
    <row r="586" spans="195:473" x14ac:dyDescent="0.3">
      <c r="GM586" t="s">
        <v>34476</v>
      </c>
      <c r="GN586" t="s">
        <v>34476</v>
      </c>
      <c r="GO586" t="s">
        <v>34476</v>
      </c>
      <c r="GP586" t="s">
        <v>34476</v>
      </c>
      <c r="GQ586" t="s">
        <v>34476</v>
      </c>
      <c r="GR586" t="s">
        <v>34476</v>
      </c>
      <c r="GS586" t="s">
        <v>34476</v>
      </c>
      <c r="GT586" t="s">
        <v>34476</v>
      </c>
      <c r="GU586" t="s">
        <v>41136</v>
      </c>
      <c r="GV586" t="s">
        <v>34476</v>
      </c>
      <c r="GW586" t="s">
        <v>34476</v>
      </c>
      <c r="GX586" t="s">
        <v>34476</v>
      </c>
      <c r="GY586" t="s">
        <v>34476</v>
      </c>
      <c r="GZ586" t="s">
        <v>34476</v>
      </c>
      <c r="HA586" t="s">
        <v>34476</v>
      </c>
      <c r="HB586" t="s">
        <v>34476</v>
      </c>
      <c r="RD586" t="s">
        <v>41137</v>
      </c>
      <c r="RE586" t="s">
        <v>41138</v>
      </c>
    </row>
    <row r="587" spans="195:473" x14ac:dyDescent="0.3">
      <c r="GM587" t="s">
        <v>34476</v>
      </c>
      <c r="GN587" t="s">
        <v>34476</v>
      </c>
      <c r="GO587" t="s">
        <v>34476</v>
      </c>
      <c r="GP587" t="s">
        <v>34476</v>
      </c>
      <c r="GQ587" t="s">
        <v>34476</v>
      </c>
      <c r="GR587" t="s">
        <v>34476</v>
      </c>
      <c r="GS587" t="s">
        <v>34476</v>
      </c>
      <c r="GT587" t="s">
        <v>34476</v>
      </c>
      <c r="GU587" t="s">
        <v>41139</v>
      </c>
      <c r="GV587" t="s">
        <v>34476</v>
      </c>
      <c r="GW587" t="s">
        <v>34476</v>
      </c>
      <c r="GX587" t="s">
        <v>34476</v>
      </c>
      <c r="GY587" t="s">
        <v>34476</v>
      </c>
      <c r="GZ587" t="s">
        <v>34476</v>
      </c>
      <c r="HA587" t="s">
        <v>34476</v>
      </c>
      <c r="HB587" t="s">
        <v>34476</v>
      </c>
      <c r="RD587" t="s">
        <v>41140</v>
      </c>
      <c r="RE587" t="s">
        <v>41141</v>
      </c>
    </row>
    <row r="588" spans="195:473" x14ac:dyDescent="0.3">
      <c r="GM588" t="s">
        <v>34476</v>
      </c>
      <c r="GN588" t="s">
        <v>34476</v>
      </c>
      <c r="GO588" t="s">
        <v>34476</v>
      </c>
      <c r="GP588" t="s">
        <v>34476</v>
      </c>
      <c r="GQ588" t="s">
        <v>34476</v>
      </c>
      <c r="GR588" t="s">
        <v>34476</v>
      </c>
      <c r="GS588" t="s">
        <v>34476</v>
      </c>
      <c r="GT588" t="s">
        <v>34476</v>
      </c>
      <c r="GU588" t="s">
        <v>41142</v>
      </c>
      <c r="GV588" t="s">
        <v>34476</v>
      </c>
      <c r="GW588" t="s">
        <v>34476</v>
      </c>
      <c r="GX588" t="s">
        <v>34476</v>
      </c>
      <c r="GY588" t="s">
        <v>34476</v>
      </c>
      <c r="GZ588" t="s">
        <v>34476</v>
      </c>
      <c r="HA588" t="s">
        <v>34476</v>
      </c>
      <c r="HB588" t="s">
        <v>34476</v>
      </c>
      <c r="RD588" t="s">
        <v>41143</v>
      </c>
      <c r="RE588" t="s">
        <v>41144</v>
      </c>
    </row>
    <row r="589" spans="195:473" x14ac:dyDescent="0.3">
      <c r="GM589" t="s">
        <v>34476</v>
      </c>
      <c r="GN589" t="s">
        <v>34476</v>
      </c>
      <c r="GO589" t="s">
        <v>34476</v>
      </c>
      <c r="GP589" t="s">
        <v>34476</v>
      </c>
      <c r="GQ589" t="s">
        <v>34476</v>
      </c>
      <c r="GR589" t="s">
        <v>34476</v>
      </c>
      <c r="GS589" t="s">
        <v>34476</v>
      </c>
      <c r="GT589" t="s">
        <v>34476</v>
      </c>
      <c r="GU589" t="s">
        <v>41145</v>
      </c>
      <c r="GV589" t="s">
        <v>34476</v>
      </c>
      <c r="GW589" t="s">
        <v>34476</v>
      </c>
      <c r="GX589" t="s">
        <v>34476</v>
      </c>
      <c r="GY589" t="s">
        <v>34476</v>
      </c>
      <c r="GZ589" t="s">
        <v>34476</v>
      </c>
      <c r="HA589" t="s">
        <v>34476</v>
      </c>
      <c r="HB589" t="s">
        <v>34476</v>
      </c>
      <c r="RD589" t="s">
        <v>41146</v>
      </c>
      <c r="RE589" t="s">
        <v>41147</v>
      </c>
    </row>
    <row r="590" spans="195:473" x14ac:dyDescent="0.3">
      <c r="GM590" t="s">
        <v>34476</v>
      </c>
      <c r="GN590" t="s">
        <v>34476</v>
      </c>
      <c r="GO590" t="s">
        <v>34476</v>
      </c>
      <c r="GP590" t="s">
        <v>34476</v>
      </c>
      <c r="GQ590" t="s">
        <v>34476</v>
      </c>
      <c r="GR590" t="s">
        <v>34476</v>
      </c>
      <c r="GS590" t="s">
        <v>34476</v>
      </c>
      <c r="GT590" t="s">
        <v>34476</v>
      </c>
      <c r="GU590" t="s">
        <v>41148</v>
      </c>
      <c r="GV590" t="s">
        <v>34476</v>
      </c>
      <c r="GW590" t="s">
        <v>34476</v>
      </c>
      <c r="GX590" t="s">
        <v>34476</v>
      </c>
      <c r="GY590" t="s">
        <v>34476</v>
      </c>
      <c r="GZ590" t="s">
        <v>34476</v>
      </c>
      <c r="HA590" t="s">
        <v>34476</v>
      </c>
      <c r="HB590" t="s">
        <v>34476</v>
      </c>
      <c r="RD590" t="s">
        <v>41149</v>
      </c>
      <c r="RE590" t="s">
        <v>41150</v>
      </c>
    </row>
    <row r="591" spans="195:473" x14ac:dyDescent="0.3">
      <c r="GM591" t="s">
        <v>34476</v>
      </c>
      <c r="GN591" t="s">
        <v>34476</v>
      </c>
      <c r="GO591" t="s">
        <v>34476</v>
      </c>
      <c r="GP591" t="s">
        <v>34476</v>
      </c>
      <c r="GQ591" t="s">
        <v>34476</v>
      </c>
      <c r="GR591" t="s">
        <v>34476</v>
      </c>
      <c r="GS591" t="s">
        <v>34476</v>
      </c>
      <c r="GT591" t="s">
        <v>34476</v>
      </c>
      <c r="GU591" t="s">
        <v>41151</v>
      </c>
      <c r="GV591" t="s">
        <v>34476</v>
      </c>
      <c r="GW591" t="s">
        <v>34476</v>
      </c>
      <c r="GX591" t="s">
        <v>34476</v>
      </c>
      <c r="GY591" t="s">
        <v>34476</v>
      </c>
      <c r="GZ591" t="s">
        <v>34476</v>
      </c>
      <c r="HA591" t="s">
        <v>34476</v>
      </c>
      <c r="HB591" t="s">
        <v>34476</v>
      </c>
      <c r="RD591" t="s">
        <v>41152</v>
      </c>
      <c r="RE591" t="s">
        <v>41153</v>
      </c>
    </row>
    <row r="592" spans="195:473" x14ac:dyDescent="0.3">
      <c r="GM592" t="s">
        <v>34476</v>
      </c>
      <c r="GN592" t="s">
        <v>34476</v>
      </c>
      <c r="GO592" t="s">
        <v>34476</v>
      </c>
      <c r="GP592" t="s">
        <v>34476</v>
      </c>
      <c r="GQ592" t="s">
        <v>34476</v>
      </c>
      <c r="GR592" t="s">
        <v>34476</v>
      </c>
      <c r="GS592" t="s">
        <v>34476</v>
      </c>
      <c r="GT592" t="s">
        <v>34476</v>
      </c>
      <c r="GU592" t="s">
        <v>41154</v>
      </c>
      <c r="GV592" t="s">
        <v>34476</v>
      </c>
      <c r="GW592" t="s">
        <v>34476</v>
      </c>
      <c r="GX592" t="s">
        <v>34476</v>
      </c>
      <c r="GY592" t="s">
        <v>34476</v>
      </c>
      <c r="GZ592" t="s">
        <v>34476</v>
      </c>
      <c r="HA592" t="s">
        <v>34476</v>
      </c>
      <c r="HB592" t="s">
        <v>34476</v>
      </c>
      <c r="RD592" t="s">
        <v>41155</v>
      </c>
      <c r="RE592" t="s">
        <v>41156</v>
      </c>
    </row>
    <row r="593" spans="195:473" x14ac:dyDescent="0.3">
      <c r="GM593" t="s">
        <v>34476</v>
      </c>
      <c r="GN593" t="s">
        <v>34476</v>
      </c>
      <c r="GO593" t="s">
        <v>34476</v>
      </c>
      <c r="GP593" t="s">
        <v>34476</v>
      </c>
      <c r="GQ593" t="s">
        <v>34476</v>
      </c>
      <c r="GR593" t="s">
        <v>34476</v>
      </c>
      <c r="GS593" t="s">
        <v>34476</v>
      </c>
      <c r="GT593" t="s">
        <v>34476</v>
      </c>
      <c r="GU593" t="s">
        <v>41157</v>
      </c>
      <c r="GV593" t="s">
        <v>34476</v>
      </c>
      <c r="GW593" t="s">
        <v>34476</v>
      </c>
      <c r="GX593" t="s">
        <v>34476</v>
      </c>
      <c r="GY593" t="s">
        <v>34476</v>
      </c>
      <c r="GZ593" t="s">
        <v>34476</v>
      </c>
      <c r="HA593" t="s">
        <v>34476</v>
      </c>
      <c r="HB593" t="s">
        <v>34476</v>
      </c>
      <c r="RD593" t="s">
        <v>41158</v>
      </c>
      <c r="RE593" t="s">
        <v>41159</v>
      </c>
    </row>
    <row r="594" spans="195:473" x14ac:dyDescent="0.3">
      <c r="GM594" t="s">
        <v>34476</v>
      </c>
      <c r="GN594" t="s">
        <v>34476</v>
      </c>
      <c r="GO594" t="s">
        <v>34476</v>
      </c>
      <c r="GP594" t="s">
        <v>34476</v>
      </c>
      <c r="GQ594" t="s">
        <v>34476</v>
      </c>
      <c r="GR594" t="s">
        <v>34476</v>
      </c>
      <c r="GS594" t="s">
        <v>34476</v>
      </c>
      <c r="GT594" t="s">
        <v>34476</v>
      </c>
      <c r="GU594" t="s">
        <v>41160</v>
      </c>
      <c r="GV594" t="s">
        <v>34476</v>
      </c>
      <c r="GW594" t="s">
        <v>34476</v>
      </c>
      <c r="GX594" t="s">
        <v>34476</v>
      </c>
      <c r="GY594" t="s">
        <v>34476</v>
      </c>
      <c r="GZ594" t="s">
        <v>34476</v>
      </c>
      <c r="HA594" t="s">
        <v>34476</v>
      </c>
      <c r="HB594" t="s">
        <v>34476</v>
      </c>
      <c r="RD594" t="s">
        <v>41161</v>
      </c>
      <c r="RE594" t="s">
        <v>41162</v>
      </c>
    </row>
    <row r="595" spans="195:473" x14ac:dyDescent="0.3">
      <c r="GM595" t="s">
        <v>34476</v>
      </c>
      <c r="GN595" t="s">
        <v>34476</v>
      </c>
      <c r="GO595" t="s">
        <v>34476</v>
      </c>
      <c r="GP595" t="s">
        <v>34476</v>
      </c>
      <c r="GQ595" t="s">
        <v>34476</v>
      </c>
      <c r="GR595" t="s">
        <v>34476</v>
      </c>
      <c r="GS595" t="s">
        <v>34476</v>
      </c>
      <c r="GT595" t="s">
        <v>34476</v>
      </c>
      <c r="GU595" t="s">
        <v>41163</v>
      </c>
      <c r="GV595" t="s">
        <v>34476</v>
      </c>
      <c r="GW595" t="s">
        <v>34476</v>
      </c>
      <c r="GX595" t="s">
        <v>34476</v>
      </c>
      <c r="GY595" t="s">
        <v>34476</v>
      </c>
      <c r="GZ595" t="s">
        <v>34476</v>
      </c>
      <c r="HA595" t="s">
        <v>34476</v>
      </c>
      <c r="HB595" t="s">
        <v>34476</v>
      </c>
      <c r="RD595" t="s">
        <v>41164</v>
      </c>
      <c r="RE595" t="s">
        <v>41165</v>
      </c>
    </row>
    <row r="596" spans="195:473" x14ac:dyDescent="0.3">
      <c r="GM596" t="s">
        <v>34476</v>
      </c>
      <c r="GN596" t="s">
        <v>34476</v>
      </c>
      <c r="GO596" t="s">
        <v>34476</v>
      </c>
      <c r="GP596" t="s">
        <v>34476</v>
      </c>
      <c r="GQ596" t="s">
        <v>34476</v>
      </c>
      <c r="GR596" t="s">
        <v>34476</v>
      </c>
      <c r="GS596" t="s">
        <v>34476</v>
      </c>
      <c r="GT596" t="s">
        <v>34476</v>
      </c>
      <c r="GU596" t="s">
        <v>41166</v>
      </c>
      <c r="GV596" t="s">
        <v>34476</v>
      </c>
      <c r="GW596" t="s">
        <v>34476</v>
      </c>
      <c r="GX596" t="s">
        <v>34476</v>
      </c>
      <c r="GY596" t="s">
        <v>34476</v>
      </c>
      <c r="GZ596" t="s">
        <v>34476</v>
      </c>
      <c r="HA596" t="s">
        <v>34476</v>
      </c>
      <c r="HB596" t="s">
        <v>34476</v>
      </c>
      <c r="RD596" t="s">
        <v>41167</v>
      </c>
      <c r="RE596" t="s">
        <v>41168</v>
      </c>
    </row>
    <row r="597" spans="195:473" x14ac:dyDescent="0.3">
      <c r="GM597" t="s">
        <v>34476</v>
      </c>
      <c r="GN597" t="s">
        <v>34476</v>
      </c>
      <c r="GO597" t="s">
        <v>34476</v>
      </c>
      <c r="GP597" t="s">
        <v>34476</v>
      </c>
      <c r="GQ597" t="s">
        <v>34476</v>
      </c>
      <c r="GR597" t="s">
        <v>34476</v>
      </c>
      <c r="GS597" t="s">
        <v>34476</v>
      </c>
      <c r="GT597" t="s">
        <v>34476</v>
      </c>
      <c r="GU597" t="s">
        <v>41169</v>
      </c>
      <c r="GV597" t="s">
        <v>34476</v>
      </c>
      <c r="GW597" t="s">
        <v>34476</v>
      </c>
      <c r="GX597" t="s">
        <v>34476</v>
      </c>
      <c r="GY597" t="s">
        <v>34476</v>
      </c>
      <c r="GZ597" t="s">
        <v>34476</v>
      </c>
      <c r="HA597" t="s">
        <v>34476</v>
      </c>
      <c r="HB597" t="s">
        <v>34476</v>
      </c>
      <c r="RD597" t="s">
        <v>41170</v>
      </c>
      <c r="RE597" t="s">
        <v>41171</v>
      </c>
    </row>
    <row r="598" spans="195:473" x14ac:dyDescent="0.3">
      <c r="GM598" t="s">
        <v>34476</v>
      </c>
      <c r="GN598" t="s">
        <v>34476</v>
      </c>
      <c r="GO598" t="s">
        <v>34476</v>
      </c>
      <c r="GP598" t="s">
        <v>34476</v>
      </c>
      <c r="GQ598" t="s">
        <v>34476</v>
      </c>
      <c r="GR598" t="s">
        <v>34476</v>
      </c>
      <c r="GS598" t="s">
        <v>34476</v>
      </c>
      <c r="GT598" t="s">
        <v>34476</v>
      </c>
      <c r="GU598" t="s">
        <v>41172</v>
      </c>
      <c r="GV598" t="s">
        <v>34476</v>
      </c>
      <c r="GW598" t="s">
        <v>34476</v>
      </c>
      <c r="GX598" t="s">
        <v>34476</v>
      </c>
      <c r="GY598" t="s">
        <v>34476</v>
      </c>
      <c r="GZ598" t="s">
        <v>34476</v>
      </c>
      <c r="HA598" t="s">
        <v>34476</v>
      </c>
      <c r="HB598" t="s">
        <v>34476</v>
      </c>
      <c r="RD598" t="s">
        <v>41173</v>
      </c>
      <c r="RE598" t="s">
        <v>41174</v>
      </c>
    </row>
    <row r="599" spans="195:473" x14ac:dyDescent="0.3">
      <c r="GM599" t="s">
        <v>34476</v>
      </c>
      <c r="GN599" t="s">
        <v>34476</v>
      </c>
      <c r="GO599" t="s">
        <v>34476</v>
      </c>
      <c r="GP599" t="s">
        <v>34476</v>
      </c>
      <c r="GQ599" t="s">
        <v>34476</v>
      </c>
      <c r="GR599" t="s">
        <v>34476</v>
      </c>
      <c r="GS599" t="s">
        <v>34476</v>
      </c>
      <c r="GT599" t="s">
        <v>34476</v>
      </c>
      <c r="GU599" t="s">
        <v>41175</v>
      </c>
      <c r="GV599" t="s">
        <v>34476</v>
      </c>
      <c r="GW599" t="s">
        <v>34476</v>
      </c>
      <c r="GX599" t="s">
        <v>34476</v>
      </c>
      <c r="GY599" t="s">
        <v>34476</v>
      </c>
      <c r="GZ599" t="s">
        <v>34476</v>
      </c>
      <c r="HA599" t="s">
        <v>34476</v>
      </c>
      <c r="HB599" t="s">
        <v>34476</v>
      </c>
      <c r="RD599" t="s">
        <v>41176</v>
      </c>
      <c r="RE599" t="s">
        <v>41177</v>
      </c>
    </row>
    <row r="600" spans="195:473" x14ac:dyDescent="0.3">
      <c r="GM600" t="s">
        <v>34476</v>
      </c>
      <c r="GN600" t="s">
        <v>34476</v>
      </c>
      <c r="GO600" t="s">
        <v>34476</v>
      </c>
      <c r="GP600" t="s">
        <v>34476</v>
      </c>
      <c r="GQ600" t="s">
        <v>34476</v>
      </c>
      <c r="GR600" t="s">
        <v>34476</v>
      </c>
      <c r="GS600" t="s">
        <v>34476</v>
      </c>
      <c r="GT600" t="s">
        <v>34476</v>
      </c>
      <c r="GU600" t="s">
        <v>41178</v>
      </c>
      <c r="GV600" t="s">
        <v>34476</v>
      </c>
      <c r="GW600" t="s">
        <v>34476</v>
      </c>
      <c r="GX600" t="s">
        <v>34476</v>
      </c>
      <c r="GY600" t="s">
        <v>34476</v>
      </c>
      <c r="GZ600" t="s">
        <v>34476</v>
      </c>
      <c r="HA600" t="s">
        <v>34476</v>
      </c>
      <c r="HB600" t="s">
        <v>34476</v>
      </c>
      <c r="RD600" t="s">
        <v>41179</v>
      </c>
      <c r="RE600" t="s">
        <v>41180</v>
      </c>
    </row>
    <row r="601" spans="195:473" x14ac:dyDescent="0.3">
      <c r="GM601" t="s">
        <v>34476</v>
      </c>
      <c r="GN601" t="s">
        <v>34476</v>
      </c>
      <c r="GO601" t="s">
        <v>34476</v>
      </c>
      <c r="GP601" t="s">
        <v>34476</v>
      </c>
      <c r="GQ601" t="s">
        <v>34476</v>
      </c>
      <c r="GR601" t="s">
        <v>34476</v>
      </c>
      <c r="GS601" t="s">
        <v>34476</v>
      </c>
      <c r="GT601" t="s">
        <v>34476</v>
      </c>
      <c r="GU601" t="s">
        <v>41181</v>
      </c>
      <c r="GV601" t="s">
        <v>34476</v>
      </c>
      <c r="GW601" t="s">
        <v>34476</v>
      </c>
      <c r="GX601" t="s">
        <v>34476</v>
      </c>
      <c r="GY601" t="s">
        <v>34476</v>
      </c>
      <c r="GZ601" t="s">
        <v>34476</v>
      </c>
      <c r="HA601" t="s">
        <v>34476</v>
      </c>
      <c r="HB601" t="s">
        <v>34476</v>
      </c>
      <c r="RD601" t="s">
        <v>41182</v>
      </c>
      <c r="RE601" t="s">
        <v>41183</v>
      </c>
    </row>
    <row r="602" spans="195:473" x14ac:dyDescent="0.3">
      <c r="GM602" t="s">
        <v>34476</v>
      </c>
      <c r="GN602" t="s">
        <v>34476</v>
      </c>
      <c r="GO602" t="s">
        <v>34476</v>
      </c>
      <c r="GP602" t="s">
        <v>34476</v>
      </c>
      <c r="GQ602" t="s">
        <v>34476</v>
      </c>
      <c r="GR602" t="s">
        <v>34476</v>
      </c>
      <c r="GS602" t="s">
        <v>34476</v>
      </c>
      <c r="GT602" t="s">
        <v>34476</v>
      </c>
      <c r="GU602" t="s">
        <v>41184</v>
      </c>
      <c r="GV602" t="s">
        <v>34476</v>
      </c>
      <c r="GW602" t="s">
        <v>34476</v>
      </c>
      <c r="GX602" t="s">
        <v>34476</v>
      </c>
      <c r="GY602" t="s">
        <v>34476</v>
      </c>
      <c r="GZ602" t="s">
        <v>34476</v>
      </c>
      <c r="HA602" t="s">
        <v>34476</v>
      </c>
      <c r="HB602" t="s">
        <v>34476</v>
      </c>
      <c r="RD602" t="s">
        <v>41185</v>
      </c>
      <c r="RE602" t="s">
        <v>41186</v>
      </c>
    </row>
    <row r="603" spans="195:473" x14ac:dyDescent="0.3">
      <c r="GM603" t="s">
        <v>34476</v>
      </c>
      <c r="GN603" t="s">
        <v>34476</v>
      </c>
      <c r="GO603" t="s">
        <v>34476</v>
      </c>
      <c r="GP603" t="s">
        <v>34476</v>
      </c>
      <c r="GQ603" t="s">
        <v>34476</v>
      </c>
      <c r="GR603" t="s">
        <v>34476</v>
      </c>
      <c r="GS603" t="s">
        <v>34476</v>
      </c>
      <c r="GT603" t="s">
        <v>34476</v>
      </c>
      <c r="GU603" t="s">
        <v>41187</v>
      </c>
      <c r="GV603" t="s">
        <v>34476</v>
      </c>
      <c r="GW603" t="s">
        <v>34476</v>
      </c>
      <c r="GX603" t="s">
        <v>34476</v>
      </c>
      <c r="GY603" t="s">
        <v>34476</v>
      </c>
      <c r="GZ603" t="s">
        <v>34476</v>
      </c>
      <c r="HA603" t="s">
        <v>34476</v>
      </c>
      <c r="HB603" t="s">
        <v>34476</v>
      </c>
      <c r="RD603" t="s">
        <v>41188</v>
      </c>
      <c r="RE603" t="s">
        <v>41189</v>
      </c>
    </row>
    <row r="604" spans="195:473" x14ac:dyDescent="0.3">
      <c r="GM604" t="s">
        <v>34476</v>
      </c>
      <c r="GN604" t="s">
        <v>34476</v>
      </c>
      <c r="GO604" t="s">
        <v>34476</v>
      </c>
      <c r="GP604" t="s">
        <v>34476</v>
      </c>
      <c r="GQ604" t="s">
        <v>34476</v>
      </c>
      <c r="GR604" t="s">
        <v>34476</v>
      </c>
      <c r="GS604" t="s">
        <v>34476</v>
      </c>
      <c r="GT604" t="s">
        <v>34476</v>
      </c>
      <c r="GU604" t="s">
        <v>41190</v>
      </c>
      <c r="GV604" t="s">
        <v>34476</v>
      </c>
      <c r="GW604" t="s">
        <v>34476</v>
      </c>
      <c r="GX604" t="s">
        <v>34476</v>
      </c>
      <c r="GY604" t="s">
        <v>34476</v>
      </c>
      <c r="GZ604" t="s">
        <v>34476</v>
      </c>
      <c r="HA604" t="s">
        <v>34476</v>
      </c>
      <c r="HB604" t="s">
        <v>34476</v>
      </c>
      <c r="RD604" t="s">
        <v>41191</v>
      </c>
      <c r="RE604" t="s">
        <v>41192</v>
      </c>
    </row>
    <row r="605" spans="195:473" x14ac:dyDescent="0.3">
      <c r="GM605" t="s">
        <v>34476</v>
      </c>
      <c r="GN605" t="s">
        <v>34476</v>
      </c>
      <c r="GO605" t="s">
        <v>34476</v>
      </c>
      <c r="GP605" t="s">
        <v>34476</v>
      </c>
      <c r="GQ605" t="s">
        <v>34476</v>
      </c>
      <c r="GR605" t="s">
        <v>34476</v>
      </c>
      <c r="GS605" t="s">
        <v>34476</v>
      </c>
      <c r="GT605" t="s">
        <v>34476</v>
      </c>
      <c r="GU605" t="s">
        <v>41193</v>
      </c>
      <c r="GV605" t="s">
        <v>34476</v>
      </c>
      <c r="GW605" t="s">
        <v>34476</v>
      </c>
      <c r="GX605" t="s">
        <v>34476</v>
      </c>
      <c r="GY605" t="s">
        <v>34476</v>
      </c>
      <c r="GZ605" t="s">
        <v>34476</v>
      </c>
      <c r="HA605" t="s">
        <v>34476</v>
      </c>
      <c r="HB605" t="s">
        <v>34476</v>
      </c>
      <c r="RD605" t="s">
        <v>41194</v>
      </c>
      <c r="RE605" t="s">
        <v>41195</v>
      </c>
    </row>
    <row r="606" spans="195:473" x14ac:dyDescent="0.3">
      <c r="GM606" t="s">
        <v>34476</v>
      </c>
      <c r="GN606" t="s">
        <v>34476</v>
      </c>
      <c r="GO606" t="s">
        <v>34476</v>
      </c>
      <c r="GP606" t="s">
        <v>34476</v>
      </c>
      <c r="GQ606" t="s">
        <v>34476</v>
      </c>
      <c r="GR606" t="s">
        <v>34476</v>
      </c>
      <c r="GS606" t="s">
        <v>34476</v>
      </c>
      <c r="GT606" t="s">
        <v>34476</v>
      </c>
      <c r="GU606" t="s">
        <v>41196</v>
      </c>
      <c r="GV606" t="s">
        <v>34476</v>
      </c>
      <c r="GW606" t="s">
        <v>34476</v>
      </c>
      <c r="GX606" t="s">
        <v>34476</v>
      </c>
      <c r="GY606" t="s">
        <v>34476</v>
      </c>
      <c r="GZ606" t="s">
        <v>34476</v>
      </c>
      <c r="HA606" t="s">
        <v>34476</v>
      </c>
      <c r="HB606" t="s">
        <v>34476</v>
      </c>
      <c r="RD606" t="s">
        <v>41197</v>
      </c>
      <c r="RE606" t="s">
        <v>41198</v>
      </c>
    </row>
    <row r="607" spans="195:473" x14ac:dyDescent="0.3">
      <c r="GM607" t="s">
        <v>34476</v>
      </c>
      <c r="GN607" t="s">
        <v>34476</v>
      </c>
      <c r="GO607" t="s">
        <v>34476</v>
      </c>
      <c r="GP607" t="s">
        <v>34476</v>
      </c>
      <c r="GQ607" t="s">
        <v>34476</v>
      </c>
      <c r="GR607" t="s">
        <v>34476</v>
      </c>
      <c r="GS607" t="s">
        <v>34476</v>
      </c>
      <c r="GT607" t="s">
        <v>34476</v>
      </c>
      <c r="GU607" t="s">
        <v>41199</v>
      </c>
      <c r="GV607" t="s">
        <v>34476</v>
      </c>
      <c r="GW607" t="s">
        <v>34476</v>
      </c>
      <c r="GX607" t="s">
        <v>34476</v>
      </c>
      <c r="GY607" t="s">
        <v>34476</v>
      </c>
      <c r="GZ607" t="s">
        <v>34476</v>
      </c>
      <c r="HA607" t="s">
        <v>34476</v>
      </c>
      <c r="HB607" t="s">
        <v>34476</v>
      </c>
      <c r="RD607" t="s">
        <v>41200</v>
      </c>
      <c r="RE607" t="s">
        <v>41201</v>
      </c>
    </row>
    <row r="608" spans="195:473" x14ac:dyDescent="0.3">
      <c r="GM608" t="s">
        <v>34476</v>
      </c>
      <c r="GN608" t="s">
        <v>34476</v>
      </c>
      <c r="GO608" t="s">
        <v>34476</v>
      </c>
      <c r="GP608" t="s">
        <v>34476</v>
      </c>
      <c r="GQ608" t="s">
        <v>34476</v>
      </c>
      <c r="GR608" t="s">
        <v>34476</v>
      </c>
      <c r="GS608" t="s">
        <v>34476</v>
      </c>
      <c r="GT608" t="s">
        <v>34476</v>
      </c>
      <c r="GU608" t="s">
        <v>41202</v>
      </c>
      <c r="GV608" t="s">
        <v>34476</v>
      </c>
      <c r="GW608" t="s">
        <v>34476</v>
      </c>
      <c r="GX608" t="s">
        <v>34476</v>
      </c>
      <c r="GY608" t="s">
        <v>34476</v>
      </c>
      <c r="GZ608" t="s">
        <v>34476</v>
      </c>
      <c r="HA608" t="s">
        <v>34476</v>
      </c>
      <c r="HB608" t="s">
        <v>34476</v>
      </c>
      <c r="RD608" t="s">
        <v>41203</v>
      </c>
      <c r="RE608" t="s">
        <v>41204</v>
      </c>
    </row>
    <row r="609" spans="195:473" x14ac:dyDescent="0.3">
      <c r="GM609" t="s">
        <v>34476</v>
      </c>
      <c r="GN609" t="s">
        <v>34476</v>
      </c>
      <c r="GO609" t="s">
        <v>34476</v>
      </c>
      <c r="GP609" t="s">
        <v>34476</v>
      </c>
      <c r="GQ609" t="s">
        <v>34476</v>
      </c>
      <c r="GR609" t="s">
        <v>34476</v>
      </c>
      <c r="GS609" t="s">
        <v>34476</v>
      </c>
      <c r="GT609" t="s">
        <v>34476</v>
      </c>
      <c r="GU609" t="s">
        <v>41205</v>
      </c>
      <c r="GV609" t="s">
        <v>34476</v>
      </c>
      <c r="GW609" t="s">
        <v>34476</v>
      </c>
      <c r="GX609" t="s">
        <v>34476</v>
      </c>
      <c r="GY609" t="s">
        <v>34476</v>
      </c>
      <c r="GZ609" t="s">
        <v>34476</v>
      </c>
      <c r="HA609" t="s">
        <v>34476</v>
      </c>
      <c r="HB609" t="s">
        <v>34476</v>
      </c>
      <c r="RD609" t="s">
        <v>41206</v>
      </c>
      <c r="RE609" t="s">
        <v>41207</v>
      </c>
    </row>
    <row r="610" spans="195:473" x14ac:dyDescent="0.3">
      <c r="GM610" t="s">
        <v>34476</v>
      </c>
      <c r="GN610" t="s">
        <v>34476</v>
      </c>
      <c r="GO610" t="s">
        <v>34476</v>
      </c>
      <c r="GP610" t="s">
        <v>34476</v>
      </c>
      <c r="GQ610" t="s">
        <v>34476</v>
      </c>
      <c r="GR610" t="s">
        <v>34476</v>
      </c>
      <c r="GS610" t="s">
        <v>34476</v>
      </c>
      <c r="GT610" t="s">
        <v>34476</v>
      </c>
      <c r="GU610" t="s">
        <v>41208</v>
      </c>
      <c r="GV610" t="s">
        <v>34476</v>
      </c>
      <c r="GW610" t="s">
        <v>34476</v>
      </c>
      <c r="GX610" t="s">
        <v>34476</v>
      </c>
      <c r="GY610" t="s">
        <v>34476</v>
      </c>
      <c r="GZ610" t="s">
        <v>34476</v>
      </c>
      <c r="HA610" t="s">
        <v>34476</v>
      </c>
      <c r="HB610" t="s">
        <v>34476</v>
      </c>
      <c r="RD610" t="s">
        <v>41209</v>
      </c>
      <c r="RE610" t="s">
        <v>41210</v>
      </c>
    </row>
    <row r="611" spans="195:473" x14ac:dyDescent="0.3">
      <c r="GM611" t="s">
        <v>34476</v>
      </c>
      <c r="GN611" t="s">
        <v>34476</v>
      </c>
      <c r="GO611" t="s">
        <v>34476</v>
      </c>
      <c r="GP611" t="s">
        <v>34476</v>
      </c>
      <c r="GQ611" t="s">
        <v>34476</v>
      </c>
      <c r="GR611" t="s">
        <v>34476</v>
      </c>
      <c r="GS611" t="s">
        <v>34476</v>
      </c>
      <c r="GT611" t="s">
        <v>34476</v>
      </c>
      <c r="GU611" t="s">
        <v>41211</v>
      </c>
      <c r="GV611" t="s">
        <v>34476</v>
      </c>
      <c r="GW611" t="s">
        <v>34476</v>
      </c>
      <c r="GX611" t="s">
        <v>34476</v>
      </c>
      <c r="GY611" t="s">
        <v>34476</v>
      </c>
      <c r="GZ611" t="s">
        <v>34476</v>
      </c>
      <c r="HA611" t="s">
        <v>34476</v>
      </c>
      <c r="HB611" t="s">
        <v>34476</v>
      </c>
      <c r="RD611" t="s">
        <v>41212</v>
      </c>
      <c r="RE611" t="s">
        <v>41213</v>
      </c>
    </row>
    <row r="612" spans="195:473" x14ac:dyDescent="0.3">
      <c r="GM612" t="s">
        <v>34476</v>
      </c>
      <c r="GN612" t="s">
        <v>34476</v>
      </c>
      <c r="GO612" t="s">
        <v>34476</v>
      </c>
      <c r="GP612" t="s">
        <v>34476</v>
      </c>
      <c r="GQ612" t="s">
        <v>34476</v>
      </c>
      <c r="GR612" t="s">
        <v>34476</v>
      </c>
      <c r="GS612" t="s">
        <v>34476</v>
      </c>
      <c r="GT612" t="s">
        <v>34476</v>
      </c>
      <c r="GU612" t="s">
        <v>41214</v>
      </c>
      <c r="GV612" t="s">
        <v>34476</v>
      </c>
      <c r="GW612" t="s">
        <v>34476</v>
      </c>
      <c r="GX612" t="s">
        <v>34476</v>
      </c>
      <c r="GY612" t="s">
        <v>34476</v>
      </c>
      <c r="GZ612" t="s">
        <v>34476</v>
      </c>
      <c r="HA612" t="s">
        <v>34476</v>
      </c>
      <c r="HB612" t="s">
        <v>34476</v>
      </c>
      <c r="RD612" t="s">
        <v>41215</v>
      </c>
      <c r="RE612" t="s">
        <v>41216</v>
      </c>
    </row>
    <row r="613" spans="195:473" x14ac:dyDescent="0.3">
      <c r="GM613" t="s">
        <v>34476</v>
      </c>
      <c r="GN613" t="s">
        <v>34476</v>
      </c>
      <c r="GO613" t="s">
        <v>34476</v>
      </c>
      <c r="GP613" t="s">
        <v>34476</v>
      </c>
      <c r="GQ613" t="s">
        <v>34476</v>
      </c>
      <c r="GR613" t="s">
        <v>34476</v>
      </c>
      <c r="GS613" t="s">
        <v>34476</v>
      </c>
      <c r="GT613" t="s">
        <v>34476</v>
      </c>
      <c r="GU613" t="s">
        <v>41217</v>
      </c>
      <c r="GV613" t="s">
        <v>34476</v>
      </c>
      <c r="GW613" t="s">
        <v>34476</v>
      </c>
      <c r="GX613" t="s">
        <v>34476</v>
      </c>
      <c r="GY613" t="s">
        <v>34476</v>
      </c>
      <c r="GZ613" t="s">
        <v>34476</v>
      </c>
      <c r="HA613" t="s">
        <v>34476</v>
      </c>
      <c r="HB613" t="s">
        <v>34476</v>
      </c>
      <c r="RD613" t="s">
        <v>41218</v>
      </c>
      <c r="RE613" t="s">
        <v>41219</v>
      </c>
    </row>
    <row r="614" spans="195:473" x14ac:dyDescent="0.3">
      <c r="GM614" t="s">
        <v>34476</v>
      </c>
      <c r="GN614" t="s">
        <v>34476</v>
      </c>
      <c r="GO614" t="s">
        <v>34476</v>
      </c>
      <c r="GP614" t="s">
        <v>34476</v>
      </c>
      <c r="GQ614" t="s">
        <v>34476</v>
      </c>
      <c r="GR614" t="s">
        <v>34476</v>
      </c>
      <c r="GS614" t="s">
        <v>34476</v>
      </c>
      <c r="GT614" t="s">
        <v>34476</v>
      </c>
      <c r="GU614" t="s">
        <v>41220</v>
      </c>
      <c r="GV614" t="s">
        <v>34476</v>
      </c>
      <c r="GW614" t="s">
        <v>34476</v>
      </c>
      <c r="GX614" t="s">
        <v>34476</v>
      </c>
      <c r="GY614" t="s">
        <v>34476</v>
      </c>
      <c r="GZ614" t="s">
        <v>34476</v>
      </c>
      <c r="HA614" t="s">
        <v>34476</v>
      </c>
      <c r="HB614" t="s">
        <v>34476</v>
      </c>
      <c r="RD614" t="s">
        <v>41221</v>
      </c>
      <c r="RE614" t="s">
        <v>41222</v>
      </c>
    </row>
    <row r="615" spans="195:473" x14ac:dyDescent="0.3">
      <c r="GM615" t="s">
        <v>34476</v>
      </c>
      <c r="GN615" t="s">
        <v>34476</v>
      </c>
      <c r="GO615" t="s">
        <v>34476</v>
      </c>
      <c r="GP615" t="s">
        <v>34476</v>
      </c>
      <c r="GQ615" t="s">
        <v>34476</v>
      </c>
      <c r="GR615" t="s">
        <v>34476</v>
      </c>
      <c r="GS615" t="s">
        <v>34476</v>
      </c>
      <c r="GT615" t="s">
        <v>34476</v>
      </c>
      <c r="GU615" t="s">
        <v>41223</v>
      </c>
      <c r="GV615" t="s">
        <v>34476</v>
      </c>
      <c r="GW615" t="s">
        <v>34476</v>
      </c>
      <c r="GX615" t="s">
        <v>34476</v>
      </c>
      <c r="GY615" t="s">
        <v>34476</v>
      </c>
      <c r="GZ615" t="s">
        <v>34476</v>
      </c>
      <c r="HA615" t="s">
        <v>34476</v>
      </c>
      <c r="HB615" t="s">
        <v>34476</v>
      </c>
      <c r="RD615" t="s">
        <v>41224</v>
      </c>
      <c r="RE615" t="s">
        <v>41225</v>
      </c>
    </row>
    <row r="616" spans="195:473" x14ac:dyDescent="0.3">
      <c r="GM616" t="s">
        <v>34476</v>
      </c>
      <c r="GN616" t="s">
        <v>34476</v>
      </c>
      <c r="GO616" t="s">
        <v>34476</v>
      </c>
      <c r="GP616" t="s">
        <v>34476</v>
      </c>
      <c r="GQ616" t="s">
        <v>34476</v>
      </c>
      <c r="GR616" t="s">
        <v>34476</v>
      </c>
      <c r="GS616" t="s">
        <v>34476</v>
      </c>
      <c r="GT616" t="s">
        <v>34476</v>
      </c>
      <c r="GU616" t="s">
        <v>41226</v>
      </c>
      <c r="GV616" t="s">
        <v>34476</v>
      </c>
      <c r="GW616" t="s">
        <v>34476</v>
      </c>
      <c r="GX616" t="s">
        <v>34476</v>
      </c>
      <c r="GY616" t="s">
        <v>34476</v>
      </c>
      <c r="GZ616" t="s">
        <v>34476</v>
      </c>
      <c r="HA616" t="s">
        <v>34476</v>
      </c>
      <c r="HB616" t="s">
        <v>34476</v>
      </c>
      <c r="RD616" t="s">
        <v>41227</v>
      </c>
      <c r="RE616" t="s">
        <v>41228</v>
      </c>
    </row>
    <row r="617" spans="195:473" x14ac:dyDescent="0.3">
      <c r="GM617" t="s">
        <v>34476</v>
      </c>
      <c r="GN617" t="s">
        <v>34476</v>
      </c>
      <c r="GO617" t="s">
        <v>34476</v>
      </c>
      <c r="GP617" t="s">
        <v>34476</v>
      </c>
      <c r="GQ617" t="s">
        <v>34476</v>
      </c>
      <c r="GR617" t="s">
        <v>34476</v>
      </c>
      <c r="GS617" t="s">
        <v>34476</v>
      </c>
      <c r="GT617" t="s">
        <v>34476</v>
      </c>
      <c r="GU617" t="s">
        <v>41229</v>
      </c>
      <c r="GV617" t="s">
        <v>34476</v>
      </c>
      <c r="GW617" t="s">
        <v>34476</v>
      </c>
      <c r="GX617" t="s">
        <v>34476</v>
      </c>
      <c r="GY617" t="s">
        <v>34476</v>
      </c>
      <c r="GZ617" t="s">
        <v>34476</v>
      </c>
      <c r="HA617" t="s">
        <v>34476</v>
      </c>
      <c r="HB617" t="s">
        <v>34476</v>
      </c>
      <c r="RD617" t="s">
        <v>41230</v>
      </c>
      <c r="RE617" t="s">
        <v>41231</v>
      </c>
    </row>
    <row r="618" spans="195:473" x14ac:dyDescent="0.3">
      <c r="GM618" t="s">
        <v>34476</v>
      </c>
      <c r="GN618" t="s">
        <v>34476</v>
      </c>
      <c r="GO618" t="s">
        <v>34476</v>
      </c>
      <c r="GP618" t="s">
        <v>34476</v>
      </c>
      <c r="GQ618" t="s">
        <v>34476</v>
      </c>
      <c r="GR618" t="s">
        <v>34476</v>
      </c>
      <c r="GS618" t="s">
        <v>34476</v>
      </c>
      <c r="GT618" t="s">
        <v>34476</v>
      </c>
      <c r="GU618" t="s">
        <v>41232</v>
      </c>
      <c r="GV618" t="s">
        <v>34476</v>
      </c>
      <c r="GW618" t="s">
        <v>34476</v>
      </c>
      <c r="GX618" t="s">
        <v>34476</v>
      </c>
      <c r="GY618" t="s">
        <v>34476</v>
      </c>
      <c r="GZ618" t="s">
        <v>34476</v>
      </c>
      <c r="HA618" t="s">
        <v>34476</v>
      </c>
      <c r="HB618" t="s">
        <v>34476</v>
      </c>
      <c r="RD618" t="s">
        <v>41233</v>
      </c>
      <c r="RE618" t="s">
        <v>41234</v>
      </c>
    </row>
    <row r="619" spans="195:473" x14ac:dyDescent="0.3">
      <c r="GM619" t="s">
        <v>34476</v>
      </c>
      <c r="GN619" t="s">
        <v>34476</v>
      </c>
      <c r="GO619" t="s">
        <v>34476</v>
      </c>
      <c r="GP619" t="s">
        <v>34476</v>
      </c>
      <c r="GQ619" t="s">
        <v>34476</v>
      </c>
      <c r="GR619" t="s">
        <v>34476</v>
      </c>
      <c r="GS619" t="s">
        <v>34476</v>
      </c>
      <c r="GT619" t="s">
        <v>34476</v>
      </c>
      <c r="GU619" t="s">
        <v>41235</v>
      </c>
      <c r="GV619" t="s">
        <v>34476</v>
      </c>
      <c r="GW619" t="s">
        <v>34476</v>
      </c>
      <c r="GX619" t="s">
        <v>34476</v>
      </c>
      <c r="GY619" t="s">
        <v>34476</v>
      </c>
      <c r="GZ619" t="s">
        <v>34476</v>
      </c>
      <c r="HA619" t="s">
        <v>34476</v>
      </c>
      <c r="HB619" t="s">
        <v>34476</v>
      </c>
      <c r="RD619" t="s">
        <v>41236</v>
      </c>
      <c r="RE619" t="s">
        <v>41237</v>
      </c>
    </row>
    <row r="620" spans="195:473" x14ac:dyDescent="0.3">
      <c r="GM620" t="s">
        <v>34476</v>
      </c>
      <c r="GN620" t="s">
        <v>34476</v>
      </c>
      <c r="GO620" t="s">
        <v>34476</v>
      </c>
      <c r="GP620" t="s">
        <v>34476</v>
      </c>
      <c r="GQ620" t="s">
        <v>34476</v>
      </c>
      <c r="GR620" t="s">
        <v>34476</v>
      </c>
      <c r="GS620" t="s">
        <v>34476</v>
      </c>
      <c r="GT620" t="s">
        <v>34476</v>
      </c>
      <c r="GU620" t="s">
        <v>41238</v>
      </c>
      <c r="GV620" t="s">
        <v>34476</v>
      </c>
      <c r="GW620" t="s">
        <v>34476</v>
      </c>
      <c r="GX620" t="s">
        <v>34476</v>
      </c>
      <c r="GY620" t="s">
        <v>34476</v>
      </c>
      <c r="GZ620" t="s">
        <v>34476</v>
      </c>
      <c r="HA620" t="s">
        <v>34476</v>
      </c>
      <c r="HB620" t="s">
        <v>34476</v>
      </c>
      <c r="RD620" t="s">
        <v>41239</v>
      </c>
      <c r="RE620" t="s">
        <v>35328</v>
      </c>
    </row>
    <row r="621" spans="195:473" x14ac:dyDescent="0.3">
      <c r="GM621" t="s">
        <v>34476</v>
      </c>
      <c r="GN621" t="s">
        <v>34476</v>
      </c>
      <c r="GO621" t="s">
        <v>34476</v>
      </c>
      <c r="GP621" t="s">
        <v>34476</v>
      </c>
      <c r="GQ621" t="s">
        <v>34476</v>
      </c>
      <c r="GR621" t="s">
        <v>34476</v>
      </c>
      <c r="GS621" t="s">
        <v>34476</v>
      </c>
      <c r="GT621" t="s">
        <v>34476</v>
      </c>
      <c r="GU621" t="s">
        <v>41240</v>
      </c>
      <c r="GV621" t="s">
        <v>34476</v>
      </c>
      <c r="GW621" t="s">
        <v>34476</v>
      </c>
      <c r="GX621" t="s">
        <v>34476</v>
      </c>
      <c r="GY621" t="s">
        <v>34476</v>
      </c>
      <c r="GZ621" t="s">
        <v>34476</v>
      </c>
      <c r="HA621" t="s">
        <v>34476</v>
      </c>
      <c r="HB621" t="s">
        <v>34476</v>
      </c>
      <c r="RD621" t="s">
        <v>41241</v>
      </c>
      <c r="RE621" t="s">
        <v>41242</v>
      </c>
    </row>
    <row r="622" spans="195:473" x14ac:dyDescent="0.3">
      <c r="GM622" t="s">
        <v>34476</v>
      </c>
      <c r="GN622" t="s">
        <v>34476</v>
      </c>
      <c r="GO622" t="s">
        <v>34476</v>
      </c>
      <c r="GP622" t="s">
        <v>34476</v>
      </c>
      <c r="GQ622" t="s">
        <v>34476</v>
      </c>
      <c r="GR622" t="s">
        <v>34476</v>
      </c>
      <c r="GS622" t="s">
        <v>34476</v>
      </c>
      <c r="GT622" t="s">
        <v>34476</v>
      </c>
      <c r="GU622" t="s">
        <v>41243</v>
      </c>
      <c r="GV622" t="s">
        <v>34476</v>
      </c>
      <c r="GW622" t="s">
        <v>34476</v>
      </c>
      <c r="GX622" t="s">
        <v>34476</v>
      </c>
      <c r="GY622" t="s">
        <v>34476</v>
      </c>
      <c r="GZ622" t="s">
        <v>34476</v>
      </c>
      <c r="HA622" t="s">
        <v>34476</v>
      </c>
      <c r="HB622" t="s">
        <v>34476</v>
      </c>
      <c r="RD622" t="s">
        <v>41244</v>
      </c>
      <c r="RE622" t="s">
        <v>41245</v>
      </c>
    </row>
    <row r="623" spans="195:473" x14ac:dyDescent="0.3">
      <c r="GM623" t="s">
        <v>34476</v>
      </c>
      <c r="GN623" t="s">
        <v>34476</v>
      </c>
      <c r="GO623" t="s">
        <v>34476</v>
      </c>
      <c r="GP623" t="s">
        <v>34476</v>
      </c>
      <c r="GQ623" t="s">
        <v>34476</v>
      </c>
      <c r="GR623" t="s">
        <v>34476</v>
      </c>
      <c r="GS623" t="s">
        <v>34476</v>
      </c>
      <c r="GT623" t="s">
        <v>34476</v>
      </c>
      <c r="GU623" t="s">
        <v>41246</v>
      </c>
      <c r="GV623" t="s">
        <v>34476</v>
      </c>
      <c r="GW623" t="s">
        <v>34476</v>
      </c>
      <c r="GX623" t="s">
        <v>34476</v>
      </c>
      <c r="GY623" t="s">
        <v>34476</v>
      </c>
      <c r="GZ623" t="s">
        <v>34476</v>
      </c>
      <c r="HA623" t="s">
        <v>34476</v>
      </c>
      <c r="HB623" t="s">
        <v>34476</v>
      </c>
      <c r="RD623" t="s">
        <v>41247</v>
      </c>
      <c r="RE623" t="s">
        <v>41248</v>
      </c>
    </row>
    <row r="624" spans="195:473" x14ac:dyDescent="0.3">
      <c r="GM624" t="s">
        <v>34476</v>
      </c>
      <c r="GN624" t="s">
        <v>34476</v>
      </c>
      <c r="GO624" t="s">
        <v>34476</v>
      </c>
      <c r="GP624" t="s">
        <v>34476</v>
      </c>
      <c r="GQ624" t="s">
        <v>34476</v>
      </c>
      <c r="GR624" t="s">
        <v>34476</v>
      </c>
      <c r="GS624" t="s">
        <v>34476</v>
      </c>
      <c r="GT624" t="s">
        <v>34476</v>
      </c>
      <c r="GU624" t="s">
        <v>41249</v>
      </c>
      <c r="GV624" t="s">
        <v>34476</v>
      </c>
      <c r="GW624" t="s">
        <v>34476</v>
      </c>
      <c r="GX624" t="s">
        <v>34476</v>
      </c>
      <c r="GY624" t="s">
        <v>34476</v>
      </c>
      <c r="GZ624" t="s">
        <v>34476</v>
      </c>
      <c r="HA624" t="s">
        <v>34476</v>
      </c>
      <c r="HB624" t="s">
        <v>34476</v>
      </c>
      <c r="RD624" t="s">
        <v>41250</v>
      </c>
      <c r="RE624" t="s">
        <v>41251</v>
      </c>
    </row>
    <row r="625" spans="195:473" x14ac:dyDescent="0.3">
      <c r="GM625" t="s">
        <v>34476</v>
      </c>
      <c r="GN625" t="s">
        <v>34476</v>
      </c>
      <c r="GO625" t="s">
        <v>34476</v>
      </c>
      <c r="GP625" t="s">
        <v>34476</v>
      </c>
      <c r="GQ625" t="s">
        <v>34476</v>
      </c>
      <c r="GR625" t="s">
        <v>34476</v>
      </c>
      <c r="GS625" t="s">
        <v>34476</v>
      </c>
      <c r="GT625" t="s">
        <v>34476</v>
      </c>
      <c r="GU625" t="s">
        <v>41252</v>
      </c>
      <c r="GV625" t="s">
        <v>34476</v>
      </c>
      <c r="GW625" t="s">
        <v>34476</v>
      </c>
      <c r="GX625" t="s">
        <v>34476</v>
      </c>
      <c r="GY625" t="s">
        <v>34476</v>
      </c>
      <c r="GZ625" t="s">
        <v>34476</v>
      </c>
      <c r="HA625" t="s">
        <v>34476</v>
      </c>
      <c r="HB625" t="s">
        <v>34476</v>
      </c>
      <c r="RD625" t="s">
        <v>41253</v>
      </c>
      <c r="RE625" t="s">
        <v>41254</v>
      </c>
    </row>
    <row r="626" spans="195:473" x14ac:dyDescent="0.3">
      <c r="GM626" t="s">
        <v>34476</v>
      </c>
      <c r="GN626" t="s">
        <v>34476</v>
      </c>
      <c r="GO626" t="s">
        <v>34476</v>
      </c>
      <c r="GP626" t="s">
        <v>34476</v>
      </c>
      <c r="GQ626" t="s">
        <v>34476</v>
      </c>
      <c r="GR626" t="s">
        <v>34476</v>
      </c>
      <c r="GS626" t="s">
        <v>34476</v>
      </c>
      <c r="GT626" t="s">
        <v>34476</v>
      </c>
      <c r="GU626" t="s">
        <v>41255</v>
      </c>
      <c r="GV626" t="s">
        <v>34476</v>
      </c>
      <c r="GW626" t="s">
        <v>34476</v>
      </c>
      <c r="GX626" t="s">
        <v>34476</v>
      </c>
      <c r="GY626" t="s">
        <v>34476</v>
      </c>
      <c r="GZ626" t="s">
        <v>34476</v>
      </c>
      <c r="HA626" t="s">
        <v>34476</v>
      </c>
      <c r="HB626" t="s">
        <v>34476</v>
      </c>
      <c r="RD626" t="s">
        <v>41256</v>
      </c>
      <c r="RE626" t="s">
        <v>41257</v>
      </c>
    </row>
    <row r="627" spans="195:473" x14ac:dyDescent="0.3">
      <c r="GM627" t="s">
        <v>34476</v>
      </c>
      <c r="GN627" t="s">
        <v>34476</v>
      </c>
      <c r="GO627" t="s">
        <v>34476</v>
      </c>
      <c r="GP627" t="s">
        <v>34476</v>
      </c>
      <c r="GQ627" t="s">
        <v>34476</v>
      </c>
      <c r="GR627" t="s">
        <v>34476</v>
      </c>
      <c r="GS627" t="s">
        <v>34476</v>
      </c>
      <c r="GT627" t="s">
        <v>34476</v>
      </c>
      <c r="GU627" t="s">
        <v>41258</v>
      </c>
      <c r="GV627" t="s">
        <v>34476</v>
      </c>
      <c r="GW627" t="s">
        <v>34476</v>
      </c>
      <c r="GX627" t="s">
        <v>34476</v>
      </c>
      <c r="GY627" t="s">
        <v>34476</v>
      </c>
      <c r="GZ627" t="s">
        <v>34476</v>
      </c>
      <c r="HA627" t="s">
        <v>34476</v>
      </c>
      <c r="HB627" t="s">
        <v>34476</v>
      </c>
      <c r="RD627" t="s">
        <v>41259</v>
      </c>
      <c r="RE627" s="113" t="s">
        <v>41260</v>
      </c>
    </row>
    <row r="628" spans="195:473" x14ac:dyDescent="0.3">
      <c r="GM628" t="s">
        <v>34476</v>
      </c>
      <c r="GN628" t="s">
        <v>34476</v>
      </c>
      <c r="GO628" t="s">
        <v>34476</v>
      </c>
      <c r="GP628" t="s">
        <v>34476</v>
      </c>
      <c r="GQ628" t="s">
        <v>34476</v>
      </c>
      <c r="GR628" t="s">
        <v>34476</v>
      </c>
      <c r="GS628" t="s">
        <v>34476</v>
      </c>
      <c r="GT628" t="s">
        <v>34476</v>
      </c>
      <c r="GU628" t="s">
        <v>41261</v>
      </c>
      <c r="GV628" t="s">
        <v>34476</v>
      </c>
      <c r="GW628" t="s">
        <v>34476</v>
      </c>
      <c r="GX628" t="s">
        <v>34476</v>
      </c>
      <c r="GY628" t="s">
        <v>34476</v>
      </c>
      <c r="GZ628" t="s">
        <v>34476</v>
      </c>
      <c r="HA628" t="s">
        <v>34476</v>
      </c>
      <c r="HB628" t="s">
        <v>34476</v>
      </c>
      <c r="RD628" t="s">
        <v>41262</v>
      </c>
      <c r="RE628" t="s">
        <v>41263</v>
      </c>
    </row>
    <row r="629" spans="195:473" x14ac:dyDescent="0.3">
      <c r="GM629" t="s">
        <v>34476</v>
      </c>
      <c r="GN629" t="s">
        <v>34476</v>
      </c>
      <c r="GO629" t="s">
        <v>34476</v>
      </c>
      <c r="GP629" t="s">
        <v>34476</v>
      </c>
      <c r="GQ629" t="s">
        <v>34476</v>
      </c>
      <c r="GR629" t="s">
        <v>34476</v>
      </c>
      <c r="GS629" t="s">
        <v>34476</v>
      </c>
      <c r="GT629" t="s">
        <v>34476</v>
      </c>
      <c r="GU629" t="s">
        <v>41264</v>
      </c>
      <c r="GV629" t="s">
        <v>34476</v>
      </c>
      <c r="GW629" t="s">
        <v>34476</v>
      </c>
      <c r="GX629" t="s">
        <v>34476</v>
      </c>
      <c r="GY629" t="s">
        <v>34476</v>
      </c>
      <c r="GZ629" t="s">
        <v>34476</v>
      </c>
      <c r="HA629" t="s">
        <v>34476</v>
      </c>
      <c r="HB629" t="s">
        <v>34476</v>
      </c>
      <c r="RD629" t="s">
        <v>41265</v>
      </c>
      <c r="RE629" t="s">
        <v>41266</v>
      </c>
    </row>
    <row r="630" spans="195:473" x14ac:dyDescent="0.3">
      <c r="GM630" t="s">
        <v>34476</v>
      </c>
      <c r="GN630" t="s">
        <v>34476</v>
      </c>
      <c r="GO630" t="s">
        <v>34476</v>
      </c>
      <c r="GP630" t="s">
        <v>34476</v>
      </c>
      <c r="GQ630" t="s">
        <v>34476</v>
      </c>
      <c r="GR630" t="s">
        <v>34476</v>
      </c>
      <c r="GS630" t="s">
        <v>34476</v>
      </c>
      <c r="GT630" t="s">
        <v>34476</v>
      </c>
      <c r="GU630" t="s">
        <v>41267</v>
      </c>
      <c r="GV630" t="s">
        <v>34476</v>
      </c>
      <c r="GW630" t="s">
        <v>34476</v>
      </c>
      <c r="GX630" t="s">
        <v>34476</v>
      </c>
      <c r="GY630" t="s">
        <v>34476</v>
      </c>
      <c r="GZ630" t="s">
        <v>34476</v>
      </c>
      <c r="HA630" t="s">
        <v>34476</v>
      </c>
      <c r="HB630" t="s">
        <v>34476</v>
      </c>
      <c r="RD630" t="s">
        <v>41268</v>
      </c>
      <c r="RE630" t="s">
        <v>41269</v>
      </c>
    </row>
    <row r="631" spans="195:473" x14ac:dyDescent="0.3">
      <c r="GM631" t="s">
        <v>34476</v>
      </c>
      <c r="GN631" t="s">
        <v>34476</v>
      </c>
      <c r="GO631" t="s">
        <v>34476</v>
      </c>
      <c r="GP631" t="s">
        <v>34476</v>
      </c>
      <c r="GQ631" t="s">
        <v>34476</v>
      </c>
      <c r="GR631" t="s">
        <v>34476</v>
      </c>
      <c r="GS631" t="s">
        <v>34476</v>
      </c>
      <c r="GT631" t="s">
        <v>34476</v>
      </c>
      <c r="GU631" t="s">
        <v>41270</v>
      </c>
      <c r="GV631" t="s">
        <v>34476</v>
      </c>
      <c r="GW631" t="s">
        <v>34476</v>
      </c>
      <c r="GX631" t="s">
        <v>34476</v>
      </c>
      <c r="GY631" t="s">
        <v>34476</v>
      </c>
      <c r="GZ631" t="s">
        <v>34476</v>
      </c>
      <c r="HA631" t="s">
        <v>34476</v>
      </c>
      <c r="HB631" t="s">
        <v>34476</v>
      </c>
      <c r="RD631" t="s">
        <v>41271</v>
      </c>
      <c r="RE631" t="s">
        <v>41272</v>
      </c>
    </row>
    <row r="632" spans="195:473" x14ac:dyDescent="0.3">
      <c r="GM632" t="s">
        <v>34476</v>
      </c>
      <c r="GN632" t="s">
        <v>34476</v>
      </c>
      <c r="GO632" t="s">
        <v>34476</v>
      </c>
      <c r="GP632" t="s">
        <v>34476</v>
      </c>
      <c r="GQ632" t="s">
        <v>34476</v>
      </c>
      <c r="GR632" t="s">
        <v>34476</v>
      </c>
      <c r="GS632" t="s">
        <v>34476</v>
      </c>
      <c r="GT632" t="s">
        <v>34476</v>
      </c>
      <c r="GU632" t="s">
        <v>41273</v>
      </c>
      <c r="GV632" t="s">
        <v>34476</v>
      </c>
      <c r="GW632" t="s">
        <v>34476</v>
      </c>
      <c r="GX632" t="s">
        <v>34476</v>
      </c>
      <c r="GY632" t="s">
        <v>34476</v>
      </c>
      <c r="GZ632" t="s">
        <v>34476</v>
      </c>
      <c r="HA632" t="s">
        <v>34476</v>
      </c>
      <c r="HB632" t="s">
        <v>34476</v>
      </c>
      <c r="RD632" t="s">
        <v>41274</v>
      </c>
      <c r="RE632" t="s">
        <v>41275</v>
      </c>
    </row>
    <row r="633" spans="195:473" x14ac:dyDescent="0.3">
      <c r="GM633" t="s">
        <v>34476</v>
      </c>
      <c r="GN633" t="s">
        <v>34476</v>
      </c>
      <c r="GO633" t="s">
        <v>34476</v>
      </c>
      <c r="GP633" t="s">
        <v>34476</v>
      </c>
      <c r="GQ633" t="s">
        <v>34476</v>
      </c>
      <c r="GR633" t="s">
        <v>34476</v>
      </c>
      <c r="GS633" t="s">
        <v>34476</v>
      </c>
      <c r="GT633" t="s">
        <v>34476</v>
      </c>
      <c r="GU633" t="s">
        <v>41276</v>
      </c>
      <c r="GV633" t="s">
        <v>34476</v>
      </c>
      <c r="GW633" t="s">
        <v>34476</v>
      </c>
      <c r="GX633" t="s">
        <v>34476</v>
      </c>
      <c r="GY633" t="s">
        <v>34476</v>
      </c>
      <c r="GZ633" t="s">
        <v>34476</v>
      </c>
      <c r="HA633" t="s">
        <v>34476</v>
      </c>
      <c r="HB633" t="s">
        <v>34476</v>
      </c>
      <c r="RD633" t="s">
        <v>41277</v>
      </c>
      <c r="RE633" t="s">
        <v>41278</v>
      </c>
    </row>
    <row r="634" spans="195:473" x14ac:dyDescent="0.3">
      <c r="GM634" t="s">
        <v>34476</v>
      </c>
      <c r="GN634" t="s">
        <v>34476</v>
      </c>
      <c r="GO634" t="s">
        <v>34476</v>
      </c>
      <c r="GP634" t="s">
        <v>34476</v>
      </c>
      <c r="GQ634" t="s">
        <v>34476</v>
      </c>
      <c r="GR634" t="s">
        <v>34476</v>
      </c>
      <c r="GS634" t="s">
        <v>34476</v>
      </c>
      <c r="GT634" t="s">
        <v>34476</v>
      </c>
      <c r="GU634" t="s">
        <v>41279</v>
      </c>
      <c r="GV634" t="s">
        <v>34476</v>
      </c>
      <c r="GW634" t="s">
        <v>34476</v>
      </c>
      <c r="GX634" t="s">
        <v>34476</v>
      </c>
      <c r="GY634" t="s">
        <v>34476</v>
      </c>
      <c r="GZ634" t="s">
        <v>34476</v>
      </c>
      <c r="HA634" t="s">
        <v>34476</v>
      </c>
      <c r="HB634" t="s">
        <v>34476</v>
      </c>
      <c r="RD634" t="s">
        <v>41280</v>
      </c>
      <c r="RE634" t="s">
        <v>41281</v>
      </c>
    </row>
    <row r="635" spans="195:473" x14ac:dyDescent="0.3">
      <c r="GM635" t="s">
        <v>34476</v>
      </c>
      <c r="GN635" t="s">
        <v>34476</v>
      </c>
      <c r="GO635" t="s">
        <v>34476</v>
      </c>
      <c r="GP635" t="s">
        <v>34476</v>
      </c>
      <c r="GQ635" t="s">
        <v>34476</v>
      </c>
      <c r="GR635" t="s">
        <v>34476</v>
      </c>
      <c r="GS635" t="s">
        <v>34476</v>
      </c>
      <c r="GT635" t="s">
        <v>34476</v>
      </c>
      <c r="GU635" t="s">
        <v>41282</v>
      </c>
      <c r="GV635" t="s">
        <v>34476</v>
      </c>
      <c r="GW635" t="s">
        <v>34476</v>
      </c>
      <c r="GX635" t="s">
        <v>34476</v>
      </c>
      <c r="GY635" t="s">
        <v>34476</v>
      </c>
      <c r="GZ635" t="s">
        <v>34476</v>
      </c>
      <c r="HA635" t="s">
        <v>34476</v>
      </c>
      <c r="HB635" t="s">
        <v>34476</v>
      </c>
      <c r="RD635" t="s">
        <v>41283</v>
      </c>
      <c r="RE635" t="s">
        <v>41284</v>
      </c>
    </row>
    <row r="636" spans="195:473" x14ac:dyDescent="0.3">
      <c r="GM636" t="s">
        <v>34476</v>
      </c>
      <c r="GN636" t="s">
        <v>34476</v>
      </c>
      <c r="GO636" t="s">
        <v>34476</v>
      </c>
      <c r="GP636" t="s">
        <v>34476</v>
      </c>
      <c r="GQ636" t="s">
        <v>34476</v>
      </c>
      <c r="GR636" t="s">
        <v>34476</v>
      </c>
      <c r="GS636" t="s">
        <v>34476</v>
      </c>
      <c r="GT636" t="s">
        <v>34476</v>
      </c>
      <c r="GU636" t="s">
        <v>41285</v>
      </c>
      <c r="GV636" t="s">
        <v>34476</v>
      </c>
      <c r="GW636" t="s">
        <v>34476</v>
      </c>
      <c r="GX636" t="s">
        <v>34476</v>
      </c>
      <c r="GY636" t="s">
        <v>34476</v>
      </c>
      <c r="GZ636" t="s">
        <v>34476</v>
      </c>
      <c r="HA636" t="s">
        <v>34476</v>
      </c>
      <c r="HB636" t="s">
        <v>34476</v>
      </c>
    </row>
    <row r="637" spans="195:473" x14ac:dyDescent="0.3">
      <c r="GM637" t="s">
        <v>34476</v>
      </c>
      <c r="GN637" t="s">
        <v>34476</v>
      </c>
      <c r="GO637" t="s">
        <v>34476</v>
      </c>
      <c r="GP637" t="s">
        <v>34476</v>
      </c>
      <c r="GQ637" t="s">
        <v>34476</v>
      </c>
      <c r="GR637" t="s">
        <v>34476</v>
      </c>
      <c r="GS637" t="s">
        <v>34476</v>
      </c>
      <c r="GT637" t="s">
        <v>34476</v>
      </c>
      <c r="GU637" t="s">
        <v>41286</v>
      </c>
      <c r="GV637" t="s">
        <v>34476</v>
      </c>
      <c r="GW637" t="s">
        <v>34476</v>
      </c>
      <c r="GX637" t="s">
        <v>34476</v>
      </c>
      <c r="GY637" t="s">
        <v>34476</v>
      </c>
      <c r="GZ637" t="s">
        <v>34476</v>
      </c>
      <c r="HA637" t="s">
        <v>34476</v>
      </c>
      <c r="HB637" t="s">
        <v>34476</v>
      </c>
    </row>
    <row r="638" spans="195:473" x14ac:dyDescent="0.3">
      <c r="GM638" t="s">
        <v>34476</v>
      </c>
      <c r="GN638" t="s">
        <v>34476</v>
      </c>
      <c r="GO638" t="s">
        <v>34476</v>
      </c>
      <c r="GP638" t="s">
        <v>34476</v>
      </c>
      <c r="GQ638" t="s">
        <v>34476</v>
      </c>
      <c r="GR638" t="s">
        <v>34476</v>
      </c>
      <c r="GS638" t="s">
        <v>34476</v>
      </c>
      <c r="GT638" t="s">
        <v>34476</v>
      </c>
      <c r="GU638" t="s">
        <v>41287</v>
      </c>
      <c r="GV638" t="s">
        <v>34476</v>
      </c>
      <c r="GW638" t="s">
        <v>34476</v>
      </c>
      <c r="GX638" t="s">
        <v>34476</v>
      </c>
      <c r="GY638" t="s">
        <v>34476</v>
      </c>
      <c r="GZ638" t="s">
        <v>34476</v>
      </c>
      <c r="HA638" t="s">
        <v>34476</v>
      </c>
      <c r="HB638" t="s">
        <v>34476</v>
      </c>
    </row>
    <row r="639" spans="195:473" x14ac:dyDescent="0.3">
      <c r="GM639" t="s">
        <v>34476</v>
      </c>
      <c r="GN639" t="s">
        <v>34476</v>
      </c>
      <c r="GO639" t="s">
        <v>34476</v>
      </c>
      <c r="GP639" t="s">
        <v>34476</v>
      </c>
      <c r="GQ639" t="s">
        <v>34476</v>
      </c>
      <c r="GR639" t="s">
        <v>34476</v>
      </c>
      <c r="GS639" t="s">
        <v>34476</v>
      </c>
      <c r="GT639" t="s">
        <v>34476</v>
      </c>
      <c r="GU639" t="s">
        <v>41288</v>
      </c>
      <c r="GV639" t="s">
        <v>34476</v>
      </c>
      <c r="GW639" t="s">
        <v>34476</v>
      </c>
      <c r="GX639" t="s">
        <v>34476</v>
      </c>
      <c r="GY639" t="s">
        <v>34476</v>
      </c>
      <c r="GZ639" t="s">
        <v>34476</v>
      </c>
      <c r="HA639" t="s">
        <v>34476</v>
      </c>
      <c r="HB639" t="s">
        <v>34476</v>
      </c>
    </row>
    <row r="640" spans="195:473" x14ac:dyDescent="0.3">
      <c r="GM640" t="s">
        <v>34476</v>
      </c>
      <c r="GN640" t="s">
        <v>34476</v>
      </c>
      <c r="GO640" t="s">
        <v>34476</v>
      </c>
      <c r="GP640" t="s">
        <v>34476</v>
      </c>
      <c r="GQ640" t="s">
        <v>34476</v>
      </c>
      <c r="GR640" t="s">
        <v>34476</v>
      </c>
      <c r="GS640" t="s">
        <v>34476</v>
      </c>
      <c r="GT640" t="s">
        <v>34476</v>
      </c>
      <c r="GU640" t="s">
        <v>41289</v>
      </c>
      <c r="GV640" t="s">
        <v>34476</v>
      </c>
      <c r="GW640" t="s">
        <v>34476</v>
      </c>
      <c r="GX640" t="s">
        <v>34476</v>
      </c>
      <c r="GY640" t="s">
        <v>34476</v>
      </c>
      <c r="GZ640" t="s">
        <v>34476</v>
      </c>
      <c r="HA640" t="s">
        <v>34476</v>
      </c>
      <c r="HB640" t="s">
        <v>34476</v>
      </c>
    </row>
    <row r="641" spans="195:210" x14ac:dyDescent="0.3">
      <c r="GM641" t="s">
        <v>34476</v>
      </c>
      <c r="GN641" t="s">
        <v>34476</v>
      </c>
      <c r="GO641" t="s">
        <v>34476</v>
      </c>
      <c r="GP641" t="s">
        <v>34476</v>
      </c>
      <c r="GQ641" t="s">
        <v>34476</v>
      </c>
      <c r="GR641" t="s">
        <v>34476</v>
      </c>
      <c r="GS641" t="s">
        <v>34476</v>
      </c>
      <c r="GT641" t="s">
        <v>34476</v>
      </c>
      <c r="GU641" t="s">
        <v>41290</v>
      </c>
      <c r="GV641" t="s">
        <v>34476</v>
      </c>
      <c r="GW641" t="s">
        <v>34476</v>
      </c>
      <c r="GX641" t="s">
        <v>34476</v>
      </c>
      <c r="GY641" t="s">
        <v>34476</v>
      </c>
      <c r="GZ641" t="s">
        <v>34476</v>
      </c>
      <c r="HA641" t="s">
        <v>34476</v>
      </c>
      <c r="HB641" t="s">
        <v>34476</v>
      </c>
    </row>
    <row r="642" spans="195:210" x14ac:dyDescent="0.3">
      <c r="GM642" t="s">
        <v>34476</v>
      </c>
      <c r="GN642" t="s">
        <v>34476</v>
      </c>
      <c r="GO642" t="s">
        <v>34476</v>
      </c>
      <c r="GP642" t="s">
        <v>34476</v>
      </c>
      <c r="GQ642" t="s">
        <v>34476</v>
      </c>
      <c r="GR642" t="s">
        <v>34476</v>
      </c>
      <c r="GS642" t="s">
        <v>34476</v>
      </c>
      <c r="GT642" t="s">
        <v>34476</v>
      </c>
      <c r="GU642" t="s">
        <v>41291</v>
      </c>
      <c r="GV642" t="s">
        <v>34476</v>
      </c>
      <c r="GW642" t="s">
        <v>34476</v>
      </c>
      <c r="GX642" t="s">
        <v>34476</v>
      </c>
      <c r="GY642" t="s">
        <v>34476</v>
      </c>
      <c r="GZ642" t="s">
        <v>34476</v>
      </c>
      <c r="HA642" t="s">
        <v>34476</v>
      </c>
      <c r="HB642" t="s">
        <v>34476</v>
      </c>
    </row>
    <row r="643" spans="195:210" x14ac:dyDescent="0.3">
      <c r="GM643" t="s">
        <v>34476</v>
      </c>
      <c r="GN643" t="s">
        <v>34476</v>
      </c>
      <c r="GO643" t="s">
        <v>34476</v>
      </c>
      <c r="GP643" t="s">
        <v>34476</v>
      </c>
      <c r="GQ643" t="s">
        <v>34476</v>
      </c>
      <c r="GR643" t="s">
        <v>34476</v>
      </c>
      <c r="GS643" t="s">
        <v>34476</v>
      </c>
      <c r="GT643" t="s">
        <v>34476</v>
      </c>
      <c r="GU643" t="s">
        <v>41292</v>
      </c>
      <c r="GV643" t="s">
        <v>34476</v>
      </c>
      <c r="GW643" t="s">
        <v>34476</v>
      </c>
      <c r="GX643" t="s">
        <v>34476</v>
      </c>
      <c r="GY643" t="s">
        <v>34476</v>
      </c>
      <c r="GZ643" t="s">
        <v>34476</v>
      </c>
      <c r="HA643" t="s">
        <v>34476</v>
      </c>
      <c r="HB643" t="s">
        <v>34476</v>
      </c>
    </row>
    <row r="644" spans="195:210" x14ac:dyDescent="0.3">
      <c r="GM644" t="s">
        <v>34476</v>
      </c>
      <c r="GN644" t="s">
        <v>34476</v>
      </c>
      <c r="GO644" t="s">
        <v>34476</v>
      </c>
      <c r="GP644" t="s">
        <v>34476</v>
      </c>
      <c r="GQ644" t="s">
        <v>34476</v>
      </c>
      <c r="GR644" t="s">
        <v>34476</v>
      </c>
      <c r="GS644" t="s">
        <v>34476</v>
      </c>
      <c r="GT644" t="s">
        <v>34476</v>
      </c>
      <c r="GU644" t="s">
        <v>41293</v>
      </c>
      <c r="GV644" t="s">
        <v>34476</v>
      </c>
      <c r="GW644" t="s">
        <v>34476</v>
      </c>
      <c r="GX644" t="s">
        <v>34476</v>
      </c>
      <c r="GY644" t="s">
        <v>34476</v>
      </c>
      <c r="GZ644" t="s">
        <v>34476</v>
      </c>
      <c r="HA644" t="s">
        <v>34476</v>
      </c>
      <c r="HB644" t="s">
        <v>34476</v>
      </c>
    </row>
    <row r="645" spans="195:210" x14ac:dyDescent="0.3">
      <c r="GM645" t="s">
        <v>34476</v>
      </c>
      <c r="GN645" t="s">
        <v>34476</v>
      </c>
      <c r="GO645" t="s">
        <v>34476</v>
      </c>
      <c r="GP645" t="s">
        <v>34476</v>
      </c>
      <c r="GQ645" t="s">
        <v>34476</v>
      </c>
      <c r="GR645" t="s">
        <v>34476</v>
      </c>
      <c r="GS645" t="s">
        <v>34476</v>
      </c>
      <c r="GT645" t="s">
        <v>34476</v>
      </c>
      <c r="GU645" t="s">
        <v>41294</v>
      </c>
      <c r="GV645" t="s">
        <v>34476</v>
      </c>
      <c r="GW645" t="s">
        <v>34476</v>
      </c>
      <c r="GX645" t="s">
        <v>34476</v>
      </c>
      <c r="GY645" t="s">
        <v>34476</v>
      </c>
      <c r="GZ645" t="s">
        <v>34476</v>
      </c>
      <c r="HA645" t="s">
        <v>34476</v>
      </c>
      <c r="HB645" t="s">
        <v>34476</v>
      </c>
    </row>
    <row r="646" spans="195:210" x14ac:dyDescent="0.3">
      <c r="GM646" t="s">
        <v>34476</v>
      </c>
      <c r="GN646" t="s">
        <v>34476</v>
      </c>
      <c r="GO646" t="s">
        <v>34476</v>
      </c>
      <c r="GP646" t="s">
        <v>34476</v>
      </c>
      <c r="GQ646" t="s">
        <v>34476</v>
      </c>
      <c r="GR646" t="s">
        <v>34476</v>
      </c>
      <c r="GS646" t="s">
        <v>34476</v>
      </c>
      <c r="GT646" t="s">
        <v>34476</v>
      </c>
      <c r="GU646" t="s">
        <v>41295</v>
      </c>
      <c r="GV646" t="s">
        <v>34476</v>
      </c>
      <c r="GW646" t="s">
        <v>34476</v>
      </c>
      <c r="GX646" t="s">
        <v>34476</v>
      </c>
      <c r="GY646" t="s">
        <v>34476</v>
      </c>
      <c r="GZ646" t="s">
        <v>34476</v>
      </c>
      <c r="HA646" t="s">
        <v>34476</v>
      </c>
      <c r="HB646" t="s">
        <v>34476</v>
      </c>
    </row>
    <row r="647" spans="195:210" x14ac:dyDescent="0.3">
      <c r="GM647" t="s">
        <v>34476</v>
      </c>
      <c r="GN647" t="s">
        <v>34476</v>
      </c>
      <c r="GO647" t="s">
        <v>34476</v>
      </c>
      <c r="GP647" t="s">
        <v>34476</v>
      </c>
      <c r="GQ647" t="s">
        <v>34476</v>
      </c>
      <c r="GR647" t="s">
        <v>34476</v>
      </c>
      <c r="GS647" t="s">
        <v>34476</v>
      </c>
      <c r="GT647" t="s">
        <v>34476</v>
      </c>
      <c r="GU647" t="s">
        <v>41296</v>
      </c>
      <c r="GV647" t="s">
        <v>34476</v>
      </c>
      <c r="GW647" t="s">
        <v>34476</v>
      </c>
      <c r="GX647" t="s">
        <v>34476</v>
      </c>
      <c r="GY647" t="s">
        <v>34476</v>
      </c>
      <c r="GZ647" t="s">
        <v>34476</v>
      </c>
      <c r="HA647" t="s">
        <v>34476</v>
      </c>
      <c r="HB647" t="s">
        <v>34476</v>
      </c>
    </row>
    <row r="648" spans="195:210" x14ac:dyDescent="0.3">
      <c r="GM648" t="s">
        <v>34476</v>
      </c>
      <c r="GN648" t="s">
        <v>34476</v>
      </c>
      <c r="GO648" t="s">
        <v>34476</v>
      </c>
      <c r="GP648" t="s">
        <v>34476</v>
      </c>
      <c r="GQ648" t="s">
        <v>34476</v>
      </c>
      <c r="GR648" t="s">
        <v>34476</v>
      </c>
      <c r="GS648" t="s">
        <v>34476</v>
      </c>
      <c r="GT648" t="s">
        <v>34476</v>
      </c>
      <c r="GU648" t="s">
        <v>41297</v>
      </c>
      <c r="GV648" t="s">
        <v>34476</v>
      </c>
      <c r="GW648" t="s">
        <v>34476</v>
      </c>
      <c r="GX648" t="s">
        <v>34476</v>
      </c>
      <c r="GY648" t="s">
        <v>34476</v>
      </c>
      <c r="GZ648" t="s">
        <v>34476</v>
      </c>
      <c r="HA648" t="s">
        <v>34476</v>
      </c>
      <c r="HB648" t="s">
        <v>34476</v>
      </c>
    </row>
    <row r="649" spans="195:210" x14ac:dyDescent="0.3">
      <c r="GM649" t="s">
        <v>34476</v>
      </c>
      <c r="GN649" t="s">
        <v>34476</v>
      </c>
      <c r="GO649" t="s">
        <v>34476</v>
      </c>
      <c r="GP649" t="s">
        <v>34476</v>
      </c>
      <c r="GQ649" t="s">
        <v>34476</v>
      </c>
      <c r="GR649" t="s">
        <v>34476</v>
      </c>
      <c r="GS649" t="s">
        <v>34476</v>
      </c>
      <c r="GT649" t="s">
        <v>34476</v>
      </c>
      <c r="GU649" t="s">
        <v>41298</v>
      </c>
      <c r="GV649" t="s">
        <v>34476</v>
      </c>
      <c r="GW649" t="s">
        <v>34476</v>
      </c>
      <c r="GX649" t="s">
        <v>34476</v>
      </c>
      <c r="GY649" t="s">
        <v>34476</v>
      </c>
      <c r="GZ649" t="s">
        <v>34476</v>
      </c>
      <c r="HA649" t="s">
        <v>34476</v>
      </c>
      <c r="HB649" t="s">
        <v>34476</v>
      </c>
    </row>
    <row r="650" spans="195:210" x14ac:dyDescent="0.3">
      <c r="GM650" t="s">
        <v>34476</v>
      </c>
      <c r="GN650" t="s">
        <v>34476</v>
      </c>
      <c r="GO650" t="s">
        <v>34476</v>
      </c>
      <c r="GP650" t="s">
        <v>34476</v>
      </c>
      <c r="GQ650" t="s">
        <v>34476</v>
      </c>
      <c r="GR650" t="s">
        <v>34476</v>
      </c>
      <c r="GS650" t="s">
        <v>34476</v>
      </c>
      <c r="GT650" t="s">
        <v>34476</v>
      </c>
      <c r="GU650" t="s">
        <v>41299</v>
      </c>
      <c r="GV650" t="s">
        <v>34476</v>
      </c>
      <c r="GW650" t="s">
        <v>34476</v>
      </c>
      <c r="GX650" t="s">
        <v>34476</v>
      </c>
      <c r="GY650" t="s">
        <v>34476</v>
      </c>
      <c r="GZ650" t="s">
        <v>34476</v>
      </c>
      <c r="HA650" t="s">
        <v>34476</v>
      </c>
      <c r="HB650" t="s">
        <v>34476</v>
      </c>
    </row>
    <row r="651" spans="195:210" x14ac:dyDescent="0.3">
      <c r="GM651" t="s">
        <v>34476</v>
      </c>
      <c r="GN651" t="s">
        <v>34476</v>
      </c>
      <c r="GO651" t="s">
        <v>34476</v>
      </c>
      <c r="GP651" t="s">
        <v>34476</v>
      </c>
      <c r="GQ651" t="s">
        <v>34476</v>
      </c>
      <c r="GR651" t="s">
        <v>34476</v>
      </c>
      <c r="GS651" t="s">
        <v>34476</v>
      </c>
      <c r="GT651" t="s">
        <v>34476</v>
      </c>
      <c r="GU651" t="s">
        <v>41300</v>
      </c>
      <c r="GV651" t="s">
        <v>34476</v>
      </c>
      <c r="GW651" t="s">
        <v>34476</v>
      </c>
      <c r="GX651" t="s">
        <v>34476</v>
      </c>
      <c r="GY651" t="s">
        <v>34476</v>
      </c>
      <c r="GZ651" t="s">
        <v>34476</v>
      </c>
      <c r="HA651" t="s">
        <v>34476</v>
      </c>
      <c r="HB651" t="s">
        <v>34476</v>
      </c>
    </row>
    <row r="652" spans="195:210" x14ac:dyDescent="0.3">
      <c r="GM652" t="s">
        <v>34476</v>
      </c>
      <c r="GN652" t="s">
        <v>34476</v>
      </c>
      <c r="GO652" t="s">
        <v>34476</v>
      </c>
      <c r="GP652" t="s">
        <v>34476</v>
      </c>
      <c r="GQ652" t="s">
        <v>34476</v>
      </c>
      <c r="GR652" t="s">
        <v>34476</v>
      </c>
      <c r="GS652" t="s">
        <v>34476</v>
      </c>
      <c r="GT652" t="s">
        <v>34476</v>
      </c>
      <c r="GU652" t="s">
        <v>41301</v>
      </c>
      <c r="GV652" t="s">
        <v>34476</v>
      </c>
      <c r="GW652" t="s">
        <v>34476</v>
      </c>
      <c r="GX652" t="s">
        <v>34476</v>
      </c>
      <c r="GY652" t="s">
        <v>34476</v>
      </c>
      <c r="GZ652" t="s">
        <v>34476</v>
      </c>
      <c r="HA652" t="s">
        <v>34476</v>
      </c>
      <c r="HB652" t="s">
        <v>34476</v>
      </c>
    </row>
    <row r="653" spans="195:210" x14ac:dyDescent="0.3">
      <c r="GM653" t="s">
        <v>34476</v>
      </c>
      <c r="GN653" t="s">
        <v>34476</v>
      </c>
      <c r="GO653" t="s">
        <v>34476</v>
      </c>
      <c r="GP653" t="s">
        <v>34476</v>
      </c>
      <c r="GQ653" t="s">
        <v>34476</v>
      </c>
      <c r="GR653" t="s">
        <v>34476</v>
      </c>
      <c r="GS653" t="s">
        <v>34476</v>
      </c>
      <c r="GT653" t="s">
        <v>34476</v>
      </c>
      <c r="GU653" t="s">
        <v>41302</v>
      </c>
      <c r="GV653" t="s">
        <v>34476</v>
      </c>
      <c r="GW653" t="s">
        <v>34476</v>
      </c>
      <c r="GX653" t="s">
        <v>34476</v>
      </c>
      <c r="GY653" t="s">
        <v>34476</v>
      </c>
      <c r="GZ653" t="s">
        <v>34476</v>
      </c>
      <c r="HA653" t="s">
        <v>34476</v>
      </c>
      <c r="HB653" t="s">
        <v>34476</v>
      </c>
    </row>
    <row r="654" spans="195:210" x14ac:dyDescent="0.3">
      <c r="GM654" t="s">
        <v>34476</v>
      </c>
      <c r="GN654" t="s">
        <v>34476</v>
      </c>
      <c r="GO654" t="s">
        <v>34476</v>
      </c>
      <c r="GP654" t="s">
        <v>34476</v>
      </c>
      <c r="GQ654" t="s">
        <v>34476</v>
      </c>
      <c r="GR654" t="s">
        <v>34476</v>
      </c>
      <c r="GS654" t="s">
        <v>34476</v>
      </c>
      <c r="GT654" t="s">
        <v>34476</v>
      </c>
      <c r="GU654" t="s">
        <v>41303</v>
      </c>
      <c r="GV654" t="s">
        <v>34476</v>
      </c>
      <c r="GW654" t="s">
        <v>34476</v>
      </c>
      <c r="GX654" t="s">
        <v>34476</v>
      </c>
      <c r="GY654" t="s">
        <v>34476</v>
      </c>
      <c r="GZ654" t="s">
        <v>34476</v>
      </c>
      <c r="HA654" t="s">
        <v>34476</v>
      </c>
      <c r="HB654" t="s">
        <v>34476</v>
      </c>
    </row>
    <row r="655" spans="195:210" x14ac:dyDescent="0.3">
      <c r="GM655" t="s">
        <v>34476</v>
      </c>
      <c r="GN655" t="s">
        <v>34476</v>
      </c>
      <c r="GO655" t="s">
        <v>34476</v>
      </c>
      <c r="GP655" t="s">
        <v>34476</v>
      </c>
      <c r="GQ655" t="s">
        <v>34476</v>
      </c>
      <c r="GR655" t="s">
        <v>34476</v>
      </c>
      <c r="GS655" t="s">
        <v>34476</v>
      </c>
      <c r="GT655" t="s">
        <v>34476</v>
      </c>
      <c r="GU655" t="s">
        <v>41304</v>
      </c>
      <c r="GV655" t="s">
        <v>34476</v>
      </c>
      <c r="GW655" t="s">
        <v>34476</v>
      </c>
      <c r="GX655" t="s">
        <v>34476</v>
      </c>
      <c r="GY655" t="s">
        <v>34476</v>
      </c>
      <c r="GZ655" t="s">
        <v>34476</v>
      </c>
      <c r="HA655" t="s">
        <v>34476</v>
      </c>
      <c r="HB655" t="s">
        <v>34476</v>
      </c>
    </row>
    <row r="656" spans="195:210" x14ac:dyDescent="0.3">
      <c r="GM656" t="s">
        <v>34476</v>
      </c>
      <c r="GN656" t="s">
        <v>34476</v>
      </c>
      <c r="GO656" t="s">
        <v>34476</v>
      </c>
      <c r="GP656" t="s">
        <v>34476</v>
      </c>
      <c r="GQ656" t="s">
        <v>34476</v>
      </c>
      <c r="GR656" t="s">
        <v>34476</v>
      </c>
      <c r="GS656" t="s">
        <v>34476</v>
      </c>
      <c r="GT656" t="s">
        <v>34476</v>
      </c>
      <c r="GU656" t="s">
        <v>41305</v>
      </c>
      <c r="GV656" t="s">
        <v>34476</v>
      </c>
      <c r="GW656" t="s">
        <v>34476</v>
      </c>
      <c r="GX656" t="s">
        <v>34476</v>
      </c>
      <c r="GY656" t="s">
        <v>34476</v>
      </c>
      <c r="GZ656" t="s">
        <v>34476</v>
      </c>
      <c r="HA656" t="s">
        <v>34476</v>
      </c>
      <c r="HB656" t="s">
        <v>34476</v>
      </c>
    </row>
    <row r="657" spans="195:210" x14ac:dyDescent="0.3">
      <c r="GM657" t="s">
        <v>34476</v>
      </c>
      <c r="GN657" t="s">
        <v>34476</v>
      </c>
      <c r="GO657" t="s">
        <v>34476</v>
      </c>
      <c r="GP657" t="s">
        <v>34476</v>
      </c>
      <c r="GQ657" t="s">
        <v>34476</v>
      </c>
      <c r="GR657" t="s">
        <v>34476</v>
      </c>
      <c r="GS657" t="s">
        <v>34476</v>
      </c>
      <c r="GT657" t="s">
        <v>34476</v>
      </c>
      <c r="GU657" t="s">
        <v>41306</v>
      </c>
      <c r="GV657" t="s">
        <v>34476</v>
      </c>
      <c r="GW657" t="s">
        <v>34476</v>
      </c>
      <c r="GX657" t="s">
        <v>34476</v>
      </c>
      <c r="GY657" t="s">
        <v>34476</v>
      </c>
      <c r="GZ657" t="s">
        <v>34476</v>
      </c>
      <c r="HA657" t="s">
        <v>34476</v>
      </c>
      <c r="HB657" t="s">
        <v>34476</v>
      </c>
    </row>
    <row r="658" spans="195:210" x14ac:dyDescent="0.3">
      <c r="GM658" t="s">
        <v>34476</v>
      </c>
      <c r="GN658" t="s">
        <v>34476</v>
      </c>
      <c r="GO658" t="s">
        <v>34476</v>
      </c>
      <c r="GP658" t="s">
        <v>34476</v>
      </c>
      <c r="GQ658" t="s">
        <v>34476</v>
      </c>
      <c r="GR658" t="s">
        <v>34476</v>
      </c>
      <c r="GS658" t="s">
        <v>34476</v>
      </c>
      <c r="GT658" t="s">
        <v>34476</v>
      </c>
      <c r="GU658" t="s">
        <v>41307</v>
      </c>
      <c r="GV658" t="s">
        <v>34476</v>
      </c>
      <c r="GW658" t="s">
        <v>34476</v>
      </c>
      <c r="GX658" t="s">
        <v>34476</v>
      </c>
      <c r="GY658" t="s">
        <v>34476</v>
      </c>
      <c r="GZ658" t="s">
        <v>34476</v>
      </c>
      <c r="HA658" t="s">
        <v>34476</v>
      </c>
      <c r="HB658" t="s">
        <v>34476</v>
      </c>
    </row>
    <row r="659" spans="195:210" x14ac:dyDescent="0.3">
      <c r="GM659" t="s">
        <v>34476</v>
      </c>
      <c r="GN659" t="s">
        <v>34476</v>
      </c>
      <c r="GO659" t="s">
        <v>34476</v>
      </c>
      <c r="GP659" t="s">
        <v>34476</v>
      </c>
      <c r="GQ659" t="s">
        <v>34476</v>
      </c>
      <c r="GR659" t="s">
        <v>34476</v>
      </c>
      <c r="GS659" t="s">
        <v>34476</v>
      </c>
      <c r="GT659" t="s">
        <v>34476</v>
      </c>
      <c r="GU659" t="s">
        <v>41308</v>
      </c>
      <c r="GV659" t="s">
        <v>34476</v>
      </c>
      <c r="GW659" t="s">
        <v>34476</v>
      </c>
      <c r="GX659" t="s">
        <v>34476</v>
      </c>
      <c r="GY659" t="s">
        <v>34476</v>
      </c>
      <c r="GZ659" t="s">
        <v>34476</v>
      </c>
      <c r="HA659" t="s">
        <v>34476</v>
      </c>
      <c r="HB659" t="s">
        <v>34476</v>
      </c>
    </row>
    <row r="660" spans="195:210" x14ac:dyDescent="0.3">
      <c r="GM660" t="s">
        <v>34476</v>
      </c>
      <c r="GN660" t="s">
        <v>34476</v>
      </c>
      <c r="GO660" t="s">
        <v>34476</v>
      </c>
      <c r="GP660" t="s">
        <v>34476</v>
      </c>
      <c r="GQ660" t="s">
        <v>34476</v>
      </c>
      <c r="GR660" t="s">
        <v>34476</v>
      </c>
      <c r="GS660" t="s">
        <v>34476</v>
      </c>
      <c r="GT660" t="s">
        <v>34476</v>
      </c>
      <c r="GU660" t="s">
        <v>41309</v>
      </c>
      <c r="GV660" t="s">
        <v>34476</v>
      </c>
      <c r="GW660" t="s">
        <v>34476</v>
      </c>
      <c r="GX660" t="s">
        <v>34476</v>
      </c>
      <c r="GY660" t="s">
        <v>34476</v>
      </c>
      <c r="GZ660" t="s">
        <v>34476</v>
      </c>
      <c r="HA660" t="s">
        <v>34476</v>
      </c>
      <c r="HB660" t="s">
        <v>34476</v>
      </c>
    </row>
    <row r="661" spans="195:210" x14ac:dyDescent="0.3">
      <c r="GM661" t="s">
        <v>34476</v>
      </c>
      <c r="GN661" t="s">
        <v>34476</v>
      </c>
      <c r="GO661" t="s">
        <v>34476</v>
      </c>
      <c r="GP661" t="s">
        <v>34476</v>
      </c>
      <c r="GQ661" t="s">
        <v>34476</v>
      </c>
      <c r="GR661" t="s">
        <v>34476</v>
      </c>
      <c r="GS661" t="s">
        <v>34476</v>
      </c>
      <c r="GT661" t="s">
        <v>34476</v>
      </c>
      <c r="GU661" t="s">
        <v>41310</v>
      </c>
      <c r="GV661" t="s">
        <v>34476</v>
      </c>
      <c r="GW661" t="s">
        <v>34476</v>
      </c>
      <c r="GX661" t="s">
        <v>34476</v>
      </c>
      <c r="GY661" t="s">
        <v>34476</v>
      </c>
      <c r="GZ661" t="s">
        <v>34476</v>
      </c>
      <c r="HA661" t="s">
        <v>34476</v>
      </c>
      <c r="HB661" t="s">
        <v>34476</v>
      </c>
    </row>
    <row r="662" spans="195:210" x14ac:dyDescent="0.3">
      <c r="GM662" t="s">
        <v>34476</v>
      </c>
      <c r="GN662" t="s">
        <v>34476</v>
      </c>
      <c r="GO662" t="s">
        <v>34476</v>
      </c>
      <c r="GP662" t="s">
        <v>34476</v>
      </c>
      <c r="GQ662" t="s">
        <v>34476</v>
      </c>
      <c r="GR662" t="s">
        <v>34476</v>
      </c>
      <c r="GS662" t="s">
        <v>34476</v>
      </c>
      <c r="GT662" t="s">
        <v>34476</v>
      </c>
      <c r="GU662" t="s">
        <v>41311</v>
      </c>
      <c r="GV662" t="s">
        <v>34476</v>
      </c>
      <c r="GW662" t="s">
        <v>34476</v>
      </c>
      <c r="GX662" t="s">
        <v>34476</v>
      </c>
      <c r="GY662" t="s">
        <v>34476</v>
      </c>
      <c r="GZ662" t="s">
        <v>34476</v>
      </c>
      <c r="HA662" t="s">
        <v>34476</v>
      </c>
      <c r="HB662" t="s">
        <v>34476</v>
      </c>
    </row>
    <row r="663" spans="195:210" x14ac:dyDescent="0.3">
      <c r="GM663" t="s">
        <v>34476</v>
      </c>
      <c r="GN663" t="s">
        <v>34476</v>
      </c>
      <c r="GO663" t="s">
        <v>34476</v>
      </c>
      <c r="GP663" t="s">
        <v>34476</v>
      </c>
      <c r="GQ663" t="s">
        <v>34476</v>
      </c>
      <c r="GR663" t="s">
        <v>34476</v>
      </c>
      <c r="GS663" t="s">
        <v>34476</v>
      </c>
      <c r="GT663" t="s">
        <v>34476</v>
      </c>
      <c r="GU663" t="s">
        <v>41312</v>
      </c>
      <c r="GV663" t="s">
        <v>34476</v>
      </c>
      <c r="GW663" t="s">
        <v>34476</v>
      </c>
      <c r="GX663" t="s">
        <v>34476</v>
      </c>
      <c r="GY663" t="s">
        <v>34476</v>
      </c>
      <c r="GZ663" t="s">
        <v>34476</v>
      </c>
      <c r="HA663" t="s">
        <v>34476</v>
      </c>
      <c r="HB663" t="s">
        <v>34476</v>
      </c>
    </row>
    <row r="664" spans="195:210" x14ac:dyDescent="0.3">
      <c r="GM664" t="s">
        <v>34476</v>
      </c>
      <c r="GN664" t="s">
        <v>34476</v>
      </c>
      <c r="GO664" t="s">
        <v>34476</v>
      </c>
      <c r="GP664" t="s">
        <v>34476</v>
      </c>
      <c r="GQ664" t="s">
        <v>34476</v>
      </c>
      <c r="GR664" t="s">
        <v>34476</v>
      </c>
      <c r="GS664" t="s">
        <v>34476</v>
      </c>
      <c r="GT664" t="s">
        <v>34476</v>
      </c>
      <c r="GU664" t="s">
        <v>41313</v>
      </c>
      <c r="GV664" t="s">
        <v>34476</v>
      </c>
      <c r="GW664" t="s">
        <v>34476</v>
      </c>
      <c r="GX664" t="s">
        <v>34476</v>
      </c>
      <c r="GY664" t="s">
        <v>34476</v>
      </c>
      <c r="GZ664" t="s">
        <v>34476</v>
      </c>
      <c r="HA664" t="s">
        <v>34476</v>
      </c>
      <c r="HB664" t="s">
        <v>34476</v>
      </c>
    </row>
    <row r="665" spans="195:210" x14ac:dyDescent="0.3">
      <c r="GM665" t="s">
        <v>34476</v>
      </c>
      <c r="GN665" t="s">
        <v>34476</v>
      </c>
      <c r="GO665" t="s">
        <v>34476</v>
      </c>
      <c r="GP665" t="s">
        <v>34476</v>
      </c>
      <c r="GQ665" t="s">
        <v>34476</v>
      </c>
      <c r="GR665" t="s">
        <v>34476</v>
      </c>
      <c r="GS665" t="s">
        <v>34476</v>
      </c>
      <c r="GT665" t="s">
        <v>34476</v>
      </c>
      <c r="GU665" t="s">
        <v>41314</v>
      </c>
      <c r="GV665" t="s">
        <v>34476</v>
      </c>
      <c r="GW665" t="s">
        <v>34476</v>
      </c>
      <c r="GX665" t="s">
        <v>34476</v>
      </c>
      <c r="GY665" t="s">
        <v>34476</v>
      </c>
      <c r="GZ665" t="s">
        <v>34476</v>
      </c>
      <c r="HA665" t="s">
        <v>34476</v>
      </c>
      <c r="HB665" t="s">
        <v>34476</v>
      </c>
    </row>
    <row r="666" spans="195:210" x14ac:dyDescent="0.3">
      <c r="GM666" t="s">
        <v>34476</v>
      </c>
      <c r="GN666" t="s">
        <v>34476</v>
      </c>
      <c r="GO666" t="s">
        <v>34476</v>
      </c>
      <c r="GP666" t="s">
        <v>34476</v>
      </c>
      <c r="GQ666" t="s">
        <v>34476</v>
      </c>
      <c r="GR666" t="s">
        <v>34476</v>
      </c>
      <c r="GS666" t="s">
        <v>34476</v>
      </c>
      <c r="GT666" t="s">
        <v>34476</v>
      </c>
      <c r="GU666" t="s">
        <v>41315</v>
      </c>
      <c r="GV666" t="s">
        <v>34476</v>
      </c>
      <c r="GW666" t="s">
        <v>34476</v>
      </c>
      <c r="GX666" t="s">
        <v>34476</v>
      </c>
      <c r="GY666" t="s">
        <v>34476</v>
      </c>
      <c r="GZ666" t="s">
        <v>34476</v>
      </c>
      <c r="HA666" t="s">
        <v>34476</v>
      </c>
      <c r="HB666" t="s">
        <v>34476</v>
      </c>
    </row>
    <row r="667" spans="195:210" x14ac:dyDescent="0.3">
      <c r="GM667" t="s">
        <v>34476</v>
      </c>
      <c r="GN667" t="s">
        <v>34476</v>
      </c>
      <c r="GO667" t="s">
        <v>34476</v>
      </c>
      <c r="GP667" t="s">
        <v>34476</v>
      </c>
      <c r="GQ667" t="s">
        <v>34476</v>
      </c>
      <c r="GR667" t="s">
        <v>34476</v>
      </c>
      <c r="GS667" t="s">
        <v>34476</v>
      </c>
      <c r="GT667" t="s">
        <v>34476</v>
      </c>
      <c r="GU667" t="s">
        <v>41316</v>
      </c>
      <c r="GV667" t="s">
        <v>34476</v>
      </c>
      <c r="GW667" t="s">
        <v>34476</v>
      </c>
      <c r="GX667" t="s">
        <v>34476</v>
      </c>
      <c r="GY667" t="s">
        <v>34476</v>
      </c>
      <c r="GZ667" t="s">
        <v>34476</v>
      </c>
      <c r="HA667" t="s">
        <v>34476</v>
      </c>
      <c r="HB667" t="s">
        <v>34476</v>
      </c>
    </row>
    <row r="668" spans="195:210" x14ac:dyDescent="0.3">
      <c r="GM668" t="s">
        <v>34476</v>
      </c>
      <c r="GN668" t="s">
        <v>34476</v>
      </c>
      <c r="GO668" t="s">
        <v>34476</v>
      </c>
      <c r="GP668" t="s">
        <v>34476</v>
      </c>
      <c r="GQ668" t="s">
        <v>34476</v>
      </c>
      <c r="GR668" t="s">
        <v>34476</v>
      </c>
      <c r="GS668" t="s">
        <v>34476</v>
      </c>
      <c r="GT668" t="s">
        <v>34476</v>
      </c>
      <c r="GU668" t="s">
        <v>41317</v>
      </c>
      <c r="GV668" t="s">
        <v>34476</v>
      </c>
      <c r="GW668" t="s">
        <v>34476</v>
      </c>
      <c r="GX668" t="s">
        <v>34476</v>
      </c>
      <c r="GY668" t="s">
        <v>34476</v>
      </c>
      <c r="GZ668" t="s">
        <v>34476</v>
      </c>
      <c r="HA668" t="s">
        <v>34476</v>
      </c>
      <c r="HB668" t="s">
        <v>34476</v>
      </c>
    </row>
    <row r="669" spans="195:210" x14ac:dyDescent="0.3">
      <c r="GM669" t="s">
        <v>34476</v>
      </c>
      <c r="GN669" t="s">
        <v>34476</v>
      </c>
      <c r="GO669" t="s">
        <v>34476</v>
      </c>
      <c r="GP669" t="s">
        <v>34476</v>
      </c>
      <c r="GQ669" t="s">
        <v>34476</v>
      </c>
      <c r="GR669" t="s">
        <v>34476</v>
      </c>
      <c r="GS669" t="s">
        <v>34476</v>
      </c>
      <c r="GT669" t="s">
        <v>34476</v>
      </c>
      <c r="GU669" t="s">
        <v>41318</v>
      </c>
      <c r="GV669" t="s">
        <v>34476</v>
      </c>
      <c r="GW669" t="s">
        <v>34476</v>
      </c>
      <c r="GX669" t="s">
        <v>34476</v>
      </c>
      <c r="GY669" t="s">
        <v>34476</v>
      </c>
      <c r="GZ669" t="s">
        <v>34476</v>
      </c>
      <c r="HA669" t="s">
        <v>34476</v>
      </c>
      <c r="HB669" t="s">
        <v>34476</v>
      </c>
    </row>
    <row r="670" spans="195:210" x14ac:dyDescent="0.3">
      <c r="GM670" t="s">
        <v>34476</v>
      </c>
      <c r="GN670" t="s">
        <v>34476</v>
      </c>
      <c r="GO670" t="s">
        <v>34476</v>
      </c>
      <c r="GP670" t="s">
        <v>34476</v>
      </c>
      <c r="GQ670" t="s">
        <v>34476</v>
      </c>
      <c r="GR670" t="s">
        <v>34476</v>
      </c>
      <c r="GS670" t="s">
        <v>34476</v>
      </c>
      <c r="GT670" t="s">
        <v>34476</v>
      </c>
      <c r="GU670" t="s">
        <v>41319</v>
      </c>
      <c r="GV670" t="s">
        <v>34476</v>
      </c>
      <c r="GW670" t="s">
        <v>34476</v>
      </c>
      <c r="GX670" t="s">
        <v>34476</v>
      </c>
      <c r="GY670" t="s">
        <v>34476</v>
      </c>
      <c r="GZ670" t="s">
        <v>34476</v>
      </c>
      <c r="HA670" t="s">
        <v>34476</v>
      </c>
      <c r="HB670" t="s">
        <v>34476</v>
      </c>
    </row>
    <row r="671" spans="195:210" x14ac:dyDescent="0.3">
      <c r="GM671" t="s">
        <v>34476</v>
      </c>
      <c r="GN671" t="s">
        <v>34476</v>
      </c>
      <c r="GO671" t="s">
        <v>34476</v>
      </c>
      <c r="GP671" t="s">
        <v>34476</v>
      </c>
      <c r="GQ671" t="s">
        <v>34476</v>
      </c>
      <c r="GR671" t="s">
        <v>34476</v>
      </c>
      <c r="GS671" t="s">
        <v>34476</v>
      </c>
      <c r="GT671" t="s">
        <v>34476</v>
      </c>
      <c r="GU671" t="s">
        <v>41320</v>
      </c>
      <c r="GV671" t="s">
        <v>34476</v>
      </c>
      <c r="GW671" t="s">
        <v>34476</v>
      </c>
      <c r="GX671" t="s">
        <v>34476</v>
      </c>
      <c r="GY671" t="s">
        <v>34476</v>
      </c>
      <c r="GZ671" t="s">
        <v>34476</v>
      </c>
      <c r="HA671" t="s">
        <v>34476</v>
      </c>
      <c r="HB671" t="s">
        <v>34476</v>
      </c>
    </row>
    <row r="672" spans="195:210" x14ac:dyDescent="0.3">
      <c r="GM672" t="s">
        <v>34476</v>
      </c>
      <c r="GN672" t="s">
        <v>34476</v>
      </c>
      <c r="GO672" t="s">
        <v>34476</v>
      </c>
      <c r="GP672" t="s">
        <v>34476</v>
      </c>
      <c r="GQ672" t="s">
        <v>34476</v>
      </c>
      <c r="GR672" t="s">
        <v>34476</v>
      </c>
      <c r="GS672" t="s">
        <v>34476</v>
      </c>
      <c r="GT672" t="s">
        <v>34476</v>
      </c>
      <c r="GU672" t="s">
        <v>41321</v>
      </c>
      <c r="GV672" t="s">
        <v>34476</v>
      </c>
      <c r="GW672" t="s">
        <v>34476</v>
      </c>
      <c r="GX672" t="s">
        <v>34476</v>
      </c>
      <c r="GY672" t="s">
        <v>34476</v>
      </c>
      <c r="GZ672" t="s">
        <v>34476</v>
      </c>
      <c r="HA672" t="s">
        <v>34476</v>
      </c>
      <c r="HB672" t="s">
        <v>34476</v>
      </c>
    </row>
    <row r="673" spans="195:210" x14ac:dyDescent="0.3">
      <c r="GM673" t="s">
        <v>34476</v>
      </c>
      <c r="GN673" t="s">
        <v>34476</v>
      </c>
      <c r="GO673" t="s">
        <v>34476</v>
      </c>
      <c r="GP673" t="s">
        <v>34476</v>
      </c>
      <c r="GQ673" t="s">
        <v>34476</v>
      </c>
      <c r="GR673" t="s">
        <v>34476</v>
      </c>
      <c r="GS673" t="s">
        <v>34476</v>
      </c>
      <c r="GT673" t="s">
        <v>34476</v>
      </c>
      <c r="GU673" t="s">
        <v>41322</v>
      </c>
      <c r="GV673" t="s">
        <v>34476</v>
      </c>
      <c r="GW673" t="s">
        <v>34476</v>
      </c>
      <c r="GX673" t="s">
        <v>34476</v>
      </c>
      <c r="GY673" t="s">
        <v>34476</v>
      </c>
      <c r="GZ673" t="s">
        <v>34476</v>
      </c>
      <c r="HA673" t="s">
        <v>34476</v>
      </c>
      <c r="HB673" t="s">
        <v>34476</v>
      </c>
    </row>
    <row r="674" spans="195:210" x14ac:dyDescent="0.3">
      <c r="GM674" t="s">
        <v>34476</v>
      </c>
      <c r="GN674" t="s">
        <v>34476</v>
      </c>
      <c r="GO674" t="s">
        <v>34476</v>
      </c>
      <c r="GP674" t="s">
        <v>34476</v>
      </c>
      <c r="GQ674" t="s">
        <v>34476</v>
      </c>
      <c r="GR674" t="s">
        <v>34476</v>
      </c>
      <c r="GS674" t="s">
        <v>34476</v>
      </c>
      <c r="GT674" t="s">
        <v>34476</v>
      </c>
      <c r="GU674" t="s">
        <v>41323</v>
      </c>
      <c r="GV674" t="s">
        <v>34476</v>
      </c>
      <c r="GW674" t="s">
        <v>34476</v>
      </c>
      <c r="GX674" t="s">
        <v>34476</v>
      </c>
      <c r="GY674" t="s">
        <v>34476</v>
      </c>
      <c r="GZ674" t="s">
        <v>34476</v>
      </c>
      <c r="HA674" t="s">
        <v>34476</v>
      </c>
      <c r="HB674" t="s">
        <v>34476</v>
      </c>
    </row>
    <row r="675" spans="195:210" x14ac:dyDescent="0.3">
      <c r="GM675" t="s">
        <v>34476</v>
      </c>
      <c r="GN675" t="s">
        <v>34476</v>
      </c>
      <c r="GO675" t="s">
        <v>34476</v>
      </c>
      <c r="GP675" t="s">
        <v>34476</v>
      </c>
      <c r="GQ675" t="s">
        <v>34476</v>
      </c>
      <c r="GR675" t="s">
        <v>34476</v>
      </c>
      <c r="GS675" t="s">
        <v>34476</v>
      </c>
      <c r="GT675" t="s">
        <v>34476</v>
      </c>
      <c r="GU675" t="s">
        <v>41324</v>
      </c>
      <c r="GV675" t="s">
        <v>34476</v>
      </c>
      <c r="GW675" t="s">
        <v>34476</v>
      </c>
      <c r="GX675" t="s">
        <v>34476</v>
      </c>
      <c r="GY675" t="s">
        <v>34476</v>
      </c>
      <c r="GZ675" t="s">
        <v>34476</v>
      </c>
      <c r="HA675" t="s">
        <v>34476</v>
      </c>
      <c r="HB675" t="s">
        <v>34476</v>
      </c>
    </row>
    <row r="676" spans="195:210" x14ac:dyDescent="0.3">
      <c r="GM676" t="s">
        <v>34476</v>
      </c>
      <c r="GN676" t="s">
        <v>34476</v>
      </c>
      <c r="GO676" t="s">
        <v>34476</v>
      </c>
      <c r="GP676" t="s">
        <v>34476</v>
      </c>
      <c r="GQ676" t="s">
        <v>34476</v>
      </c>
      <c r="GR676" t="s">
        <v>34476</v>
      </c>
      <c r="GS676" t="s">
        <v>34476</v>
      </c>
      <c r="GT676" t="s">
        <v>34476</v>
      </c>
      <c r="GU676" t="s">
        <v>41325</v>
      </c>
      <c r="GV676" t="s">
        <v>34476</v>
      </c>
      <c r="GW676" t="s">
        <v>34476</v>
      </c>
      <c r="GX676" t="s">
        <v>34476</v>
      </c>
      <c r="GY676" t="s">
        <v>34476</v>
      </c>
      <c r="GZ676" t="s">
        <v>34476</v>
      </c>
      <c r="HA676" t="s">
        <v>34476</v>
      </c>
      <c r="HB676" t="s">
        <v>34476</v>
      </c>
    </row>
    <row r="677" spans="195:210" x14ac:dyDescent="0.3">
      <c r="GM677" t="s">
        <v>34476</v>
      </c>
      <c r="GN677" t="s">
        <v>34476</v>
      </c>
      <c r="GO677" t="s">
        <v>34476</v>
      </c>
      <c r="GP677" t="s">
        <v>34476</v>
      </c>
      <c r="GQ677" t="s">
        <v>34476</v>
      </c>
      <c r="GR677" t="s">
        <v>34476</v>
      </c>
      <c r="GS677" t="s">
        <v>34476</v>
      </c>
      <c r="GT677" t="s">
        <v>34476</v>
      </c>
      <c r="GU677" t="s">
        <v>41326</v>
      </c>
      <c r="GV677" t="s">
        <v>34476</v>
      </c>
      <c r="GW677" t="s">
        <v>34476</v>
      </c>
      <c r="GX677" t="s">
        <v>34476</v>
      </c>
      <c r="GY677" t="s">
        <v>34476</v>
      </c>
      <c r="GZ677" t="s">
        <v>34476</v>
      </c>
      <c r="HA677" t="s">
        <v>34476</v>
      </c>
      <c r="HB677" t="s">
        <v>34476</v>
      </c>
    </row>
    <row r="678" spans="195:210" x14ac:dyDescent="0.3">
      <c r="GM678" t="s">
        <v>34476</v>
      </c>
      <c r="GN678" t="s">
        <v>34476</v>
      </c>
      <c r="GO678" t="s">
        <v>34476</v>
      </c>
      <c r="GP678" t="s">
        <v>34476</v>
      </c>
      <c r="GQ678" t="s">
        <v>34476</v>
      </c>
      <c r="GR678" t="s">
        <v>34476</v>
      </c>
      <c r="GS678" t="s">
        <v>34476</v>
      </c>
      <c r="GT678" t="s">
        <v>34476</v>
      </c>
      <c r="GU678" t="s">
        <v>41327</v>
      </c>
      <c r="GV678" t="s">
        <v>34476</v>
      </c>
      <c r="GW678" t="s">
        <v>34476</v>
      </c>
      <c r="GX678" t="s">
        <v>34476</v>
      </c>
      <c r="GY678" t="s">
        <v>34476</v>
      </c>
      <c r="GZ678" t="s">
        <v>34476</v>
      </c>
      <c r="HA678" t="s">
        <v>34476</v>
      </c>
      <c r="HB678" t="s">
        <v>34476</v>
      </c>
    </row>
    <row r="679" spans="195:210" x14ac:dyDescent="0.3">
      <c r="GM679" t="s">
        <v>34476</v>
      </c>
      <c r="GN679" t="s">
        <v>34476</v>
      </c>
      <c r="GO679" t="s">
        <v>34476</v>
      </c>
      <c r="GP679" t="s">
        <v>34476</v>
      </c>
      <c r="GQ679" t="s">
        <v>34476</v>
      </c>
      <c r="GR679" t="s">
        <v>34476</v>
      </c>
      <c r="GS679" t="s">
        <v>34476</v>
      </c>
      <c r="GT679" t="s">
        <v>34476</v>
      </c>
      <c r="GU679" t="s">
        <v>37658</v>
      </c>
      <c r="GV679" t="s">
        <v>34476</v>
      </c>
      <c r="GW679" t="s">
        <v>34476</v>
      </c>
      <c r="GX679" t="s">
        <v>34476</v>
      </c>
      <c r="GY679" t="s">
        <v>34476</v>
      </c>
      <c r="GZ679" t="s">
        <v>34476</v>
      </c>
      <c r="HA679" t="s">
        <v>34476</v>
      </c>
      <c r="HB679" t="s">
        <v>34476</v>
      </c>
    </row>
    <row r="680" spans="195:210" x14ac:dyDescent="0.3">
      <c r="GM680" t="s">
        <v>34476</v>
      </c>
      <c r="GN680" t="s">
        <v>34476</v>
      </c>
      <c r="GO680" t="s">
        <v>34476</v>
      </c>
      <c r="GP680" t="s">
        <v>34476</v>
      </c>
      <c r="GQ680" t="s">
        <v>34476</v>
      </c>
      <c r="GR680" t="s">
        <v>34476</v>
      </c>
      <c r="GS680" t="s">
        <v>34476</v>
      </c>
      <c r="GT680" t="s">
        <v>34476</v>
      </c>
      <c r="GU680" t="s">
        <v>41328</v>
      </c>
      <c r="GV680" t="s">
        <v>34476</v>
      </c>
      <c r="GW680" t="s">
        <v>34476</v>
      </c>
      <c r="GX680" t="s">
        <v>34476</v>
      </c>
      <c r="GY680" t="s">
        <v>34476</v>
      </c>
      <c r="GZ680" t="s">
        <v>34476</v>
      </c>
      <c r="HA680" t="s">
        <v>34476</v>
      </c>
      <c r="HB680" t="s">
        <v>34476</v>
      </c>
    </row>
    <row r="681" spans="195:210" x14ac:dyDescent="0.3">
      <c r="GM681" t="s">
        <v>34476</v>
      </c>
      <c r="GN681" t="s">
        <v>34476</v>
      </c>
      <c r="GO681" t="s">
        <v>34476</v>
      </c>
      <c r="GP681" t="s">
        <v>34476</v>
      </c>
      <c r="GQ681" t="s">
        <v>34476</v>
      </c>
      <c r="GR681" t="s">
        <v>34476</v>
      </c>
      <c r="GS681" t="s">
        <v>34476</v>
      </c>
      <c r="GT681" t="s">
        <v>34476</v>
      </c>
      <c r="GU681" t="s">
        <v>41329</v>
      </c>
      <c r="GV681" t="s">
        <v>34476</v>
      </c>
      <c r="GW681" t="s">
        <v>34476</v>
      </c>
      <c r="GX681" t="s">
        <v>34476</v>
      </c>
      <c r="GY681" t="s">
        <v>34476</v>
      </c>
      <c r="GZ681" t="s">
        <v>34476</v>
      </c>
      <c r="HA681" t="s">
        <v>34476</v>
      </c>
      <c r="HB681" t="s">
        <v>34476</v>
      </c>
    </row>
    <row r="682" spans="195:210" x14ac:dyDescent="0.3">
      <c r="GM682" t="s">
        <v>34476</v>
      </c>
      <c r="GN682" t="s">
        <v>34476</v>
      </c>
      <c r="GO682" t="s">
        <v>34476</v>
      </c>
      <c r="GP682" t="s">
        <v>34476</v>
      </c>
      <c r="GQ682" t="s">
        <v>34476</v>
      </c>
      <c r="GR682" t="s">
        <v>34476</v>
      </c>
      <c r="GS682" t="s">
        <v>34476</v>
      </c>
      <c r="GT682" t="s">
        <v>34476</v>
      </c>
      <c r="GU682" t="s">
        <v>41330</v>
      </c>
      <c r="GV682" t="s">
        <v>34476</v>
      </c>
      <c r="GW682" t="s">
        <v>34476</v>
      </c>
      <c r="GX682" t="s">
        <v>34476</v>
      </c>
      <c r="GY682" t="s">
        <v>34476</v>
      </c>
      <c r="GZ682" t="s">
        <v>34476</v>
      </c>
      <c r="HA682" t="s">
        <v>34476</v>
      </c>
      <c r="HB682" t="s">
        <v>34476</v>
      </c>
    </row>
    <row r="683" spans="195:210" x14ac:dyDescent="0.3">
      <c r="GM683" t="s">
        <v>34476</v>
      </c>
      <c r="GN683" t="s">
        <v>34476</v>
      </c>
      <c r="GO683" t="s">
        <v>34476</v>
      </c>
      <c r="GP683" t="s">
        <v>34476</v>
      </c>
      <c r="GQ683" t="s">
        <v>34476</v>
      </c>
      <c r="GR683" t="s">
        <v>34476</v>
      </c>
      <c r="GS683" t="s">
        <v>34476</v>
      </c>
      <c r="GT683" t="s">
        <v>34476</v>
      </c>
      <c r="GU683" t="s">
        <v>41331</v>
      </c>
      <c r="GV683" t="s">
        <v>34476</v>
      </c>
      <c r="GW683" t="s">
        <v>34476</v>
      </c>
      <c r="GX683" t="s">
        <v>34476</v>
      </c>
      <c r="GY683" t="s">
        <v>34476</v>
      </c>
      <c r="GZ683" t="s">
        <v>34476</v>
      </c>
      <c r="HA683" t="s">
        <v>34476</v>
      </c>
      <c r="HB683" t="s">
        <v>34476</v>
      </c>
    </row>
    <row r="684" spans="195:210" x14ac:dyDescent="0.3">
      <c r="GM684" t="s">
        <v>34476</v>
      </c>
      <c r="GN684" t="s">
        <v>34476</v>
      </c>
      <c r="GO684" t="s">
        <v>34476</v>
      </c>
      <c r="GP684" t="s">
        <v>34476</v>
      </c>
      <c r="GQ684" t="s">
        <v>34476</v>
      </c>
      <c r="GR684" t="s">
        <v>34476</v>
      </c>
      <c r="GS684" t="s">
        <v>34476</v>
      </c>
      <c r="GT684" t="s">
        <v>34476</v>
      </c>
      <c r="GU684" t="s">
        <v>41332</v>
      </c>
      <c r="GV684" t="s">
        <v>34476</v>
      </c>
      <c r="GW684" t="s">
        <v>34476</v>
      </c>
      <c r="GX684" t="s">
        <v>34476</v>
      </c>
      <c r="GY684" t="s">
        <v>34476</v>
      </c>
      <c r="GZ684" t="s">
        <v>34476</v>
      </c>
      <c r="HA684" t="s">
        <v>34476</v>
      </c>
      <c r="HB684" t="s">
        <v>34476</v>
      </c>
    </row>
    <row r="685" spans="195:210" x14ac:dyDescent="0.3">
      <c r="GM685" t="s">
        <v>34476</v>
      </c>
      <c r="GN685" t="s">
        <v>34476</v>
      </c>
      <c r="GO685" t="s">
        <v>34476</v>
      </c>
      <c r="GP685" t="s">
        <v>34476</v>
      </c>
      <c r="GQ685" t="s">
        <v>34476</v>
      </c>
      <c r="GR685" t="s">
        <v>34476</v>
      </c>
      <c r="GS685" t="s">
        <v>34476</v>
      </c>
      <c r="GT685" t="s">
        <v>34476</v>
      </c>
      <c r="GU685" t="s">
        <v>41333</v>
      </c>
      <c r="GV685" t="s">
        <v>34476</v>
      </c>
      <c r="GW685" t="s">
        <v>34476</v>
      </c>
      <c r="GX685" t="s">
        <v>34476</v>
      </c>
      <c r="GY685" t="s">
        <v>34476</v>
      </c>
      <c r="GZ685" t="s">
        <v>34476</v>
      </c>
      <c r="HA685" t="s">
        <v>34476</v>
      </c>
      <c r="HB685" t="s">
        <v>34476</v>
      </c>
    </row>
    <row r="686" spans="195:210" x14ac:dyDescent="0.3">
      <c r="GM686" t="s">
        <v>34476</v>
      </c>
      <c r="GN686" t="s">
        <v>34476</v>
      </c>
      <c r="GO686" t="s">
        <v>34476</v>
      </c>
      <c r="GP686" t="s">
        <v>34476</v>
      </c>
      <c r="GQ686" t="s">
        <v>34476</v>
      </c>
      <c r="GR686" t="s">
        <v>34476</v>
      </c>
      <c r="GS686" t="s">
        <v>34476</v>
      </c>
      <c r="GT686" t="s">
        <v>34476</v>
      </c>
      <c r="GU686" t="s">
        <v>36821</v>
      </c>
      <c r="GV686" t="s">
        <v>34476</v>
      </c>
      <c r="GW686" t="s">
        <v>34476</v>
      </c>
      <c r="GX686" t="s">
        <v>34476</v>
      </c>
      <c r="GY686" t="s">
        <v>34476</v>
      </c>
      <c r="GZ686" t="s">
        <v>34476</v>
      </c>
      <c r="HA686" t="s">
        <v>34476</v>
      </c>
      <c r="HB686" t="s">
        <v>34476</v>
      </c>
    </row>
    <row r="687" spans="195:210" x14ac:dyDescent="0.3">
      <c r="GM687" t="s">
        <v>34476</v>
      </c>
      <c r="GN687" t="s">
        <v>34476</v>
      </c>
      <c r="GO687" t="s">
        <v>34476</v>
      </c>
      <c r="GP687" t="s">
        <v>34476</v>
      </c>
      <c r="GQ687" t="s">
        <v>34476</v>
      </c>
      <c r="GR687" t="s">
        <v>34476</v>
      </c>
      <c r="GS687" t="s">
        <v>34476</v>
      </c>
      <c r="GT687" t="s">
        <v>34476</v>
      </c>
      <c r="GU687" t="s">
        <v>41334</v>
      </c>
      <c r="GV687" t="s">
        <v>34476</v>
      </c>
      <c r="GW687" t="s">
        <v>34476</v>
      </c>
      <c r="GX687" t="s">
        <v>34476</v>
      </c>
      <c r="GY687" t="s">
        <v>34476</v>
      </c>
      <c r="GZ687" t="s">
        <v>34476</v>
      </c>
      <c r="HA687" t="s">
        <v>34476</v>
      </c>
      <c r="HB687" t="s">
        <v>34476</v>
      </c>
    </row>
    <row r="688" spans="195:210" x14ac:dyDescent="0.3">
      <c r="GM688" t="s">
        <v>34476</v>
      </c>
      <c r="GN688" t="s">
        <v>34476</v>
      </c>
      <c r="GO688" t="s">
        <v>34476</v>
      </c>
      <c r="GP688" t="s">
        <v>34476</v>
      </c>
      <c r="GQ688" t="s">
        <v>34476</v>
      </c>
      <c r="GR688" t="s">
        <v>34476</v>
      </c>
      <c r="GS688" t="s">
        <v>34476</v>
      </c>
      <c r="GT688" t="s">
        <v>34476</v>
      </c>
      <c r="GU688" t="s">
        <v>41335</v>
      </c>
      <c r="GV688" t="s">
        <v>34476</v>
      </c>
      <c r="GW688" t="s">
        <v>34476</v>
      </c>
      <c r="GX688" t="s">
        <v>34476</v>
      </c>
      <c r="GY688" t="s">
        <v>34476</v>
      </c>
      <c r="HA688" t="s">
        <v>34476</v>
      </c>
      <c r="HB688" t="s">
        <v>34476</v>
      </c>
    </row>
    <row r="689" spans="195:210" x14ac:dyDescent="0.3">
      <c r="GM689" t="s">
        <v>34476</v>
      </c>
      <c r="GN689" t="s">
        <v>34476</v>
      </c>
      <c r="GO689" t="s">
        <v>34476</v>
      </c>
      <c r="GP689" t="s">
        <v>34476</v>
      </c>
      <c r="GQ689" t="s">
        <v>34476</v>
      </c>
      <c r="GR689" t="s">
        <v>34476</v>
      </c>
      <c r="GS689" t="s">
        <v>34476</v>
      </c>
      <c r="GT689" t="s">
        <v>34476</v>
      </c>
      <c r="GV689" t="s">
        <v>34476</v>
      </c>
      <c r="GW689" t="s">
        <v>34476</v>
      </c>
      <c r="GX689" t="s">
        <v>34476</v>
      </c>
      <c r="GY689" t="s">
        <v>34476</v>
      </c>
      <c r="HA689" t="s">
        <v>34476</v>
      </c>
      <c r="HB689" t="s">
        <v>34476</v>
      </c>
    </row>
  </sheetData>
  <sortState xmlns:xlrd2="http://schemas.microsoft.com/office/spreadsheetml/2017/richdata2" ref="AY6:AY227">
    <sortCondition ref="AY5"/>
  </sortState>
  <dataConsolidate/>
  <phoneticPr fontId="26" type="noConversion"/>
  <conditionalFormatting sqref="QX9:QX10 QX12:QX30">
    <cfRule type="duplicateValues" dxfId="651" priority="11"/>
  </conditionalFormatting>
  <conditionalFormatting sqref="QR6:QR155">
    <cfRule type="duplicateValues" dxfId="650" priority="466"/>
  </conditionalFormatting>
  <conditionalFormatting sqref="QT7 QT9 QT11 QT13 QT15 QT17 QT19 QT21 QT23 QT25 QT27 QT29 QT31 QT33 QT35 QT37 QT39 QT41 QT43 QT45 QT47 QT49 QT51 QT53 QT55 QT57 QT59 QT61 QT63 QT65 QT67 QT69 QT71 QT73 QT75 QT77 QT79 QT81 QT83 QT85 QT87 QT89 QT91 QT93 QT95 QT97 QT99 QT101 QT103 QT105 QT107 QT109 QT111 QT113 QT115 QT117 QT119 QT121 QT123 QT125 QT127 QT129 QT131 QT133 QT135 QT137 QT139 QT141 QT143 QT145 QT147 QT149 QT151 QT153 QT155 QT157 QT159 QT161 QT163 QT165 QT167 QT169 QT171 QT173 QT175 QT177 QT179 QT181 QT183 QT185 QT187 QT189 QT191 QT193 QT195 QT197 QT199 QT201 QT203 QT205 QT207 QT219 QT231 QT243 QT255 QT209 QT221 QT233 QT245 QT211 QT223 QT235 QT247 QT213 QT225 QT237 QT249 QT215 QT227 QT239 QT251 QT217 QT229 QT241 QT253 QT257">
    <cfRule type="duplicateValues" dxfId="649" priority="10"/>
  </conditionalFormatting>
  <conditionalFormatting sqref="QV9:QV10 QV12:QV30">
    <cfRule type="duplicateValues" dxfId="648" priority="9"/>
  </conditionalFormatting>
  <conditionalFormatting sqref="QT6">
    <cfRule type="duplicateValues" dxfId="647" priority="8"/>
  </conditionalFormatting>
  <conditionalFormatting sqref="DV5:EA5">
    <cfRule type="duplicateValues" dxfId="646" priority="6"/>
  </conditionalFormatting>
  <conditionalFormatting sqref="O5:T5">
    <cfRule type="duplicateValues" dxfId="645" priority="5"/>
  </conditionalFormatting>
  <conditionalFormatting sqref="AP5:AU5">
    <cfRule type="duplicateValues" dxfId="644" priority="4"/>
  </conditionalFormatting>
  <conditionalFormatting sqref="MY5:ND5">
    <cfRule type="duplicateValues" dxfId="643" priority="3"/>
  </conditionalFormatting>
  <conditionalFormatting sqref="PL5:PQ5">
    <cfRule type="duplicateValues" dxfId="642" priority="2"/>
  </conditionalFormatting>
  <conditionalFormatting sqref="NZ5:OE5">
    <cfRule type="duplicateValues" dxfId="641" priority="1"/>
  </conditionalFormatting>
  <pageMargins left="0.7" right="0.7" top="0.78740157499999996" bottom="0.78740157499999996" header="0.3" footer="0.3"/>
  <pageSetup paperSize="9" orientation="portrait" r:id="rId1"/>
  <legacyDrawing r:id="rId2"/>
  <tableParts count="5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5DA2-6FF6-4445-8ABC-6DDE9C414F9E}">
  <sheetPr codeName="TDatenmatrix"/>
  <dimension ref="A1:BH400"/>
  <sheetViews>
    <sheetView zoomScaleNormal="100" workbookViewId="0">
      <pane xSplit="6" ySplit="2" topLeftCell="I282" activePane="bottomRight" state="frozen"/>
      <selection pane="topRight" activeCell="G1" sqref="G1"/>
      <selection pane="bottomLeft" activeCell="A3" sqref="A3"/>
      <selection pane="bottomRight" activeCell="T315" sqref="T315"/>
    </sheetView>
  </sheetViews>
  <sheetFormatPr baseColWidth="10" defaultColWidth="10.88671875" defaultRowHeight="14.4" outlineLevelCol="1" x14ac:dyDescent="0.3"/>
  <cols>
    <col min="1" max="1" width="8.88671875" style="20" customWidth="1" outlineLevel="1"/>
    <col min="2" max="2" width="4.88671875" style="20" customWidth="1" outlineLevel="1"/>
    <col min="3" max="3" width="34.33203125" style="20" customWidth="1" outlineLevel="1"/>
    <col min="4" max="4" width="7.109375" style="20" customWidth="1" outlineLevel="1"/>
    <col min="5" max="5" width="8.109375" style="20" customWidth="1" outlineLevel="1"/>
    <col min="6" max="6" width="8.109375" style="20" customWidth="1"/>
    <col min="7" max="7" width="58.6640625" style="20" bestFit="1" customWidth="1"/>
    <col min="8" max="8" width="13.6640625" style="20" customWidth="1"/>
    <col min="9" max="9" width="22.6640625" style="20" customWidth="1" outlineLevel="1"/>
    <col min="10" max="10" width="20.88671875" style="20" customWidth="1" outlineLevel="1"/>
    <col min="11" max="11" width="14.5546875" style="20" customWidth="1" outlineLevel="1"/>
    <col min="12" max="12" width="8.44140625" style="20" customWidth="1" outlineLevel="1"/>
    <col min="13" max="13" width="7.5546875" style="20" customWidth="1" outlineLevel="1"/>
    <col min="14" max="14" width="6.88671875" style="20" customWidth="1" outlineLevel="1"/>
    <col min="15" max="15" width="23.5546875" style="20" customWidth="1" outlineLevel="1"/>
    <col min="16" max="16" width="28.5546875" style="21" customWidth="1" outlineLevel="1"/>
    <col min="17" max="17" width="16.5546875" style="20" customWidth="1"/>
    <col min="18" max="18" width="6.88671875" style="20" customWidth="1"/>
    <col min="19" max="19" width="9.88671875" style="20" customWidth="1"/>
    <col min="20" max="20" width="5.109375" style="20" customWidth="1"/>
    <col min="21" max="21" width="6.109375" style="20" customWidth="1"/>
    <col min="22" max="22" width="8.5546875" style="20" customWidth="1"/>
    <col min="23" max="24" width="6.5546875" style="20" customWidth="1"/>
    <col min="25" max="26" width="4.5546875" style="20" customWidth="1"/>
    <col min="27" max="27" width="6.44140625" style="20" customWidth="1"/>
    <col min="28" max="28" width="4.5546875" style="20" customWidth="1"/>
    <col min="29" max="29" width="4.5546875" style="20" customWidth="1" collapsed="1"/>
    <col min="30" max="32" width="4.5546875" style="20" customWidth="1"/>
    <col min="33" max="33" width="4.88671875" style="20" customWidth="1"/>
    <col min="34" max="51" width="4.5546875" style="20" customWidth="1"/>
    <col min="52" max="52" width="4.44140625" style="20" customWidth="1"/>
    <col min="53" max="53" width="4.109375" style="20" customWidth="1"/>
    <col min="54" max="55" width="5.88671875" style="20" customWidth="1"/>
    <col min="56" max="56" width="10.88671875" style="20"/>
    <col min="57" max="57" width="15" style="20" bestFit="1" customWidth="1"/>
    <col min="58" max="59" width="10.88671875" style="20"/>
    <col min="60" max="60" width="7.6640625" style="20" bestFit="1" customWidth="1"/>
    <col min="61" max="16384" width="10.88671875" style="20"/>
  </cols>
  <sheetData>
    <row r="1" spans="1:60" ht="13.5" customHeight="1" x14ac:dyDescent="0.3">
      <c r="A1" s="105"/>
      <c r="B1" s="105"/>
      <c r="C1" s="105"/>
      <c r="D1" s="105"/>
      <c r="E1" s="105"/>
      <c r="F1" s="105"/>
      <c r="G1" s="105"/>
      <c r="H1" s="105"/>
      <c r="I1" s="105"/>
      <c r="J1" s="105"/>
      <c r="K1" s="105"/>
      <c r="L1" s="105"/>
      <c r="M1" s="105"/>
      <c r="N1" s="105"/>
      <c r="O1" s="105"/>
      <c r="P1" s="106"/>
      <c r="Q1" s="105"/>
      <c r="R1" s="105"/>
      <c r="S1" s="105"/>
      <c r="T1" s="105"/>
      <c r="U1" s="105"/>
      <c r="V1" s="105"/>
      <c r="W1" s="107"/>
      <c r="X1" s="107"/>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row>
    <row r="2" spans="1:60" ht="29.25" customHeight="1" x14ac:dyDescent="0.3">
      <c r="A2" s="131" t="s">
        <v>218</v>
      </c>
      <c r="B2" s="132" t="s">
        <v>41336</v>
      </c>
      <c r="C2" s="132" t="s">
        <v>41337</v>
      </c>
      <c r="D2" s="108" t="s">
        <v>41338</v>
      </c>
      <c r="E2" s="108" t="s">
        <v>41339</v>
      </c>
      <c r="F2" s="108" t="s">
        <v>41340</v>
      </c>
      <c r="G2" s="108" t="s">
        <v>41341</v>
      </c>
      <c r="H2" s="284" t="s">
        <v>41342</v>
      </c>
      <c r="I2" s="108" t="s">
        <v>41343</v>
      </c>
      <c r="J2" s="132" t="s">
        <v>41344</v>
      </c>
      <c r="K2" s="132" t="s">
        <v>41345</v>
      </c>
      <c r="L2" s="132" t="s">
        <v>41346</v>
      </c>
      <c r="M2" s="132" t="s">
        <v>41347</v>
      </c>
      <c r="N2" s="132" t="s">
        <v>41348</v>
      </c>
      <c r="O2" s="132" t="s">
        <v>41349</v>
      </c>
      <c r="P2" s="133" t="s">
        <v>41350</v>
      </c>
      <c r="Q2" s="298" t="s">
        <v>41351</v>
      </c>
      <c r="R2" s="134" t="s">
        <v>41352</v>
      </c>
      <c r="S2" s="134" t="s">
        <v>41353</v>
      </c>
      <c r="T2" s="134" t="s">
        <v>41354</v>
      </c>
      <c r="U2" s="134" t="s">
        <v>41355</v>
      </c>
      <c r="V2" s="134" t="s">
        <v>41356</v>
      </c>
      <c r="W2" s="135" t="s">
        <v>41357</v>
      </c>
      <c r="X2" s="135" t="s">
        <v>140</v>
      </c>
      <c r="Y2" s="136" t="s">
        <v>35067</v>
      </c>
      <c r="Z2" s="136" t="s">
        <v>296</v>
      </c>
      <c r="AA2" s="136" t="s">
        <v>41358</v>
      </c>
      <c r="AB2" s="136" t="s">
        <v>35627</v>
      </c>
      <c r="AC2" s="136" t="s">
        <v>291</v>
      </c>
      <c r="AD2" s="136" t="s">
        <v>143</v>
      </c>
      <c r="AE2" s="136" t="s">
        <v>142</v>
      </c>
      <c r="AF2" s="136" t="s">
        <v>34781</v>
      </c>
      <c r="AG2" s="136" t="s">
        <v>41359</v>
      </c>
      <c r="AH2" s="136" t="s">
        <v>36003</v>
      </c>
      <c r="AI2" s="136" t="s">
        <v>36059</v>
      </c>
      <c r="AJ2" s="136" t="s">
        <v>36117</v>
      </c>
      <c r="AK2" s="136" t="s">
        <v>41360</v>
      </c>
      <c r="AL2" s="136" t="s">
        <v>37464</v>
      </c>
      <c r="AM2" s="136" t="s">
        <v>294</v>
      </c>
      <c r="AN2" s="136" t="s">
        <v>36348</v>
      </c>
      <c r="AO2" s="136" t="s">
        <v>41361</v>
      </c>
      <c r="AP2" s="136" t="s">
        <v>41362</v>
      </c>
      <c r="AQ2" s="136" t="s">
        <v>36591</v>
      </c>
      <c r="AR2" s="136" t="s">
        <v>36969</v>
      </c>
      <c r="AS2" s="136" t="s">
        <v>293</v>
      </c>
      <c r="AT2" s="136" t="s">
        <v>37144</v>
      </c>
      <c r="AU2" s="136" t="s">
        <v>295</v>
      </c>
      <c r="AV2" s="136" t="s">
        <v>37246</v>
      </c>
      <c r="AW2" s="136" t="s">
        <v>37299</v>
      </c>
      <c r="AX2" s="136" t="s">
        <v>37325</v>
      </c>
      <c r="AY2" s="136" t="s">
        <v>292</v>
      </c>
      <c r="AZ2" s="136" t="s">
        <v>39488</v>
      </c>
      <c r="BA2" s="136" t="s">
        <v>298</v>
      </c>
      <c r="BB2" s="136" t="s">
        <v>34344</v>
      </c>
      <c r="BC2" s="136" t="s">
        <v>34345</v>
      </c>
      <c r="BE2" s="20" t="s">
        <v>41363</v>
      </c>
      <c r="BF2" s="20" t="s">
        <v>41364</v>
      </c>
      <c r="BG2" s="20" t="s">
        <v>41340</v>
      </c>
      <c r="BH2" s="20" t="s">
        <v>41365</v>
      </c>
    </row>
    <row r="3" spans="1:60" x14ac:dyDescent="0.3">
      <c r="A3" s="105"/>
      <c r="B3" s="137">
        <v>1</v>
      </c>
      <c r="C3" s="109" t="s">
        <v>41366</v>
      </c>
      <c r="D3" s="109" cm="1">
        <f t="array" aca="1" ref="D3" ca="1">ROW(INDIRECT("Formular!"&amp;G3))</f>
        <v>3</v>
      </c>
      <c r="E3" s="109" cm="1">
        <f t="array" aca="1" ref="E3" ca="1">COLUMN(INDIRECT("Formular!"&amp;G3))</f>
        <v>23</v>
      </c>
      <c r="F3" s="221" t="str" cm="1">
        <f t="array" aca="1" ref="F3" ca="1">HYPERLINK("#"&amp;CELL("Address",INDIRECT("Formular!"&amp;G3)),ADDRESS(D3,E3))</f>
        <v>$W$3</v>
      </c>
      <c r="G3" s="109" t="s">
        <v>41367</v>
      </c>
      <c r="H3" s="109"/>
      <c r="I3" s="109"/>
      <c r="J3" s="137"/>
      <c r="K3" s="137"/>
      <c r="L3" s="137"/>
      <c r="M3" s="137"/>
      <c r="N3" s="137" t="s">
        <v>41368</v>
      </c>
      <c r="O3" s="137"/>
      <c r="P3" s="137"/>
      <c r="Q3" s="295" t="s">
        <v>41369</v>
      </c>
      <c r="R3" s="143" t="s">
        <v>34460</v>
      </c>
      <c r="S3" s="143" t="s">
        <v>34460</v>
      </c>
      <c r="T3" s="143" t="s">
        <v>34460</v>
      </c>
      <c r="U3" s="143" t="s">
        <v>34460</v>
      </c>
      <c r="V3" s="143" t="s">
        <v>34460</v>
      </c>
      <c r="W3" s="172" t="s">
        <v>34460</v>
      </c>
      <c r="X3" s="172" t="s">
        <v>34460</v>
      </c>
      <c r="Y3" s="143" t="s">
        <v>34460</v>
      </c>
      <c r="Z3" s="143" t="s">
        <v>34460</v>
      </c>
      <c r="AA3" s="143" t="s">
        <v>34460</v>
      </c>
      <c r="AB3" s="143" t="s">
        <v>34460</v>
      </c>
      <c r="AC3" s="143" t="s">
        <v>34460</v>
      </c>
      <c r="AD3" s="143" t="s">
        <v>34460</v>
      </c>
      <c r="AE3" s="143" t="s">
        <v>34460</v>
      </c>
      <c r="AF3" s="143" t="s">
        <v>34460</v>
      </c>
      <c r="AG3" s="143" t="s">
        <v>34460</v>
      </c>
      <c r="AH3" s="143" t="s">
        <v>34460</v>
      </c>
      <c r="AI3" s="143" t="s">
        <v>34460</v>
      </c>
      <c r="AJ3" s="143" t="s">
        <v>34460</v>
      </c>
      <c r="AK3" s="143" t="s">
        <v>34460</v>
      </c>
      <c r="AL3" s="143" t="s">
        <v>34460</v>
      </c>
      <c r="AM3" s="143" t="s">
        <v>34460</v>
      </c>
      <c r="AN3" s="143" t="s">
        <v>34460</v>
      </c>
      <c r="AO3" s="143" t="s">
        <v>34460</v>
      </c>
      <c r="AP3" s="143" t="s">
        <v>34460</v>
      </c>
      <c r="AQ3" s="143" t="s">
        <v>34460</v>
      </c>
      <c r="AR3" s="143" t="s">
        <v>34460</v>
      </c>
      <c r="AS3" s="143" t="s">
        <v>34460</v>
      </c>
      <c r="AT3" s="143" t="s">
        <v>34460</v>
      </c>
      <c r="AU3" s="143" t="s">
        <v>34460</v>
      </c>
      <c r="AV3" s="143" t="s">
        <v>34460</v>
      </c>
      <c r="AW3" s="143" t="s">
        <v>34460</v>
      </c>
      <c r="AX3" s="143" t="s">
        <v>34460</v>
      </c>
      <c r="AY3" s="143" t="s">
        <v>34460</v>
      </c>
      <c r="AZ3" s="143" t="s">
        <v>34460</v>
      </c>
      <c r="BA3" s="137" t="s">
        <v>34460</v>
      </c>
      <c r="BB3" s="137" t="s">
        <v>34460</v>
      </c>
      <c r="BC3" s="137" t="s">
        <v>34460</v>
      </c>
    </row>
    <row r="4" spans="1:60" x14ac:dyDescent="0.3">
      <c r="A4" s="105"/>
      <c r="B4" s="137">
        <v>2</v>
      </c>
      <c r="C4" s="109" t="s">
        <v>41370</v>
      </c>
      <c r="D4" s="109" cm="1">
        <f t="array" aca="1" ref="D4" ca="1">ROW(INDIRECT("Formular!"&amp;G4))</f>
        <v>3</v>
      </c>
      <c r="E4" s="109" cm="1">
        <f t="array" aca="1" ref="E4" ca="1">COLUMN(INDIRECT("Formular!"&amp;G4))</f>
        <v>24</v>
      </c>
      <c r="F4" s="221" t="str" cm="1">
        <f t="array" aca="1" ref="F4" ca="1">HYPERLINK("#"&amp;CELL("Address",INDIRECT("Formular!"&amp;G4)),ADDRESS(D4,E4))</f>
        <v>$X$3</v>
      </c>
      <c r="G4" s="109" t="s">
        <v>41371</v>
      </c>
      <c r="H4" s="109"/>
      <c r="I4" s="109"/>
      <c r="J4" s="137"/>
      <c r="K4" s="137"/>
      <c r="L4" s="137"/>
      <c r="M4" s="137"/>
      <c r="N4" s="137" t="s">
        <v>41368</v>
      </c>
      <c r="O4" s="137"/>
      <c r="P4" s="137"/>
      <c r="Q4" s="295" t="s">
        <v>41369</v>
      </c>
      <c r="R4" s="143" t="s">
        <v>34460</v>
      </c>
      <c r="S4" s="143" t="s">
        <v>34460</v>
      </c>
      <c r="T4" s="143" t="s">
        <v>34460</v>
      </c>
      <c r="U4" s="143" t="s">
        <v>34460</v>
      </c>
      <c r="V4" s="143" t="s">
        <v>34460</v>
      </c>
      <c r="W4" s="172" t="s">
        <v>34460</v>
      </c>
      <c r="X4" s="172" t="s">
        <v>34460</v>
      </c>
      <c r="Y4" s="143" t="s">
        <v>34460</v>
      </c>
      <c r="Z4" s="143" t="s">
        <v>34460</v>
      </c>
      <c r="AA4" s="143" t="s">
        <v>34460</v>
      </c>
      <c r="AB4" s="143" t="s">
        <v>34460</v>
      </c>
      <c r="AC4" s="143" t="s">
        <v>34460</v>
      </c>
      <c r="AD4" s="143" t="s">
        <v>34460</v>
      </c>
      <c r="AE4" s="143" t="s">
        <v>34460</v>
      </c>
      <c r="AF4" s="143" t="s">
        <v>34460</v>
      </c>
      <c r="AG4" s="143" t="s">
        <v>34460</v>
      </c>
      <c r="AH4" s="143" t="s">
        <v>34460</v>
      </c>
      <c r="AI4" s="143" t="s">
        <v>34460</v>
      </c>
      <c r="AJ4" s="143" t="s">
        <v>34460</v>
      </c>
      <c r="AK4" s="143" t="s">
        <v>34460</v>
      </c>
      <c r="AL4" s="143" t="s">
        <v>34460</v>
      </c>
      <c r="AM4" s="143" t="s">
        <v>34460</v>
      </c>
      <c r="AN4" s="143" t="s">
        <v>34460</v>
      </c>
      <c r="AO4" s="143" t="s">
        <v>34460</v>
      </c>
      <c r="AP4" s="143" t="s">
        <v>34460</v>
      </c>
      <c r="AQ4" s="143" t="s">
        <v>34460</v>
      </c>
      <c r="AR4" s="143" t="s">
        <v>34460</v>
      </c>
      <c r="AS4" s="143" t="s">
        <v>34460</v>
      </c>
      <c r="AT4" s="143" t="s">
        <v>34460</v>
      </c>
      <c r="AU4" s="143" t="s">
        <v>34460</v>
      </c>
      <c r="AV4" s="143" t="s">
        <v>34460</v>
      </c>
      <c r="AW4" s="143" t="s">
        <v>34460</v>
      </c>
      <c r="AX4" s="143" t="s">
        <v>34460</v>
      </c>
      <c r="AY4" s="143" t="s">
        <v>34460</v>
      </c>
      <c r="AZ4" s="143" t="s">
        <v>34460</v>
      </c>
      <c r="BA4" s="137" t="s">
        <v>34460</v>
      </c>
      <c r="BB4" s="137" t="s">
        <v>34460</v>
      </c>
      <c r="BC4" s="137" t="s">
        <v>34460</v>
      </c>
      <c r="BE4" s="20" cm="1">
        <f t="array" aca="1" ref="BE4" ca="1">ROW(INDIRECT("Formular!"&amp;G4))</f>
        <v>3</v>
      </c>
      <c r="BF4" s="20" cm="1">
        <f t="array" aca="1" ref="BF4" ca="1">COLUMN(INDIRECT("Formular!"&amp;G4))</f>
        <v>24</v>
      </c>
      <c r="BG4" s="20" t="str">
        <f t="shared" ref="BG4:BG70" ca="1" si="0">ADDRESS(BE4,BF4)</f>
        <v>$X$3</v>
      </c>
      <c r="BH4" s="214" t="str" cm="1">
        <f t="array" aca="1" ref="BH4" ca="1">HYPERLINK("#"&amp;CELL("Adresse",INDIRECT("Formular!"&amp;G4)),"X")</f>
        <v>X</v>
      </c>
    </row>
    <row r="5" spans="1:60" x14ac:dyDescent="0.3">
      <c r="A5" s="105"/>
      <c r="B5" s="137">
        <v>3</v>
      </c>
      <c r="C5" s="109" t="s">
        <v>34297</v>
      </c>
      <c r="D5" s="109" cm="1">
        <f t="array" aca="1" ref="D5" ca="1">ROW(INDIRECT("Formular!"&amp;G5))</f>
        <v>3</v>
      </c>
      <c r="E5" s="109" cm="1">
        <f t="array" aca="1" ref="E5" ca="1">COLUMN(INDIRECT("Formular!"&amp;G5))</f>
        <v>25</v>
      </c>
      <c r="F5" s="221" t="str" cm="1">
        <f t="array" aca="1" ref="F5" ca="1">HYPERLINK("#"&amp;CELL("Address",INDIRECT("Formular!"&amp;G5)),ADDRESS(D5,E5))</f>
        <v>$Y$3</v>
      </c>
      <c r="G5" s="109" t="s">
        <v>34300</v>
      </c>
      <c r="H5" s="109"/>
      <c r="I5" s="109"/>
      <c r="J5" s="137"/>
      <c r="K5" s="137"/>
      <c r="L5" s="137"/>
      <c r="M5" s="137"/>
      <c r="N5" s="137" t="s">
        <v>41368</v>
      </c>
      <c r="O5" s="137"/>
      <c r="P5" s="137"/>
      <c r="Q5" s="295" t="s">
        <v>41369</v>
      </c>
      <c r="R5" s="143" t="s">
        <v>34460</v>
      </c>
      <c r="S5" s="143" t="s">
        <v>34460</v>
      </c>
      <c r="T5" s="143" t="s">
        <v>34460</v>
      </c>
      <c r="U5" s="143" t="s">
        <v>34460</v>
      </c>
      <c r="V5" s="143" t="s">
        <v>34460</v>
      </c>
      <c r="W5" s="172" t="s">
        <v>34460</v>
      </c>
      <c r="X5" s="172" t="s">
        <v>34460</v>
      </c>
      <c r="Y5" s="143" t="s">
        <v>34460</v>
      </c>
      <c r="Z5" s="143" t="s">
        <v>34460</v>
      </c>
      <c r="AA5" s="143" t="s">
        <v>34460</v>
      </c>
      <c r="AB5" s="143" t="s">
        <v>34460</v>
      </c>
      <c r="AC5" s="143" t="s">
        <v>34460</v>
      </c>
      <c r="AD5" s="143" t="s">
        <v>34460</v>
      </c>
      <c r="AE5" s="143" t="s">
        <v>34460</v>
      </c>
      <c r="AF5" s="143" t="s">
        <v>34460</v>
      </c>
      <c r="AG5" s="143" t="s">
        <v>34460</v>
      </c>
      <c r="AH5" s="143" t="s">
        <v>34460</v>
      </c>
      <c r="AI5" s="143" t="s">
        <v>34460</v>
      </c>
      <c r="AJ5" s="143" t="s">
        <v>34460</v>
      </c>
      <c r="AK5" s="143" t="s">
        <v>34460</v>
      </c>
      <c r="AL5" s="143" t="s">
        <v>34460</v>
      </c>
      <c r="AM5" s="143" t="s">
        <v>34460</v>
      </c>
      <c r="AN5" s="143" t="s">
        <v>34460</v>
      </c>
      <c r="AO5" s="143" t="s">
        <v>34460</v>
      </c>
      <c r="AP5" s="143" t="s">
        <v>34460</v>
      </c>
      <c r="AQ5" s="143" t="s">
        <v>34460</v>
      </c>
      <c r="AR5" s="143" t="s">
        <v>34460</v>
      </c>
      <c r="AS5" s="143" t="s">
        <v>34460</v>
      </c>
      <c r="AT5" s="143" t="s">
        <v>34460</v>
      </c>
      <c r="AU5" s="143" t="s">
        <v>34460</v>
      </c>
      <c r="AV5" s="143" t="s">
        <v>34460</v>
      </c>
      <c r="AW5" s="143" t="s">
        <v>34460</v>
      </c>
      <c r="AX5" s="143" t="s">
        <v>34460</v>
      </c>
      <c r="AY5" s="143" t="s">
        <v>34460</v>
      </c>
      <c r="AZ5" s="143" t="s">
        <v>34460</v>
      </c>
      <c r="BA5" s="137" t="s">
        <v>34460</v>
      </c>
      <c r="BB5" s="137" t="s">
        <v>34460</v>
      </c>
      <c r="BC5" s="137" t="s">
        <v>34460</v>
      </c>
      <c r="BE5" s="20" cm="1">
        <f t="array" aca="1" ref="BE5" ca="1">ROW(INDIRECT("Formular!"&amp;G5))</f>
        <v>3</v>
      </c>
      <c r="BF5" s="20" cm="1">
        <f t="array" aca="1" ref="BF5" ca="1">COLUMN(INDIRECT("Formular!"&amp;G5))</f>
        <v>25</v>
      </c>
      <c r="BG5" s="20" t="str">
        <f t="shared" ca="1" si="0"/>
        <v>$Y$3</v>
      </c>
      <c r="BH5" s="214" t="str" cm="1">
        <f t="array" aca="1" ref="BH5" ca="1">HYPERLINK("#"&amp;CELL("Adresse",INDIRECT("Formular!"&amp;G5)),"X")</f>
        <v>X</v>
      </c>
    </row>
    <row r="6" spans="1:60" ht="14.4" customHeight="1" x14ac:dyDescent="0.3">
      <c r="A6" s="105"/>
      <c r="B6" s="137">
        <v>4</v>
      </c>
      <c r="C6" s="109" t="s">
        <v>34298</v>
      </c>
      <c r="D6" s="109" cm="1">
        <f t="array" aca="1" ref="D6" ca="1">ROW(INDIRECT("Formular!"&amp;G6))</f>
        <v>3</v>
      </c>
      <c r="E6" s="109" cm="1">
        <f t="array" aca="1" ref="E6" ca="1">COLUMN(INDIRECT("Formular!"&amp;G6))</f>
        <v>26</v>
      </c>
      <c r="F6" s="221" t="str" cm="1">
        <f t="array" aca="1" ref="F6" ca="1">HYPERLINK("#"&amp;CELL("Address",INDIRECT("Formular!"&amp;G6)),ADDRESS(D6,E6))</f>
        <v>$Z$3</v>
      </c>
      <c r="G6" s="109" t="s">
        <v>41372</v>
      </c>
      <c r="H6" s="109"/>
      <c r="I6" s="109"/>
      <c r="J6" s="137"/>
      <c r="K6" s="137"/>
      <c r="L6" s="137"/>
      <c r="M6" s="137"/>
      <c r="N6" s="137" t="s">
        <v>41368</v>
      </c>
      <c r="O6" s="137"/>
      <c r="P6" s="137"/>
      <c r="Q6" s="295" t="s">
        <v>41369</v>
      </c>
      <c r="R6" s="143" t="s">
        <v>34460</v>
      </c>
      <c r="S6" s="143" t="s">
        <v>34460</v>
      </c>
      <c r="T6" s="143" t="s">
        <v>34460</v>
      </c>
      <c r="U6" s="143" t="s">
        <v>34460</v>
      </c>
      <c r="V6" s="143" t="s">
        <v>34460</v>
      </c>
      <c r="W6" s="172" t="s">
        <v>34460</v>
      </c>
      <c r="X6" s="172" t="s">
        <v>34460</v>
      </c>
      <c r="Y6" s="173" t="s">
        <v>34460</v>
      </c>
      <c r="Z6" s="173" t="s">
        <v>34460</v>
      </c>
      <c r="AA6" s="173" t="s">
        <v>34460</v>
      </c>
      <c r="AB6" s="173" t="s">
        <v>34460</v>
      </c>
      <c r="AC6" s="173" t="s">
        <v>34460</v>
      </c>
      <c r="AD6" s="173" t="s">
        <v>34460</v>
      </c>
      <c r="AE6" s="173" t="s">
        <v>34460</v>
      </c>
      <c r="AF6" s="173" t="s">
        <v>34460</v>
      </c>
      <c r="AG6" s="173" t="s">
        <v>34460</v>
      </c>
      <c r="AH6" s="173" t="s">
        <v>34460</v>
      </c>
      <c r="AI6" s="173" t="s">
        <v>34460</v>
      </c>
      <c r="AJ6" s="173" t="s">
        <v>34460</v>
      </c>
      <c r="AK6" s="173" t="s">
        <v>34460</v>
      </c>
      <c r="AL6" s="173" t="s">
        <v>34460</v>
      </c>
      <c r="AM6" s="173" t="s">
        <v>34460</v>
      </c>
      <c r="AN6" s="173" t="s">
        <v>34460</v>
      </c>
      <c r="AO6" s="173" t="s">
        <v>34460</v>
      </c>
      <c r="AP6" s="173" t="s">
        <v>34460</v>
      </c>
      <c r="AQ6" s="173" t="s">
        <v>34460</v>
      </c>
      <c r="AR6" s="173" t="s">
        <v>34460</v>
      </c>
      <c r="AS6" s="173" t="s">
        <v>34460</v>
      </c>
      <c r="AT6" s="173" t="s">
        <v>34460</v>
      </c>
      <c r="AU6" s="173" t="s">
        <v>34460</v>
      </c>
      <c r="AV6" s="173" t="s">
        <v>34460</v>
      </c>
      <c r="AW6" s="173" t="s">
        <v>34460</v>
      </c>
      <c r="AX6" s="173" t="s">
        <v>34460</v>
      </c>
      <c r="AY6" s="173" t="s">
        <v>34460</v>
      </c>
      <c r="AZ6" s="173" t="s">
        <v>34460</v>
      </c>
      <c r="BA6" s="137" t="s">
        <v>34460</v>
      </c>
      <c r="BB6" s="137" t="s">
        <v>34460</v>
      </c>
      <c r="BC6" s="137" t="s">
        <v>34460</v>
      </c>
      <c r="BE6" s="20" cm="1">
        <f t="array" aca="1" ref="BE6" ca="1">ROW(INDIRECT("Formular!"&amp;G6))</f>
        <v>3</v>
      </c>
      <c r="BF6" s="20" cm="1">
        <f t="array" aca="1" ref="BF6" ca="1">COLUMN(INDIRECT("Formular!"&amp;G6))</f>
        <v>26</v>
      </c>
      <c r="BG6" s="20" t="str">
        <f t="shared" ca="1" si="0"/>
        <v>$Z$3</v>
      </c>
      <c r="BH6" s="214" t="str" cm="1">
        <f t="array" aca="1" ref="BH6" ca="1">HYPERLINK("#"&amp;CELL("Adresse",INDIRECT("Formular!"&amp;G6)),"X")</f>
        <v>X</v>
      </c>
    </row>
    <row r="7" spans="1:60" ht="14.4" customHeight="1" x14ac:dyDescent="0.3">
      <c r="A7" s="105"/>
      <c r="B7" s="137">
        <v>5</v>
      </c>
      <c r="C7" s="282" t="s">
        <v>41373</v>
      </c>
      <c r="D7" s="282" cm="1">
        <f t="array" aca="1" ref="D7" ca="1">ROW(INDIRECT("Formular!"&amp;G7))</f>
        <v>7</v>
      </c>
      <c r="E7" s="282" cm="1">
        <f t="array" aca="1" ref="E7" ca="1">COLUMN(INDIRECT("Formular!"&amp;G7))</f>
        <v>2</v>
      </c>
      <c r="F7" s="221" t="str" cm="1">
        <f t="array" aca="1" ref="F7" ca="1">HYPERLINK("#"&amp;CELL("Address",INDIRECT("Formular!"&amp;G7)),ADDRESS(D7,E7))</f>
        <v>$B$7</v>
      </c>
      <c r="G7" s="109" t="s">
        <v>41374</v>
      </c>
      <c r="H7" s="109" t="s">
        <v>41375</v>
      </c>
      <c r="I7" s="109"/>
      <c r="J7" s="137" t="s">
        <v>41376</v>
      </c>
      <c r="K7" s="137"/>
      <c r="L7" s="137"/>
      <c r="M7" s="137"/>
      <c r="N7" s="137" t="s">
        <v>41377</v>
      </c>
      <c r="O7" s="146" t="s">
        <v>41378</v>
      </c>
      <c r="P7" s="137" t="s">
        <v>41379</v>
      </c>
      <c r="Q7" s="295" t="s">
        <v>34922</v>
      </c>
      <c r="R7" s="143" t="s">
        <v>34460</v>
      </c>
      <c r="S7" s="143" t="s">
        <v>34460</v>
      </c>
      <c r="T7" s="143" t="s">
        <v>34460</v>
      </c>
      <c r="U7" s="143" t="s">
        <v>34460</v>
      </c>
      <c r="V7" s="143" t="s">
        <v>34460</v>
      </c>
      <c r="W7" s="172" t="s">
        <v>34460</v>
      </c>
      <c r="X7" s="172" t="s">
        <v>34460</v>
      </c>
      <c r="Y7" s="173" t="s">
        <v>34460</v>
      </c>
      <c r="Z7" s="173" t="s">
        <v>34460</v>
      </c>
      <c r="AA7" s="173" t="s">
        <v>34460</v>
      </c>
      <c r="AB7" s="173" t="s">
        <v>34460</v>
      </c>
      <c r="AC7" s="173" t="s">
        <v>34460</v>
      </c>
      <c r="AD7" s="173" t="s">
        <v>34460</v>
      </c>
      <c r="AE7" s="173" t="s">
        <v>34460</v>
      </c>
      <c r="AF7" s="173" t="s">
        <v>34460</v>
      </c>
      <c r="AG7" s="173" t="s">
        <v>34460</v>
      </c>
      <c r="AH7" s="173" t="s">
        <v>34460</v>
      </c>
      <c r="AI7" s="173" t="s">
        <v>34460</v>
      </c>
      <c r="AJ7" s="173" t="s">
        <v>34460</v>
      </c>
      <c r="AK7" s="173" t="s">
        <v>34460</v>
      </c>
      <c r="AL7" s="173" t="s">
        <v>34460</v>
      </c>
      <c r="AM7" s="173" t="s">
        <v>34460</v>
      </c>
      <c r="AN7" s="173" t="s">
        <v>34460</v>
      </c>
      <c r="AO7" s="173" t="s">
        <v>34460</v>
      </c>
      <c r="AP7" s="173" t="s">
        <v>34460</v>
      </c>
      <c r="AQ7" s="173" t="s">
        <v>34460</v>
      </c>
      <c r="AR7" s="173" t="s">
        <v>34460</v>
      </c>
      <c r="AS7" s="173" t="s">
        <v>34460</v>
      </c>
      <c r="AT7" s="173" t="s">
        <v>34460</v>
      </c>
      <c r="AU7" s="173" t="s">
        <v>34460</v>
      </c>
      <c r="AV7" s="173" t="s">
        <v>34460</v>
      </c>
      <c r="AW7" s="173" t="s">
        <v>34460</v>
      </c>
      <c r="AX7" s="173" t="s">
        <v>34460</v>
      </c>
      <c r="AY7" s="173" t="s">
        <v>34460</v>
      </c>
      <c r="AZ7" s="173" t="s">
        <v>34460</v>
      </c>
      <c r="BA7" s="137" t="s">
        <v>34460</v>
      </c>
      <c r="BB7" s="137" t="s">
        <v>34460</v>
      </c>
      <c r="BC7" s="137" t="s">
        <v>34460</v>
      </c>
      <c r="BE7" s="20" cm="1">
        <f t="array" aca="1" ref="BE7" ca="1">ROW(INDIRECT("Formular!"&amp;G7))</f>
        <v>7</v>
      </c>
      <c r="BF7" s="20" cm="1">
        <f t="array" aca="1" ref="BF7" ca="1">COLUMN(INDIRECT("Formular!"&amp;G7))</f>
        <v>2</v>
      </c>
      <c r="BG7" s="20" t="str">
        <f t="shared" ca="1" si="0"/>
        <v>$B$7</v>
      </c>
      <c r="BH7" s="214" t="str" cm="1">
        <f t="array" aca="1" ref="BH7" ca="1">HYPERLINK("#"&amp;CELL("Adresse",INDIRECT("Formular!"&amp;G7)),"X")</f>
        <v>X</v>
      </c>
    </row>
    <row r="8" spans="1:60" ht="14.4" customHeight="1" x14ac:dyDescent="0.3">
      <c r="A8" s="105"/>
      <c r="B8" s="137">
        <v>6</v>
      </c>
      <c r="C8" s="137" t="s">
        <v>41380</v>
      </c>
      <c r="D8" s="109" cm="1">
        <f t="array" aca="1" ref="D8" ca="1">ROW(INDIRECT("Formular!"&amp;G8))</f>
        <v>9</v>
      </c>
      <c r="E8" s="109" cm="1">
        <f t="array" aca="1" ref="E8" ca="1">COLUMN(INDIRECT("Formular!"&amp;G8))</f>
        <v>4</v>
      </c>
      <c r="F8" s="221" t="str" cm="1">
        <f t="array" aca="1" ref="F8" ca="1">HYPERLINK("#"&amp;CELL("Address",INDIRECT("Formular!"&amp;G8)),ADDRESS(D8,E8))</f>
        <v>$D$9</v>
      </c>
      <c r="G8" s="109" t="s">
        <v>41381</v>
      </c>
      <c r="H8" s="109"/>
      <c r="I8" s="109"/>
      <c r="J8" s="137"/>
      <c r="K8" s="137"/>
      <c r="L8" s="137"/>
      <c r="M8" s="137"/>
      <c r="N8" s="137" t="s">
        <v>41377</v>
      </c>
      <c r="O8" s="146" t="s">
        <v>41378</v>
      </c>
      <c r="P8" s="137"/>
      <c r="Q8" s="295" t="s">
        <v>34922</v>
      </c>
      <c r="R8" s="143" t="s">
        <v>34460</v>
      </c>
      <c r="S8" s="143" t="s">
        <v>34460</v>
      </c>
      <c r="T8" s="143"/>
      <c r="U8" s="143"/>
      <c r="V8" s="143"/>
      <c r="W8" s="172"/>
      <c r="X8" s="172" t="s">
        <v>34460</v>
      </c>
      <c r="Y8" s="173"/>
      <c r="Z8" s="173"/>
      <c r="AA8" s="173"/>
      <c r="AB8" s="173"/>
      <c r="AC8" s="173"/>
      <c r="AD8" s="173" t="s">
        <v>34460</v>
      </c>
      <c r="AE8" s="173"/>
      <c r="AF8" s="173"/>
      <c r="AG8" s="173"/>
      <c r="AH8" s="173"/>
      <c r="AI8" s="173"/>
      <c r="AJ8" s="173"/>
      <c r="AK8" s="173"/>
      <c r="AL8" s="173"/>
      <c r="AM8" s="173"/>
      <c r="AN8" s="173"/>
      <c r="AO8" s="173"/>
      <c r="AP8" s="173"/>
      <c r="AQ8" s="173"/>
      <c r="AR8" s="173"/>
      <c r="AS8" s="173"/>
      <c r="AT8" s="173"/>
      <c r="AU8" s="173"/>
      <c r="AV8" s="173"/>
      <c r="AW8" s="173"/>
      <c r="AX8" s="173"/>
      <c r="AY8" s="173"/>
      <c r="AZ8" s="173"/>
      <c r="BA8" s="137"/>
      <c r="BB8" s="137"/>
      <c r="BC8" s="137"/>
      <c r="BE8" s="20" cm="1">
        <f t="array" aca="1" ref="BE8" ca="1">ROW(INDIRECT("Formular!"&amp;G8))</f>
        <v>9</v>
      </c>
      <c r="BF8" s="20" cm="1">
        <f t="array" aca="1" ref="BF8" ca="1">COLUMN(INDIRECT("Formular!"&amp;G8))</f>
        <v>4</v>
      </c>
      <c r="BG8" s="20" t="str">
        <f t="shared" ca="1" si="0"/>
        <v>$D$9</v>
      </c>
      <c r="BH8" s="214" t="str" cm="1">
        <f t="array" aca="1" ref="BH8" ca="1">HYPERLINK("#"&amp;CELL("Adresse",INDIRECT("Formular!"&amp;G8)),"X")</f>
        <v>X</v>
      </c>
    </row>
    <row r="9" spans="1:60" ht="14.4" customHeight="1" x14ac:dyDescent="0.3">
      <c r="A9" s="105"/>
      <c r="B9" s="137">
        <v>7</v>
      </c>
      <c r="C9" s="137" t="s">
        <v>41382</v>
      </c>
      <c r="D9" s="109" cm="1">
        <f t="array" aca="1" ref="D9" ca="1">ROW(INDIRECT("Formular!"&amp;G9))</f>
        <v>9</v>
      </c>
      <c r="E9" s="109" cm="1">
        <f t="array" aca="1" ref="E9" ca="1">COLUMN(INDIRECT("Formular!"&amp;G9))</f>
        <v>10</v>
      </c>
      <c r="F9" s="221" t="str" cm="1">
        <f t="array" aca="1" ref="F9" ca="1">HYPERLINK("#"&amp;CELL("Address",INDIRECT("Formular!"&amp;G9)),ADDRESS(D9,E9))</f>
        <v>$J$9</v>
      </c>
      <c r="G9" s="109" t="s">
        <v>41383</v>
      </c>
      <c r="H9" s="109"/>
      <c r="I9" s="109"/>
      <c r="J9" s="137"/>
      <c r="K9" s="137"/>
      <c r="L9" s="137"/>
      <c r="M9" s="137"/>
      <c r="N9" s="137" t="s">
        <v>41377</v>
      </c>
      <c r="O9" s="146" t="s">
        <v>41378</v>
      </c>
      <c r="P9" s="137"/>
      <c r="Q9" s="295" t="s">
        <v>34922</v>
      </c>
      <c r="R9" s="143" t="s">
        <v>34460</v>
      </c>
      <c r="S9" s="143" t="s">
        <v>34460</v>
      </c>
      <c r="T9" s="143"/>
      <c r="U9" s="143"/>
      <c r="V9" s="143"/>
      <c r="W9" s="172"/>
      <c r="X9" s="172" t="s">
        <v>34460</v>
      </c>
      <c r="Y9" s="173"/>
      <c r="Z9" s="173"/>
      <c r="AA9" s="173"/>
      <c r="AB9" s="173"/>
      <c r="AC9" s="173"/>
      <c r="AD9" s="173" t="s">
        <v>34460</v>
      </c>
      <c r="AE9" s="173"/>
      <c r="AF9" s="173"/>
      <c r="AG9" s="173"/>
      <c r="AH9" s="173"/>
      <c r="AI9" s="173"/>
      <c r="AJ9" s="173"/>
      <c r="AK9" s="173"/>
      <c r="AL9" s="173"/>
      <c r="AM9" s="173"/>
      <c r="AN9" s="173"/>
      <c r="AO9" s="173"/>
      <c r="AP9" s="173"/>
      <c r="AQ9" s="173"/>
      <c r="AR9" s="173"/>
      <c r="AS9" s="173"/>
      <c r="AT9" s="173"/>
      <c r="AU9" s="173"/>
      <c r="AV9" s="173"/>
      <c r="AW9" s="173"/>
      <c r="AX9" s="173"/>
      <c r="AY9" s="173"/>
      <c r="AZ9" s="173"/>
      <c r="BA9" s="137"/>
      <c r="BB9" s="137"/>
      <c r="BC9" s="137"/>
      <c r="BH9" s="214"/>
    </row>
    <row r="10" spans="1:60" ht="14.4" customHeight="1" x14ac:dyDescent="0.3">
      <c r="A10" s="105"/>
      <c r="B10" s="137">
        <v>8</v>
      </c>
      <c r="C10" s="137" t="s">
        <v>41384</v>
      </c>
      <c r="D10" s="109" cm="1">
        <f t="array" aca="1" ref="D10" ca="1">ROW(INDIRECT("Formular!"&amp;G10))</f>
        <v>9</v>
      </c>
      <c r="E10" s="109" cm="1">
        <f t="array" aca="1" ref="E10" ca="1">COLUMN(INDIRECT("Formular!"&amp;G10))</f>
        <v>18</v>
      </c>
      <c r="F10" s="221" t="str" cm="1">
        <f t="array" aca="1" ref="F10" ca="1">HYPERLINK("#"&amp;CELL("Address",INDIRECT("Formular!"&amp;G10)),ADDRESS(D10,E10))</f>
        <v>$R$9</v>
      </c>
      <c r="G10" s="109" t="s">
        <v>41385</v>
      </c>
      <c r="H10" s="109"/>
      <c r="I10" s="235" t="s">
        <v>41386</v>
      </c>
      <c r="J10" s="137"/>
      <c r="K10" s="137"/>
      <c r="L10" s="137"/>
      <c r="M10" s="137"/>
      <c r="N10" s="137" t="s">
        <v>41377</v>
      </c>
      <c r="O10" s="146" t="s">
        <v>41378</v>
      </c>
      <c r="P10" s="137"/>
      <c r="Q10" s="295" t="s">
        <v>34922</v>
      </c>
      <c r="R10" s="143" t="s">
        <v>34460</v>
      </c>
      <c r="S10" s="143" t="s">
        <v>34460</v>
      </c>
      <c r="T10" s="143"/>
      <c r="U10" s="143"/>
      <c r="V10" s="143"/>
      <c r="W10" s="172"/>
      <c r="X10" s="172" t="s">
        <v>34460</v>
      </c>
      <c r="Y10" s="173"/>
      <c r="Z10" s="173"/>
      <c r="AA10" s="173"/>
      <c r="AB10" s="173"/>
      <c r="AC10" s="173"/>
      <c r="AD10" s="173" t="s">
        <v>34460</v>
      </c>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37"/>
      <c r="BB10" s="137"/>
      <c r="BC10" s="137"/>
      <c r="BH10" s="214"/>
    </row>
    <row r="11" spans="1:60" ht="14.4" customHeight="1" x14ac:dyDescent="0.3">
      <c r="A11" s="105"/>
      <c r="B11" s="137">
        <v>9</v>
      </c>
      <c r="C11" s="137" t="s">
        <v>41387</v>
      </c>
      <c r="D11" s="109" cm="1">
        <f t="array" aca="1" ref="D11" ca="1">ROW(INDIRECT("Formular!"&amp;G11))</f>
        <v>11</v>
      </c>
      <c r="E11" s="109" cm="1">
        <f t="array" aca="1" ref="E11" ca="1">COLUMN(INDIRECT("Formular!"&amp;G11))</f>
        <v>4</v>
      </c>
      <c r="F11" s="221" t="str" cm="1">
        <f t="array" aca="1" ref="F11" ca="1">HYPERLINK("#"&amp;CELL("Address",INDIRECT("Formular!"&amp;G11)),ADDRESS(D11,E11))</f>
        <v>$D$11</v>
      </c>
      <c r="G11" s="109" t="s">
        <v>231</v>
      </c>
      <c r="H11" s="109"/>
      <c r="I11" s="109"/>
      <c r="J11" s="137" t="s">
        <v>41388</v>
      </c>
      <c r="K11" s="137"/>
      <c r="L11" s="137" t="s">
        <v>41389</v>
      </c>
      <c r="M11" s="137"/>
      <c r="N11" s="137" t="s">
        <v>41377</v>
      </c>
      <c r="O11" s="137" t="s">
        <v>41378</v>
      </c>
      <c r="P11" s="137" t="s">
        <v>41390</v>
      </c>
      <c r="Q11" s="295" t="s">
        <v>34922</v>
      </c>
      <c r="R11" s="143" t="s">
        <v>34460</v>
      </c>
      <c r="S11" s="143" t="s">
        <v>34460</v>
      </c>
      <c r="T11" s="143" t="s">
        <v>34460</v>
      </c>
      <c r="U11" s="143" t="s">
        <v>34460</v>
      </c>
      <c r="V11" s="143" t="s">
        <v>34460</v>
      </c>
      <c r="W11" s="172" t="s">
        <v>34460</v>
      </c>
      <c r="X11" s="172" t="s">
        <v>34460</v>
      </c>
      <c r="Y11" s="173" t="s">
        <v>34460</v>
      </c>
      <c r="Z11" s="173" t="s">
        <v>34460</v>
      </c>
      <c r="AA11" s="173" t="s">
        <v>34460</v>
      </c>
      <c r="AB11" s="173" t="s">
        <v>34460</v>
      </c>
      <c r="AC11" s="173" t="s">
        <v>34460</v>
      </c>
      <c r="AD11" s="173" t="s">
        <v>34460</v>
      </c>
      <c r="AE11" s="173" t="s">
        <v>34460</v>
      </c>
      <c r="AF11" s="173" t="s">
        <v>34460</v>
      </c>
      <c r="AG11" s="173" t="s">
        <v>34460</v>
      </c>
      <c r="AH11" s="173" t="s">
        <v>34460</v>
      </c>
      <c r="AI11" s="173" t="s">
        <v>34460</v>
      </c>
      <c r="AJ11" s="173" t="s">
        <v>34460</v>
      </c>
      <c r="AK11" s="173" t="s">
        <v>34460</v>
      </c>
      <c r="AL11" s="173" t="s">
        <v>34460</v>
      </c>
      <c r="AM11" s="173" t="s">
        <v>34460</v>
      </c>
      <c r="AN11" s="173" t="s">
        <v>34460</v>
      </c>
      <c r="AO11" s="173" t="s">
        <v>34460</v>
      </c>
      <c r="AP11" s="173" t="s">
        <v>34460</v>
      </c>
      <c r="AQ11" s="173" t="s">
        <v>34460</v>
      </c>
      <c r="AR11" s="173" t="s">
        <v>34460</v>
      </c>
      <c r="AS11" s="173" t="s">
        <v>34460</v>
      </c>
      <c r="AT11" s="173" t="s">
        <v>34460</v>
      </c>
      <c r="AU11" s="173" t="s">
        <v>34460</v>
      </c>
      <c r="AV11" s="173" t="s">
        <v>34460</v>
      </c>
      <c r="AW11" s="173" t="s">
        <v>34460</v>
      </c>
      <c r="AX11" s="173" t="s">
        <v>34460</v>
      </c>
      <c r="AY11" s="173" t="s">
        <v>34460</v>
      </c>
      <c r="AZ11" s="173" t="s">
        <v>34460</v>
      </c>
      <c r="BA11" s="137" t="s">
        <v>34460</v>
      </c>
      <c r="BB11" s="137" t="s">
        <v>34460</v>
      </c>
      <c r="BC11" s="137" t="s">
        <v>34460</v>
      </c>
      <c r="BE11" s="20" cm="1">
        <f t="array" aca="1" ref="BE11" ca="1">ROW(INDIRECT("Formular!"&amp;G11))</f>
        <v>11</v>
      </c>
      <c r="BF11" s="20" cm="1">
        <f t="array" aca="1" ref="BF11" ca="1">COLUMN(INDIRECT("Formular!"&amp;G11))</f>
        <v>4</v>
      </c>
      <c r="BG11" s="20" t="str">
        <f t="shared" ca="1" si="0"/>
        <v>$D$11</v>
      </c>
      <c r="BH11" s="214" t="str" cm="1">
        <f t="array" aca="1" ref="BH11" ca="1">HYPERLINK("#"&amp;CELL("Adresse",INDIRECT("Formular!"&amp;G11)),"X")</f>
        <v>X</v>
      </c>
    </row>
    <row r="12" spans="1:60" ht="14.4" customHeight="1" x14ac:dyDescent="0.3">
      <c r="A12" s="105"/>
      <c r="B12" s="137">
        <v>10</v>
      </c>
      <c r="C12" s="137" t="s">
        <v>41391</v>
      </c>
      <c r="D12" s="109" cm="1">
        <f t="array" aca="1" ref="D12" ca="1">ROW(INDIRECT("Formular!"&amp;G12))</f>
        <v>13</v>
      </c>
      <c r="E12" s="109" cm="1">
        <f t="array" aca="1" ref="E12" ca="1">COLUMN(INDIRECT("Formular!"&amp;G12))</f>
        <v>4</v>
      </c>
      <c r="F12" s="221" t="str" cm="1">
        <f t="array" aca="1" ref="F12" ca="1">HYPERLINK("#"&amp;CELL("Address",INDIRECT("Formular!"&amp;G12)),ADDRESS(D12,E12))</f>
        <v>$D$13</v>
      </c>
      <c r="G12" s="109" t="s">
        <v>232</v>
      </c>
      <c r="H12" s="109"/>
      <c r="I12" s="109"/>
      <c r="J12" s="137" t="s">
        <v>41392</v>
      </c>
      <c r="K12" s="137"/>
      <c r="L12" s="137" t="s">
        <v>41393</v>
      </c>
      <c r="M12" s="137"/>
      <c r="N12" s="137" t="s">
        <v>41377</v>
      </c>
      <c r="O12" s="137" t="s">
        <v>41378</v>
      </c>
      <c r="P12" s="137"/>
      <c r="Q12" s="295" t="s">
        <v>34922</v>
      </c>
      <c r="R12" s="143" t="s">
        <v>34460</v>
      </c>
      <c r="S12" s="143" t="s">
        <v>34460</v>
      </c>
      <c r="T12" s="143" t="s">
        <v>34460</v>
      </c>
      <c r="U12" s="143" t="s">
        <v>34460</v>
      </c>
      <c r="V12" s="143" t="s">
        <v>34460</v>
      </c>
      <c r="W12" s="172" t="s">
        <v>34460</v>
      </c>
      <c r="X12" s="172" t="s">
        <v>34460</v>
      </c>
      <c r="Y12" s="173" t="s">
        <v>34460</v>
      </c>
      <c r="Z12" s="173" t="s">
        <v>34460</v>
      </c>
      <c r="AA12" s="173" t="s">
        <v>34460</v>
      </c>
      <c r="AB12" s="173" t="s">
        <v>34460</v>
      </c>
      <c r="AC12" s="173" t="s">
        <v>34460</v>
      </c>
      <c r="AD12" s="173" t="s">
        <v>34460</v>
      </c>
      <c r="AE12" s="173" t="s">
        <v>34460</v>
      </c>
      <c r="AF12" s="173" t="s">
        <v>34460</v>
      </c>
      <c r="AG12" s="173" t="s">
        <v>34460</v>
      </c>
      <c r="AH12" s="173" t="s">
        <v>34460</v>
      </c>
      <c r="AI12" s="173" t="s">
        <v>34460</v>
      </c>
      <c r="AJ12" s="173" t="s">
        <v>34460</v>
      </c>
      <c r="AK12" s="173" t="s">
        <v>34460</v>
      </c>
      <c r="AL12" s="173" t="s">
        <v>34460</v>
      </c>
      <c r="AM12" s="173" t="s">
        <v>34460</v>
      </c>
      <c r="AN12" s="173" t="s">
        <v>34460</v>
      </c>
      <c r="AO12" s="173" t="s">
        <v>34460</v>
      </c>
      <c r="AP12" s="173" t="s">
        <v>34460</v>
      </c>
      <c r="AQ12" s="173" t="s">
        <v>34460</v>
      </c>
      <c r="AR12" s="173" t="s">
        <v>34460</v>
      </c>
      <c r="AS12" s="173" t="s">
        <v>34460</v>
      </c>
      <c r="AT12" s="173" t="s">
        <v>34460</v>
      </c>
      <c r="AU12" s="173" t="s">
        <v>34460</v>
      </c>
      <c r="AV12" s="173" t="s">
        <v>34460</v>
      </c>
      <c r="AW12" s="173" t="s">
        <v>34460</v>
      </c>
      <c r="AX12" s="173" t="s">
        <v>34460</v>
      </c>
      <c r="AY12" s="173" t="s">
        <v>34460</v>
      </c>
      <c r="AZ12" s="173" t="s">
        <v>34460</v>
      </c>
      <c r="BA12" s="137" t="s">
        <v>34460</v>
      </c>
      <c r="BB12" s="137" t="s">
        <v>34460</v>
      </c>
      <c r="BC12" s="137" t="s">
        <v>34460</v>
      </c>
      <c r="BE12" s="20" cm="1">
        <f t="array" aca="1" ref="BE12" ca="1">ROW(INDIRECT("Formular!"&amp;G12))</f>
        <v>13</v>
      </c>
      <c r="BF12" s="20" cm="1">
        <f t="array" aca="1" ref="BF12" ca="1">COLUMN(INDIRECT("Formular!"&amp;G12))</f>
        <v>4</v>
      </c>
      <c r="BG12" s="20" t="str">
        <f t="shared" ca="1" si="0"/>
        <v>$D$13</v>
      </c>
      <c r="BH12" s="214" t="str" cm="1">
        <f t="array" aca="1" ref="BH12" ca="1">HYPERLINK("#"&amp;CELL("Adresse",INDIRECT("Formular!"&amp;G12)),"X")</f>
        <v>X</v>
      </c>
    </row>
    <row r="13" spans="1:60" ht="14.4" customHeight="1" x14ac:dyDescent="0.3">
      <c r="A13" s="105"/>
      <c r="B13" s="137">
        <v>11</v>
      </c>
      <c r="C13" s="137" t="s">
        <v>41394</v>
      </c>
      <c r="D13" s="109" cm="1">
        <f t="array" aca="1" ref="D13" ca="1">ROW(INDIRECT("Formular!"&amp;G13))</f>
        <v>13</v>
      </c>
      <c r="E13" s="109" cm="1">
        <f t="array" aca="1" ref="E13" ca="1">COLUMN(INDIRECT("Formular!"&amp;G13))</f>
        <v>16</v>
      </c>
      <c r="F13" s="221" t="str" cm="1">
        <f t="array" aca="1" ref="F13" ca="1">HYPERLINK("#"&amp;CELL("Address",INDIRECT("Formular!"&amp;G13)),ADDRESS(D13,E13))</f>
        <v>$P$13</v>
      </c>
      <c r="G13" s="109" t="s">
        <v>34204</v>
      </c>
      <c r="H13" s="109"/>
      <c r="I13" s="109"/>
      <c r="J13" s="137" t="s">
        <v>41395</v>
      </c>
      <c r="K13" s="137"/>
      <c r="L13" s="137"/>
      <c r="M13" s="137"/>
      <c r="N13" s="137" t="s">
        <v>41377</v>
      </c>
      <c r="O13" s="137" t="s">
        <v>41378</v>
      </c>
      <c r="P13" s="137" t="s">
        <v>41396</v>
      </c>
      <c r="Q13" s="295" t="s">
        <v>34922</v>
      </c>
      <c r="R13" s="143" t="s">
        <v>34460</v>
      </c>
      <c r="S13" s="143" t="s">
        <v>34460</v>
      </c>
      <c r="T13" s="143" t="s">
        <v>34460</v>
      </c>
      <c r="U13" s="143" t="s">
        <v>34460</v>
      </c>
      <c r="V13" s="143" t="s">
        <v>34460</v>
      </c>
      <c r="W13" s="172" t="s">
        <v>34460</v>
      </c>
      <c r="X13" s="172" t="s">
        <v>34460</v>
      </c>
      <c r="Y13" s="173" t="s">
        <v>34460</v>
      </c>
      <c r="Z13" s="173" t="s">
        <v>34460</v>
      </c>
      <c r="AA13" s="173" t="s">
        <v>34460</v>
      </c>
      <c r="AB13" s="173" t="s">
        <v>34460</v>
      </c>
      <c r="AC13" s="173" t="s">
        <v>34460</v>
      </c>
      <c r="AD13" s="173" t="s">
        <v>34460</v>
      </c>
      <c r="AE13" s="173" t="s">
        <v>34460</v>
      </c>
      <c r="AF13" s="173" t="s">
        <v>34460</v>
      </c>
      <c r="AG13" s="173" t="s">
        <v>34460</v>
      </c>
      <c r="AH13" s="173" t="s">
        <v>34460</v>
      </c>
      <c r="AI13" s="173" t="s">
        <v>34460</v>
      </c>
      <c r="AJ13" s="173" t="s">
        <v>34460</v>
      </c>
      <c r="AK13" s="173" t="s">
        <v>34460</v>
      </c>
      <c r="AL13" s="173" t="s">
        <v>34460</v>
      </c>
      <c r="AM13" s="173" t="s">
        <v>34460</v>
      </c>
      <c r="AN13" s="173" t="s">
        <v>34460</v>
      </c>
      <c r="AO13" s="173" t="s">
        <v>34460</v>
      </c>
      <c r="AP13" s="173" t="s">
        <v>34460</v>
      </c>
      <c r="AQ13" s="173" t="s">
        <v>34460</v>
      </c>
      <c r="AR13" s="173" t="s">
        <v>34460</v>
      </c>
      <c r="AS13" s="173" t="s">
        <v>34460</v>
      </c>
      <c r="AT13" s="173" t="s">
        <v>34460</v>
      </c>
      <c r="AU13" s="173" t="s">
        <v>34460</v>
      </c>
      <c r="AV13" s="173" t="s">
        <v>34460</v>
      </c>
      <c r="AW13" s="173" t="s">
        <v>34460</v>
      </c>
      <c r="AX13" s="173" t="s">
        <v>34460</v>
      </c>
      <c r="AY13" s="173" t="s">
        <v>34460</v>
      </c>
      <c r="AZ13" s="173" t="s">
        <v>34460</v>
      </c>
      <c r="BA13" s="137" t="s">
        <v>34460</v>
      </c>
      <c r="BB13" s="137" t="s">
        <v>34460</v>
      </c>
      <c r="BC13" s="137" t="s">
        <v>34460</v>
      </c>
      <c r="BE13" s="20" cm="1">
        <f t="array" aca="1" ref="BE13" ca="1">ROW(INDIRECT("Formular!"&amp;G13))</f>
        <v>13</v>
      </c>
      <c r="BF13" s="20" cm="1">
        <f t="array" aca="1" ref="BF13" ca="1">COLUMN(INDIRECT("Formular!"&amp;G13))</f>
        <v>16</v>
      </c>
      <c r="BG13" s="20" t="str">
        <f t="shared" ca="1" si="0"/>
        <v>$P$13</v>
      </c>
      <c r="BH13" s="214" t="str" cm="1">
        <f t="array" aca="1" ref="BH13" ca="1">HYPERLINK("#"&amp;CELL("Adresse",INDIRECT("Formular!"&amp;G13)),"X")</f>
        <v>X</v>
      </c>
    </row>
    <row r="14" spans="1:60" ht="14.4" customHeight="1" x14ac:dyDescent="0.3">
      <c r="A14" s="105"/>
      <c r="B14" s="137">
        <v>12</v>
      </c>
      <c r="C14" s="173" t="s">
        <v>41397</v>
      </c>
      <c r="D14" s="109" cm="1">
        <f t="array" aca="1" ref="D14" ca="1">ROW(INDIRECT("Formular!"&amp;G14))</f>
        <v>15</v>
      </c>
      <c r="E14" s="109" cm="1">
        <f t="array" aca="1" ref="E14" ca="1">COLUMN(INDIRECT("Formular!"&amp;G14))</f>
        <v>6</v>
      </c>
      <c r="F14" s="221" t="str" cm="1">
        <f t="array" aca="1" ref="F14" ca="1">HYPERLINK("#"&amp;CELL("Address",INDIRECT("Formular!"&amp;G14)),ADDRESS(D14,E14))</f>
        <v>$F$15</v>
      </c>
      <c r="G14" s="139" t="s">
        <v>233</v>
      </c>
      <c r="H14" s="109"/>
      <c r="I14" s="109"/>
      <c r="J14" s="137"/>
      <c r="K14" s="137"/>
      <c r="L14" s="137"/>
      <c r="M14" s="137"/>
      <c r="N14" s="137" t="s">
        <v>41377</v>
      </c>
      <c r="O14" s="137" t="s">
        <v>41378</v>
      </c>
      <c r="P14" s="137"/>
      <c r="Q14" s="295" t="s">
        <v>34922</v>
      </c>
      <c r="R14" s="143" t="s">
        <v>34460</v>
      </c>
      <c r="S14" s="143" t="s">
        <v>34460</v>
      </c>
      <c r="T14" s="143"/>
      <c r="U14" s="143" t="s">
        <v>34460</v>
      </c>
      <c r="V14" s="143"/>
      <c r="W14" s="172" t="s">
        <v>34460</v>
      </c>
      <c r="X14" s="172" t="s">
        <v>34460</v>
      </c>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t="s">
        <v>34460</v>
      </c>
      <c r="AV14" s="173"/>
      <c r="AW14" s="173"/>
      <c r="AX14" s="173"/>
      <c r="AY14" s="173"/>
      <c r="AZ14" s="173"/>
      <c r="BA14" s="137" t="s">
        <v>34460</v>
      </c>
      <c r="BB14" s="137" t="s">
        <v>34460</v>
      </c>
      <c r="BC14" s="137"/>
      <c r="BE14" s="20" cm="1">
        <f t="array" aca="1" ref="BE14" ca="1">ROW(INDIRECT("Formular!"&amp;G14))</f>
        <v>15</v>
      </c>
      <c r="BF14" s="20" cm="1">
        <f t="array" aca="1" ref="BF14" ca="1">COLUMN(INDIRECT("Formular!"&amp;G14))</f>
        <v>6</v>
      </c>
      <c r="BG14" s="20" t="str">
        <f t="shared" ca="1" si="0"/>
        <v>$F$15</v>
      </c>
      <c r="BH14" s="214" t="str" cm="1">
        <f t="array" aca="1" ref="BH14" ca="1">HYPERLINK("#"&amp;CELL("Adresse",INDIRECT("Formular!"&amp;G14)),"X")</f>
        <v>X</v>
      </c>
    </row>
    <row r="15" spans="1:60" ht="14.4" customHeight="1" x14ac:dyDescent="0.3">
      <c r="A15" s="105"/>
      <c r="B15" s="137">
        <v>13</v>
      </c>
      <c r="C15" s="173" t="s">
        <v>41398</v>
      </c>
      <c r="D15" s="109" cm="1">
        <f t="array" aca="1" ref="D15" ca="1">ROW(INDIRECT("Formular!"&amp;G15))</f>
        <v>17</v>
      </c>
      <c r="E15" s="109" cm="1">
        <f t="array" aca="1" ref="E15" ca="1">COLUMN(INDIRECT("Formular!"&amp;G15))</f>
        <v>4</v>
      </c>
      <c r="F15" s="221" t="str" cm="1">
        <f t="array" aca="1" ref="F15" ca="1">HYPERLINK("#"&amp;CELL("Address",INDIRECT("Formular!"&amp;G15)),ADDRESS(D15,E15))</f>
        <v>$D$17</v>
      </c>
      <c r="G15" s="139" t="s">
        <v>236</v>
      </c>
      <c r="H15" s="109"/>
      <c r="I15" s="235" t="s">
        <v>41399</v>
      </c>
      <c r="J15" s="137"/>
      <c r="K15" s="137"/>
      <c r="L15" s="137"/>
      <c r="M15" s="137"/>
      <c r="N15" s="137" t="s">
        <v>41377</v>
      </c>
      <c r="O15" s="137" t="s">
        <v>41378</v>
      </c>
      <c r="P15" s="137"/>
      <c r="Q15" s="295" t="s">
        <v>34922</v>
      </c>
      <c r="R15" s="143"/>
      <c r="S15" s="143" t="s">
        <v>34460</v>
      </c>
      <c r="T15" s="143"/>
      <c r="U15" s="143"/>
      <c r="V15" s="143"/>
      <c r="W15" s="172" t="s">
        <v>34460</v>
      </c>
      <c r="X15" s="172" t="s">
        <v>34460</v>
      </c>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t="s">
        <v>34460</v>
      </c>
      <c r="AV15" s="173"/>
      <c r="AW15" s="173"/>
      <c r="AX15" s="173"/>
      <c r="AY15" s="173"/>
      <c r="AZ15" s="173"/>
      <c r="BA15" s="137" t="s">
        <v>34460</v>
      </c>
      <c r="BB15" s="137" t="s">
        <v>34460</v>
      </c>
      <c r="BC15" s="137"/>
      <c r="BE15" s="20" cm="1">
        <f t="array" aca="1" ref="BE15" ca="1">ROW(INDIRECT("Formular!"&amp;G15))</f>
        <v>17</v>
      </c>
      <c r="BF15" s="20" cm="1">
        <f t="array" aca="1" ref="BF15" ca="1">COLUMN(INDIRECT("Formular!"&amp;G15))</f>
        <v>4</v>
      </c>
      <c r="BG15" s="20" t="str">
        <f t="shared" ca="1" si="0"/>
        <v>$D$17</v>
      </c>
      <c r="BH15" s="214" t="str" cm="1">
        <f t="array" aca="1" ref="BH15" ca="1">HYPERLINK("#"&amp;CELL("Adresse",INDIRECT("Formular!"&amp;G15)),"X")</f>
        <v>X</v>
      </c>
    </row>
    <row r="16" spans="1:60" ht="14.4" customHeight="1" x14ac:dyDescent="0.3">
      <c r="A16" s="105"/>
      <c r="B16" s="137">
        <v>14</v>
      </c>
      <c r="C16" s="137" t="s">
        <v>41400</v>
      </c>
      <c r="D16" s="109" cm="1">
        <f t="array" aca="1" ref="D16" ca="1">ROW(INDIRECT("Formular!"&amp;G16))</f>
        <v>19</v>
      </c>
      <c r="E16" s="109" cm="1">
        <f t="array" aca="1" ref="E16" ca="1">COLUMN(INDIRECT("Formular!"&amp;G16))</f>
        <v>4</v>
      </c>
      <c r="F16" s="221" t="str" cm="1">
        <f t="array" aca="1" ref="F16" ca="1">HYPERLINK("#"&amp;CELL("Address",INDIRECT("Formular!"&amp;G16)),ADDRESS(D16,E16))</f>
        <v>$D$19</v>
      </c>
      <c r="G16" s="139" t="s">
        <v>234</v>
      </c>
      <c r="H16" s="109"/>
      <c r="I16" s="109"/>
      <c r="J16" s="137" t="s">
        <v>41401</v>
      </c>
      <c r="K16" s="137"/>
      <c r="L16" s="137"/>
      <c r="M16" s="137"/>
      <c r="N16" s="137" t="s">
        <v>41377</v>
      </c>
      <c r="O16" s="137" t="s">
        <v>41378</v>
      </c>
      <c r="P16" s="137" t="s">
        <v>41402</v>
      </c>
      <c r="Q16" s="295" t="s">
        <v>34922</v>
      </c>
      <c r="R16" s="143" t="s">
        <v>34460</v>
      </c>
      <c r="S16" s="143" t="s">
        <v>34460</v>
      </c>
      <c r="T16" s="143" t="s">
        <v>34460</v>
      </c>
      <c r="U16" s="143" t="s">
        <v>34460</v>
      </c>
      <c r="V16" s="143" t="s">
        <v>34460</v>
      </c>
      <c r="W16" s="172" t="s">
        <v>34460</v>
      </c>
      <c r="X16" s="172" t="s">
        <v>34460</v>
      </c>
      <c r="Y16" s="173" t="s">
        <v>34460</v>
      </c>
      <c r="Z16" s="173" t="s">
        <v>34460</v>
      </c>
      <c r="AA16" s="173" t="s">
        <v>34460</v>
      </c>
      <c r="AB16" s="173" t="s">
        <v>34460</v>
      </c>
      <c r="AC16" s="173" t="s">
        <v>34460</v>
      </c>
      <c r="AD16" s="173" t="s">
        <v>34460</v>
      </c>
      <c r="AE16" s="173" t="s">
        <v>34460</v>
      </c>
      <c r="AF16" s="173" t="s">
        <v>34460</v>
      </c>
      <c r="AG16" s="173" t="s">
        <v>34460</v>
      </c>
      <c r="AH16" s="173" t="s">
        <v>34460</v>
      </c>
      <c r="AI16" s="173" t="s">
        <v>34460</v>
      </c>
      <c r="AJ16" s="173" t="s">
        <v>34460</v>
      </c>
      <c r="AK16" s="173" t="s">
        <v>34460</v>
      </c>
      <c r="AL16" s="173" t="s">
        <v>34460</v>
      </c>
      <c r="AM16" s="173" t="s">
        <v>34460</v>
      </c>
      <c r="AN16" s="173" t="s">
        <v>34460</v>
      </c>
      <c r="AO16" s="173" t="s">
        <v>34460</v>
      </c>
      <c r="AP16" s="173" t="s">
        <v>34460</v>
      </c>
      <c r="AQ16" s="173" t="s">
        <v>34460</v>
      </c>
      <c r="AR16" s="173" t="s">
        <v>34460</v>
      </c>
      <c r="AS16" s="173" t="s">
        <v>34460</v>
      </c>
      <c r="AT16" s="173" t="s">
        <v>34460</v>
      </c>
      <c r="AU16" s="173" t="s">
        <v>34460</v>
      </c>
      <c r="AV16" s="173" t="s">
        <v>34460</v>
      </c>
      <c r="AW16" s="173" t="s">
        <v>34460</v>
      </c>
      <c r="AX16" s="173" t="s">
        <v>34460</v>
      </c>
      <c r="AY16" s="173" t="s">
        <v>34460</v>
      </c>
      <c r="AZ16" s="173" t="s">
        <v>34460</v>
      </c>
      <c r="BA16" s="137" t="s">
        <v>34460</v>
      </c>
      <c r="BB16" s="137" t="s">
        <v>34460</v>
      </c>
      <c r="BC16" s="137" t="s">
        <v>34460</v>
      </c>
      <c r="BE16" s="20" cm="1">
        <f t="array" aca="1" ref="BE16" ca="1">ROW(INDIRECT("Formular!"&amp;G16))</f>
        <v>19</v>
      </c>
      <c r="BF16" s="20" cm="1">
        <f t="array" aca="1" ref="BF16" ca="1">COLUMN(INDIRECT("Formular!"&amp;G16))</f>
        <v>4</v>
      </c>
      <c r="BG16" s="20" t="str">
        <f t="shared" ca="1" si="0"/>
        <v>$D$19</v>
      </c>
      <c r="BH16" s="214" t="str" cm="1">
        <f t="array" aca="1" ref="BH16" ca="1">HYPERLINK("#"&amp;CELL("Adresse",INDIRECT("Formular!"&amp;G16)),"X")</f>
        <v>X</v>
      </c>
    </row>
    <row r="17" spans="1:60" x14ac:dyDescent="0.3">
      <c r="A17" s="105"/>
      <c r="B17" s="137">
        <v>15</v>
      </c>
      <c r="C17" s="137" t="s">
        <v>41403</v>
      </c>
      <c r="D17" s="109" cm="1">
        <f t="array" aca="1" ref="D17" ca="1">ROW(INDIRECT("Formular!"&amp;G17))</f>
        <v>19</v>
      </c>
      <c r="E17" s="109" cm="1">
        <f t="array" aca="1" ref="E17" ca="1">COLUMN(INDIRECT("Formular!"&amp;G17))</f>
        <v>8</v>
      </c>
      <c r="F17" s="221" t="str" cm="1">
        <f t="array" aca="1" ref="F17" ca="1">HYPERLINK("#"&amp;CELL("Address",INDIRECT("Formular!"&amp;G17)),ADDRESS(D17,E17))</f>
        <v>$H$19</v>
      </c>
      <c r="G17" s="109" t="s">
        <v>235</v>
      </c>
      <c r="H17" s="109"/>
      <c r="I17" s="109"/>
      <c r="J17" s="137" t="s">
        <v>41404</v>
      </c>
      <c r="K17" s="137"/>
      <c r="L17" s="137"/>
      <c r="M17" s="137"/>
      <c r="N17" s="137" t="s">
        <v>41377</v>
      </c>
      <c r="O17" s="137" t="s">
        <v>41378</v>
      </c>
      <c r="P17" s="137"/>
      <c r="Q17" s="295" t="s">
        <v>34922</v>
      </c>
      <c r="R17" s="143" t="s">
        <v>34460</v>
      </c>
      <c r="S17" s="143" t="s">
        <v>34460</v>
      </c>
      <c r="T17" s="143" t="s">
        <v>34460</v>
      </c>
      <c r="U17" s="143" t="s">
        <v>34460</v>
      </c>
      <c r="V17" s="143" t="s">
        <v>34460</v>
      </c>
      <c r="W17" s="172" t="s">
        <v>34460</v>
      </c>
      <c r="X17" s="172" t="s">
        <v>34460</v>
      </c>
      <c r="Y17" s="173" t="s">
        <v>34460</v>
      </c>
      <c r="Z17" s="173" t="s">
        <v>34460</v>
      </c>
      <c r="AA17" s="173" t="s">
        <v>34460</v>
      </c>
      <c r="AB17" s="173" t="s">
        <v>34460</v>
      </c>
      <c r="AC17" s="173" t="s">
        <v>34460</v>
      </c>
      <c r="AD17" s="173" t="s">
        <v>34460</v>
      </c>
      <c r="AE17" s="173" t="s">
        <v>34460</v>
      </c>
      <c r="AF17" s="173" t="s">
        <v>34460</v>
      </c>
      <c r="AG17" s="173" t="s">
        <v>34460</v>
      </c>
      <c r="AH17" s="173" t="s">
        <v>34460</v>
      </c>
      <c r="AI17" s="173" t="s">
        <v>34460</v>
      </c>
      <c r="AJ17" s="173" t="s">
        <v>34460</v>
      </c>
      <c r="AK17" s="173" t="s">
        <v>34460</v>
      </c>
      <c r="AL17" s="173" t="s">
        <v>34460</v>
      </c>
      <c r="AM17" s="173" t="s">
        <v>34460</v>
      </c>
      <c r="AN17" s="173" t="s">
        <v>34460</v>
      </c>
      <c r="AO17" s="173" t="s">
        <v>34460</v>
      </c>
      <c r="AP17" s="173" t="s">
        <v>34460</v>
      </c>
      <c r="AQ17" s="173" t="s">
        <v>34460</v>
      </c>
      <c r="AR17" s="173" t="s">
        <v>34460</v>
      </c>
      <c r="AS17" s="173" t="s">
        <v>34460</v>
      </c>
      <c r="AT17" s="173" t="s">
        <v>34460</v>
      </c>
      <c r="AU17" s="173" t="s">
        <v>34460</v>
      </c>
      <c r="AV17" s="173" t="s">
        <v>34460</v>
      </c>
      <c r="AW17" s="173" t="s">
        <v>34460</v>
      </c>
      <c r="AX17" s="173" t="s">
        <v>34460</v>
      </c>
      <c r="AY17" s="173" t="s">
        <v>34460</v>
      </c>
      <c r="AZ17" s="173" t="s">
        <v>34460</v>
      </c>
      <c r="BA17" s="137" t="s">
        <v>34460</v>
      </c>
      <c r="BB17" s="137" t="s">
        <v>34460</v>
      </c>
      <c r="BC17" s="137" t="s">
        <v>34460</v>
      </c>
      <c r="BE17" s="20" cm="1">
        <f t="array" aca="1" ref="BE17" ca="1">ROW(INDIRECT("Formular!"&amp;G17))</f>
        <v>19</v>
      </c>
      <c r="BF17" s="20" cm="1">
        <f t="array" aca="1" ref="BF17" ca="1">COLUMN(INDIRECT("Formular!"&amp;G17))</f>
        <v>8</v>
      </c>
      <c r="BG17" s="20" t="str">
        <f t="shared" ca="1" si="0"/>
        <v>$H$19</v>
      </c>
      <c r="BH17" s="214" t="str" cm="1">
        <f t="array" aca="1" ref="BH17" ca="1">HYPERLINK("#"&amp;CELL("Adresse",INDIRECT("Formular!"&amp;G17)),"X")</f>
        <v>X</v>
      </c>
    </row>
    <row r="18" spans="1:60" x14ac:dyDescent="0.3">
      <c r="A18" s="105"/>
      <c r="B18" s="137">
        <v>16</v>
      </c>
      <c r="C18" s="137" t="s">
        <v>34297</v>
      </c>
      <c r="D18" s="109" cm="1">
        <f t="array" aca="1" ref="D18" ca="1">ROW(INDIRECT("Formular!"&amp;G18))</f>
        <v>19</v>
      </c>
      <c r="E18" s="109" cm="1">
        <f t="array" aca="1" ref="E18" ca="1">COLUMN(INDIRECT("Formular!"&amp;G18))</f>
        <v>16</v>
      </c>
      <c r="F18" s="221" t="str" cm="1">
        <f t="array" aca="1" ref="F18" ca="1">HYPERLINK("#"&amp;CELL("Address",INDIRECT("Formular!"&amp;G18)),ADDRESS(D18,E18))</f>
        <v>$P$19</v>
      </c>
      <c r="G18" s="109" t="s">
        <v>237</v>
      </c>
      <c r="H18" s="109"/>
      <c r="I18" s="235" t="s">
        <v>41405</v>
      </c>
      <c r="J18" s="137" t="s">
        <v>41406</v>
      </c>
      <c r="K18" s="137"/>
      <c r="L18" s="137"/>
      <c r="M18" s="137"/>
      <c r="N18" s="137" t="s">
        <v>41377</v>
      </c>
      <c r="O18" s="137" t="s">
        <v>41378</v>
      </c>
      <c r="P18" s="137" t="s">
        <v>41407</v>
      </c>
      <c r="Q18" s="295" t="s">
        <v>34922</v>
      </c>
      <c r="R18" s="143" t="s">
        <v>34460</v>
      </c>
      <c r="S18" s="143" t="s">
        <v>34460</v>
      </c>
      <c r="T18" s="143" t="s">
        <v>34460</v>
      </c>
      <c r="U18" s="143" t="s">
        <v>34460</v>
      </c>
      <c r="V18" s="143" t="s">
        <v>34460</v>
      </c>
      <c r="W18" s="172" t="s">
        <v>34460</v>
      </c>
      <c r="X18" s="172" t="s">
        <v>34460</v>
      </c>
      <c r="Y18" s="173" t="s">
        <v>34460</v>
      </c>
      <c r="Z18" s="173" t="s">
        <v>34460</v>
      </c>
      <c r="AA18" s="173" t="s">
        <v>34460</v>
      </c>
      <c r="AB18" s="173" t="s">
        <v>34460</v>
      </c>
      <c r="AC18" s="173" t="s">
        <v>34460</v>
      </c>
      <c r="AD18" s="173" t="s">
        <v>34460</v>
      </c>
      <c r="AE18" s="173" t="s">
        <v>34460</v>
      </c>
      <c r="AF18" s="173" t="s">
        <v>34460</v>
      </c>
      <c r="AG18" s="173" t="s">
        <v>34460</v>
      </c>
      <c r="AH18" s="173" t="s">
        <v>34460</v>
      </c>
      <c r="AI18" s="173" t="s">
        <v>34460</v>
      </c>
      <c r="AJ18" s="173" t="s">
        <v>34460</v>
      </c>
      <c r="AK18" s="173" t="s">
        <v>34460</v>
      </c>
      <c r="AL18" s="173" t="s">
        <v>34460</v>
      </c>
      <c r="AM18" s="173" t="s">
        <v>34460</v>
      </c>
      <c r="AN18" s="173" t="s">
        <v>34460</v>
      </c>
      <c r="AO18" s="173" t="s">
        <v>34460</v>
      </c>
      <c r="AP18" s="173" t="s">
        <v>34460</v>
      </c>
      <c r="AQ18" s="173" t="s">
        <v>34460</v>
      </c>
      <c r="AR18" s="173" t="s">
        <v>34460</v>
      </c>
      <c r="AS18" s="173" t="s">
        <v>34460</v>
      </c>
      <c r="AT18" s="173" t="s">
        <v>34460</v>
      </c>
      <c r="AU18" s="173" t="s">
        <v>34460</v>
      </c>
      <c r="AV18" s="173" t="s">
        <v>34460</v>
      </c>
      <c r="AW18" s="173" t="s">
        <v>34460</v>
      </c>
      <c r="AX18" s="173" t="s">
        <v>34460</v>
      </c>
      <c r="AY18" s="173" t="s">
        <v>34460</v>
      </c>
      <c r="AZ18" s="173" t="s">
        <v>34460</v>
      </c>
      <c r="BA18" s="137" t="s">
        <v>34460</v>
      </c>
      <c r="BB18" s="137" t="s">
        <v>34460</v>
      </c>
      <c r="BC18" s="137" t="s">
        <v>34460</v>
      </c>
      <c r="BE18" s="20" cm="1">
        <f t="array" aca="1" ref="BE18" ca="1">ROW(INDIRECT("Formular!"&amp;G18))</f>
        <v>19</v>
      </c>
      <c r="BF18" s="20" cm="1">
        <f t="array" aca="1" ref="BF18" ca="1">COLUMN(INDIRECT("Formular!"&amp;G18))</f>
        <v>16</v>
      </c>
      <c r="BG18" s="20" t="str">
        <f t="shared" ca="1" si="0"/>
        <v>$P$19</v>
      </c>
      <c r="BH18" s="214" t="str" cm="1">
        <f t="array" aca="1" ref="BH18" ca="1">HYPERLINK("#"&amp;CELL("Adresse",INDIRECT("Formular!"&amp;G18)),"X")</f>
        <v>X</v>
      </c>
    </row>
    <row r="19" spans="1:60" x14ac:dyDescent="0.3">
      <c r="A19" s="105"/>
      <c r="B19" s="137">
        <v>17</v>
      </c>
      <c r="C19" s="137" t="s">
        <v>41408</v>
      </c>
      <c r="D19" s="109" cm="1">
        <f t="array" aca="1" ref="D19" ca="1">ROW(INDIRECT("Formular!"&amp;G19))</f>
        <v>21</v>
      </c>
      <c r="E19" s="109" cm="1">
        <f t="array" aca="1" ref="E19" ca="1">COLUMN(INDIRECT("Formular!"&amp;G19))</f>
        <v>4</v>
      </c>
      <c r="F19" s="221" t="str" cm="1">
        <f t="array" aca="1" ref="F19" ca="1">HYPERLINK("#"&amp;CELL("Address",INDIRECT("Formular!"&amp;G19)),ADDRESS(D19,E19))</f>
        <v>$D$21</v>
      </c>
      <c r="G19" s="109" t="s">
        <v>238</v>
      </c>
      <c r="H19" s="109"/>
      <c r="I19" s="109"/>
      <c r="J19" s="137" t="s">
        <v>41409</v>
      </c>
      <c r="K19" s="137"/>
      <c r="L19" s="137"/>
      <c r="M19" s="137"/>
      <c r="N19" s="137" t="s">
        <v>41377</v>
      </c>
      <c r="O19" s="137" t="s">
        <v>41378</v>
      </c>
      <c r="P19" s="137"/>
      <c r="Q19" s="295" t="s">
        <v>34922</v>
      </c>
      <c r="R19" s="143" t="s">
        <v>34460</v>
      </c>
      <c r="S19" s="143" t="s">
        <v>34460</v>
      </c>
      <c r="T19" s="143" t="s">
        <v>34460</v>
      </c>
      <c r="U19" s="143" t="s">
        <v>34460</v>
      </c>
      <c r="V19" s="143" t="s">
        <v>34460</v>
      </c>
      <c r="W19" s="172" t="s">
        <v>34460</v>
      </c>
      <c r="X19" s="172" t="s">
        <v>34460</v>
      </c>
      <c r="Y19" s="173" t="s">
        <v>34460</v>
      </c>
      <c r="Z19" s="173" t="s">
        <v>34460</v>
      </c>
      <c r="AA19" s="173" t="s">
        <v>34460</v>
      </c>
      <c r="AB19" s="173" t="s">
        <v>34460</v>
      </c>
      <c r="AC19" s="173" t="s">
        <v>34460</v>
      </c>
      <c r="AD19" s="173" t="s">
        <v>34460</v>
      </c>
      <c r="AE19" s="173" t="s">
        <v>34460</v>
      </c>
      <c r="AF19" s="173" t="s">
        <v>34460</v>
      </c>
      <c r="AG19" s="173" t="s">
        <v>34460</v>
      </c>
      <c r="AH19" s="173" t="s">
        <v>34460</v>
      </c>
      <c r="AI19" s="173" t="s">
        <v>34460</v>
      </c>
      <c r="AJ19" s="173" t="s">
        <v>34460</v>
      </c>
      <c r="AK19" s="173" t="s">
        <v>34460</v>
      </c>
      <c r="AL19" s="173" t="s">
        <v>34460</v>
      </c>
      <c r="AM19" s="173"/>
      <c r="AN19" s="173" t="s">
        <v>34460</v>
      </c>
      <c r="AO19" s="173" t="s">
        <v>34460</v>
      </c>
      <c r="AP19" s="173" t="s">
        <v>34460</v>
      </c>
      <c r="AQ19" s="173" t="s">
        <v>34460</v>
      </c>
      <c r="AR19" s="173" t="s">
        <v>34460</v>
      </c>
      <c r="AS19" s="173"/>
      <c r="AT19" s="173" t="s">
        <v>34460</v>
      </c>
      <c r="AU19" s="173" t="s">
        <v>34460</v>
      </c>
      <c r="AV19" s="173" t="s">
        <v>34460</v>
      </c>
      <c r="AW19" s="173" t="s">
        <v>34460</v>
      </c>
      <c r="AX19" s="173" t="s">
        <v>34460</v>
      </c>
      <c r="AY19" s="173" t="s">
        <v>34460</v>
      </c>
      <c r="AZ19" s="173" t="s">
        <v>34460</v>
      </c>
      <c r="BA19" s="137" t="s">
        <v>34460</v>
      </c>
      <c r="BB19" s="137" t="s">
        <v>34460</v>
      </c>
      <c r="BC19" s="137"/>
      <c r="BE19" s="20" cm="1">
        <f t="array" aca="1" ref="BE19" ca="1">ROW(INDIRECT("Formular!"&amp;G19))</f>
        <v>21</v>
      </c>
      <c r="BF19" s="20" cm="1">
        <f t="array" aca="1" ref="BF19" ca="1">COLUMN(INDIRECT("Formular!"&amp;G19))</f>
        <v>4</v>
      </c>
      <c r="BG19" s="20" t="str">
        <f t="shared" ca="1" si="0"/>
        <v>$D$21</v>
      </c>
      <c r="BH19" s="214" t="str" cm="1">
        <f t="array" aca="1" ref="BH19" ca="1">HYPERLINK("#"&amp;CELL("Adresse",INDIRECT("Formular!"&amp;G19)),"X")</f>
        <v>X</v>
      </c>
    </row>
    <row r="20" spans="1:60" x14ac:dyDescent="0.3">
      <c r="A20" s="105"/>
      <c r="B20" s="137">
        <v>18</v>
      </c>
      <c r="C20" s="137" t="s">
        <v>41410</v>
      </c>
      <c r="D20" s="109" cm="1">
        <f t="array" aca="1" ref="D20" ca="1">ROW(INDIRECT("Formular!"&amp;G20))</f>
        <v>21</v>
      </c>
      <c r="E20" s="109" cm="1">
        <f t="array" aca="1" ref="E20" ca="1">COLUMN(INDIRECT("Formular!"&amp;G20))</f>
        <v>10</v>
      </c>
      <c r="F20" s="221" t="str" cm="1">
        <f t="array" aca="1" ref="F20" ca="1">HYPERLINK("#"&amp;CELL("Address",INDIRECT("Formular!"&amp;G20)),ADDRESS(D20,E20))</f>
        <v>$J$21</v>
      </c>
      <c r="G20" s="109" t="s">
        <v>239</v>
      </c>
      <c r="H20" s="109"/>
      <c r="I20" s="109"/>
      <c r="J20" s="137" t="s">
        <v>41411</v>
      </c>
      <c r="K20" s="137"/>
      <c r="L20" s="137"/>
      <c r="M20" s="137"/>
      <c r="N20" s="137" t="s">
        <v>41377</v>
      </c>
      <c r="O20" s="137" t="s">
        <v>41378</v>
      </c>
      <c r="P20" s="137"/>
      <c r="Q20" s="295" t="s">
        <v>34922</v>
      </c>
      <c r="R20" s="143" t="s">
        <v>34460</v>
      </c>
      <c r="S20" s="143" t="s">
        <v>34460</v>
      </c>
      <c r="T20" s="143" t="s">
        <v>34460</v>
      </c>
      <c r="U20" s="143" t="s">
        <v>34460</v>
      </c>
      <c r="V20" s="143" t="s">
        <v>34460</v>
      </c>
      <c r="W20" s="172" t="s">
        <v>34460</v>
      </c>
      <c r="X20" s="172" t="s">
        <v>34460</v>
      </c>
      <c r="Y20" s="173" t="s">
        <v>34460</v>
      </c>
      <c r="Z20" s="173" t="s">
        <v>34460</v>
      </c>
      <c r="AA20" s="173" t="s">
        <v>34460</v>
      </c>
      <c r="AB20" s="173" t="s">
        <v>34460</v>
      </c>
      <c r="AC20" s="173" t="s">
        <v>34460</v>
      </c>
      <c r="AD20" s="173" t="s">
        <v>34460</v>
      </c>
      <c r="AE20" s="173" t="s">
        <v>34460</v>
      </c>
      <c r="AF20" s="173" t="s">
        <v>34460</v>
      </c>
      <c r="AG20" s="173" t="s">
        <v>34460</v>
      </c>
      <c r="AH20" s="173" t="s">
        <v>34460</v>
      </c>
      <c r="AI20" s="173" t="s">
        <v>34460</v>
      </c>
      <c r="AJ20" s="173" t="s">
        <v>34460</v>
      </c>
      <c r="AK20" s="173" t="s">
        <v>34460</v>
      </c>
      <c r="AL20" s="173" t="s">
        <v>34460</v>
      </c>
      <c r="AM20" s="173"/>
      <c r="AN20" s="173" t="s">
        <v>34460</v>
      </c>
      <c r="AO20" s="173" t="s">
        <v>34460</v>
      </c>
      <c r="AP20" s="173" t="s">
        <v>34460</v>
      </c>
      <c r="AQ20" s="173" t="s">
        <v>34460</v>
      </c>
      <c r="AR20" s="173" t="s">
        <v>34460</v>
      </c>
      <c r="AS20" s="173"/>
      <c r="AT20" s="173" t="s">
        <v>34460</v>
      </c>
      <c r="AU20" s="173" t="s">
        <v>34460</v>
      </c>
      <c r="AV20" s="173" t="s">
        <v>34460</v>
      </c>
      <c r="AW20" s="173" t="s">
        <v>34460</v>
      </c>
      <c r="AX20" s="173" t="s">
        <v>34460</v>
      </c>
      <c r="AY20" s="173" t="s">
        <v>34460</v>
      </c>
      <c r="AZ20" s="173" t="s">
        <v>34460</v>
      </c>
      <c r="BA20" s="137" t="s">
        <v>34460</v>
      </c>
      <c r="BB20" s="137" t="s">
        <v>34460</v>
      </c>
      <c r="BC20" s="137"/>
      <c r="BE20" s="20" cm="1">
        <f t="array" aca="1" ref="BE20" ca="1">ROW(INDIRECT("Formular!"&amp;G20))</f>
        <v>21</v>
      </c>
      <c r="BF20" s="20" cm="1">
        <f t="array" aca="1" ref="BF20" ca="1">COLUMN(INDIRECT("Formular!"&amp;G20))</f>
        <v>10</v>
      </c>
      <c r="BG20" s="20" t="str">
        <f t="shared" ca="1" si="0"/>
        <v>$J$21</v>
      </c>
      <c r="BH20" s="214" t="str" cm="1">
        <f t="array" aca="1" ref="BH20" ca="1">HYPERLINK("#"&amp;CELL("Adresse",INDIRECT("Formular!"&amp;G20)),"X")</f>
        <v>X</v>
      </c>
    </row>
    <row r="21" spans="1:60" x14ac:dyDescent="0.3">
      <c r="A21" s="105"/>
      <c r="B21" s="137">
        <v>19</v>
      </c>
      <c r="C21" s="282" t="s">
        <v>41412</v>
      </c>
      <c r="D21" s="282" cm="1">
        <f t="array" aca="1" ref="D21" ca="1">ROW(INDIRECT("Formular!"&amp;G21))</f>
        <v>25</v>
      </c>
      <c r="E21" s="282" cm="1">
        <f t="array" aca="1" ref="E21" ca="1">COLUMN(INDIRECT("Formular!"&amp;G21))</f>
        <v>2</v>
      </c>
      <c r="F21" s="221" t="str" cm="1">
        <f t="array" aca="1" ref="F21" ca="1">HYPERLINK("#"&amp;CELL("Address",INDIRECT("Formular!"&amp;G21)),ADDRESS(D21,E21))</f>
        <v>$B$25</v>
      </c>
      <c r="G21" s="109" t="s">
        <v>41413</v>
      </c>
      <c r="H21" s="109" t="s">
        <v>41375</v>
      </c>
      <c r="I21" s="109"/>
      <c r="J21" s="137" t="s">
        <v>41414</v>
      </c>
      <c r="K21" s="137"/>
      <c r="L21" s="137"/>
      <c r="M21" s="137"/>
      <c r="N21" s="137" t="s">
        <v>41415</v>
      </c>
      <c r="O21" s="137" t="s">
        <v>41416</v>
      </c>
      <c r="P21" s="137" t="s">
        <v>41417</v>
      </c>
      <c r="Q21" s="295" t="s">
        <v>34922</v>
      </c>
      <c r="R21" s="143" t="s">
        <v>34460</v>
      </c>
      <c r="S21" s="143" t="s">
        <v>34460</v>
      </c>
      <c r="T21" s="143" t="s">
        <v>34460</v>
      </c>
      <c r="U21" s="143" t="s">
        <v>34460</v>
      </c>
      <c r="V21" s="143" t="s">
        <v>34460</v>
      </c>
      <c r="W21" s="172" t="s">
        <v>34460</v>
      </c>
      <c r="X21" s="172" t="s">
        <v>34460</v>
      </c>
      <c r="Y21" s="173" t="s">
        <v>34460</v>
      </c>
      <c r="Z21" s="173" t="s">
        <v>34460</v>
      </c>
      <c r="AA21" s="173" t="s">
        <v>34460</v>
      </c>
      <c r="AB21" s="173" t="s">
        <v>34460</v>
      </c>
      <c r="AC21" s="173" t="s">
        <v>34460</v>
      </c>
      <c r="AD21" s="173" t="s">
        <v>34460</v>
      </c>
      <c r="AE21" s="173" t="s">
        <v>34460</v>
      </c>
      <c r="AF21" s="173" t="s">
        <v>34460</v>
      </c>
      <c r="AG21" s="173" t="s">
        <v>34460</v>
      </c>
      <c r="AH21" s="173" t="s">
        <v>34460</v>
      </c>
      <c r="AI21" s="173" t="s">
        <v>34460</v>
      </c>
      <c r="AJ21" s="173" t="s">
        <v>34460</v>
      </c>
      <c r="AK21" s="173" t="s">
        <v>34460</v>
      </c>
      <c r="AL21" s="173" t="s">
        <v>34460</v>
      </c>
      <c r="AM21" s="173" t="s">
        <v>34460</v>
      </c>
      <c r="AN21" s="173" t="s">
        <v>34460</v>
      </c>
      <c r="AO21" s="173" t="s">
        <v>34460</v>
      </c>
      <c r="AP21" s="173" t="s">
        <v>34460</v>
      </c>
      <c r="AQ21" s="173" t="s">
        <v>34460</v>
      </c>
      <c r="AR21" s="173" t="s">
        <v>34460</v>
      </c>
      <c r="AS21" s="173" t="s">
        <v>34460</v>
      </c>
      <c r="AT21" s="173" t="s">
        <v>34460</v>
      </c>
      <c r="AU21" s="173" t="s">
        <v>34460</v>
      </c>
      <c r="AV21" s="173" t="s">
        <v>34460</v>
      </c>
      <c r="AW21" s="173" t="s">
        <v>34460</v>
      </c>
      <c r="AX21" s="173" t="s">
        <v>34460</v>
      </c>
      <c r="AY21" s="173" t="s">
        <v>34460</v>
      </c>
      <c r="AZ21" s="173" t="s">
        <v>34460</v>
      </c>
      <c r="BA21" s="137" t="s">
        <v>34460</v>
      </c>
      <c r="BB21" s="137" t="s">
        <v>34460</v>
      </c>
      <c r="BC21" s="137"/>
      <c r="BE21" s="20" cm="1">
        <f t="array" aca="1" ref="BE21" ca="1">ROW(INDIRECT("Formular!"&amp;G21))</f>
        <v>25</v>
      </c>
      <c r="BF21" s="20" cm="1">
        <f t="array" aca="1" ref="BF21" ca="1">COLUMN(INDIRECT("Formular!"&amp;G21))</f>
        <v>2</v>
      </c>
      <c r="BG21" s="20" t="str">
        <f t="shared" ca="1" si="0"/>
        <v>$B$25</v>
      </c>
      <c r="BH21" s="214" t="str" cm="1">
        <f t="array" aca="1" ref="BH21" ca="1">HYPERLINK("#"&amp;CELL("Adresse",INDIRECT("Formular!"&amp;G21)),"X")</f>
        <v>X</v>
      </c>
    </row>
    <row r="22" spans="1:60" x14ac:dyDescent="0.3">
      <c r="A22" s="105"/>
      <c r="B22" s="137">
        <v>20</v>
      </c>
      <c r="C22" s="137" t="s">
        <v>41418</v>
      </c>
      <c r="D22" s="109" cm="1">
        <f t="array" aca="1" ref="D22" ca="1">ROW(INDIRECT("Formular!"&amp;G22))</f>
        <v>27</v>
      </c>
      <c r="E22" s="109" cm="1">
        <f t="array" aca="1" ref="E22" ca="1">COLUMN(INDIRECT("Formular!"&amp;G22))</f>
        <v>4</v>
      </c>
      <c r="F22" s="221" t="str" cm="1">
        <f t="array" aca="1" ref="F22" ca="1">HYPERLINK("#"&amp;CELL("Address",INDIRECT("Formular!"&amp;G22)),ADDRESS(D22,E22))</f>
        <v>$D$27</v>
      </c>
      <c r="G22" s="109" t="s">
        <v>798</v>
      </c>
      <c r="H22" s="109"/>
      <c r="I22" s="109"/>
      <c r="J22" s="137" t="s">
        <v>41419</v>
      </c>
      <c r="K22" s="137"/>
      <c r="L22" s="137"/>
      <c r="M22" s="137"/>
      <c r="N22" s="137" t="s">
        <v>41415</v>
      </c>
      <c r="O22" s="137" t="s">
        <v>41416</v>
      </c>
      <c r="P22" s="137"/>
      <c r="Q22" s="295" t="s">
        <v>34922</v>
      </c>
      <c r="R22" s="143" t="s">
        <v>34460</v>
      </c>
      <c r="S22" s="143" t="s">
        <v>34460</v>
      </c>
      <c r="T22" s="143" t="s">
        <v>34460</v>
      </c>
      <c r="U22" s="143" t="s">
        <v>34460</v>
      </c>
      <c r="V22" s="143" t="s">
        <v>34460</v>
      </c>
      <c r="W22" s="172" t="s">
        <v>34460</v>
      </c>
      <c r="X22" s="172" t="s">
        <v>34460</v>
      </c>
      <c r="Y22" s="173" t="s">
        <v>34460</v>
      </c>
      <c r="Z22" s="173" t="s">
        <v>34460</v>
      </c>
      <c r="AA22" s="173" t="s">
        <v>34460</v>
      </c>
      <c r="AB22" s="173" t="s">
        <v>34460</v>
      </c>
      <c r="AC22" s="173" t="s">
        <v>34460</v>
      </c>
      <c r="AD22" s="173" t="s">
        <v>34460</v>
      </c>
      <c r="AE22" s="173" t="s">
        <v>34460</v>
      </c>
      <c r="AF22" s="173" t="s">
        <v>34460</v>
      </c>
      <c r="AG22" s="173" t="s">
        <v>34460</v>
      </c>
      <c r="AH22" s="173" t="s">
        <v>34460</v>
      </c>
      <c r="AI22" s="173" t="s">
        <v>34460</v>
      </c>
      <c r="AJ22" s="173" t="s">
        <v>34460</v>
      </c>
      <c r="AK22" s="173" t="s">
        <v>34460</v>
      </c>
      <c r="AL22" s="173" t="s">
        <v>34460</v>
      </c>
      <c r="AM22" s="173" t="s">
        <v>34460</v>
      </c>
      <c r="AN22" s="173" t="s">
        <v>34460</v>
      </c>
      <c r="AO22" s="173" t="s">
        <v>34460</v>
      </c>
      <c r="AP22" s="173" t="s">
        <v>34460</v>
      </c>
      <c r="AQ22" s="173" t="s">
        <v>34460</v>
      </c>
      <c r="AR22" s="173" t="s">
        <v>34460</v>
      </c>
      <c r="AS22" s="173" t="s">
        <v>34460</v>
      </c>
      <c r="AT22" s="173" t="s">
        <v>34460</v>
      </c>
      <c r="AU22" s="173" t="s">
        <v>34460</v>
      </c>
      <c r="AV22" s="173" t="s">
        <v>34460</v>
      </c>
      <c r="AW22" s="173" t="s">
        <v>34460</v>
      </c>
      <c r="AX22" s="173" t="s">
        <v>34460</v>
      </c>
      <c r="AY22" s="173" t="s">
        <v>34460</v>
      </c>
      <c r="AZ22" s="173" t="s">
        <v>34460</v>
      </c>
      <c r="BA22" s="137" t="s">
        <v>34460</v>
      </c>
      <c r="BB22" s="137" t="s">
        <v>34460</v>
      </c>
      <c r="BC22" s="137"/>
      <c r="BE22" s="20" cm="1">
        <f t="array" aca="1" ref="BE22" ca="1">ROW(INDIRECT("Formular!"&amp;G22))</f>
        <v>27</v>
      </c>
      <c r="BF22" s="20" cm="1">
        <f t="array" aca="1" ref="BF22" ca="1">COLUMN(INDIRECT("Formular!"&amp;G22))</f>
        <v>4</v>
      </c>
      <c r="BG22" s="20" t="str">
        <f t="shared" ca="1" si="0"/>
        <v>$D$27</v>
      </c>
      <c r="BH22" s="214" t="str" cm="1">
        <f t="array" aca="1" ref="BH22" ca="1">HYPERLINK("#"&amp;CELL("Adresse",INDIRECT("Formular!"&amp;G22)),"X")</f>
        <v>X</v>
      </c>
    </row>
    <row r="23" spans="1:60" x14ac:dyDescent="0.3">
      <c r="A23" s="105"/>
      <c r="B23" s="137">
        <v>21</v>
      </c>
      <c r="C23" s="137" t="s">
        <v>41420</v>
      </c>
      <c r="D23" s="109" cm="1">
        <f t="array" aca="1" ref="D23" ca="1">ROW(INDIRECT("Formular!"&amp;G23))</f>
        <v>27</v>
      </c>
      <c r="E23" s="109" cm="1">
        <f t="array" aca="1" ref="E23" ca="1">COLUMN(INDIRECT("Formular!"&amp;G23))</f>
        <v>10</v>
      </c>
      <c r="F23" s="221" t="str" cm="1">
        <f t="array" aca="1" ref="F23" ca="1">HYPERLINK("#"&amp;CELL("Address",INDIRECT("Formular!"&amp;G23)),ADDRESS(D23,E23))</f>
        <v>$J$27</v>
      </c>
      <c r="G23" s="109" t="s">
        <v>797</v>
      </c>
      <c r="H23" s="109"/>
      <c r="I23" s="109"/>
      <c r="J23" s="137" t="s">
        <v>41420</v>
      </c>
      <c r="K23" s="137"/>
      <c r="L23" s="137"/>
      <c r="M23" s="137"/>
      <c r="N23" s="137" t="s">
        <v>41415</v>
      </c>
      <c r="O23" s="137" t="s">
        <v>41416</v>
      </c>
      <c r="P23" s="137"/>
      <c r="Q23" s="295" t="s">
        <v>34922</v>
      </c>
      <c r="R23" s="143" t="s">
        <v>34460</v>
      </c>
      <c r="S23" s="143" t="s">
        <v>34460</v>
      </c>
      <c r="T23" s="143" t="s">
        <v>34460</v>
      </c>
      <c r="U23" s="143" t="s">
        <v>34460</v>
      </c>
      <c r="V23" s="143" t="s">
        <v>34460</v>
      </c>
      <c r="W23" s="172" t="s">
        <v>34460</v>
      </c>
      <c r="X23" s="172" t="s">
        <v>34460</v>
      </c>
      <c r="Y23" s="173" t="s">
        <v>34460</v>
      </c>
      <c r="Z23" s="173" t="s">
        <v>34460</v>
      </c>
      <c r="AA23" s="173" t="s">
        <v>34460</v>
      </c>
      <c r="AB23" s="173" t="s">
        <v>34460</v>
      </c>
      <c r="AC23" s="173" t="s">
        <v>34460</v>
      </c>
      <c r="AD23" s="173" t="s">
        <v>34460</v>
      </c>
      <c r="AE23" s="173" t="s">
        <v>34460</v>
      </c>
      <c r="AF23" s="173" t="s">
        <v>34460</v>
      </c>
      <c r="AG23" s="173" t="s">
        <v>34460</v>
      </c>
      <c r="AH23" s="173" t="s">
        <v>34460</v>
      </c>
      <c r="AI23" s="173" t="s">
        <v>34460</v>
      </c>
      <c r="AJ23" s="173" t="s">
        <v>34460</v>
      </c>
      <c r="AK23" s="173" t="s">
        <v>34460</v>
      </c>
      <c r="AL23" s="173" t="s">
        <v>34460</v>
      </c>
      <c r="AM23" s="173" t="s">
        <v>34460</v>
      </c>
      <c r="AN23" s="173" t="s">
        <v>34460</v>
      </c>
      <c r="AO23" s="173" t="s">
        <v>34460</v>
      </c>
      <c r="AP23" s="173" t="s">
        <v>34460</v>
      </c>
      <c r="AQ23" s="173" t="s">
        <v>34460</v>
      </c>
      <c r="AR23" s="173" t="s">
        <v>34460</v>
      </c>
      <c r="AS23" s="173" t="s">
        <v>34460</v>
      </c>
      <c r="AT23" s="173" t="s">
        <v>34460</v>
      </c>
      <c r="AU23" s="173" t="s">
        <v>34460</v>
      </c>
      <c r="AV23" s="173" t="s">
        <v>34460</v>
      </c>
      <c r="AW23" s="173" t="s">
        <v>34460</v>
      </c>
      <c r="AX23" s="173" t="s">
        <v>34460</v>
      </c>
      <c r="AY23" s="173" t="s">
        <v>34460</v>
      </c>
      <c r="AZ23" s="173" t="s">
        <v>34460</v>
      </c>
      <c r="BA23" s="137" t="s">
        <v>34460</v>
      </c>
      <c r="BB23" s="137" t="s">
        <v>34460</v>
      </c>
      <c r="BC23" s="137"/>
      <c r="BE23" s="20" cm="1">
        <f t="array" aca="1" ref="BE23" ca="1">ROW(INDIRECT("Formular!"&amp;G23))</f>
        <v>27</v>
      </c>
      <c r="BF23" s="20" cm="1">
        <f t="array" aca="1" ref="BF23" ca="1">COLUMN(INDIRECT("Formular!"&amp;G23))</f>
        <v>10</v>
      </c>
      <c r="BG23" s="20" t="str">
        <f t="shared" ca="1" si="0"/>
        <v>$J$27</v>
      </c>
      <c r="BH23" s="214" t="str" cm="1">
        <f t="array" aca="1" ref="BH23" ca="1">HYPERLINK("#"&amp;CELL("Adresse",INDIRECT("Formular!"&amp;G23)),"X")</f>
        <v>X</v>
      </c>
    </row>
    <row r="24" spans="1:60" x14ac:dyDescent="0.3">
      <c r="A24" s="105"/>
      <c r="B24" s="137">
        <v>22</v>
      </c>
      <c r="C24" s="137" t="s">
        <v>41421</v>
      </c>
      <c r="D24" s="109" cm="1">
        <f t="array" aca="1" ref="D24" ca="1">ROW(INDIRECT("Formular!"&amp;G24))</f>
        <v>27</v>
      </c>
      <c r="E24" s="109" cm="1">
        <f t="array" aca="1" ref="E24" ca="1">COLUMN(INDIRECT("Formular!"&amp;G24))</f>
        <v>16</v>
      </c>
      <c r="F24" s="221" t="str" cm="1">
        <f t="array" aca="1" ref="F24" ca="1">HYPERLINK("#"&amp;CELL("Address",INDIRECT("Formular!"&amp;G24)),ADDRESS(D24,E24))</f>
        <v>$P$27</v>
      </c>
      <c r="G24" s="109" t="s">
        <v>252</v>
      </c>
      <c r="H24" s="109"/>
      <c r="I24" s="235" t="s">
        <v>41422</v>
      </c>
      <c r="J24" s="137" t="s">
        <v>41423</v>
      </c>
      <c r="K24" s="137"/>
      <c r="L24" s="137"/>
      <c r="M24" s="137"/>
      <c r="N24" s="137" t="s">
        <v>41415</v>
      </c>
      <c r="O24" s="137" t="s">
        <v>41416</v>
      </c>
      <c r="P24" s="137" t="s">
        <v>41424</v>
      </c>
      <c r="Q24" s="295" t="s">
        <v>41369</v>
      </c>
      <c r="R24" s="143" t="s">
        <v>34460</v>
      </c>
      <c r="S24" s="143" t="s">
        <v>34460</v>
      </c>
      <c r="T24" s="143" t="s">
        <v>34460</v>
      </c>
      <c r="U24" s="143" t="s">
        <v>34460</v>
      </c>
      <c r="V24" s="143" t="s">
        <v>34460</v>
      </c>
      <c r="W24" s="172" t="s">
        <v>34460</v>
      </c>
      <c r="X24" s="172" t="s">
        <v>34460</v>
      </c>
      <c r="Y24" s="173" t="s">
        <v>34460</v>
      </c>
      <c r="Z24" s="173" t="s">
        <v>34460</v>
      </c>
      <c r="AA24" s="173" t="s">
        <v>34460</v>
      </c>
      <c r="AB24" s="173" t="s">
        <v>34460</v>
      </c>
      <c r="AC24" s="173" t="s">
        <v>34460</v>
      </c>
      <c r="AD24" s="173" t="s">
        <v>34460</v>
      </c>
      <c r="AE24" s="173" t="s">
        <v>34460</v>
      </c>
      <c r="AF24" s="173" t="s">
        <v>34460</v>
      </c>
      <c r="AG24" s="173" t="s">
        <v>34460</v>
      </c>
      <c r="AH24" s="173" t="s">
        <v>34460</v>
      </c>
      <c r="AI24" s="173" t="s">
        <v>34460</v>
      </c>
      <c r="AJ24" s="173" t="s">
        <v>34460</v>
      </c>
      <c r="AK24" s="173" t="s">
        <v>34460</v>
      </c>
      <c r="AL24" s="173" t="s">
        <v>34460</v>
      </c>
      <c r="AM24" s="173" t="s">
        <v>34460</v>
      </c>
      <c r="AN24" s="173" t="s">
        <v>34460</v>
      </c>
      <c r="AO24" s="173" t="s">
        <v>34460</v>
      </c>
      <c r="AP24" s="173" t="s">
        <v>34460</v>
      </c>
      <c r="AQ24" s="173" t="s">
        <v>34460</v>
      </c>
      <c r="AR24" s="173" t="s">
        <v>34460</v>
      </c>
      <c r="AS24" s="173" t="s">
        <v>34460</v>
      </c>
      <c r="AT24" s="173" t="s">
        <v>34460</v>
      </c>
      <c r="AU24" s="173" t="s">
        <v>34460</v>
      </c>
      <c r="AV24" s="173" t="s">
        <v>34460</v>
      </c>
      <c r="AW24" s="173" t="s">
        <v>34460</v>
      </c>
      <c r="AX24" s="173" t="s">
        <v>34460</v>
      </c>
      <c r="AY24" s="173" t="s">
        <v>34460</v>
      </c>
      <c r="AZ24" s="173" t="s">
        <v>34460</v>
      </c>
      <c r="BA24" s="137" t="s">
        <v>34460</v>
      </c>
      <c r="BB24" s="137" t="s">
        <v>34460</v>
      </c>
      <c r="BC24" s="137"/>
      <c r="BE24" s="20" cm="1">
        <f t="array" aca="1" ref="BE24" ca="1">ROW(INDIRECT("Formular!"&amp;G24))</f>
        <v>27</v>
      </c>
      <c r="BF24" s="20" cm="1">
        <f t="array" aca="1" ref="BF24" ca="1">COLUMN(INDIRECT("Formular!"&amp;G24))</f>
        <v>16</v>
      </c>
      <c r="BG24" s="20" t="str">
        <f t="shared" ca="1" si="0"/>
        <v>$P$27</v>
      </c>
      <c r="BH24" s="214" t="str" cm="1">
        <f t="array" aca="1" ref="BH24" ca="1">HYPERLINK("#"&amp;CELL("Adresse",INDIRECT("Formular!"&amp;G24)),"X")</f>
        <v>X</v>
      </c>
    </row>
    <row r="25" spans="1:60" x14ac:dyDescent="0.3">
      <c r="A25" s="105"/>
      <c r="B25" s="137">
        <v>23</v>
      </c>
      <c r="C25" s="137" t="s">
        <v>41425</v>
      </c>
      <c r="D25" s="109" cm="1">
        <f t="array" aca="1" ref="D25" ca="1">ROW(INDIRECT("Formular!"&amp;G25))</f>
        <v>29</v>
      </c>
      <c r="E25" s="109" cm="1">
        <f t="array" aca="1" ref="E25" ca="1">COLUMN(INDIRECT("Formular!"&amp;G25))</f>
        <v>4</v>
      </c>
      <c r="F25" s="221" t="str" cm="1">
        <f t="array" aca="1" ref="F25" ca="1">HYPERLINK("#"&amp;CELL("Address",INDIRECT("Formular!"&amp;G25)),ADDRESS(D25,E25))</f>
        <v>$D$29</v>
      </c>
      <c r="G25" s="109" t="s">
        <v>253</v>
      </c>
      <c r="H25" s="109"/>
      <c r="I25" s="109"/>
      <c r="J25" s="137" t="s">
        <v>41426</v>
      </c>
      <c r="K25" s="137"/>
      <c r="L25" s="137"/>
      <c r="M25" s="137"/>
      <c r="N25" s="137" t="s">
        <v>41415</v>
      </c>
      <c r="O25" s="137" t="s">
        <v>41416</v>
      </c>
      <c r="P25" s="137"/>
      <c r="Q25" s="295" t="s">
        <v>34922</v>
      </c>
      <c r="R25" s="143" t="s">
        <v>34460</v>
      </c>
      <c r="S25" s="143" t="s">
        <v>34460</v>
      </c>
      <c r="T25" s="143" t="s">
        <v>34460</v>
      </c>
      <c r="U25" s="143" t="s">
        <v>34460</v>
      </c>
      <c r="V25" s="143" t="s">
        <v>34460</v>
      </c>
      <c r="W25" s="172" t="s">
        <v>34460</v>
      </c>
      <c r="X25" s="172" t="s">
        <v>34460</v>
      </c>
      <c r="Y25" s="173" t="s">
        <v>34460</v>
      </c>
      <c r="Z25" s="173" t="s">
        <v>34460</v>
      </c>
      <c r="AA25" s="173" t="s">
        <v>34460</v>
      </c>
      <c r="AB25" s="173" t="s">
        <v>34460</v>
      </c>
      <c r="AC25" s="173" t="s">
        <v>34460</v>
      </c>
      <c r="AD25" s="173" t="s">
        <v>34460</v>
      </c>
      <c r="AE25" s="173" t="s">
        <v>34460</v>
      </c>
      <c r="AF25" s="173" t="s">
        <v>34460</v>
      </c>
      <c r="AG25" s="173" t="s">
        <v>34460</v>
      </c>
      <c r="AH25" s="173" t="s">
        <v>34460</v>
      </c>
      <c r="AI25" s="173" t="s">
        <v>34460</v>
      </c>
      <c r="AJ25" s="173" t="s">
        <v>34460</v>
      </c>
      <c r="AK25" s="173" t="s">
        <v>34460</v>
      </c>
      <c r="AL25" s="173" t="s">
        <v>34460</v>
      </c>
      <c r="AM25" s="173" t="s">
        <v>34460</v>
      </c>
      <c r="AN25" s="173" t="s">
        <v>34460</v>
      </c>
      <c r="AO25" s="173" t="s">
        <v>34460</v>
      </c>
      <c r="AP25" s="173" t="s">
        <v>34460</v>
      </c>
      <c r="AQ25" s="173" t="s">
        <v>34460</v>
      </c>
      <c r="AR25" s="173" t="s">
        <v>34460</v>
      </c>
      <c r="AS25" s="173" t="s">
        <v>34460</v>
      </c>
      <c r="AT25" s="173" t="s">
        <v>34460</v>
      </c>
      <c r="AU25" s="173" t="s">
        <v>34460</v>
      </c>
      <c r="AV25" s="173" t="s">
        <v>34460</v>
      </c>
      <c r="AW25" s="173" t="s">
        <v>34460</v>
      </c>
      <c r="AX25" s="173" t="s">
        <v>34460</v>
      </c>
      <c r="AY25" s="173" t="s">
        <v>34460</v>
      </c>
      <c r="AZ25" s="173" t="s">
        <v>34460</v>
      </c>
      <c r="BA25" s="137" t="s">
        <v>34460</v>
      </c>
      <c r="BB25" s="137" t="s">
        <v>34460</v>
      </c>
      <c r="BC25" s="137"/>
      <c r="BE25" s="20" cm="1">
        <f t="array" aca="1" ref="BE25" ca="1">ROW(INDIRECT("Formular!"&amp;G25))</f>
        <v>29</v>
      </c>
      <c r="BF25" s="20" cm="1">
        <f t="array" aca="1" ref="BF25" ca="1">COLUMN(INDIRECT("Formular!"&amp;G25))</f>
        <v>4</v>
      </c>
      <c r="BG25" s="20" t="str">
        <f t="shared" ca="1" si="0"/>
        <v>$D$29</v>
      </c>
      <c r="BH25" s="214" t="str" cm="1">
        <f t="array" aca="1" ref="BH25" ca="1">HYPERLINK("#"&amp;CELL("Adresse",INDIRECT("Formular!"&amp;G25)),"X")</f>
        <v>X</v>
      </c>
    </row>
    <row r="26" spans="1:60" x14ac:dyDescent="0.3">
      <c r="A26" s="105"/>
      <c r="B26" s="137">
        <v>24</v>
      </c>
      <c r="C26" s="137"/>
      <c r="D26" s="109" cm="1">
        <f t="array" aca="1" ref="D26" ca="1">ROW(INDIRECT("Formular!"&amp;G26))</f>
        <v>29</v>
      </c>
      <c r="E26" s="109" cm="1">
        <f t="array" aca="1" ref="E26" ca="1">COLUMN(INDIRECT("Formular!"&amp;G26))</f>
        <v>13</v>
      </c>
      <c r="F26" s="221" t="str" cm="1">
        <f t="array" aca="1" ref="F26" ca="1">HYPERLINK("#"&amp;CELL("Address",INDIRECT("Formular!"&amp;G26)),ADDRESS(D26,E26))</f>
        <v>$M$29</v>
      </c>
      <c r="G26" s="109" t="s">
        <v>255</v>
      </c>
      <c r="H26" s="109"/>
      <c r="I26" s="235" t="s">
        <v>41405</v>
      </c>
      <c r="J26" s="137"/>
      <c r="K26" s="137"/>
      <c r="L26" s="137"/>
      <c r="M26" s="137"/>
      <c r="N26" s="137" t="s">
        <v>41415</v>
      </c>
      <c r="O26" s="137" t="s">
        <v>41416</v>
      </c>
      <c r="P26" s="137" t="s">
        <v>41427</v>
      </c>
      <c r="Q26" s="295" t="s">
        <v>34922</v>
      </c>
      <c r="R26" s="143" t="s">
        <v>34460</v>
      </c>
      <c r="S26" s="143" t="s">
        <v>34460</v>
      </c>
      <c r="T26" s="143" t="s">
        <v>34460</v>
      </c>
      <c r="U26" s="143" t="s">
        <v>34460</v>
      </c>
      <c r="V26" s="143" t="s">
        <v>34460</v>
      </c>
      <c r="W26" s="172" t="s">
        <v>34460</v>
      </c>
      <c r="X26" s="172" t="s">
        <v>34460</v>
      </c>
      <c r="Y26" s="173" t="s">
        <v>34460</v>
      </c>
      <c r="Z26" s="173" t="s">
        <v>34460</v>
      </c>
      <c r="AA26" s="173" t="s">
        <v>34460</v>
      </c>
      <c r="AB26" s="173" t="s">
        <v>34460</v>
      </c>
      <c r="AC26" s="173" t="s">
        <v>34460</v>
      </c>
      <c r="AD26" s="173" t="s">
        <v>34460</v>
      </c>
      <c r="AE26" s="173" t="s">
        <v>34460</v>
      </c>
      <c r="AF26" s="173" t="s">
        <v>34460</v>
      </c>
      <c r="AG26" s="173" t="s">
        <v>34460</v>
      </c>
      <c r="AH26" s="173" t="s">
        <v>34460</v>
      </c>
      <c r="AI26" s="173" t="s">
        <v>34460</v>
      </c>
      <c r="AJ26" s="173" t="s">
        <v>34460</v>
      </c>
      <c r="AK26" s="173" t="s">
        <v>34460</v>
      </c>
      <c r="AL26" s="173" t="s">
        <v>34460</v>
      </c>
      <c r="AM26" s="173" t="s">
        <v>34460</v>
      </c>
      <c r="AN26" s="173" t="s">
        <v>34460</v>
      </c>
      <c r="AO26" s="173" t="s">
        <v>34460</v>
      </c>
      <c r="AP26" s="173" t="s">
        <v>34460</v>
      </c>
      <c r="AQ26" s="173" t="s">
        <v>34460</v>
      </c>
      <c r="AR26" s="173" t="s">
        <v>34460</v>
      </c>
      <c r="AS26" s="173" t="s">
        <v>34460</v>
      </c>
      <c r="AT26" s="173" t="s">
        <v>34460</v>
      </c>
      <c r="AU26" s="173" t="s">
        <v>34460</v>
      </c>
      <c r="AV26" s="173" t="s">
        <v>34460</v>
      </c>
      <c r="AW26" s="173" t="s">
        <v>34460</v>
      </c>
      <c r="AX26" s="173" t="s">
        <v>34460</v>
      </c>
      <c r="AY26" s="173" t="s">
        <v>34460</v>
      </c>
      <c r="AZ26" s="173" t="s">
        <v>34460</v>
      </c>
      <c r="BA26" s="137" t="s">
        <v>34460</v>
      </c>
      <c r="BB26" s="137" t="s">
        <v>34460</v>
      </c>
      <c r="BC26" s="137"/>
      <c r="BE26" s="20" cm="1">
        <f t="array" aca="1" ref="BE26" ca="1">ROW(INDIRECT("Formular!"&amp;G26))</f>
        <v>29</v>
      </c>
      <c r="BF26" s="20" cm="1">
        <f t="array" aca="1" ref="BF26" ca="1">COLUMN(INDIRECT("Formular!"&amp;G26))</f>
        <v>13</v>
      </c>
      <c r="BG26" s="20" t="str">
        <f t="shared" ca="1" si="0"/>
        <v>$M$29</v>
      </c>
      <c r="BH26" s="214" t="str" cm="1">
        <f t="array" aca="1" ref="BH26" ca="1">HYPERLINK("#"&amp;CELL("Adresse",INDIRECT("Formular!"&amp;G26)),"X")</f>
        <v>X</v>
      </c>
    </row>
    <row r="27" spans="1:60" x14ac:dyDescent="0.3">
      <c r="A27" s="105"/>
      <c r="B27" s="137">
        <v>25</v>
      </c>
      <c r="C27" s="137" t="s">
        <v>41428</v>
      </c>
      <c r="D27" s="109" cm="1">
        <f t="array" aca="1" ref="D27" ca="1">ROW(INDIRECT("Formular!"&amp;G27))</f>
        <v>29</v>
      </c>
      <c r="E27" s="109" cm="1">
        <f t="array" aca="1" ref="E27" ca="1">COLUMN(INDIRECT("Formular!"&amp;G27))</f>
        <v>14</v>
      </c>
      <c r="F27" s="221" t="str" cm="1">
        <f t="array" aca="1" ref="F27" ca="1">HYPERLINK("#"&amp;CELL("Address",INDIRECT("Formular!"&amp;G27)),ADDRESS(D27,E27))</f>
        <v>$N$29</v>
      </c>
      <c r="G27" s="109" t="s">
        <v>41429</v>
      </c>
      <c r="H27" s="109"/>
      <c r="I27" s="109"/>
      <c r="J27" s="137" t="s">
        <v>41430</v>
      </c>
      <c r="K27" s="137"/>
      <c r="L27" s="137"/>
      <c r="M27" s="137"/>
      <c r="N27" s="137" t="s">
        <v>41415</v>
      </c>
      <c r="O27" s="137" t="s">
        <v>41416</v>
      </c>
      <c r="P27" s="137" t="s">
        <v>41427</v>
      </c>
      <c r="Q27" s="295"/>
      <c r="R27" s="143" t="s">
        <v>34460</v>
      </c>
      <c r="S27" s="143" t="s">
        <v>34460</v>
      </c>
      <c r="T27" s="143" t="s">
        <v>34460</v>
      </c>
      <c r="U27" s="143" t="s">
        <v>34460</v>
      </c>
      <c r="V27" s="143" t="s">
        <v>34460</v>
      </c>
      <c r="W27" s="172" t="s">
        <v>34460</v>
      </c>
      <c r="X27" s="172" t="s">
        <v>34460</v>
      </c>
      <c r="Y27" s="173" t="s">
        <v>34460</v>
      </c>
      <c r="Z27" s="173" t="s">
        <v>34460</v>
      </c>
      <c r="AA27" s="173" t="s">
        <v>34460</v>
      </c>
      <c r="AB27" s="173" t="s">
        <v>34460</v>
      </c>
      <c r="AC27" s="173" t="s">
        <v>34460</v>
      </c>
      <c r="AD27" s="173" t="s">
        <v>34460</v>
      </c>
      <c r="AE27" s="173" t="s">
        <v>34460</v>
      </c>
      <c r="AF27" s="173" t="s">
        <v>34460</v>
      </c>
      <c r="AG27" s="173" t="s">
        <v>34460</v>
      </c>
      <c r="AH27" s="173" t="s">
        <v>34460</v>
      </c>
      <c r="AI27" s="173" t="s">
        <v>34460</v>
      </c>
      <c r="AJ27" s="173" t="s">
        <v>34460</v>
      </c>
      <c r="AK27" s="173" t="s">
        <v>34460</v>
      </c>
      <c r="AL27" s="173" t="s">
        <v>34460</v>
      </c>
      <c r="AM27" s="173" t="s">
        <v>34460</v>
      </c>
      <c r="AN27" s="173" t="s">
        <v>34460</v>
      </c>
      <c r="AO27" s="173" t="s">
        <v>34460</v>
      </c>
      <c r="AP27" s="173" t="s">
        <v>34460</v>
      </c>
      <c r="AQ27" s="173" t="s">
        <v>34460</v>
      </c>
      <c r="AR27" s="173" t="s">
        <v>34460</v>
      </c>
      <c r="AS27" s="173" t="s">
        <v>34460</v>
      </c>
      <c r="AT27" s="173" t="s">
        <v>34460</v>
      </c>
      <c r="AU27" s="173" t="s">
        <v>34460</v>
      </c>
      <c r="AV27" s="173" t="s">
        <v>34460</v>
      </c>
      <c r="AW27" s="173" t="s">
        <v>34460</v>
      </c>
      <c r="AX27" s="173" t="s">
        <v>34460</v>
      </c>
      <c r="AY27" s="173" t="s">
        <v>34460</v>
      </c>
      <c r="AZ27" s="173" t="s">
        <v>34460</v>
      </c>
      <c r="BA27" s="137" t="s">
        <v>34460</v>
      </c>
      <c r="BB27" s="137" t="s">
        <v>34460</v>
      </c>
      <c r="BC27" s="137"/>
      <c r="BE27" s="20" cm="1">
        <f t="array" aca="1" ref="BE27" ca="1">ROW(INDIRECT("Formular!"&amp;G27))</f>
        <v>29</v>
      </c>
      <c r="BF27" s="20" cm="1">
        <f t="array" aca="1" ref="BF27" ca="1">COLUMN(INDIRECT("Formular!"&amp;G27))</f>
        <v>14</v>
      </c>
      <c r="BG27" s="20" t="str">
        <f t="shared" ca="1" si="0"/>
        <v>$N$29</v>
      </c>
      <c r="BH27" s="214" t="str" cm="1">
        <f t="array" aca="1" ref="BH27" ca="1">HYPERLINK("#"&amp;CELL("Adresse",INDIRECT("Formular!"&amp;G27)),"X")</f>
        <v>X</v>
      </c>
    </row>
    <row r="28" spans="1:60" x14ac:dyDescent="0.3">
      <c r="A28" s="105"/>
      <c r="B28" s="137">
        <v>26</v>
      </c>
      <c r="C28" s="137"/>
      <c r="D28" s="109" cm="1">
        <f t="array" aca="1" ref="D28" ca="1">ROW(INDIRECT("Formular!"&amp;G28))</f>
        <v>29</v>
      </c>
      <c r="E28" s="109" cm="1">
        <f t="array" aca="1" ref="E28" ca="1">COLUMN(INDIRECT("Formular!"&amp;G28))</f>
        <v>15</v>
      </c>
      <c r="F28" s="221" t="str" cm="1">
        <f t="array" aca="1" ref="F28" ca="1">HYPERLINK("#"&amp;CELL("Address",INDIRECT("Formular!"&amp;G28)),ADDRESS(D28,E28))</f>
        <v>$O$29</v>
      </c>
      <c r="G28" s="109" t="s">
        <v>34211</v>
      </c>
      <c r="H28" s="109"/>
      <c r="I28" s="109"/>
      <c r="J28" s="137" t="s">
        <v>41431</v>
      </c>
      <c r="K28" s="137"/>
      <c r="L28" s="137"/>
      <c r="M28" s="137"/>
      <c r="N28" s="137" t="s">
        <v>41415</v>
      </c>
      <c r="O28" s="137" t="s">
        <v>41416</v>
      </c>
      <c r="P28" s="137"/>
      <c r="Q28" s="295" t="s">
        <v>34922</v>
      </c>
      <c r="R28" s="143" t="s">
        <v>34460</v>
      </c>
      <c r="S28" s="143" t="s">
        <v>34460</v>
      </c>
      <c r="T28" s="143" t="s">
        <v>34460</v>
      </c>
      <c r="U28" s="143" t="s">
        <v>34460</v>
      </c>
      <c r="V28" s="143" t="s">
        <v>34460</v>
      </c>
      <c r="W28" s="172" t="s">
        <v>34460</v>
      </c>
      <c r="X28" s="172" t="s">
        <v>34460</v>
      </c>
      <c r="Y28" s="173" t="s">
        <v>34460</v>
      </c>
      <c r="Z28" s="173" t="s">
        <v>34460</v>
      </c>
      <c r="AA28" s="173" t="s">
        <v>34460</v>
      </c>
      <c r="AB28" s="173" t="s">
        <v>34460</v>
      </c>
      <c r="AC28" s="173" t="s">
        <v>34460</v>
      </c>
      <c r="AD28" s="173" t="s">
        <v>34460</v>
      </c>
      <c r="AE28" s="173" t="s">
        <v>34460</v>
      </c>
      <c r="AF28" s="173" t="s">
        <v>34460</v>
      </c>
      <c r="AG28" s="173" t="s">
        <v>34460</v>
      </c>
      <c r="AH28" s="173" t="s">
        <v>34460</v>
      </c>
      <c r="AI28" s="173" t="s">
        <v>34460</v>
      </c>
      <c r="AJ28" s="173" t="s">
        <v>34460</v>
      </c>
      <c r="AK28" s="173" t="s">
        <v>34460</v>
      </c>
      <c r="AL28" s="173" t="s">
        <v>34460</v>
      </c>
      <c r="AM28" s="173" t="s">
        <v>34460</v>
      </c>
      <c r="AN28" s="173" t="s">
        <v>34460</v>
      </c>
      <c r="AO28" s="173" t="s">
        <v>34460</v>
      </c>
      <c r="AP28" s="173" t="s">
        <v>34460</v>
      </c>
      <c r="AQ28" s="173" t="s">
        <v>34460</v>
      </c>
      <c r="AR28" s="173" t="s">
        <v>34460</v>
      </c>
      <c r="AS28" s="173" t="s">
        <v>34460</v>
      </c>
      <c r="AT28" s="173" t="s">
        <v>34460</v>
      </c>
      <c r="AU28" s="173" t="s">
        <v>34460</v>
      </c>
      <c r="AV28" s="173" t="s">
        <v>34460</v>
      </c>
      <c r="AW28" s="173" t="s">
        <v>34460</v>
      </c>
      <c r="AX28" s="173" t="s">
        <v>34460</v>
      </c>
      <c r="AY28" s="173" t="s">
        <v>34460</v>
      </c>
      <c r="AZ28" s="173" t="s">
        <v>34460</v>
      </c>
      <c r="BA28" s="137" t="s">
        <v>34460</v>
      </c>
      <c r="BB28" s="137" t="s">
        <v>34460</v>
      </c>
      <c r="BC28" s="137"/>
      <c r="BE28" s="20" cm="1">
        <f t="array" aca="1" ref="BE28" ca="1">ROW(INDIRECT("Formular!"&amp;G28))</f>
        <v>29</v>
      </c>
      <c r="BF28" s="20" cm="1">
        <f t="array" aca="1" ref="BF28" ca="1">COLUMN(INDIRECT("Formular!"&amp;G28))</f>
        <v>15</v>
      </c>
      <c r="BG28" s="20" t="str">
        <f t="shared" ca="1" si="0"/>
        <v>$O$29</v>
      </c>
      <c r="BH28" s="214" t="str" cm="1">
        <f t="array" aca="1" ref="BH28" ca="1">HYPERLINK("#"&amp;CELL("Adresse",INDIRECT("Formular!"&amp;G28)),"X")</f>
        <v>X</v>
      </c>
    </row>
    <row r="29" spans="1:60" x14ac:dyDescent="0.3">
      <c r="A29" s="105"/>
      <c r="B29" s="137">
        <v>27</v>
      </c>
      <c r="C29" s="282" t="s">
        <v>41432</v>
      </c>
      <c r="D29" s="282" cm="1">
        <f t="array" aca="1" ref="D29" ca="1">ROW(INDIRECT("Formular!"&amp;G29))</f>
        <v>33</v>
      </c>
      <c r="E29" s="282" cm="1">
        <f t="array" aca="1" ref="E29" ca="1">COLUMN(INDIRECT("Formular!"&amp;G29))</f>
        <v>2</v>
      </c>
      <c r="F29" s="221" t="str" cm="1">
        <f t="array" aca="1" ref="F29" ca="1">HYPERLINK("#"&amp;CELL("Address",INDIRECT("Formular!"&amp;G29)),ADDRESS(D29,E29))</f>
        <v>$B$33</v>
      </c>
      <c r="G29" s="109" t="s">
        <v>41433</v>
      </c>
      <c r="H29" s="109" t="s">
        <v>41375</v>
      </c>
      <c r="I29" s="109"/>
      <c r="J29" s="137" t="s">
        <v>41434</v>
      </c>
      <c r="K29" s="137"/>
      <c r="L29" s="137"/>
      <c r="M29" s="137"/>
      <c r="N29" s="137" t="s">
        <v>41435</v>
      </c>
      <c r="O29" s="137" t="s">
        <v>41436</v>
      </c>
      <c r="P29" s="137" t="s">
        <v>41379</v>
      </c>
      <c r="Q29" s="295" t="s">
        <v>34922</v>
      </c>
      <c r="R29" s="143" t="s">
        <v>34460</v>
      </c>
      <c r="S29" s="143" t="s">
        <v>34460</v>
      </c>
      <c r="T29" s="143" t="s">
        <v>34460</v>
      </c>
      <c r="U29" s="143" t="s">
        <v>34460</v>
      </c>
      <c r="V29" s="143" t="s">
        <v>34460</v>
      </c>
      <c r="W29" s="172" t="s">
        <v>34460</v>
      </c>
      <c r="X29" s="172" t="s">
        <v>34460</v>
      </c>
      <c r="Y29" s="173" t="s">
        <v>34460</v>
      </c>
      <c r="Z29" s="173" t="s">
        <v>34460</v>
      </c>
      <c r="AA29" s="173" t="s">
        <v>34460</v>
      </c>
      <c r="AB29" s="173" t="s">
        <v>34460</v>
      </c>
      <c r="AC29" s="173" t="s">
        <v>34460</v>
      </c>
      <c r="AD29" s="173" t="s">
        <v>34460</v>
      </c>
      <c r="AE29" s="173" t="s">
        <v>34460</v>
      </c>
      <c r="AF29" s="173" t="s">
        <v>34460</v>
      </c>
      <c r="AG29" s="173" t="s">
        <v>34460</v>
      </c>
      <c r="AH29" s="173" t="s">
        <v>34460</v>
      </c>
      <c r="AI29" s="173" t="s">
        <v>34460</v>
      </c>
      <c r="AJ29" s="173" t="s">
        <v>34460</v>
      </c>
      <c r="AK29" s="173" t="s">
        <v>34460</v>
      </c>
      <c r="AL29" s="173" t="s">
        <v>34460</v>
      </c>
      <c r="AM29" s="173" t="s">
        <v>34460</v>
      </c>
      <c r="AN29" s="173" t="s">
        <v>34460</v>
      </c>
      <c r="AO29" s="173" t="s">
        <v>34460</v>
      </c>
      <c r="AP29" s="173" t="s">
        <v>34460</v>
      </c>
      <c r="AQ29" s="173" t="s">
        <v>34460</v>
      </c>
      <c r="AR29" s="173" t="s">
        <v>34460</v>
      </c>
      <c r="AS29" s="173" t="s">
        <v>34460</v>
      </c>
      <c r="AT29" s="173" t="s">
        <v>34460</v>
      </c>
      <c r="AU29" s="173" t="s">
        <v>34460</v>
      </c>
      <c r="AV29" s="173" t="s">
        <v>34460</v>
      </c>
      <c r="AW29" s="173" t="s">
        <v>34460</v>
      </c>
      <c r="AX29" s="173" t="s">
        <v>34460</v>
      </c>
      <c r="AY29" s="173" t="s">
        <v>34460</v>
      </c>
      <c r="AZ29" s="173" t="s">
        <v>34460</v>
      </c>
      <c r="BA29" s="137" t="s">
        <v>34460</v>
      </c>
      <c r="BB29" s="137" t="s">
        <v>34460</v>
      </c>
      <c r="BC29" s="137" t="s">
        <v>34460</v>
      </c>
      <c r="BE29" s="20" cm="1">
        <f t="array" aca="1" ref="BE29" ca="1">ROW(INDIRECT("Formular!"&amp;G29))</f>
        <v>33</v>
      </c>
      <c r="BF29" s="20" cm="1">
        <f t="array" aca="1" ref="BF29" ca="1">COLUMN(INDIRECT("Formular!"&amp;G29))</f>
        <v>2</v>
      </c>
      <c r="BG29" s="20" t="str">
        <f t="shared" ca="1" si="0"/>
        <v>$B$33</v>
      </c>
      <c r="BH29" s="214" t="str" cm="1">
        <f t="array" aca="1" ref="BH29" ca="1">HYPERLINK("#"&amp;CELL("Adresse",INDIRECT("Formular!"&amp;G29)),"X")</f>
        <v>X</v>
      </c>
    </row>
    <row r="30" spans="1:60" x14ac:dyDescent="0.3">
      <c r="A30" s="105"/>
      <c r="B30" s="137">
        <v>28</v>
      </c>
      <c r="C30" s="137" t="s">
        <v>41437</v>
      </c>
      <c r="D30" s="109" cm="1">
        <f t="array" aca="1" ref="D30" ca="1">ROW(INDIRECT("Formular!"&amp;G30))</f>
        <v>35</v>
      </c>
      <c r="E30" s="109" cm="1">
        <f t="array" aca="1" ref="E30" ca="1">COLUMN(INDIRECT("Formular!"&amp;G30))</f>
        <v>4</v>
      </c>
      <c r="F30" s="221" t="str" cm="1">
        <f t="array" aca="1" ref="F30" ca="1">HYPERLINK("#"&amp;CELL("Address",INDIRECT("Formular!"&amp;G30)),ADDRESS(D30,E30))</f>
        <v>$D$35</v>
      </c>
      <c r="G30" s="109" t="s">
        <v>264</v>
      </c>
      <c r="H30" s="109"/>
      <c r="I30" s="109"/>
      <c r="J30" s="137" t="s">
        <v>41438</v>
      </c>
      <c r="K30" s="137"/>
      <c r="L30" s="137"/>
      <c r="M30" s="137"/>
      <c r="N30" s="137" t="s">
        <v>41435</v>
      </c>
      <c r="O30" s="137" t="s">
        <v>41436</v>
      </c>
      <c r="P30" s="137" t="s">
        <v>41439</v>
      </c>
      <c r="Q30" s="295" t="s">
        <v>34922</v>
      </c>
      <c r="R30" s="143" t="s">
        <v>34460</v>
      </c>
      <c r="S30" s="143" t="s">
        <v>34460</v>
      </c>
      <c r="T30" s="143" t="s">
        <v>34460</v>
      </c>
      <c r="U30" s="143" t="s">
        <v>34460</v>
      </c>
      <c r="V30" s="143" t="s">
        <v>34460</v>
      </c>
      <c r="W30" s="172" t="s">
        <v>34460</v>
      </c>
      <c r="X30" s="172" t="s">
        <v>34460</v>
      </c>
      <c r="Y30" s="173" t="s">
        <v>34460</v>
      </c>
      <c r="Z30" s="173" t="s">
        <v>34460</v>
      </c>
      <c r="AA30" s="173" t="s">
        <v>34460</v>
      </c>
      <c r="AB30" s="173" t="s">
        <v>34460</v>
      </c>
      <c r="AC30" s="173" t="s">
        <v>34460</v>
      </c>
      <c r="AD30" s="173" t="s">
        <v>34460</v>
      </c>
      <c r="AE30" s="173" t="s">
        <v>34460</v>
      </c>
      <c r="AF30" s="173" t="s">
        <v>34460</v>
      </c>
      <c r="AG30" s="173" t="s">
        <v>34460</v>
      </c>
      <c r="AH30" s="173" t="s">
        <v>34460</v>
      </c>
      <c r="AI30" s="173" t="s">
        <v>34460</v>
      </c>
      <c r="AJ30" s="173" t="s">
        <v>34460</v>
      </c>
      <c r="AK30" s="173" t="s">
        <v>34460</v>
      </c>
      <c r="AL30" s="173" t="s">
        <v>34460</v>
      </c>
      <c r="AM30" s="173" t="s">
        <v>34460</v>
      </c>
      <c r="AN30" s="173" t="s">
        <v>34460</v>
      </c>
      <c r="AO30" s="173" t="s">
        <v>34460</v>
      </c>
      <c r="AP30" s="173" t="s">
        <v>34460</v>
      </c>
      <c r="AQ30" s="173" t="s">
        <v>34460</v>
      </c>
      <c r="AR30" s="173" t="s">
        <v>34460</v>
      </c>
      <c r="AS30" s="173" t="s">
        <v>34460</v>
      </c>
      <c r="AT30" s="173" t="s">
        <v>34460</v>
      </c>
      <c r="AU30" s="173" t="s">
        <v>34460</v>
      </c>
      <c r="AV30" s="173" t="s">
        <v>34460</v>
      </c>
      <c r="AW30" s="173" t="s">
        <v>34460</v>
      </c>
      <c r="AX30" s="173" t="s">
        <v>34460</v>
      </c>
      <c r="AY30" s="173" t="s">
        <v>34460</v>
      </c>
      <c r="AZ30" s="173" t="s">
        <v>34460</v>
      </c>
      <c r="BA30" s="137" t="s">
        <v>34460</v>
      </c>
      <c r="BB30" s="137" t="s">
        <v>34460</v>
      </c>
      <c r="BC30" s="137" t="s">
        <v>34460</v>
      </c>
      <c r="BE30" s="20" cm="1">
        <f t="array" aca="1" ref="BE30" ca="1">ROW(INDIRECT("Formular!"&amp;G30))</f>
        <v>35</v>
      </c>
      <c r="BF30" s="20" cm="1">
        <f t="array" aca="1" ref="BF30" ca="1">COLUMN(INDIRECT("Formular!"&amp;G30))</f>
        <v>4</v>
      </c>
      <c r="BG30" s="20" t="str">
        <f t="shared" ca="1" si="0"/>
        <v>$D$35</v>
      </c>
      <c r="BH30" s="214" t="str" cm="1">
        <f t="array" aca="1" ref="BH30" ca="1">HYPERLINK("#"&amp;CELL("Adresse",INDIRECT("Formular!"&amp;G30)),"X")</f>
        <v>X</v>
      </c>
    </row>
    <row r="31" spans="1:60" x14ac:dyDescent="0.3">
      <c r="A31" s="105"/>
      <c r="B31" s="137">
        <v>29</v>
      </c>
      <c r="C31" s="137"/>
      <c r="D31" s="109" cm="1">
        <f t="array" aca="1" ref="D31" ca="1">ROW(INDIRECT("Formular!"&amp;G31))</f>
        <v>35</v>
      </c>
      <c r="E31" s="109" cm="1">
        <f t="array" aca="1" ref="E31" ca="1">COLUMN(INDIRECT("Formular!"&amp;G31))</f>
        <v>13</v>
      </c>
      <c r="F31" s="221" t="str" cm="1">
        <f t="array" aca="1" ref="F31" ca="1">HYPERLINK("#"&amp;CELL("Address",INDIRECT("Formular!"&amp;G31)),ADDRESS(D31,E31))</f>
        <v>$M$35</v>
      </c>
      <c r="G31" s="109" t="s">
        <v>241</v>
      </c>
      <c r="H31" s="109"/>
      <c r="I31" s="235" t="s">
        <v>41440</v>
      </c>
      <c r="J31" s="137"/>
      <c r="K31" s="137"/>
      <c r="L31" s="137"/>
      <c r="M31" s="137"/>
      <c r="N31" s="137" t="s">
        <v>41435</v>
      </c>
      <c r="O31" s="137" t="s">
        <v>41436</v>
      </c>
      <c r="P31" s="137"/>
      <c r="Q31" s="295" t="s">
        <v>34922</v>
      </c>
      <c r="R31" s="143" t="s">
        <v>34460</v>
      </c>
      <c r="S31" s="143" t="s">
        <v>34460</v>
      </c>
      <c r="T31" s="143" t="s">
        <v>34460</v>
      </c>
      <c r="U31" s="143" t="s">
        <v>34460</v>
      </c>
      <c r="V31" s="143" t="s">
        <v>34460</v>
      </c>
      <c r="W31" s="172" t="s">
        <v>34460</v>
      </c>
      <c r="X31" s="172" t="s">
        <v>34460</v>
      </c>
      <c r="Y31" s="173" t="s">
        <v>34460</v>
      </c>
      <c r="Z31" s="173" t="s">
        <v>34460</v>
      </c>
      <c r="AA31" s="173" t="s">
        <v>34460</v>
      </c>
      <c r="AB31" s="173" t="s">
        <v>34460</v>
      </c>
      <c r="AC31" s="173" t="s">
        <v>34460</v>
      </c>
      <c r="AD31" s="173" t="s">
        <v>34460</v>
      </c>
      <c r="AE31" s="173" t="s">
        <v>34460</v>
      </c>
      <c r="AF31" s="173" t="s">
        <v>34460</v>
      </c>
      <c r="AG31" s="173" t="s">
        <v>34460</v>
      </c>
      <c r="AH31" s="173" t="s">
        <v>34460</v>
      </c>
      <c r="AI31" s="173" t="s">
        <v>34460</v>
      </c>
      <c r="AJ31" s="173" t="s">
        <v>34460</v>
      </c>
      <c r="AK31" s="173" t="s">
        <v>34460</v>
      </c>
      <c r="AL31" s="173" t="s">
        <v>34460</v>
      </c>
      <c r="AM31" s="173" t="s">
        <v>34460</v>
      </c>
      <c r="AN31" s="173" t="s">
        <v>34460</v>
      </c>
      <c r="AO31" s="173" t="s">
        <v>34460</v>
      </c>
      <c r="AP31" s="173" t="s">
        <v>34460</v>
      </c>
      <c r="AQ31" s="173" t="s">
        <v>34460</v>
      </c>
      <c r="AR31" s="173" t="s">
        <v>34460</v>
      </c>
      <c r="AS31" s="173" t="s">
        <v>34460</v>
      </c>
      <c r="AT31" s="173" t="s">
        <v>34460</v>
      </c>
      <c r="AU31" s="173" t="s">
        <v>34460</v>
      </c>
      <c r="AV31" s="173" t="s">
        <v>34460</v>
      </c>
      <c r="AW31" s="173" t="s">
        <v>34460</v>
      </c>
      <c r="AX31" s="173" t="s">
        <v>34460</v>
      </c>
      <c r="AY31" s="173" t="s">
        <v>34460</v>
      </c>
      <c r="AZ31" s="173" t="s">
        <v>34460</v>
      </c>
      <c r="BA31" s="137" t="s">
        <v>34460</v>
      </c>
      <c r="BB31" s="137" t="s">
        <v>34460</v>
      </c>
      <c r="BC31" s="137" t="s">
        <v>34460</v>
      </c>
      <c r="BE31" s="20" cm="1">
        <f t="array" aca="1" ref="BE31" ca="1">ROW(INDIRECT("Formular!"&amp;G31))</f>
        <v>35</v>
      </c>
      <c r="BF31" s="20" cm="1">
        <f t="array" aca="1" ref="BF31" ca="1">COLUMN(INDIRECT("Formular!"&amp;G31))</f>
        <v>13</v>
      </c>
      <c r="BG31" s="20" t="str">
        <f t="shared" ca="1" si="0"/>
        <v>$M$35</v>
      </c>
      <c r="BH31" s="214" t="str" cm="1">
        <f t="array" aca="1" ref="BH31" ca="1">HYPERLINK("#"&amp;CELL("Adresse",INDIRECT("Formular!"&amp;G31)),"X")</f>
        <v>X</v>
      </c>
    </row>
    <row r="32" spans="1:60" x14ac:dyDescent="0.3">
      <c r="A32" s="105" t="s">
        <v>41441</v>
      </c>
      <c r="B32" s="137">
        <v>30</v>
      </c>
      <c r="C32" s="137" t="s">
        <v>41442</v>
      </c>
      <c r="D32" s="109" cm="1">
        <f t="array" aca="1" ref="D32" ca="1">ROW(INDIRECT("Formular!"&amp;G32))</f>
        <v>37</v>
      </c>
      <c r="E32" s="109" cm="1">
        <f t="array" aca="1" ref="E32" ca="1">COLUMN(INDIRECT("Formular!"&amp;G32))</f>
        <v>4</v>
      </c>
      <c r="F32" s="221" t="str" cm="1">
        <f t="array" aca="1" ref="F32" ca="1">HYPERLINK("#"&amp;CELL("Address",INDIRECT("Formular!"&amp;G32)),ADDRESS(D32,E32))</f>
        <v>$D$37</v>
      </c>
      <c r="G32" s="109" t="s">
        <v>272</v>
      </c>
      <c r="H32" s="109"/>
      <c r="I32" s="109"/>
      <c r="J32" s="137" t="s">
        <v>41443</v>
      </c>
      <c r="K32" s="137" t="s">
        <v>34460</v>
      </c>
      <c r="L32" s="137"/>
      <c r="M32" s="137"/>
      <c r="N32" s="137" t="s">
        <v>41435</v>
      </c>
      <c r="O32" s="137" t="s">
        <v>41436</v>
      </c>
      <c r="P32" s="137" t="s">
        <v>41439</v>
      </c>
      <c r="Q32" s="295" t="s">
        <v>34922</v>
      </c>
      <c r="R32" s="143"/>
      <c r="S32" s="143"/>
      <c r="T32" s="143"/>
      <c r="U32" s="143"/>
      <c r="V32" s="143"/>
      <c r="W32" s="172"/>
      <c r="X32" s="172"/>
      <c r="Y32" s="173"/>
      <c r="Z32" s="173"/>
      <c r="AA32" s="173"/>
      <c r="AB32" s="173"/>
      <c r="AC32" s="173"/>
      <c r="AD32" s="173"/>
      <c r="AE32" s="173"/>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05"/>
      <c r="BB32" s="105" t="s">
        <v>34460</v>
      </c>
      <c r="BC32" s="105"/>
      <c r="BE32" s="20" cm="1">
        <f t="array" aca="1" ref="BE32" ca="1">ROW(INDIRECT("Formular!"&amp;G32))</f>
        <v>37</v>
      </c>
      <c r="BF32" s="20" cm="1">
        <f t="array" aca="1" ref="BF32" ca="1">COLUMN(INDIRECT("Formular!"&amp;G32))</f>
        <v>4</v>
      </c>
      <c r="BG32" s="20" t="str">
        <f t="shared" ca="1" si="0"/>
        <v>$D$37</v>
      </c>
      <c r="BH32" s="214" t="str" cm="1">
        <f t="array" aca="1" ref="BH32" ca="1">HYPERLINK("#"&amp;CELL("Adresse",INDIRECT("Formular!"&amp;G32)),"X")</f>
        <v>X</v>
      </c>
    </row>
    <row r="33" spans="1:60" x14ac:dyDescent="0.3">
      <c r="A33" s="105" t="s">
        <v>41441</v>
      </c>
      <c r="B33" s="137">
        <v>31</v>
      </c>
      <c r="C33" s="137" t="s">
        <v>41444</v>
      </c>
      <c r="D33" s="109" cm="1">
        <f t="array" aca="1" ref="D33" ca="1">ROW(INDIRECT("Formular!"&amp;G33))</f>
        <v>39</v>
      </c>
      <c r="E33" s="109" cm="1">
        <f t="array" aca="1" ref="E33" ca="1">COLUMN(INDIRECT("Formular!"&amp;G33))</f>
        <v>4</v>
      </c>
      <c r="F33" s="221" t="str" cm="1">
        <f t="array" aca="1" ref="F33" ca="1">HYPERLINK("#"&amp;CELL("Address",INDIRECT("Formular!"&amp;G33)),ADDRESS(D33,E33))</f>
        <v>$D$39</v>
      </c>
      <c r="G33" s="109" t="s">
        <v>280</v>
      </c>
      <c r="H33" s="109"/>
      <c r="I33" s="109"/>
      <c r="J33" s="137" t="s">
        <v>41445</v>
      </c>
      <c r="K33" s="137" t="s">
        <v>34460</v>
      </c>
      <c r="L33" s="137"/>
      <c r="M33" s="137"/>
      <c r="N33" s="137" t="s">
        <v>41435</v>
      </c>
      <c r="O33" s="137" t="s">
        <v>41436</v>
      </c>
      <c r="P33" s="137" t="s">
        <v>41439</v>
      </c>
      <c r="Q33" s="295" t="s">
        <v>34922</v>
      </c>
      <c r="R33" s="143"/>
      <c r="S33" s="143"/>
      <c r="T33" s="143"/>
      <c r="U33" s="143"/>
      <c r="V33" s="143"/>
      <c r="W33" s="172"/>
      <c r="X33" s="172"/>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05"/>
      <c r="BB33" s="105" t="s">
        <v>34476</v>
      </c>
      <c r="BC33" s="105"/>
      <c r="BE33" s="20" cm="1">
        <f t="array" aca="1" ref="BE33" ca="1">ROW(INDIRECT("Formular!"&amp;G33))</f>
        <v>39</v>
      </c>
      <c r="BF33" s="20" cm="1">
        <f t="array" aca="1" ref="BF33" ca="1">COLUMN(INDIRECT("Formular!"&amp;G33))</f>
        <v>4</v>
      </c>
      <c r="BG33" s="20" t="str">
        <f t="shared" ca="1" si="0"/>
        <v>$D$39</v>
      </c>
      <c r="BH33" s="214" t="str" cm="1">
        <f t="array" aca="1" ref="BH33" ca="1">HYPERLINK("#"&amp;CELL("Adresse",INDIRECT("Formular!"&amp;G33)),"X")</f>
        <v>X</v>
      </c>
    </row>
    <row r="34" spans="1:60" x14ac:dyDescent="0.3">
      <c r="A34" s="105" t="s">
        <v>41441</v>
      </c>
      <c r="B34" s="137">
        <v>32</v>
      </c>
      <c r="C34" s="137" t="s">
        <v>41446</v>
      </c>
      <c r="D34" s="109" cm="1">
        <f t="array" aca="1" ref="D34" ca="1">ROW(INDIRECT("Formular!"&amp;G34))</f>
        <v>41</v>
      </c>
      <c r="E34" s="109" cm="1">
        <f t="array" aca="1" ref="E34" ca="1">COLUMN(INDIRECT("Formular!"&amp;G34))</f>
        <v>4</v>
      </c>
      <c r="F34" s="221" t="str" cm="1">
        <f t="array" aca="1" ref="F34" ca="1">HYPERLINK("#"&amp;CELL("Address",INDIRECT("Formular!"&amp;G34)),ADDRESS(D34,E34))</f>
        <v>$D$41</v>
      </c>
      <c r="G34" s="109" t="s">
        <v>284</v>
      </c>
      <c r="H34" s="109"/>
      <c r="I34" s="109"/>
      <c r="J34" s="137" t="s">
        <v>41447</v>
      </c>
      <c r="K34" s="137" t="s">
        <v>34460</v>
      </c>
      <c r="L34" s="137"/>
      <c r="M34" s="137"/>
      <c r="N34" s="137" t="s">
        <v>41435</v>
      </c>
      <c r="O34" s="137" t="s">
        <v>41436</v>
      </c>
      <c r="P34" s="137"/>
      <c r="Q34" s="295" t="s">
        <v>34922</v>
      </c>
      <c r="R34" s="143"/>
      <c r="S34" s="143"/>
      <c r="T34" s="143"/>
      <c r="U34" s="143"/>
      <c r="V34" s="143"/>
      <c r="W34" s="172"/>
      <c r="X34" s="172"/>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05"/>
      <c r="BB34" s="105" t="s">
        <v>34476</v>
      </c>
      <c r="BC34" s="105"/>
      <c r="BE34" s="20" cm="1">
        <f t="array" aca="1" ref="BE34" ca="1">ROW(INDIRECT("Formular!"&amp;G34))</f>
        <v>41</v>
      </c>
      <c r="BF34" s="20" cm="1">
        <f t="array" aca="1" ref="BF34" ca="1">COLUMN(INDIRECT("Formular!"&amp;G34))</f>
        <v>4</v>
      </c>
      <c r="BG34" s="20" t="str">
        <f t="shared" ca="1" si="0"/>
        <v>$D$41</v>
      </c>
      <c r="BH34" s="214" t="str" cm="1">
        <f t="array" aca="1" ref="BH34" ca="1">HYPERLINK("#"&amp;CELL("Adresse",INDIRECT("Formular!"&amp;G34)),"X")</f>
        <v>X</v>
      </c>
    </row>
    <row r="35" spans="1:60" x14ac:dyDescent="0.3">
      <c r="A35" s="105" t="s">
        <v>41441</v>
      </c>
      <c r="B35" s="137">
        <v>33</v>
      </c>
      <c r="C35" s="137" t="s">
        <v>41448</v>
      </c>
      <c r="D35" s="109" cm="1">
        <f t="array" aca="1" ref="D35" ca="1">ROW(INDIRECT("Formular!"&amp;G35))</f>
        <v>43</v>
      </c>
      <c r="E35" s="109" cm="1">
        <f t="array" aca="1" ref="E35" ca="1">COLUMN(INDIRECT("Formular!"&amp;G35))</f>
        <v>4</v>
      </c>
      <c r="F35" s="221" t="str" cm="1">
        <f t="array" aca="1" ref="F35" ca="1">HYPERLINK("#"&amp;CELL("Address",INDIRECT("Formular!"&amp;G35)),ADDRESS(D35,E35))</f>
        <v>$D$43</v>
      </c>
      <c r="G35" s="109" t="s">
        <v>285</v>
      </c>
      <c r="H35" s="109"/>
      <c r="I35" s="109"/>
      <c r="J35" s="137" t="s">
        <v>41449</v>
      </c>
      <c r="K35" s="137" t="s">
        <v>34460</v>
      </c>
      <c r="L35" s="137"/>
      <c r="M35" s="137"/>
      <c r="N35" s="137" t="s">
        <v>41435</v>
      </c>
      <c r="O35" s="137" t="s">
        <v>41436</v>
      </c>
      <c r="P35" s="137"/>
      <c r="Q35" s="295" t="s">
        <v>34922</v>
      </c>
      <c r="R35" s="143"/>
      <c r="S35" s="143"/>
      <c r="T35" s="143"/>
      <c r="U35" s="143"/>
      <c r="V35" s="143"/>
      <c r="W35" s="172"/>
      <c r="X35" s="172"/>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05"/>
      <c r="BB35" s="105" t="s">
        <v>34476</v>
      </c>
      <c r="BC35" s="105"/>
      <c r="BE35" s="20" cm="1">
        <f t="array" aca="1" ref="BE35" ca="1">ROW(INDIRECT("Formular!"&amp;G35))</f>
        <v>43</v>
      </c>
      <c r="BF35" s="20" cm="1">
        <f t="array" aca="1" ref="BF35" ca="1">COLUMN(INDIRECT("Formular!"&amp;G35))</f>
        <v>4</v>
      </c>
      <c r="BG35" s="20" t="str">
        <f t="shared" ca="1" si="0"/>
        <v>$D$43</v>
      </c>
      <c r="BH35" s="214" t="str" cm="1">
        <f t="array" aca="1" ref="BH35" ca="1">HYPERLINK("#"&amp;CELL("Adresse",INDIRECT("Formular!"&amp;G35)),"X")</f>
        <v>X</v>
      </c>
    </row>
    <row r="36" spans="1:60" x14ac:dyDescent="0.3">
      <c r="A36" s="105"/>
      <c r="B36" s="137">
        <v>34</v>
      </c>
      <c r="C36" s="137"/>
      <c r="D36" s="109" cm="1">
        <f t="array" aca="1" ref="D36" ca="1">ROW(INDIRECT("Formular!"&amp;G36))</f>
        <v>45</v>
      </c>
      <c r="E36" s="109" cm="1">
        <f t="array" aca="1" ref="E36" ca="1">COLUMN(INDIRECT("Formular!"&amp;G36))</f>
        <v>4</v>
      </c>
      <c r="F36" s="221" t="str" cm="1">
        <f t="array" aca="1" ref="F36" ca="1">HYPERLINK("#"&amp;CELL("Address",INDIRECT("Formular!"&amp;G36)),ADDRESS(D36,E36))</f>
        <v>$D$45</v>
      </c>
      <c r="G36" s="109" t="s">
        <v>34206</v>
      </c>
      <c r="H36" s="109"/>
      <c r="I36" s="235" t="s">
        <v>41405</v>
      </c>
      <c r="J36" s="137"/>
      <c r="K36" s="137"/>
      <c r="L36" s="137"/>
      <c r="M36" s="137"/>
      <c r="N36" s="137" t="s">
        <v>41435</v>
      </c>
      <c r="O36" s="137" t="s">
        <v>41436</v>
      </c>
      <c r="P36" s="137" t="s">
        <v>41450</v>
      </c>
      <c r="Q36" s="295" t="s">
        <v>34922</v>
      </c>
      <c r="R36" s="143" t="s">
        <v>34460</v>
      </c>
      <c r="S36" s="143" t="s">
        <v>34460</v>
      </c>
      <c r="T36" s="143" t="s">
        <v>34460</v>
      </c>
      <c r="U36" s="143" t="s">
        <v>34460</v>
      </c>
      <c r="V36" s="143" t="s">
        <v>34460</v>
      </c>
      <c r="W36" s="172" t="s">
        <v>34460</v>
      </c>
      <c r="X36" s="172" t="s">
        <v>34460</v>
      </c>
      <c r="Y36" s="173" t="s">
        <v>34460</v>
      </c>
      <c r="Z36" s="173" t="s">
        <v>34460</v>
      </c>
      <c r="AA36" s="173" t="s">
        <v>34460</v>
      </c>
      <c r="AB36" s="173" t="s">
        <v>34460</v>
      </c>
      <c r="AC36" s="173" t="s">
        <v>34460</v>
      </c>
      <c r="AD36" s="173" t="s">
        <v>34460</v>
      </c>
      <c r="AE36" s="173" t="s">
        <v>34460</v>
      </c>
      <c r="AF36" s="173" t="s">
        <v>34460</v>
      </c>
      <c r="AG36" s="173" t="s">
        <v>34460</v>
      </c>
      <c r="AH36" s="173" t="s">
        <v>34460</v>
      </c>
      <c r="AI36" s="173" t="s">
        <v>34460</v>
      </c>
      <c r="AJ36" s="173" t="s">
        <v>34460</v>
      </c>
      <c r="AK36" s="173" t="s">
        <v>34460</v>
      </c>
      <c r="AL36" s="173" t="s">
        <v>34460</v>
      </c>
      <c r="AM36" s="173" t="s">
        <v>34460</v>
      </c>
      <c r="AN36" s="173" t="s">
        <v>34460</v>
      </c>
      <c r="AO36" s="173" t="s">
        <v>34460</v>
      </c>
      <c r="AP36" s="173" t="s">
        <v>34460</v>
      </c>
      <c r="AQ36" s="173" t="s">
        <v>34460</v>
      </c>
      <c r="AR36" s="173" t="s">
        <v>34460</v>
      </c>
      <c r="AS36" s="173" t="s">
        <v>34460</v>
      </c>
      <c r="AT36" s="173" t="s">
        <v>34460</v>
      </c>
      <c r="AU36" s="173" t="s">
        <v>34460</v>
      </c>
      <c r="AV36" s="173" t="s">
        <v>34460</v>
      </c>
      <c r="AW36" s="173" t="s">
        <v>34460</v>
      </c>
      <c r="AX36" s="173" t="s">
        <v>34460</v>
      </c>
      <c r="AY36" s="173" t="s">
        <v>34460</v>
      </c>
      <c r="AZ36" s="173" t="s">
        <v>34460</v>
      </c>
      <c r="BA36" s="137" t="s">
        <v>34460</v>
      </c>
      <c r="BB36" s="137" t="s">
        <v>34460</v>
      </c>
      <c r="BC36" s="137" t="s">
        <v>34460</v>
      </c>
      <c r="BE36" s="20" cm="1">
        <f t="array" aca="1" ref="BE36" ca="1">ROW(INDIRECT("Formular!"&amp;G36))</f>
        <v>45</v>
      </c>
      <c r="BF36" s="20" cm="1">
        <f t="array" aca="1" ref="BF36" ca="1">COLUMN(INDIRECT("Formular!"&amp;G36))</f>
        <v>4</v>
      </c>
      <c r="BG36" s="20" t="str">
        <f t="shared" ca="1" si="0"/>
        <v>$D$45</v>
      </c>
      <c r="BH36" s="214" t="str" cm="1">
        <f t="array" aca="1" ref="BH36" ca="1">HYPERLINK("#"&amp;CELL("Adresse",INDIRECT("Formular!"&amp;G36)),"X")</f>
        <v>X</v>
      </c>
    </row>
    <row r="37" spans="1:60" x14ac:dyDescent="0.3">
      <c r="A37" s="105"/>
      <c r="B37" s="137">
        <v>35</v>
      </c>
      <c r="C37" s="137" t="s">
        <v>41451</v>
      </c>
      <c r="D37" s="109" cm="1">
        <f t="array" aca="1" ref="D37" ca="1">ROW(INDIRECT("Formular!"&amp;G37))</f>
        <v>45</v>
      </c>
      <c r="E37" s="109" cm="1">
        <f t="array" aca="1" ref="E37" ca="1">COLUMN(INDIRECT("Formular!"&amp;G37))</f>
        <v>5</v>
      </c>
      <c r="F37" s="221" t="str" cm="1">
        <f t="array" aca="1" ref="F37" ca="1">HYPERLINK("#"&amp;CELL("Address",INDIRECT("Formular!"&amp;G37)),ADDRESS(D37,E37))</f>
        <v>$E$45</v>
      </c>
      <c r="G37" s="109" t="s">
        <v>34205</v>
      </c>
      <c r="H37" s="109"/>
      <c r="I37" s="109"/>
      <c r="J37" s="137" t="s">
        <v>41452</v>
      </c>
      <c r="K37" s="137"/>
      <c r="L37" s="137"/>
      <c r="M37" s="137"/>
      <c r="N37" s="137" t="s">
        <v>41435</v>
      </c>
      <c r="O37" s="137" t="s">
        <v>41436</v>
      </c>
      <c r="P37" s="137" t="s">
        <v>41450</v>
      </c>
      <c r="Q37" s="295"/>
      <c r="R37" s="143" t="s">
        <v>34460</v>
      </c>
      <c r="S37" s="143" t="s">
        <v>34460</v>
      </c>
      <c r="T37" s="143" t="s">
        <v>34460</v>
      </c>
      <c r="U37" s="143" t="s">
        <v>34460</v>
      </c>
      <c r="V37" s="143" t="s">
        <v>34460</v>
      </c>
      <c r="W37" s="172" t="s">
        <v>34460</v>
      </c>
      <c r="X37" s="172" t="s">
        <v>34460</v>
      </c>
      <c r="Y37" s="173" t="s">
        <v>34460</v>
      </c>
      <c r="Z37" s="173" t="s">
        <v>34460</v>
      </c>
      <c r="AA37" s="173" t="s">
        <v>34460</v>
      </c>
      <c r="AB37" s="173" t="s">
        <v>34460</v>
      </c>
      <c r="AC37" s="173" t="s">
        <v>34460</v>
      </c>
      <c r="AD37" s="173" t="s">
        <v>34460</v>
      </c>
      <c r="AE37" s="173" t="s">
        <v>34460</v>
      </c>
      <c r="AF37" s="173" t="s">
        <v>34460</v>
      </c>
      <c r="AG37" s="173" t="s">
        <v>34460</v>
      </c>
      <c r="AH37" s="173" t="s">
        <v>34460</v>
      </c>
      <c r="AI37" s="173" t="s">
        <v>34460</v>
      </c>
      <c r="AJ37" s="173" t="s">
        <v>34460</v>
      </c>
      <c r="AK37" s="173" t="s">
        <v>34460</v>
      </c>
      <c r="AL37" s="173" t="s">
        <v>34460</v>
      </c>
      <c r="AM37" s="173" t="s">
        <v>34460</v>
      </c>
      <c r="AN37" s="173" t="s">
        <v>34460</v>
      </c>
      <c r="AO37" s="173" t="s">
        <v>34460</v>
      </c>
      <c r="AP37" s="173" t="s">
        <v>34460</v>
      </c>
      <c r="AQ37" s="173" t="s">
        <v>34460</v>
      </c>
      <c r="AR37" s="173" t="s">
        <v>34460</v>
      </c>
      <c r="AS37" s="173" t="s">
        <v>34460</v>
      </c>
      <c r="AT37" s="173" t="s">
        <v>34460</v>
      </c>
      <c r="AU37" s="173" t="s">
        <v>34460</v>
      </c>
      <c r="AV37" s="173" t="s">
        <v>34460</v>
      </c>
      <c r="AW37" s="173" t="s">
        <v>34460</v>
      </c>
      <c r="AX37" s="173" t="s">
        <v>34460</v>
      </c>
      <c r="AY37" s="173" t="s">
        <v>34460</v>
      </c>
      <c r="AZ37" s="173" t="s">
        <v>34460</v>
      </c>
      <c r="BA37" s="137" t="s">
        <v>34460</v>
      </c>
      <c r="BB37" s="137" t="s">
        <v>34460</v>
      </c>
      <c r="BC37" s="137" t="s">
        <v>34460</v>
      </c>
      <c r="BE37" s="20" cm="1">
        <f t="array" aca="1" ref="BE37" ca="1">ROW(INDIRECT("Formular!"&amp;G37))</f>
        <v>45</v>
      </c>
      <c r="BF37" s="20" cm="1">
        <f t="array" aca="1" ref="BF37" ca="1">COLUMN(INDIRECT("Formular!"&amp;G37))</f>
        <v>5</v>
      </c>
      <c r="BG37" s="20" t="str">
        <f t="shared" ca="1" si="0"/>
        <v>$E$45</v>
      </c>
      <c r="BH37" s="214" t="str" cm="1">
        <f t="array" aca="1" ref="BH37" ca="1">HYPERLINK("#"&amp;CELL("Adresse",INDIRECT("Formular!"&amp;G37)),"X")</f>
        <v>X</v>
      </c>
    </row>
    <row r="38" spans="1:60" x14ac:dyDescent="0.3">
      <c r="A38" s="105"/>
      <c r="B38" s="137">
        <v>36</v>
      </c>
      <c r="C38" s="137"/>
      <c r="D38" s="109" cm="1">
        <f t="array" aca="1" ref="D38" ca="1">ROW(INDIRECT("Formular!"&amp;G38))</f>
        <v>45</v>
      </c>
      <c r="E38" s="109" cm="1">
        <f t="array" aca="1" ref="E38" ca="1">COLUMN(INDIRECT("Formular!"&amp;G38))</f>
        <v>6</v>
      </c>
      <c r="F38" s="221" t="str" cm="1">
        <f t="array" aca="1" ref="F38" ca="1">HYPERLINK("#"&amp;CELL("Address",INDIRECT("Formular!"&amp;G38)),ADDRESS(D38,E38))</f>
        <v>$F$45</v>
      </c>
      <c r="G38" s="109" t="s">
        <v>263</v>
      </c>
      <c r="H38" s="109"/>
      <c r="I38" s="109"/>
      <c r="J38" s="137" t="s">
        <v>41453</v>
      </c>
      <c r="K38" s="137"/>
      <c r="L38" s="137"/>
      <c r="M38" s="137"/>
      <c r="N38" s="137" t="s">
        <v>41435</v>
      </c>
      <c r="O38" s="137" t="s">
        <v>41436</v>
      </c>
      <c r="P38" s="137"/>
      <c r="Q38" s="295" t="s">
        <v>34922</v>
      </c>
      <c r="R38" s="143" t="s">
        <v>34460</v>
      </c>
      <c r="S38" s="143" t="s">
        <v>34460</v>
      </c>
      <c r="T38" s="143" t="s">
        <v>34460</v>
      </c>
      <c r="U38" s="143" t="s">
        <v>34460</v>
      </c>
      <c r="V38" s="143" t="s">
        <v>34460</v>
      </c>
      <c r="W38" s="172" t="s">
        <v>34460</v>
      </c>
      <c r="X38" s="172" t="s">
        <v>34460</v>
      </c>
      <c r="Y38" s="173" t="s">
        <v>34460</v>
      </c>
      <c r="Z38" s="173" t="s">
        <v>34460</v>
      </c>
      <c r="AA38" s="173" t="s">
        <v>34460</v>
      </c>
      <c r="AB38" s="173" t="s">
        <v>34460</v>
      </c>
      <c r="AC38" s="173" t="s">
        <v>34460</v>
      </c>
      <c r="AD38" s="173" t="s">
        <v>34460</v>
      </c>
      <c r="AE38" s="173" t="s">
        <v>34460</v>
      </c>
      <c r="AF38" s="173" t="s">
        <v>34460</v>
      </c>
      <c r="AG38" s="173" t="s">
        <v>34460</v>
      </c>
      <c r="AH38" s="173" t="s">
        <v>34460</v>
      </c>
      <c r="AI38" s="173" t="s">
        <v>34460</v>
      </c>
      <c r="AJ38" s="173" t="s">
        <v>34460</v>
      </c>
      <c r="AK38" s="173" t="s">
        <v>34460</v>
      </c>
      <c r="AL38" s="173" t="s">
        <v>34460</v>
      </c>
      <c r="AM38" s="173" t="s">
        <v>34460</v>
      </c>
      <c r="AN38" s="173" t="s">
        <v>34460</v>
      </c>
      <c r="AO38" s="173" t="s">
        <v>34460</v>
      </c>
      <c r="AP38" s="173" t="s">
        <v>34460</v>
      </c>
      <c r="AQ38" s="173" t="s">
        <v>34460</v>
      </c>
      <c r="AR38" s="173" t="s">
        <v>34460</v>
      </c>
      <c r="AS38" s="173" t="s">
        <v>34460</v>
      </c>
      <c r="AT38" s="173" t="s">
        <v>34460</v>
      </c>
      <c r="AU38" s="173" t="s">
        <v>34460</v>
      </c>
      <c r="AV38" s="173" t="s">
        <v>34460</v>
      </c>
      <c r="AW38" s="173" t="s">
        <v>34460</v>
      </c>
      <c r="AX38" s="173" t="s">
        <v>34460</v>
      </c>
      <c r="AY38" s="173" t="s">
        <v>34460</v>
      </c>
      <c r="AZ38" s="173" t="s">
        <v>34460</v>
      </c>
      <c r="BA38" s="137" t="s">
        <v>34460</v>
      </c>
      <c r="BB38" s="137" t="s">
        <v>34460</v>
      </c>
      <c r="BC38" s="137" t="s">
        <v>34460</v>
      </c>
      <c r="BE38" s="20" cm="1">
        <f t="array" aca="1" ref="BE38" ca="1">ROW(INDIRECT("Formular!"&amp;G38))</f>
        <v>45</v>
      </c>
      <c r="BF38" s="20" cm="1">
        <f t="array" aca="1" ref="BF38" ca="1">COLUMN(INDIRECT("Formular!"&amp;G38))</f>
        <v>6</v>
      </c>
      <c r="BG38" s="20" t="str">
        <f t="shared" ca="1" si="0"/>
        <v>$F$45</v>
      </c>
      <c r="BH38" s="214" t="str" cm="1">
        <f t="array" aca="1" ref="BH38" ca="1">HYPERLINK("#"&amp;CELL("Adresse",INDIRECT("Formular!"&amp;G38)),"X")</f>
        <v>X</v>
      </c>
    </row>
    <row r="39" spans="1:60" x14ac:dyDescent="0.3">
      <c r="A39" s="105" t="s">
        <v>41441</v>
      </c>
      <c r="B39" s="137">
        <v>37</v>
      </c>
      <c r="C39" s="137"/>
      <c r="D39" s="109" cm="1">
        <f t="array" aca="1" ref="D39" ca="1">ROW(INDIRECT("Formular!"&amp;G39))</f>
        <v>47</v>
      </c>
      <c r="E39" s="109" cm="1">
        <f t="array" aca="1" ref="E39" ca="1">COLUMN(INDIRECT("Formular!"&amp;G39))</f>
        <v>4</v>
      </c>
      <c r="F39" s="221" t="str" cm="1">
        <f t="array" aca="1" ref="F39" ca="1">HYPERLINK("#"&amp;CELL("Address",INDIRECT("Formular!"&amp;G39)),ADDRESS(D39,E39))</f>
        <v>$D$47</v>
      </c>
      <c r="G39" s="109" t="s">
        <v>41454</v>
      </c>
      <c r="H39" s="109"/>
      <c r="I39" s="235" t="s">
        <v>41405</v>
      </c>
      <c r="J39" s="137"/>
      <c r="K39" s="137" t="s">
        <v>34460</v>
      </c>
      <c r="L39" s="137"/>
      <c r="M39" s="137"/>
      <c r="N39" s="137" t="s">
        <v>41435</v>
      </c>
      <c r="O39" s="137" t="s">
        <v>41436</v>
      </c>
      <c r="P39" s="137"/>
      <c r="Q39" s="295" t="s">
        <v>34922</v>
      </c>
      <c r="R39" s="143"/>
      <c r="S39" s="143"/>
      <c r="T39" s="143"/>
      <c r="U39" s="143"/>
      <c r="V39" s="143"/>
      <c r="W39" s="172"/>
      <c r="X39" s="172"/>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05"/>
      <c r="BB39" s="105" t="s">
        <v>34476</v>
      </c>
      <c r="BC39" s="105"/>
      <c r="BE39" s="20" cm="1">
        <f t="array" aca="1" ref="BE39" ca="1">ROW(INDIRECT("Formular!"&amp;G39))</f>
        <v>47</v>
      </c>
      <c r="BF39" s="20" cm="1">
        <f t="array" aca="1" ref="BF39" ca="1">COLUMN(INDIRECT("Formular!"&amp;G39))</f>
        <v>4</v>
      </c>
      <c r="BG39" s="20" t="str">
        <f t="shared" ca="1" si="0"/>
        <v>$D$47</v>
      </c>
      <c r="BH39" s="214" t="str" cm="1">
        <f t="array" aca="1" ref="BH39" ca="1">HYPERLINK("#"&amp;CELL("Adresse",INDIRECT("Formular!"&amp;G39)),"X")</f>
        <v>X</v>
      </c>
    </row>
    <row r="40" spans="1:60" x14ac:dyDescent="0.3">
      <c r="A40" s="105" t="s">
        <v>41441</v>
      </c>
      <c r="B40" s="137">
        <v>38</v>
      </c>
      <c r="C40" s="137" t="s">
        <v>41455</v>
      </c>
      <c r="D40" s="109" cm="1">
        <f t="array" aca="1" ref="D40" ca="1">ROW(INDIRECT("Formular!"&amp;G40))</f>
        <v>47</v>
      </c>
      <c r="E40" s="109" cm="1">
        <f t="array" aca="1" ref="E40" ca="1">COLUMN(INDIRECT("Formular!"&amp;G40))</f>
        <v>5</v>
      </c>
      <c r="F40" s="221" t="str" cm="1">
        <f t="array" aca="1" ref="F40" ca="1">HYPERLINK("#"&amp;CELL("Address",INDIRECT("Formular!"&amp;G40)),ADDRESS(D40,E40))</f>
        <v>$E$47</v>
      </c>
      <c r="G40" s="109" t="s">
        <v>41456</v>
      </c>
      <c r="H40" s="109"/>
      <c r="I40" s="109"/>
      <c r="J40" s="137" t="s">
        <v>41457</v>
      </c>
      <c r="K40" s="137" t="s">
        <v>34460</v>
      </c>
      <c r="L40" s="137"/>
      <c r="M40" s="137"/>
      <c r="N40" s="137" t="s">
        <v>41435</v>
      </c>
      <c r="O40" s="137" t="s">
        <v>41436</v>
      </c>
      <c r="P40" s="137"/>
      <c r="Q40" s="295" t="s">
        <v>38049</v>
      </c>
      <c r="R40" s="143"/>
      <c r="S40" s="143"/>
      <c r="T40" s="143"/>
      <c r="U40" s="143"/>
      <c r="V40" s="143"/>
      <c r="W40" s="172"/>
      <c r="X40" s="172"/>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05"/>
      <c r="BB40" s="105" t="s">
        <v>34476</v>
      </c>
      <c r="BC40" s="105"/>
      <c r="BE40" s="20" cm="1">
        <f t="array" aca="1" ref="BE40" ca="1">ROW(INDIRECT("Formular!"&amp;G40))</f>
        <v>47</v>
      </c>
      <c r="BF40" s="20" cm="1">
        <f t="array" aca="1" ref="BF40" ca="1">COLUMN(INDIRECT("Formular!"&amp;G40))</f>
        <v>5</v>
      </c>
      <c r="BG40" s="20" t="str">
        <f t="shared" ca="1" si="0"/>
        <v>$E$47</v>
      </c>
      <c r="BH40" s="214" t="str" cm="1">
        <f t="array" aca="1" ref="BH40" ca="1">HYPERLINK("#"&amp;CELL("Adresse",INDIRECT("Formular!"&amp;G40)),"X")</f>
        <v>X</v>
      </c>
    </row>
    <row r="41" spans="1:60" x14ac:dyDescent="0.3">
      <c r="A41" s="105" t="s">
        <v>41441</v>
      </c>
      <c r="B41" s="137">
        <v>39</v>
      </c>
      <c r="C41" s="137"/>
      <c r="D41" s="109" cm="1">
        <f t="array" aca="1" ref="D41" ca="1">ROW(INDIRECT("Formular!"&amp;G41))</f>
        <v>47</v>
      </c>
      <c r="E41" s="109" cm="1">
        <f t="array" aca="1" ref="E41" ca="1">COLUMN(INDIRECT("Formular!"&amp;G41))</f>
        <v>6</v>
      </c>
      <c r="F41" s="221" t="str" cm="1">
        <f t="array" aca="1" ref="F41" ca="1">HYPERLINK("#"&amp;CELL("Address",INDIRECT("Formular!"&amp;G41)),ADDRESS(D41,E41))</f>
        <v>$F$47</v>
      </c>
      <c r="G41" s="109" t="s">
        <v>271</v>
      </c>
      <c r="H41" s="109"/>
      <c r="I41" s="109"/>
      <c r="J41" s="137" t="s">
        <v>41458</v>
      </c>
      <c r="K41" s="137" t="s">
        <v>34460</v>
      </c>
      <c r="L41" s="137"/>
      <c r="M41" s="137"/>
      <c r="N41" s="137" t="s">
        <v>41435</v>
      </c>
      <c r="O41" s="137" t="s">
        <v>41436</v>
      </c>
      <c r="P41" s="137"/>
      <c r="Q41" s="295" t="s">
        <v>34922</v>
      </c>
      <c r="R41" s="143"/>
      <c r="S41" s="143"/>
      <c r="T41" s="143"/>
      <c r="U41" s="143"/>
      <c r="V41" s="143"/>
      <c r="W41" s="172"/>
      <c r="X41" s="172"/>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05"/>
      <c r="BB41" s="105" t="s">
        <v>34476</v>
      </c>
      <c r="BC41" s="105"/>
      <c r="BE41" s="20" cm="1">
        <f t="array" aca="1" ref="BE41" ca="1">ROW(INDIRECT("Formular!"&amp;G41))</f>
        <v>47</v>
      </c>
      <c r="BF41" s="20" cm="1">
        <f t="array" aca="1" ref="BF41" ca="1">COLUMN(INDIRECT("Formular!"&amp;G41))</f>
        <v>6</v>
      </c>
      <c r="BG41" s="20" t="str">
        <f t="shared" ca="1" si="0"/>
        <v>$F$47</v>
      </c>
      <c r="BH41" s="214" t="str" cm="1">
        <f t="array" aca="1" ref="BH41" ca="1">HYPERLINK("#"&amp;CELL("Adresse",INDIRECT("Formular!"&amp;G41)),"X")</f>
        <v>X</v>
      </c>
    </row>
    <row r="42" spans="1:60" x14ac:dyDescent="0.3">
      <c r="A42" s="105" t="s">
        <v>41441</v>
      </c>
      <c r="B42" s="137">
        <v>40</v>
      </c>
      <c r="C42" s="137"/>
      <c r="D42" s="109" cm="1">
        <f t="array" aca="1" ref="D42" ca="1">ROW(INDIRECT("Formular!"&amp;G42))</f>
        <v>49</v>
      </c>
      <c r="E42" s="109" cm="1">
        <f t="array" aca="1" ref="E42" ca="1">COLUMN(INDIRECT("Formular!"&amp;G42))</f>
        <v>4</v>
      </c>
      <c r="F42" s="221" t="str" cm="1">
        <f t="array" aca="1" ref="F42" ca="1">HYPERLINK("#"&amp;CELL("Address",INDIRECT("Formular!"&amp;G42)),ADDRESS(D42,E42))</f>
        <v>$D$49</v>
      </c>
      <c r="G42" s="109" t="s">
        <v>41459</v>
      </c>
      <c r="H42" s="109"/>
      <c r="I42" s="235" t="s">
        <v>41405</v>
      </c>
      <c r="J42" s="137"/>
      <c r="K42" s="137" t="s">
        <v>34460</v>
      </c>
      <c r="L42" s="137"/>
      <c r="M42" s="137"/>
      <c r="N42" s="137" t="s">
        <v>41435</v>
      </c>
      <c r="O42" s="137" t="s">
        <v>41436</v>
      </c>
      <c r="P42" s="137"/>
      <c r="Q42" s="295" t="s">
        <v>34922</v>
      </c>
      <c r="R42" s="143"/>
      <c r="S42" s="143"/>
      <c r="T42" s="143"/>
      <c r="U42" s="143"/>
      <c r="V42" s="143"/>
      <c r="W42" s="172"/>
      <c r="X42" s="172"/>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05"/>
      <c r="BB42" s="105" t="s">
        <v>34476</v>
      </c>
      <c r="BC42" s="105"/>
      <c r="BE42" s="20" cm="1">
        <f t="array" aca="1" ref="BE42" ca="1">ROW(INDIRECT("Formular!"&amp;G42))</f>
        <v>49</v>
      </c>
      <c r="BF42" s="20" cm="1">
        <f t="array" aca="1" ref="BF42" ca="1">COLUMN(INDIRECT("Formular!"&amp;G42))</f>
        <v>4</v>
      </c>
      <c r="BG42" s="20" t="str">
        <f t="shared" ca="1" si="0"/>
        <v>$D$49</v>
      </c>
      <c r="BH42" s="214" t="str" cm="1">
        <f t="array" aca="1" ref="BH42" ca="1">HYPERLINK("#"&amp;CELL("Adresse",INDIRECT("Formular!"&amp;G42)),"X")</f>
        <v>X</v>
      </c>
    </row>
    <row r="43" spans="1:60" x14ac:dyDescent="0.3">
      <c r="A43" s="105" t="s">
        <v>41441</v>
      </c>
      <c r="B43" s="137">
        <v>41</v>
      </c>
      <c r="C43" s="137" t="s">
        <v>41460</v>
      </c>
      <c r="D43" s="109" cm="1">
        <f t="array" aca="1" ref="D43" ca="1">ROW(INDIRECT("Formular!"&amp;G43))</f>
        <v>49</v>
      </c>
      <c r="E43" s="109" cm="1">
        <f t="array" aca="1" ref="E43" ca="1">COLUMN(INDIRECT("Formular!"&amp;G43))</f>
        <v>5</v>
      </c>
      <c r="F43" s="221" t="str" cm="1">
        <f t="array" aca="1" ref="F43" ca="1">HYPERLINK("#"&amp;CELL("Address",INDIRECT("Formular!"&amp;G43)),ADDRESS(D43,E43))</f>
        <v>$E$49</v>
      </c>
      <c r="G43" s="109" t="s">
        <v>41461</v>
      </c>
      <c r="H43" s="109"/>
      <c r="I43" s="109"/>
      <c r="J43" s="137" t="s">
        <v>41462</v>
      </c>
      <c r="K43" s="137" t="s">
        <v>34460</v>
      </c>
      <c r="L43" s="137"/>
      <c r="M43" s="137"/>
      <c r="N43" s="137" t="s">
        <v>41435</v>
      </c>
      <c r="O43" s="137" t="s">
        <v>41436</v>
      </c>
      <c r="P43" s="137"/>
      <c r="Q43" s="295" t="s">
        <v>38049</v>
      </c>
      <c r="R43" s="143"/>
      <c r="S43" s="143"/>
      <c r="T43" s="143"/>
      <c r="U43" s="143"/>
      <c r="V43" s="143"/>
      <c r="W43" s="172"/>
      <c r="X43" s="172"/>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05"/>
      <c r="BB43" s="105" t="s">
        <v>34476</v>
      </c>
      <c r="BC43" s="105"/>
      <c r="BE43" s="20" cm="1">
        <f t="array" aca="1" ref="BE43" ca="1">ROW(INDIRECT("Formular!"&amp;G43))</f>
        <v>49</v>
      </c>
      <c r="BF43" s="20" cm="1">
        <f t="array" aca="1" ref="BF43" ca="1">COLUMN(INDIRECT("Formular!"&amp;G43))</f>
        <v>5</v>
      </c>
      <c r="BG43" s="20" t="str">
        <f t="shared" ca="1" si="0"/>
        <v>$E$49</v>
      </c>
      <c r="BH43" s="214" t="str" cm="1">
        <f t="array" aca="1" ref="BH43" ca="1">HYPERLINK("#"&amp;CELL("Adresse",INDIRECT("Formular!"&amp;G43)),"X")</f>
        <v>X</v>
      </c>
    </row>
    <row r="44" spans="1:60" x14ac:dyDescent="0.3">
      <c r="A44" s="105" t="s">
        <v>41441</v>
      </c>
      <c r="B44" s="137">
        <v>42</v>
      </c>
      <c r="C44" s="137"/>
      <c r="D44" s="109" cm="1">
        <f t="array" aca="1" ref="D44" ca="1">ROW(INDIRECT("Formular!"&amp;G44))</f>
        <v>49</v>
      </c>
      <c r="E44" s="109" cm="1">
        <f t="array" aca="1" ref="E44" ca="1">COLUMN(INDIRECT("Formular!"&amp;G44))</f>
        <v>6</v>
      </c>
      <c r="F44" s="221" t="str" cm="1">
        <f t="array" aca="1" ref="F44" ca="1">HYPERLINK("#"&amp;CELL("Address",INDIRECT("Formular!"&amp;G44)),ADDRESS(D44,E44))</f>
        <v>$F$49</v>
      </c>
      <c r="G44" s="109" t="s">
        <v>279</v>
      </c>
      <c r="H44" s="109"/>
      <c r="I44" s="109"/>
      <c r="J44" s="137" t="s">
        <v>41463</v>
      </c>
      <c r="K44" s="137" t="s">
        <v>34460</v>
      </c>
      <c r="L44" s="137"/>
      <c r="M44" s="137"/>
      <c r="N44" s="137" t="s">
        <v>41435</v>
      </c>
      <c r="O44" s="137" t="s">
        <v>41436</v>
      </c>
      <c r="P44" s="137"/>
      <c r="Q44" s="295" t="s">
        <v>34922</v>
      </c>
      <c r="R44" s="143"/>
      <c r="S44" s="143"/>
      <c r="T44" s="143"/>
      <c r="U44" s="143"/>
      <c r="V44" s="143"/>
      <c r="W44" s="172"/>
      <c r="X44" s="172"/>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05"/>
      <c r="BB44" s="105" t="s">
        <v>34476</v>
      </c>
      <c r="BC44" s="105"/>
      <c r="BE44" s="20" cm="1">
        <f t="array" aca="1" ref="BE44" ca="1">ROW(INDIRECT("Formular!"&amp;G44))</f>
        <v>49</v>
      </c>
      <c r="BF44" s="20" cm="1">
        <f t="array" aca="1" ref="BF44" ca="1">COLUMN(INDIRECT("Formular!"&amp;G44))</f>
        <v>6</v>
      </c>
      <c r="BG44" s="20" t="str">
        <f t="shared" ca="1" si="0"/>
        <v>$F$49</v>
      </c>
      <c r="BH44" s="214" t="str" cm="1">
        <f t="array" aca="1" ref="BH44" ca="1">HYPERLINK("#"&amp;CELL("Adresse",INDIRECT("Formular!"&amp;G44)),"X")</f>
        <v>X</v>
      </c>
    </row>
    <row r="45" spans="1:60" x14ac:dyDescent="0.3">
      <c r="A45" s="105"/>
      <c r="B45" s="137">
        <v>43</v>
      </c>
      <c r="C45" s="109" t="s">
        <v>41464</v>
      </c>
      <c r="D45" s="109" cm="1">
        <f t="array" aca="1" ref="D45" ca="1">ROW(INDIRECT("Formular!"&amp;G45))</f>
        <v>51</v>
      </c>
      <c r="E45" s="109" cm="1">
        <f t="array" aca="1" ref="E45" ca="1">COLUMN(INDIRECT("Formular!"&amp;G45))</f>
        <v>2</v>
      </c>
      <c r="F45" s="221" t="str" cm="1">
        <f t="array" aca="1" ref="F45" ca="1">HYPERLINK("#"&amp;CELL("Address",INDIRECT("Formular!"&amp;G45)),ADDRESS(D45,E45))</f>
        <v>$B$51</v>
      </c>
      <c r="G45" s="109" t="s">
        <v>41465</v>
      </c>
      <c r="H45" s="109" t="s">
        <v>41466</v>
      </c>
      <c r="I45" s="109"/>
      <c r="J45" s="137" t="s">
        <v>41467</v>
      </c>
      <c r="K45" s="137"/>
      <c r="L45" s="137"/>
      <c r="M45" s="137"/>
      <c r="N45" s="137" t="s">
        <v>41435</v>
      </c>
      <c r="O45" s="137" t="s">
        <v>41436</v>
      </c>
      <c r="P45" s="137"/>
      <c r="Q45" s="295" t="s">
        <v>34922</v>
      </c>
      <c r="R45" s="143" t="s">
        <v>34460</v>
      </c>
      <c r="S45" s="143" t="s">
        <v>34460</v>
      </c>
      <c r="T45" s="143" t="s">
        <v>34460</v>
      </c>
      <c r="U45" s="143" t="s">
        <v>34460</v>
      </c>
      <c r="V45" s="143" t="s">
        <v>34460</v>
      </c>
      <c r="W45" s="172" t="s">
        <v>34460</v>
      </c>
      <c r="X45" s="172" t="s">
        <v>34460</v>
      </c>
      <c r="Y45" s="173" t="s">
        <v>34460</v>
      </c>
      <c r="Z45" s="173" t="s">
        <v>34460</v>
      </c>
      <c r="AA45" s="173" t="s">
        <v>34460</v>
      </c>
      <c r="AB45" s="173" t="s">
        <v>34460</v>
      </c>
      <c r="AC45" s="173" t="s">
        <v>34460</v>
      </c>
      <c r="AD45" s="173" t="s">
        <v>34460</v>
      </c>
      <c r="AE45" s="173" t="s">
        <v>34460</v>
      </c>
      <c r="AF45" s="173" t="s">
        <v>34460</v>
      </c>
      <c r="AG45" s="173" t="s">
        <v>34460</v>
      </c>
      <c r="AH45" s="173" t="s">
        <v>34460</v>
      </c>
      <c r="AI45" s="173" t="s">
        <v>34460</v>
      </c>
      <c r="AJ45" s="173" t="s">
        <v>34460</v>
      </c>
      <c r="AK45" s="173" t="s">
        <v>34460</v>
      </c>
      <c r="AL45" s="173" t="s">
        <v>34460</v>
      </c>
      <c r="AM45" s="173" t="s">
        <v>34460</v>
      </c>
      <c r="AN45" s="173" t="s">
        <v>34460</v>
      </c>
      <c r="AO45" s="173" t="s">
        <v>34460</v>
      </c>
      <c r="AP45" s="173" t="s">
        <v>34460</v>
      </c>
      <c r="AQ45" s="173" t="s">
        <v>34460</v>
      </c>
      <c r="AR45" s="173" t="s">
        <v>34460</v>
      </c>
      <c r="AS45" s="173" t="s">
        <v>34460</v>
      </c>
      <c r="AT45" s="173" t="s">
        <v>34460</v>
      </c>
      <c r="AU45" s="173" t="s">
        <v>34460</v>
      </c>
      <c r="AV45" s="173" t="s">
        <v>34460</v>
      </c>
      <c r="AW45" s="173" t="s">
        <v>34460</v>
      </c>
      <c r="AX45" s="173" t="s">
        <v>34460</v>
      </c>
      <c r="AY45" s="173" t="s">
        <v>34460</v>
      </c>
      <c r="AZ45" s="173" t="s">
        <v>34460</v>
      </c>
      <c r="BA45" s="137" t="s">
        <v>34460</v>
      </c>
      <c r="BB45" s="137" t="s">
        <v>34460</v>
      </c>
      <c r="BC45" s="137" t="s">
        <v>34460</v>
      </c>
      <c r="BE45" s="20" cm="1">
        <f t="array" aca="1" ref="BE45" ca="1">ROW(INDIRECT("Formular!"&amp;G45))</f>
        <v>51</v>
      </c>
      <c r="BF45" s="20" cm="1">
        <f t="array" aca="1" ref="BF45" ca="1">COLUMN(INDIRECT("Formular!"&amp;G45))</f>
        <v>2</v>
      </c>
      <c r="BG45" s="20" t="str">
        <f t="shared" ca="1" si="0"/>
        <v>$B$51</v>
      </c>
      <c r="BH45" s="214" t="str" cm="1">
        <f t="array" aca="1" ref="BH45" ca="1">HYPERLINK("#"&amp;CELL("Adresse",INDIRECT("Formular!"&amp;G45)),"X")</f>
        <v>X</v>
      </c>
    </row>
    <row r="46" spans="1:60" x14ac:dyDescent="0.3">
      <c r="A46" s="105"/>
      <c r="B46" s="137">
        <v>44</v>
      </c>
      <c r="C46" s="137" t="s">
        <v>41468</v>
      </c>
      <c r="D46" s="109" cm="1">
        <f t="array" aca="1" ref="D46" ca="1">ROW(INDIRECT("Formular!"&amp;G46))</f>
        <v>53</v>
      </c>
      <c r="E46" s="109" cm="1">
        <f t="array" aca="1" ref="E46" ca="1">COLUMN(INDIRECT("Formular!"&amp;G46))</f>
        <v>2</v>
      </c>
      <c r="F46" s="221" t="str" cm="1">
        <f t="array" aca="1" ref="F46" ca="1">HYPERLINK("#"&amp;CELL("Address",INDIRECT("Formular!"&amp;G46)),ADDRESS(D46,E46))</f>
        <v>$B$53</v>
      </c>
      <c r="G46" s="109" t="s">
        <v>287</v>
      </c>
      <c r="H46" s="109"/>
      <c r="I46" s="235" t="s">
        <v>41469</v>
      </c>
      <c r="J46" s="137"/>
      <c r="K46" s="137"/>
      <c r="L46" s="137"/>
      <c r="M46" s="137"/>
      <c r="N46" s="137" t="s">
        <v>41435</v>
      </c>
      <c r="O46" s="137" t="s">
        <v>41436</v>
      </c>
      <c r="P46" s="137"/>
      <c r="Q46" s="295" t="s">
        <v>41369</v>
      </c>
      <c r="R46" s="143" t="s">
        <v>34460</v>
      </c>
      <c r="S46" s="143" t="s">
        <v>34460</v>
      </c>
      <c r="T46" s="143" t="s">
        <v>34460</v>
      </c>
      <c r="U46" s="143" t="s">
        <v>34460</v>
      </c>
      <c r="V46" s="143" t="s">
        <v>34460</v>
      </c>
      <c r="W46" s="172" t="s">
        <v>34460</v>
      </c>
      <c r="X46" s="172" t="s">
        <v>34460</v>
      </c>
      <c r="Y46" s="173" t="s">
        <v>34460</v>
      </c>
      <c r="Z46" s="173" t="s">
        <v>34460</v>
      </c>
      <c r="AA46" s="173" t="s">
        <v>34460</v>
      </c>
      <c r="AB46" s="173" t="s">
        <v>34460</v>
      </c>
      <c r="AC46" s="173" t="s">
        <v>34460</v>
      </c>
      <c r="AD46" s="173" t="s">
        <v>34460</v>
      </c>
      <c r="AE46" s="173" t="s">
        <v>34460</v>
      </c>
      <c r="AF46" s="173" t="s">
        <v>34460</v>
      </c>
      <c r="AG46" s="173" t="s">
        <v>34460</v>
      </c>
      <c r="AH46" s="173" t="s">
        <v>34460</v>
      </c>
      <c r="AI46" s="173" t="s">
        <v>34460</v>
      </c>
      <c r="AJ46" s="173" t="s">
        <v>34460</v>
      </c>
      <c r="AK46" s="173" t="s">
        <v>34460</v>
      </c>
      <c r="AL46" s="173" t="s">
        <v>34460</v>
      </c>
      <c r="AM46" s="173" t="s">
        <v>34460</v>
      </c>
      <c r="AN46" s="173" t="s">
        <v>34460</v>
      </c>
      <c r="AO46" s="173" t="s">
        <v>34460</v>
      </c>
      <c r="AP46" s="173" t="s">
        <v>34460</v>
      </c>
      <c r="AQ46" s="173" t="s">
        <v>34460</v>
      </c>
      <c r="AR46" s="173" t="s">
        <v>34460</v>
      </c>
      <c r="AS46" s="173" t="s">
        <v>34460</v>
      </c>
      <c r="AT46" s="173" t="s">
        <v>34460</v>
      </c>
      <c r="AU46" s="173" t="s">
        <v>34460</v>
      </c>
      <c r="AV46" s="173" t="s">
        <v>34460</v>
      </c>
      <c r="AW46" s="173" t="s">
        <v>34460</v>
      </c>
      <c r="AX46" s="173" t="s">
        <v>34460</v>
      </c>
      <c r="AY46" s="173" t="s">
        <v>34460</v>
      </c>
      <c r="AZ46" s="173" t="s">
        <v>34460</v>
      </c>
      <c r="BA46" s="137" t="s">
        <v>34460</v>
      </c>
      <c r="BB46" s="137" t="s">
        <v>34460</v>
      </c>
      <c r="BC46" s="137" t="s">
        <v>34460</v>
      </c>
      <c r="BE46" s="20" cm="1">
        <f t="array" aca="1" ref="BE46" ca="1">ROW(INDIRECT("Formular!"&amp;G46))</f>
        <v>53</v>
      </c>
      <c r="BF46" s="20" cm="1">
        <f t="array" aca="1" ref="BF46" ca="1">COLUMN(INDIRECT("Formular!"&amp;G46))</f>
        <v>2</v>
      </c>
      <c r="BG46" s="20" t="str">
        <f t="shared" ca="1" si="0"/>
        <v>$B$53</v>
      </c>
      <c r="BH46" s="214" t="str" cm="1">
        <f t="array" aca="1" ref="BH46" ca="1">HYPERLINK("#"&amp;CELL("Adresse",INDIRECT("Formular!"&amp;G46)),"X")</f>
        <v>X</v>
      </c>
    </row>
    <row r="47" spans="1:60" x14ac:dyDescent="0.3">
      <c r="A47" s="105"/>
      <c r="B47" s="137">
        <v>45</v>
      </c>
      <c r="C47" s="137" t="s">
        <v>41470</v>
      </c>
      <c r="D47" s="109" cm="1">
        <f t="array" aca="1" ref="D47" ca="1">ROW(INDIRECT("Formular!"&amp;G47))</f>
        <v>53</v>
      </c>
      <c r="E47" s="109" cm="1">
        <f t="array" aca="1" ref="E47" ca="1">COLUMN(INDIRECT("Formular!"&amp;G47))</f>
        <v>9</v>
      </c>
      <c r="F47" s="221" t="str" cm="1">
        <f t="array" aca="1" ref="F47" ca="1">HYPERLINK("#"&amp;CELL("Address",INDIRECT("Formular!"&amp;G47)),ADDRESS(D47,E47))</f>
        <v>$I$53</v>
      </c>
      <c r="G47" s="109" t="s">
        <v>286</v>
      </c>
      <c r="H47" s="109"/>
      <c r="I47" s="109"/>
      <c r="J47" s="137"/>
      <c r="K47" s="137"/>
      <c r="L47" s="137"/>
      <c r="M47" s="137"/>
      <c r="N47" s="137" t="s">
        <v>41435</v>
      </c>
      <c r="O47" s="137" t="s">
        <v>41436</v>
      </c>
      <c r="P47" s="137"/>
      <c r="Q47" s="295" t="s">
        <v>34922</v>
      </c>
      <c r="R47" s="143" t="s">
        <v>34460</v>
      </c>
      <c r="S47" s="143" t="s">
        <v>34460</v>
      </c>
      <c r="T47" s="143" t="s">
        <v>34460</v>
      </c>
      <c r="U47" s="143" t="s">
        <v>34460</v>
      </c>
      <c r="V47" s="143" t="s">
        <v>34460</v>
      </c>
      <c r="W47" s="172" t="s">
        <v>34460</v>
      </c>
      <c r="X47" s="172" t="s">
        <v>34460</v>
      </c>
      <c r="Y47" s="173" t="s">
        <v>34460</v>
      </c>
      <c r="Z47" s="173" t="s">
        <v>34460</v>
      </c>
      <c r="AA47" s="173" t="s">
        <v>34460</v>
      </c>
      <c r="AB47" s="173" t="s">
        <v>34460</v>
      </c>
      <c r="AC47" s="173" t="s">
        <v>34460</v>
      </c>
      <c r="AD47" s="173" t="s">
        <v>34460</v>
      </c>
      <c r="AE47" s="173" t="s">
        <v>34460</v>
      </c>
      <c r="AF47" s="173" t="s">
        <v>34460</v>
      </c>
      <c r="AG47" s="173" t="s">
        <v>34460</v>
      </c>
      <c r="AH47" s="173" t="s">
        <v>34460</v>
      </c>
      <c r="AI47" s="173" t="s">
        <v>34460</v>
      </c>
      <c r="AJ47" s="173" t="s">
        <v>34460</v>
      </c>
      <c r="AK47" s="173" t="s">
        <v>34460</v>
      </c>
      <c r="AL47" s="173" t="s">
        <v>34460</v>
      </c>
      <c r="AM47" s="173" t="s">
        <v>34460</v>
      </c>
      <c r="AN47" s="173" t="s">
        <v>34460</v>
      </c>
      <c r="AO47" s="173" t="s">
        <v>34460</v>
      </c>
      <c r="AP47" s="173" t="s">
        <v>34460</v>
      </c>
      <c r="AQ47" s="173" t="s">
        <v>34460</v>
      </c>
      <c r="AR47" s="173" t="s">
        <v>34460</v>
      </c>
      <c r="AS47" s="173" t="s">
        <v>34460</v>
      </c>
      <c r="AT47" s="173" t="s">
        <v>34460</v>
      </c>
      <c r="AU47" s="173" t="s">
        <v>34460</v>
      </c>
      <c r="AV47" s="173" t="s">
        <v>34460</v>
      </c>
      <c r="AW47" s="173" t="s">
        <v>34460</v>
      </c>
      <c r="AX47" s="173" t="s">
        <v>34460</v>
      </c>
      <c r="AY47" s="173" t="s">
        <v>34460</v>
      </c>
      <c r="AZ47" s="173" t="s">
        <v>34460</v>
      </c>
      <c r="BA47" s="137" t="s">
        <v>34460</v>
      </c>
      <c r="BB47" s="137" t="s">
        <v>34460</v>
      </c>
      <c r="BC47" s="137" t="s">
        <v>34460</v>
      </c>
      <c r="BE47" s="20" cm="1">
        <f t="array" aca="1" ref="BE47" ca="1">ROW(INDIRECT("Formular!"&amp;G47))</f>
        <v>53</v>
      </c>
      <c r="BF47" s="20" cm="1">
        <f t="array" aca="1" ref="BF47" ca="1">COLUMN(INDIRECT("Formular!"&amp;G47))</f>
        <v>9</v>
      </c>
      <c r="BG47" s="20" t="str">
        <f t="shared" ca="1" si="0"/>
        <v>$I$53</v>
      </c>
      <c r="BH47" s="214" t="str" cm="1">
        <f t="array" aca="1" ref="BH47" ca="1">HYPERLINK("#"&amp;CELL("Adresse",INDIRECT("Formular!"&amp;G47)),"X")</f>
        <v>X</v>
      </c>
    </row>
    <row r="48" spans="1:60" x14ac:dyDescent="0.3">
      <c r="A48" s="105" t="s">
        <v>41441</v>
      </c>
      <c r="B48" s="137">
        <v>46</v>
      </c>
      <c r="C48" s="137" t="s">
        <v>41471</v>
      </c>
      <c r="D48" s="109" cm="1">
        <f t="array" aca="1" ref="D48" ca="1">ROW(INDIRECT("Formular!"&amp;G48))</f>
        <v>55</v>
      </c>
      <c r="E48" s="109" cm="1">
        <f t="array" aca="1" ref="E48" ca="1">COLUMN(INDIRECT("Formular!"&amp;G48))</f>
        <v>2</v>
      </c>
      <c r="F48" s="221" t="str" cm="1">
        <f t="array" aca="1" ref="F48" ca="1">HYPERLINK("#"&amp;CELL("Address",INDIRECT("Formular!"&amp;G48)),ADDRESS(D48,E48))</f>
        <v>$B$55</v>
      </c>
      <c r="G48" s="109" t="s">
        <v>313</v>
      </c>
      <c r="H48" s="109"/>
      <c r="I48" s="235" t="s">
        <v>41469</v>
      </c>
      <c r="J48" s="137"/>
      <c r="K48" s="137" t="s">
        <v>34460</v>
      </c>
      <c r="L48" s="137"/>
      <c r="M48" s="137"/>
      <c r="N48" s="137" t="s">
        <v>41435</v>
      </c>
      <c r="O48" s="137" t="s">
        <v>41436</v>
      </c>
      <c r="P48" s="137"/>
      <c r="Q48" s="295" t="s">
        <v>41369</v>
      </c>
      <c r="R48" s="143"/>
      <c r="S48" s="143"/>
      <c r="T48" s="143"/>
      <c r="U48" s="143"/>
      <c r="V48" s="143"/>
      <c r="W48" s="172"/>
      <c r="X48" s="172"/>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05"/>
      <c r="BB48" s="105" t="s">
        <v>34476</v>
      </c>
      <c r="BC48" s="105"/>
      <c r="BE48" s="20" cm="1">
        <f t="array" aca="1" ref="BE48" ca="1">ROW(INDIRECT("Formular!"&amp;G48))</f>
        <v>55</v>
      </c>
      <c r="BF48" s="20" cm="1">
        <f t="array" aca="1" ref="BF48" ca="1">COLUMN(INDIRECT("Formular!"&amp;G48))</f>
        <v>2</v>
      </c>
      <c r="BG48" s="20" t="str">
        <f t="shared" ca="1" si="0"/>
        <v>$B$55</v>
      </c>
      <c r="BH48" s="214" t="str" cm="1">
        <f t="array" aca="1" ref="BH48" ca="1">HYPERLINK("#"&amp;CELL("Adresse",INDIRECT("Formular!"&amp;G48)),"X")</f>
        <v>X</v>
      </c>
    </row>
    <row r="49" spans="1:60" x14ac:dyDescent="0.3">
      <c r="A49" s="105" t="s">
        <v>41441</v>
      </c>
      <c r="B49" s="137">
        <v>47</v>
      </c>
      <c r="C49" s="137" t="s">
        <v>41472</v>
      </c>
      <c r="D49" s="109" cm="1">
        <f t="array" aca="1" ref="D49" ca="1">ROW(INDIRECT("Formular!"&amp;G49))</f>
        <v>55</v>
      </c>
      <c r="E49" s="109" cm="1">
        <f t="array" aca="1" ref="E49" ca="1">COLUMN(INDIRECT("Formular!"&amp;G49))</f>
        <v>9</v>
      </c>
      <c r="F49" s="221" t="str" cm="1">
        <f t="array" aca="1" ref="F49" ca="1">HYPERLINK("#"&amp;CELL("Address",INDIRECT("Formular!"&amp;G49)),ADDRESS(D49,E49))</f>
        <v>$I$55</v>
      </c>
      <c r="G49" s="109" t="s">
        <v>312</v>
      </c>
      <c r="H49" s="109"/>
      <c r="I49" s="109"/>
      <c r="J49" s="137"/>
      <c r="K49" s="137" t="s">
        <v>34460</v>
      </c>
      <c r="L49" s="137"/>
      <c r="M49" s="137"/>
      <c r="N49" s="137" t="s">
        <v>41435</v>
      </c>
      <c r="O49" s="137" t="s">
        <v>41436</v>
      </c>
      <c r="P49" s="137"/>
      <c r="Q49" s="295" t="s">
        <v>34922</v>
      </c>
      <c r="R49" s="143"/>
      <c r="S49" s="143"/>
      <c r="T49" s="143"/>
      <c r="U49" s="143"/>
      <c r="V49" s="143"/>
      <c r="W49" s="172"/>
      <c r="X49" s="172"/>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05"/>
      <c r="BB49" s="105" t="s">
        <v>34476</v>
      </c>
      <c r="BC49" s="105"/>
      <c r="BE49" s="20" cm="1">
        <f t="array" aca="1" ref="BE49" ca="1">ROW(INDIRECT("Formular!"&amp;G49))</f>
        <v>55</v>
      </c>
      <c r="BF49" s="20" cm="1">
        <f t="array" aca="1" ref="BF49" ca="1">COLUMN(INDIRECT("Formular!"&amp;G49))</f>
        <v>9</v>
      </c>
      <c r="BG49" s="20" t="str">
        <f t="shared" ca="1" si="0"/>
        <v>$I$55</v>
      </c>
      <c r="BH49" s="214" t="str" cm="1">
        <f t="array" aca="1" ref="BH49" ca="1">HYPERLINK("#"&amp;CELL("Adresse",INDIRECT("Formular!"&amp;G49)),"X")</f>
        <v>X</v>
      </c>
    </row>
    <row r="50" spans="1:60" x14ac:dyDescent="0.3">
      <c r="A50" s="105" t="s">
        <v>41441</v>
      </c>
      <c r="B50" s="137">
        <v>48</v>
      </c>
      <c r="C50" s="137" t="s">
        <v>41473</v>
      </c>
      <c r="D50" s="109" cm="1">
        <f t="array" aca="1" ref="D50" ca="1">ROW(INDIRECT("Formular!"&amp;G50))</f>
        <v>57</v>
      </c>
      <c r="E50" s="109" cm="1">
        <f t="array" aca="1" ref="E50" ca="1">COLUMN(INDIRECT("Formular!"&amp;G50))</f>
        <v>2</v>
      </c>
      <c r="F50" s="221" t="str" cm="1">
        <f t="array" aca="1" ref="F50" ca="1">HYPERLINK("#"&amp;CELL("Address",INDIRECT("Formular!"&amp;G50)),ADDRESS(D50,E50))</f>
        <v>$B$57</v>
      </c>
      <c r="G50" s="109" t="s">
        <v>320</v>
      </c>
      <c r="H50" s="109"/>
      <c r="I50" s="235" t="s">
        <v>41469</v>
      </c>
      <c r="J50" s="137"/>
      <c r="K50" s="137" t="s">
        <v>34460</v>
      </c>
      <c r="L50" s="137"/>
      <c r="M50" s="137"/>
      <c r="N50" s="137" t="s">
        <v>41435</v>
      </c>
      <c r="O50" s="137" t="s">
        <v>41436</v>
      </c>
      <c r="P50" s="137"/>
      <c r="Q50" s="295" t="s">
        <v>41369</v>
      </c>
      <c r="R50" s="143"/>
      <c r="S50" s="143"/>
      <c r="T50" s="143"/>
      <c r="U50" s="143"/>
      <c r="V50" s="143"/>
      <c r="W50" s="172"/>
      <c r="X50" s="172"/>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05"/>
      <c r="BB50" s="105" t="s">
        <v>34476</v>
      </c>
      <c r="BC50" s="105"/>
      <c r="BE50" s="20" cm="1">
        <f t="array" aca="1" ref="BE50" ca="1">ROW(INDIRECT("Formular!"&amp;G50))</f>
        <v>57</v>
      </c>
      <c r="BF50" s="20" cm="1">
        <f t="array" aca="1" ref="BF50" ca="1">COLUMN(INDIRECT("Formular!"&amp;G50))</f>
        <v>2</v>
      </c>
      <c r="BG50" s="20" t="str">
        <f t="shared" ca="1" si="0"/>
        <v>$B$57</v>
      </c>
      <c r="BH50" s="214" t="str" cm="1">
        <f t="array" aca="1" ref="BH50" ca="1">HYPERLINK("#"&amp;CELL("Adresse",INDIRECT("Formular!"&amp;G50)),"X")</f>
        <v>X</v>
      </c>
    </row>
    <row r="51" spans="1:60" x14ac:dyDescent="0.3">
      <c r="A51" s="105" t="s">
        <v>41441</v>
      </c>
      <c r="B51" s="137">
        <v>49</v>
      </c>
      <c r="C51" s="137" t="s">
        <v>41474</v>
      </c>
      <c r="D51" s="109" cm="1">
        <f t="array" aca="1" ref="D51" ca="1">ROW(INDIRECT("Formular!"&amp;G51))</f>
        <v>57</v>
      </c>
      <c r="E51" s="109" cm="1">
        <f t="array" aca="1" ref="E51" ca="1">COLUMN(INDIRECT("Formular!"&amp;G51))</f>
        <v>9</v>
      </c>
      <c r="F51" s="221" t="str" cm="1">
        <f t="array" aca="1" ref="F51" ca="1">HYPERLINK("#"&amp;CELL("Address",INDIRECT("Formular!"&amp;G51)),ADDRESS(D51,E51))</f>
        <v>$I$57</v>
      </c>
      <c r="G51" s="109" t="s">
        <v>319</v>
      </c>
      <c r="H51" s="109"/>
      <c r="I51" s="109"/>
      <c r="J51" s="137"/>
      <c r="K51" s="137" t="s">
        <v>34460</v>
      </c>
      <c r="L51" s="137"/>
      <c r="M51" s="137"/>
      <c r="N51" s="137" t="s">
        <v>41435</v>
      </c>
      <c r="O51" s="137" t="s">
        <v>41436</v>
      </c>
      <c r="P51" s="137"/>
      <c r="Q51" s="295" t="s">
        <v>34922</v>
      </c>
      <c r="R51" s="143"/>
      <c r="S51" s="143"/>
      <c r="T51" s="143"/>
      <c r="U51" s="143"/>
      <c r="V51" s="143"/>
      <c r="W51" s="172"/>
      <c r="X51" s="172"/>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05"/>
      <c r="BB51" s="105" t="s">
        <v>34476</v>
      </c>
      <c r="BC51" s="105"/>
      <c r="BE51" s="20" cm="1">
        <f t="array" aca="1" ref="BE51" ca="1">ROW(INDIRECT("Formular!"&amp;G51))</f>
        <v>57</v>
      </c>
      <c r="BF51" s="20" cm="1">
        <f t="array" aca="1" ref="BF51" ca="1">COLUMN(INDIRECT("Formular!"&amp;G51))</f>
        <v>9</v>
      </c>
      <c r="BG51" s="20" t="str">
        <f t="shared" ca="1" si="0"/>
        <v>$I$57</v>
      </c>
      <c r="BH51" s="214" t="str" cm="1">
        <f t="array" aca="1" ref="BH51" ca="1">HYPERLINK("#"&amp;CELL("Adresse",INDIRECT("Formular!"&amp;G51)),"X")</f>
        <v>X</v>
      </c>
    </row>
    <row r="52" spans="1:60" x14ac:dyDescent="0.3">
      <c r="A52" s="105" t="s">
        <v>41441</v>
      </c>
      <c r="B52" s="137">
        <v>50</v>
      </c>
      <c r="C52" s="137" t="s">
        <v>41475</v>
      </c>
      <c r="D52" s="109" cm="1">
        <f t="array" aca="1" ref="D52" ca="1">ROW(INDIRECT("Formular!"&amp;G52))</f>
        <v>59</v>
      </c>
      <c r="E52" s="109" cm="1">
        <f t="array" aca="1" ref="E52" ca="1">COLUMN(INDIRECT("Formular!"&amp;G52))</f>
        <v>2</v>
      </c>
      <c r="F52" s="221" t="str" cm="1">
        <f t="array" aca="1" ref="F52" ca="1">HYPERLINK("#"&amp;CELL("Address",INDIRECT("Formular!"&amp;G52)),ADDRESS(D52,E52))</f>
        <v>$B$59</v>
      </c>
      <c r="G52" s="109" t="s">
        <v>324</v>
      </c>
      <c r="H52" s="109"/>
      <c r="I52" s="235" t="s">
        <v>41469</v>
      </c>
      <c r="J52" s="137"/>
      <c r="K52" s="137" t="s">
        <v>34460</v>
      </c>
      <c r="L52" s="137"/>
      <c r="M52" s="137"/>
      <c r="N52" s="137" t="s">
        <v>41435</v>
      </c>
      <c r="O52" s="137" t="s">
        <v>41436</v>
      </c>
      <c r="P52" s="137"/>
      <c r="Q52" s="295" t="s">
        <v>41369</v>
      </c>
      <c r="R52" s="143"/>
      <c r="S52" s="143"/>
      <c r="T52" s="143"/>
      <c r="U52" s="143"/>
      <c r="V52" s="143"/>
      <c r="W52" s="172"/>
      <c r="X52" s="172"/>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05"/>
      <c r="BB52" s="105" t="s">
        <v>34476</v>
      </c>
      <c r="BC52" s="105"/>
      <c r="BE52" s="20" cm="1">
        <f t="array" aca="1" ref="BE52" ca="1">ROW(INDIRECT("Formular!"&amp;G52))</f>
        <v>59</v>
      </c>
      <c r="BF52" s="20" cm="1">
        <f t="array" aca="1" ref="BF52" ca="1">COLUMN(INDIRECT("Formular!"&amp;G52))</f>
        <v>2</v>
      </c>
      <c r="BG52" s="20" t="str">
        <f t="shared" ca="1" si="0"/>
        <v>$B$59</v>
      </c>
      <c r="BH52" s="214" t="str" cm="1">
        <f t="array" aca="1" ref="BH52" ca="1">HYPERLINK("#"&amp;CELL("Adresse",INDIRECT("Formular!"&amp;G52)),"X")</f>
        <v>X</v>
      </c>
    </row>
    <row r="53" spans="1:60" x14ac:dyDescent="0.3">
      <c r="A53" s="105" t="s">
        <v>41441</v>
      </c>
      <c r="B53" s="137">
        <v>51</v>
      </c>
      <c r="C53" s="137" t="s">
        <v>41476</v>
      </c>
      <c r="D53" s="109" cm="1">
        <f t="array" aca="1" ref="D53" ca="1">ROW(INDIRECT("Formular!"&amp;G53))</f>
        <v>59</v>
      </c>
      <c r="E53" s="109" cm="1">
        <f t="array" aca="1" ref="E53" ca="1">COLUMN(INDIRECT("Formular!"&amp;G53))</f>
        <v>9</v>
      </c>
      <c r="F53" s="221" t="str" cm="1">
        <f t="array" aca="1" ref="F53" ca="1">HYPERLINK("#"&amp;CELL("Address",INDIRECT("Formular!"&amp;G53)),ADDRESS(D53,E53))</f>
        <v>$I$59</v>
      </c>
      <c r="G53" s="109" t="s">
        <v>323</v>
      </c>
      <c r="H53" s="109"/>
      <c r="I53" s="109"/>
      <c r="J53" s="137"/>
      <c r="K53" s="137" t="s">
        <v>34460</v>
      </c>
      <c r="L53" s="137"/>
      <c r="M53" s="137"/>
      <c r="N53" s="137" t="s">
        <v>41435</v>
      </c>
      <c r="O53" s="137" t="s">
        <v>41436</v>
      </c>
      <c r="P53" s="137"/>
      <c r="Q53" s="295" t="s">
        <v>34922</v>
      </c>
      <c r="R53" s="143"/>
      <c r="S53" s="143"/>
      <c r="T53" s="143"/>
      <c r="U53" s="143"/>
      <c r="V53" s="143"/>
      <c r="W53" s="172"/>
      <c r="X53" s="172"/>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05"/>
      <c r="BB53" s="105" t="s">
        <v>34476</v>
      </c>
      <c r="BC53" s="105"/>
      <c r="BE53" s="20" cm="1">
        <f t="array" aca="1" ref="BE53" ca="1">ROW(INDIRECT("Formular!"&amp;G53))</f>
        <v>59</v>
      </c>
      <c r="BF53" s="20" cm="1">
        <f t="array" aca="1" ref="BF53" ca="1">COLUMN(INDIRECT("Formular!"&amp;G53))</f>
        <v>9</v>
      </c>
      <c r="BG53" s="20" t="str">
        <f t="shared" ca="1" si="0"/>
        <v>$I$59</v>
      </c>
      <c r="BH53" s="214" t="str" cm="1">
        <f t="array" aca="1" ref="BH53" ca="1">HYPERLINK("#"&amp;CELL("Adresse",INDIRECT("Formular!"&amp;G53)),"X")</f>
        <v>X</v>
      </c>
    </row>
    <row r="54" spans="1:60" x14ac:dyDescent="0.3">
      <c r="A54" s="105"/>
      <c r="B54" s="137">
        <v>52</v>
      </c>
      <c r="C54" s="137" t="s">
        <v>41477</v>
      </c>
      <c r="D54" s="109" cm="1">
        <f t="array" aca="1" ref="D54" ca="1">ROW(INDIRECT("Formular!"&amp;G54))</f>
        <v>61</v>
      </c>
      <c r="E54" s="109" cm="1">
        <f t="array" aca="1" ref="E54" ca="1">COLUMN(INDIRECT("Formular!"&amp;G54))</f>
        <v>6</v>
      </c>
      <c r="F54" s="221" t="str" cm="1">
        <f t="array" aca="1" ref="F54" ca="1">HYPERLINK("#"&amp;CELL("Address",INDIRECT("Formular!"&amp;G54)),ADDRESS(D54,E54))</f>
        <v>$F$61</v>
      </c>
      <c r="G54" s="109" t="s">
        <v>41478</v>
      </c>
      <c r="H54" s="109"/>
      <c r="I54" s="235" t="s">
        <v>41405</v>
      </c>
      <c r="J54" s="137"/>
      <c r="K54" s="137"/>
      <c r="L54" s="137"/>
      <c r="M54" s="137"/>
      <c r="N54" s="137" t="s">
        <v>41435</v>
      </c>
      <c r="O54" s="137" t="s">
        <v>41436</v>
      </c>
      <c r="P54" s="137"/>
      <c r="Q54" s="295" t="s">
        <v>34922</v>
      </c>
      <c r="R54" s="143" t="s">
        <v>34460</v>
      </c>
      <c r="S54" s="143" t="s">
        <v>34460</v>
      </c>
      <c r="T54" s="143" t="s">
        <v>34460</v>
      </c>
      <c r="U54" s="143" t="s">
        <v>34460</v>
      </c>
      <c r="V54" s="143" t="s">
        <v>34460</v>
      </c>
      <c r="W54" s="172" t="s">
        <v>34460</v>
      </c>
      <c r="X54" s="172" t="s">
        <v>34460</v>
      </c>
      <c r="Y54" s="173" t="s">
        <v>34460</v>
      </c>
      <c r="Z54" s="173" t="s">
        <v>34460</v>
      </c>
      <c r="AA54" s="173" t="s">
        <v>34460</v>
      </c>
      <c r="AB54" s="173" t="s">
        <v>34460</v>
      </c>
      <c r="AC54" s="173" t="s">
        <v>34460</v>
      </c>
      <c r="AD54" s="173" t="s">
        <v>34460</v>
      </c>
      <c r="AE54" s="173" t="s">
        <v>34460</v>
      </c>
      <c r="AF54" s="173" t="s">
        <v>34460</v>
      </c>
      <c r="AG54" s="173" t="s">
        <v>34460</v>
      </c>
      <c r="AH54" s="173" t="s">
        <v>34460</v>
      </c>
      <c r="AI54" s="173" t="s">
        <v>34460</v>
      </c>
      <c r="AJ54" s="173" t="s">
        <v>34460</v>
      </c>
      <c r="AK54" s="173" t="s">
        <v>34460</v>
      </c>
      <c r="AL54" s="173" t="s">
        <v>34460</v>
      </c>
      <c r="AM54" s="173" t="s">
        <v>34460</v>
      </c>
      <c r="AN54" s="173" t="s">
        <v>34460</v>
      </c>
      <c r="AO54" s="173" t="s">
        <v>34460</v>
      </c>
      <c r="AP54" s="173" t="s">
        <v>34460</v>
      </c>
      <c r="AQ54" s="173" t="s">
        <v>34460</v>
      </c>
      <c r="AR54" s="173" t="s">
        <v>34460</v>
      </c>
      <c r="AS54" s="173" t="s">
        <v>34460</v>
      </c>
      <c r="AT54" s="173" t="s">
        <v>34460</v>
      </c>
      <c r="AU54" s="173" t="s">
        <v>34460</v>
      </c>
      <c r="AV54" s="173" t="s">
        <v>34460</v>
      </c>
      <c r="AW54" s="173" t="s">
        <v>34460</v>
      </c>
      <c r="AX54" s="173" t="s">
        <v>34460</v>
      </c>
      <c r="AY54" s="173" t="s">
        <v>34460</v>
      </c>
      <c r="AZ54" s="173" t="s">
        <v>34460</v>
      </c>
      <c r="BA54" s="137"/>
      <c r="BB54" s="137" t="s">
        <v>34460</v>
      </c>
      <c r="BC54" s="137"/>
      <c r="BE54" s="20" cm="1">
        <f t="array" aca="1" ref="BE54" ca="1">ROW(INDIRECT("Formular!"&amp;G54))</f>
        <v>61</v>
      </c>
      <c r="BF54" s="20" cm="1">
        <f t="array" aca="1" ref="BF54" ca="1">COLUMN(INDIRECT("Formular!"&amp;G54))</f>
        <v>6</v>
      </c>
      <c r="BG54" s="20" t="str">
        <f t="shared" ca="1" si="0"/>
        <v>$F$61</v>
      </c>
      <c r="BH54" s="214" t="str" cm="1">
        <f t="array" aca="1" ref="BH54" ca="1">HYPERLINK("#"&amp;CELL("Adresse",INDIRECT("Formular!"&amp;G54)),"X")</f>
        <v>X</v>
      </c>
    </row>
    <row r="55" spans="1:60" x14ac:dyDescent="0.3">
      <c r="A55" s="105"/>
      <c r="B55" s="137">
        <v>53</v>
      </c>
      <c r="C55" s="137" t="s">
        <v>41479</v>
      </c>
      <c r="D55" s="109" cm="1">
        <f t="array" aca="1" ref="D55" ca="1">ROW(INDIRECT("Formular!"&amp;G55))</f>
        <v>61</v>
      </c>
      <c r="E55" s="109" cm="1">
        <f t="array" aca="1" ref="E55" ca="1">COLUMN(INDIRECT("Formular!"&amp;G55))</f>
        <v>7</v>
      </c>
      <c r="F55" s="221" t="str" cm="1">
        <f t="array" aca="1" ref="F55" ca="1">HYPERLINK("#"&amp;CELL("Address",INDIRECT("Formular!"&amp;G55)),ADDRESS(D55,E55))</f>
        <v>$G$61</v>
      </c>
      <c r="G55" s="109" t="s">
        <v>41480</v>
      </c>
      <c r="H55" s="109"/>
      <c r="I55" s="109"/>
      <c r="J55" s="137" t="s">
        <v>41481</v>
      </c>
      <c r="K55" s="137"/>
      <c r="L55" s="137"/>
      <c r="M55" s="137"/>
      <c r="N55" s="137" t="s">
        <v>41435</v>
      </c>
      <c r="O55" s="137" t="s">
        <v>41436</v>
      </c>
      <c r="P55" s="137"/>
      <c r="Q55" s="295"/>
      <c r="R55" s="143" t="s">
        <v>34460</v>
      </c>
      <c r="S55" s="143" t="s">
        <v>34460</v>
      </c>
      <c r="T55" s="143" t="s">
        <v>34460</v>
      </c>
      <c r="U55" s="143"/>
      <c r="V55" s="143" t="s">
        <v>34460</v>
      </c>
      <c r="W55" s="172" t="s">
        <v>34460</v>
      </c>
      <c r="X55" s="172" t="s">
        <v>34460</v>
      </c>
      <c r="Y55" s="173" t="s">
        <v>34460</v>
      </c>
      <c r="Z55" s="173" t="s">
        <v>34460</v>
      </c>
      <c r="AA55" s="173" t="s">
        <v>34460</v>
      </c>
      <c r="AB55" s="173" t="s">
        <v>34460</v>
      </c>
      <c r="AC55" s="173" t="s">
        <v>34460</v>
      </c>
      <c r="AD55" s="173" t="s">
        <v>34460</v>
      </c>
      <c r="AE55" s="173" t="s">
        <v>34460</v>
      </c>
      <c r="AF55" s="173" t="s">
        <v>34460</v>
      </c>
      <c r="AG55" s="173" t="s">
        <v>34460</v>
      </c>
      <c r="AH55" s="173" t="s">
        <v>34460</v>
      </c>
      <c r="AI55" s="173" t="s">
        <v>34460</v>
      </c>
      <c r="AJ55" s="173" t="s">
        <v>34460</v>
      </c>
      <c r="AK55" s="173" t="s">
        <v>34460</v>
      </c>
      <c r="AL55" s="173" t="s">
        <v>34460</v>
      </c>
      <c r="AM55" s="173" t="s">
        <v>34460</v>
      </c>
      <c r="AN55" s="173" t="s">
        <v>34460</v>
      </c>
      <c r="AO55" s="173" t="s">
        <v>34460</v>
      </c>
      <c r="AP55" s="173" t="s">
        <v>34460</v>
      </c>
      <c r="AQ55" s="173" t="s">
        <v>34460</v>
      </c>
      <c r="AR55" s="173" t="s">
        <v>34460</v>
      </c>
      <c r="AS55" s="173" t="s">
        <v>34460</v>
      </c>
      <c r="AT55" s="173" t="s">
        <v>34460</v>
      </c>
      <c r="AU55" s="173" t="s">
        <v>34460</v>
      </c>
      <c r="AV55" s="173" t="s">
        <v>34460</v>
      </c>
      <c r="AW55" s="173" t="s">
        <v>34460</v>
      </c>
      <c r="AX55" s="173" t="s">
        <v>34460</v>
      </c>
      <c r="AY55" s="173" t="s">
        <v>34460</v>
      </c>
      <c r="AZ55" s="173" t="s">
        <v>34460</v>
      </c>
      <c r="BA55" s="137"/>
      <c r="BB55" s="137" t="s">
        <v>34460</v>
      </c>
      <c r="BC55" s="137"/>
      <c r="BE55" s="20" cm="1">
        <f t="array" aca="1" ref="BE55" ca="1">ROW(INDIRECT("Formular!"&amp;G55))</f>
        <v>61</v>
      </c>
      <c r="BF55" s="20" cm="1">
        <f t="array" aca="1" ref="BF55" ca="1">COLUMN(INDIRECT("Formular!"&amp;G55))</f>
        <v>7</v>
      </c>
      <c r="BG55" s="20" t="str">
        <f t="shared" ca="1" si="0"/>
        <v>$G$61</v>
      </c>
      <c r="BH55" s="214" t="str" cm="1">
        <f t="array" aca="1" ref="BH55" ca="1">HYPERLINK("#"&amp;CELL("Adresse",INDIRECT("Formular!"&amp;G55)),"X")</f>
        <v>X</v>
      </c>
    </row>
    <row r="56" spans="1:60" x14ac:dyDescent="0.3">
      <c r="A56" s="105"/>
      <c r="B56" s="137">
        <v>54</v>
      </c>
      <c r="C56" s="137" t="s">
        <v>41482</v>
      </c>
      <c r="D56" s="109" cm="1">
        <f t="array" aca="1" ref="D56" ca="1">ROW(INDIRECT("Formular!"&amp;G56))</f>
        <v>61</v>
      </c>
      <c r="E56" s="109" cm="1">
        <f t="array" aca="1" ref="E56" ca="1">COLUMN(INDIRECT("Formular!"&amp;G56))</f>
        <v>8</v>
      </c>
      <c r="F56" s="221" t="str" cm="1">
        <f t="array" aca="1" ref="F56" ca="1">HYPERLINK("#"&amp;CELL("Address",INDIRECT("Formular!"&amp;G56)),ADDRESS(D56,E56))</f>
        <v>$H$61</v>
      </c>
      <c r="G56" s="109" t="s">
        <v>265</v>
      </c>
      <c r="H56" s="109"/>
      <c r="I56" s="109"/>
      <c r="J56" s="137"/>
      <c r="K56" s="137"/>
      <c r="L56" s="137"/>
      <c r="M56" s="137"/>
      <c r="N56" s="137" t="s">
        <v>41435</v>
      </c>
      <c r="O56" s="137" t="s">
        <v>41436</v>
      </c>
      <c r="P56" s="137"/>
      <c r="Q56" s="295" t="s">
        <v>34922</v>
      </c>
      <c r="R56" s="143" t="s">
        <v>34460</v>
      </c>
      <c r="S56" s="143" t="s">
        <v>34460</v>
      </c>
      <c r="T56" s="143" t="s">
        <v>34460</v>
      </c>
      <c r="U56" s="143"/>
      <c r="V56" s="143" t="s">
        <v>34460</v>
      </c>
      <c r="W56" s="172" t="s">
        <v>34460</v>
      </c>
      <c r="X56" s="172" t="s">
        <v>34460</v>
      </c>
      <c r="Y56" s="173" t="s">
        <v>34460</v>
      </c>
      <c r="Z56" s="173" t="s">
        <v>34460</v>
      </c>
      <c r="AA56" s="173" t="s">
        <v>34460</v>
      </c>
      <c r="AB56" s="173" t="s">
        <v>34460</v>
      </c>
      <c r="AC56" s="173" t="s">
        <v>34460</v>
      </c>
      <c r="AD56" s="173" t="s">
        <v>34460</v>
      </c>
      <c r="AE56" s="173" t="s">
        <v>34460</v>
      </c>
      <c r="AF56" s="173" t="s">
        <v>34460</v>
      </c>
      <c r="AG56" s="173" t="s">
        <v>34460</v>
      </c>
      <c r="AH56" s="173" t="s">
        <v>34460</v>
      </c>
      <c r="AI56" s="173" t="s">
        <v>34460</v>
      </c>
      <c r="AJ56" s="173" t="s">
        <v>34460</v>
      </c>
      <c r="AK56" s="173" t="s">
        <v>34460</v>
      </c>
      <c r="AL56" s="173" t="s">
        <v>34460</v>
      </c>
      <c r="AM56" s="173" t="s">
        <v>34460</v>
      </c>
      <c r="AN56" s="173" t="s">
        <v>34460</v>
      </c>
      <c r="AO56" s="173" t="s">
        <v>34460</v>
      </c>
      <c r="AP56" s="173" t="s">
        <v>34460</v>
      </c>
      <c r="AQ56" s="173" t="s">
        <v>34460</v>
      </c>
      <c r="AR56" s="173" t="s">
        <v>34460</v>
      </c>
      <c r="AS56" s="173" t="s">
        <v>34460</v>
      </c>
      <c r="AT56" s="173" t="s">
        <v>34460</v>
      </c>
      <c r="AU56" s="173" t="s">
        <v>34460</v>
      </c>
      <c r="AV56" s="173" t="s">
        <v>34460</v>
      </c>
      <c r="AW56" s="173" t="s">
        <v>34460</v>
      </c>
      <c r="AX56" s="173" t="s">
        <v>34460</v>
      </c>
      <c r="AY56" s="173" t="s">
        <v>34460</v>
      </c>
      <c r="AZ56" s="173" t="s">
        <v>34460</v>
      </c>
      <c r="BA56" s="137"/>
      <c r="BB56" s="137" t="s">
        <v>34460</v>
      </c>
      <c r="BC56" s="137"/>
      <c r="BE56" s="20" cm="1">
        <f t="array" aca="1" ref="BE56" ca="1">ROW(INDIRECT("Formular!"&amp;G56))</f>
        <v>61</v>
      </c>
      <c r="BF56" s="20" cm="1">
        <f t="array" aca="1" ref="BF56" ca="1">COLUMN(INDIRECT("Formular!"&amp;G56))</f>
        <v>8</v>
      </c>
      <c r="BG56" s="20" t="str">
        <f t="shared" ca="1" si="0"/>
        <v>$H$61</v>
      </c>
      <c r="BH56" s="214" t="str" cm="1">
        <f t="array" aca="1" ref="BH56" ca="1">HYPERLINK("#"&amp;CELL("Adresse",INDIRECT("Formular!"&amp;G56)),"X")</f>
        <v>X</v>
      </c>
    </row>
    <row r="57" spans="1:60" x14ac:dyDescent="0.3">
      <c r="A57" s="105"/>
      <c r="B57" s="137">
        <v>55</v>
      </c>
      <c r="C57" s="109" t="s">
        <v>41483</v>
      </c>
      <c r="D57" s="109" cm="1">
        <f t="array" aca="1" ref="D57" ca="1">ROW(INDIRECT("Formular!"&amp;G57))</f>
        <v>63</v>
      </c>
      <c r="E57" s="109" cm="1">
        <f t="array" aca="1" ref="E57" ca="1">COLUMN(INDIRECT("Formular!"&amp;G57))</f>
        <v>2</v>
      </c>
      <c r="F57" s="221" t="str" cm="1">
        <f t="array" aca="1" ref="F57" ca="1">HYPERLINK("#"&amp;CELL("Address",INDIRECT("Formular!"&amp;G57)),ADDRESS(D57,E57))</f>
        <v>$B$63</v>
      </c>
      <c r="G57" s="109" t="s">
        <v>41484</v>
      </c>
      <c r="H57" s="109" t="s">
        <v>41466</v>
      </c>
      <c r="I57" s="109"/>
      <c r="J57" s="137" t="s">
        <v>41485</v>
      </c>
      <c r="K57" s="137"/>
      <c r="L57" s="137"/>
      <c r="M57" s="137"/>
      <c r="N57" s="137" t="s">
        <v>41435</v>
      </c>
      <c r="O57" s="137" t="s">
        <v>41436</v>
      </c>
      <c r="P57" s="137"/>
      <c r="Q57" s="295" t="s">
        <v>38049</v>
      </c>
      <c r="R57" s="143" t="s">
        <v>34460</v>
      </c>
      <c r="S57" s="143" t="s">
        <v>34460</v>
      </c>
      <c r="T57" s="143" t="s">
        <v>34460</v>
      </c>
      <c r="U57" s="143" t="s">
        <v>34460</v>
      </c>
      <c r="V57" s="143" t="s">
        <v>34460</v>
      </c>
      <c r="W57" s="172" t="s">
        <v>34460</v>
      </c>
      <c r="X57" s="172" t="s">
        <v>34460</v>
      </c>
      <c r="Y57" s="173" t="s">
        <v>34460</v>
      </c>
      <c r="Z57" s="173" t="s">
        <v>34460</v>
      </c>
      <c r="AA57" s="173" t="s">
        <v>34460</v>
      </c>
      <c r="AB57" s="173" t="s">
        <v>34460</v>
      </c>
      <c r="AC57" s="173" t="s">
        <v>34460</v>
      </c>
      <c r="AD57" s="173" t="s">
        <v>34460</v>
      </c>
      <c r="AE57" s="173" t="s">
        <v>34460</v>
      </c>
      <c r="AF57" s="173" t="s">
        <v>34460</v>
      </c>
      <c r="AG57" s="173" t="s">
        <v>34460</v>
      </c>
      <c r="AH57" s="173" t="s">
        <v>34460</v>
      </c>
      <c r="AI57" s="173" t="s">
        <v>34460</v>
      </c>
      <c r="AJ57" s="173" t="s">
        <v>34460</v>
      </c>
      <c r="AK57" s="173" t="s">
        <v>34460</v>
      </c>
      <c r="AL57" s="173" t="s">
        <v>34460</v>
      </c>
      <c r="AM57" s="173" t="s">
        <v>34460</v>
      </c>
      <c r="AN57" s="173" t="s">
        <v>34460</v>
      </c>
      <c r="AO57" s="173" t="s">
        <v>34460</v>
      </c>
      <c r="AP57" s="173" t="s">
        <v>34460</v>
      </c>
      <c r="AQ57" s="173" t="s">
        <v>34460</v>
      </c>
      <c r="AR57" s="173" t="s">
        <v>34460</v>
      </c>
      <c r="AS57" s="173" t="s">
        <v>34460</v>
      </c>
      <c r="AT57" s="173" t="s">
        <v>34460</v>
      </c>
      <c r="AU57" s="173" t="s">
        <v>34460</v>
      </c>
      <c r="AV57" s="173" t="s">
        <v>34460</v>
      </c>
      <c r="AW57" s="173" t="s">
        <v>34460</v>
      </c>
      <c r="AX57" s="173" t="s">
        <v>34460</v>
      </c>
      <c r="AY57" s="173" t="s">
        <v>34460</v>
      </c>
      <c r="AZ57" s="173" t="s">
        <v>34460</v>
      </c>
      <c r="BA57" s="137" t="s">
        <v>34460</v>
      </c>
      <c r="BB57" s="137" t="s">
        <v>34460</v>
      </c>
      <c r="BC57" s="137" t="s">
        <v>34460</v>
      </c>
      <c r="BE57" s="20" cm="1">
        <f t="array" aca="1" ref="BE57" ca="1">ROW(INDIRECT("Formular!"&amp;G57))</f>
        <v>63</v>
      </c>
      <c r="BF57" s="20" cm="1">
        <f t="array" aca="1" ref="BF57" ca="1">COLUMN(INDIRECT("Formular!"&amp;G57))</f>
        <v>2</v>
      </c>
      <c r="BG57" s="20" t="str">
        <f t="shared" ca="1" si="0"/>
        <v>$B$63</v>
      </c>
      <c r="BH57" s="214" t="str" cm="1">
        <f t="array" aca="1" ref="BH57" ca="1">HYPERLINK("#"&amp;CELL("Adresse",INDIRECT("Formular!"&amp;G57)),"X")</f>
        <v>X</v>
      </c>
    </row>
    <row r="58" spans="1:60" x14ac:dyDescent="0.3">
      <c r="A58" s="105"/>
      <c r="B58" s="137">
        <v>56</v>
      </c>
      <c r="C58" s="137" t="s">
        <v>41486</v>
      </c>
      <c r="D58" s="109" cm="1">
        <f t="array" aca="1" ref="D58" ca="1">ROW(INDIRECT("Formular!"&amp;G58))</f>
        <v>65</v>
      </c>
      <c r="E58" s="109" cm="1">
        <f t="array" aca="1" ref="E58" ca="1">COLUMN(INDIRECT("Formular!"&amp;G58))</f>
        <v>2</v>
      </c>
      <c r="F58" s="221" t="str" cm="1">
        <f t="array" aca="1" ref="F58" ca="1">HYPERLINK("#"&amp;CELL("Address",INDIRECT("Formular!"&amp;G58)),ADDRESS(D58,E58))</f>
        <v>$B$65</v>
      </c>
      <c r="G58" s="109" t="s">
        <v>328</v>
      </c>
      <c r="H58" s="109"/>
      <c r="I58" s="235" t="s">
        <v>41469</v>
      </c>
      <c r="J58" s="137"/>
      <c r="K58" s="137"/>
      <c r="L58" s="137"/>
      <c r="M58" s="137"/>
      <c r="N58" s="137" t="s">
        <v>41435</v>
      </c>
      <c r="O58" s="137" t="s">
        <v>41436</v>
      </c>
      <c r="P58" s="137"/>
      <c r="Q58" s="295" t="s">
        <v>41369</v>
      </c>
      <c r="R58" s="143" t="s">
        <v>34460</v>
      </c>
      <c r="S58" s="143" t="s">
        <v>34460</v>
      </c>
      <c r="T58" s="143" t="s">
        <v>34460</v>
      </c>
      <c r="U58" s="143" t="s">
        <v>34460</v>
      </c>
      <c r="V58" s="143" t="s">
        <v>34460</v>
      </c>
      <c r="W58" s="172" t="s">
        <v>34460</v>
      </c>
      <c r="X58" s="172" t="s">
        <v>34460</v>
      </c>
      <c r="Y58" s="173" t="s">
        <v>34460</v>
      </c>
      <c r="Z58" s="173" t="s">
        <v>34460</v>
      </c>
      <c r="AA58" s="173" t="s">
        <v>34460</v>
      </c>
      <c r="AB58" s="173" t="s">
        <v>34460</v>
      </c>
      <c r="AC58" s="173" t="s">
        <v>34460</v>
      </c>
      <c r="AD58" s="173" t="s">
        <v>34460</v>
      </c>
      <c r="AE58" s="173" t="s">
        <v>34460</v>
      </c>
      <c r="AF58" s="173" t="s">
        <v>34460</v>
      </c>
      <c r="AG58" s="173" t="s">
        <v>34460</v>
      </c>
      <c r="AH58" s="173" t="s">
        <v>34460</v>
      </c>
      <c r="AI58" s="173" t="s">
        <v>34460</v>
      </c>
      <c r="AJ58" s="173" t="s">
        <v>34460</v>
      </c>
      <c r="AK58" s="173" t="s">
        <v>34460</v>
      </c>
      <c r="AL58" s="173" t="s">
        <v>34460</v>
      </c>
      <c r="AM58" s="173" t="s">
        <v>34460</v>
      </c>
      <c r="AN58" s="173" t="s">
        <v>34460</v>
      </c>
      <c r="AO58" s="173" t="s">
        <v>34460</v>
      </c>
      <c r="AP58" s="173" t="s">
        <v>34460</v>
      </c>
      <c r="AQ58" s="173" t="s">
        <v>34460</v>
      </c>
      <c r="AR58" s="173" t="s">
        <v>34460</v>
      </c>
      <c r="AS58" s="173" t="s">
        <v>34460</v>
      </c>
      <c r="AT58" s="173" t="s">
        <v>34460</v>
      </c>
      <c r="AU58" s="173" t="s">
        <v>34460</v>
      </c>
      <c r="AV58" s="173" t="s">
        <v>34460</v>
      </c>
      <c r="AW58" s="173" t="s">
        <v>34460</v>
      </c>
      <c r="AX58" s="173" t="s">
        <v>34460</v>
      </c>
      <c r="AY58" s="173" t="s">
        <v>34460</v>
      </c>
      <c r="AZ58" s="173" t="s">
        <v>34460</v>
      </c>
      <c r="BA58" s="137" t="s">
        <v>34460</v>
      </c>
      <c r="BB58" s="137" t="s">
        <v>34460</v>
      </c>
      <c r="BC58" s="137" t="s">
        <v>34460</v>
      </c>
      <c r="BE58" s="20" cm="1">
        <f t="array" aca="1" ref="BE58" ca="1">ROW(INDIRECT("Formular!"&amp;G58))</f>
        <v>65</v>
      </c>
      <c r="BF58" s="20" cm="1">
        <f t="array" aca="1" ref="BF58" ca="1">COLUMN(INDIRECT("Formular!"&amp;G58))</f>
        <v>2</v>
      </c>
      <c r="BG58" s="20" t="str">
        <f t="shared" ca="1" si="0"/>
        <v>$B$65</v>
      </c>
      <c r="BH58" s="214" t="str" cm="1">
        <f t="array" aca="1" ref="BH58" ca="1">HYPERLINK("#"&amp;CELL("Adresse",INDIRECT("Formular!"&amp;G58)),"X")</f>
        <v>X</v>
      </c>
    </row>
    <row r="59" spans="1:60" x14ac:dyDescent="0.3">
      <c r="A59" s="105"/>
      <c r="B59" s="137">
        <v>57</v>
      </c>
      <c r="C59" s="137" t="s">
        <v>41487</v>
      </c>
      <c r="D59" s="109" cm="1">
        <f t="array" aca="1" ref="D59" ca="1">ROW(INDIRECT("Formular!"&amp;G59))</f>
        <v>65</v>
      </c>
      <c r="E59" s="109" cm="1">
        <f t="array" aca="1" ref="E59" ca="1">COLUMN(INDIRECT("Formular!"&amp;G59))</f>
        <v>9</v>
      </c>
      <c r="F59" s="221" t="str" cm="1">
        <f t="array" aca="1" ref="F59" ca="1">HYPERLINK("#"&amp;CELL("Address",INDIRECT("Formular!"&amp;G59)),ADDRESS(D59,E59))</f>
        <v>$I$65</v>
      </c>
      <c r="G59" s="109" t="s">
        <v>327</v>
      </c>
      <c r="H59" s="109"/>
      <c r="I59" s="109"/>
      <c r="J59" s="137"/>
      <c r="K59" s="137"/>
      <c r="L59" s="137"/>
      <c r="M59" s="137"/>
      <c r="N59" s="137" t="s">
        <v>41435</v>
      </c>
      <c r="O59" s="137" t="s">
        <v>41436</v>
      </c>
      <c r="P59" s="137"/>
      <c r="Q59" s="295" t="s">
        <v>34922</v>
      </c>
      <c r="R59" s="143" t="s">
        <v>34460</v>
      </c>
      <c r="S59" s="143" t="s">
        <v>34460</v>
      </c>
      <c r="T59" s="143" t="s">
        <v>34460</v>
      </c>
      <c r="U59" s="143" t="s">
        <v>34460</v>
      </c>
      <c r="V59" s="143" t="s">
        <v>34460</v>
      </c>
      <c r="W59" s="172" t="s">
        <v>34460</v>
      </c>
      <c r="X59" s="172" t="s">
        <v>34460</v>
      </c>
      <c r="Y59" s="173" t="s">
        <v>34460</v>
      </c>
      <c r="Z59" s="173" t="s">
        <v>34460</v>
      </c>
      <c r="AA59" s="173" t="s">
        <v>34460</v>
      </c>
      <c r="AB59" s="173" t="s">
        <v>34460</v>
      </c>
      <c r="AC59" s="173" t="s">
        <v>34460</v>
      </c>
      <c r="AD59" s="173" t="s">
        <v>34460</v>
      </c>
      <c r="AE59" s="173" t="s">
        <v>34460</v>
      </c>
      <c r="AF59" s="173" t="s">
        <v>34460</v>
      </c>
      <c r="AG59" s="173" t="s">
        <v>34460</v>
      </c>
      <c r="AH59" s="173" t="s">
        <v>34460</v>
      </c>
      <c r="AI59" s="173" t="s">
        <v>34460</v>
      </c>
      <c r="AJ59" s="173" t="s">
        <v>34460</v>
      </c>
      <c r="AK59" s="173" t="s">
        <v>34460</v>
      </c>
      <c r="AL59" s="173" t="s">
        <v>34460</v>
      </c>
      <c r="AM59" s="173" t="s">
        <v>34460</v>
      </c>
      <c r="AN59" s="173" t="s">
        <v>34460</v>
      </c>
      <c r="AO59" s="173" t="s">
        <v>34460</v>
      </c>
      <c r="AP59" s="173" t="s">
        <v>34460</v>
      </c>
      <c r="AQ59" s="173" t="s">
        <v>34460</v>
      </c>
      <c r="AR59" s="173" t="s">
        <v>34460</v>
      </c>
      <c r="AS59" s="173" t="s">
        <v>34460</v>
      </c>
      <c r="AT59" s="173" t="s">
        <v>34460</v>
      </c>
      <c r="AU59" s="173" t="s">
        <v>34460</v>
      </c>
      <c r="AV59" s="173" t="s">
        <v>34460</v>
      </c>
      <c r="AW59" s="173" t="s">
        <v>34460</v>
      </c>
      <c r="AX59" s="173" t="s">
        <v>34460</v>
      </c>
      <c r="AY59" s="173" t="s">
        <v>34460</v>
      </c>
      <c r="AZ59" s="173" t="s">
        <v>34460</v>
      </c>
      <c r="BA59" s="137" t="s">
        <v>34460</v>
      </c>
      <c r="BB59" s="137" t="s">
        <v>34460</v>
      </c>
      <c r="BC59" s="137" t="s">
        <v>34460</v>
      </c>
      <c r="BE59" s="20" cm="1">
        <f t="array" aca="1" ref="BE59" ca="1">ROW(INDIRECT("Formular!"&amp;G59))</f>
        <v>65</v>
      </c>
      <c r="BF59" s="20" cm="1">
        <f t="array" aca="1" ref="BF59" ca="1">COLUMN(INDIRECT("Formular!"&amp;G59))</f>
        <v>9</v>
      </c>
      <c r="BG59" s="20" t="str">
        <f t="shared" ca="1" si="0"/>
        <v>$I$65</v>
      </c>
      <c r="BH59" s="214" t="str" cm="1">
        <f t="array" aca="1" ref="BH59" ca="1">HYPERLINK("#"&amp;CELL("Adresse",INDIRECT("Formular!"&amp;G59)),"X")</f>
        <v>X</v>
      </c>
    </row>
    <row r="60" spans="1:60" x14ac:dyDescent="0.3">
      <c r="A60" s="105" t="s">
        <v>41441</v>
      </c>
      <c r="B60" s="137">
        <v>58</v>
      </c>
      <c r="C60" s="137" t="s">
        <v>41488</v>
      </c>
      <c r="D60" s="109" cm="1">
        <f t="array" aca="1" ref="D60" ca="1">ROW(INDIRECT("Formular!"&amp;G60))</f>
        <v>67</v>
      </c>
      <c r="E60" s="109" cm="1">
        <f t="array" aca="1" ref="E60" ca="1">COLUMN(INDIRECT("Formular!"&amp;G60))</f>
        <v>2</v>
      </c>
      <c r="F60" s="221" t="str" cm="1">
        <f t="array" aca="1" ref="F60" ca="1">HYPERLINK("#"&amp;CELL("Address",INDIRECT("Formular!"&amp;G60)),ADDRESS(D60,E60))</f>
        <v>$B$67</v>
      </c>
      <c r="G60" s="109" t="s">
        <v>332</v>
      </c>
      <c r="H60" s="109"/>
      <c r="I60" s="235" t="s">
        <v>41469</v>
      </c>
      <c r="J60" s="137"/>
      <c r="K60" s="137" t="s">
        <v>34460</v>
      </c>
      <c r="L60" s="137"/>
      <c r="M60" s="137"/>
      <c r="N60" s="137" t="s">
        <v>41435</v>
      </c>
      <c r="O60" s="137" t="s">
        <v>41436</v>
      </c>
      <c r="P60" s="137"/>
      <c r="Q60" s="295" t="s">
        <v>41369</v>
      </c>
      <c r="R60" s="143"/>
      <c r="S60" s="143"/>
      <c r="T60" s="143"/>
      <c r="U60" s="143"/>
      <c r="V60" s="143"/>
      <c r="W60" s="172"/>
      <c r="X60" s="172"/>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c r="AW60" s="173"/>
      <c r="AX60" s="173"/>
      <c r="AY60" s="173"/>
      <c r="AZ60" s="173"/>
      <c r="BA60" s="105"/>
      <c r="BB60" s="105" t="s">
        <v>34476</v>
      </c>
      <c r="BC60" s="105"/>
      <c r="BE60" s="20" cm="1">
        <f t="array" aca="1" ref="BE60" ca="1">ROW(INDIRECT("Formular!"&amp;G60))</f>
        <v>67</v>
      </c>
      <c r="BF60" s="20" cm="1">
        <f t="array" aca="1" ref="BF60" ca="1">COLUMN(INDIRECT("Formular!"&amp;G60))</f>
        <v>2</v>
      </c>
      <c r="BG60" s="20" t="str">
        <f t="shared" ca="1" si="0"/>
        <v>$B$67</v>
      </c>
      <c r="BH60" s="214" t="str" cm="1">
        <f t="array" aca="1" ref="BH60" ca="1">HYPERLINK("#"&amp;CELL("Adresse",INDIRECT("Formular!"&amp;G60)),"X")</f>
        <v>X</v>
      </c>
    </row>
    <row r="61" spans="1:60" x14ac:dyDescent="0.3">
      <c r="A61" s="105" t="s">
        <v>41441</v>
      </c>
      <c r="B61" s="137">
        <v>59</v>
      </c>
      <c r="C61" s="137" t="s">
        <v>41489</v>
      </c>
      <c r="D61" s="109" cm="1">
        <f t="array" aca="1" ref="D61" ca="1">ROW(INDIRECT("Formular!"&amp;G61))</f>
        <v>67</v>
      </c>
      <c r="E61" s="109" cm="1">
        <f t="array" aca="1" ref="E61" ca="1">COLUMN(INDIRECT("Formular!"&amp;G61))</f>
        <v>9</v>
      </c>
      <c r="F61" s="221" t="str" cm="1">
        <f t="array" aca="1" ref="F61" ca="1">HYPERLINK("#"&amp;CELL("Address",INDIRECT("Formular!"&amp;G61)),ADDRESS(D61,E61))</f>
        <v>$I$67</v>
      </c>
      <c r="G61" s="109" t="s">
        <v>331</v>
      </c>
      <c r="H61" s="109"/>
      <c r="I61" s="109"/>
      <c r="J61" s="137"/>
      <c r="K61" s="137" t="s">
        <v>34460</v>
      </c>
      <c r="L61" s="137"/>
      <c r="M61" s="137"/>
      <c r="N61" s="137" t="s">
        <v>41435</v>
      </c>
      <c r="O61" s="137" t="s">
        <v>41436</v>
      </c>
      <c r="P61" s="137"/>
      <c r="Q61" s="295" t="s">
        <v>34922</v>
      </c>
      <c r="R61" s="143"/>
      <c r="S61" s="143"/>
      <c r="T61" s="143"/>
      <c r="U61" s="143"/>
      <c r="V61" s="143"/>
      <c r="W61" s="172"/>
      <c r="X61" s="172"/>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05"/>
      <c r="BB61" s="105" t="s">
        <v>34476</v>
      </c>
      <c r="BC61" s="105"/>
      <c r="BE61" s="20" cm="1">
        <f t="array" aca="1" ref="BE61" ca="1">ROW(INDIRECT("Formular!"&amp;G61))</f>
        <v>67</v>
      </c>
      <c r="BF61" s="20" cm="1">
        <f t="array" aca="1" ref="BF61" ca="1">COLUMN(INDIRECT("Formular!"&amp;G61))</f>
        <v>9</v>
      </c>
      <c r="BG61" s="20" t="str">
        <f t="shared" ca="1" si="0"/>
        <v>$I$67</v>
      </c>
      <c r="BH61" s="214" t="str" cm="1">
        <f t="array" aca="1" ref="BH61" ca="1">HYPERLINK("#"&amp;CELL("Adresse",INDIRECT("Formular!"&amp;G61)),"X")</f>
        <v>X</v>
      </c>
    </row>
    <row r="62" spans="1:60" x14ac:dyDescent="0.3">
      <c r="A62" s="105" t="s">
        <v>41441</v>
      </c>
      <c r="B62" s="137">
        <v>60</v>
      </c>
      <c r="C62" s="137" t="s">
        <v>41490</v>
      </c>
      <c r="D62" s="109" cm="1">
        <f t="array" aca="1" ref="D62" ca="1">ROW(INDIRECT("Formular!"&amp;G62))</f>
        <v>69</v>
      </c>
      <c r="E62" s="109" cm="1">
        <f t="array" aca="1" ref="E62" ca="1">COLUMN(INDIRECT("Formular!"&amp;G62))</f>
        <v>2</v>
      </c>
      <c r="F62" s="221" t="str" cm="1">
        <f t="array" aca="1" ref="F62" ca="1">HYPERLINK("#"&amp;CELL("Address",INDIRECT("Formular!"&amp;G62)),ADDRESS(D62,E62))</f>
        <v>$B$69</v>
      </c>
      <c r="G62" s="109" t="s">
        <v>337</v>
      </c>
      <c r="H62" s="109"/>
      <c r="I62" s="235" t="s">
        <v>41469</v>
      </c>
      <c r="J62" s="137"/>
      <c r="K62" s="137" t="s">
        <v>34460</v>
      </c>
      <c r="L62" s="137"/>
      <c r="M62" s="137"/>
      <c r="N62" s="137" t="s">
        <v>41435</v>
      </c>
      <c r="O62" s="137" t="s">
        <v>41436</v>
      </c>
      <c r="P62" s="137"/>
      <c r="Q62" s="295" t="s">
        <v>41369</v>
      </c>
      <c r="R62" s="143"/>
      <c r="S62" s="143"/>
      <c r="T62" s="143"/>
      <c r="U62" s="143"/>
      <c r="V62" s="143"/>
      <c r="W62" s="172"/>
      <c r="X62" s="172"/>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c r="AW62" s="173"/>
      <c r="AX62" s="173"/>
      <c r="AY62" s="173"/>
      <c r="AZ62" s="173"/>
      <c r="BA62" s="105"/>
      <c r="BB62" s="105" t="s">
        <v>34476</v>
      </c>
      <c r="BC62" s="105"/>
      <c r="BE62" s="20" cm="1">
        <f t="array" aca="1" ref="BE62" ca="1">ROW(INDIRECT("Formular!"&amp;G62))</f>
        <v>69</v>
      </c>
      <c r="BF62" s="20" cm="1">
        <f t="array" aca="1" ref="BF62" ca="1">COLUMN(INDIRECT("Formular!"&amp;G62))</f>
        <v>2</v>
      </c>
      <c r="BG62" s="20" t="str">
        <f t="shared" ca="1" si="0"/>
        <v>$B$69</v>
      </c>
      <c r="BH62" s="214" t="str" cm="1">
        <f t="array" aca="1" ref="BH62" ca="1">HYPERLINK("#"&amp;CELL("Adresse",INDIRECT("Formular!"&amp;G62)),"X")</f>
        <v>X</v>
      </c>
    </row>
    <row r="63" spans="1:60" x14ac:dyDescent="0.3">
      <c r="A63" s="105" t="s">
        <v>41441</v>
      </c>
      <c r="B63" s="137">
        <v>61</v>
      </c>
      <c r="C63" s="137" t="s">
        <v>41491</v>
      </c>
      <c r="D63" s="109" cm="1">
        <f t="array" aca="1" ref="D63" ca="1">ROW(INDIRECT("Formular!"&amp;G63))</f>
        <v>69</v>
      </c>
      <c r="E63" s="109" cm="1">
        <f t="array" aca="1" ref="E63" ca="1">COLUMN(INDIRECT("Formular!"&amp;G63))</f>
        <v>9</v>
      </c>
      <c r="F63" s="221" t="str" cm="1">
        <f t="array" aca="1" ref="F63" ca="1">HYPERLINK("#"&amp;CELL("Address",INDIRECT("Formular!"&amp;G63)),ADDRESS(D63,E63))</f>
        <v>$I$69</v>
      </c>
      <c r="G63" s="109" t="s">
        <v>336</v>
      </c>
      <c r="H63" s="109"/>
      <c r="I63" s="109"/>
      <c r="J63" s="137"/>
      <c r="K63" s="137" t="s">
        <v>34460</v>
      </c>
      <c r="L63" s="137"/>
      <c r="M63" s="137"/>
      <c r="N63" s="137" t="s">
        <v>41435</v>
      </c>
      <c r="O63" s="137" t="s">
        <v>41436</v>
      </c>
      <c r="P63" s="137"/>
      <c r="Q63" s="295" t="s">
        <v>34922</v>
      </c>
      <c r="R63" s="143"/>
      <c r="S63" s="143"/>
      <c r="T63" s="143"/>
      <c r="U63" s="143"/>
      <c r="V63" s="143"/>
      <c r="W63" s="172"/>
      <c r="X63" s="172"/>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c r="AW63" s="173"/>
      <c r="AX63" s="173"/>
      <c r="AY63" s="173"/>
      <c r="AZ63" s="173"/>
      <c r="BA63" s="105"/>
      <c r="BB63" s="105" t="s">
        <v>34476</v>
      </c>
      <c r="BC63" s="105"/>
      <c r="BE63" s="20" cm="1">
        <f t="array" aca="1" ref="BE63" ca="1">ROW(INDIRECT("Formular!"&amp;G63))</f>
        <v>69</v>
      </c>
      <c r="BF63" s="20" cm="1">
        <f t="array" aca="1" ref="BF63" ca="1">COLUMN(INDIRECT("Formular!"&amp;G63))</f>
        <v>9</v>
      </c>
      <c r="BG63" s="20" t="str">
        <f t="shared" ca="1" si="0"/>
        <v>$I$69</v>
      </c>
      <c r="BH63" s="214" t="str" cm="1">
        <f t="array" aca="1" ref="BH63" ca="1">HYPERLINK("#"&amp;CELL("Adresse",INDIRECT("Formular!"&amp;G63)),"X")</f>
        <v>X</v>
      </c>
    </row>
    <row r="64" spans="1:60" x14ac:dyDescent="0.3">
      <c r="A64" s="105" t="s">
        <v>41441</v>
      </c>
      <c r="B64" s="137">
        <v>62</v>
      </c>
      <c r="C64" s="137" t="s">
        <v>41492</v>
      </c>
      <c r="D64" s="109" cm="1">
        <f t="array" aca="1" ref="D64" ca="1">ROW(INDIRECT("Formular!"&amp;G64))</f>
        <v>71</v>
      </c>
      <c r="E64" s="109" cm="1">
        <f t="array" aca="1" ref="E64" ca="1">COLUMN(INDIRECT("Formular!"&amp;G64))</f>
        <v>2</v>
      </c>
      <c r="F64" s="221" t="str" cm="1">
        <f t="array" aca="1" ref="F64" ca="1">HYPERLINK("#"&amp;CELL("Address",INDIRECT("Formular!"&amp;G64)),ADDRESS(D64,E64))</f>
        <v>$B$71</v>
      </c>
      <c r="G64" s="109" t="s">
        <v>341</v>
      </c>
      <c r="H64" s="109"/>
      <c r="I64" s="235" t="s">
        <v>41469</v>
      </c>
      <c r="J64" s="137"/>
      <c r="K64" s="137" t="s">
        <v>34460</v>
      </c>
      <c r="L64" s="137"/>
      <c r="M64" s="137"/>
      <c r="N64" s="137" t="s">
        <v>41435</v>
      </c>
      <c r="O64" s="137" t="s">
        <v>41436</v>
      </c>
      <c r="P64" s="137"/>
      <c r="Q64" s="295" t="s">
        <v>41369</v>
      </c>
      <c r="R64" s="143"/>
      <c r="S64" s="143"/>
      <c r="T64" s="143"/>
      <c r="U64" s="143"/>
      <c r="V64" s="143"/>
      <c r="W64" s="172"/>
      <c r="X64" s="172"/>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05"/>
      <c r="BB64" s="105" t="s">
        <v>34476</v>
      </c>
      <c r="BC64" s="105"/>
      <c r="BE64" s="20" cm="1">
        <f t="array" aca="1" ref="BE64" ca="1">ROW(INDIRECT("Formular!"&amp;G64))</f>
        <v>71</v>
      </c>
      <c r="BF64" s="20" cm="1">
        <f t="array" aca="1" ref="BF64" ca="1">COLUMN(INDIRECT("Formular!"&amp;G64))</f>
        <v>2</v>
      </c>
      <c r="BG64" s="20" t="str">
        <f t="shared" ca="1" si="0"/>
        <v>$B$71</v>
      </c>
      <c r="BH64" s="214" t="str" cm="1">
        <f t="array" aca="1" ref="BH64" ca="1">HYPERLINK("#"&amp;CELL("Adresse",INDIRECT("Formular!"&amp;G64)),"X")</f>
        <v>X</v>
      </c>
    </row>
    <row r="65" spans="1:60" x14ac:dyDescent="0.3">
      <c r="A65" s="105" t="s">
        <v>41441</v>
      </c>
      <c r="B65" s="137">
        <v>63</v>
      </c>
      <c r="C65" s="137" t="s">
        <v>41493</v>
      </c>
      <c r="D65" s="109" cm="1">
        <f t="array" aca="1" ref="D65" ca="1">ROW(INDIRECT("Formular!"&amp;G65))</f>
        <v>71</v>
      </c>
      <c r="E65" s="109" cm="1">
        <f t="array" aca="1" ref="E65" ca="1">COLUMN(INDIRECT("Formular!"&amp;G65))</f>
        <v>9</v>
      </c>
      <c r="F65" s="221" t="str" cm="1">
        <f t="array" aca="1" ref="F65" ca="1">HYPERLINK("#"&amp;CELL("Address",INDIRECT("Formular!"&amp;G65)),ADDRESS(D65,E65))</f>
        <v>$I$71</v>
      </c>
      <c r="G65" s="109" t="s">
        <v>340</v>
      </c>
      <c r="H65" s="109"/>
      <c r="I65" s="109"/>
      <c r="J65" s="137"/>
      <c r="K65" s="137" t="s">
        <v>34460</v>
      </c>
      <c r="L65" s="137"/>
      <c r="M65" s="137"/>
      <c r="N65" s="137" t="s">
        <v>41435</v>
      </c>
      <c r="O65" s="137" t="s">
        <v>41436</v>
      </c>
      <c r="P65" s="137"/>
      <c r="Q65" s="295" t="s">
        <v>34922</v>
      </c>
      <c r="R65" s="143"/>
      <c r="S65" s="143"/>
      <c r="T65" s="143"/>
      <c r="U65" s="143"/>
      <c r="V65" s="143"/>
      <c r="W65" s="172"/>
      <c r="X65" s="172"/>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05"/>
      <c r="BB65" s="105" t="s">
        <v>34476</v>
      </c>
      <c r="BC65" s="105"/>
      <c r="BE65" s="20" cm="1">
        <f t="array" aca="1" ref="BE65" ca="1">ROW(INDIRECT("Formular!"&amp;G65))</f>
        <v>71</v>
      </c>
      <c r="BF65" s="20" cm="1">
        <f t="array" aca="1" ref="BF65" ca="1">COLUMN(INDIRECT("Formular!"&amp;G65))</f>
        <v>9</v>
      </c>
      <c r="BG65" s="20" t="str">
        <f t="shared" ca="1" si="0"/>
        <v>$I$71</v>
      </c>
      <c r="BH65" s="214" t="str" cm="1">
        <f t="array" aca="1" ref="BH65" ca="1">HYPERLINK("#"&amp;CELL("Adresse",INDIRECT("Formular!"&amp;G65)),"X")</f>
        <v>X</v>
      </c>
    </row>
    <row r="66" spans="1:60" x14ac:dyDescent="0.3">
      <c r="A66" s="105"/>
      <c r="B66" s="137">
        <v>64</v>
      </c>
      <c r="C66" s="137" t="s">
        <v>41494</v>
      </c>
      <c r="D66" s="109" cm="1">
        <f t="array" aca="1" ref="D66" ca="1">ROW(INDIRECT("Formular!"&amp;G66))</f>
        <v>73</v>
      </c>
      <c r="E66" s="109" cm="1">
        <f t="array" aca="1" ref="E66" ca="1">COLUMN(INDIRECT("Formular!"&amp;G66))</f>
        <v>6</v>
      </c>
      <c r="F66" s="221" t="str" cm="1">
        <f t="array" aca="1" ref="F66" ca="1">HYPERLINK("#"&amp;CELL("Address",INDIRECT("Formular!"&amp;G66)),ADDRESS(D66,E66))</f>
        <v>$F$73</v>
      </c>
      <c r="G66" s="109" t="s">
        <v>41495</v>
      </c>
      <c r="H66" s="109"/>
      <c r="I66" s="235" t="s">
        <v>41405</v>
      </c>
      <c r="J66" s="137"/>
      <c r="K66" s="137"/>
      <c r="L66" s="137"/>
      <c r="M66" s="137"/>
      <c r="N66" s="137" t="s">
        <v>41435</v>
      </c>
      <c r="O66" s="137" t="s">
        <v>41436</v>
      </c>
      <c r="P66" s="137"/>
      <c r="Q66" s="295" t="s">
        <v>34922</v>
      </c>
      <c r="R66" s="143" t="s">
        <v>34460</v>
      </c>
      <c r="S66" s="143" t="s">
        <v>34460</v>
      </c>
      <c r="T66" s="143"/>
      <c r="U66" s="143"/>
      <c r="V66" s="143"/>
      <c r="W66" s="172" t="s">
        <v>34460</v>
      </c>
      <c r="X66" s="172" t="s">
        <v>34460</v>
      </c>
      <c r="Y66" s="173" t="s">
        <v>34460</v>
      </c>
      <c r="Z66" s="173" t="s">
        <v>34460</v>
      </c>
      <c r="AA66" s="173" t="s">
        <v>34460</v>
      </c>
      <c r="AB66" s="173" t="s">
        <v>34460</v>
      </c>
      <c r="AC66" s="173" t="s">
        <v>34460</v>
      </c>
      <c r="AD66" s="173" t="s">
        <v>34460</v>
      </c>
      <c r="AE66" s="173" t="s">
        <v>34460</v>
      </c>
      <c r="AF66" s="173" t="s">
        <v>34460</v>
      </c>
      <c r="AG66" s="173" t="s">
        <v>34460</v>
      </c>
      <c r="AH66" s="173" t="s">
        <v>34460</v>
      </c>
      <c r="AI66" s="173" t="s">
        <v>34460</v>
      </c>
      <c r="AJ66" s="173" t="s">
        <v>34460</v>
      </c>
      <c r="AK66" s="173" t="s">
        <v>34460</v>
      </c>
      <c r="AL66" s="173" t="s">
        <v>34460</v>
      </c>
      <c r="AM66" s="173" t="s">
        <v>34460</v>
      </c>
      <c r="AN66" s="173" t="s">
        <v>34460</v>
      </c>
      <c r="AO66" s="173" t="s">
        <v>34460</v>
      </c>
      <c r="AP66" s="173" t="s">
        <v>34460</v>
      </c>
      <c r="AQ66" s="173" t="s">
        <v>34460</v>
      </c>
      <c r="AR66" s="173" t="s">
        <v>34460</v>
      </c>
      <c r="AS66" s="173" t="s">
        <v>34460</v>
      </c>
      <c r="AT66" s="173" t="s">
        <v>34460</v>
      </c>
      <c r="AU66" s="173" t="s">
        <v>34460</v>
      </c>
      <c r="AV66" s="173" t="s">
        <v>34460</v>
      </c>
      <c r="AW66" s="173" t="s">
        <v>34460</v>
      </c>
      <c r="AX66" s="173" t="s">
        <v>34460</v>
      </c>
      <c r="AY66" s="173"/>
      <c r="AZ66" s="173" t="s">
        <v>34460</v>
      </c>
      <c r="BA66" s="137"/>
      <c r="BB66" s="137" t="s">
        <v>34460</v>
      </c>
      <c r="BC66" s="137"/>
      <c r="BE66" s="20" cm="1">
        <f t="array" aca="1" ref="BE66" ca="1">ROW(INDIRECT("Formular!"&amp;G66))</f>
        <v>73</v>
      </c>
      <c r="BF66" s="20" cm="1">
        <f t="array" aca="1" ref="BF66" ca="1">COLUMN(INDIRECT("Formular!"&amp;G66))</f>
        <v>6</v>
      </c>
      <c r="BG66" s="20" t="str">
        <f t="shared" ca="1" si="0"/>
        <v>$F$73</v>
      </c>
      <c r="BH66" s="214" t="str" cm="1">
        <f t="array" aca="1" ref="BH66" ca="1">HYPERLINK("#"&amp;CELL("Adresse",INDIRECT("Formular!"&amp;G66)),"X")</f>
        <v>X</v>
      </c>
    </row>
    <row r="67" spans="1:60" x14ac:dyDescent="0.3">
      <c r="A67" s="105"/>
      <c r="B67" s="137">
        <v>65</v>
      </c>
      <c r="C67" s="137" t="s">
        <v>41496</v>
      </c>
      <c r="D67" s="109" cm="1">
        <f t="array" aca="1" ref="D67" ca="1">ROW(INDIRECT("Formular!"&amp;G67))</f>
        <v>73</v>
      </c>
      <c r="E67" s="109" cm="1">
        <f t="array" aca="1" ref="E67" ca="1">COLUMN(INDIRECT("Formular!"&amp;G67))</f>
        <v>7</v>
      </c>
      <c r="F67" s="221" t="str" cm="1">
        <f t="array" aca="1" ref="F67" ca="1">HYPERLINK("#"&amp;CELL("Address",INDIRECT("Formular!"&amp;G67)),ADDRESS(D67,E67))</f>
        <v>$G$73</v>
      </c>
      <c r="G67" s="109" t="s">
        <v>41497</v>
      </c>
      <c r="H67" s="109"/>
      <c r="I67" s="109"/>
      <c r="J67" s="137" t="s">
        <v>41498</v>
      </c>
      <c r="K67" s="137"/>
      <c r="L67" s="137"/>
      <c r="M67" s="137"/>
      <c r="N67" s="137" t="s">
        <v>41435</v>
      </c>
      <c r="O67" s="137" t="s">
        <v>41436</v>
      </c>
      <c r="P67" s="137"/>
      <c r="Q67" s="295"/>
      <c r="R67" s="143" t="s">
        <v>34460</v>
      </c>
      <c r="S67" s="143" t="s">
        <v>34460</v>
      </c>
      <c r="T67" s="143"/>
      <c r="U67" s="143"/>
      <c r="V67" s="143"/>
      <c r="W67" s="172" t="s">
        <v>34460</v>
      </c>
      <c r="X67" s="172" t="s">
        <v>34460</v>
      </c>
      <c r="Y67" s="173" t="s">
        <v>34460</v>
      </c>
      <c r="Z67" s="173" t="s">
        <v>34460</v>
      </c>
      <c r="AA67" s="173" t="s">
        <v>34460</v>
      </c>
      <c r="AB67" s="173" t="s">
        <v>34460</v>
      </c>
      <c r="AC67" s="173" t="s">
        <v>34460</v>
      </c>
      <c r="AD67" s="173" t="s">
        <v>34460</v>
      </c>
      <c r="AE67" s="173" t="s">
        <v>34460</v>
      </c>
      <c r="AF67" s="173" t="s">
        <v>34460</v>
      </c>
      <c r="AG67" s="173" t="s">
        <v>34460</v>
      </c>
      <c r="AH67" s="173" t="s">
        <v>34460</v>
      </c>
      <c r="AI67" s="173" t="s">
        <v>34460</v>
      </c>
      <c r="AJ67" s="173" t="s">
        <v>34460</v>
      </c>
      <c r="AK67" s="173" t="s">
        <v>34460</v>
      </c>
      <c r="AL67" s="173" t="s">
        <v>34460</v>
      </c>
      <c r="AM67" s="173" t="s">
        <v>34460</v>
      </c>
      <c r="AN67" s="173" t="s">
        <v>34460</v>
      </c>
      <c r="AO67" s="173" t="s">
        <v>34460</v>
      </c>
      <c r="AP67" s="173" t="s">
        <v>34460</v>
      </c>
      <c r="AQ67" s="173" t="s">
        <v>34460</v>
      </c>
      <c r="AR67" s="173" t="s">
        <v>34460</v>
      </c>
      <c r="AS67" s="173" t="s">
        <v>34460</v>
      </c>
      <c r="AT67" s="173" t="s">
        <v>34460</v>
      </c>
      <c r="AU67" s="173" t="s">
        <v>34460</v>
      </c>
      <c r="AV67" s="173" t="s">
        <v>34460</v>
      </c>
      <c r="AW67" s="173" t="s">
        <v>34460</v>
      </c>
      <c r="AX67" s="173" t="s">
        <v>34460</v>
      </c>
      <c r="AY67" s="173"/>
      <c r="AZ67" s="173" t="s">
        <v>34460</v>
      </c>
      <c r="BA67" s="137"/>
      <c r="BB67" s="137" t="s">
        <v>34460</v>
      </c>
      <c r="BC67" s="137"/>
      <c r="BE67" s="20" cm="1">
        <f t="array" aca="1" ref="BE67" ca="1">ROW(INDIRECT("Formular!"&amp;G67))</f>
        <v>73</v>
      </c>
      <c r="BF67" s="20" cm="1">
        <f t="array" aca="1" ref="BF67" ca="1">COLUMN(INDIRECT("Formular!"&amp;G67))</f>
        <v>7</v>
      </c>
      <c r="BG67" s="20" t="str">
        <f t="shared" ca="1" si="0"/>
        <v>$G$73</v>
      </c>
      <c r="BH67" s="214" t="str" cm="1">
        <f t="array" aca="1" ref="BH67" ca="1">HYPERLINK("#"&amp;CELL("Adresse",INDIRECT("Formular!"&amp;G67)),"X")</f>
        <v>X</v>
      </c>
    </row>
    <row r="68" spans="1:60" x14ac:dyDescent="0.3">
      <c r="A68" s="105"/>
      <c r="B68" s="137">
        <v>66</v>
      </c>
      <c r="C68" s="137" t="s">
        <v>41482</v>
      </c>
      <c r="D68" s="109" cm="1">
        <f t="array" aca="1" ref="D68" ca="1">ROW(INDIRECT("Formular!"&amp;G68))</f>
        <v>73</v>
      </c>
      <c r="E68" s="109" cm="1">
        <f t="array" aca="1" ref="E68" ca="1">COLUMN(INDIRECT("Formular!"&amp;G68))</f>
        <v>8</v>
      </c>
      <c r="F68" s="221" t="str" cm="1">
        <f t="array" aca="1" ref="F68" ca="1">HYPERLINK("#"&amp;CELL("Address",INDIRECT("Formular!"&amp;G68)),ADDRESS(D68,E68))</f>
        <v>$H$73</v>
      </c>
      <c r="G68" s="109" t="s">
        <v>273</v>
      </c>
      <c r="H68" s="109"/>
      <c r="I68" s="109"/>
      <c r="J68" s="137"/>
      <c r="K68" s="137"/>
      <c r="L68" s="137"/>
      <c r="M68" s="137"/>
      <c r="N68" s="137" t="s">
        <v>41435</v>
      </c>
      <c r="O68" s="137" t="s">
        <v>41436</v>
      </c>
      <c r="P68" s="137"/>
      <c r="Q68" s="295" t="s">
        <v>34922</v>
      </c>
      <c r="R68" s="143" t="s">
        <v>34460</v>
      </c>
      <c r="S68" s="143" t="s">
        <v>34460</v>
      </c>
      <c r="T68" s="143"/>
      <c r="U68" s="143"/>
      <c r="V68" s="143"/>
      <c r="W68" s="172" t="s">
        <v>34460</v>
      </c>
      <c r="X68" s="172" t="s">
        <v>34460</v>
      </c>
      <c r="Y68" s="173" t="s">
        <v>34460</v>
      </c>
      <c r="Z68" s="173" t="s">
        <v>34460</v>
      </c>
      <c r="AA68" s="173" t="s">
        <v>34460</v>
      </c>
      <c r="AB68" s="173" t="s">
        <v>34460</v>
      </c>
      <c r="AC68" s="173" t="s">
        <v>34460</v>
      </c>
      <c r="AD68" s="173" t="s">
        <v>34460</v>
      </c>
      <c r="AE68" s="173" t="s">
        <v>34460</v>
      </c>
      <c r="AF68" s="173" t="s">
        <v>34460</v>
      </c>
      <c r="AG68" s="173" t="s">
        <v>34460</v>
      </c>
      <c r="AH68" s="173" t="s">
        <v>34460</v>
      </c>
      <c r="AI68" s="173" t="s">
        <v>34460</v>
      </c>
      <c r="AJ68" s="173" t="s">
        <v>34460</v>
      </c>
      <c r="AK68" s="173" t="s">
        <v>34460</v>
      </c>
      <c r="AL68" s="173" t="s">
        <v>34460</v>
      </c>
      <c r="AM68" s="173" t="s">
        <v>34460</v>
      </c>
      <c r="AN68" s="173" t="s">
        <v>34460</v>
      </c>
      <c r="AO68" s="173" t="s">
        <v>34460</v>
      </c>
      <c r="AP68" s="173" t="s">
        <v>34460</v>
      </c>
      <c r="AQ68" s="173" t="s">
        <v>34460</v>
      </c>
      <c r="AR68" s="173" t="s">
        <v>34460</v>
      </c>
      <c r="AS68" s="173" t="s">
        <v>34460</v>
      </c>
      <c r="AT68" s="173" t="s">
        <v>34460</v>
      </c>
      <c r="AU68" s="173" t="s">
        <v>34460</v>
      </c>
      <c r="AV68" s="173" t="s">
        <v>34460</v>
      </c>
      <c r="AW68" s="173" t="s">
        <v>34460</v>
      </c>
      <c r="AX68" s="173" t="s">
        <v>34460</v>
      </c>
      <c r="AY68" s="173"/>
      <c r="AZ68" s="173" t="s">
        <v>34460</v>
      </c>
      <c r="BA68" s="137"/>
      <c r="BB68" s="137" t="s">
        <v>34460</v>
      </c>
      <c r="BC68" s="137"/>
      <c r="BE68" s="20" cm="1">
        <f t="array" aca="1" ref="BE68" ca="1">ROW(INDIRECT("Formular!"&amp;G68))</f>
        <v>73</v>
      </c>
      <c r="BF68" s="20" cm="1">
        <f t="array" aca="1" ref="BF68" ca="1">COLUMN(INDIRECT("Formular!"&amp;G68))</f>
        <v>8</v>
      </c>
      <c r="BG68" s="20" t="str">
        <f t="shared" ca="1" si="0"/>
        <v>$H$73</v>
      </c>
      <c r="BH68" s="214" t="str" cm="1">
        <f t="array" aca="1" ref="BH68" ca="1">HYPERLINK("#"&amp;CELL("Adresse",INDIRECT("Formular!"&amp;G68)),"X")</f>
        <v>X</v>
      </c>
    </row>
    <row r="69" spans="1:60" x14ac:dyDescent="0.3">
      <c r="A69" s="105"/>
      <c r="B69" s="137">
        <v>67</v>
      </c>
      <c r="C69" s="109" t="s">
        <v>41499</v>
      </c>
      <c r="D69" s="109" cm="1">
        <f t="array" aca="1" ref="D69" ca="1">ROW(INDIRECT("Formular!"&amp;G69))</f>
        <v>75</v>
      </c>
      <c r="E69" s="109" cm="1">
        <f t="array" aca="1" ref="E69" ca="1">COLUMN(INDIRECT("Formular!"&amp;G69))</f>
        <v>2</v>
      </c>
      <c r="F69" s="221" t="str" cm="1">
        <f t="array" aca="1" ref="F69" ca="1">HYPERLINK("#"&amp;CELL("Address",INDIRECT("Formular!"&amp;G69)),ADDRESS(D69,E69))</f>
        <v>$B$75</v>
      </c>
      <c r="G69" s="109" t="s">
        <v>41500</v>
      </c>
      <c r="H69" s="109" t="s">
        <v>41466</v>
      </c>
      <c r="I69" s="109"/>
      <c r="J69" s="137" t="s">
        <v>41501</v>
      </c>
      <c r="K69" s="137"/>
      <c r="L69" s="137"/>
      <c r="M69" s="137"/>
      <c r="N69" s="137" t="s">
        <v>41435</v>
      </c>
      <c r="O69" s="137" t="s">
        <v>41436</v>
      </c>
      <c r="P69" s="137"/>
      <c r="Q69" s="295" t="s">
        <v>34922</v>
      </c>
      <c r="R69" s="143" t="s">
        <v>34460</v>
      </c>
      <c r="S69" s="143" t="s">
        <v>34460</v>
      </c>
      <c r="T69" s="143" t="s">
        <v>34460</v>
      </c>
      <c r="U69" s="143" t="s">
        <v>34460</v>
      </c>
      <c r="V69" s="143" t="s">
        <v>34460</v>
      </c>
      <c r="W69" s="172" t="s">
        <v>34460</v>
      </c>
      <c r="X69" s="172" t="s">
        <v>34460</v>
      </c>
      <c r="Y69" s="173" t="s">
        <v>34460</v>
      </c>
      <c r="Z69" s="173" t="s">
        <v>34460</v>
      </c>
      <c r="AA69" s="173" t="s">
        <v>34460</v>
      </c>
      <c r="AB69" s="173" t="s">
        <v>34460</v>
      </c>
      <c r="AC69" s="173" t="s">
        <v>34460</v>
      </c>
      <c r="AD69" s="173" t="s">
        <v>34460</v>
      </c>
      <c r="AE69" s="173" t="s">
        <v>34460</v>
      </c>
      <c r="AF69" s="173" t="s">
        <v>34460</v>
      </c>
      <c r="AG69" s="173" t="s">
        <v>34460</v>
      </c>
      <c r="AH69" s="173" t="s">
        <v>34460</v>
      </c>
      <c r="AI69" s="173" t="s">
        <v>34460</v>
      </c>
      <c r="AJ69" s="173" t="s">
        <v>34460</v>
      </c>
      <c r="AK69" s="173" t="s">
        <v>34460</v>
      </c>
      <c r="AL69" s="173" t="s">
        <v>34460</v>
      </c>
      <c r="AM69" s="173" t="s">
        <v>34460</v>
      </c>
      <c r="AN69" s="173" t="s">
        <v>34460</v>
      </c>
      <c r="AO69" s="173" t="s">
        <v>34460</v>
      </c>
      <c r="AP69" s="173" t="s">
        <v>34460</v>
      </c>
      <c r="AQ69" s="173" t="s">
        <v>34460</v>
      </c>
      <c r="AR69" s="173" t="s">
        <v>34460</v>
      </c>
      <c r="AS69" s="173" t="s">
        <v>34460</v>
      </c>
      <c r="AT69" s="173" t="s">
        <v>34460</v>
      </c>
      <c r="AU69" s="173" t="s">
        <v>34460</v>
      </c>
      <c r="AV69" s="173" t="s">
        <v>34460</v>
      </c>
      <c r="AW69" s="173" t="s">
        <v>34460</v>
      </c>
      <c r="AX69" s="173" t="s">
        <v>34460</v>
      </c>
      <c r="AY69" s="173" t="s">
        <v>34460</v>
      </c>
      <c r="AZ69" s="173" t="s">
        <v>34460</v>
      </c>
      <c r="BA69" s="137" t="s">
        <v>34460</v>
      </c>
      <c r="BB69" s="137" t="s">
        <v>34460</v>
      </c>
      <c r="BC69" s="137" t="s">
        <v>34460</v>
      </c>
      <c r="BE69" s="20" cm="1">
        <f t="array" aca="1" ref="BE69" ca="1">ROW(INDIRECT("Formular!"&amp;G69))</f>
        <v>75</v>
      </c>
      <c r="BF69" s="20" cm="1">
        <f t="array" aca="1" ref="BF69" ca="1">COLUMN(INDIRECT("Formular!"&amp;G69))</f>
        <v>2</v>
      </c>
      <c r="BG69" s="20" t="str">
        <f t="shared" ca="1" si="0"/>
        <v>$B$75</v>
      </c>
      <c r="BH69" s="214" t="str" cm="1">
        <f t="array" aca="1" ref="BH69" ca="1">HYPERLINK("#"&amp;CELL("Adresse",INDIRECT("Formular!"&amp;G69)),"X")</f>
        <v>X</v>
      </c>
    </row>
    <row r="70" spans="1:60" x14ac:dyDescent="0.3">
      <c r="A70" s="105"/>
      <c r="B70" s="137">
        <v>68</v>
      </c>
      <c r="C70" s="137" t="s">
        <v>41502</v>
      </c>
      <c r="D70" s="109" cm="1">
        <f t="array" aca="1" ref="D70" ca="1">ROW(INDIRECT("Formular!"&amp;G70))</f>
        <v>77</v>
      </c>
      <c r="E70" s="109" cm="1">
        <f t="array" aca="1" ref="E70" ca="1">COLUMN(INDIRECT("Formular!"&amp;G70))</f>
        <v>2</v>
      </c>
      <c r="F70" s="221" t="str" cm="1">
        <f t="array" aca="1" ref="F70" ca="1">HYPERLINK("#"&amp;CELL("Address",INDIRECT("Formular!"&amp;G70)),ADDRESS(D70,E70))</f>
        <v>$B$77</v>
      </c>
      <c r="G70" s="109" t="s">
        <v>345</v>
      </c>
      <c r="H70" s="109"/>
      <c r="I70" s="235" t="s">
        <v>41469</v>
      </c>
      <c r="J70" s="137"/>
      <c r="K70" s="137"/>
      <c r="L70" s="137"/>
      <c r="M70" s="137"/>
      <c r="N70" s="137" t="s">
        <v>41435</v>
      </c>
      <c r="O70" s="137" t="s">
        <v>41436</v>
      </c>
      <c r="P70" s="137"/>
      <c r="Q70" s="295" t="s">
        <v>41369</v>
      </c>
      <c r="R70" s="143" t="s">
        <v>34460</v>
      </c>
      <c r="S70" s="143" t="s">
        <v>34460</v>
      </c>
      <c r="T70" s="143" t="s">
        <v>34460</v>
      </c>
      <c r="U70" s="143" t="s">
        <v>34460</v>
      </c>
      <c r="V70" s="143" t="s">
        <v>34460</v>
      </c>
      <c r="W70" s="172" t="s">
        <v>34460</v>
      </c>
      <c r="X70" s="172" t="s">
        <v>34460</v>
      </c>
      <c r="Y70" s="173" t="s">
        <v>34460</v>
      </c>
      <c r="Z70" s="173" t="s">
        <v>34460</v>
      </c>
      <c r="AA70" s="173" t="s">
        <v>34460</v>
      </c>
      <c r="AB70" s="173" t="s">
        <v>34460</v>
      </c>
      <c r="AC70" s="173" t="s">
        <v>34460</v>
      </c>
      <c r="AD70" s="173" t="s">
        <v>34460</v>
      </c>
      <c r="AE70" s="173" t="s">
        <v>34460</v>
      </c>
      <c r="AF70" s="173" t="s">
        <v>34460</v>
      </c>
      <c r="AG70" s="173" t="s">
        <v>34460</v>
      </c>
      <c r="AH70" s="173" t="s">
        <v>34460</v>
      </c>
      <c r="AI70" s="173" t="s">
        <v>34460</v>
      </c>
      <c r="AJ70" s="173" t="s">
        <v>34460</v>
      </c>
      <c r="AK70" s="173" t="s">
        <v>34460</v>
      </c>
      <c r="AL70" s="173" t="s">
        <v>34460</v>
      </c>
      <c r="AM70" s="173" t="s">
        <v>34460</v>
      </c>
      <c r="AN70" s="173" t="s">
        <v>34460</v>
      </c>
      <c r="AO70" s="173" t="s">
        <v>34460</v>
      </c>
      <c r="AP70" s="173" t="s">
        <v>34460</v>
      </c>
      <c r="AQ70" s="173" t="s">
        <v>34460</v>
      </c>
      <c r="AR70" s="173" t="s">
        <v>34460</v>
      </c>
      <c r="AS70" s="173" t="s">
        <v>34460</v>
      </c>
      <c r="AT70" s="173" t="s">
        <v>34460</v>
      </c>
      <c r="AU70" s="173" t="s">
        <v>34460</v>
      </c>
      <c r="AV70" s="173" t="s">
        <v>34460</v>
      </c>
      <c r="AW70" s="173" t="s">
        <v>34460</v>
      </c>
      <c r="AX70" s="173" t="s">
        <v>34460</v>
      </c>
      <c r="AY70" s="173" t="s">
        <v>34460</v>
      </c>
      <c r="AZ70" s="173" t="s">
        <v>34460</v>
      </c>
      <c r="BA70" s="137" t="s">
        <v>34460</v>
      </c>
      <c r="BB70" s="137" t="s">
        <v>34460</v>
      </c>
      <c r="BC70" s="137" t="s">
        <v>34460</v>
      </c>
      <c r="BE70" s="20" cm="1">
        <f t="array" aca="1" ref="BE70" ca="1">ROW(INDIRECT("Formular!"&amp;G70))</f>
        <v>77</v>
      </c>
      <c r="BF70" s="20" cm="1">
        <f t="array" aca="1" ref="BF70" ca="1">COLUMN(INDIRECT("Formular!"&amp;G70))</f>
        <v>2</v>
      </c>
      <c r="BG70" s="20" t="str">
        <f t="shared" ca="1" si="0"/>
        <v>$B$77</v>
      </c>
      <c r="BH70" s="214" t="str" cm="1">
        <f t="array" aca="1" ref="BH70" ca="1">HYPERLINK("#"&amp;CELL("Adresse",INDIRECT("Formular!"&amp;G70)),"X")</f>
        <v>X</v>
      </c>
    </row>
    <row r="71" spans="1:60" x14ac:dyDescent="0.3">
      <c r="A71" s="105"/>
      <c r="B71" s="137">
        <v>69</v>
      </c>
      <c r="C71" s="137" t="s">
        <v>41503</v>
      </c>
      <c r="D71" s="109" cm="1">
        <f t="array" aca="1" ref="D71" ca="1">ROW(INDIRECT("Formular!"&amp;G71))</f>
        <v>77</v>
      </c>
      <c r="E71" s="109" cm="1">
        <f t="array" aca="1" ref="E71" ca="1">COLUMN(INDIRECT("Formular!"&amp;G71))</f>
        <v>9</v>
      </c>
      <c r="F71" s="221" t="str" cm="1">
        <f t="array" aca="1" ref="F71" ca="1">HYPERLINK("#"&amp;CELL("Address",INDIRECT("Formular!"&amp;G71)),ADDRESS(D71,E71))</f>
        <v>$I$77</v>
      </c>
      <c r="G71" s="109" t="s">
        <v>344</v>
      </c>
      <c r="H71" s="109"/>
      <c r="I71" s="109"/>
      <c r="J71" s="137"/>
      <c r="K71" s="137"/>
      <c r="L71" s="137"/>
      <c r="M71" s="137"/>
      <c r="N71" s="137" t="s">
        <v>41435</v>
      </c>
      <c r="O71" s="137" t="s">
        <v>41436</v>
      </c>
      <c r="P71" s="137"/>
      <c r="Q71" s="295" t="s">
        <v>34922</v>
      </c>
      <c r="R71" s="143" t="s">
        <v>34460</v>
      </c>
      <c r="S71" s="143" t="s">
        <v>34460</v>
      </c>
      <c r="T71" s="143" t="s">
        <v>34460</v>
      </c>
      <c r="U71" s="143" t="s">
        <v>34460</v>
      </c>
      <c r="V71" s="143" t="s">
        <v>34460</v>
      </c>
      <c r="W71" s="172" t="s">
        <v>34460</v>
      </c>
      <c r="X71" s="172" t="s">
        <v>34460</v>
      </c>
      <c r="Y71" s="173" t="s">
        <v>34460</v>
      </c>
      <c r="Z71" s="173" t="s">
        <v>34460</v>
      </c>
      <c r="AA71" s="173" t="s">
        <v>34460</v>
      </c>
      <c r="AB71" s="173" t="s">
        <v>34460</v>
      </c>
      <c r="AC71" s="173" t="s">
        <v>34460</v>
      </c>
      <c r="AD71" s="173" t="s">
        <v>34460</v>
      </c>
      <c r="AE71" s="173" t="s">
        <v>34460</v>
      </c>
      <c r="AF71" s="173" t="s">
        <v>34460</v>
      </c>
      <c r="AG71" s="173" t="s">
        <v>34460</v>
      </c>
      <c r="AH71" s="173" t="s">
        <v>34460</v>
      </c>
      <c r="AI71" s="173" t="s">
        <v>34460</v>
      </c>
      <c r="AJ71" s="173" t="s">
        <v>34460</v>
      </c>
      <c r="AK71" s="173" t="s">
        <v>34460</v>
      </c>
      <c r="AL71" s="173" t="s">
        <v>34460</v>
      </c>
      <c r="AM71" s="173" t="s">
        <v>34460</v>
      </c>
      <c r="AN71" s="173" t="s">
        <v>34460</v>
      </c>
      <c r="AO71" s="173" t="s">
        <v>34460</v>
      </c>
      <c r="AP71" s="173" t="s">
        <v>34460</v>
      </c>
      <c r="AQ71" s="173" t="s">
        <v>34460</v>
      </c>
      <c r="AR71" s="173" t="s">
        <v>34460</v>
      </c>
      <c r="AS71" s="173" t="s">
        <v>34460</v>
      </c>
      <c r="AT71" s="173" t="s">
        <v>34460</v>
      </c>
      <c r="AU71" s="173" t="s">
        <v>34460</v>
      </c>
      <c r="AV71" s="173" t="s">
        <v>34460</v>
      </c>
      <c r="AW71" s="173" t="s">
        <v>34460</v>
      </c>
      <c r="AX71" s="173" t="s">
        <v>34460</v>
      </c>
      <c r="AY71" s="173" t="s">
        <v>34460</v>
      </c>
      <c r="AZ71" s="173" t="s">
        <v>34460</v>
      </c>
      <c r="BA71" s="137" t="s">
        <v>34460</v>
      </c>
      <c r="BB71" s="137" t="s">
        <v>34460</v>
      </c>
      <c r="BC71" s="137" t="s">
        <v>34460</v>
      </c>
      <c r="BE71" s="20" cm="1">
        <f t="array" aca="1" ref="BE71" ca="1">ROW(INDIRECT("Formular!"&amp;G71))</f>
        <v>77</v>
      </c>
      <c r="BF71" s="20" cm="1">
        <f t="array" aca="1" ref="BF71" ca="1">COLUMN(INDIRECT("Formular!"&amp;G71))</f>
        <v>9</v>
      </c>
      <c r="BG71" s="20" t="str">
        <f t="shared" ref="BG71:BG165" ca="1" si="1">ADDRESS(BE71,BF71)</f>
        <v>$I$77</v>
      </c>
      <c r="BH71" s="214" t="str" cm="1">
        <f t="array" aca="1" ref="BH71" ca="1">HYPERLINK("#"&amp;CELL("Adresse",INDIRECT("Formular!"&amp;G71)),"X")</f>
        <v>X</v>
      </c>
    </row>
    <row r="72" spans="1:60" x14ac:dyDescent="0.3">
      <c r="A72" s="105" t="s">
        <v>41441</v>
      </c>
      <c r="B72" s="137">
        <v>70</v>
      </c>
      <c r="C72" s="137" t="s">
        <v>41504</v>
      </c>
      <c r="D72" s="109" cm="1">
        <f t="array" aca="1" ref="D72" ca="1">ROW(INDIRECT("Formular!"&amp;G72))</f>
        <v>79</v>
      </c>
      <c r="E72" s="109" cm="1">
        <f t="array" aca="1" ref="E72" ca="1">COLUMN(INDIRECT("Formular!"&amp;G72))</f>
        <v>2</v>
      </c>
      <c r="F72" s="221" t="str" cm="1">
        <f t="array" aca="1" ref="F72" ca="1">HYPERLINK("#"&amp;CELL("Address",INDIRECT("Formular!"&amp;G72)),ADDRESS(D72,E72))</f>
        <v>$B$79</v>
      </c>
      <c r="G72" s="109" t="s">
        <v>349</v>
      </c>
      <c r="H72" s="109"/>
      <c r="I72" s="235" t="s">
        <v>41469</v>
      </c>
      <c r="J72" s="137"/>
      <c r="K72" s="137" t="s">
        <v>34460</v>
      </c>
      <c r="L72" s="137"/>
      <c r="M72" s="137"/>
      <c r="N72" s="137" t="s">
        <v>41435</v>
      </c>
      <c r="O72" s="137" t="s">
        <v>41436</v>
      </c>
      <c r="P72" s="137"/>
      <c r="Q72" s="295" t="s">
        <v>41369</v>
      </c>
      <c r="R72" s="143"/>
      <c r="S72" s="143"/>
      <c r="T72" s="143"/>
      <c r="U72" s="143"/>
      <c r="V72" s="143"/>
      <c r="W72" s="172"/>
      <c r="X72" s="172"/>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05"/>
      <c r="BB72" s="105" t="s">
        <v>34476</v>
      </c>
      <c r="BC72" s="105"/>
      <c r="BE72" s="20" cm="1">
        <f t="array" aca="1" ref="BE72" ca="1">ROW(INDIRECT("Formular!"&amp;G72))</f>
        <v>79</v>
      </c>
      <c r="BF72" s="20" cm="1">
        <f t="array" aca="1" ref="BF72" ca="1">COLUMN(INDIRECT("Formular!"&amp;G72))</f>
        <v>2</v>
      </c>
      <c r="BG72" s="20" t="str">
        <f t="shared" ca="1" si="1"/>
        <v>$B$79</v>
      </c>
      <c r="BH72" s="214" t="str" cm="1">
        <f t="array" aca="1" ref="BH72" ca="1">HYPERLINK("#"&amp;CELL("Adresse",INDIRECT("Formular!"&amp;G72)),"X")</f>
        <v>X</v>
      </c>
    </row>
    <row r="73" spans="1:60" x14ac:dyDescent="0.3">
      <c r="A73" s="105" t="s">
        <v>41441</v>
      </c>
      <c r="B73" s="137">
        <v>71</v>
      </c>
      <c r="C73" s="137" t="s">
        <v>41505</v>
      </c>
      <c r="D73" s="109" cm="1">
        <f t="array" aca="1" ref="D73" ca="1">ROW(INDIRECT("Formular!"&amp;G73))</f>
        <v>79</v>
      </c>
      <c r="E73" s="109" cm="1">
        <f t="array" aca="1" ref="E73" ca="1">COLUMN(INDIRECT("Formular!"&amp;G73))</f>
        <v>9</v>
      </c>
      <c r="F73" s="221" t="str" cm="1">
        <f t="array" aca="1" ref="F73" ca="1">HYPERLINK("#"&amp;CELL("Address",INDIRECT("Formular!"&amp;G73)),ADDRESS(D73,E73))</f>
        <v>$I$79</v>
      </c>
      <c r="G73" s="109" t="s">
        <v>348</v>
      </c>
      <c r="H73" s="109"/>
      <c r="I73" s="109"/>
      <c r="J73" s="137"/>
      <c r="K73" s="137" t="s">
        <v>34460</v>
      </c>
      <c r="L73" s="137"/>
      <c r="M73" s="137"/>
      <c r="N73" s="137" t="s">
        <v>41435</v>
      </c>
      <c r="O73" s="137" t="s">
        <v>41436</v>
      </c>
      <c r="P73" s="137"/>
      <c r="Q73" s="295" t="s">
        <v>34922</v>
      </c>
      <c r="R73" s="143"/>
      <c r="S73" s="143"/>
      <c r="T73" s="143"/>
      <c r="U73" s="143"/>
      <c r="V73" s="143"/>
      <c r="W73" s="172"/>
      <c r="X73" s="172"/>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05"/>
      <c r="BB73" s="105" t="s">
        <v>34476</v>
      </c>
      <c r="BC73" s="105"/>
      <c r="BE73" s="20" cm="1">
        <f t="array" aca="1" ref="BE73" ca="1">ROW(INDIRECT("Formular!"&amp;G73))</f>
        <v>79</v>
      </c>
      <c r="BF73" s="20" cm="1">
        <f t="array" aca="1" ref="BF73" ca="1">COLUMN(INDIRECT("Formular!"&amp;G73))</f>
        <v>9</v>
      </c>
      <c r="BG73" s="20" t="str">
        <f t="shared" ca="1" si="1"/>
        <v>$I$79</v>
      </c>
      <c r="BH73" s="214" t="str" cm="1">
        <f t="array" aca="1" ref="BH73" ca="1">HYPERLINK("#"&amp;CELL("Adresse",INDIRECT("Formular!"&amp;G73)),"X")</f>
        <v>X</v>
      </c>
    </row>
    <row r="74" spans="1:60" x14ac:dyDescent="0.3">
      <c r="A74" s="105" t="s">
        <v>41441</v>
      </c>
      <c r="B74" s="137">
        <v>72</v>
      </c>
      <c r="C74" s="137" t="s">
        <v>41506</v>
      </c>
      <c r="D74" s="109" cm="1">
        <f t="array" aca="1" ref="D74" ca="1">ROW(INDIRECT("Formular!"&amp;G74))</f>
        <v>81</v>
      </c>
      <c r="E74" s="109" cm="1">
        <f t="array" aca="1" ref="E74" ca="1">COLUMN(INDIRECT("Formular!"&amp;G74))</f>
        <v>2</v>
      </c>
      <c r="F74" s="221" t="str" cm="1">
        <f t="array" aca="1" ref="F74" ca="1">HYPERLINK("#"&amp;CELL("Address",INDIRECT("Formular!"&amp;G74)),ADDRESS(D74,E74))</f>
        <v>$B$81</v>
      </c>
      <c r="G74" s="109" t="s">
        <v>352</v>
      </c>
      <c r="H74" s="109"/>
      <c r="I74" s="235" t="s">
        <v>41469</v>
      </c>
      <c r="J74" s="137"/>
      <c r="K74" s="137" t="s">
        <v>34460</v>
      </c>
      <c r="L74" s="137"/>
      <c r="M74" s="137"/>
      <c r="N74" s="137" t="s">
        <v>41435</v>
      </c>
      <c r="O74" s="137" t="s">
        <v>41436</v>
      </c>
      <c r="P74" s="137"/>
      <c r="Q74" s="295" t="s">
        <v>41369</v>
      </c>
      <c r="R74" s="143"/>
      <c r="S74" s="143"/>
      <c r="T74" s="143"/>
      <c r="U74" s="143"/>
      <c r="V74" s="143"/>
      <c r="W74" s="172"/>
      <c r="X74" s="172"/>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05"/>
      <c r="BB74" s="105" t="s">
        <v>34476</v>
      </c>
      <c r="BC74" s="105"/>
      <c r="BE74" s="20" cm="1">
        <f t="array" aca="1" ref="BE74" ca="1">ROW(INDIRECT("Formular!"&amp;G74))</f>
        <v>81</v>
      </c>
      <c r="BF74" s="20" cm="1">
        <f t="array" aca="1" ref="BF74" ca="1">COLUMN(INDIRECT("Formular!"&amp;G74))</f>
        <v>2</v>
      </c>
      <c r="BG74" s="20" t="str">
        <f t="shared" ca="1" si="1"/>
        <v>$B$81</v>
      </c>
      <c r="BH74" s="214" t="str" cm="1">
        <f t="array" aca="1" ref="BH74" ca="1">HYPERLINK("#"&amp;CELL("Adresse",INDIRECT("Formular!"&amp;G74)),"X")</f>
        <v>X</v>
      </c>
    </row>
    <row r="75" spans="1:60" x14ac:dyDescent="0.3">
      <c r="A75" s="105" t="s">
        <v>41441</v>
      </c>
      <c r="B75" s="137">
        <v>73</v>
      </c>
      <c r="C75" s="137" t="s">
        <v>41507</v>
      </c>
      <c r="D75" s="109" cm="1">
        <f t="array" aca="1" ref="D75" ca="1">ROW(INDIRECT("Formular!"&amp;G75))</f>
        <v>81</v>
      </c>
      <c r="E75" s="109" cm="1">
        <f t="array" aca="1" ref="E75" ca="1">COLUMN(INDIRECT("Formular!"&amp;G75))</f>
        <v>9</v>
      </c>
      <c r="F75" s="221" t="str" cm="1">
        <f t="array" aca="1" ref="F75" ca="1">HYPERLINK("#"&amp;CELL("Address",INDIRECT("Formular!"&amp;G75)),ADDRESS(D75,E75))</f>
        <v>$I$81</v>
      </c>
      <c r="G75" s="109" t="s">
        <v>351</v>
      </c>
      <c r="H75" s="109"/>
      <c r="I75" s="109"/>
      <c r="J75" s="137"/>
      <c r="K75" s="137" t="s">
        <v>34460</v>
      </c>
      <c r="L75" s="137"/>
      <c r="M75" s="137"/>
      <c r="N75" s="137" t="s">
        <v>41435</v>
      </c>
      <c r="O75" s="137" t="s">
        <v>41436</v>
      </c>
      <c r="P75" s="137"/>
      <c r="Q75" s="295" t="s">
        <v>34922</v>
      </c>
      <c r="R75" s="143"/>
      <c r="S75" s="143"/>
      <c r="T75" s="143"/>
      <c r="U75" s="143"/>
      <c r="V75" s="143"/>
      <c r="W75" s="172"/>
      <c r="X75" s="172"/>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05"/>
      <c r="BB75" s="105" t="s">
        <v>34476</v>
      </c>
      <c r="BC75" s="105"/>
      <c r="BE75" s="20" cm="1">
        <f t="array" aca="1" ref="BE75" ca="1">ROW(INDIRECT("Formular!"&amp;G75))</f>
        <v>81</v>
      </c>
      <c r="BF75" s="20" cm="1">
        <f t="array" aca="1" ref="BF75" ca="1">COLUMN(INDIRECT("Formular!"&amp;G75))</f>
        <v>9</v>
      </c>
      <c r="BG75" s="20" t="str">
        <f t="shared" ca="1" si="1"/>
        <v>$I$81</v>
      </c>
      <c r="BH75" s="214" t="str" cm="1">
        <f t="array" aca="1" ref="BH75" ca="1">HYPERLINK("#"&amp;CELL("Adresse",INDIRECT("Formular!"&amp;G75)),"X")</f>
        <v>X</v>
      </c>
    </row>
    <row r="76" spans="1:60" x14ac:dyDescent="0.3">
      <c r="A76" s="105" t="s">
        <v>41441</v>
      </c>
      <c r="B76" s="137">
        <v>74</v>
      </c>
      <c r="C76" s="137" t="s">
        <v>41508</v>
      </c>
      <c r="D76" s="109" cm="1">
        <f t="array" aca="1" ref="D76" ca="1">ROW(INDIRECT("Formular!"&amp;G76))</f>
        <v>83</v>
      </c>
      <c r="E76" s="109" cm="1">
        <f t="array" aca="1" ref="E76" ca="1">COLUMN(INDIRECT("Formular!"&amp;G76))</f>
        <v>2</v>
      </c>
      <c r="F76" s="221" t="str" cm="1">
        <f t="array" aca="1" ref="F76" ca="1">HYPERLINK("#"&amp;CELL("Address",INDIRECT("Formular!"&amp;G76)),ADDRESS(D76,E76))</f>
        <v>$B$83</v>
      </c>
      <c r="G76" s="109" t="s">
        <v>355</v>
      </c>
      <c r="H76" s="109"/>
      <c r="I76" s="235" t="s">
        <v>41469</v>
      </c>
      <c r="J76" s="137"/>
      <c r="K76" s="137" t="s">
        <v>34460</v>
      </c>
      <c r="L76" s="137"/>
      <c r="M76" s="137"/>
      <c r="N76" s="137" t="s">
        <v>41435</v>
      </c>
      <c r="O76" s="137" t="s">
        <v>41436</v>
      </c>
      <c r="P76" s="137"/>
      <c r="Q76" s="295" t="s">
        <v>41369</v>
      </c>
      <c r="R76" s="143"/>
      <c r="S76" s="143"/>
      <c r="T76" s="143"/>
      <c r="U76" s="143"/>
      <c r="V76" s="143"/>
      <c r="W76" s="172"/>
      <c r="X76" s="172"/>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05"/>
      <c r="BB76" s="105" t="s">
        <v>34476</v>
      </c>
      <c r="BC76" s="105"/>
      <c r="BE76" s="20" cm="1">
        <f t="array" aca="1" ref="BE76" ca="1">ROW(INDIRECT("Formular!"&amp;G76))</f>
        <v>83</v>
      </c>
      <c r="BF76" s="20" cm="1">
        <f t="array" aca="1" ref="BF76" ca="1">COLUMN(INDIRECT("Formular!"&amp;G76))</f>
        <v>2</v>
      </c>
      <c r="BG76" s="20" t="str">
        <f t="shared" ca="1" si="1"/>
        <v>$B$83</v>
      </c>
      <c r="BH76" s="214" t="str" cm="1">
        <f t="array" aca="1" ref="BH76" ca="1">HYPERLINK("#"&amp;CELL("Adresse",INDIRECT("Formular!"&amp;G76)),"X")</f>
        <v>X</v>
      </c>
    </row>
    <row r="77" spans="1:60" x14ac:dyDescent="0.3">
      <c r="A77" s="105" t="s">
        <v>41441</v>
      </c>
      <c r="B77" s="137">
        <v>75</v>
      </c>
      <c r="C77" s="137" t="s">
        <v>41509</v>
      </c>
      <c r="D77" s="109" cm="1">
        <f t="array" aca="1" ref="D77" ca="1">ROW(INDIRECT("Formular!"&amp;G77))</f>
        <v>83</v>
      </c>
      <c r="E77" s="109" cm="1">
        <f t="array" aca="1" ref="E77" ca="1">COLUMN(INDIRECT("Formular!"&amp;G77))</f>
        <v>9</v>
      </c>
      <c r="F77" s="221" t="str" cm="1">
        <f t="array" aca="1" ref="F77" ca="1">HYPERLINK("#"&amp;CELL("Address",INDIRECT("Formular!"&amp;G77)),ADDRESS(D77,E77))</f>
        <v>$I$83</v>
      </c>
      <c r="G77" s="109" t="s">
        <v>354</v>
      </c>
      <c r="H77" s="109"/>
      <c r="I77" s="109"/>
      <c r="J77" s="137"/>
      <c r="K77" s="137" t="s">
        <v>34460</v>
      </c>
      <c r="L77" s="137"/>
      <c r="M77" s="137"/>
      <c r="N77" s="137" t="s">
        <v>41435</v>
      </c>
      <c r="O77" s="137" t="s">
        <v>41436</v>
      </c>
      <c r="P77" s="137"/>
      <c r="Q77" s="295" t="s">
        <v>34922</v>
      </c>
      <c r="R77" s="143"/>
      <c r="S77" s="143"/>
      <c r="T77" s="143"/>
      <c r="U77" s="143"/>
      <c r="V77" s="143"/>
      <c r="W77" s="172"/>
      <c r="X77" s="172"/>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05"/>
      <c r="BB77" s="105" t="s">
        <v>34476</v>
      </c>
      <c r="BC77" s="105"/>
      <c r="BE77" s="20" cm="1">
        <f t="array" aca="1" ref="BE77" ca="1">ROW(INDIRECT("Formular!"&amp;G77))</f>
        <v>83</v>
      </c>
      <c r="BF77" s="20" cm="1">
        <f t="array" aca="1" ref="BF77" ca="1">COLUMN(INDIRECT("Formular!"&amp;G77))</f>
        <v>9</v>
      </c>
      <c r="BG77" s="20" t="str">
        <f t="shared" ca="1" si="1"/>
        <v>$I$83</v>
      </c>
      <c r="BH77" s="214" t="str" cm="1">
        <f t="array" aca="1" ref="BH77" ca="1">HYPERLINK("#"&amp;CELL("Adresse",INDIRECT("Formular!"&amp;G77)),"X")</f>
        <v>X</v>
      </c>
    </row>
    <row r="78" spans="1:60" x14ac:dyDescent="0.3">
      <c r="A78" s="105"/>
      <c r="B78" s="137">
        <v>76</v>
      </c>
      <c r="C78" s="137" t="s">
        <v>41510</v>
      </c>
      <c r="D78" s="109" cm="1">
        <f t="array" aca="1" ref="D78" ca="1">ROW(INDIRECT("Formular!"&amp;G78))</f>
        <v>85</v>
      </c>
      <c r="E78" s="109" cm="1">
        <f t="array" aca="1" ref="E78" ca="1">COLUMN(INDIRECT("Formular!"&amp;G78))</f>
        <v>2</v>
      </c>
      <c r="F78" s="221" t="str" cm="1">
        <f t="array" aca="1" ref="F78" ca="1">HYPERLINK("#"&amp;CELL("Address",INDIRECT("Formular!"&amp;G78)),ADDRESS(D78,E78))</f>
        <v>$B$85</v>
      </c>
      <c r="G78" s="109" t="s">
        <v>358</v>
      </c>
      <c r="H78" s="109"/>
      <c r="I78" s="235" t="s">
        <v>41469</v>
      </c>
      <c r="J78" s="137"/>
      <c r="K78" s="137"/>
      <c r="L78" s="137"/>
      <c r="M78" s="137"/>
      <c r="N78" s="137" t="s">
        <v>41435</v>
      </c>
      <c r="O78" s="137" t="s">
        <v>41436</v>
      </c>
      <c r="P78" s="137"/>
      <c r="Q78" s="295" t="s">
        <v>41369</v>
      </c>
      <c r="R78" s="143" t="s">
        <v>34460</v>
      </c>
      <c r="S78" s="143" t="s">
        <v>34460</v>
      </c>
      <c r="T78" s="143" t="s">
        <v>34460</v>
      </c>
      <c r="U78" s="143" t="s">
        <v>34460</v>
      </c>
      <c r="V78" s="143" t="s">
        <v>34460</v>
      </c>
      <c r="W78" s="172" t="s">
        <v>34460</v>
      </c>
      <c r="X78" s="172" t="s">
        <v>34460</v>
      </c>
      <c r="Y78" s="173" t="s">
        <v>34460</v>
      </c>
      <c r="Z78" s="173" t="s">
        <v>34460</v>
      </c>
      <c r="AA78" s="173" t="s">
        <v>34460</v>
      </c>
      <c r="AB78" s="173" t="s">
        <v>34460</v>
      </c>
      <c r="AC78" s="173" t="s">
        <v>34460</v>
      </c>
      <c r="AD78" s="173" t="s">
        <v>34460</v>
      </c>
      <c r="AE78" s="173" t="s">
        <v>34460</v>
      </c>
      <c r="AF78" s="173" t="s">
        <v>34460</v>
      </c>
      <c r="AG78" s="173" t="s">
        <v>34460</v>
      </c>
      <c r="AH78" s="173" t="s">
        <v>34460</v>
      </c>
      <c r="AI78" s="173" t="s">
        <v>34460</v>
      </c>
      <c r="AJ78" s="173" t="s">
        <v>34460</v>
      </c>
      <c r="AK78" s="173" t="s">
        <v>34460</v>
      </c>
      <c r="AL78" s="173" t="s">
        <v>34460</v>
      </c>
      <c r="AM78" s="173" t="s">
        <v>34460</v>
      </c>
      <c r="AN78" s="173" t="s">
        <v>34460</v>
      </c>
      <c r="AO78" s="173" t="s">
        <v>34460</v>
      </c>
      <c r="AP78" s="173" t="s">
        <v>34460</v>
      </c>
      <c r="AQ78" s="173" t="s">
        <v>34460</v>
      </c>
      <c r="AR78" s="173" t="s">
        <v>34460</v>
      </c>
      <c r="AS78" s="173" t="s">
        <v>34460</v>
      </c>
      <c r="AT78" s="173" t="s">
        <v>34460</v>
      </c>
      <c r="AU78" s="173" t="s">
        <v>34460</v>
      </c>
      <c r="AV78" s="173" t="s">
        <v>34460</v>
      </c>
      <c r="AW78" s="173" t="s">
        <v>34460</v>
      </c>
      <c r="AX78" s="173" t="s">
        <v>34460</v>
      </c>
      <c r="AY78" s="173" t="s">
        <v>34460</v>
      </c>
      <c r="AZ78" s="173" t="s">
        <v>34460</v>
      </c>
      <c r="BA78" s="137" t="s">
        <v>34460</v>
      </c>
      <c r="BB78" s="137" t="s">
        <v>34460</v>
      </c>
      <c r="BC78" s="137" t="s">
        <v>34460</v>
      </c>
      <c r="BE78" s="20" cm="1">
        <f t="array" aca="1" ref="BE78" ca="1">ROW(INDIRECT("Formular!"&amp;G78))</f>
        <v>85</v>
      </c>
      <c r="BF78" s="20" cm="1">
        <f t="array" aca="1" ref="BF78" ca="1">COLUMN(INDIRECT("Formular!"&amp;G78))</f>
        <v>2</v>
      </c>
      <c r="BG78" s="20" t="str">
        <f t="shared" ca="1" si="1"/>
        <v>$B$85</v>
      </c>
      <c r="BH78" s="214" t="str" cm="1">
        <f t="array" aca="1" ref="BH78" ca="1">HYPERLINK("#"&amp;CELL("Adresse",INDIRECT("Formular!"&amp;G78)),"X")</f>
        <v>X</v>
      </c>
    </row>
    <row r="79" spans="1:60" x14ac:dyDescent="0.3">
      <c r="A79" s="105"/>
      <c r="B79" s="137">
        <v>77</v>
      </c>
      <c r="C79" s="137" t="s">
        <v>41511</v>
      </c>
      <c r="D79" s="109" cm="1">
        <f t="array" aca="1" ref="D79" ca="1">ROW(INDIRECT("Formular!"&amp;G79))</f>
        <v>85</v>
      </c>
      <c r="E79" s="109" cm="1">
        <f t="array" aca="1" ref="E79" ca="1">COLUMN(INDIRECT("Formular!"&amp;G79))</f>
        <v>9</v>
      </c>
      <c r="F79" s="221" t="str" cm="1">
        <f t="array" aca="1" ref="F79" ca="1">HYPERLINK("#"&amp;CELL("Address",INDIRECT("Formular!"&amp;G79)),ADDRESS(D79,E79))</f>
        <v>$I$85</v>
      </c>
      <c r="G79" s="109" t="s">
        <v>357</v>
      </c>
      <c r="H79" s="109"/>
      <c r="I79" s="109"/>
      <c r="J79" s="137"/>
      <c r="K79" s="137"/>
      <c r="L79" s="137"/>
      <c r="M79" s="137"/>
      <c r="N79" s="137" t="s">
        <v>41435</v>
      </c>
      <c r="O79" s="137" t="s">
        <v>41436</v>
      </c>
      <c r="P79" s="137"/>
      <c r="Q79" s="295" t="s">
        <v>34922</v>
      </c>
      <c r="R79" s="143" t="s">
        <v>34460</v>
      </c>
      <c r="S79" s="143" t="s">
        <v>34460</v>
      </c>
      <c r="T79" s="143" t="s">
        <v>34460</v>
      </c>
      <c r="U79" s="143" t="s">
        <v>34460</v>
      </c>
      <c r="V79" s="143" t="s">
        <v>34460</v>
      </c>
      <c r="W79" s="172" t="s">
        <v>34460</v>
      </c>
      <c r="X79" s="172" t="s">
        <v>34460</v>
      </c>
      <c r="Y79" s="173" t="s">
        <v>34460</v>
      </c>
      <c r="Z79" s="173" t="s">
        <v>34460</v>
      </c>
      <c r="AA79" s="173" t="s">
        <v>34460</v>
      </c>
      <c r="AB79" s="173" t="s">
        <v>34460</v>
      </c>
      <c r="AC79" s="173" t="s">
        <v>34460</v>
      </c>
      <c r="AD79" s="173" t="s">
        <v>34460</v>
      </c>
      <c r="AE79" s="173" t="s">
        <v>34460</v>
      </c>
      <c r="AF79" s="173" t="s">
        <v>34460</v>
      </c>
      <c r="AG79" s="173" t="s">
        <v>34460</v>
      </c>
      <c r="AH79" s="173" t="s">
        <v>34460</v>
      </c>
      <c r="AI79" s="173" t="s">
        <v>34460</v>
      </c>
      <c r="AJ79" s="173" t="s">
        <v>34460</v>
      </c>
      <c r="AK79" s="173" t="s">
        <v>34460</v>
      </c>
      <c r="AL79" s="173" t="s">
        <v>34460</v>
      </c>
      <c r="AM79" s="173" t="s">
        <v>34460</v>
      </c>
      <c r="AN79" s="173" t="s">
        <v>34460</v>
      </c>
      <c r="AO79" s="173" t="s">
        <v>34460</v>
      </c>
      <c r="AP79" s="173" t="s">
        <v>34460</v>
      </c>
      <c r="AQ79" s="173" t="s">
        <v>34460</v>
      </c>
      <c r="AR79" s="173" t="s">
        <v>34460</v>
      </c>
      <c r="AS79" s="173" t="s">
        <v>34460</v>
      </c>
      <c r="AT79" s="173" t="s">
        <v>34460</v>
      </c>
      <c r="AU79" s="173" t="s">
        <v>34460</v>
      </c>
      <c r="AV79" s="173" t="s">
        <v>34460</v>
      </c>
      <c r="AW79" s="173" t="s">
        <v>34460</v>
      </c>
      <c r="AX79" s="173" t="s">
        <v>34460</v>
      </c>
      <c r="AY79" s="173" t="s">
        <v>34460</v>
      </c>
      <c r="AZ79" s="173" t="s">
        <v>34460</v>
      </c>
      <c r="BA79" s="137" t="s">
        <v>34460</v>
      </c>
      <c r="BB79" s="137" t="s">
        <v>34460</v>
      </c>
      <c r="BC79" s="137" t="s">
        <v>34460</v>
      </c>
      <c r="BE79" s="20" cm="1">
        <f t="array" aca="1" ref="BE79" ca="1">ROW(INDIRECT("Formular!"&amp;G79))</f>
        <v>85</v>
      </c>
      <c r="BF79" s="20" cm="1">
        <f t="array" aca="1" ref="BF79" ca="1">COLUMN(INDIRECT("Formular!"&amp;G79))</f>
        <v>9</v>
      </c>
      <c r="BG79" s="20" t="str">
        <f t="shared" ca="1" si="1"/>
        <v>$I$85</v>
      </c>
      <c r="BH79" s="214" t="str" cm="1">
        <f t="array" aca="1" ref="BH79" ca="1">HYPERLINK("#"&amp;CELL("Adresse",INDIRECT("Formular!"&amp;G79)),"X")</f>
        <v>X</v>
      </c>
    </row>
    <row r="80" spans="1:60" x14ac:dyDescent="0.3">
      <c r="A80" s="105" t="s">
        <v>41441</v>
      </c>
      <c r="B80" s="137">
        <v>78</v>
      </c>
      <c r="C80" s="137" t="s">
        <v>41512</v>
      </c>
      <c r="D80" s="109" cm="1">
        <f t="array" aca="1" ref="D80" ca="1">ROW(INDIRECT("Formular!"&amp;G80))</f>
        <v>87</v>
      </c>
      <c r="E80" s="109" cm="1">
        <f t="array" aca="1" ref="E80" ca="1">COLUMN(INDIRECT("Formular!"&amp;G80))</f>
        <v>2</v>
      </c>
      <c r="F80" s="221" t="str" cm="1">
        <f t="array" aca="1" ref="F80" ca="1">HYPERLINK("#"&amp;CELL("Address",INDIRECT("Formular!"&amp;G80)),ADDRESS(D80,E80))</f>
        <v>$B$87</v>
      </c>
      <c r="G80" s="109" t="s">
        <v>361</v>
      </c>
      <c r="H80" s="109"/>
      <c r="I80" s="235" t="s">
        <v>41469</v>
      </c>
      <c r="J80" s="137"/>
      <c r="K80" s="137" t="s">
        <v>34460</v>
      </c>
      <c r="L80" s="137"/>
      <c r="M80" s="137"/>
      <c r="N80" s="137" t="s">
        <v>41435</v>
      </c>
      <c r="O80" s="137" t="s">
        <v>41436</v>
      </c>
      <c r="P80" s="137"/>
      <c r="Q80" s="295" t="s">
        <v>41369</v>
      </c>
      <c r="R80" s="143"/>
      <c r="S80" s="143"/>
      <c r="T80" s="143"/>
      <c r="U80" s="143"/>
      <c r="V80" s="143"/>
      <c r="W80" s="172"/>
      <c r="X80" s="172"/>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05"/>
      <c r="BB80" s="105" t="s">
        <v>34476</v>
      </c>
      <c r="BC80" s="105"/>
      <c r="BE80" s="20" cm="1">
        <f t="array" aca="1" ref="BE80" ca="1">ROW(INDIRECT("Formular!"&amp;G80))</f>
        <v>87</v>
      </c>
      <c r="BF80" s="20" cm="1">
        <f t="array" aca="1" ref="BF80" ca="1">COLUMN(INDIRECT("Formular!"&amp;G80))</f>
        <v>2</v>
      </c>
      <c r="BG80" s="20" t="str">
        <f t="shared" ca="1" si="1"/>
        <v>$B$87</v>
      </c>
      <c r="BH80" s="214" t="str" cm="1">
        <f t="array" aca="1" ref="BH80" ca="1">HYPERLINK("#"&amp;CELL("Adresse",INDIRECT("Formular!"&amp;G80)),"X")</f>
        <v>X</v>
      </c>
    </row>
    <row r="81" spans="1:60" x14ac:dyDescent="0.3">
      <c r="A81" s="105" t="s">
        <v>41441</v>
      </c>
      <c r="B81" s="137">
        <v>79</v>
      </c>
      <c r="C81" s="137" t="s">
        <v>41513</v>
      </c>
      <c r="D81" s="109" cm="1">
        <f t="array" aca="1" ref="D81" ca="1">ROW(INDIRECT("Formular!"&amp;G81))</f>
        <v>87</v>
      </c>
      <c r="E81" s="109" cm="1">
        <f t="array" aca="1" ref="E81" ca="1">COLUMN(INDIRECT("Formular!"&amp;G81))</f>
        <v>9</v>
      </c>
      <c r="F81" s="221" t="str" cm="1">
        <f t="array" aca="1" ref="F81" ca="1">HYPERLINK("#"&amp;CELL("Address",INDIRECT("Formular!"&amp;G81)),ADDRESS(D81,E81))</f>
        <v>$I$87</v>
      </c>
      <c r="G81" s="109" t="s">
        <v>360</v>
      </c>
      <c r="H81" s="109"/>
      <c r="I81" s="109"/>
      <c r="J81" s="137"/>
      <c r="K81" s="137" t="s">
        <v>34460</v>
      </c>
      <c r="L81" s="137"/>
      <c r="M81" s="137"/>
      <c r="N81" s="137" t="s">
        <v>41435</v>
      </c>
      <c r="O81" s="137" t="s">
        <v>41436</v>
      </c>
      <c r="P81" s="137"/>
      <c r="Q81" s="295" t="s">
        <v>34922</v>
      </c>
      <c r="R81" s="143"/>
      <c r="S81" s="143"/>
      <c r="T81" s="143"/>
      <c r="U81" s="143"/>
      <c r="V81" s="143"/>
      <c r="W81" s="172"/>
      <c r="X81" s="172"/>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05"/>
      <c r="BB81" s="105" t="s">
        <v>34476</v>
      </c>
      <c r="BC81" s="105"/>
      <c r="BE81" s="20" cm="1">
        <f t="array" aca="1" ref="BE81" ca="1">ROW(INDIRECT("Formular!"&amp;G81))</f>
        <v>87</v>
      </c>
      <c r="BF81" s="20" cm="1">
        <f t="array" aca="1" ref="BF81" ca="1">COLUMN(INDIRECT("Formular!"&amp;G81))</f>
        <v>9</v>
      </c>
      <c r="BG81" s="20" t="str">
        <f t="shared" ca="1" si="1"/>
        <v>$I$87</v>
      </c>
      <c r="BH81" s="214" t="str" cm="1">
        <f t="array" aca="1" ref="BH81" ca="1">HYPERLINK("#"&amp;CELL("Adresse",INDIRECT("Formular!"&amp;G81)),"X")</f>
        <v>X</v>
      </c>
    </row>
    <row r="82" spans="1:60" x14ac:dyDescent="0.3">
      <c r="A82" s="105" t="s">
        <v>41441</v>
      </c>
      <c r="B82" s="137">
        <v>80</v>
      </c>
      <c r="C82" s="137" t="s">
        <v>41514</v>
      </c>
      <c r="D82" s="109" cm="1">
        <f t="array" aca="1" ref="D82" ca="1">ROW(INDIRECT("Formular!"&amp;G82))</f>
        <v>89</v>
      </c>
      <c r="E82" s="109" cm="1">
        <f t="array" aca="1" ref="E82" ca="1">COLUMN(INDIRECT("Formular!"&amp;G82))</f>
        <v>2</v>
      </c>
      <c r="F82" s="221" t="str" cm="1">
        <f t="array" aca="1" ref="F82" ca="1">HYPERLINK("#"&amp;CELL("Address",INDIRECT("Formular!"&amp;G82)),ADDRESS(D82,E82))</f>
        <v>$B$89</v>
      </c>
      <c r="G82" s="109" t="s">
        <v>364</v>
      </c>
      <c r="H82" s="109"/>
      <c r="I82" s="235" t="s">
        <v>41469</v>
      </c>
      <c r="J82" s="137"/>
      <c r="K82" s="137" t="s">
        <v>34460</v>
      </c>
      <c r="L82" s="137"/>
      <c r="M82" s="137"/>
      <c r="N82" s="137" t="s">
        <v>41435</v>
      </c>
      <c r="O82" s="137" t="s">
        <v>41436</v>
      </c>
      <c r="P82" s="137"/>
      <c r="Q82" s="295" t="s">
        <v>41369</v>
      </c>
      <c r="R82" s="143"/>
      <c r="S82" s="143"/>
      <c r="T82" s="143"/>
      <c r="U82" s="143"/>
      <c r="V82" s="143"/>
      <c r="W82" s="172"/>
      <c r="X82" s="172"/>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05"/>
      <c r="BB82" s="105" t="s">
        <v>34476</v>
      </c>
      <c r="BC82" s="105"/>
      <c r="BE82" s="20" cm="1">
        <f t="array" aca="1" ref="BE82" ca="1">ROW(INDIRECT("Formular!"&amp;G82))</f>
        <v>89</v>
      </c>
      <c r="BF82" s="20" cm="1">
        <f t="array" aca="1" ref="BF82" ca="1">COLUMN(INDIRECT("Formular!"&amp;G82))</f>
        <v>2</v>
      </c>
      <c r="BG82" s="20" t="str">
        <f t="shared" ca="1" si="1"/>
        <v>$B$89</v>
      </c>
      <c r="BH82" s="214" t="str" cm="1">
        <f t="array" aca="1" ref="BH82" ca="1">HYPERLINK("#"&amp;CELL("Adresse",INDIRECT("Formular!"&amp;G82)),"X")</f>
        <v>X</v>
      </c>
    </row>
    <row r="83" spans="1:60" x14ac:dyDescent="0.3">
      <c r="A83" s="105" t="s">
        <v>41441</v>
      </c>
      <c r="B83" s="137">
        <v>81</v>
      </c>
      <c r="C83" s="137" t="s">
        <v>41515</v>
      </c>
      <c r="D83" s="109" cm="1">
        <f t="array" aca="1" ref="D83" ca="1">ROW(INDIRECT("Formular!"&amp;G83))</f>
        <v>89</v>
      </c>
      <c r="E83" s="109" cm="1">
        <f t="array" aca="1" ref="E83" ca="1">COLUMN(INDIRECT("Formular!"&amp;G83))</f>
        <v>9</v>
      </c>
      <c r="F83" s="221" t="str" cm="1">
        <f t="array" aca="1" ref="F83" ca="1">HYPERLINK("#"&amp;CELL("Address",INDIRECT("Formular!"&amp;G83)),ADDRESS(D83,E83))</f>
        <v>$I$89</v>
      </c>
      <c r="G83" s="109" t="s">
        <v>363</v>
      </c>
      <c r="H83" s="109"/>
      <c r="I83" s="109"/>
      <c r="J83" s="137"/>
      <c r="K83" s="137" t="s">
        <v>34460</v>
      </c>
      <c r="L83" s="137"/>
      <c r="M83" s="137"/>
      <c r="N83" s="137" t="s">
        <v>41435</v>
      </c>
      <c r="O83" s="137" t="s">
        <v>41436</v>
      </c>
      <c r="P83" s="137"/>
      <c r="Q83" s="295" t="s">
        <v>34922</v>
      </c>
      <c r="R83" s="143"/>
      <c r="S83" s="143"/>
      <c r="T83" s="143"/>
      <c r="U83" s="143"/>
      <c r="V83" s="143"/>
      <c r="W83" s="172"/>
      <c r="X83" s="172"/>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05"/>
      <c r="BB83" s="105" t="s">
        <v>34476</v>
      </c>
      <c r="BC83" s="105"/>
      <c r="BE83" s="20" cm="1">
        <f t="array" aca="1" ref="BE83" ca="1">ROW(INDIRECT("Formular!"&amp;G83))</f>
        <v>89</v>
      </c>
      <c r="BF83" s="20" cm="1">
        <f t="array" aca="1" ref="BF83" ca="1">COLUMN(INDIRECT("Formular!"&amp;G83))</f>
        <v>9</v>
      </c>
      <c r="BG83" s="20" t="str">
        <f t="shared" ca="1" si="1"/>
        <v>$I$89</v>
      </c>
      <c r="BH83" s="214" t="str" cm="1">
        <f t="array" aca="1" ref="BH83" ca="1">HYPERLINK("#"&amp;CELL("Adresse",INDIRECT("Formular!"&amp;G83)),"X")</f>
        <v>X</v>
      </c>
    </row>
    <row r="84" spans="1:60" x14ac:dyDescent="0.3">
      <c r="A84" s="105" t="s">
        <v>41441</v>
      </c>
      <c r="B84" s="137">
        <v>82</v>
      </c>
      <c r="C84" s="137" t="s">
        <v>41516</v>
      </c>
      <c r="D84" s="109" cm="1">
        <f t="array" aca="1" ref="D84" ca="1">ROW(INDIRECT("Formular!"&amp;G84))</f>
        <v>91</v>
      </c>
      <c r="E84" s="109" cm="1">
        <f t="array" aca="1" ref="E84" ca="1">COLUMN(INDIRECT("Formular!"&amp;G84))</f>
        <v>2</v>
      </c>
      <c r="F84" s="221" t="str" cm="1">
        <f t="array" aca="1" ref="F84" ca="1">HYPERLINK("#"&amp;CELL("Address",INDIRECT("Formular!"&amp;G84)),ADDRESS(D84,E84))</f>
        <v>$B$91</v>
      </c>
      <c r="G84" s="109" t="s">
        <v>367</v>
      </c>
      <c r="H84" s="109"/>
      <c r="I84" s="235" t="s">
        <v>41469</v>
      </c>
      <c r="J84" s="137"/>
      <c r="K84" s="137" t="s">
        <v>34460</v>
      </c>
      <c r="L84" s="137"/>
      <c r="M84" s="137"/>
      <c r="N84" s="137" t="s">
        <v>41435</v>
      </c>
      <c r="O84" s="137" t="s">
        <v>41436</v>
      </c>
      <c r="P84" s="137"/>
      <c r="Q84" s="295" t="s">
        <v>41369</v>
      </c>
      <c r="R84" s="143"/>
      <c r="S84" s="143"/>
      <c r="T84" s="143"/>
      <c r="U84" s="143"/>
      <c r="V84" s="143"/>
      <c r="W84" s="172"/>
      <c r="X84" s="172"/>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05"/>
      <c r="BB84" s="105" t="s">
        <v>34476</v>
      </c>
      <c r="BC84" s="105"/>
      <c r="BE84" s="20" cm="1">
        <f t="array" aca="1" ref="BE84" ca="1">ROW(INDIRECT("Formular!"&amp;G84))</f>
        <v>91</v>
      </c>
      <c r="BF84" s="20" cm="1">
        <f t="array" aca="1" ref="BF84" ca="1">COLUMN(INDIRECT("Formular!"&amp;G84))</f>
        <v>2</v>
      </c>
      <c r="BG84" s="20" t="str">
        <f t="shared" ca="1" si="1"/>
        <v>$B$91</v>
      </c>
      <c r="BH84" s="214" t="str" cm="1">
        <f t="array" aca="1" ref="BH84" ca="1">HYPERLINK("#"&amp;CELL("Adresse",INDIRECT("Formular!"&amp;G84)),"X")</f>
        <v>X</v>
      </c>
    </row>
    <row r="85" spans="1:60" x14ac:dyDescent="0.3">
      <c r="A85" s="105" t="s">
        <v>41441</v>
      </c>
      <c r="B85" s="137">
        <v>83</v>
      </c>
      <c r="C85" s="137" t="s">
        <v>41517</v>
      </c>
      <c r="D85" s="109" cm="1">
        <f t="array" aca="1" ref="D85" ca="1">ROW(INDIRECT("Formular!"&amp;G85))</f>
        <v>91</v>
      </c>
      <c r="E85" s="109" cm="1">
        <f t="array" aca="1" ref="E85" ca="1">COLUMN(INDIRECT("Formular!"&amp;G85))</f>
        <v>9</v>
      </c>
      <c r="F85" s="221" t="str" cm="1">
        <f t="array" aca="1" ref="F85" ca="1">HYPERLINK("#"&amp;CELL("Address",INDIRECT("Formular!"&amp;G85)),ADDRESS(D85,E85))</f>
        <v>$I$91</v>
      </c>
      <c r="G85" s="109" t="s">
        <v>366</v>
      </c>
      <c r="H85" s="109"/>
      <c r="I85" s="109"/>
      <c r="J85" s="137"/>
      <c r="K85" s="137" t="s">
        <v>34460</v>
      </c>
      <c r="L85" s="137"/>
      <c r="M85" s="137"/>
      <c r="N85" s="137" t="s">
        <v>41435</v>
      </c>
      <c r="O85" s="137" t="s">
        <v>41436</v>
      </c>
      <c r="P85" s="137"/>
      <c r="Q85" s="295" t="s">
        <v>34922</v>
      </c>
      <c r="R85" s="143"/>
      <c r="S85" s="143"/>
      <c r="T85" s="143"/>
      <c r="U85" s="143"/>
      <c r="V85" s="143"/>
      <c r="W85" s="172"/>
      <c r="X85" s="172"/>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05"/>
      <c r="BB85" s="105" t="s">
        <v>34476</v>
      </c>
      <c r="BC85" s="105"/>
      <c r="BE85" s="20" cm="1">
        <f t="array" aca="1" ref="BE85" ca="1">ROW(INDIRECT("Formular!"&amp;G85))</f>
        <v>91</v>
      </c>
      <c r="BF85" s="20" cm="1">
        <f t="array" aca="1" ref="BF85" ca="1">COLUMN(INDIRECT("Formular!"&amp;G85))</f>
        <v>9</v>
      </c>
      <c r="BG85" s="20" t="str">
        <f t="shared" ca="1" si="1"/>
        <v>$I$91</v>
      </c>
      <c r="BH85" s="214" t="str" cm="1">
        <f t="array" aca="1" ref="BH85" ca="1">HYPERLINK("#"&amp;CELL("Adresse",INDIRECT("Formular!"&amp;G85)),"X")</f>
        <v>X</v>
      </c>
    </row>
    <row r="86" spans="1:60" x14ac:dyDescent="0.3">
      <c r="A86" s="105"/>
      <c r="B86" s="137">
        <v>84</v>
      </c>
      <c r="C86" s="137" t="s">
        <v>41518</v>
      </c>
      <c r="D86" s="109" cm="1">
        <f t="array" aca="1" ref="D86" ca="1">ROW(INDIRECT("Formular!"&amp;G86))</f>
        <v>93</v>
      </c>
      <c r="E86" s="109" cm="1">
        <f t="array" aca="1" ref="E86" ca="1">COLUMN(INDIRECT("Formular!"&amp;G86))</f>
        <v>2</v>
      </c>
      <c r="F86" s="221" t="str" cm="1">
        <f t="array" aca="1" ref="F86" ca="1">HYPERLINK("#"&amp;CELL("Address",INDIRECT("Formular!"&amp;G86)),ADDRESS(D86,E86))</f>
        <v>$B$93</v>
      </c>
      <c r="G86" s="109" t="s">
        <v>370</v>
      </c>
      <c r="H86" s="109"/>
      <c r="I86" s="235" t="s">
        <v>41469</v>
      </c>
      <c r="J86" s="137"/>
      <c r="K86" s="137"/>
      <c r="L86" s="137"/>
      <c r="M86" s="137"/>
      <c r="N86" s="137" t="s">
        <v>41435</v>
      </c>
      <c r="O86" s="137" t="s">
        <v>41436</v>
      </c>
      <c r="P86" s="137"/>
      <c r="Q86" s="295" t="s">
        <v>41369</v>
      </c>
      <c r="R86" s="143" t="s">
        <v>34460</v>
      </c>
      <c r="S86" s="143" t="s">
        <v>34460</v>
      </c>
      <c r="T86" s="143" t="s">
        <v>34460</v>
      </c>
      <c r="U86" s="143" t="s">
        <v>34460</v>
      </c>
      <c r="V86" s="143" t="s">
        <v>34460</v>
      </c>
      <c r="W86" s="172" t="s">
        <v>34460</v>
      </c>
      <c r="X86" s="172" t="s">
        <v>34460</v>
      </c>
      <c r="Y86" s="173" t="s">
        <v>34460</v>
      </c>
      <c r="Z86" s="173" t="s">
        <v>34460</v>
      </c>
      <c r="AA86" s="173" t="s">
        <v>34460</v>
      </c>
      <c r="AB86" s="173" t="s">
        <v>34460</v>
      </c>
      <c r="AC86" s="173" t="s">
        <v>34460</v>
      </c>
      <c r="AD86" s="173" t="s">
        <v>34460</v>
      </c>
      <c r="AE86" s="173" t="s">
        <v>34460</v>
      </c>
      <c r="AF86" s="173" t="s">
        <v>34460</v>
      </c>
      <c r="AG86" s="173" t="s">
        <v>34460</v>
      </c>
      <c r="AH86" s="173" t="s">
        <v>34460</v>
      </c>
      <c r="AI86" s="173" t="s">
        <v>34460</v>
      </c>
      <c r="AJ86" s="173" t="s">
        <v>34460</v>
      </c>
      <c r="AK86" s="173" t="s">
        <v>34460</v>
      </c>
      <c r="AL86" s="173" t="s">
        <v>34460</v>
      </c>
      <c r="AM86" s="173" t="s">
        <v>34460</v>
      </c>
      <c r="AN86" s="173" t="s">
        <v>34460</v>
      </c>
      <c r="AO86" s="173" t="s">
        <v>34460</v>
      </c>
      <c r="AP86" s="173" t="s">
        <v>34460</v>
      </c>
      <c r="AQ86" s="173" t="s">
        <v>34460</v>
      </c>
      <c r="AR86" s="173" t="s">
        <v>34460</v>
      </c>
      <c r="AS86" s="173"/>
      <c r="AT86" s="173" t="s">
        <v>34460</v>
      </c>
      <c r="AU86" s="173" t="s">
        <v>34460</v>
      </c>
      <c r="AV86" s="173" t="s">
        <v>34460</v>
      </c>
      <c r="AW86" s="173" t="s">
        <v>34460</v>
      </c>
      <c r="AX86" s="173" t="s">
        <v>34460</v>
      </c>
      <c r="AY86" s="173" t="s">
        <v>34460</v>
      </c>
      <c r="AZ86" s="173" t="s">
        <v>34460</v>
      </c>
      <c r="BA86" s="137" t="s">
        <v>34460</v>
      </c>
      <c r="BB86" s="137" t="s">
        <v>34460</v>
      </c>
      <c r="BC86" s="137" t="s">
        <v>34460</v>
      </c>
      <c r="BE86" s="20" cm="1">
        <f t="array" aca="1" ref="BE86" ca="1">ROW(INDIRECT("Formular!"&amp;G86))</f>
        <v>93</v>
      </c>
      <c r="BF86" s="20" cm="1">
        <f t="array" aca="1" ref="BF86" ca="1">COLUMN(INDIRECT("Formular!"&amp;G86))</f>
        <v>2</v>
      </c>
      <c r="BG86" s="20" t="str">
        <f t="shared" ca="1" si="1"/>
        <v>$B$93</v>
      </c>
      <c r="BH86" s="214" t="str" cm="1">
        <f t="array" aca="1" ref="BH86" ca="1">HYPERLINK("#"&amp;CELL("Adresse",INDIRECT("Formular!"&amp;G86)),"X")</f>
        <v>X</v>
      </c>
    </row>
    <row r="87" spans="1:60" x14ac:dyDescent="0.3">
      <c r="A87" s="105"/>
      <c r="B87" s="137">
        <v>85</v>
      </c>
      <c r="C87" s="137" t="s">
        <v>41519</v>
      </c>
      <c r="D87" s="109" cm="1">
        <f t="array" aca="1" ref="D87" ca="1">ROW(INDIRECT("Formular!"&amp;G87))</f>
        <v>93</v>
      </c>
      <c r="E87" s="109" cm="1">
        <f t="array" aca="1" ref="E87" ca="1">COLUMN(INDIRECT("Formular!"&amp;G87))</f>
        <v>9</v>
      </c>
      <c r="F87" s="221" t="str" cm="1">
        <f t="array" aca="1" ref="F87" ca="1">HYPERLINK("#"&amp;CELL("Address",INDIRECT("Formular!"&amp;G87)),ADDRESS(D87,E87))</f>
        <v>$I$93</v>
      </c>
      <c r="G87" s="109" t="s">
        <v>369</v>
      </c>
      <c r="H87" s="109"/>
      <c r="I87" s="109"/>
      <c r="J87" s="137"/>
      <c r="K87" s="137"/>
      <c r="L87" s="137"/>
      <c r="M87" s="137"/>
      <c r="N87" s="137" t="s">
        <v>41435</v>
      </c>
      <c r="O87" s="137" t="s">
        <v>41436</v>
      </c>
      <c r="P87" s="137"/>
      <c r="Q87" s="295" t="s">
        <v>34922</v>
      </c>
      <c r="R87" s="143" t="s">
        <v>34460</v>
      </c>
      <c r="S87" s="143" t="s">
        <v>34460</v>
      </c>
      <c r="T87" s="143" t="s">
        <v>34460</v>
      </c>
      <c r="U87" s="143" t="s">
        <v>34460</v>
      </c>
      <c r="V87" s="143" t="s">
        <v>34460</v>
      </c>
      <c r="W87" s="172" t="s">
        <v>34460</v>
      </c>
      <c r="X87" s="172" t="s">
        <v>34460</v>
      </c>
      <c r="Y87" s="173" t="s">
        <v>34460</v>
      </c>
      <c r="Z87" s="173" t="s">
        <v>34460</v>
      </c>
      <c r="AA87" s="173" t="s">
        <v>34460</v>
      </c>
      <c r="AB87" s="173" t="s">
        <v>34460</v>
      </c>
      <c r="AC87" s="173" t="s">
        <v>34460</v>
      </c>
      <c r="AD87" s="173" t="s">
        <v>34460</v>
      </c>
      <c r="AE87" s="173" t="s">
        <v>34460</v>
      </c>
      <c r="AF87" s="173" t="s">
        <v>34460</v>
      </c>
      <c r="AG87" s="173" t="s">
        <v>34460</v>
      </c>
      <c r="AH87" s="173" t="s">
        <v>34460</v>
      </c>
      <c r="AI87" s="173" t="s">
        <v>34460</v>
      </c>
      <c r="AJ87" s="173" t="s">
        <v>34460</v>
      </c>
      <c r="AK87" s="173" t="s">
        <v>34460</v>
      </c>
      <c r="AL87" s="173" t="s">
        <v>34460</v>
      </c>
      <c r="AM87" s="173" t="s">
        <v>34460</v>
      </c>
      <c r="AN87" s="173" t="s">
        <v>34460</v>
      </c>
      <c r="AO87" s="173" t="s">
        <v>34460</v>
      </c>
      <c r="AP87" s="173" t="s">
        <v>34460</v>
      </c>
      <c r="AQ87" s="173" t="s">
        <v>34460</v>
      </c>
      <c r="AR87" s="173" t="s">
        <v>34460</v>
      </c>
      <c r="AS87" s="173"/>
      <c r="AT87" s="173" t="s">
        <v>34460</v>
      </c>
      <c r="AU87" s="173" t="s">
        <v>34460</v>
      </c>
      <c r="AV87" s="173" t="s">
        <v>34460</v>
      </c>
      <c r="AW87" s="173" t="s">
        <v>34460</v>
      </c>
      <c r="AX87" s="173" t="s">
        <v>34460</v>
      </c>
      <c r="AY87" s="173" t="s">
        <v>34460</v>
      </c>
      <c r="AZ87" s="173" t="s">
        <v>34460</v>
      </c>
      <c r="BA87" s="137" t="s">
        <v>34460</v>
      </c>
      <c r="BB87" s="137" t="s">
        <v>34460</v>
      </c>
      <c r="BC87" s="137" t="s">
        <v>34460</v>
      </c>
      <c r="BE87" s="20" cm="1">
        <f t="array" aca="1" ref="BE87" ca="1">ROW(INDIRECT("Formular!"&amp;G87))</f>
        <v>93</v>
      </c>
      <c r="BF87" s="20" cm="1">
        <f t="array" aca="1" ref="BF87" ca="1">COLUMN(INDIRECT("Formular!"&amp;G87))</f>
        <v>9</v>
      </c>
      <c r="BG87" s="20" t="str">
        <f t="shared" ca="1" si="1"/>
        <v>$I$93</v>
      </c>
      <c r="BH87" s="214" t="str" cm="1">
        <f t="array" aca="1" ref="BH87" ca="1">HYPERLINK("#"&amp;CELL("Adresse",INDIRECT("Formular!"&amp;G87)),"X")</f>
        <v>X</v>
      </c>
    </row>
    <row r="88" spans="1:60" x14ac:dyDescent="0.3">
      <c r="A88" s="105" t="s">
        <v>41441</v>
      </c>
      <c r="B88" s="137">
        <v>86</v>
      </c>
      <c r="C88" s="137" t="s">
        <v>41520</v>
      </c>
      <c r="D88" s="109" cm="1">
        <f t="array" aca="1" ref="D88" ca="1">ROW(INDIRECT("Formular!"&amp;G88))</f>
        <v>95</v>
      </c>
      <c r="E88" s="109" cm="1">
        <f t="array" aca="1" ref="E88" ca="1">COLUMN(INDIRECT("Formular!"&amp;G88))</f>
        <v>2</v>
      </c>
      <c r="F88" s="221" t="str" cm="1">
        <f t="array" aca="1" ref="F88" ca="1">HYPERLINK("#"&amp;CELL("Address",INDIRECT("Formular!"&amp;G88)),ADDRESS(D88,E88))</f>
        <v>$B$95</v>
      </c>
      <c r="G88" s="109" t="s">
        <v>374</v>
      </c>
      <c r="H88" s="109"/>
      <c r="I88" s="235" t="s">
        <v>41469</v>
      </c>
      <c r="J88" s="137"/>
      <c r="K88" s="137" t="s">
        <v>34460</v>
      </c>
      <c r="L88" s="137"/>
      <c r="M88" s="137"/>
      <c r="N88" s="137" t="s">
        <v>41435</v>
      </c>
      <c r="O88" s="137" t="s">
        <v>41436</v>
      </c>
      <c r="P88" s="137"/>
      <c r="Q88" s="295" t="s">
        <v>41369</v>
      </c>
      <c r="R88" s="143"/>
      <c r="S88" s="143"/>
      <c r="T88" s="143"/>
      <c r="U88" s="143"/>
      <c r="V88" s="143"/>
      <c r="W88" s="172"/>
      <c r="X88" s="172"/>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05"/>
      <c r="BB88" s="105" t="s">
        <v>34476</v>
      </c>
      <c r="BC88" s="105"/>
      <c r="BE88" s="20" cm="1">
        <f t="array" aca="1" ref="BE88" ca="1">ROW(INDIRECT("Formular!"&amp;G88))</f>
        <v>95</v>
      </c>
      <c r="BF88" s="20" cm="1">
        <f t="array" aca="1" ref="BF88" ca="1">COLUMN(INDIRECT("Formular!"&amp;G88))</f>
        <v>2</v>
      </c>
      <c r="BG88" s="20" t="str">
        <f t="shared" ca="1" si="1"/>
        <v>$B$95</v>
      </c>
      <c r="BH88" s="214" t="str" cm="1">
        <f t="array" aca="1" ref="BH88" ca="1">HYPERLINK("#"&amp;CELL("Adresse",INDIRECT("Formular!"&amp;G88)),"X")</f>
        <v>X</v>
      </c>
    </row>
    <row r="89" spans="1:60" x14ac:dyDescent="0.3">
      <c r="A89" s="105" t="s">
        <v>41441</v>
      </c>
      <c r="B89" s="137">
        <v>87</v>
      </c>
      <c r="C89" s="137" t="s">
        <v>41521</v>
      </c>
      <c r="D89" s="109" cm="1">
        <f t="array" aca="1" ref="D89" ca="1">ROW(INDIRECT("Formular!"&amp;G89))</f>
        <v>95</v>
      </c>
      <c r="E89" s="109" cm="1">
        <f t="array" aca="1" ref="E89" ca="1">COLUMN(INDIRECT("Formular!"&amp;G89))</f>
        <v>9</v>
      </c>
      <c r="F89" s="221" t="str" cm="1">
        <f t="array" aca="1" ref="F89" ca="1">HYPERLINK("#"&amp;CELL("Address",INDIRECT("Formular!"&amp;G89)),ADDRESS(D89,E89))</f>
        <v>$I$95</v>
      </c>
      <c r="G89" s="109" t="s">
        <v>373</v>
      </c>
      <c r="H89" s="109"/>
      <c r="I89" s="109"/>
      <c r="J89" s="137"/>
      <c r="K89" s="137" t="s">
        <v>34460</v>
      </c>
      <c r="L89" s="137"/>
      <c r="M89" s="137"/>
      <c r="N89" s="137" t="s">
        <v>41435</v>
      </c>
      <c r="O89" s="137" t="s">
        <v>41436</v>
      </c>
      <c r="P89" s="137"/>
      <c r="Q89" s="295" t="s">
        <v>34922</v>
      </c>
      <c r="R89" s="143"/>
      <c r="S89" s="143"/>
      <c r="T89" s="143"/>
      <c r="U89" s="143"/>
      <c r="V89" s="143"/>
      <c r="W89" s="172"/>
      <c r="X89" s="172"/>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05"/>
      <c r="BB89" s="105" t="s">
        <v>34476</v>
      </c>
      <c r="BC89" s="105"/>
      <c r="BE89" s="20" cm="1">
        <f t="array" aca="1" ref="BE89" ca="1">ROW(INDIRECT("Formular!"&amp;G89))</f>
        <v>95</v>
      </c>
      <c r="BF89" s="20" cm="1">
        <f t="array" aca="1" ref="BF89" ca="1">COLUMN(INDIRECT("Formular!"&amp;G89))</f>
        <v>9</v>
      </c>
      <c r="BG89" s="20" t="str">
        <f t="shared" ca="1" si="1"/>
        <v>$I$95</v>
      </c>
      <c r="BH89" s="214" t="str" cm="1">
        <f t="array" aca="1" ref="BH89" ca="1">HYPERLINK("#"&amp;CELL("Adresse",INDIRECT("Formular!"&amp;G89)),"X")</f>
        <v>X</v>
      </c>
    </row>
    <row r="90" spans="1:60" x14ac:dyDescent="0.3">
      <c r="A90" s="105" t="s">
        <v>41441</v>
      </c>
      <c r="B90" s="137">
        <v>88</v>
      </c>
      <c r="C90" s="137" t="s">
        <v>41522</v>
      </c>
      <c r="D90" s="109" cm="1">
        <f t="array" aca="1" ref="D90" ca="1">ROW(INDIRECT("Formular!"&amp;G90))</f>
        <v>97</v>
      </c>
      <c r="E90" s="109" cm="1">
        <f t="array" aca="1" ref="E90" ca="1">COLUMN(INDIRECT("Formular!"&amp;G90))</f>
        <v>2</v>
      </c>
      <c r="F90" s="221" t="str" cm="1">
        <f t="array" aca="1" ref="F90" ca="1">HYPERLINK("#"&amp;CELL("Address",INDIRECT("Formular!"&amp;G90)),ADDRESS(D90,E90))</f>
        <v>$B$97</v>
      </c>
      <c r="G90" s="109" t="s">
        <v>377</v>
      </c>
      <c r="H90" s="109"/>
      <c r="I90" s="235" t="s">
        <v>41469</v>
      </c>
      <c r="J90" s="137"/>
      <c r="K90" s="137" t="s">
        <v>34460</v>
      </c>
      <c r="L90" s="137"/>
      <c r="M90" s="137"/>
      <c r="N90" s="137" t="s">
        <v>41435</v>
      </c>
      <c r="O90" s="137" t="s">
        <v>41436</v>
      </c>
      <c r="P90" s="137"/>
      <c r="Q90" s="295" t="s">
        <v>41369</v>
      </c>
      <c r="R90" s="143"/>
      <c r="S90" s="143"/>
      <c r="T90" s="143"/>
      <c r="U90" s="143"/>
      <c r="V90" s="143"/>
      <c r="W90" s="172"/>
      <c r="X90" s="172"/>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05"/>
      <c r="BB90" s="105" t="s">
        <v>34476</v>
      </c>
      <c r="BC90" s="105"/>
      <c r="BE90" s="20" cm="1">
        <f t="array" aca="1" ref="BE90" ca="1">ROW(INDIRECT("Formular!"&amp;G90))</f>
        <v>97</v>
      </c>
      <c r="BF90" s="20" cm="1">
        <f t="array" aca="1" ref="BF90" ca="1">COLUMN(INDIRECT("Formular!"&amp;G90))</f>
        <v>2</v>
      </c>
      <c r="BG90" s="20" t="str">
        <f t="shared" ca="1" si="1"/>
        <v>$B$97</v>
      </c>
      <c r="BH90" s="214" t="str" cm="1">
        <f t="array" aca="1" ref="BH90" ca="1">HYPERLINK("#"&amp;CELL("Adresse",INDIRECT("Formular!"&amp;G90)),"X")</f>
        <v>X</v>
      </c>
    </row>
    <row r="91" spans="1:60" x14ac:dyDescent="0.3">
      <c r="A91" s="105" t="s">
        <v>41441</v>
      </c>
      <c r="B91" s="137">
        <v>89</v>
      </c>
      <c r="C91" s="137" t="s">
        <v>41523</v>
      </c>
      <c r="D91" s="109" cm="1">
        <f t="array" aca="1" ref="D91" ca="1">ROW(INDIRECT("Formular!"&amp;G91))</f>
        <v>97</v>
      </c>
      <c r="E91" s="109" cm="1">
        <f t="array" aca="1" ref="E91" ca="1">COLUMN(INDIRECT("Formular!"&amp;G91))</f>
        <v>9</v>
      </c>
      <c r="F91" s="221" t="str" cm="1">
        <f t="array" aca="1" ref="F91" ca="1">HYPERLINK("#"&amp;CELL("Address",INDIRECT("Formular!"&amp;G91)),ADDRESS(D91,E91))</f>
        <v>$I$97</v>
      </c>
      <c r="G91" s="109" t="s">
        <v>376</v>
      </c>
      <c r="H91" s="109"/>
      <c r="I91" s="109"/>
      <c r="J91" s="137"/>
      <c r="K91" s="137" t="s">
        <v>34460</v>
      </c>
      <c r="L91" s="137"/>
      <c r="M91" s="137"/>
      <c r="N91" s="137" t="s">
        <v>41435</v>
      </c>
      <c r="O91" s="137" t="s">
        <v>41436</v>
      </c>
      <c r="P91" s="137"/>
      <c r="Q91" s="295" t="s">
        <v>34922</v>
      </c>
      <c r="R91" s="143"/>
      <c r="S91" s="143"/>
      <c r="T91" s="143"/>
      <c r="U91" s="143"/>
      <c r="V91" s="143"/>
      <c r="W91" s="172"/>
      <c r="X91" s="172"/>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05"/>
      <c r="BB91" s="105" t="s">
        <v>34476</v>
      </c>
      <c r="BC91" s="105"/>
      <c r="BE91" s="20" cm="1">
        <f t="array" aca="1" ref="BE91" ca="1">ROW(INDIRECT("Formular!"&amp;G91))</f>
        <v>97</v>
      </c>
      <c r="BF91" s="20" cm="1">
        <f t="array" aca="1" ref="BF91" ca="1">COLUMN(INDIRECT("Formular!"&amp;G91))</f>
        <v>9</v>
      </c>
      <c r="BG91" s="20" t="str">
        <f t="shared" ca="1" si="1"/>
        <v>$I$97</v>
      </c>
      <c r="BH91" s="214" t="str" cm="1">
        <f t="array" aca="1" ref="BH91" ca="1">HYPERLINK("#"&amp;CELL("Adresse",INDIRECT("Formular!"&amp;G91)),"X")</f>
        <v>X</v>
      </c>
    </row>
    <row r="92" spans="1:60" x14ac:dyDescent="0.3">
      <c r="A92" s="105" t="s">
        <v>41441</v>
      </c>
      <c r="B92" s="137">
        <v>90</v>
      </c>
      <c r="C92" s="137" t="s">
        <v>41524</v>
      </c>
      <c r="D92" s="109" cm="1">
        <f t="array" aca="1" ref="D92" ca="1">ROW(INDIRECT("Formular!"&amp;G92))</f>
        <v>99</v>
      </c>
      <c r="E92" s="109" cm="1">
        <f t="array" aca="1" ref="E92" ca="1">COLUMN(INDIRECT("Formular!"&amp;G92))</f>
        <v>2</v>
      </c>
      <c r="F92" s="221" t="str" cm="1">
        <f t="array" aca="1" ref="F92" ca="1">HYPERLINK("#"&amp;CELL("Address",INDIRECT("Formular!"&amp;G92)),ADDRESS(D92,E92))</f>
        <v>$B$99</v>
      </c>
      <c r="G92" s="109" t="s">
        <v>380</v>
      </c>
      <c r="H92" s="109"/>
      <c r="I92" s="235" t="s">
        <v>41469</v>
      </c>
      <c r="J92" s="137"/>
      <c r="K92" s="137" t="s">
        <v>34460</v>
      </c>
      <c r="L92" s="137"/>
      <c r="M92" s="137"/>
      <c r="N92" s="137" t="s">
        <v>41435</v>
      </c>
      <c r="O92" s="137" t="s">
        <v>41436</v>
      </c>
      <c r="P92" s="137"/>
      <c r="Q92" s="295" t="s">
        <v>41369</v>
      </c>
      <c r="R92" s="143"/>
      <c r="S92" s="143"/>
      <c r="T92" s="143"/>
      <c r="U92" s="143"/>
      <c r="V92" s="143"/>
      <c r="W92" s="172"/>
      <c r="X92" s="172"/>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05"/>
      <c r="BB92" s="105" t="s">
        <v>34476</v>
      </c>
      <c r="BC92" s="105"/>
      <c r="BE92" s="20" cm="1">
        <f t="array" aca="1" ref="BE92" ca="1">ROW(INDIRECT("Formular!"&amp;G92))</f>
        <v>99</v>
      </c>
      <c r="BF92" s="20" cm="1">
        <f t="array" aca="1" ref="BF92" ca="1">COLUMN(INDIRECT("Formular!"&amp;G92))</f>
        <v>2</v>
      </c>
      <c r="BG92" s="20" t="str">
        <f t="shared" ca="1" si="1"/>
        <v>$B$99</v>
      </c>
      <c r="BH92" s="214" t="str" cm="1">
        <f t="array" aca="1" ref="BH92" ca="1">HYPERLINK("#"&amp;CELL("Adresse",INDIRECT("Formular!"&amp;G92)),"X")</f>
        <v>X</v>
      </c>
    </row>
    <row r="93" spans="1:60" x14ac:dyDescent="0.3">
      <c r="A93" s="105" t="s">
        <v>41441</v>
      </c>
      <c r="B93" s="137">
        <v>91</v>
      </c>
      <c r="C93" s="137" t="s">
        <v>41525</v>
      </c>
      <c r="D93" s="109" cm="1">
        <f t="array" aca="1" ref="D93" ca="1">ROW(INDIRECT("Formular!"&amp;G93))</f>
        <v>99</v>
      </c>
      <c r="E93" s="109" cm="1">
        <f t="array" aca="1" ref="E93" ca="1">COLUMN(INDIRECT("Formular!"&amp;G93))</f>
        <v>9</v>
      </c>
      <c r="F93" s="221" t="str" cm="1">
        <f t="array" aca="1" ref="F93" ca="1">HYPERLINK("#"&amp;CELL("Address",INDIRECT("Formular!"&amp;G93)),ADDRESS(D93,E93))</f>
        <v>$I$99</v>
      </c>
      <c r="G93" s="109" t="s">
        <v>379</v>
      </c>
      <c r="H93" s="109"/>
      <c r="I93" s="109"/>
      <c r="J93" s="137"/>
      <c r="K93" s="137" t="s">
        <v>34460</v>
      </c>
      <c r="L93" s="137"/>
      <c r="M93" s="137"/>
      <c r="N93" s="137" t="s">
        <v>41435</v>
      </c>
      <c r="O93" s="137" t="s">
        <v>41436</v>
      </c>
      <c r="P93" s="137"/>
      <c r="Q93" s="295" t="s">
        <v>34922</v>
      </c>
      <c r="R93" s="143"/>
      <c r="S93" s="143"/>
      <c r="T93" s="143"/>
      <c r="U93" s="143"/>
      <c r="V93" s="143"/>
      <c r="W93" s="172"/>
      <c r="X93" s="172"/>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05"/>
      <c r="BB93" s="105" t="s">
        <v>34476</v>
      </c>
      <c r="BC93" s="105"/>
      <c r="BE93" s="20" cm="1">
        <f t="array" aca="1" ref="BE93" ca="1">ROW(INDIRECT("Formular!"&amp;G93))</f>
        <v>99</v>
      </c>
      <c r="BF93" s="20" cm="1">
        <f t="array" aca="1" ref="BF93" ca="1">COLUMN(INDIRECT("Formular!"&amp;G93))</f>
        <v>9</v>
      </c>
      <c r="BG93" s="20" t="str">
        <f t="shared" ca="1" si="1"/>
        <v>$I$99</v>
      </c>
      <c r="BH93" s="214" t="str" cm="1">
        <f t="array" aca="1" ref="BH93" ca="1">HYPERLINK("#"&amp;CELL("Adresse",INDIRECT("Formular!"&amp;G93)),"X")</f>
        <v>X</v>
      </c>
    </row>
    <row r="94" spans="1:60" x14ac:dyDescent="0.3">
      <c r="A94" s="105"/>
      <c r="B94" s="137">
        <v>92</v>
      </c>
      <c r="C94" s="137" t="s">
        <v>41526</v>
      </c>
      <c r="D94" s="109" cm="1">
        <f t="array" aca="1" ref="D94" ca="1">ROW(INDIRECT("Formular!"&amp;G94))</f>
        <v>101</v>
      </c>
      <c r="E94" s="109" cm="1">
        <f t="array" aca="1" ref="E94" ca="1">COLUMN(INDIRECT("Formular!"&amp;G94))</f>
        <v>2</v>
      </c>
      <c r="F94" s="221" t="str" cm="1">
        <f t="array" aca="1" ref="F94" ca="1">HYPERLINK("#"&amp;CELL("Address",INDIRECT("Formular!"&amp;G94)),ADDRESS(D94,E94))</f>
        <v>$B$101</v>
      </c>
      <c r="G94" s="109" t="s">
        <v>383</v>
      </c>
      <c r="H94" s="109"/>
      <c r="I94" s="235" t="s">
        <v>41469</v>
      </c>
      <c r="J94" s="137"/>
      <c r="K94" s="137"/>
      <c r="L94" s="137"/>
      <c r="M94" s="137"/>
      <c r="N94" s="137" t="s">
        <v>41435</v>
      </c>
      <c r="O94" s="137" t="s">
        <v>41436</v>
      </c>
      <c r="P94" s="137"/>
      <c r="Q94" s="295" t="s">
        <v>41369</v>
      </c>
      <c r="R94" s="143" t="s">
        <v>34460</v>
      </c>
      <c r="S94" s="143" t="s">
        <v>34460</v>
      </c>
      <c r="T94" s="143" t="s">
        <v>34460</v>
      </c>
      <c r="U94" s="143" t="s">
        <v>34460</v>
      </c>
      <c r="V94" s="143" t="s">
        <v>34460</v>
      </c>
      <c r="W94" s="172" t="s">
        <v>34460</v>
      </c>
      <c r="X94" s="172" t="s">
        <v>34460</v>
      </c>
      <c r="Y94" s="173" t="s">
        <v>34460</v>
      </c>
      <c r="Z94" s="173" t="s">
        <v>34460</v>
      </c>
      <c r="AA94" s="173" t="s">
        <v>34460</v>
      </c>
      <c r="AB94" s="173" t="s">
        <v>34460</v>
      </c>
      <c r="AC94" s="173" t="s">
        <v>34460</v>
      </c>
      <c r="AD94" s="173" t="s">
        <v>34460</v>
      </c>
      <c r="AE94" s="173" t="s">
        <v>34460</v>
      </c>
      <c r="AF94" s="173" t="s">
        <v>34460</v>
      </c>
      <c r="AG94" s="173" t="s">
        <v>34460</v>
      </c>
      <c r="AH94" s="173" t="s">
        <v>34460</v>
      </c>
      <c r="AI94" s="173" t="s">
        <v>34460</v>
      </c>
      <c r="AJ94" s="173" t="s">
        <v>34460</v>
      </c>
      <c r="AK94" s="173" t="s">
        <v>34460</v>
      </c>
      <c r="AL94" s="173" t="s">
        <v>34460</v>
      </c>
      <c r="AM94" s="173" t="s">
        <v>34460</v>
      </c>
      <c r="AN94" s="173" t="s">
        <v>34460</v>
      </c>
      <c r="AO94" s="173" t="s">
        <v>34460</v>
      </c>
      <c r="AP94" s="173" t="s">
        <v>34460</v>
      </c>
      <c r="AQ94" s="173" t="s">
        <v>34460</v>
      </c>
      <c r="AR94" s="173" t="s">
        <v>34460</v>
      </c>
      <c r="AS94" s="173"/>
      <c r="AT94" s="173" t="s">
        <v>34460</v>
      </c>
      <c r="AU94" s="173" t="s">
        <v>34460</v>
      </c>
      <c r="AV94" s="173" t="s">
        <v>34460</v>
      </c>
      <c r="AW94" s="173" t="s">
        <v>34460</v>
      </c>
      <c r="AX94" s="173" t="s">
        <v>34460</v>
      </c>
      <c r="AY94" s="173" t="s">
        <v>34460</v>
      </c>
      <c r="AZ94" s="173" t="s">
        <v>34460</v>
      </c>
      <c r="BA94" s="137" t="s">
        <v>34460</v>
      </c>
      <c r="BB94" s="137" t="s">
        <v>34460</v>
      </c>
      <c r="BC94" s="137" t="s">
        <v>34460</v>
      </c>
      <c r="BE94" s="20" cm="1">
        <f t="array" aca="1" ref="BE94" ca="1">ROW(INDIRECT("Formular!"&amp;G94))</f>
        <v>101</v>
      </c>
      <c r="BF94" s="20" cm="1">
        <f t="array" aca="1" ref="BF94" ca="1">COLUMN(INDIRECT("Formular!"&amp;G94))</f>
        <v>2</v>
      </c>
      <c r="BG94" s="20" t="str">
        <f t="shared" ca="1" si="1"/>
        <v>$B$101</v>
      </c>
      <c r="BH94" s="214" t="str" cm="1">
        <f t="array" aca="1" ref="BH94" ca="1">HYPERLINK("#"&amp;CELL("Adresse",INDIRECT("Formular!"&amp;G94)),"X")</f>
        <v>X</v>
      </c>
    </row>
    <row r="95" spans="1:60" x14ac:dyDescent="0.3">
      <c r="A95" s="105"/>
      <c r="B95" s="137">
        <v>93</v>
      </c>
      <c r="C95" s="137" t="s">
        <v>41527</v>
      </c>
      <c r="D95" s="109" cm="1">
        <f t="array" aca="1" ref="D95" ca="1">ROW(INDIRECT("Formular!"&amp;G95))</f>
        <v>101</v>
      </c>
      <c r="E95" s="109" cm="1">
        <f t="array" aca="1" ref="E95" ca="1">COLUMN(INDIRECT("Formular!"&amp;G95))</f>
        <v>9</v>
      </c>
      <c r="F95" s="221" t="str" cm="1">
        <f t="array" aca="1" ref="F95" ca="1">HYPERLINK("#"&amp;CELL("Address",INDIRECT("Formular!"&amp;G95)),ADDRESS(D95,E95))</f>
        <v>$I$101</v>
      </c>
      <c r="G95" s="109" t="s">
        <v>382</v>
      </c>
      <c r="H95" s="109"/>
      <c r="I95" s="109"/>
      <c r="J95" s="137"/>
      <c r="K95" s="137"/>
      <c r="L95" s="137"/>
      <c r="M95" s="137"/>
      <c r="N95" s="137" t="s">
        <v>41435</v>
      </c>
      <c r="O95" s="137" t="s">
        <v>41436</v>
      </c>
      <c r="P95" s="137"/>
      <c r="Q95" s="295" t="s">
        <v>34922</v>
      </c>
      <c r="R95" s="143" t="s">
        <v>34460</v>
      </c>
      <c r="S95" s="143" t="s">
        <v>34460</v>
      </c>
      <c r="T95" s="143" t="s">
        <v>34460</v>
      </c>
      <c r="U95" s="143" t="s">
        <v>34460</v>
      </c>
      <c r="V95" s="143" t="s">
        <v>34460</v>
      </c>
      <c r="W95" s="172" t="s">
        <v>34460</v>
      </c>
      <c r="X95" s="172" t="s">
        <v>34460</v>
      </c>
      <c r="Y95" s="173" t="s">
        <v>34460</v>
      </c>
      <c r="Z95" s="173" t="s">
        <v>34460</v>
      </c>
      <c r="AA95" s="173" t="s">
        <v>34460</v>
      </c>
      <c r="AB95" s="173" t="s">
        <v>34460</v>
      </c>
      <c r="AC95" s="173" t="s">
        <v>34460</v>
      </c>
      <c r="AD95" s="173" t="s">
        <v>34460</v>
      </c>
      <c r="AE95" s="173" t="s">
        <v>34460</v>
      </c>
      <c r="AF95" s="173" t="s">
        <v>34460</v>
      </c>
      <c r="AG95" s="173" t="s">
        <v>34460</v>
      </c>
      <c r="AH95" s="173" t="s">
        <v>34460</v>
      </c>
      <c r="AI95" s="173" t="s">
        <v>34460</v>
      </c>
      <c r="AJ95" s="173" t="s">
        <v>34460</v>
      </c>
      <c r="AK95" s="173" t="s">
        <v>34460</v>
      </c>
      <c r="AL95" s="173" t="s">
        <v>34460</v>
      </c>
      <c r="AM95" s="173" t="s">
        <v>34460</v>
      </c>
      <c r="AN95" s="173" t="s">
        <v>34460</v>
      </c>
      <c r="AO95" s="173" t="s">
        <v>34460</v>
      </c>
      <c r="AP95" s="173" t="s">
        <v>34460</v>
      </c>
      <c r="AQ95" s="173" t="s">
        <v>34460</v>
      </c>
      <c r="AR95" s="173" t="s">
        <v>34460</v>
      </c>
      <c r="AS95" s="173"/>
      <c r="AT95" s="173" t="s">
        <v>34460</v>
      </c>
      <c r="AU95" s="173" t="s">
        <v>34460</v>
      </c>
      <c r="AV95" s="173" t="s">
        <v>34460</v>
      </c>
      <c r="AW95" s="173" t="s">
        <v>34460</v>
      </c>
      <c r="AX95" s="173" t="s">
        <v>34460</v>
      </c>
      <c r="AY95" s="173" t="s">
        <v>34460</v>
      </c>
      <c r="AZ95" s="173" t="s">
        <v>34460</v>
      </c>
      <c r="BA95" s="137" t="s">
        <v>34460</v>
      </c>
      <c r="BB95" s="137" t="s">
        <v>34460</v>
      </c>
      <c r="BC95" s="137" t="s">
        <v>34460</v>
      </c>
      <c r="BE95" s="20" cm="1">
        <f t="array" aca="1" ref="BE95" ca="1">ROW(INDIRECT("Formular!"&amp;G95))</f>
        <v>101</v>
      </c>
      <c r="BF95" s="20" cm="1">
        <f t="array" aca="1" ref="BF95" ca="1">COLUMN(INDIRECT("Formular!"&amp;G95))</f>
        <v>9</v>
      </c>
      <c r="BG95" s="20" t="str">
        <f t="shared" ca="1" si="1"/>
        <v>$I$101</v>
      </c>
      <c r="BH95" s="214" t="str" cm="1">
        <f t="array" aca="1" ref="BH95" ca="1">HYPERLINK("#"&amp;CELL("Adresse",INDIRECT("Formular!"&amp;G95)),"X")</f>
        <v>X</v>
      </c>
    </row>
    <row r="96" spans="1:60" x14ac:dyDescent="0.3">
      <c r="A96" s="105" t="s">
        <v>41441</v>
      </c>
      <c r="B96" s="137">
        <v>94</v>
      </c>
      <c r="C96" s="137" t="s">
        <v>41528</v>
      </c>
      <c r="D96" s="109" cm="1">
        <f t="array" aca="1" ref="D96" ca="1">ROW(INDIRECT("Formular!"&amp;G96))</f>
        <v>103</v>
      </c>
      <c r="E96" s="109" cm="1">
        <f t="array" aca="1" ref="E96" ca="1">COLUMN(INDIRECT("Formular!"&amp;G96))</f>
        <v>2</v>
      </c>
      <c r="F96" s="221" t="str" cm="1">
        <f t="array" aca="1" ref="F96" ca="1">HYPERLINK("#"&amp;CELL("Address",INDIRECT("Formular!"&amp;G96)),ADDRESS(D96,E96))</f>
        <v>$B$103</v>
      </c>
      <c r="G96" s="109" t="s">
        <v>386</v>
      </c>
      <c r="H96" s="109"/>
      <c r="I96" s="235" t="s">
        <v>41469</v>
      </c>
      <c r="J96" s="137"/>
      <c r="K96" s="137" t="s">
        <v>34460</v>
      </c>
      <c r="L96" s="137"/>
      <c r="M96" s="137"/>
      <c r="N96" s="137" t="s">
        <v>41435</v>
      </c>
      <c r="O96" s="137" t="s">
        <v>41436</v>
      </c>
      <c r="P96" s="137"/>
      <c r="Q96" s="295" t="s">
        <v>41369</v>
      </c>
      <c r="R96" s="143"/>
      <c r="S96" s="143"/>
      <c r="T96" s="143"/>
      <c r="U96" s="143"/>
      <c r="V96" s="143"/>
      <c r="W96" s="172"/>
      <c r="X96" s="172"/>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05"/>
      <c r="BB96" s="105" t="s">
        <v>34476</v>
      </c>
      <c r="BC96" s="105"/>
      <c r="BE96" s="20" cm="1">
        <f t="array" aca="1" ref="BE96" ca="1">ROW(INDIRECT("Formular!"&amp;G96))</f>
        <v>103</v>
      </c>
      <c r="BF96" s="20" cm="1">
        <f t="array" aca="1" ref="BF96" ca="1">COLUMN(INDIRECT("Formular!"&amp;G96))</f>
        <v>2</v>
      </c>
      <c r="BG96" s="20" t="str">
        <f t="shared" ca="1" si="1"/>
        <v>$B$103</v>
      </c>
      <c r="BH96" s="214" t="str" cm="1">
        <f t="array" aca="1" ref="BH96" ca="1">HYPERLINK("#"&amp;CELL("Adresse",INDIRECT("Formular!"&amp;G96)),"X")</f>
        <v>X</v>
      </c>
    </row>
    <row r="97" spans="1:60" x14ac:dyDescent="0.3">
      <c r="A97" s="105" t="s">
        <v>41441</v>
      </c>
      <c r="B97" s="137">
        <v>95</v>
      </c>
      <c r="C97" s="137" t="s">
        <v>41529</v>
      </c>
      <c r="D97" s="109" cm="1">
        <f t="array" aca="1" ref="D97" ca="1">ROW(INDIRECT("Formular!"&amp;G97))</f>
        <v>103</v>
      </c>
      <c r="E97" s="109" cm="1">
        <f t="array" aca="1" ref="E97" ca="1">COLUMN(INDIRECT("Formular!"&amp;G97))</f>
        <v>9</v>
      </c>
      <c r="F97" s="221" t="str" cm="1">
        <f t="array" aca="1" ref="F97" ca="1">HYPERLINK("#"&amp;CELL("Address",INDIRECT("Formular!"&amp;G97)),ADDRESS(D97,E97))</f>
        <v>$I$103</v>
      </c>
      <c r="G97" s="109" t="s">
        <v>385</v>
      </c>
      <c r="H97" s="109"/>
      <c r="I97" s="109"/>
      <c r="J97" s="137"/>
      <c r="K97" s="137" t="s">
        <v>34460</v>
      </c>
      <c r="L97" s="137"/>
      <c r="M97" s="137"/>
      <c r="N97" s="137" t="s">
        <v>41435</v>
      </c>
      <c r="O97" s="137" t="s">
        <v>41436</v>
      </c>
      <c r="P97" s="137"/>
      <c r="Q97" s="295" t="s">
        <v>34922</v>
      </c>
      <c r="R97" s="143"/>
      <c r="S97" s="143"/>
      <c r="T97" s="143"/>
      <c r="U97" s="143"/>
      <c r="V97" s="143"/>
      <c r="W97" s="172"/>
      <c r="X97" s="172"/>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05"/>
      <c r="BB97" s="105" t="s">
        <v>34476</v>
      </c>
      <c r="BC97" s="105"/>
      <c r="BE97" s="20" cm="1">
        <f t="array" aca="1" ref="BE97" ca="1">ROW(INDIRECT("Formular!"&amp;G97))</f>
        <v>103</v>
      </c>
      <c r="BF97" s="20" cm="1">
        <f t="array" aca="1" ref="BF97" ca="1">COLUMN(INDIRECT("Formular!"&amp;G97))</f>
        <v>9</v>
      </c>
      <c r="BG97" s="20" t="str">
        <f t="shared" ca="1" si="1"/>
        <v>$I$103</v>
      </c>
      <c r="BH97" s="214" t="str" cm="1">
        <f t="array" aca="1" ref="BH97" ca="1">HYPERLINK("#"&amp;CELL("Adresse",INDIRECT("Formular!"&amp;G97)),"X")</f>
        <v>X</v>
      </c>
    </row>
    <row r="98" spans="1:60" x14ac:dyDescent="0.3">
      <c r="A98" s="105" t="s">
        <v>41441</v>
      </c>
      <c r="B98" s="137">
        <v>96</v>
      </c>
      <c r="C98" s="137" t="s">
        <v>41530</v>
      </c>
      <c r="D98" s="109" cm="1">
        <f t="array" aca="1" ref="D98" ca="1">ROW(INDIRECT("Formular!"&amp;G98))</f>
        <v>105</v>
      </c>
      <c r="E98" s="109" cm="1">
        <f t="array" aca="1" ref="E98" ca="1">COLUMN(INDIRECT("Formular!"&amp;G98))</f>
        <v>2</v>
      </c>
      <c r="F98" s="221" t="str" cm="1">
        <f t="array" aca="1" ref="F98" ca="1">HYPERLINK("#"&amp;CELL("Address",INDIRECT("Formular!"&amp;G98)),ADDRESS(D98,E98))</f>
        <v>$B$105</v>
      </c>
      <c r="G98" s="109" t="s">
        <v>389</v>
      </c>
      <c r="H98" s="109"/>
      <c r="I98" s="235" t="s">
        <v>41469</v>
      </c>
      <c r="J98" s="137"/>
      <c r="K98" s="137" t="s">
        <v>34460</v>
      </c>
      <c r="L98" s="137"/>
      <c r="M98" s="137"/>
      <c r="N98" s="137" t="s">
        <v>41435</v>
      </c>
      <c r="O98" s="137" t="s">
        <v>41436</v>
      </c>
      <c r="P98" s="137"/>
      <c r="Q98" s="295" t="s">
        <v>41369</v>
      </c>
      <c r="R98" s="143"/>
      <c r="S98" s="143"/>
      <c r="T98" s="143"/>
      <c r="U98" s="143"/>
      <c r="V98" s="143"/>
      <c r="W98" s="172"/>
      <c r="X98" s="172"/>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05"/>
      <c r="BB98" s="105" t="s">
        <v>34476</v>
      </c>
      <c r="BC98" s="105"/>
      <c r="BE98" s="20" cm="1">
        <f t="array" aca="1" ref="BE98" ca="1">ROW(INDIRECT("Formular!"&amp;G98))</f>
        <v>105</v>
      </c>
      <c r="BF98" s="20" cm="1">
        <f t="array" aca="1" ref="BF98" ca="1">COLUMN(INDIRECT("Formular!"&amp;G98))</f>
        <v>2</v>
      </c>
      <c r="BG98" s="20" t="str">
        <f t="shared" ca="1" si="1"/>
        <v>$B$105</v>
      </c>
      <c r="BH98" s="214" t="str" cm="1">
        <f t="array" aca="1" ref="BH98" ca="1">HYPERLINK("#"&amp;CELL("Adresse",INDIRECT("Formular!"&amp;G98)),"X")</f>
        <v>X</v>
      </c>
    </row>
    <row r="99" spans="1:60" x14ac:dyDescent="0.3">
      <c r="A99" s="105" t="s">
        <v>41441</v>
      </c>
      <c r="B99" s="137">
        <v>97</v>
      </c>
      <c r="C99" s="137" t="s">
        <v>41531</v>
      </c>
      <c r="D99" s="109" cm="1">
        <f t="array" aca="1" ref="D99" ca="1">ROW(INDIRECT("Formular!"&amp;G99))</f>
        <v>105</v>
      </c>
      <c r="E99" s="109" cm="1">
        <f t="array" aca="1" ref="E99" ca="1">COLUMN(INDIRECT("Formular!"&amp;G99))</f>
        <v>9</v>
      </c>
      <c r="F99" s="221" t="str" cm="1">
        <f t="array" aca="1" ref="F99" ca="1">HYPERLINK("#"&amp;CELL("Address",INDIRECT("Formular!"&amp;G99)),ADDRESS(D99,E99))</f>
        <v>$I$105</v>
      </c>
      <c r="G99" s="109" t="s">
        <v>388</v>
      </c>
      <c r="H99" s="109"/>
      <c r="I99" s="109"/>
      <c r="J99" s="137"/>
      <c r="K99" s="137" t="s">
        <v>34460</v>
      </c>
      <c r="L99" s="137"/>
      <c r="M99" s="137"/>
      <c r="N99" s="137" t="s">
        <v>41435</v>
      </c>
      <c r="O99" s="137" t="s">
        <v>41436</v>
      </c>
      <c r="P99" s="137"/>
      <c r="Q99" s="295" t="s">
        <v>34922</v>
      </c>
      <c r="R99" s="143"/>
      <c r="S99" s="143"/>
      <c r="T99" s="143"/>
      <c r="U99" s="143"/>
      <c r="V99" s="143"/>
      <c r="W99" s="172"/>
      <c r="X99" s="172"/>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05"/>
      <c r="BB99" s="105" t="s">
        <v>34476</v>
      </c>
      <c r="BC99" s="105"/>
      <c r="BE99" s="20" cm="1">
        <f t="array" aca="1" ref="BE99" ca="1">ROW(INDIRECT("Formular!"&amp;G99))</f>
        <v>105</v>
      </c>
      <c r="BF99" s="20" cm="1">
        <f t="array" aca="1" ref="BF99" ca="1">COLUMN(INDIRECT("Formular!"&amp;G99))</f>
        <v>9</v>
      </c>
      <c r="BG99" s="20" t="str">
        <f t="shared" ca="1" si="1"/>
        <v>$I$105</v>
      </c>
      <c r="BH99" s="214" t="str" cm="1">
        <f t="array" aca="1" ref="BH99" ca="1">HYPERLINK("#"&amp;CELL("Adresse",INDIRECT("Formular!"&amp;G99)),"X")</f>
        <v>X</v>
      </c>
    </row>
    <row r="100" spans="1:60" x14ac:dyDescent="0.3">
      <c r="A100" s="105" t="s">
        <v>41441</v>
      </c>
      <c r="B100" s="137">
        <v>98</v>
      </c>
      <c r="C100" s="137" t="s">
        <v>41532</v>
      </c>
      <c r="D100" s="109" cm="1">
        <f t="array" aca="1" ref="D100" ca="1">ROW(INDIRECT("Formular!"&amp;G100))</f>
        <v>107</v>
      </c>
      <c r="E100" s="109" cm="1">
        <f t="array" aca="1" ref="E100" ca="1">COLUMN(INDIRECT("Formular!"&amp;G100))</f>
        <v>2</v>
      </c>
      <c r="F100" s="221" t="str" cm="1">
        <f t="array" aca="1" ref="F100" ca="1">HYPERLINK("#"&amp;CELL("Address",INDIRECT("Formular!"&amp;G100)),ADDRESS(D100,E100))</f>
        <v>$B$107</v>
      </c>
      <c r="G100" s="109" t="s">
        <v>392</v>
      </c>
      <c r="H100" s="109"/>
      <c r="I100" s="235" t="s">
        <v>41469</v>
      </c>
      <c r="J100" s="137"/>
      <c r="K100" s="137" t="s">
        <v>34460</v>
      </c>
      <c r="L100" s="137"/>
      <c r="M100" s="137"/>
      <c r="N100" s="137" t="s">
        <v>41435</v>
      </c>
      <c r="O100" s="137" t="s">
        <v>41436</v>
      </c>
      <c r="P100" s="137"/>
      <c r="Q100" s="295" t="s">
        <v>41369</v>
      </c>
      <c r="R100" s="143"/>
      <c r="S100" s="143"/>
      <c r="T100" s="143"/>
      <c r="U100" s="143"/>
      <c r="V100" s="143"/>
      <c r="W100" s="172"/>
      <c r="X100" s="172"/>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05"/>
      <c r="BB100" s="105" t="s">
        <v>34476</v>
      </c>
      <c r="BC100" s="105"/>
      <c r="BE100" s="20" cm="1">
        <f t="array" aca="1" ref="BE100" ca="1">ROW(INDIRECT("Formular!"&amp;G100))</f>
        <v>107</v>
      </c>
      <c r="BF100" s="20" cm="1">
        <f t="array" aca="1" ref="BF100" ca="1">COLUMN(INDIRECT("Formular!"&amp;G100))</f>
        <v>2</v>
      </c>
      <c r="BG100" s="20" t="str">
        <f t="shared" ca="1" si="1"/>
        <v>$B$107</v>
      </c>
      <c r="BH100" s="214" t="str" cm="1">
        <f t="array" aca="1" ref="BH100" ca="1">HYPERLINK("#"&amp;CELL("Adresse",INDIRECT("Formular!"&amp;G100)),"X")</f>
        <v>X</v>
      </c>
    </row>
    <row r="101" spans="1:60" x14ac:dyDescent="0.3">
      <c r="A101" s="105" t="s">
        <v>41441</v>
      </c>
      <c r="B101" s="137">
        <v>99</v>
      </c>
      <c r="C101" s="137" t="s">
        <v>41533</v>
      </c>
      <c r="D101" s="109" cm="1">
        <f t="array" aca="1" ref="D101" ca="1">ROW(INDIRECT("Formular!"&amp;G101))</f>
        <v>107</v>
      </c>
      <c r="E101" s="109" cm="1">
        <f t="array" aca="1" ref="E101" ca="1">COLUMN(INDIRECT("Formular!"&amp;G101))</f>
        <v>9</v>
      </c>
      <c r="F101" s="221" t="str" cm="1">
        <f t="array" aca="1" ref="F101" ca="1">HYPERLINK("#"&amp;CELL("Address",INDIRECT("Formular!"&amp;G101)),ADDRESS(D101,E101))</f>
        <v>$I$107</v>
      </c>
      <c r="G101" s="109" t="s">
        <v>391</v>
      </c>
      <c r="H101" s="109"/>
      <c r="I101" s="109"/>
      <c r="J101" s="137"/>
      <c r="K101" s="137" t="s">
        <v>34460</v>
      </c>
      <c r="L101" s="137"/>
      <c r="M101" s="137"/>
      <c r="N101" s="137" t="s">
        <v>41435</v>
      </c>
      <c r="O101" s="137" t="s">
        <v>41436</v>
      </c>
      <c r="P101" s="137"/>
      <c r="Q101" s="295" t="s">
        <v>34922</v>
      </c>
      <c r="R101" s="143"/>
      <c r="S101" s="143"/>
      <c r="T101" s="143"/>
      <c r="U101" s="143"/>
      <c r="V101" s="143"/>
      <c r="W101" s="172"/>
      <c r="X101" s="172"/>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05"/>
      <c r="BB101" s="105" t="s">
        <v>34476</v>
      </c>
      <c r="BC101" s="105"/>
      <c r="BE101" s="20" cm="1">
        <f t="array" aca="1" ref="BE101" ca="1">ROW(INDIRECT("Formular!"&amp;G101))</f>
        <v>107</v>
      </c>
      <c r="BF101" s="20" cm="1">
        <f t="array" aca="1" ref="BF101" ca="1">COLUMN(INDIRECT("Formular!"&amp;G101))</f>
        <v>9</v>
      </c>
      <c r="BG101" s="20" t="str">
        <f t="shared" ca="1" si="1"/>
        <v>$I$107</v>
      </c>
      <c r="BH101" s="214" t="str" cm="1">
        <f t="array" aca="1" ref="BH101" ca="1">HYPERLINK("#"&amp;CELL("Adresse",INDIRECT("Formular!"&amp;G101)),"X")</f>
        <v>X</v>
      </c>
    </row>
    <row r="102" spans="1:60" x14ac:dyDescent="0.3">
      <c r="A102" s="105"/>
      <c r="B102" s="137">
        <v>100</v>
      </c>
      <c r="C102" s="137" t="s">
        <v>41534</v>
      </c>
      <c r="D102" s="109" cm="1">
        <f t="array" aca="1" ref="D102" ca="1">ROW(INDIRECT("Formular!"&amp;G102))</f>
        <v>109</v>
      </c>
      <c r="E102" s="109" cm="1">
        <f t="array" aca="1" ref="E102" ca="1">COLUMN(INDIRECT("Formular!"&amp;G102))</f>
        <v>6</v>
      </c>
      <c r="F102" s="221" t="str" cm="1">
        <f t="array" aca="1" ref="F102" ca="1">HYPERLINK("#"&amp;CELL("Address",INDIRECT("Formular!"&amp;G102)),ADDRESS(D102,E102))</f>
        <v>$F$109</v>
      </c>
      <c r="G102" s="109" t="s">
        <v>41535</v>
      </c>
      <c r="H102" s="109"/>
      <c r="I102" s="109"/>
      <c r="J102" s="137" t="s">
        <v>41536</v>
      </c>
      <c r="K102" s="137"/>
      <c r="L102" s="137"/>
      <c r="M102" s="137"/>
      <c r="N102" s="137" t="s">
        <v>41435</v>
      </c>
      <c r="O102" s="137" t="s">
        <v>41436</v>
      </c>
      <c r="P102" s="137" t="s">
        <v>41537</v>
      </c>
      <c r="Q102" s="295" t="s">
        <v>34922</v>
      </c>
      <c r="R102" s="143" t="s">
        <v>34460</v>
      </c>
      <c r="S102" s="143" t="s">
        <v>34460</v>
      </c>
      <c r="T102" s="143"/>
      <c r="U102" s="143"/>
      <c r="V102" s="143"/>
      <c r="W102" s="172" t="s">
        <v>34460</v>
      </c>
      <c r="X102" s="172" t="s">
        <v>34460</v>
      </c>
      <c r="Y102" s="173" t="s">
        <v>34460</v>
      </c>
      <c r="Z102" s="173" t="s">
        <v>34460</v>
      </c>
      <c r="AA102" s="173" t="s">
        <v>34460</v>
      </c>
      <c r="AB102" s="173" t="s">
        <v>34460</v>
      </c>
      <c r="AC102" s="173" t="s">
        <v>34460</v>
      </c>
      <c r="AD102" s="173" t="s">
        <v>34460</v>
      </c>
      <c r="AE102" s="173" t="s">
        <v>34460</v>
      </c>
      <c r="AF102" s="173" t="s">
        <v>34460</v>
      </c>
      <c r="AG102" s="173" t="s">
        <v>34460</v>
      </c>
      <c r="AH102" s="173" t="s">
        <v>34460</v>
      </c>
      <c r="AI102" s="173" t="s">
        <v>34460</v>
      </c>
      <c r="AJ102" s="173" t="s">
        <v>34460</v>
      </c>
      <c r="AK102" s="173" t="s">
        <v>34460</v>
      </c>
      <c r="AL102" s="173" t="s">
        <v>34460</v>
      </c>
      <c r="AM102" s="173"/>
      <c r="AN102" s="173" t="s">
        <v>34460</v>
      </c>
      <c r="AO102" s="173" t="s">
        <v>34460</v>
      </c>
      <c r="AP102" s="173" t="s">
        <v>34460</v>
      </c>
      <c r="AQ102" s="173" t="s">
        <v>34460</v>
      </c>
      <c r="AR102" s="173" t="s">
        <v>34460</v>
      </c>
      <c r="AS102" s="173"/>
      <c r="AT102" s="173" t="s">
        <v>34460</v>
      </c>
      <c r="AU102" s="173" t="s">
        <v>34460</v>
      </c>
      <c r="AV102" s="173" t="s">
        <v>34460</v>
      </c>
      <c r="AW102" s="173" t="s">
        <v>34460</v>
      </c>
      <c r="AX102" s="173" t="s">
        <v>34460</v>
      </c>
      <c r="AY102" s="173" t="s">
        <v>34460</v>
      </c>
      <c r="AZ102" s="173" t="s">
        <v>34460</v>
      </c>
      <c r="BA102" s="137" t="s">
        <v>34460</v>
      </c>
      <c r="BB102" s="137" t="s">
        <v>34460</v>
      </c>
      <c r="BC102" s="137" t="s">
        <v>34460</v>
      </c>
      <c r="BE102" s="20" cm="1">
        <f t="array" aca="1" ref="BE102" ca="1">ROW(INDIRECT("Formular!"&amp;G102))</f>
        <v>109</v>
      </c>
      <c r="BF102" s="20" cm="1">
        <f t="array" aca="1" ref="BF102" ca="1">COLUMN(INDIRECT("Formular!"&amp;G102))</f>
        <v>6</v>
      </c>
      <c r="BG102" s="20" t="str">
        <f t="shared" ca="1" si="1"/>
        <v>$F$109</v>
      </c>
      <c r="BH102" s="214" t="str" cm="1">
        <f t="array" aca="1" ref="BH102" ca="1">HYPERLINK("#"&amp;CELL("Adresse",INDIRECT("Formular!"&amp;G102)),"X")</f>
        <v>X</v>
      </c>
    </row>
    <row r="103" spans="1:60" x14ac:dyDescent="0.3">
      <c r="A103" s="105"/>
      <c r="B103" s="137">
        <v>101</v>
      </c>
      <c r="C103" s="282" t="s">
        <v>45819</v>
      </c>
      <c r="D103" s="109" cm="1">
        <f t="array" aca="1" ref="D103" ca="1">ROW(INDIRECT("Formular!"&amp;G103))</f>
        <v>113</v>
      </c>
      <c r="E103" s="109" cm="1">
        <f t="array" aca="1" ref="E103" ca="1">COLUMN(INDIRECT("Formular!"&amp;G103))</f>
        <v>2</v>
      </c>
      <c r="F103" s="221" t="str" cm="1">
        <f t="array" aca="1" ref="F103" ca="1">HYPERLINK("#"&amp;CELL("Address",INDIRECT("Formular!"&amp;G103)),ADDRESS(D103,E103))</f>
        <v>$B$113</v>
      </c>
      <c r="G103" s="109" t="s">
        <v>45820</v>
      </c>
      <c r="H103" s="109" t="s">
        <v>41375</v>
      </c>
      <c r="I103" s="109"/>
      <c r="J103" s="137"/>
      <c r="K103" s="137"/>
      <c r="L103" s="137"/>
      <c r="M103" s="137"/>
      <c r="N103" s="137" t="s">
        <v>45816</v>
      </c>
      <c r="O103" s="137" t="s">
        <v>45815</v>
      </c>
      <c r="P103" s="137"/>
      <c r="Q103" s="295"/>
      <c r="R103" s="143"/>
      <c r="S103" s="143" t="s">
        <v>34460</v>
      </c>
      <c r="T103" s="143"/>
      <c r="U103" s="143"/>
      <c r="V103" s="143"/>
      <c r="W103" s="172" t="s">
        <v>34460</v>
      </c>
      <c r="X103" s="172"/>
      <c r="Y103" s="172" t="s">
        <v>34460</v>
      </c>
      <c r="Z103" s="172" t="s">
        <v>34460</v>
      </c>
      <c r="AA103" s="172" t="s">
        <v>34460</v>
      </c>
      <c r="AB103" s="172" t="s">
        <v>34460</v>
      </c>
      <c r="AC103" s="172" t="s">
        <v>34460</v>
      </c>
      <c r="AD103" s="172" t="s">
        <v>34460</v>
      </c>
      <c r="AE103" s="172" t="s">
        <v>34460</v>
      </c>
      <c r="AF103" s="172" t="s">
        <v>34460</v>
      </c>
      <c r="AG103" s="172" t="s">
        <v>34460</v>
      </c>
      <c r="AH103" s="172" t="s">
        <v>34460</v>
      </c>
      <c r="AI103" s="172" t="s">
        <v>34460</v>
      </c>
      <c r="AJ103" s="172" t="s">
        <v>34460</v>
      </c>
      <c r="AK103" s="172" t="s">
        <v>34460</v>
      </c>
      <c r="AL103" s="172" t="s">
        <v>34460</v>
      </c>
      <c r="AM103" s="172" t="s">
        <v>34460</v>
      </c>
      <c r="AN103" s="172" t="s">
        <v>34460</v>
      </c>
      <c r="AO103" s="172" t="s">
        <v>34460</v>
      </c>
      <c r="AP103" s="172" t="s">
        <v>34460</v>
      </c>
      <c r="AQ103" s="172" t="s">
        <v>34460</v>
      </c>
      <c r="AR103" s="172" t="s">
        <v>34460</v>
      </c>
      <c r="AS103" s="172" t="s">
        <v>34460</v>
      </c>
      <c r="AT103" s="172" t="s">
        <v>34460</v>
      </c>
      <c r="AU103" s="172" t="s">
        <v>34460</v>
      </c>
      <c r="AV103" s="172" t="s">
        <v>34460</v>
      </c>
      <c r="AW103" s="172" t="s">
        <v>34460</v>
      </c>
      <c r="AX103" s="172" t="s">
        <v>34460</v>
      </c>
      <c r="AY103" s="172" t="s">
        <v>34460</v>
      </c>
      <c r="AZ103" s="172" t="s">
        <v>34460</v>
      </c>
      <c r="BA103" s="172" t="s">
        <v>34460</v>
      </c>
      <c r="BB103" s="172" t="s">
        <v>34460</v>
      </c>
      <c r="BC103" s="172" t="s">
        <v>34460</v>
      </c>
      <c r="BE103" s="20" cm="1">
        <f t="array" aca="1" ref="BE103" ca="1">ROW(INDIRECT("Formular!"&amp;G103))</f>
        <v>113</v>
      </c>
      <c r="BF103" s="20" cm="1">
        <f t="array" aca="1" ref="BF103" ca="1">COLUMN(INDIRECT("Formular!"&amp;G103))</f>
        <v>2</v>
      </c>
      <c r="BG103" s="20" t="str">
        <f t="shared" ref="BG103:BG105" ca="1" si="2">ADDRESS(BE103,BF103)</f>
        <v>$B$113</v>
      </c>
      <c r="BH103" s="214" t="str" cm="1">
        <f t="array" aca="1" ref="BH103" ca="1">HYPERLINK("#"&amp;CELL("Adresse",INDIRECT("Formular!"&amp;G103)),"X")</f>
        <v>X</v>
      </c>
    </row>
    <row r="104" spans="1:60" x14ac:dyDescent="0.3">
      <c r="A104" s="105"/>
      <c r="B104" s="137">
        <v>102</v>
      </c>
      <c r="C104" s="137" t="s">
        <v>45851</v>
      </c>
      <c r="D104" s="109" cm="1">
        <f t="array" aca="1" ref="D104" ca="1">ROW(INDIRECT("Formular!"&amp;G104))</f>
        <v>115</v>
      </c>
      <c r="E104" s="109" cm="1">
        <f t="array" aca="1" ref="E104" ca="1">COLUMN(INDIRECT("Formular!"&amp;G104))</f>
        <v>4</v>
      </c>
      <c r="F104" s="221" t="str" cm="1">
        <f t="array" aca="1" ref="F104" ca="1">HYPERLINK("#"&amp;CELL("Address",INDIRECT("Formular!"&amp;G104)),ADDRESS(D104,E104))</f>
        <v>$D$115</v>
      </c>
      <c r="G104" s="109" t="s">
        <v>45821</v>
      </c>
      <c r="H104" s="109"/>
      <c r="I104" s="109"/>
      <c r="J104" s="137"/>
      <c r="K104" s="137"/>
      <c r="L104" s="137"/>
      <c r="M104" s="137"/>
      <c r="N104" s="137" t="s">
        <v>45816</v>
      </c>
      <c r="O104" s="137" t="s">
        <v>45815</v>
      </c>
      <c r="P104" s="137"/>
      <c r="Q104" s="295" t="s">
        <v>38049</v>
      </c>
      <c r="R104" s="143"/>
      <c r="S104" s="143" t="s">
        <v>34460</v>
      </c>
      <c r="T104" s="143"/>
      <c r="U104" s="143"/>
      <c r="V104" s="143"/>
      <c r="W104" s="172" t="s">
        <v>34460</v>
      </c>
      <c r="X104" s="172"/>
      <c r="Y104" s="172" t="s">
        <v>34460</v>
      </c>
      <c r="Z104" s="172" t="s">
        <v>34460</v>
      </c>
      <c r="AA104" s="172" t="s">
        <v>34460</v>
      </c>
      <c r="AB104" s="172" t="s">
        <v>34460</v>
      </c>
      <c r="AC104" s="172" t="s">
        <v>34460</v>
      </c>
      <c r="AD104" s="172" t="s">
        <v>34460</v>
      </c>
      <c r="AE104" s="172" t="s">
        <v>34460</v>
      </c>
      <c r="AF104" s="172" t="s">
        <v>34460</v>
      </c>
      <c r="AG104" s="172" t="s">
        <v>34460</v>
      </c>
      <c r="AH104" s="172" t="s">
        <v>34460</v>
      </c>
      <c r="AI104" s="172" t="s">
        <v>34460</v>
      </c>
      <c r="AJ104" s="172" t="s">
        <v>34460</v>
      </c>
      <c r="AK104" s="172" t="s">
        <v>34460</v>
      </c>
      <c r="AL104" s="172" t="s">
        <v>34460</v>
      </c>
      <c r="AM104" s="172" t="s">
        <v>34460</v>
      </c>
      <c r="AN104" s="172" t="s">
        <v>34460</v>
      </c>
      <c r="AO104" s="172" t="s">
        <v>34460</v>
      </c>
      <c r="AP104" s="172" t="s">
        <v>34460</v>
      </c>
      <c r="AQ104" s="172" t="s">
        <v>34460</v>
      </c>
      <c r="AR104" s="172" t="s">
        <v>34460</v>
      </c>
      <c r="AS104" s="172" t="s">
        <v>34460</v>
      </c>
      <c r="AT104" s="172" t="s">
        <v>34460</v>
      </c>
      <c r="AU104" s="172" t="s">
        <v>34460</v>
      </c>
      <c r="AV104" s="172" t="s">
        <v>34460</v>
      </c>
      <c r="AW104" s="172" t="s">
        <v>34460</v>
      </c>
      <c r="AX104" s="172" t="s">
        <v>34460</v>
      </c>
      <c r="AY104" s="172" t="s">
        <v>34460</v>
      </c>
      <c r="AZ104" s="172" t="s">
        <v>34460</v>
      </c>
      <c r="BA104" s="172" t="s">
        <v>34460</v>
      </c>
      <c r="BB104" s="172" t="s">
        <v>34460</v>
      </c>
      <c r="BC104" s="172" t="s">
        <v>34460</v>
      </c>
      <c r="BE104" s="20" cm="1">
        <f t="array" aca="1" ref="BE104" ca="1">ROW(INDIRECT("Formular!"&amp;G104))</f>
        <v>115</v>
      </c>
      <c r="BF104" s="20" cm="1">
        <f t="array" aca="1" ref="BF104" ca="1">COLUMN(INDIRECT("Formular!"&amp;G104))</f>
        <v>4</v>
      </c>
      <c r="BG104" s="20" t="str">
        <f t="shared" ca="1" si="2"/>
        <v>$D$115</v>
      </c>
      <c r="BH104" s="214" t="str" cm="1">
        <f t="array" aca="1" ref="BH104" ca="1">HYPERLINK("#"&amp;CELL("Adresse",INDIRECT("Formular!"&amp;G104)),"X")</f>
        <v>X</v>
      </c>
    </row>
    <row r="105" spans="1:60" x14ac:dyDescent="0.3">
      <c r="A105" s="105"/>
      <c r="B105" s="137">
        <v>103</v>
      </c>
      <c r="C105" s="137" t="s">
        <v>45852</v>
      </c>
      <c r="D105" s="109" cm="1">
        <f t="array" aca="1" ref="D105" ca="1">ROW(INDIRECT("Formular!"&amp;G105))</f>
        <v>115</v>
      </c>
      <c r="E105" s="109" cm="1">
        <f t="array" aca="1" ref="E105" ca="1">COLUMN(INDIRECT("Formular!"&amp;G105))</f>
        <v>13</v>
      </c>
      <c r="F105" s="221" t="str" cm="1">
        <f t="array" aca="1" ref="F105" ca="1">HYPERLINK("#"&amp;CELL("Address",INDIRECT("Formular!"&amp;G105)),ADDRESS(D105,E105))</f>
        <v>$M$115</v>
      </c>
      <c r="G105" s="109" t="s">
        <v>45822</v>
      </c>
      <c r="H105" s="109"/>
      <c r="I105" s="109"/>
      <c r="J105" s="137"/>
      <c r="K105" s="137"/>
      <c r="L105" s="137"/>
      <c r="M105" s="137"/>
      <c r="N105" s="137" t="s">
        <v>45816</v>
      </c>
      <c r="O105" s="137" t="s">
        <v>45815</v>
      </c>
      <c r="P105" s="137"/>
      <c r="Q105" s="295" t="s">
        <v>38049</v>
      </c>
      <c r="R105" s="143"/>
      <c r="S105" s="143" t="s">
        <v>34460</v>
      </c>
      <c r="T105" s="143"/>
      <c r="U105" s="143"/>
      <c r="V105" s="143"/>
      <c r="W105" s="172" t="s">
        <v>34460</v>
      </c>
      <c r="X105" s="172"/>
      <c r="Y105" s="172" t="s">
        <v>34460</v>
      </c>
      <c r="Z105" s="172" t="s">
        <v>34460</v>
      </c>
      <c r="AA105" s="172" t="s">
        <v>34460</v>
      </c>
      <c r="AB105" s="172" t="s">
        <v>34460</v>
      </c>
      <c r="AC105" s="172" t="s">
        <v>34460</v>
      </c>
      <c r="AD105" s="172" t="s">
        <v>34460</v>
      </c>
      <c r="AE105" s="172" t="s">
        <v>34460</v>
      </c>
      <c r="AF105" s="172" t="s">
        <v>34460</v>
      </c>
      <c r="AG105" s="172" t="s">
        <v>34460</v>
      </c>
      <c r="AH105" s="172" t="s">
        <v>34460</v>
      </c>
      <c r="AI105" s="172" t="s">
        <v>34460</v>
      </c>
      <c r="AJ105" s="172" t="s">
        <v>34460</v>
      </c>
      <c r="AK105" s="172" t="s">
        <v>34460</v>
      </c>
      <c r="AL105" s="172" t="s">
        <v>34460</v>
      </c>
      <c r="AM105" s="172" t="s">
        <v>34460</v>
      </c>
      <c r="AN105" s="172" t="s">
        <v>34460</v>
      </c>
      <c r="AO105" s="172" t="s">
        <v>34460</v>
      </c>
      <c r="AP105" s="172" t="s">
        <v>34460</v>
      </c>
      <c r="AQ105" s="172" t="s">
        <v>34460</v>
      </c>
      <c r="AR105" s="172" t="s">
        <v>34460</v>
      </c>
      <c r="AS105" s="172" t="s">
        <v>34460</v>
      </c>
      <c r="AT105" s="172" t="s">
        <v>34460</v>
      </c>
      <c r="AU105" s="172" t="s">
        <v>34460</v>
      </c>
      <c r="AV105" s="172" t="s">
        <v>34460</v>
      </c>
      <c r="AW105" s="172" t="s">
        <v>34460</v>
      </c>
      <c r="AX105" s="172" t="s">
        <v>34460</v>
      </c>
      <c r="AY105" s="172" t="s">
        <v>34460</v>
      </c>
      <c r="AZ105" s="172" t="s">
        <v>34460</v>
      </c>
      <c r="BA105" s="172" t="s">
        <v>34460</v>
      </c>
      <c r="BB105" s="172" t="s">
        <v>34460</v>
      </c>
      <c r="BC105" s="172" t="s">
        <v>34460</v>
      </c>
      <c r="BE105" s="20" cm="1">
        <f t="array" aca="1" ref="BE105" ca="1">ROW(INDIRECT("Formular!"&amp;G105))</f>
        <v>115</v>
      </c>
      <c r="BF105" s="20" cm="1">
        <f t="array" aca="1" ref="BF105" ca="1">COLUMN(INDIRECT("Formular!"&amp;G105))</f>
        <v>13</v>
      </c>
      <c r="BG105" s="20" t="str">
        <f t="shared" ca="1" si="2"/>
        <v>$M$115</v>
      </c>
      <c r="BH105" s="214" t="str" cm="1">
        <f t="array" aca="1" ref="BH105" ca="1">HYPERLINK("#"&amp;CELL("Adresse",INDIRECT("Formular!"&amp;G105)),"X")</f>
        <v>X</v>
      </c>
    </row>
    <row r="106" spans="1:60" x14ac:dyDescent="0.3">
      <c r="A106" s="105"/>
      <c r="B106" s="137">
        <v>104</v>
      </c>
      <c r="C106" s="137" t="s">
        <v>45853</v>
      </c>
      <c r="D106" s="109" cm="1">
        <f t="array" aca="1" ref="D106" ca="1">ROW(INDIRECT("Formular!"&amp;G106))</f>
        <v>117</v>
      </c>
      <c r="E106" s="109" cm="1">
        <f t="array" aca="1" ref="E106" ca="1">COLUMN(INDIRECT("Formular!"&amp;G106))</f>
        <v>4</v>
      </c>
      <c r="F106" s="221" t="str" cm="1">
        <f t="array" aca="1" ref="F106" ca="1">HYPERLINK("#"&amp;CELL("Address",INDIRECT("Formular!"&amp;G106)),ADDRESS(D106,E106))</f>
        <v>$D$117</v>
      </c>
      <c r="G106" s="109" t="s">
        <v>45823</v>
      </c>
      <c r="H106" s="109"/>
      <c r="I106" s="109"/>
      <c r="J106" s="137"/>
      <c r="K106" s="137"/>
      <c r="L106" s="137"/>
      <c r="M106" s="137"/>
      <c r="N106" s="137" t="s">
        <v>45816</v>
      </c>
      <c r="O106" s="137" t="s">
        <v>45815</v>
      </c>
      <c r="P106" s="137"/>
      <c r="Q106" s="295" t="s">
        <v>38049</v>
      </c>
      <c r="R106" s="143"/>
      <c r="S106" s="143" t="s">
        <v>34460</v>
      </c>
      <c r="T106" s="143"/>
      <c r="U106" s="143"/>
      <c r="V106" s="143"/>
      <c r="W106" s="172" t="s">
        <v>34460</v>
      </c>
      <c r="X106" s="172"/>
      <c r="Y106" s="172" t="s">
        <v>34460</v>
      </c>
      <c r="Z106" s="172" t="s">
        <v>34460</v>
      </c>
      <c r="AA106" s="172" t="s">
        <v>34460</v>
      </c>
      <c r="AB106" s="172" t="s">
        <v>34460</v>
      </c>
      <c r="AC106" s="172" t="s">
        <v>34460</v>
      </c>
      <c r="AD106" s="172" t="s">
        <v>34460</v>
      </c>
      <c r="AE106" s="172" t="s">
        <v>34460</v>
      </c>
      <c r="AF106" s="172" t="s">
        <v>34460</v>
      </c>
      <c r="AG106" s="172" t="s">
        <v>34460</v>
      </c>
      <c r="AH106" s="172" t="s">
        <v>34460</v>
      </c>
      <c r="AI106" s="172" t="s">
        <v>34460</v>
      </c>
      <c r="AJ106" s="172" t="s">
        <v>34460</v>
      </c>
      <c r="AK106" s="172" t="s">
        <v>34460</v>
      </c>
      <c r="AL106" s="172" t="s">
        <v>34460</v>
      </c>
      <c r="AM106" s="172" t="s">
        <v>34460</v>
      </c>
      <c r="AN106" s="172" t="s">
        <v>34460</v>
      </c>
      <c r="AO106" s="172" t="s">
        <v>34460</v>
      </c>
      <c r="AP106" s="172" t="s">
        <v>34460</v>
      </c>
      <c r="AQ106" s="172" t="s">
        <v>34460</v>
      </c>
      <c r="AR106" s="172" t="s">
        <v>34460</v>
      </c>
      <c r="AS106" s="172" t="s">
        <v>34460</v>
      </c>
      <c r="AT106" s="172" t="s">
        <v>34460</v>
      </c>
      <c r="AU106" s="172" t="s">
        <v>34460</v>
      </c>
      <c r="AV106" s="172" t="s">
        <v>34460</v>
      </c>
      <c r="AW106" s="172" t="s">
        <v>34460</v>
      </c>
      <c r="AX106" s="172" t="s">
        <v>34460</v>
      </c>
      <c r="AY106" s="172" t="s">
        <v>34460</v>
      </c>
      <c r="AZ106" s="172" t="s">
        <v>34460</v>
      </c>
      <c r="BA106" s="172" t="s">
        <v>34460</v>
      </c>
      <c r="BB106" s="172" t="s">
        <v>34460</v>
      </c>
      <c r="BC106" s="172" t="s">
        <v>34460</v>
      </c>
      <c r="BE106" s="20" cm="1">
        <f t="array" aca="1" ref="BE106" ca="1">ROW(INDIRECT("Formular!"&amp;G106))</f>
        <v>117</v>
      </c>
      <c r="BF106" s="20" cm="1">
        <f t="array" aca="1" ref="BF106" ca="1">COLUMN(INDIRECT("Formular!"&amp;G106))</f>
        <v>4</v>
      </c>
      <c r="BG106" s="20" t="str">
        <f t="shared" ref="BG106:BG133" ca="1" si="3">ADDRESS(BE106,BF106)</f>
        <v>$D$117</v>
      </c>
      <c r="BH106" s="214" t="str" cm="1">
        <f t="array" aca="1" ref="BH106" ca="1">HYPERLINK("#"&amp;CELL("Adresse",INDIRECT("Formular!"&amp;G106)),"X")</f>
        <v>X</v>
      </c>
    </row>
    <row r="107" spans="1:60" x14ac:dyDescent="0.3">
      <c r="A107" s="105"/>
      <c r="B107" s="137">
        <v>105</v>
      </c>
      <c r="C107" s="137" t="s">
        <v>45854</v>
      </c>
      <c r="D107" s="109" cm="1">
        <f t="array" aca="1" ref="D107" ca="1">ROW(INDIRECT("Formular!"&amp;G107))</f>
        <v>117</v>
      </c>
      <c r="E107" s="109" cm="1">
        <f t="array" aca="1" ref="E107" ca="1">COLUMN(INDIRECT("Formular!"&amp;G107))</f>
        <v>13</v>
      </c>
      <c r="F107" s="221" t="str" cm="1">
        <f t="array" aca="1" ref="F107" ca="1">HYPERLINK("#"&amp;CELL("Address",INDIRECT("Formular!"&amp;G107)),ADDRESS(D107,E107))</f>
        <v>$M$117</v>
      </c>
      <c r="G107" s="109" t="s">
        <v>45824</v>
      </c>
      <c r="H107" s="109"/>
      <c r="I107" s="109"/>
      <c r="J107" s="137"/>
      <c r="K107" s="137"/>
      <c r="L107" s="137"/>
      <c r="M107" s="137"/>
      <c r="N107" s="137" t="s">
        <v>45816</v>
      </c>
      <c r="O107" s="137" t="s">
        <v>45815</v>
      </c>
      <c r="P107" s="137"/>
      <c r="Q107" s="295" t="s">
        <v>38049</v>
      </c>
      <c r="R107" s="143"/>
      <c r="S107" s="143" t="s">
        <v>34460</v>
      </c>
      <c r="T107" s="143"/>
      <c r="U107" s="143"/>
      <c r="V107" s="143"/>
      <c r="W107" s="172" t="s">
        <v>34460</v>
      </c>
      <c r="X107" s="172"/>
      <c r="Y107" s="172" t="s">
        <v>34460</v>
      </c>
      <c r="Z107" s="172" t="s">
        <v>34460</v>
      </c>
      <c r="AA107" s="172" t="s">
        <v>34460</v>
      </c>
      <c r="AB107" s="172" t="s">
        <v>34460</v>
      </c>
      <c r="AC107" s="172" t="s">
        <v>34460</v>
      </c>
      <c r="AD107" s="172" t="s">
        <v>34460</v>
      </c>
      <c r="AE107" s="172" t="s">
        <v>34460</v>
      </c>
      <c r="AF107" s="172" t="s">
        <v>34460</v>
      </c>
      <c r="AG107" s="172" t="s">
        <v>34460</v>
      </c>
      <c r="AH107" s="172" t="s">
        <v>34460</v>
      </c>
      <c r="AI107" s="172" t="s">
        <v>34460</v>
      </c>
      <c r="AJ107" s="172" t="s">
        <v>34460</v>
      </c>
      <c r="AK107" s="172" t="s">
        <v>34460</v>
      </c>
      <c r="AL107" s="172" t="s">
        <v>34460</v>
      </c>
      <c r="AM107" s="172" t="s">
        <v>34460</v>
      </c>
      <c r="AN107" s="172" t="s">
        <v>34460</v>
      </c>
      <c r="AO107" s="172" t="s">
        <v>34460</v>
      </c>
      <c r="AP107" s="172" t="s">
        <v>34460</v>
      </c>
      <c r="AQ107" s="172" t="s">
        <v>34460</v>
      </c>
      <c r="AR107" s="172" t="s">
        <v>34460</v>
      </c>
      <c r="AS107" s="172" t="s">
        <v>34460</v>
      </c>
      <c r="AT107" s="172" t="s">
        <v>34460</v>
      </c>
      <c r="AU107" s="172" t="s">
        <v>34460</v>
      </c>
      <c r="AV107" s="172" t="s">
        <v>34460</v>
      </c>
      <c r="AW107" s="172" t="s">
        <v>34460</v>
      </c>
      <c r="AX107" s="172" t="s">
        <v>34460</v>
      </c>
      <c r="AY107" s="172" t="s">
        <v>34460</v>
      </c>
      <c r="AZ107" s="172" t="s">
        <v>34460</v>
      </c>
      <c r="BA107" s="172" t="s">
        <v>34460</v>
      </c>
      <c r="BB107" s="172" t="s">
        <v>34460</v>
      </c>
      <c r="BC107" s="172" t="s">
        <v>34460</v>
      </c>
      <c r="BE107" s="20" cm="1">
        <f t="array" aca="1" ref="BE107" ca="1">ROW(INDIRECT("Formular!"&amp;G107))</f>
        <v>117</v>
      </c>
      <c r="BF107" s="20" cm="1">
        <f t="array" aca="1" ref="BF107" ca="1">COLUMN(INDIRECT("Formular!"&amp;G107))</f>
        <v>13</v>
      </c>
      <c r="BG107" s="20" t="str">
        <f t="shared" ca="1" si="3"/>
        <v>$M$117</v>
      </c>
      <c r="BH107" s="214" t="str" cm="1">
        <f t="array" aca="1" ref="BH107" ca="1">HYPERLINK("#"&amp;CELL("Adresse",INDIRECT("Formular!"&amp;G107)),"X")</f>
        <v>X</v>
      </c>
    </row>
    <row r="108" spans="1:60" x14ac:dyDescent="0.3">
      <c r="A108" s="105"/>
      <c r="B108" s="137">
        <v>106</v>
      </c>
      <c r="C108" s="137" t="s">
        <v>45855</v>
      </c>
      <c r="D108" s="109" cm="1">
        <f t="array" aca="1" ref="D108" ca="1">ROW(INDIRECT("Formular!"&amp;G108))</f>
        <v>119</v>
      </c>
      <c r="E108" s="109" cm="1">
        <f t="array" aca="1" ref="E108" ca="1">COLUMN(INDIRECT("Formular!"&amp;G108))</f>
        <v>4</v>
      </c>
      <c r="F108" s="221" t="str" cm="1">
        <f t="array" aca="1" ref="F108" ca="1">HYPERLINK("#"&amp;CELL("Address",INDIRECT("Formular!"&amp;G108)),ADDRESS(D108,E108))</f>
        <v>$D$119</v>
      </c>
      <c r="G108" s="109" t="s">
        <v>45825</v>
      </c>
      <c r="H108" s="109"/>
      <c r="I108" s="109"/>
      <c r="J108" s="137"/>
      <c r="K108" s="137" t="s">
        <v>34460</v>
      </c>
      <c r="L108" s="137"/>
      <c r="M108" s="137"/>
      <c r="N108" s="137" t="s">
        <v>45816</v>
      </c>
      <c r="O108" s="137" t="s">
        <v>45815</v>
      </c>
      <c r="P108" s="137"/>
      <c r="Q108" s="295" t="s">
        <v>38049</v>
      </c>
      <c r="R108" s="143"/>
      <c r="S108" s="143"/>
      <c r="T108" s="143"/>
      <c r="U108" s="143"/>
      <c r="V108" s="143"/>
      <c r="W108" s="172"/>
      <c r="X108" s="172"/>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37"/>
      <c r="BB108" s="137"/>
      <c r="BC108" s="137"/>
      <c r="BE108" s="20" cm="1">
        <f t="array" aca="1" ref="BE108" ca="1">ROW(INDIRECT("Formular!"&amp;G108))</f>
        <v>119</v>
      </c>
      <c r="BF108" s="20" cm="1">
        <f t="array" aca="1" ref="BF108" ca="1">COLUMN(INDIRECT("Formular!"&amp;G108))</f>
        <v>4</v>
      </c>
      <c r="BG108" s="20" t="str">
        <f t="shared" ca="1" si="3"/>
        <v>$D$119</v>
      </c>
      <c r="BH108" s="214" t="str" cm="1">
        <f t="array" aca="1" ref="BH108" ca="1">HYPERLINK("#"&amp;CELL("Adresse",INDIRECT("Formular!"&amp;G108)),"X")</f>
        <v>X</v>
      </c>
    </row>
    <row r="109" spans="1:60" x14ac:dyDescent="0.3">
      <c r="A109" s="105"/>
      <c r="B109" s="137">
        <v>107</v>
      </c>
      <c r="C109" s="137" t="s">
        <v>45856</v>
      </c>
      <c r="D109" s="109" cm="1">
        <f t="array" aca="1" ref="D109" ca="1">ROW(INDIRECT("Formular!"&amp;G109))</f>
        <v>119</v>
      </c>
      <c r="E109" s="109" cm="1">
        <f t="array" aca="1" ref="E109" ca="1">COLUMN(INDIRECT("Formular!"&amp;G109))</f>
        <v>13</v>
      </c>
      <c r="F109" s="221" t="str" cm="1">
        <f t="array" aca="1" ref="F109" ca="1">HYPERLINK("#"&amp;CELL("Address",INDIRECT("Formular!"&amp;G109)),ADDRESS(D109,E109))</f>
        <v>$M$119</v>
      </c>
      <c r="G109" s="109" t="s">
        <v>45826</v>
      </c>
      <c r="H109" s="109"/>
      <c r="I109" s="109"/>
      <c r="J109" s="137"/>
      <c r="K109" s="137" t="s">
        <v>34460</v>
      </c>
      <c r="L109" s="137"/>
      <c r="M109" s="137"/>
      <c r="N109" s="137" t="s">
        <v>45816</v>
      </c>
      <c r="O109" s="137" t="s">
        <v>45815</v>
      </c>
      <c r="P109" s="137"/>
      <c r="Q109" s="295" t="s">
        <v>38049</v>
      </c>
      <c r="R109" s="143"/>
      <c r="S109" s="143"/>
      <c r="T109" s="143"/>
      <c r="U109" s="143"/>
      <c r="V109" s="143"/>
      <c r="W109" s="172"/>
      <c r="X109" s="172"/>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37"/>
      <c r="BB109" s="137"/>
      <c r="BC109" s="137"/>
      <c r="BE109" s="20" cm="1">
        <f t="array" aca="1" ref="BE109" ca="1">ROW(INDIRECT("Formular!"&amp;G109))</f>
        <v>119</v>
      </c>
      <c r="BF109" s="20" cm="1">
        <f t="array" aca="1" ref="BF109" ca="1">COLUMN(INDIRECT("Formular!"&amp;G109))</f>
        <v>13</v>
      </c>
      <c r="BG109" s="20" t="str">
        <f t="shared" ca="1" si="3"/>
        <v>$M$119</v>
      </c>
      <c r="BH109" s="214" t="str" cm="1">
        <f t="array" aca="1" ref="BH109" ca="1">HYPERLINK("#"&amp;CELL("Adresse",INDIRECT("Formular!"&amp;G109)),"X")</f>
        <v>X</v>
      </c>
    </row>
    <row r="110" spans="1:60" x14ac:dyDescent="0.3">
      <c r="A110" s="105"/>
      <c r="B110" s="137">
        <v>108</v>
      </c>
      <c r="C110" s="137" t="s">
        <v>45857</v>
      </c>
      <c r="D110" s="109" cm="1">
        <f t="array" aca="1" ref="D110" ca="1">ROW(INDIRECT("Formular!"&amp;G110))</f>
        <v>121</v>
      </c>
      <c r="E110" s="109" cm="1">
        <f t="array" aca="1" ref="E110" ca="1">COLUMN(INDIRECT("Formular!"&amp;G110))</f>
        <v>4</v>
      </c>
      <c r="F110" s="221" t="str" cm="1">
        <f t="array" aca="1" ref="F110" ca="1">HYPERLINK("#"&amp;CELL("Address",INDIRECT("Formular!"&amp;G110)),ADDRESS(D110,E110))</f>
        <v>$D$121</v>
      </c>
      <c r="G110" s="109" t="s">
        <v>45827</v>
      </c>
      <c r="H110" s="109"/>
      <c r="I110" s="109"/>
      <c r="J110" s="137"/>
      <c r="K110" s="137" t="s">
        <v>34460</v>
      </c>
      <c r="L110" s="137"/>
      <c r="M110" s="137"/>
      <c r="N110" s="137" t="s">
        <v>45816</v>
      </c>
      <c r="O110" s="137" t="s">
        <v>45815</v>
      </c>
      <c r="P110" s="137"/>
      <c r="Q110" s="295" t="s">
        <v>38049</v>
      </c>
      <c r="R110" s="143"/>
      <c r="S110" s="143"/>
      <c r="T110" s="143"/>
      <c r="U110" s="143"/>
      <c r="V110" s="143"/>
      <c r="W110" s="172"/>
      <c r="X110" s="172"/>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37"/>
      <c r="BB110" s="137"/>
      <c r="BC110" s="137"/>
      <c r="BE110" s="20" cm="1">
        <f t="array" aca="1" ref="BE110" ca="1">ROW(INDIRECT("Formular!"&amp;G110))</f>
        <v>121</v>
      </c>
      <c r="BF110" s="20" cm="1">
        <f t="array" aca="1" ref="BF110" ca="1">COLUMN(INDIRECT("Formular!"&amp;G110))</f>
        <v>4</v>
      </c>
      <c r="BG110" s="20" t="str">
        <f t="shared" ca="1" si="3"/>
        <v>$D$121</v>
      </c>
      <c r="BH110" s="214" t="str" cm="1">
        <f t="array" aca="1" ref="BH110" ca="1">HYPERLINK("#"&amp;CELL("Adresse",INDIRECT("Formular!"&amp;G110)),"X")</f>
        <v>X</v>
      </c>
    </row>
    <row r="111" spans="1:60" x14ac:dyDescent="0.3">
      <c r="A111" s="105"/>
      <c r="B111" s="137">
        <v>109</v>
      </c>
      <c r="C111" s="137" t="s">
        <v>45858</v>
      </c>
      <c r="D111" s="109" cm="1">
        <f t="array" aca="1" ref="D111" ca="1">ROW(INDIRECT("Formular!"&amp;G111))</f>
        <v>121</v>
      </c>
      <c r="E111" s="109" cm="1">
        <f t="array" aca="1" ref="E111" ca="1">COLUMN(INDIRECT("Formular!"&amp;G111))</f>
        <v>13</v>
      </c>
      <c r="F111" s="221" t="str" cm="1">
        <f t="array" aca="1" ref="F111" ca="1">HYPERLINK("#"&amp;CELL("Address",INDIRECT("Formular!"&amp;G111)),ADDRESS(D111,E111))</f>
        <v>$M$121</v>
      </c>
      <c r="G111" s="109" t="s">
        <v>45828</v>
      </c>
      <c r="H111" s="109"/>
      <c r="I111" s="109"/>
      <c r="J111" s="137"/>
      <c r="K111" s="137" t="s">
        <v>34460</v>
      </c>
      <c r="L111" s="137"/>
      <c r="M111" s="137"/>
      <c r="N111" s="137" t="s">
        <v>45816</v>
      </c>
      <c r="O111" s="137" t="s">
        <v>45815</v>
      </c>
      <c r="P111" s="137"/>
      <c r="Q111" s="295" t="s">
        <v>38049</v>
      </c>
      <c r="R111" s="143"/>
      <c r="S111" s="143"/>
      <c r="T111" s="143"/>
      <c r="U111" s="143"/>
      <c r="V111" s="143"/>
      <c r="W111" s="172"/>
      <c r="X111" s="172"/>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37"/>
      <c r="BB111" s="137"/>
      <c r="BC111" s="137"/>
      <c r="BE111" s="20" cm="1">
        <f t="array" aca="1" ref="BE111" ca="1">ROW(INDIRECT("Formular!"&amp;G111))</f>
        <v>121</v>
      </c>
      <c r="BF111" s="20" cm="1">
        <f t="array" aca="1" ref="BF111" ca="1">COLUMN(INDIRECT("Formular!"&amp;G111))</f>
        <v>13</v>
      </c>
      <c r="BG111" s="20" t="str">
        <f t="shared" ca="1" si="3"/>
        <v>$M$121</v>
      </c>
      <c r="BH111" s="214" t="str" cm="1">
        <f t="array" aca="1" ref="BH111" ca="1">HYPERLINK("#"&amp;CELL("Adresse",INDIRECT("Formular!"&amp;G111)),"X")</f>
        <v>X</v>
      </c>
    </row>
    <row r="112" spans="1:60" x14ac:dyDescent="0.3">
      <c r="A112" s="105"/>
      <c r="B112" s="137">
        <v>110</v>
      </c>
      <c r="C112" s="137" t="s">
        <v>45859</v>
      </c>
      <c r="D112" s="109" cm="1">
        <f t="array" aca="1" ref="D112" ca="1">ROW(INDIRECT("Formular!"&amp;G112))</f>
        <v>123</v>
      </c>
      <c r="E112" s="109" cm="1">
        <f t="array" aca="1" ref="E112" ca="1">COLUMN(INDIRECT("Formular!"&amp;G112))</f>
        <v>4</v>
      </c>
      <c r="F112" s="221" t="str" cm="1">
        <f t="array" aca="1" ref="F112" ca="1">HYPERLINK("#"&amp;CELL("Address",INDIRECT("Formular!"&amp;G112)),ADDRESS(D112,E112))</f>
        <v>$D$123</v>
      </c>
      <c r="G112" s="109" t="s">
        <v>45829</v>
      </c>
      <c r="H112" s="109"/>
      <c r="I112" s="109"/>
      <c r="J112" s="137"/>
      <c r="K112" s="137" t="s">
        <v>34460</v>
      </c>
      <c r="L112" s="137"/>
      <c r="M112" s="137"/>
      <c r="N112" s="137" t="s">
        <v>45816</v>
      </c>
      <c r="O112" s="137" t="s">
        <v>45815</v>
      </c>
      <c r="P112" s="137"/>
      <c r="Q112" s="295" t="s">
        <v>38049</v>
      </c>
      <c r="R112" s="143"/>
      <c r="S112" s="143"/>
      <c r="T112" s="143"/>
      <c r="U112" s="143"/>
      <c r="V112" s="143"/>
      <c r="W112" s="172"/>
      <c r="X112" s="172"/>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37"/>
      <c r="BB112" s="137"/>
      <c r="BC112" s="137"/>
      <c r="BE112" s="20" cm="1">
        <f t="array" aca="1" ref="BE112" ca="1">ROW(INDIRECT("Formular!"&amp;G112))</f>
        <v>123</v>
      </c>
      <c r="BF112" s="20" cm="1">
        <f t="array" aca="1" ref="BF112" ca="1">COLUMN(INDIRECT("Formular!"&amp;G112))</f>
        <v>4</v>
      </c>
      <c r="BG112" s="20" t="str">
        <f t="shared" ca="1" si="3"/>
        <v>$D$123</v>
      </c>
      <c r="BH112" s="214" t="str" cm="1">
        <f t="array" aca="1" ref="BH112" ca="1">HYPERLINK("#"&amp;CELL("Adresse",INDIRECT("Formular!"&amp;G112)),"X")</f>
        <v>X</v>
      </c>
    </row>
    <row r="113" spans="1:60" x14ac:dyDescent="0.3">
      <c r="A113" s="105"/>
      <c r="B113" s="137">
        <v>111</v>
      </c>
      <c r="C113" s="137" t="s">
        <v>45860</v>
      </c>
      <c r="D113" s="109" cm="1">
        <f t="array" aca="1" ref="D113" ca="1">ROW(INDIRECT("Formular!"&amp;G113))</f>
        <v>123</v>
      </c>
      <c r="E113" s="109" cm="1">
        <f t="array" aca="1" ref="E113" ca="1">COLUMN(INDIRECT("Formular!"&amp;G113))</f>
        <v>13</v>
      </c>
      <c r="F113" s="221" t="str" cm="1">
        <f t="array" aca="1" ref="F113" ca="1">HYPERLINK("#"&amp;CELL("Address",INDIRECT("Formular!"&amp;G113)),ADDRESS(D113,E113))</f>
        <v>$M$123</v>
      </c>
      <c r="G113" s="109" t="s">
        <v>45830</v>
      </c>
      <c r="H113" s="109"/>
      <c r="I113" s="109"/>
      <c r="J113" s="137"/>
      <c r="K113" s="137" t="s">
        <v>34460</v>
      </c>
      <c r="L113" s="137"/>
      <c r="M113" s="137"/>
      <c r="N113" s="137" t="s">
        <v>45816</v>
      </c>
      <c r="O113" s="137" t="s">
        <v>45815</v>
      </c>
      <c r="P113" s="137"/>
      <c r="Q113" s="295" t="s">
        <v>38049</v>
      </c>
      <c r="R113" s="143"/>
      <c r="S113" s="143"/>
      <c r="T113" s="143"/>
      <c r="U113" s="143"/>
      <c r="V113" s="143"/>
      <c r="W113" s="172"/>
      <c r="X113" s="172"/>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37"/>
      <c r="BB113" s="137"/>
      <c r="BC113" s="137"/>
      <c r="BE113" s="20" cm="1">
        <f t="array" aca="1" ref="BE113" ca="1">ROW(INDIRECT("Formular!"&amp;G113))</f>
        <v>123</v>
      </c>
      <c r="BF113" s="20" cm="1">
        <f t="array" aca="1" ref="BF113" ca="1">COLUMN(INDIRECT("Formular!"&amp;G113))</f>
        <v>13</v>
      </c>
      <c r="BG113" s="20" t="str">
        <f t="shared" ca="1" si="3"/>
        <v>$M$123</v>
      </c>
      <c r="BH113" s="214" t="str" cm="1">
        <f t="array" aca="1" ref="BH113" ca="1">HYPERLINK("#"&amp;CELL("Adresse",INDIRECT("Formular!"&amp;G113)),"X")</f>
        <v>X</v>
      </c>
    </row>
    <row r="114" spans="1:60" x14ac:dyDescent="0.3">
      <c r="A114" s="105"/>
      <c r="B114" s="137">
        <v>112</v>
      </c>
      <c r="C114" s="137" t="s">
        <v>45861</v>
      </c>
      <c r="D114" s="109" cm="1">
        <f t="array" aca="1" ref="D114" ca="1">ROW(INDIRECT("Formular!"&amp;G114))</f>
        <v>125</v>
      </c>
      <c r="E114" s="109" cm="1">
        <f t="array" aca="1" ref="E114" ca="1">COLUMN(INDIRECT("Formular!"&amp;G114))</f>
        <v>4</v>
      </c>
      <c r="F114" s="221" t="str" cm="1">
        <f t="array" aca="1" ref="F114" ca="1">HYPERLINK("#"&amp;CELL("Address",INDIRECT("Formular!"&amp;G114)),ADDRESS(D114,E114))</f>
        <v>$D$125</v>
      </c>
      <c r="G114" s="109" t="s">
        <v>45831</v>
      </c>
      <c r="H114" s="109"/>
      <c r="I114" s="109"/>
      <c r="J114" s="137"/>
      <c r="K114" s="137" t="s">
        <v>34460</v>
      </c>
      <c r="L114" s="137"/>
      <c r="M114" s="137"/>
      <c r="N114" s="137" t="s">
        <v>45816</v>
      </c>
      <c r="O114" s="137" t="s">
        <v>45815</v>
      </c>
      <c r="P114" s="137"/>
      <c r="Q114" s="295" t="s">
        <v>38049</v>
      </c>
      <c r="R114" s="143"/>
      <c r="S114" s="143"/>
      <c r="T114" s="143"/>
      <c r="U114" s="143"/>
      <c r="V114" s="143"/>
      <c r="W114" s="172"/>
      <c r="X114" s="172"/>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37"/>
      <c r="BB114" s="137"/>
      <c r="BC114" s="137"/>
      <c r="BE114" s="20" cm="1">
        <f t="array" aca="1" ref="BE114" ca="1">ROW(INDIRECT("Formular!"&amp;G114))</f>
        <v>125</v>
      </c>
      <c r="BF114" s="20" cm="1">
        <f t="array" aca="1" ref="BF114" ca="1">COLUMN(INDIRECT("Formular!"&amp;G114))</f>
        <v>4</v>
      </c>
      <c r="BG114" s="20" t="str">
        <f t="shared" ca="1" si="3"/>
        <v>$D$125</v>
      </c>
      <c r="BH114" s="214" t="str" cm="1">
        <f t="array" aca="1" ref="BH114" ca="1">HYPERLINK("#"&amp;CELL("Adresse",INDIRECT("Formular!"&amp;G114)),"X")</f>
        <v>X</v>
      </c>
    </row>
    <row r="115" spans="1:60" x14ac:dyDescent="0.3">
      <c r="A115" s="105"/>
      <c r="B115" s="137">
        <v>113</v>
      </c>
      <c r="C115" s="137" t="s">
        <v>45862</v>
      </c>
      <c r="D115" s="109" cm="1">
        <f t="array" aca="1" ref="D115" ca="1">ROW(INDIRECT("Formular!"&amp;G115))</f>
        <v>125</v>
      </c>
      <c r="E115" s="109" cm="1">
        <f t="array" aca="1" ref="E115" ca="1">COLUMN(INDIRECT("Formular!"&amp;G115))</f>
        <v>13</v>
      </c>
      <c r="F115" s="221" t="str" cm="1">
        <f t="array" aca="1" ref="F115" ca="1">HYPERLINK("#"&amp;CELL("Address",INDIRECT("Formular!"&amp;G115)),ADDRESS(D115,E115))</f>
        <v>$M$125</v>
      </c>
      <c r="G115" s="109" t="s">
        <v>45832</v>
      </c>
      <c r="H115" s="109"/>
      <c r="I115" s="109"/>
      <c r="J115" s="137"/>
      <c r="K115" s="137" t="s">
        <v>34460</v>
      </c>
      <c r="L115" s="137"/>
      <c r="M115" s="137"/>
      <c r="N115" s="137" t="s">
        <v>45816</v>
      </c>
      <c r="O115" s="137" t="s">
        <v>45815</v>
      </c>
      <c r="P115" s="137"/>
      <c r="Q115" s="295" t="s">
        <v>38049</v>
      </c>
      <c r="R115" s="143"/>
      <c r="S115" s="143"/>
      <c r="T115" s="143"/>
      <c r="U115" s="143"/>
      <c r="V115" s="143"/>
      <c r="W115" s="172"/>
      <c r="X115" s="172"/>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37"/>
      <c r="BB115" s="137"/>
      <c r="BC115" s="137"/>
      <c r="BE115" s="20" cm="1">
        <f t="array" aca="1" ref="BE115" ca="1">ROW(INDIRECT("Formular!"&amp;G115))</f>
        <v>125</v>
      </c>
      <c r="BF115" s="20" cm="1">
        <f t="array" aca="1" ref="BF115" ca="1">COLUMN(INDIRECT("Formular!"&amp;G115))</f>
        <v>13</v>
      </c>
      <c r="BG115" s="20" t="str">
        <f t="shared" ca="1" si="3"/>
        <v>$M$125</v>
      </c>
      <c r="BH115" s="214" t="str" cm="1">
        <f t="array" aca="1" ref="BH115" ca="1">HYPERLINK("#"&amp;CELL("Adresse",INDIRECT("Formular!"&amp;G115)),"X")</f>
        <v>X</v>
      </c>
    </row>
    <row r="116" spans="1:60" x14ac:dyDescent="0.3">
      <c r="A116" s="105"/>
      <c r="B116" s="137">
        <v>114</v>
      </c>
      <c r="C116" s="137" t="s">
        <v>45863</v>
      </c>
      <c r="D116" s="109" cm="1">
        <f t="array" aca="1" ref="D116" ca="1">ROW(INDIRECT("Formular!"&amp;G116))</f>
        <v>127</v>
      </c>
      <c r="E116" s="109" cm="1">
        <f t="array" aca="1" ref="E116" ca="1">COLUMN(INDIRECT("Formular!"&amp;G116))</f>
        <v>4</v>
      </c>
      <c r="F116" s="221" t="str" cm="1">
        <f t="array" aca="1" ref="F116" ca="1">HYPERLINK("#"&amp;CELL("Address",INDIRECT("Formular!"&amp;G116)),ADDRESS(D116,E116))</f>
        <v>$D$127</v>
      </c>
      <c r="G116" s="109" t="s">
        <v>45833</v>
      </c>
      <c r="H116" s="109"/>
      <c r="I116" s="109"/>
      <c r="J116" s="137"/>
      <c r="K116" s="137" t="s">
        <v>34460</v>
      </c>
      <c r="L116" s="137"/>
      <c r="M116" s="137"/>
      <c r="N116" s="137" t="s">
        <v>45816</v>
      </c>
      <c r="O116" s="137" t="s">
        <v>45815</v>
      </c>
      <c r="P116" s="137"/>
      <c r="Q116" s="295" t="s">
        <v>38049</v>
      </c>
      <c r="R116" s="143"/>
      <c r="S116" s="143"/>
      <c r="T116" s="143"/>
      <c r="U116" s="143"/>
      <c r="V116" s="143"/>
      <c r="W116" s="172"/>
      <c r="X116" s="172"/>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37"/>
      <c r="BB116" s="137"/>
      <c r="BC116" s="137"/>
      <c r="BE116" s="20" cm="1">
        <f t="array" aca="1" ref="BE116" ca="1">ROW(INDIRECT("Formular!"&amp;G116))</f>
        <v>127</v>
      </c>
      <c r="BF116" s="20" cm="1">
        <f t="array" aca="1" ref="BF116" ca="1">COLUMN(INDIRECT("Formular!"&amp;G116))</f>
        <v>4</v>
      </c>
      <c r="BG116" s="20" t="str">
        <f t="shared" ca="1" si="3"/>
        <v>$D$127</v>
      </c>
      <c r="BH116" s="214" t="str" cm="1">
        <f t="array" aca="1" ref="BH116" ca="1">HYPERLINK("#"&amp;CELL("Adresse",INDIRECT("Formular!"&amp;G116)),"X")</f>
        <v>X</v>
      </c>
    </row>
    <row r="117" spans="1:60" x14ac:dyDescent="0.3">
      <c r="A117" s="105"/>
      <c r="B117" s="137">
        <v>115</v>
      </c>
      <c r="C117" s="137" t="s">
        <v>45864</v>
      </c>
      <c r="D117" s="109" cm="1">
        <f t="array" aca="1" ref="D117" ca="1">ROW(INDIRECT("Formular!"&amp;G117))</f>
        <v>127</v>
      </c>
      <c r="E117" s="109" cm="1">
        <f t="array" aca="1" ref="E117" ca="1">COLUMN(INDIRECT("Formular!"&amp;G117))</f>
        <v>13</v>
      </c>
      <c r="F117" s="221" t="str" cm="1">
        <f t="array" aca="1" ref="F117" ca="1">HYPERLINK("#"&amp;CELL("Address",INDIRECT("Formular!"&amp;G117)),ADDRESS(D117,E117))</f>
        <v>$M$127</v>
      </c>
      <c r="G117" s="109" t="s">
        <v>45834</v>
      </c>
      <c r="H117" s="109"/>
      <c r="I117" s="109"/>
      <c r="J117" s="137"/>
      <c r="K117" s="137" t="s">
        <v>34460</v>
      </c>
      <c r="L117" s="137"/>
      <c r="M117" s="137"/>
      <c r="N117" s="137" t="s">
        <v>45816</v>
      </c>
      <c r="O117" s="137" t="s">
        <v>45815</v>
      </c>
      <c r="P117" s="137"/>
      <c r="Q117" s="295" t="s">
        <v>38049</v>
      </c>
      <c r="R117" s="143"/>
      <c r="S117" s="143"/>
      <c r="T117" s="143"/>
      <c r="U117" s="143"/>
      <c r="V117" s="143"/>
      <c r="W117" s="172"/>
      <c r="X117" s="172"/>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37"/>
      <c r="BB117" s="137"/>
      <c r="BC117" s="137"/>
      <c r="BE117" s="20" cm="1">
        <f t="array" aca="1" ref="BE117" ca="1">ROW(INDIRECT("Formular!"&amp;G117))</f>
        <v>127</v>
      </c>
      <c r="BF117" s="20" cm="1">
        <f t="array" aca="1" ref="BF117" ca="1">COLUMN(INDIRECT("Formular!"&amp;G117))</f>
        <v>13</v>
      </c>
      <c r="BG117" s="20" t="str">
        <f t="shared" ca="1" si="3"/>
        <v>$M$127</v>
      </c>
      <c r="BH117" s="214" t="str" cm="1">
        <f t="array" aca="1" ref="BH117" ca="1">HYPERLINK("#"&amp;CELL("Adresse",INDIRECT("Formular!"&amp;G117)),"X")</f>
        <v>X</v>
      </c>
    </row>
    <row r="118" spans="1:60" x14ac:dyDescent="0.3">
      <c r="A118" s="105"/>
      <c r="B118" s="137">
        <v>116</v>
      </c>
      <c r="C118" s="137" t="s">
        <v>45865</v>
      </c>
      <c r="D118" s="109" cm="1">
        <f t="array" aca="1" ref="D118" ca="1">ROW(INDIRECT("Formular!"&amp;G118))</f>
        <v>129</v>
      </c>
      <c r="E118" s="109" cm="1">
        <f t="array" aca="1" ref="E118" ca="1">COLUMN(INDIRECT("Formular!"&amp;G118))</f>
        <v>4</v>
      </c>
      <c r="F118" s="221" t="str" cm="1">
        <f t="array" aca="1" ref="F118" ca="1">HYPERLINK("#"&amp;CELL("Address",INDIRECT("Formular!"&amp;G118)),ADDRESS(D118,E118))</f>
        <v>$D$129</v>
      </c>
      <c r="G118" s="109" t="s">
        <v>45835</v>
      </c>
      <c r="H118" s="109"/>
      <c r="I118" s="109"/>
      <c r="J118" s="137"/>
      <c r="K118" s="137" t="s">
        <v>34460</v>
      </c>
      <c r="L118" s="137"/>
      <c r="M118" s="137"/>
      <c r="N118" s="137" t="s">
        <v>45816</v>
      </c>
      <c r="O118" s="137" t="s">
        <v>45815</v>
      </c>
      <c r="P118" s="137"/>
      <c r="Q118" s="295" t="s">
        <v>38049</v>
      </c>
      <c r="R118" s="143"/>
      <c r="S118" s="143"/>
      <c r="T118" s="143"/>
      <c r="U118" s="143"/>
      <c r="V118" s="143"/>
      <c r="W118" s="172"/>
      <c r="X118" s="172"/>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37"/>
      <c r="BB118" s="137"/>
      <c r="BC118" s="137"/>
      <c r="BE118" s="20" cm="1">
        <f t="array" aca="1" ref="BE118" ca="1">ROW(INDIRECT("Formular!"&amp;G118))</f>
        <v>129</v>
      </c>
      <c r="BF118" s="20" cm="1">
        <f t="array" aca="1" ref="BF118" ca="1">COLUMN(INDIRECT("Formular!"&amp;G118))</f>
        <v>4</v>
      </c>
      <c r="BG118" s="20" t="str">
        <f t="shared" ca="1" si="3"/>
        <v>$D$129</v>
      </c>
      <c r="BH118" s="214" t="str" cm="1">
        <f t="array" aca="1" ref="BH118" ca="1">HYPERLINK("#"&amp;CELL("Adresse",INDIRECT("Formular!"&amp;G118)),"X")</f>
        <v>X</v>
      </c>
    </row>
    <row r="119" spans="1:60" x14ac:dyDescent="0.3">
      <c r="A119" s="105"/>
      <c r="B119" s="137">
        <v>117</v>
      </c>
      <c r="C119" s="137" t="s">
        <v>45866</v>
      </c>
      <c r="D119" s="109" cm="1">
        <f t="array" aca="1" ref="D119" ca="1">ROW(INDIRECT("Formular!"&amp;G119))</f>
        <v>129</v>
      </c>
      <c r="E119" s="109" cm="1">
        <f t="array" aca="1" ref="E119" ca="1">COLUMN(INDIRECT("Formular!"&amp;G119))</f>
        <v>13</v>
      </c>
      <c r="F119" s="221" t="str" cm="1">
        <f t="array" aca="1" ref="F119" ca="1">HYPERLINK("#"&amp;CELL("Address",INDIRECT("Formular!"&amp;G119)),ADDRESS(D119,E119))</f>
        <v>$M$129</v>
      </c>
      <c r="G119" s="109" t="s">
        <v>45836</v>
      </c>
      <c r="H119" s="109"/>
      <c r="I119" s="109"/>
      <c r="J119" s="137"/>
      <c r="K119" s="137" t="s">
        <v>34460</v>
      </c>
      <c r="L119" s="137"/>
      <c r="M119" s="137"/>
      <c r="N119" s="137" t="s">
        <v>45816</v>
      </c>
      <c r="O119" s="137" t="s">
        <v>45815</v>
      </c>
      <c r="P119" s="137"/>
      <c r="Q119" s="295" t="s">
        <v>38049</v>
      </c>
      <c r="R119" s="143"/>
      <c r="S119" s="143"/>
      <c r="T119" s="143"/>
      <c r="U119" s="143"/>
      <c r="V119" s="143"/>
      <c r="W119" s="172"/>
      <c r="X119" s="172"/>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37"/>
      <c r="BB119" s="137"/>
      <c r="BC119" s="137"/>
      <c r="BE119" s="20" cm="1">
        <f t="array" aca="1" ref="BE119" ca="1">ROW(INDIRECT("Formular!"&amp;G119))</f>
        <v>129</v>
      </c>
      <c r="BF119" s="20" cm="1">
        <f t="array" aca="1" ref="BF119" ca="1">COLUMN(INDIRECT("Formular!"&amp;G119))</f>
        <v>13</v>
      </c>
      <c r="BG119" s="20" t="str">
        <f t="shared" ca="1" si="3"/>
        <v>$M$129</v>
      </c>
      <c r="BH119" s="214" t="str" cm="1">
        <f t="array" aca="1" ref="BH119" ca="1">HYPERLINK("#"&amp;CELL("Adresse",INDIRECT("Formular!"&amp;G119)),"X")</f>
        <v>X</v>
      </c>
    </row>
    <row r="120" spans="1:60" x14ac:dyDescent="0.3">
      <c r="A120" s="105"/>
      <c r="B120" s="137">
        <v>118</v>
      </c>
      <c r="C120" s="137" t="s">
        <v>45867</v>
      </c>
      <c r="D120" s="109" cm="1">
        <f t="array" aca="1" ref="D120" ca="1">ROW(INDIRECT("Formular!"&amp;G120))</f>
        <v>131</v>
      </c>
      <c r="E120" s="109" cm="1">
        <f t="array" aca="1" ref="E120" ca="1">COLUMN(INDIRECT("Formular!"&amp;G120))</f>
        <v>4</v>
      </c>
      <c r="F120" s="221" t="str" cm="1">
        <f t="array" aca="1" ref="F120" ca="1">HYPERLINK("#"&amp;CELL("Address",INDIRECT("Formular!"&amp;G120)),ADDRESS(D120,E120))</f>
        <v>$D$131</v>
      </c>
      <c r="G120" s="109" t="s">
        <v>45837</v>
      </c>
      <c r="H120" s="109"/>
      <c r="I120" s="109"/>
      <c r="J120" s="137"/>
      <c r="K120" s="137" t="s">
        <v>34460</v>
      </c>
      <c r="L120" s="137"/>
      <c r="M120" s="137"/>
      <c r="N120" s="137" t="s">
        <v>45816</v>
      </c>
      <c r="O120" s="137" t="s">
        <v>45815</v>
      </c>
      <c r="P120" s="137"/>
      <c r="Q120" s="295" t="s">
        <v>38049</v>
      </c>
      <c r="R120" s="143"/>
      <c r="S120" s="143"/>
      <c r="T120" s="143"/>
      <c r="U120" s="143"/>
      <c r="V120" s="143"/>
      <c r="W120" s="172"/>
      <c r="X120" s="172"/>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37"/>
      <c r="BB120" s="137"/>
      <c r="BC120" s="137"/>
      <c r="BE120" s="20" cm="1">
        <f t="array" aca="1" ref="BE120" ca="1">ROW(INDIRECT("Formular!"&amp;G120))</f>
        <v>131</v>
      </c>
      <c r="BF120" s="20" cm="1">
        <f t="array" aca="1" ref="BF120" ca="1">COLUMN(INDIRECT("Formular!"&amp;G120))</f>
        <v>4</v>
      </c>
      <c r="BG120" s="20" t="str">
        <f t="shared" ca="1" si="3"/>
        <v>$D$131</v>
      </c>
      <c r="BH120" s="214" t="str" cm="1">
        <f t="array" aca="1" ref="BH120" ca="1">HYPERLINK("#"&amp;CELL("Adresse",INDIRECT("Formular!"&amp;G120)),"X")</f>
        <v>X</v>
      </c>
    </row>
    <row r="121" spans="1:60" x14ac:dyDescent="0.3">
      <c r="A121" s="105"/>
      <c r="B121" s="137">
        <v>119</v>
      </c>
      <c r="C121" s="137" t="s">
        <v>45868</v>
      </c>
      <c r="D121" s="109" cm="1">
        <f t="array" aca="1" ref="D121" ca="1">ROW(INDIRECT("Formular!"&amp;G121))</f>
        <v>131</v>
      </c>
      <c r="E121" s="109" cm="1">
        <f t="array" aca="1" ref="E121" ca="1">COLUMN(INDIRECT("Formular!"&amp;G121))</f>
        <v>13</v>
      </c>
      <c r="F121" s="221" t="str" cm="1">
        <f t="array" aca="1" ref="F121" ca="1">HYPERLINK("#"&amp;CELL("Address",INDIRECT("Formular!"&amp;G121)),ADDRESS(D121,E121))</f>
        <v>$M$131</v>
      </c>
      <c r="G121" s="109" t="s">
        <v>45838</v>
      </c>
      <c r="H121" s="109"/>
      <c r="I121" s="109"/>
      <c r="J121" s="137"/>
      <c r="K121" s="137" t="s">
        <v>34460</v>
      </c>
      <c r="L121" s="137"/>
      <c r="M121" s="137"/>
      <c r="N121" s="137" t="s">
        <v>45816</v>
      </c>
      <c r="O121" s="137" t="s">
        <v>45815</v>
      </c>
      <c r="P121" s="137"/>
      <c r="Q121" s="295" t="s">
        <v>38049</v>
      </c>
      <c r="R121" s="143"/>
      <c r="S121" s="143"/>
      <c r="T121" s="143"/>
      <c r="U121" s="143"/>
      <c r="V121" s="143"/>
      <c r="W121" s="172"/>
      <c r="X121" s="172"/>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37"/>
      <c r="BB121" s="137"/>
      <c r="BC121" s="137"/>
      <c r="BE121" s="20" cm="1">
        <f t="array" aca="1" ref="BE121" ca="1">ROW(INDIRECT("Formular!"&amp;G121))</f>
        <v>131</v>
      </c>
      <c r="BF121" s="20" cm="1">
        <f t="array" aca="1" ref="BF121" ca="1">COLUMN(INDIRECT("Formular!"&amp;G121))</f>
        <v>13</v>
      </c>
      <c r="BG121" s="20" t="str">
        <f t="shared" ca="1" si="3"/>
        <v>$M$131</v>
      </c>
      <c r="BH121" s="214" t="str" cm="1">
        <f t="array" aca="1" ref="BH121" ca="1">HYPERLINK("#"&amp;CELL("Adresse",INDIRECT("Formular!"&amp;G121)),"X")</f>
        <v>X</v>
      </c>
    </row>
    <row r="122" spans="1:60" x14ac:dyDescent="0.3">
      <c r="A122" s="105"/>
      <c r="B122" s="137">
        <v>120</v>
      </c>
      <c r="C122" s="137" t="s">
        <v>45869</v>
      </c>
      <c r="D122" s="109" cm="1">
        <f t="array" aca="1" ref="D122" ca="1">ROW(INDIRECT("Formular!"&amp;G122))</f>
        <v>133</v>
      </c>
      <c r="E122" s="109" cm="1">
        <f t="array" aca="1" ref="E122" ca="1">COLUMN(INDIRECT("Formular!"&amp;G122))</f>
        <v>4</v>
      </c>
      <c r="F122" s="221" t="str" cm="1">
        <f t="array" aca="1" ref="F122" ca="1">HYPERLINK("#"&amp;CELL("Address",INDIRECT("Formular!"&amp;G122)),ADDRESS(D122,E122))</f>
        <v>$D$133</v>
      </c>
      <c r="G122" s="109" t="s">
        <v>45839</v>
      </c>
      <c r="H122" s="109"/>
      <c r="I122" s="109"/>
      <c r="J122" s="137"/>
      <c r="K122" s="137" t="s">
        <v>34460</v>
      </c>
      <c r="L122" s="137"/>
      <c r="M122" s="137"/>
      <c r="N122" s="137" t="s">
        <v>45816</v>
      </c>
      <c r="O122" s="137" t="s">
        <v>45815</v>
      </c>
      <c r="P122" s="137"/>
      <c r="Q122" s="295" t="s">
        <v>38049</v>
      </c>
      <c r="R122" s="143"/>
      <c r="S122" s="143"/>
      <c r="T122" s="143"/>
      <c r="U122" s="143"/>
      <c r="V122" s="143"/>
      <c r="W122" s="172"/>
      <c r="X122" s="172"/>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37"/>
      <c r="BB122" s="137"/>
      <c r="BC122" s="137"/>
      <c r="BE122" s="20" cm="1">
        <f t="array" aca="1" ref="BE122" ca="1">ROW(INDIRECT("Formular!"&amp;G122))</f>
        <v>133</v>
      </c>
      <c r="BF122" s="20" cm="1">
        <f t="array" aca="1" ref="BF122" ca="1">COLUMN(INDIRECT("Formular!"&amp;G122))</f>
        <v>4</v>
      </c>
      <c r="BG122" s="20" t="str">
        <f t="shared" ca="1" si="3"/>
        <v>$D$133</v>
      </c>
      <c r="BH122" s="214" t="str" cm="1">
        <f t="array" aca="1" ref="BH122" ca="1">HYPERLINK("#"&amp;CELL("Adresse",INDIRECT("Formular!"&amp;G122)),"X")</f>
        <v>X</v>
      </c>
    </row>
    <row r="123" spans="1:60" x14ac:dyDescent="0.3">
      <c r="A123" s="105"/>
      <c r="B123" s="137">
        <v>121</v>
      </c>
      <c r="C123" s="137" t="s">
        <v>45870</v>
      </c>
      <c r="D123" s="109" cm="1">
        <f t="array" aca="1" ref="D123" ca="1">ROW(INDIRECT("Formular!"&amp;G123))</f>
        <v>133</v>
      </c>
      <c r="E123" s="109" cm="1">
        <f t="array" aca="1" ref="E123" ca="1">COLUMN(INDIRECT("Formular!"&amp;G123))</f>
        <v>13</v>
      </c>
      <c r="F123" s="221" t="str" cm="1">
        <f t="array" aca="1" ref="F123" ca="1">HYPERLINK("#"&amp;CELL("Address",INDIRECT("Formular!"&amp;G123)),ADDRESS(D123,E123))</f>
        <v>$M$133</v>
      </c>
      <c r="G123" s="109" t="s">
        <v>45840</v>
      </c>
      <c r="H123" s="109"/>
      <c r="I123" s="109"/>
      <c r="J123" s="137"/>
      <c r="K123" s="137" t="s">
        <v>34460</v>
      </c>
      <c r="L123" s="137"/>
      <c r="M123" s="137"/>
      <c r="N123" s="137" t="s">
        <v>45816</v>
      </c>
      <c r="O123" s="137" t="s">
        <v>45815</v>
      </c>
      <c r="P123" s="137"/>
      <c r="Q123" s="295" t="s">
        <v>38049</v>
      </c>
      <c r="R123" s="143"/>
      <c r="S123" s="143"/>
      <c r="T123" s="143"/>
      <c r="U123" s="143"/>
      <c r="V123" s="143"/>
      <c r="W123" s="172"/>
      <c r="X123" s="172"/>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37"/>
      <c r="BB123" s="137"/>
      <c r="BC123" s="137"/>
      <c r="BE123" s="20" cm="1">
        <f t="array" aca="1" ref="BE123" ca="1">ROW(INDIRECT("Formular!"&amp;G123))</f>
        <v>133</v>
      </c>
      <c r="BF123" s="20" cm="1">
        <f t="array" aca="1" ref="BF123" ca="1">COLUMN(INDIRECT("Formular!"&amp;G123))</f>
        <v>13</v>
      </c>
      <c r="BG123" s="20" t="str">
        <f t="shared" ca="1" si="3"/>
        <v>$M$133</v>
      </c>
      <c r="BH123" s="214" t="str" cm="1">
        <f t="array" aca="1" ref="BH123" ca="1">HYPERLINK("#"&amp;CELL("Adresse",INDIRECT("Formular!"&amp;G123)),"X")</f>
        <v>X</v>
      </c>
    </row>
    <row r="124" spans="1:60" x14ac:dyDescent="0.3">
      <c r="A124" s="105"/>
      <c r="B124" s="137">
        <v>122</v>
      </c>
      <c r="C124" s="137" t="s">
        <v>45871</v>
      </c>
      <c r="D124" s="109" cm="1">
        <f t="array" aca="1" ref="D124" ca="1">ROW(INDIRECT("Formular!"&amp;G124))</f>
        <v>135</v>
      </c>
      <c r="E124" s="109" cm="1">
        <f t="array" aca="1" ref="E124" ca="1">COLUMN(INDIRECT("Formular!"&amp;G124))</f>
        <v>4</v>
      </c>
      <c r="F124" s="221" t="str" cm="1">
        <f t="array" aca="1" ref="F124" ca="1">HYPERLINK("#"&amp;CELL("Address",INDIRECT("Formular!"&amp;G124)),ADDRESS(D124,E124))</f>
        <v>$D$135</v>
      </c>
      <c r="G124" s="109" t="s">
        <v>45841</v>
      </c>
      <c r="H124" s="109"/>
      <c r="I124" s="109"/>
      <c r="J124" s="137"/>
      <c r="K124" s="137" t="s">
        <v>34460</v>
      </c>
      <c r="L124" s="137"/>
      <c r="M124" s="137"/>
      <c r="N124" s="137" t="s">
        <v>45816</v>
      </c>
      <c r="O124" s="137" t="s">
        <v>45815</v>
      </c>
      <c r="P124" s="137"/>
      <c r="Q124" s="295" t="s">
        <v>38049</v>
      </c>
      <c r="R124" s="143"/>
      <c r="S124" s="143"/>
      <c r="T124" s="143"/>
      <c r="U124" s="143"/>
      <c r="V124" s="143"/>
      <c r="W124" s="172"/>
      <c r="X124" s="172"/>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37"/>
      <c r="BB124" s="137"/>
      <c r="BC124" s="137"/>
      <c r="BE124" s="20" cm="1">
        <f t="array" aca="1" ref="BE124" ca="1">ROW(INDIRECT("Formular!"&amp;G124))</f>
        <v>135</v>
      </c>
      <c r="BF124" s="20" cm="1">
        <f t="array" aca="1" ref="BF124" ca="1">COLUMN(INDIRECT("Formular!"&amp;G124))</f>
        <v>4</v>
      </c>
      <c r="BG124" s="20" t="str">
        <f t="shared" ca="1" si="3"/>
        <v>$D$135</v>
      </c>
      <c r="BH124" s="214" t="str" cm="1">
        <f t="array" aca="1" ref="BH124" ca="1">HYPERLINK("#"&amp;CELL("Adresse",INDIRECT("Formular!"&amp;G124)),"X")</f>
        <v>X</v>
      </c>
    </row>
    <row r="125" spans="1:60" x14ac:dyDescent="0.3">
      <c r="A125" s="105"/>
      <c r="B125" s="137">
        <v>123</v>
      </c>
      <c r="C125" s="137" t="s">
        <v>45872</v>
      </c>
      <c r="D125" s="109" cm="1">
        <f t="array" aca="1" ref="D125" ca="1">ROW(INDIRECT("Formular!"&amp;G125))</f>
        <v>135</v>
      </c>
      <c r="E125" s="109" cm="1">
        <f t="array" aca="1" ref="E125" ca="1">COLUMN(INDIRECT("Formular!"&amp;G125))</f>
        <v>13</v>
      </c>
      <c r="F125" s="221" t="str" cm="1">
        <f t="array" aca="1" ref="F125" ca="1">HYPERLINK("#"&amp;CELL("Address",INDIRECT("Formular!"&amp;G125)),ADDRESS(D125,E125))</f>
        <v>$M$135</v>
      </c>
      <c r="G125" s="109" t="s">
        <v>45842</v>
      </c>
      <c r="H125" s="109"/>
      <c r="I125" s="109"/>
      <c r="J125" s="137"/>
      <c r="K125" s="137" t="s">
        <v>34460</v>
      </c>
      <c r="L125" s="137"/>
      <c r="M125" s="137"/>
      <c r="N125" s="137" t="s">
        <v>45816</v>
      </c>
      <c r="O125" s="137" t="s">
        <v>45815</v>
      </c>
      <c r="P125" s="137"/>
      <c r="Q125" s="295" t="s">
        <v>38049</v>
      </c>
      <c r="R125" s="143"/>
      <c r="S125" s="143"/>
      <c r="T125" s="143"/>
      <c r="U125" s="143"/>
      <c r="V125" s="143"/>
      <c r="W125" s="172"/>
      <c r="X125" s="172"/>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37"/>
      <c r="BB125" s="137"/>
      <c r="BC125" s="137"/>
      <c r="BE125" s="20" cm="1">
        <f t="array" aca="1" ref="BE125" ca="1">ROW(INDIRECT("Formular!"&amp;G125))</f>
        <v>135</v>
      </c>
      <c r="BF125" s="20" cm="1">
        <f t="array" aca="1" ref="BF125" ca="1">COLUMN(INDIRECT("Formular!"&amp;G125))</f>
        <v>13</v>
      </c>
      <c r="BG125" s="20" t="str">
        <f t="shared" ca="1" si="3"/>
        <v>$M$135</v>
      </c>
      <c r="BH125" s="214" t="str" cm="1">
        <f t="array" aca="1" ref="BH125" ca="1">HYPERLINK("#"&amp;CELL("Adresse",INDIRECT("Formular!"&amp;G125)),"X")</f>
        <v>X</v>
      </c>
    </row>
    <row r="126" spans="1:60" x14ac:dyDescent="0.3">
      <c r="A126" s="105"/>
      <c r="B126" s="137">
        <v>124</v>
      </c>
      <c r="C126" s="137" t="s">
        <v>45873</v>
      </c>
      <c r="D126" s="109" cm="1">
        <f t="array" aca="1" ref="D126" ca="1">ROW(INDIRECT("Formular!"&amp;G126))</f>
        <v>137</v>
      </c>
      <c r="E126" s="109" cm="1">
        <f t="array" aca="1" ref="E126" ca="1">COLUMN(INDIRECT("Formular!"&amp;G126))</f>
        <v>4</v>
      </c>
      <c r="F126" s="221" t="str" cm="1">
        <f t="array" aca="1" ref="F126" ca="1">HYPERLINK("#"&amp;CELL("Address",INDIRECT("Formular!"&amp;G126)),ADDRESS(D126,E126))</f>
        <v>$D$137</v>
      </c>
      <c r="G126" s="109" t="s">
        <v>45843</v>
      </c>
      <c r="H126" s="109"/>
      <c r="I126" s="109"/>
      <c r="J126" s="137"/>
      <c r="K126" s="137" t="s">
        <v>34460</v>
      </c>
      <c r="L126" s="137"/>
      <c r="M126" s="137"/>
      <c r="N126" s="137" t="s">
        <v>45816</v>
      </c>
      <c r="O126" s="137" t="s">
        <v>45815</v>
      </c>
      <c r="P126" s="137"/>
      <c r="Q126" s="295" t="s">
        <v>38049</v>
      </c>
      <c r="R126" s="143"/>
      <c r="S126" s="143"/>
      <c r="T126" s="143"/>
      <c r="U126" s="143"/>
      <c r="V126" s="143"/>
      <c r="W126" s="172"/>
      <c r="X126" s="172"/>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37"/>
      <c r="BB126" s="137"/>
      <c r="BC126" s="137"/>
      <c r="BE126" s="20" cm="1">
        <f t="array" aca="1" ref="BE126" ca="1">ROW(INDIRECT("Formular!"&amp;G126))</f>
        <v>137</v>
      </c>
      <c r="BF126" s="20" cm="1">
        <f t="array" aca="1" ref="BF126" ca="1">COLUMN(INDIRECT("Formular!"&amp;G126))</f>
        <v>4</v>
      </c>
      <c r="BG126" s="20" t="str">
        <f t="shared" ca="1" si="3"/>
        <v>$D$137</v>
      </c>
      <c r="BH126" s="214" t="str" cm="1">
        <f t="array" aca="1" ref="BH126" ca="1">HYPERLINK("#"&amp;CELL("Adresse",INDIRECT("Formular!"&amp;G126)),"X")</f>
        <v>X</v>
      </c>
    </row>
    <row r="127" spans="1:60" x14ac:dyDescent="0.3">
      <c r="A127" s="105"/>
      <c r="B127" s="137">
        <v>125</v>
      </c>
      <c r="C127" s="137" t="s">
        <v>45874</v>
      </c>
      <c r="D127" s="109" cm="1">
        <f t="array" aca="1" ref="D127" ca="1">ROW(INDIRECT("Formular!"&amp;G127))</f>
        <v>137</v>
      </c>
      <c r="E127" s="109" cm="1">
        <f t="array" aca="1" ref="E127" ca="1">COLUMN(INDIRECT("Formular!"&amp;G127))</f>
        <v>13</v>
      </c>
      <c r="F127" s="221" t="str" cm="1">
        <f t="array" aca="1" ref="F127" ca="1">HYPERLINK("#"&amp;CELL("Address",INDIRECT("Formular!"&amp;G127)),ADDRESS(D127,E127))</f>
        <v>$M$137</v>
      </c>
      <c r="G127" s="109" t="s">
        <v>45844</v>
      </c>
      <c r="H127" s="109"/>
      <c r="I127" s="109"/>
      <c r="J127" s="137"/>
      <c r="K127" s="137" t="s">
        <v>34460</v>
      </c>
      <c r="L127" s="137"/>
      <c r="M127" s="137"/>
      <c r="N127" s="137" t="s">
        <v>45816</v>
      </c>
      <c r="O127" s="137" t="s">
        <v>45815</v>
      </c>
      <c r="P127" s="137"/>
      <c r="Q127" s="295" t="s">
        <v>38049</v>
      </c>
      <c r="R127" s="143"/>
      <c r="S127" s="143"/>
      <c r="T127" s="143"/>
      <c r="U127" s="143"/>
      <c r="V127" s="143"/>
      <c r="W127" s="172"/>
      <c r="X127" s="172"/>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37"/>
      <c r="BB127" s="137"/>
      <c r="BC127" s="137"/>
      <c r="BE127" s="20" cm="1">
        <f t="array" aca="1" ref="BE127" ca="1">ROW(INDIRECT("Formular!"&amp;G127))</f>
        <v>137</v>
      </c>
      <c r="BF127" s="20" cm="1">
        <f t="array" aca="1" ref="BF127" ca="1">COLUMN(INDIRECT("Formular!"&amp;G127))</f>
        <v>13</v>
      </c>
      <c r="BG127" s="20" t="str">
        <f t="shared" ca="1" si="3"/>
        <v>$M$137</v>
      </c>
      <c r="BH127" s="214" t="str" cm="1">
        <f t="array" aca="1" ref="BH127" ca="1">HYPERLINK("#"&amp;CELL("Adresse",INDIRECT("Formular!"&amp;G127)),"X")</f>
        <v>X</v>
      </c>
    </row>
    <row r="128" spans="1:60" x14ac:dyDescent="0.3">
      <c r="A128" s="105"/>
      <c r="B128" s="137">
        <v>126</v>
      </c>
      <c r="C128" s="137" t="s">
        <v>45875</v>
      </c>
      <c r="D128" s="109" cm="1">
        <f t="array" aca="1" ref="D128" ca="1">ROW(INDIRECT("Formular!"&amp;G128))</f>
        <v>139</v>
      </c>
      <c r="E128" s="109" cm="1">
        <f t="array" aca="1" ref="E128" ca="1">COLUMN(INDIRECT("Formular!"&amp;G128))</f>
        <v>4</v>
      </c>
      <c r="F128" s="221" t="str" cm="1">
        <f t="array" aca="1" ref="F128" ca="1">HYPERLINK("#"&amp;CELL("Address",INDIRECT("Formular!"&amp;G128)),ADDRESS(D128,E128))</f>
        <v>$D$139</v>
      </c>
      <c r="G128" s="109" t="s">
        <v>45845</v>
      </c>
      <c r="H128" s="109"/>
      <c r="I128" s="109"/>
      <c r="J128" s="137"/>
      <c r="K128" s="137" t="s">
        <v>34460</v>
      </c>
      <c r="L128" s="137"/>
      <c r="M128" s="137"/>
      <c r="N128" s="137" t="s">
        <v>45816</v>
      </c>
      <c r="O128" s="137" t="s">
        <v>45815</v>
      </c>
      <c r="P128" s="137"/>
      <c r="Q128" s="295" t="s">
        <v>38049</v>
      </c>
      <c r="R128" s="143"/>
      <c r="S128" s="143"/>
      <c r="T128" s="143"/>
      <c r="U128" s="143"/>
      <c r="V128" s="143"/>
      <c r="W128" s="172"/>
      <c r="X128" s="172"/>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37"/>
      <c r="BB128" s="137"/>
      <c r="BC128" s="137"/>
      <c r="BE128" s="20" cm="1">
        <f t="array" aca="1" ref="BE128" ca="1">ROW(INDIRECT("Formular!"&amp;G128))</f>
        <v>139</v>
      </c>
      <c r="BF128" s="20" cm="1">
        <f t="array" aca="1" ref="BF128" ca="1">COLUMN(INDIRECT("Formular!"&amp;G128))</f>
        <v>4</v>
      </c>
      <c r="BG128" s="20" t="str">
        <f t="shared" ca="1" si="3"/>
        <v>$D$139</v>
      </c>
      <c r="BH128" s="214" t="str" cm="1">
        <f t="array" aca="1" ref="BH128" ca="1">HYPERLINK("#"&amp;CELL("Adresse",INDIRECT("Formular!"&amp;G128)),"X")</f>
        <v>X</v>
      </c>
    </row>
    <row r="129" spans="1:60" x14ac:dyDescent="0.3">
      <c r="A129" s="105"/>
      <c r="B129" s="137">
        <v>127</v>
      </c>
      <c r="C129" s="137" t="s">
        <v>45876</v>
      </c>
      <c r="D129" s="109" cm="1">
        <f t="array" aca="1" ref="D129" ca="1">ROW(INDIRECT("Formular!"&amp;G129))</f>
        <v>139</v>
      </c>
      <c r="E129" s="109" cm="1">
        <f t="array" aca="1" ref="E129" ca="1">COLUMN(INDIRECT("Formular!"&amp;G129))</f>
        <v>13</v>
      </c>
      <c r="F129" s="221" t="str" cm="1">
        <f t="array" aca="1" ref="F129" ca="1">HYPERLINK("#"&amp;CELL("Address",INDIRECT("Formular!"&amp;G129)),ADDRESS(D129,E129))</f>
        <v>$M$139</v>
      </c>
      <c r="G129" s="109" t="s">
        <v>45846</v>
      </c>
      <c r="H129" s="109"/>
      <c r="I129" s="109"/>
      <c r="J129" s="137"/>
      <c r="K129" s="137" t="s">
        <v>34460</v>
      </c>
      <c r="L129" s="137"/>
      <c r="M129" s="137"/>
      <c r="N129" s="137" t="s">
        <v>45816</v>
      </c>
      <c r="O129" s="137" t="s">
        <v>45815</v>
      </c>
      <c r="P129" s="137"/>
      <c r="Q129" s="295" t="s">
        <v>38049</v>
      </c>
      <c r="R129" s="143"/>
      <c r="S129" s="143"/>
      <c r="T129" s="143"/>
      <c r="U129" s="143"/>
      <c r="V129" s="143"/>
      <c r="W129" s="172"/>
      <c r="X129" s="172"/>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37"/>
      <c r="BB129" s="137"/>
      <c r="BC129" s="137"/>
      <c r="BE129" s="20" cm="1">
        <f t="array" aca="1" ref="BE129" ca="1">ROW(INDIRECT("Formular!"&amp;G129))</f>
        <v>139</v>
      </c>
      <c r="BF129" s="20" cm="1">
        <f t="array" aca="1" ref="BF129" ca="1">COLUMN(INDIRECT("Formular!"&amp;G129))</f>
        <v>13</v>
      </c>
      <c r="BG129" s="20" t="str">
        <f t="shared" ca="1" si="3"/>
        <v>$M$139</v>
      </c>
      <c r="BH129" s="214" t="str" cm="1">
        <f t="array" aca="1" ref="BH129" ca="1">HYPERLINK("#"&amp;CELL("Adresse",INDIRECT("Formular!"&amp;G129)),"X")</f>
        <v>X</v>
      </c>
    </row>
    <row r="130" spans="1:60" x14ac:dyDescent="0.3">
      <c r="A130" s="105"/>
      <c r="B130" s="137">
        <v>128</v>
      </c>
      <c r="C130" s="137" t="s">
        <v>45877</v>
      </c>
      <c r="D130" s="109" cm="1">
        <f t="array" aca="1" ref="D130" ca="1">ROW(INDIRECT("Formular!"&amp;G130))</f>
        <v>141</v>
      </c>
      <c r="E130" s="109" cm="1">
        <f t="array" aca="1" ref="E130" ca="1">COLUMN(INDIRECT("Formular!"&amp;G130))</f>
        <v>4</v>
      </c>
      <c r="F130" s="221" t="str" cm="1">
        <f t="array" aca="1" ref="F130" ca="1">HYPERLINK("#"&amp;CELL("Address",INDIRECT("Formular!"&amp;G130)),ADDRESS(D130,E130))</f>
        <v>$D$141</v>
      </c>
      <c r="G130" s="109" t="s">
        <v>45847</v>
      </c>
      <c r="H130" s="109"/>
      <c r="I130" s="109"/>
      <c r="J130" s="137"/>
      <c r="K130" s="137" t="s">
        <v>34460</v>
      </c>
      <c r="L130" s="137"/>
      <c r="M130" s="137"/>
      <c r="N130" s="137" t="s">
        <v>45816</v>
      </c>
      <c r="O130" s="137" t="s">
        <v>45815</v>
      </c>
      <c r="P130" s="137"/>
      <c r="Q130" s="295" t="s">
        <v>38049</v>
      </c>
      <c r="R130" s="143"/>
      <c r="S130" s="143"/>
      <c r="T130" s="143"/>
      <c r="U130" s="143"/>
      <c r="V130" s="143"/>
      <c r="W130" s="172"/>
      <c r="X130" s="172"/>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37"/>
      <c r="BB130" s="137"/>
      <c r="BC130" s="137"/>
      <c r="BE130" s="20" cm="1">
        <f t="array" aca="1" ref="BE130" ca="1">ROW(INDIRECT("Formular!"&amp;G130))</f>
        <v>141</v>
      </c>
      <c r="BF130" s="20" cm="1">
        <f t="array" aca="1" ref="BF130" ca="1">COLUMN(INDIRECT("Formular!"&amp;G130))</f>
        <v>4</v>
      </c>
      <c r="BG130" s="20" t="str">
        <f t="shared" ca="1" si="3"/>
        <v>$D$141</v>
      </c>
      <c r="BH130" s="214" t="str" cm="1">
        <f t="array" aca="1" ref="BH130" ca="1">HYPERLINK("#"&amp;CELL("Adresse",INDIRECT("Formular!"&amp;G130)),"X")</f>
        <v>X</v>
      </c>
    </row>
    <row r="131" spans="1:60" x14ac:dyDescent="0.3">
      <c r="A131" s="105"/>
      <c r="B131" s="137">
        <v>129</v>
      </c>
      <c r="C131" s="137" t="s">
        <v>45878</v>
      </c>
      <c r="D131" s="109" cm="1">
        <f t="array" aca="1" ref="D131" ca="1">ROW(INDIRECT("Formular!"&amp;G131))</f>
        <v>141</v>
      </c>
      <c r="E131" s="109" cm="1">
        <f t="array" aca="1" ref="E131" ca="1">COLUMN(INDIRECT("Formular!"&amp;G131))</f>
        <v>13</v>
      </c>
      <c r="F131" s="221" t="str" cm="1">
        <f t="array" aca="1" ref="F131" ca="1">HYPERLINK("#"&amp;CELL("Address",INDIRECT("Formular!"&amp;G131)),ADDRESS(D131,E131))</f>
        <v>$M$141</v>
      </c>
      <c r="G131" s="109" t="s">
        <v>45848</v>
      </c>
      <c r="H131" s="109"/>
      <c r="I131" s="109"/>
      <c r="J131" s="137"/>
      <c r="K131" s="137" t="s">
        <v>34460</v>
      </c>
      <c r="L131" s="137"/>
      <c r="M131" s="137"/>
      <c r="N131" s="137" t="s">
        <v>45816</v>
      </c>
      <c r="O131" s="137" t="s">
        <v>45815</v>
      </c>
      <c r="P131" s="137"/>
      <c r="Q131" s="295" t="s">
        <v>38049</v>
      </c>
      <c r="R131" s="143"/>
      <c r="S131" s="143"/>
      <c r="T131" s="143"/>
      <c r="U131" s="143"/>
      <c r="V131" s="143"/>
      <c r="W131" s="172"/>
      <c r="X131" s="172"/>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37"/>
      <c r="BB131" s="137"/>
      <c r="BC131" s="137"/>
      <c r="BE131" s="20" cm="1">
        <f t="array" aca="1" ref="BE131" ca="1">ROW(INDIRECT("Formular!"&amp;G131))</f>
        <v>141</v>
      </c>
      <c r="BF131" s="20" cm="1">
        <f t="array" aca="1" ref="BF131" ca="1">COLUMN(INDIRECT("Formular!"&amp;G131))</f>
        <v>13</v>
      </c>
      <c r="BG131" s="20" t="str">
        <f t="shared" ca="1" si="3"/>
        <v>$M$141</v>
      </c>
      <c r="BH131" s="214" t="str" cm="1">
        <f t="array" aca="1" ref="BH131" ca="1">HYPERLINK("#"&amp;CELL("Adresse",INDIRECT("Formular!"&amp;G131)),"X")</f>
        <v>X</v>
      </c>
    </row>
    <row r="132" spans="1:60" x14ac:dyDescent="0.3">
      <c r="A132" s="105"/>
      <c r="B132" s="137">
        <v>130</v>
      </c>
      <c r="C132" s="137" t="s">
        <v>45879</v>
      </c>
      <c r="D132" s="109" cm="1">
        <f t="array" aca="1" ref="D132" ca="1">ROW(INDIRECT("Formular!"&amp;G132))</f>
        <v>143</v>
      </c>
      <c r="E132" s="109" cm="1">
        <f t="array" aca="1" ref="E132" ca="1">COLUMN(INDIRECT("Formular!"&amp;G132))</f>
        <v>4</v>
      </c>
      <c r="F132" s="221" t="str" cm="1">
        <f t="array" aca="1" ref="F132" ca="1">HYPERLINK("#"&amp;CELL("Address",INDIRECT("Formular!"&amp;G132)),ADDRESS(D132,E132))</f>
        <v>$D$143</v>
      </c>
      <c r="G132" s="109" t="s">
        <v>45849</v>
      </c>
      <c r="H132" s="109"/>
      <c r="I132" s="109"/>
      <c r="J132" s="137"/>
      <c r="K132" s="137" t="s">
        <v>34460</v>
      </c>
      <c r="L132" s="137"/>
      <c r="M132" s="137"/>
      <c r="N132" s="137" t="s">
        <v>45816</v>
      </c>
      <c r="O132" s="137" t="s">
        <v>45815</v>
      </c>
      <c r="P132" s="137"/>
      <c r="Q132" s="295" t="s">
        <v>38049</v>
      </c>
      <c r="R132" s="143"/>
      <c r="S132" s="143"/>
      <c r="T132" s="143"/>
      <c r="U132" s="143"/>
      <c r="V132" s="143"/>
      <c r="W132" s="172"/>
      <c r="X132" s="172"/>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37"/>
      <c r="BB132" s="137"/>
      <c r="BC132" s="137"/>
      <c r="BE132" s="20" cm="1">
        <f t="array" aca="1" ref="BE132" ca="1">ROW(INDIRECT("Formular!"&amp;G132))</f>
        <v>143</v>
      </c>
      <c r="BF132" s="20" cm="1">
        <f t="array" aca="1" ref="BF132" ca="1">COLUMN(INDIRECT("Formular!"&amp;G132))</f>
        <v>4</v>
      </c>
      <c r="BG132" s="20" t="str">
        <f t="shared" ca="1" si="3"/>
        <v>$D$143</v>
      </c>
      <c r="BH132" s="214" t="str" cm="1">
        <f t="array" aca="1" ref="BH132" ca="1">HYPERLINK("#"&amp;CELL("Adresse",INDIRECT("Formular!"&amp;G132)),"X")</f>
        <v>X</v>
      </c>
    </row>
    <row r="133" spans="1:60" x14ac:dyDescent="0.3">
      <c r="A133" s="105"/>
      <c r="B133" s="137">
        <v>131</v>
      </c>
      <c r="C133" s="137" t="s">
        <v>45880</v>
      </c>
      <c r="D133" s="109" cm="1">
        <f t="array" aca="1" ref="D133" ca="1">ROW(INDIRECT("Formular!"&amp;G133))</f>
        <v>143</v>
      </c>
      <c r="E133" s="109" cm="1">
        <f t="array" aca="1" ref="E133" ca="1">COLUMN(INDIRECT("Formular!"&amp;G133))</f>
        <v>13</v>
      </c>
      <c r="F133" s="221" t="str" cm="1">
        <f t="array" aca="1" ref="F133" ca="1">HYPERLINK("#"&amp;CELL("Address",INDIRECT("Formular!"&amp;G133)),ADDRESS(D133,E133))</f>
        <v>$M$143</v>
      </c>
      <c r="G133" s="109" t="s">
        <v>45850</v>
      </c>
      <c r="H133" s="109"/>
      <c r="I133" s="109"/>
      <c r="J133" s="137"/>
      <c r="K133" s="137" t="s">
        <v>34460</v>
      </c>
      <c r="L133" s="137"/>
      <c r="M133" s="137"/>
      <c r="N133" s="137" t="s">
        <v>45816</v>
      </c>
      <c r="O133" s="137" t="s">
        <v>45815</v>
      </c>
      <c r="P133" s="137"/>
      <c r="Q133" s="295" t="s">
        <v>38049</v>
      </c>
      <c r="R133" s="143"/>
      <c r="S133" s="143"/>
      <c r="T133" s="143"/>
      <c r="U133" s="143"/>
      <c r="V133" s="143"/>
      <c r="W133" s="172"/>
      <c r="X133" s="172"/>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37"/>
      <c r="BB133" s="137"/>
      <c r="BC133" s="137"/>
      <c r="BE133" s="20" cm="1">
        <f t="array" aca="1" ref="BE133" ca="1">ROW(INDIRECT("Formular!"&amp;G133))</f>
        <v>143</v>
      </c>
      <c r="BF133" s="20" cm="1">
        <f t="array" aca="1" ref="BF133" ca="1">COLUMN(INDIRECT("Formular!"&amp;G133))</f>
        <v>13</v>
      </c>
      <c r="BG133" s="20" t="str">
        <f t="shared" ca="1" si="3"/>
        <v>$M$143</v>
      </c>
      <c r="BH133" s="214" t="str" cm="1">
        <f t="array" aca="1" ref="BH133" ca="1">HYPERLINK("#"&amp;CELL("Adresse",INDIRECT("Formular!"&amp;G133)),"X")</f>
        <v>X</v>
      </c>
    </row>
    <row r="134" spans="1:60" x14ac:dyDescent="0.3">
      <c r="A134" s="105"/>
      <c r="B134" s="137">
        <v>132</v>
      </c>
      <c r="C134" s="282" t="s">
        <v>41538</v>
      </c>
      <c r="D134" s="282" cm="1">
        <f t="array" aca="1" ref="D134" ca="1">ROW(INDIRECT("Formular!"&amp;G134))</f>
        <v>147</v>
      </c>
      <c r="E134" s="282" cm="1">
        <f t="array" aca="1" ref="E134" ca="1">COLUMN(INDIRECT("Formular!"&amp;G134))</f>
        <v>2</v>
      </c>
      <c r="F134" s="221" t="str" cm="1">
        <f t="array" aca="1" ref="F134" ca="1">HYPERLINK("#"&amp;CELL("Address",INDIRECT("Formular!"&amp;G134)),ADDRESS(D134,E134))</f>
        <v>$B$147</v>
      </c>
      <c r="G134" s="109" t="s">
        <v>41539</v>
      </c>
      <c r="H134" s="110" t="s">
        <v>41466</v>
      </c>
      <c r="I134" s="109"/>
      <c r="J134" s="137" t="s">
        <v>41540</v>
      </c>
      <c r="K134" s="137"/>
      <c r="L134" s="137"/>
      <c r="M134" s="137"/>
      <c r="N134" s="137" t="s">
        <v>41541</v>
      </c>
      <c r="O134" s="137" t="s">
        <v>41542</v>
      </c>
      <c r="P134" s="137" t="s">
        <v>41379</v>
      </c>
      <c r="Q134" s="295" t="s">
        <v>34922</v>
      </c>
      <c r="R134" s="143" t="s">
        <v>34460</v>
      </c>
      <c r="S134" s="143" t="s">
        <v>34460</v>
      </c>
      <c r="T134" s="143"/>
      <c r="U134" s="143"/>
      <c r="V134" s="143"/>
      <c r="W134" s="172"/>
      <c r="X134" s="172" t="s">
        <v>34460</v>
      </c>
      <c r="Y134" s="173"/>
      <c r="Z134" s="173" t="s">
        <v>34460</v>
      </c>
      <c r="AA134" s="173"/>
      <c r="AB134" s="173"/>
      <c r="AC134" s="173" t="s">
        <v>34460</v>
      </c>
      <c r="AD134" s="173" t="s">
        <v>34460</v>
      </c>
      <c r="AE134" s="173"/>
      <c r="AF134" s="173"/>
      <c r="AG134" s="173"/>
      <c r="AH134" s="173"/>
      <c r="AI134" s="173"/>
      <c r="AJ134" s="173"/>
      <c r="AK134" s="173"/>
      <c r="AL134" s="173"/>
      <c r="AM134" s="173" t="s">
        <v>34460</v>
      </c>
      <c r="AN134" s="173"/>
      <c r="AO134" s="173"/>
      <c r="AP134" s="173"/>
      <c r="AQ134" s="173"/>
      <c r="AR134" s="173"/>
      <c r="AS134" s="173" t="s">
        <v>34460</v>
      </c>
      <c r="AT134" s="173"/>
      <c r="AU134" s="173" t="s">
        <v>34460</v>
      </c>
      <c r="AV134" s="173"/>
      <c r="AW134" s="173"/>
      <c r="AX134" s="173"/>
      <c r="AY134" s="173" t="s">
        <v>34460</v>
      </c>
      <c r="AZ134" s="173"/>
      <c r="BA134" s="137" t="s">
        <v>34460</v>
      </c>
      <c r="BB134" s="137" t="s">
        <v>34460</v>
      </c>
      <c r="BC134" s="137"/>
      <c r="BE134" s="20" cm="1">
        <f t="array" aca="1" ref="BE134" ca="1">ROW(INDIRECT("Formular!"&amp;G134))</f>
        <v>147</v>
      </c>
      <c r="BF134" s="20" cm="1">
        <f t="array" aca="1" ref="BF134" ca="1">COLUMN(INDIRECT("Formular!"&amp;G134))</f>
        <v>2</v>
      </c>
      <c r="BG134" s="20" t="str">
        <f t="shared" ca="1" si="1"/>
        <v>$B$147</v>
      </c>
      <c r="BH134" s="214" t="str" cm="1">
        <f t="array" aca="1" ref="BH134" ca="1">HYPERLINK("#"&amp;CELL("Adresse",INDIRECT("Formular!"&amp;G134)),"X")</f>
        <v>X</v>
      </c>
    </row>
    <row r="135" spans="1:60" x14ac:dyDescent="0.3">
      <c r="A135" s="105"/>
      <c r="B135" s="137">
        <v>133</v>
      </c>
      <c r="C135" s="137" t="s">
        <v>41543</v>
      </c>
      <c r="D135" s="109" cm="1">
        <f t="array" aca="1" ref="D135" ca="1">ROW(INDIRECT("Formular!"&amp;G135))</f>
        <v>149</v>
      </c>
      <c r="E135" s="109" cm="1">
        <f t="array" aca="1" ref="E135" ca="1">COLUMN(INDIRECT("Formular!"&amp;G135))</f>
        <v>4</v>
      </c>
      <c r="F135" s="221" t="str" cm="1">
        <f t="array" aca="1" ref="F135" ca="1">HYPERLINK("#"&amp;CELL("Address",INDIRECT("Formular!"&amp;G135)),ADDRESS(D135,E135))</f>
        <v>$D$149</v>
      </c>
      <c r="G135" s="109" t="s">
        <v>41544</v>
      </c>
      <c r="H135" s="109"/>
      <c r="I135" s="109"/>
      <c r="J135" s="137"/>
      <c r="K135" s="137"/>
      <c r="L135" s="137"/>
      <c r="M135" s="137"/>
      <c r="N135" s="137" t="s">
        <v>41541</v>
      </c>
      <c r="O135" s="137" t="s">
        <v>41542</v>
      </c>
      <c r="P135" s="137"/>
      <c r="Q135" s="295" t="s">
        <v>34922</v>
      </c>
      <c r="R135" s="143" t="s">
        <v>34460</v>
      </c>
      <c r="S135" s="143" t="s">
        <v>34460</v>
      </c>
      <c r="T135" s="143"/>
      <c r="U135" s="143"/>
      <c r="V135" s="143"/>
      <c r="W135" s="172"/>
      <c r="X135" s="172" t="s">
        <v>34460</v>
      </c>
      <c r="Y135" s="173"/>
      <c r="Z135" s="173" t="s">
        <v>34460</v>
      </c>
      <c r="AA135" s="173"/>
      <c r="AB135" s="173"/>
      <c r="AC135" s="173" t="s">
        <v>34460</v>
      </c>
      <c r="AD135" s="173" t="s">
        <v>34460</v>
      </c>
      <c r="AE135" s="173"/>
      <c r="AF135" s="173"/>
      <c r="AG135" s="173"/>
      <c r="AH135" s="173"/>
      <c r="AI135" s="173"/>
      <c r="AJ135" s="173"/>
      <c r="AK135" s="173"/>
      <c r="AL135" s="173"/>
      <c r="AM135" s="173" t="s">
        <v>34460</v>
      </c>
      <c r="AN135" s="173"/>
      <c r="AO135" s="173"/>
      <c r="AP135" s="173"/>
      <c r="AQ135" s="173"/>
      <c r="AR135" s="173"/>
      <c r="AS135" s="173" t="s">
        <v>34460</v>
      </c>
      <c r="AT135" s="173"/>
      <c r="AU135" s="173" t="s">
        <v>34460</v>
      </c>
      <c r="AV135" s="173"/>
      <c r="AW135" s="173"/>
      <c r="AX135" s="173"/>
      <c r="AY135" s="173" t="s">
        <v>34460</v>
      </c>
      <c r="AZ135" s="173"/>
      <c r="BA135" s="137" t="s">
        <v>34460</v>
      </c>
      <c r="BB135" s="137" t="s">
        <v>34460</v>
      </c>
      <c r="BC135" s="137"/>
      <c r="BE135" s="20" cm="1">
        <f t="array" aca="1" ref="BE135" ca="1">ROW(INDIRECT("Formular!"&amp;G135))</f>
        <v>149</v>
      </c>
      <c r="BF135" s="20" cm="1">
        <f t="array" aca="1" ref="BF135" ca="1">COLUMN(INDIRECT("Formular!"&amp;G135))</f>
        <v>4</v>
      </c>
      <c r="BG135" s="20" t="str">
        <f t="shared" ca="1" si="1"/>
        <v>$D$149</v>
      </c>
      <c r="BH135" s="214" t="str" cm="1">
        <f t="array" aca="1" ref="BH135" ca="1">HYPERLINK("#"&amp;CELL("Adresse",INDIRECT("Formular!"&amp;G135)),"X")</f>
        <v>X</v>
      </c>
    </row>
    <row r="136" spans="1:60" x14ac:dyDescent="0.3">
      <c r="A136" s="105"/>
      <c r="B136" s="137">
        <v>134</v>
      </c>
      <c r="C136" s="137" t="s">
        <v>41545</v>
      </c>
      <c r="D136" s="109" cm="1">
        <f t="array" aca="1" ref="D136" ca="1">ROW(INDIRECT("Formular!"&amp;G136))</f>
        <v>149</v>
      </c>
      <c r="E136" s="109" cm="1">
        <f t="array" aca="1" ref="E136" ca="1">COLUMN(INDIRECT("Formular!"&amp;G136))</f>
        <v>11</v>
      </c>
      <c r="F136" s="221" t="str" cm="1">
        <f t="array" aca="1" ref="F136" ca="1">HYPERLINK("#"&amp;CELL("Address",INDIRECT("Formular!"&amp;G136)),ADDRESS(D136,E136))</f>
        <v>$K$149</v>
      </c>
      <c r="G136" s="109" t="s">
        <v>41546</v>
      </c>
      <c r="H136" s="109"/>
      <c r="I136" s="235" t="s">
        <v>41405</v>
      </c>
      <c r="J136" s="137"/>
      <c r="K136" s="137"/>
      <c r="L136" s="137"/>
      <c r="M136" s="137"/>
      <c r="N136" s="137" t="s">
        <v>41541</v>
      </c>
      <c r="O136" s="137" t="s">
        <v>41542</v>
      </c>
      <c r="P136" s="137"/>
      <c r="Q136" s="295" t="s">
        <v>34922</v>
      </c>
      <c r="R136" s="143" t="s">
        <v>34460</v>
      </c>
      <c r="S136" s="143" t="s">
        <v>34460</v>
      </c>
      <c r="T136" s="143"/>
      <c r="U136" s="143"/>
      <c r="V136" s="143"/>
      <c r="W136" s="172"/>
      <c r="X136" s="172" t="s">
        <v>34460</v>
      </c>
      <c r="Y136" s="173"/>
      <c r="Z136" s="173" t="s">
        <v>34460</v>
      </c>
      <c r="AA136" s="173"/>
      <c r="AB136" s="173"/>
      <c r="AC136" s="173" t="s">
        <v>34460</v>
      </c>
      <c r="AD136" s="173" t="s">
        <v>34460</v>
      </c>
      <c r="AE136" s="173"/>
      <c r="AF136" s="173"/>
      <c r="AG136" s="173"/>
      <c r="AH136" s="173"/>
      <c r="AI136" s="173"/>
      <c r="AJ136" s="173"/>
      <c r="AK136" s="173"/>
      <c r="AL136" s="173"/>
      <c r="AM136" s="173" t="s">
        <v>34460</v>
      </c>
      <c r="AN136" s="173"/>
      <c r="AO136" s="173"/>
      <c r="AP136" s="173"/>
      <c r="AQ136" s="173"/>
      <c r="AR136" s="173"/>
      <c r="AS136" s="173" t="s">
        <v>34460</v>
      </c>
      <c r="AT136" s="173"/>
      <c r="AU136" s="173" t="s">
        <v>34460</v>
      </c>
      <c r="AV136" s="173"/>
      <c r="AW136" s="173"/>
      <c r="AX136" s="173"/>
      <c r="AY136" s="173" t="s">
        <v>34460</v>
      </c>
      <c r="AZ136" s="173"/>
      <c r="BA136" s="137" t="s">
        <v>34460</v>
      </c>
      <c r="BB136" s="137" t="s">
        <v>34460</v>
      </c>
      <c r="BC136" s="137"/>
      <c r="BE136" s="20" cm="1">
        <f t="array" aca="1" ref="BE136" ca="1">ROW(INDIRECT("Formular!"&amp;G136))</f>
        <v>149</v>
      </c>
      <c r="BF136" s="20" cm="1">
        <f t="array" aca="1" ref="BF136" ca="1">COLUMN(INDIRECT("Formular!"&amp;G136))</f>
        <v>11</v>
      </c>
      <c r="BG136" s="20" t="str">
        <f t="shared" ca="1" si="1"/>
        <v>$K$149</v>
      </c>
      <c r="BH136" s="214" t="str" cm="1">
        <f t="array" aca="1" ref="BH136" ca="1">HYPERLINK("#"&amp;CELL("Adresse",INDIRECT("Formular!"&amp;G136)),"X")</f>
        <v>X</v>
      </c>
    </row>
    <row r="137" spans="1:60" x14ac:dyDescent="0.3">
      <c r="A137" s="105"/>
      <c r="B137" s="137">
        <v>135</v>
      </c>
      <c r="C137" s="137" t="s">
        <v>41547</v>
      </c>
      <c r="D137" s="109" cm="1">
        <f t="array" aca="1" ref="D137" ca="1">ROW(INDIRECT("Formular!"&amp;G137))</f>
        <v>149</v>
      </c>
      <c r="E137" s="109" cm="1">
        <f t="array" aca="1" ref="E137" ca="1">COLUMN(INDIRECT("Formular!"&amp;G137))</f>
        <v>12</v>
      </c>
      <c r="F137" s="221" t="str" cm="1">
        <f t="array" aca="1" ref="F137" ca="1">HYPERLINK("#"&amp;CELL("Address",INDIRECT("Formular!"&amp;G137)),ADDRESS(D137,E137))</f>
        <v>$L$149</v>
      </c>
      <c r="G137" s="109" t="s">
        <v>41548</v>
      </c>
      <c r="H137" s="109"/>
      <c r="I137" s="109"/>
      <c r="J137" s="137" t="s">
        <v>41549</v>
      </c>
      <c r="K137" s="137"/>
      <c r="L137" s="137"/>
      <c r="M137" s="137"/>
      <c r="N137" s="137" t="s">
        <v>41541</v>
      </c>
      <c r="O137" s="137" t="s">
        <v>41542</v>
      </c>
      <c r="P137" s="137"/>
      <c r="Q137" s="295" t="s">
        <v>38049</v>
      </c>
      <c r="R137" s="143" t="s">
        <v>34460</v>
      </c>
      <c r="S137" s="143" t="s">
        <v>34460</v>
      </c>
      <c r="T137" s="143"/>
      <c r="U137" s="143"/>
      <c r="V137" s="143"/>
      <c r="W137" s="172"/>
      <c r="X137" s="172" t="s">
        <v>34460</v>
      </c>
      <c r="Y137" s="173"/>
      <c r="Z137" s="173" t="s">
        <v>34460</v>
      </c>
      <c r="AA137" s="173"/>
      <c r="AB137" s="173"/>
      <c r="AC137" s="173" t="s">
        <v>34460</v>
      </c>
      <c r="AD137" s="173" t="s">
        <v>34460</v>
      </c>
      <c r="AE137" s="173"/>
      <c r="AF137" s="173"/>
      <c r="AG137" s="173"/>
      <c r="AH137" s="173"/>
      <c r="AI137" s="173"/>
      <c r="AJ137" s="173"/>
      <c r="AK137" s="173"/>
      <c r="AL137" s="173"/>
      <c r="AM137" s="173" t="s">
        <v>34460</v>
      </c>
      <c r="AN137" s="173"/>
      <c r="AO137" s="173"/>
      <c r="AP137" s="173"/>
      <c r="AQ137" s="173"/>
      <c r="AR137" s="173"/>
      <c r="AS137" s="173" t="s">
        <v>34460</v>
      </c>
      <c r="AT137" s="173"/>
      <c r="AU137" s="173" t="s">
        <v>34460</v>
      </c>
      <c r="AV137" s="173"/>
      <c r="AW137" s="173"/>
      <c r="AX137" s="173"/>
      <c r="AY137" s="173" t="s">
        <v>34460</v>
      </c>
      <c r="AZ137" s="173"/>
      <c r="BA137" s="137" t="s">
        <v>34460</v>
      </c>
      <c r="BB137" s="137" t="s">
        <v>34460</v>
      </c>
      <c r="BC137" s="137"/>
      <c r="BE137" s="20" cm="1">
        <f t="array" aca="1" ref="BE137" ca="1">ROW(INDIRECT("Formular!"&amp;G137))</f>
        <v>149</v>
      </c>
      <c r="BF137" s="20" cm="1">
        <f t="array" aca="1" ref="BF137" ca="1">COLUMN(INDIRECT("Formular!"&amp;G137))</f>
        <v>12</v>
      </c>
      <c r="BG137" s="20" t="str">
        <f t="shared" ca="1" si="1"/>
        <v>$L$149</v>
      </c>
      <c r="BH137" s="214" t="str" cm="1">
        <f t="array" aca="1" ref="BH137" ca="1">HYPERLINK("#"&amp;CELL("Adresse",INDIRECT("Formular!"&amp;G137)),"X")</f>
        <v>X</v>
      </c>
    </row>
    <row r="138" spans="1:60" x14ac:dyDescent="0.3">
      <c r="A138" s="105"/>
      <c r="B138" s="137">
        <v>136</v>
      </c>
      <c r="C138" s="137" t="s">
        <v>41550</v>
      </c>
      <c r="D138" s="109" cm="1">
        <f t="array" aca="1" ref="D138" ca="1">ROW(INDIRECT("Formular!"&amp;G138))</f>
        <v>149</v>
      </c>
      <c r="E138" s="109" cm="1">
        <f t="array" aca="1" ref="E138" ca="1">COLUMN(INDIRECT("Formular!"&amp;G138))</f>
        <v>13</v>
      </c>
      <c r="F138" s="221" t="str" cm="1">
        <f t="array" aca="1" ref="F138" ca="1">HYPERLINK("#"&amp;CELL("Address",INDIRECT("Formular!"&amp;G138)),ADDRESS(D138,E138))</f>
        <v>$M$149</v>
      </c>
      <c r="G138" s="109" t="s">
        <v>41551</v>
      </c>
      <c r="H138" s="109"/>
      <c r="I138" s="109"/>
      <c r="J138" s="137"/>
      <c r="K138" s="137"/>
      <c r="L138" s="137"/>
      <c r="M138" s="137"/>
      <c r="N138" s="137" t="s">
        <v>41541</v>
      </c>
      <c r="O138" s="137" t="s">
        <v>41542</v>
      </c>
      <c r="P138" s="137"/>
      <c r="Q138" s="295" t="s">
        <v>34922</v>
      </c>
      <c r="R138" s="143" t="s">
        <v>34460</v>
      </c>
      <c r="S138" s="143" t="s">
        <v>34460</v>
      </c>
      <c r="T138" s="143"/>
      <c r="U138" s="143"/>
      <c r="V138" s="143"/>
      <c r="W138" s="172"/>
      <c r="X138" s="172" t="s">
        <v>34460</v>
      </c>
      <c r="Y138" s="173"/>
      <c r="Z138" s="173" t="s">
        <v>34460</v>
      </c>
      <c r="AA138" s="173"/>
      <c r="AB138" s="173"/>
      <c r="AC138" s="173" t="s">
        <v>34460</v>
      </c>
      <c r="AD138" s="173" t="s">
        <v>34460</v>
      </c>
      <c r="AE138" s="173"/>
      <c r="AF138" s="173"/>
      <c r="AG138" s="173"/>
      <c r="AH138" s="173"/>
      <c r="AI138" s="173"/>
      <c r="AJ138" s="173"/>
      <c r="AK138" s="173"/>
      <c r="AL138" s="173"/>
      <c r="AM138" s="173" t="s">
        <v>34460</v>
      </c>
      <c r="AN138" s="173"/>
      <c r="AO138" s="173"/>
      <c r="AP138" s="173"/>
      <c r="AQ138" s="173"/>
      <c r="AR138" s="173"/>
      <c r="AS138" s="173" t="s">
        <v>34460</v>
      </c>
      <c r="AT138" s="173"/>
      <c r="AU138" s="173" t="s">
        <v>34460</v>
      </c>
      <c r="AV138" s="173"/>
      <c r="AW138" s="173"/>
      <c r="AX138" s="173"/>
      <c r="AY138" s="173" t="s">
        <v>34460</v>
      </c>
      <c r="AZ138" s="173"/>
      <c r="BA138" s="137" t="s">
        <v>34460</v>
      </c>
      <c r="BB138" s="137" t="s">
        <v>34460</v>
      </c>
      <c r="BC138" s="137"/>
      <c r="BE138" s="20" cm="1">
        <f t="array" aca="1" ref="BE138" ca="1">ROW(INDIRECT("Formular!"&amp;G138))</f>
        <v>149</v>
      </c>
      <c r="BF138" s="20" cm="1">
        <f t="array" aca="1" ref="BF138" ca="1">COLUMN(INDIRECT("Formular!"&amp;G138))</f>
        <v>13</v>
      </c>
      <c r="BG138" s="20" t="str">
        <f t="shared" ca="1" si="1"/>
        <v>$M$149</v>
      </c>
      <c r="BH138" s="214" t="str" cm="1">
        <f t="array" aca="1" ref="BH138" ca="1">HYPERLINK("#"&amp;CELL("Adresse",INDIRECT("Formular!"&amp;G138)),"X")</f>
        <v>X</v>
      </c>
    </row>
    <row r="139" spans="1:60" x14ac:dyDescent="0.3">
      <c r="A139" s="105"/>
      <c r="B139" s="137">
        <v>137</v>
      </c>
      <c r="C139" s="137" t="s">
        <v>41552</v>
      </c>
      <c r="D139" s="109" cm="1">
        <f t="array" aca="1" ref="D139" ca="1">ROW(INDIRECT("Formular!"&amp;G139))</f>
        <v>151</v>
      </c>
      <c r="E139" s="109" cm="1">
        <f t="array" aca="1" ref="E139" ca="1">COLUMN(INDIRECT("Formular!"&amp;G139))</f>
        <v>4</v>
      </c>
      <c r="F139" s="221" t="str" cm="1">
        <f t="array" aca="1" ref="F139" ca="1">HYPERLINK("#"&amp;CELL("Address",INDIRECT("Formular!"&amp;G139)),ADDRESS(D139,E139))</f>
        <v>$D$151</v>
      </c>
      <c r="G139" s="109" t="s">
        <v>41553</v>
      </c>
      <c r="H139" s="109"/>
      <c r="I139" s="235" t="s">
        <v>41554</v>
      </c>
      <c r="J139" s="137" t="s">
        <v>41555</v>
      </c>
      <c r="K139" s="137"/>
      <c r="L139" s="137"/>
      <c r="M139" s="137"/>
      <c r="N139" s="137" t="s">
        <v>41541</v>
      </c>
      <c r="O139" s="137" t="s">
        <v>41542</v>
      </c>
      <c r="P139" s="137" t="s">
        <v>41556</v>
      </c>
      <c r="Q139" s="295" t="s">
        <v>34922</v>
      </c>
      <c r="R139" s="143" t="s">
        <v>34460</v>
      </c>
      <c r="S139" s="143" t="s">
        <v>34460</v>
      </c>
      <c r="T139" s="143"/>
      <c r="U139" s="143"/>
      <c r="V139" s="143"/>
      <c r="W139" s="172"/>
      <c r="X139" s="172" t="s">
        <v>34460</v>
      </c>
      <c r="Y139" s="173"/>
      <c r="Z139" s="173" t="s">
        <v>34460</v>
      </c>
      <c r="AA139" s="173"/>
      <c r="AB139" s="173"/>
      <c r="AC139" s="173" t="s">
        <v>34460</v>
      </c>
      <c r="AD139" s="173" t="s">
        <v>34460</v>
      </c>
      <c r="AE139" s="173"/>
      <c r="AF139" s="173"/>
      <c r="AG139" s="173"/>
      <c r="AH139" s="173"/>
      <c r="AI139" s="173"/>
      <c r="AJ139" s="173"/>
      <c r="AK139" s="173"/>
      <c r="AL139" s="173"/>
      <c r="AM139" s="173" t="s">
        <v>34460</v>
      </c>
      <c r="AN139" s="173"/>
      <c r="AO139" s="173"/>
      <c r="AP139" s="173"/>
      <c r="AQ139" s="173"/>
      <c r="AR139" s="173"/>
      <c r="AS139" s="173" t="s">
        <v>34460</v>
      </c>
      <c r="AT139" s="173"/>
      <c r="AU139" s="173" t="s">
        <v>34460</v>
      </c>
      <c r="AV139" s="173"/>
      <c r="AW139" s="173"/>
      <c r="AX139" s="173"/>
      <c r="AY139" s="173" t="s">
        <v>34460</v>
      </c>
      <c r="AZ139" s="173"/>
      <c r="BA139" s="137" t="s">
        <v>34460</v>
      </c>
      <c r="BB139" s="137" t="s">
        <v>34460</v>
      </c>
      <c r="BC139" s="137"/>
      <c r="BE139" s="20" cm="1">
        <f t="array" aca="1" ref="BE139" ca="1">ROW(INDIRECT("Formular!"&amp;G139))</f>
        <v>151</v>
      </c>
      <c r="BF139" s="20" cm="1">
        <f t="array" aca="1" ref="BF139" ca="1">COLUMN(INDIRECT("Formular!"&amp;G139))</f>
        <v>4</v>
      </c>
      <c r="BG139" s="20" t="str">
        <f t="shared" ca="1" si="1"/>
        <v>$D$151</v>
      </c>
      <c r="BH139" s="214" t="str" cm="1">
        <f t="array" aca="1" ref="BH139" ca="1">HYPERLINK("#"&amp;CELL("Adresse",INDIRECT("Formular!"&amp;G139)),"X")</f>
        <v>X</v>
      </c>
    </row>
    <row r="140" spans="1:60" x14ac:dyDescent="0.3">
      <c r="A140" s="105"/>
      <c r="B140" s="137">
        <v>138</v>
      </c>
      <c r="C140" s="137" t="s">
        <v>41545</v>
      </c>
      <c r="D140" s="109" cm="1">
        <f t="array" aca="1" ref="D140" ca="1">ROW(INDIRECT("Formular!"&amp;G140))</f>
        <v>151</v>
      </c>
      <c r="E140" s="109" cm="1">
        <f t="array" aca="1" ref="E140" ca="1">COLUMN(INDIRECT("Formular!"&amp;G140))</f>
        <v>11</v>
      </c>
      <c r="F140" s="221" t="str" cm="1">
        <f t="array" aca="1" ref="F140" ca="1">HYPERLINK("#"&amp;CELL("Address",INDIRECT("Formular!"&amp;G140)),ADDRESS(D140,E140))</f>
        <v>$K$151</v>
      </c>
      <c r="G140" s="109" t="s">
        <v>41557</v>
      </c>
      <c r="H140" s="109"/>
      <c r="I140" s="235" t="s">
        <v>41405</v>
      </c>
      <c r="J140" s="137"/>
      <c r="K140" s="137"/>
      <c r="L140" s="137"/>
      <c r="M140" s="137"/>
      <c r="N140" s="137" t="s">
        <v>41541</v>
      </c>
      <c r="O140" s="137" t="s">
        <v>41542</v>
      </c>
      <c r="P140" s="137"/>
      <c r="Q140" s="295" t="s">
        <v>34922</v>
      </c>
      <c r="R140" s="143" t="s">
        <v>34460</v>
      </c>
      <c r="S140" s="143" t="s">
        <v>34460</v>
      </c>
      <c r="T140" s="143"/>
      <c r="U140" s="143"/>
      <c r="V140" s="143"/>
      <c r="W140" s="172"/>
      <c r="X140" s="172" t="s">
        <v>34460</v>
      </c>
      <c r="Y140" s="173"/>
      <c r="Z140" s="173" t="s">
        <v>34460</v>
      </c>
      <c r="AA140" s="173"/>
      <c r="AB140" s="173"/>
      <c r="AC140" s="173" t="s">
        <v>34460</v>
      </c>
      <c r="AD140" s="173" t="s">
        <v>34460</v>
      </c>
      <c r="AE140" s="173"/>
      <c r="AF140" s="173"/>
      <c r="AG140" s="173"/>
      <c r="AH140" s="173"/>
      <c r="AI140" s="173"/>
      <c r="AJ140" s="173"/>
      <c r="AK140" s="173"/>
      <c r="AL140" s="173"/>
      <c r="AM140" s="173" t="s">
        <v>34460</v>
      </c>
      <c r="AN140" s="173"/>
      <c r="AO140" s="173"/>
      <c r="AP140" s="173"/>
      <c r="AQ140" s="173"/>
      <c r="AR140" s="173"/>
      <c r="AS140" s="173" t="s">
        <v>34460</v>
      </c>
      <c r="AT140" s="173"/>
      <c r="AU140" s="173" t="s">
        <v>34460</v>
      </c>
      <c r="AV140" s="173"/>
      <c r="AW140" s="173"/>
      <c r="AX140" s="173"/>
      <c r="AY140" s="173"/>
      <c r="AZ140" s="173"/>
      <c r="BA140" s="137" t="s">
        <v>34460</v>
      </c>
      <c r="BB140" s="137" t="s">
        <v>34460</v>
      </c>
      <c r="BC140" s="137"/>
      <c r="BE140" s="20" cm="1">
        <f t="array" aca="1" ref="BE140" ca="1">ROW(INDIRECT("Formular!"&amp;G140))</f>
        <v>151</v>
      </c>
      <c r="BF140" s="20" cm="1">
        <f t="array" aca="1" ref="BF140" ca="1">COLUMN(INDIRECT("Formular!"&amp;G140))</f>
        <v>11</v>
      </c>
      <c r="BG140" s="20" t="str">
        <f t="shared" ca="1" si="1"/>
        <v>$K$151</v>
      </c>
      <c r="BH140" s="214" t="str" cm="1">
        <f t="array" aca="1" ref="BH140" ca="1">HYPERLINK("#"&amp;CELL("Adresse",INDIRECT("Formular!"&amp;G140)),"X")</f>
        <v>X</v>
      </c>
    </row>
    <row r="141" spans="1:60" x14ac:dyDescent="0.3">
      <c r="A141" s="105"/>
      <c r="B141" s="137">
        <v>139</v>
      </c>
      <c r="C141" s="137" t="s">
        <v>41558</v>
      </c>
      <c r="D141" s="109" cm="1">
        <f t="array" aca="1" ref="D141" ca="1">ROW(INDIRECT("Formular!"&amp;G141))</f>
        <v>151</v>
      </c>
      <c r="E141" s="109" cm="1">
        <f t="array" aca="1" ref="E141" ca="1">COLUMN(INDIRECT("Formular!"&amp;G141))</f>
        <v>12</v>
      </c>
      <c r="F141" s="221" t="str" cm="1">
        <f t="array" aca="1" ref="F141" ca="1">HYPERLINK("#"&amp;CELL("Address",INDIRECT("Formular!"&amp;G141)),ADDRESS(D141,E141))</f>
        <v>$L$151</v>
      </c>
      <c r="G141" s="109" t="s">
        <v>41559</v>
      </c>
      <c r="H141" s="109"/>
      <c r="I141" s="109"/>
      <c r="J141" s="137" t="s">
        <v>41560</v>
      </c>
      <c r="K141" s="137"/>
      <c r="L141" s="137"/>
      <c r="M141" s="137"/>
      <c r="N141" s="137" t="s">
        <v>41541</v>
      </c>
      <c r="O141" s="137" t="s">
        <v>41542</v>
      </c>
      <c r="P141" s="137"/>
      <c r="Q141" s="295" t="s">
        <v>38049</v>
      </c>
      <c r="R141" s="143" t="s">
        <v>34460</v>
      </c>
      <c r="S141" s="143" t="s">
        <v>34460</v>
      </c>
      <c r="T141" s="143"/>
      <c r="U141" s="143"/>
      <c r="V141" s="143"/>
      <c r="W141" s="172"/>
      <c r="X141" s="172" t="s">
        <v>34460</v>
      </c>
      <c r="Y141" s="173"/>
      <c r="Z141" s="173" t="s">
        <v>34460</v>
      </c>
      <c r="AA141" s="173"/>
      <c r="AB141" s="173"/>
      <c r="AC141" s="173" t="s">
        <v>34460</v>
      </c>
      <c r="AD141" s="173" t="s">
        <v>34460</v>
      </c>
      <c r="AE141" s="173"/>
      <c r="AF141" s="173"/>
      <c r="AG141" s="173"/>
      <c r="AH141" s="173"/>
      <c r="AI141" s="173"/>
      <c r="AJ141" s="173"/>
      <c r="AK141" s="173"/>
      <c r="AL141" s="173"/>
      <c r="AM141" s="173" t="s">
        <v>34460</v>
      </c>
      <c r="AN141" s="173"/>
      <c r="AO141" s="173"/>
      <c r="AP141" s="173"/>
      <c r="AQ141" s="173"/>
      <c r="AR141" s="173"/>
      <c r="AS141" s="173" t="s">
        <v>34460</v>
      </c>
      <c r="AT141" s="173"/>
      <c r="AU141" s="173" t="s">
        <v>34460</v>
      </c>
      <c r="AV141" s="173"/>
      <c r="AW141" s="173"/>
      <c r="AX141" s="173"/>
      <c r="AY141" s="173"/>
      <c r="AZ141" s="173"/>
      <c r="BA141" s="137" t="s">
        <v>34460</v>
      </c>
      <c r="BB141" s="137" t="s">
        <v>34460</v>
      </c>
      <c r="BC141" s="137"/>
      <c r="BE141" s="20" cm="1">
        <f t="array" aca="1" ref="BE141" ca="1">ROW(INDIRECT("Formular!"&amp;G141))</f>
        <v>151</v>
      </c>
      <c r="BF141" s="20" cm="1">
        <f t="array" aca="1" ref="BF141" ca="1">COLUMN(INDIRECT("Formular!"&amp;G141))</f>
        <v>12</v>
      </c>
      <c r="BG141" s="20" t="str">
        <f t="shared" ca="1" si="1"/>
        <v>$L$151</v>
      </c>
      <c r="BH141" s="214" t="str" cm="1">
        <f t="array" aca="1" ref="BH141" ca="1">HYPERLINK("#"&amp;CELL("Adresse",INDIRECT("Formular!"&amp;G141)),"X")</f>
        <v>X</v>
      </c>
    </row>
    <row r="142" spans="1:60" x14ac:dyDescent="0.3">
      <c r="A142" s="105"/>
      <c r="B142" s="137">
        <v>140</v>
      </c>
      <c r="C142" s="137" t="s">
        <v>41561</v>
      </c>
      <c r="D142" s="109" cm="1">
        <f t="array" aca="1" ref="D142" ca="1">ROW(INDIRECT("Formular!"&amp;G142))</f>
        <v>151</v>
      </c>
      <c r="E142" s="109" cm="1">
        <f t="array" aca="1" ref="E142" ca="1">COLUMN(INDIRECT("Formular!"&amp;G142))</f>
        <v>13</v>
      </c>
      <c r="F142" s="221" t="str" cm="1">
        <f t="array" aca="1" ref="F142" ca="1">HYPERLINK("#"&amp;CELL("Address",INDIRECT("Formular!"&amp;G142)),ADDRESS(D142,E142))</f>
        <v>$M$151</v>
      </c>
      <c r="G142" s="109" t="s">
        <v>41562</v>
      </c>
      <c r="H142" s="109"/>
      <c r="I142" s="109"/>
      <c r="J142" s="137"/>
      <c r="K142" s="137"/>
      <c r="L142" s="137"/>
      <c r="M142" s="137"/>
      <c r="N142" s="137" t="s">
        <v>41541</v>
      </c>
      <c r="O142" s="137" t="s">
        <v>41542</v>
      </c>
      <c r="P142" s="137"/>
      <c r="Q142" s="295" t="s">
        <v>34922</v>
      </c>
      <c r="R142" s="143" t="s">
        <v>34460</v>
      </c>
      <c r="S142" s="143" t="s">
        <v>34460</v>
      </c>
      <c r="T142" s="143"/>
      <c r="U142" s="143"/>
      <c r="V142" s="143"/>
      <c r="W142" s="172"/>
      <c r="X142" s="172" t="s">
        <v>34460</v>
      </c>
      <c r="Y142" s="173"/>
      <c r="Z142" s="173" t="s">
        <v>34460</v>
      </c>
      <c r="AA142" s="173"/>
      <c r="AB142" s="173"/>
      <c r="AC142" s="173" t="s">
        <v>34460</v>
      </c>
      <c r="AD142" s="173" t="s">
        <v>34460</v>
      </c>
      <c r="AE142" s="173"/>
      <c r="AF142" s="173"/>
      <c r="AG142" s="173"/>
      <c r="AH142" s="173"/>
      <c r="AI142" s="173"/>
      <c r="AJ142" s="173"/>
      <c r="AK142" s="173"/>
      <c r="AL142" s="173"/>
      <c r="AM142" s="173" t="s">
        <v>34460</v>
      </c>
      <c r="AN142" s="173"/>
      <c r="AO142" s="173"/>
      <c r="AP142" s="173"/>
      <c r="AQ142" s="173"/>
      <c r="AR142" s="173"/>
      <c r="AS142" s="173" t="s">
        <v>34460</v>
      </c>
      <c r="AT142" s="173"/>
      <c r="AU142" s="173" t="s">
        <v>34460</v>
      </c>
      <c r="AV142" s="173"/>
      <c r="AW142" s="173"/>
      <c r="AX142" s="173"/>
      <c r="AY142" s="173"/>
      <c r="AZ142" s="173"/>
      <c r="BA142" s="137" t="s">
        <v>34460</v>
      </c>
      <c r="BB142" s="137" t="s">
        <v>34460</v>
      </c>
      <c r="BC142" s="137"/>
      <c r="BE142" s="20" cm="1">
        <f t="array" aca="1" ref="BE142" ca="1">ROW(INDIRECT("Formular!"&amp;G142))</f>
        <v>151</v>
      </c>
      <c r="BF142" s="20" cm="1">
        <f t="array" aca="1" ref="BF142" ca="1">COLUMN(INDIRECT("Formular!"&amp;G142))</f>
        <v>13</v>
      </c>
      <c r="BG142" s="20" t="str">
        <f t="shared" ca="1" si="1"/>
        <v>$M$151</v>
      </c>
      <c r="BH142" s="214" t="str" cm="1">
        <f t="array" aca="1" ref="BH142" ca="1">HYPERLINK("#"&amp;CELL("Adresse",INDIRECT("Formular!"&amp;G142)),"X")</f>
        <v>X</v>
      </c>
    </row>
    <row r="143" spans="1:60" x14ac:dyDescent="0.3">
      <c r="A143" s="105"/>
      <c r="B143" s="137">
        <v>141</v>
      </c>
      <c r="C143" s="137" t="s">
        <v>41563</v>
      </c>
      <c r="D143" s="109" cm="1">
        <f t="array" aca="1" ref="D143" ca="1">ROW(INDIRECT("Formular!"&amp;G143))</f>
        <v>153</v>
      </c>
      <c r="E143" s="109" cm="1">
        <f t="array" aca="1" ref="E143" ca="1">COLUMN(INDIRECT("Formular!"&amp;G143))</f>
        <v>4</v>
      </c>
      <c r="F143" s="221" t="str" cm="1">
        <f t="array" aca="1" ref="F143" ca="1">HYPERLINK("#"&amp;CELL("Address",INDIRECT("Formular!"&amp;G143)),ADDRESS(D143,E143))</f>
        <v>$D$153</v>
      </c>
      <c r="G143" s="109" t="s">
        <v>41564</v>
      </c>
      <c r="H143" s="109"/>
      <c r="I143" s="109"/>
      <c r="J143" s="137"/>
      <c r="K143" s="137"/>
      <c r="L143" s="137"/>
      <c r="M143" s="137"/>
      <c r="N143" s="137" t="s">
        <v>41541</v>
      </c>
      <c r="O143" s="137" t="s">
        <v>41542</v>
      </c>
      <c r="P143" s="137"/>
      <c r="Q143" s="295" t="s">
        <v>34922</v>
      </c>
      <c r="R143" s="143" t="s">
        <v>34460</v>
      </c>
      <c r="S143" s="143" t="s">
        <v>34460</v>
      </c>
      <c r="T143" s="143"/>
      <c r="U143" s="143"/>
      <c r="V143" s="143"/>
      <c r="W143" s="172"/>
      <c r="X143" s="172" t="s">
        <v>34460</v>
      </c>
      <c r="Y143" s="173"/>
      <c r="Z143" s="173" t="s">
        <v>34460</v>
      </c>
      <c r="AA143" s="173"/>
      <c r="AB143" s="173"/>
      <c r="AC143" s="173" t="s">
        <v>34460</v>
      </c>
      <c r="AD143" s="173" t="s">
        <v>34460</v>
      </c>
      <c r="AE143" s="173"/>
      <c r="AF143" s="173"/>
      <c r="AG143" s="173"/>
      <c r="AH143" s="173"/>
      <c r="AI143" s="173"/>
      <c r="AJ143" s="173"/>
      <c r="AK143" s="173"/>
      <c r="AL143" s="173"/>
      <c r="AM143" s="173" t="s">
        <v>34460</v>
      </c>
      <c r="AN143" s="173"/>
      <c r="AO143" s="173"/>
      <c r="AP143" s="173"/>
      <c r="AQ143" s="173"/>
      <c r="AR143" s="173"/>
      <c r="AS143" s="173" t="s">
        <v>34460</v>
      </c>
      <c r="AT143" s="173"/>
      <c r="AU143" s="173" t="s">
        <v>34460</v>
      </c>
      <c r="AV143" s="173"/>
      <c r="AW143" s="173"/>
      <c r="AX143" s="173"/>
      <c r="AY143" s="173" t="s">
        <v>34460</v>
      </c>
      <c r="AZ143" s="173"/>
      <c r="BA143" s="137" t="s">
        <v>34460</v>
      </c>
      <c r="BB143" s="137" t="s">
        <v>34460</v>
      </c>
      <c r="BC143" s="137"/>
      <c r="BE143" s="20" cm="1">
        <f t="array" aca="1" ref="BE143" ca="1">ROW(INDIRECT("Formular!"&amp;G143))</f>
        <v>153</v>
      </c>
      <c r="BF143" s="20" cm="1">
        <f t="array" aca="1" ref="BF143" ca="1">COLUMN(INDIRECT("Formular!"&amp;G143))</f>
        <v>4</v>
      </c>
      <c r="BG143" s="20" t="str">
        <f t="shared" ca="1" si="1"/>
        <v>$D$153</v>
      </c>
      <c r="BH143" s="214" t="str" cm="1">
        <f t="array" aca="1" ref="BH143" ca="1">HYPERLINK("#"&amp;CELL("Adresse",INDIRECT("Formular!"&amp;G143)),"X")</f>
        <v>X</v>
      </c>
    </row>
    <row r="144" spans="1:60" x14ac:dyDescent="0.3">
      <c r="A144" s="105"/>
      <c r="B144" s="137">
        <v>142</v>
      </c>
      <c r="C144" s="137" t="s">
        <v>41545</v>
      </c>
      <c r="D144" s="109" cm="1">
        <f t="array" aca="1" ref="D144" ca="1">ROW(INDIRECT("Formular!"&amp;G144))</f>
        <v>153</v>
      </c>
      <c r="E144" s="109" cm="1">
        <f t="array" aca="1" ref="E144" ca="1">COLUMN(INDIRECT("Formular!"&amp;G144))</f>
        <v>11</v>
      </c>
      <c r="F144" s="221" t="str" cm="1">
        <f t="array" aca="1" ref="F144" ca="1">HYPERLINK("#"&amp;CELL("Address",INDIRECT("Formular!"&amp;G144)),ADDRESS(D144,E144))</f>
        <v>$K$153</v>
      </c>
      <c r="G144" s="109" t="s">
        <v>41565</v>
      </c>
      <c r="H144" s="109"/>
      <c r="I144" s="235" t="s">
        <v>41405</v>
      </c>
      <c r="J144" s="137"/>
      <c r="K144" s="137"/>
      <c r="L144" s="137"/>
      <c r="M144" s="137"/>
      <c r="N144" s="137" t="s">
        <v>41541</v>
      </c>
      <c r="O144" s="137" t="s">
        <v>41542</v>
      </c>
      <c r="P144" s="137"/>
      <c r="Q144" s="295" t="s">
        <v>34922</v>
      </c>
      <c r="R144" s="143" t="s">
        <v>34460</v>
      </c>
      <c r="S144" s="143" t="s">
        <v>34460</v>
      </c>
      <c r="T144" s="143"/>
      <c r="U144" s="143"/>
      <c r="V144" s="143"/>
      <c r="W144" s="172"/>
      <c r="X144" s="172" t="s">
        <v>34460</v>
      </c>
      <c r="Y144" s="173"/>
      <c r="Z144" s="173" t="s">
        <v>34460</v>
      </c>
      <c r="AA144" s="173"/>
      <c r="AB144" s="173"/>
      <c r="AC144" s="173" t="s">
        <v>34460</v>
      </c>
      <c r="AD144" s="173" t="s">
        <v>34460</v>
      </c>
      <c r="AE144" s="173"/>
      <c r="AF144" s="173"/>
      <c r="AG144" s="173"/>
      <c r="AH144" s="173"/>
      <c r="AI144" s="173"/>
      <c r="AJ144" s="173"/>
      <c r="AK144" s="173"/>
      <c r="AL144" s="173"/>
      <c r="AM144" s="173" t="s">
        <v>34460</v>
      </c>
      <c r="AN144" s="173"/>
      <c r="AO144" s="173"/>
      <c r="AP144" s="173"/>
      <c r="AQ144" s="173"/>
      <c r="AR144" s="173"/>
      <c r="AS144" s="173" t="s">
        <v>34460</v>
      </c>
      <c r="AT144" s="173"/>
      <c r="AU144" s="173" t="s">
        <v>34460</v>
      </c>
      <c r="AV144" s="173"/>
      <c r="AW144" s="173"/>
      <c r="AX144" s="173"/>
      <c r="AY144" s="173" t="s">
        <v>34460</v>
      </c>
      <c r="AZ144" s="173"/>
      <c r="BA144" s="137" t="s">
        <v>34460</v>
      </c>
      <c r="BB144" s="137" t="s">
        <v>34460</v>
      </c>
      <c r="BC144" s="137"/>
      <c r="BE144" s="20" cm="1">
        <f t="array" aca="1" ref="BE144" ca="1">ROW(INDIRECT("Formular!"&amp;G144))</f>
        <v>153</v>
      </c>
      <c r="BF144" s="20" cm="1">
        <f t="array" aca="1" ref="BF144" ca="1">COLUMN(INDIRECT("Formular!"&amp;G144))</f>
        <v>11</v>
      </c>
      <c r="BG144" s="20" t="str">
        <f t="shared" ca="1" si="1"/>
        <v>$K$153</v>
      </c>
      <c r="BH144" s="214" t="str" cm="1">
        <f t="array" aca="1" ref="BH144" ca="1">HYPERLINK("#"&amp;CELL("Adresse",INDIRECT("Formular!"&amp;G144)),"X")</f>
        <v>X</v>
      </c>
    </row>
    <row r="145" spans="1:60" x14ac:dyDescent="0.3">
      <c r="A145" s="105"/>
      <c r="B145" s="137">
        <v>143</v>
      </c>
      <c r="C145" s="137" t="s">
        <v>41547</v>
      </c>
      <c r="D145" s="109" cm="1">
        <f t="array" aca="1" ref="D145" ca="1">ROW(INDIRECT("Formular!"&amp;G145))</f>
        <v>153</v>
      </c>
      <c r="E145" s="109" cm="1">
        <f t="array" aca="1" ref="E145" ca="1">COLUMN(INDIRECT("Formular!"&amp;G145))</f>
        <v>12</v>
      </c>
      <c r="F145" s="221" t="str" cm="1">
        <f t="array" aca="1" ref="F145" ca="1">HYPERLINK("#"&amp;CELL("Address",INDIRECT("Formular!"&amp;G145)),ADDRESS(D145,E145))</f>
        <v>$L$153</v>
      </c>
      <c r="G145" s="109" t="s">
        <v>41566</v>
      </c>
      <c r="H145" s="109"/>
      <c r="I145" s="109"/>
      <c r="J145" s="137" t="s">
        <v>41567</v>
      </c>
      <c r="K145" s="137"/>
      <c r="L145" s="137"/>
      <c r="M145" s="137"/>
      <c r="N145" s="137" t="s">
        <v>41541</v>
      </c>
      <c r="O145" s="137" t="s">
        <v>41542</v>
      </c>
      <c r="P145" s="137"/>
      <c r="Q145" s="295" t="s">
        <v>38049</v>
      </c>
      <c r="R145" s="143" t="s">
        <v>34460</v>
      </c>
      <c r="S145" s="143" t="s">
        <v>34460</v>
      </c>
      <c r="T145" s="143"/>
      <c r="U145" s="143"/>
      <c r="V145" s="143"/>
      <c r="W145" s="172"/>
      <c r="X145" s="172" t="s">
        <v>34460</v>
      </c>
      <c r="Y145" s="173"/>
      <c r="Z145" s="173" t="s">
        <v>34460</v>
      </c>
      <c r="AA145" s="173"/>
      <c r="AB145" s="173"/>
      <c r="AC145" s="173" t="s">
        <v>34460</v>
      </c>
      <c r="AD145" s="173" t="s">
        <v>34460</v>
      </c>
      <c r="AE145" s="173"/>
      <c r="AF145" s="173"/>
      <c r="AG145" s="173"/>
      <c r="AH145" s="173"/>
      <c r="AI145" s="173"/>
      <c r="AJ145" s="173"/>
      <c r="AK145" s="173"/>
      <c r="AL145" s="173"/>
      <c r="AM145" s="173" t="s">
        <v>34460</v>
      </c>
      <c r="AN145" s="173"/>
      <c r="AO145" s="173"/>
      <c r="AP145" s="173"/>
      <c r="AQ145" s="173"/>
      <c r="AR145" s="173"/>
      <c r="AS145" s="173" t="s">
        <v>34460</v>
      </c>
      <c r="AT145" s="173"/>
      <c r="AU145" s="173" t="s">
        <v>34460</v>
      </c>
      <c r="AV145" s="173"/>
      <c r="AW145" s="173"/>
      <c r="AX145" s="173"/>
      <c r="AY145" s="173" t="s">
        <v>34460</v>
      </c>
      <c r="AZ145" s="173"/>
      <c r="BA145" s="137" t="s">
        <v>34460</v>
      </c>
      <c r="BB145" s="137" t="s">
        <v>34460</v>
      </c>
      <c r="BC145" s="137"/>
      <c r="BE145" s="20" cm="1">
        <f t="array" aca="1" ref="BE145" ca="1">ROW(INDIRECT("Formular!"&amp;G145))</f>
        <v>153</v>
      </c>
      <c r="BF145" s="20" cm="1">
        <f t="array" aca="1" ref="BF145" ca="1">COLUMN(INDIRECT("Formular!"&amp;G145))</f>
        <v>12</v>
      </c>
      <c r="BG145" s="20" t="str">
        <f t="shared" ca="1" si="1"/>
        <v>$L$153</v>
      </c>
      <c r="BH145" s="214" t="str" cm="1">
        <f t="array" aca="1" ref="BH145" ca="1">HYPERLINK("#"&amp;CELL("Adresse",INDIRECT("Formular!"&amp;G145)),"X")</f>
        <v>X</v>
      </c>
    </row>
    <row r="146" spans="1:60" x14ac:dyDescent="0.3">
      <c r="A146" s="105"/>
      <c r="B146" s="137">
        <v>144</v>
      </c>
      <c r="C146" s="137" t="s">
        <v>41550</v>
      </c>
      <c r="D146" s="109" cm="1">
        <f t="array" aca="1" ref="D146" ca="1">ROW(INDIRECT("Formular!"&amp;G146))</f>
        <v>153</v>
      </c>
      <c r="E146" s="109" cm="1">
        <f t="array" aca="1" ref="E146" ca="1">COLUMN(INDIRECT("Formular!"&amp;G146))</f>
        <v>13</v>
      </c>
      <c r="F146" s="221" t="str" cm="1">
        <f t="array" aca="1" ref="F146" ca="1">HYPERLINK("#"&amp;CELL("Address",INDIRECT("Formular!"&amp;G146)),ADDRESS(D146,E146))</f>
        <v>$M$153</v>
      </c>
      <c r="G146" s="109" t="s">
        <v>41568</v>
      </c>
      <c r="H146" s="109"/>
      <c r="I146" s="109"/>
      <c r="J146" s="137"/>
      <c r="K146" s="137"/>
      <c r="L146" s="137"/>
      <c r="M146" s="137"/>
      <c r="N146" s="137" t="s">
        <v>41541</v>
      </c>
      <c r="O146" s="137" t="s">
        <v>41542</v>
      </c>
      <c r="P146" s="137"/>
      <c r="Q146" s="295" t="s">
        <v>34922</v>
      </c>
      <c r="R146" s="143" t="s">
        <v>34460</v>
      </c>
      <c r="S146" s="143" t="s">
        <v>34460</v>
      </c>
      <c r="T146" s="143"/>
      <c r="U146" s="143"/>
      <c r="V146" s="143"/>
      <c r="W146" s="172"/>
      <c r="X146" s="172" t="s">
        <v>34460</v>
      </c>
      <c r="Y146" s="173"/>
      <c r="Z146" s="173" t="s">
        <v>34460</v>
      </c>
      <c r="AA146" s="173"/>
      <c r="AB146" s="173"/>
      <c r="AC146" s="173" t="s">
        <v>34460</v>
      </c>
      <c r="AD146" s="173" t="s">
        <v>34460</v>
      </c>
      <c r="AE146" s="173"/>
      <c r="AF146" s="173"/>
      <c r="AG146" s="173"/>
      <c r="AH146" s="173"/>
      <c r="AI146" s="173"/>
      <c r="AJ146" s="173"/>
      <c r="AK146" s="173"/>
      <c r="AL146" s="173"/>
      <c r="AM146" s="173" t="s">
        <v>34460</v>
      </c>
      <c r="AN146" s="173"/>
      <c r="AO146" s="173"/>
      <c r="AP146" s="173"/>
      <c r="AQ146" s="173"/>
      <c r="AR146" s="173"/>
      <c r="AS146" s="173" t="s">
        <v>34460</v>
      </c>
      <c r="AT146" s="173"/>
      <c r="AU146" s="173" t="s">
        <v>34460</v>
      </c>
      <c r="AV146" s="173"/>
      <c r="AW146" s="173"/>
      <c r="AX146" s="173"/>
      <c r="AY146" s="173" t="s">
        <v>34460</v>
      </c>
      <c r="AZ146" s="173"/>
      <c r="BA146" s="137" t="s">
        <v>34460</v>
      </c>
      <c r="BB146" s="137" t="s">
        <v>34460</v>
      </c>
      <c r="BC146" s="137"/>
      <c r="BE146" s="20" cm="1">
        <f t="array" aca="1" ref="BE146" ca="1">ROW(INDIRECT("Formular!"&amp;G146))</f>
        <v>153</v>
      </c>
      <c r="BF146" s="20" cm="1">
        <f t="array" aca="1" ref="BF146" ca="1">COLUMN(INDIRECT("Formular!"&amp;G146))</f>
        <v>13</v>
      </c>
      <c r="BG146" s="20" t="str">
        <f t="shared" ca="1" si="1"/>
        <v>$M$153</v>
      </c>
      <c r="BH146" s="214" t="str" cm="1">
        <f t="array" aca="1" ref="BH146" ca="1">HYPERLINK("#"&amp;CELL("Adresse",INDIRECT("Formular!"&amp;G146)),"X")</f>
        <v>X</v>
      </c>
    </row>
    <row r="147" spans="1:60" x14ac:dyDescent="0.3">
      <c r="A147" s="105"/>
      <c r="B147" s="137">
        <v>145</v>
      </c>
      <c r="C147" s="137" t="s">
        <v>41569</v>
      </c>
      <c r="D147" s="109" cm="1">
        <f t="array" aca="1" ref="D147" ca="1">ROW(INDIRECT("Formular!"&amp;G147))</f>
        <v>155</v>
      </c>
      <c r="E147" s="109" cm="1">
        <f t="array" aca="1" ref="E147" ca="1">COLUMN(INDIRECT("Formular!"&amp;G147))</f>
        <v>4</v>
      </c>
      <c r="F147" s="221" t="str" cm="1">
        <f t="array" aca="1" ref="F147" ca="1">HYPERLINK("#"&amp;CELL("Address",INDIRECT("Formular!"&amp;G147)),ADDRESS(D147,E147))</f>
        <v>$D$155</v>
      </c>
      <c r="G147" s="109" t="s">
        <v>41570</v>
      </c>
      <c r="H147" s="109"/>
      <c r="I147" s="109"/>
      <c r="J147" s="137"/>
      <c r="K147" s="137"/>
      <c r="L147" s="137"/>
      <c r="M147" s="137"/>
      <c r="N147" s="137" t="s">
        <v>41541</v>
      </c>
      <c r="O147" s="137" t="s">
        <v>41542</v>
      </c>
      <c r="P147" s="137"/>
      <c r="Q147" s="295" t="s">
        <v>34922</v>
      </c>
      <c r="R147" s="143" t="s">
        <v>34460</v>
      </c>
      <c r="S147" s="143" t="s">
        <v>34460</v>
      </c>
      <c r="T147" s="143"/>
      <c r="U147" s="143"/>
      <c r="V147" s="143"/>
      <c r="W147" s="172"/>
      <c r="X147" s="172" t="s">
        <v>34460</v>
      </c>
      <c r="Y147" s="173"/>
      <c r="Z147" s="173" t="s">
        <v>34460</v>
      </c>
      <c r="AA147" s="173"/>
      <c r="AB147" s="173"/>
      <c r="AC147" s="173" t="s">
        <v>34460</v>
      </c>
      <c r="AD147" s="173" t="s">
        <v>34460</v>
      </c>
      <c r="AE147" s="173"/>
      <c r="AF147" s="173"/>
      <c r="AG147" s="173"/>
      <c r="AH147" s="173"/>
      <c r="AI147" s="173"/>
      <c r="AJ147" s="173"/>
      <c r="AK147" s="173"/>
      <c r="AL147" s="173"/>
      <c r="AM147" s="173" t="s">
        <v>34460</v>
      </c>
      <c r="AN147" s="173"/>
      <c r="AO147" s="173"/>
      <c r="AP147" s="173"/>
      <c r="AQ147" s="173"/>
      <c r="AR147" s="173"/>
      <c r="AS147" s="173" t="s">
        <v>34460</v>
      </c>
      <c r="AT147" s="173"/>
      <c r="AU147" s="173" t="s">
        <v>34460</v>
      </c>
      <c r="AV147" s="173"/>
      <c r="AW147" s="173"/>
      <c r="AX147" s="173"/>
      <c r="AY147" s="173" t="s">
        <v>34460</v>
      </c>
      <c r="AZ147" s="173"/>
      <c r="BA147" s="137" t="s">
        <v>34460</v>
      </c>
      <c r="BB147" s="137" t="s">
        <v>34460</v>
      </c>
      <c r="BC147" s="137"/>
      <c r="BE147" s="20" cm="1">
        <f t="array" aca="1" ref="BE147" ca="1">ROW(INDIRECT("Formular!"&amp;G147))</f>
        <v>155</v>
      </c>
      <c r="BF147" s="20" cm="1">
        <f t="array" aca="1" ref="BF147" ca="1">COLUMN(INDIRECT("Formular!"&amp;G147))</f>
        <v>4</v>
      </c>
      <c r="BG147" s="20" t="str">
        <f t="shared" ca="1" si="1"/>
        <v>$D$155</v>
      </c>
      <c r="BH147" s="214" t="str" cm="1">
        <f t="array" aca="1" ref="BH147" ca="1">HYPERLINK("#"&amp;CELL("Adresse",INDIRECT("Formular!"&amp;G147)),"X")</f>
        <v>X</v>
      </c>
    </row>
    <row r="148" spans="1:60" x14ac:dyDescent="0.3">
      <c r="A148" s="105"/>
      <c r="B148" s="137">
        <v>146</v>
      </c>
      <c r="C148" s="137" t="s">
        <v>41571</v>
      </c>
      <c r="D148" s="109" cm="1">
        <f t="array" aca="1" ref="D148" ca="1">ROW(INDIRECT("Formular!"&amp;G148))</f>
        <v>155</v>
      </c>
      <c r="E148" s="109" cm="1">
        <f t="array" aca="1" ref="E148" ca="1">COLUMN(INDIRECT("Formular!"&amp;G148))</f>
        <v>11</v>
      </c>
      <c r="F148" s="221" t="str" cm="1">
        <f t="array" aca="1" ref="F148" ca="1">HYPERLINK("#"&amp;CELL("Address",INDIRECT("Formular!"&amp;G148)),ADDRESS(D148,E148))</f>
        <v>$K$155</v>
      </c>
      <c r="G148" s="109" t="s">
        <v>41572</v>
      </c>
      <c r="H148" s="109"/>
      <c r="I148" s="109"/>
      <c r="J148" s="137" t="s">
        <v>41573</v>
      </c>
      <c r="K148" s="137"/>
      <c r="L148" s="137"/>
      <c r="M148" s="137"/>
      <c r="N148" s="137" t="s">
        <v>41541</v>
      </c>
      <c r="O148" s="137" t="s">
        <v>41542</v>
      </c>
      <c r="P148" s="137"/>
      <c r="Q148" s="295" t="s">
        <v>34922</v>
      </c>
      <c r="R148" s="143" t="s">
        <v>34460</v>
      </c>
      <c r="S148" s="143" t="s">
        <v>34460</v>
      </c>
      <c r="T148" s="143"/>
      <c r="U148" s="143"/>
      <c r="V148" s="143"/>
      <c r="W148" s="172"/>
      <c r="X148" s="172" t="s">
        <v>34460</v>
      </c>
      <c r="Y148" s="173"/>
      <c r="Z148" s="173" t="s">
        <v>34460</v>
      </c>
      <c r="AA148" s="173"/>
      <c r="AB148" s="173"/>
      <c r="AC148" s="173" t="s">
        <v>34460</v>
      </c>
      <c r="AD148" s="173" t="s">
        <v>34460</v>
      </c>
      <c r="AE148" s="173"/>
      <c r="AF148" s="173"/>
      <c r="AG148" s="173"/>
      <c r="AH148" s="173"/>
      <c r="AI148" s="173"/>
      <c r="AJ148" s="173"/>
      <c r="AK148" s="173"/>
      <c r="AL148" s="173"/>
      <c r="AM148" s="173" t="s">
        <v>34460</v>
      </c>
      <c r="AN148" s="173"/>
      <c r="AO148" s="173"/>
      <c r="AP148" s="173"/>
      <c r="AQ148" s="173"/>
      <c r="AR148" s="173"/>
      <c r="AS148" s="173" t="s">
        <v>34460</v>
      </c>
      <c r="AT148" s="173"/>
      <c r="AU148" s="173" t="s">
        <v>34460</v>
      </c>
      <c r="AV148" s="173"/>
      <c r="AW148" s="173"/>
      <c r="AX148" s="173"/>
      <c r="AY148" s="173" t="s">
        <v>34460</v>
      </c>
      <c r="AZ148" s="173"/>
      <c r="BA148" s="137" t="s">
        <v>34460</v>
      </c>
      <c r="BB148" s="137" t="s">
        <v>34460</v>
      </c>
      <c r="BC148" s="137"/>
      <c r="BE148" s="20" cm="1">
        <f t="array" aca="1" ref="BE148" ca="1">ROW(INDIRECT("Formular!"&amp;G148))</f>
        <v>155</v>
      </c>
      <c r="BF148" s="20" cm="1">
        <f t="array" aca="1" ref="BF148" ca="1">COLUMN(INDIRECT("Formular!"&amp;G148))</f>
        <v>11</v>
      </c>
      <c r="BG148" s="20" t="str">
        <f t="shared" ca="1" si="1"/>
        <v>$K$155</v>
      </c>
      <c r="BH148" s="214" t="str" cm="1">
        <f t="array" aca="1" ref="BH148" ca="1">HYPERLINK("#"&amp;CELL("Adresse",INDIRECT("Formular!"&amp;G148)),"X")</f>
        <v>X</v>
      </c>
    </row>
    <row r="149" spans="1:60" x14ac:dyDescent="0.3">
      <c r="A149" s="105"/>
      <c r="B149" s="137">
        <v>147</v>
      </c>
      <c r="C149" s="137" t="s">
        <v>41552</v>
      </c>
      <c r="D149" s="109" cm="1">
        <f t="array" aca="1" ref="D149" ca="1">ROW(INDIRECT("Formular!"&amp;G149))</f>
        <v>157</v>
      </c>
      <c r="E149" s="109" cm="1">
        <f t="array" aca="1" ref="E149" ca="1">COLUMN(INDIRECT("Formular!"&amp;G149))</f>
        <v>4</v>
      </c>
      <c r="F149" s="221" t="str" cm="1">
        <f t="array" aca="1" ref="F149" ca="1">HYPERLINK("#"&amp;CELL("Address",INDIRECT("Formular!"&amp;G149)),ADDRESS(D149,E149))</f>
        <v>$D$157</v>
      </c>
      <c r="G149" s="109" t="s">
        <v>41574</v>
      </c>
      <c r="H149" s="109"/>
      <c r="I149" s="235" t="s">
        <v>41554</v>
      </c>
      <c r="J149" s="137"/>
      <c r="K149" s="137"/>
      <c r="L149" s="137"/>
      <c r="M149" s="137"/>
      <c r="N149" s="137" t="s">
        <v>41541</v>
      </c>
      <c r="O149" s="137" t="s">
        <v>41542</v>
      </c>
      <c r="P149" s="137"/>
      <c r="Q149" s="295" t="s">
        <v>34922</v>
      </c>
      <c r="R149" s="143" t="s">
        <v>34460</v>
      </c>
      <c r="S149" s="143" t="s">
        <v>34460</v>
      </c>
      <c r="T149" s="143"/>
      <c r="U149" s="143"/>
      <c r="V149" s="143"/>
      <c r="W149" s="172"/>
      <c r="X149" s="172" t="s">
        <v>34460</v>
      </c>
      <c r="Y149" s="173"/>
      <c r="Z149" s="173" t="s">
        <v>34460</v>
      </c>
      <c r="AA149" s="173"/>
      <c r="AB149" s="173"/>
      <c r="AC149" s="173" t="s">
        <v>34460</v>
      </c>
      <c r="AD149" s="173" t="s">
        <v>34460</v>
      </c>
      <c r="AE149" s="173"/>
      <c r="AF149" s="173"/>
      <c r="AG149" s="173"/>
      <c r="AH149" s="173"/>
      <c r="AI149" s="173"/>
      <c r="AJ149" s="173"/>
      <c r="AK149" s="173"/>
      <c r="AL149" s="173"/>
      <c r="AM149" s="173" t="s">
        <v>34460</v>
      </c>
      <c r="AN149" s="173"/>
      <c r="AO149" s="173"/>
      <c r="AP149" s="173"/>
      <c r="AQ149" s="173"/>
      <c r="AR149" s="173"/>
      <c r="AS149" s="173"/>
      <c r="AT149" s="173"/>
      <c r="AU149" s="173" t="s">
        <v>34460</v>
      </c>
      <c r="AV149" s="173"/>
      <c r="AW149" s="173"/>
      <c r="AX149" s="173"/>
      <c r="AY149" s="173" t="s">
        <v>34460</v>
      </c>
      <c r="AZ149" s="173"/>
      <c r="BA149" s="137" t="s">
        <v>34460</v>
      </c>
      <c r="BB149" s="137" t="s">
        <v>34460</v>
      </c>
      <c r="BC149" s="137"/>
      <c r="BE149" s="20" cm="1">
        <f t="array" aca="1" ref="BE149" ca="1">ROW(INDIRECT("Formular!"&amp;G149))</f>
        <v>157</v>
      </c>
      <c r="BF149" s="20" cm="1">
        <f t="array" aca="1" ref="BF149" ca="1">COLUMN(INDIRECT("Formular!"&amp;G149))</f>
        <v>4</v>
      </c>
      <c r="BG149" s="20" t="str">
        <f t="shared" ca="1" si="1"/>
        <v>$D$157</v>
      </c>
      <c r="BH149" s="214" t="str" cm="1">
        <f t="array" aca="1" ref="BH149" ca="1">HYPERLINK("#"&amp;CELL("Adresse",INDIRECT("Formular!"&amp;G149)),"X")</f>
        <v>X</v>
      </c>
    </row>
    <row r="150" spans="1:60" x14ac:dyDescent="0.3">
      <c r="A150" s="105"/>
      <c r="B150" s="137">
        <v>148</v>
      </c>
      <c r="C150" s="137" t="s">
        <v>41575</v>
      </c>
      <c r="D150" s="109" cm="1">
        <f t="array" aca="1" ref="D150" ca="1">ROW(INDIRECT("Formular!"&amp;G150))</f>
        <v>157</v>
      </c>
      <c r="E150" s="109" cm="1">
        <f t="array" aca="1" ref="E150" ca="1">COLUMN(INDIRECT("Formular!"&amp;G150))</f>
        <v>5</v>
      </c>
      <c r="F150" s="221" t="str" cm="1">
        <f t="array" aca="1" ref="F150" ca="1">HYPERLINK("#"&amp;CELL("Address",INDIRECT("Formular!"&amp;G150)),ADDRESS(D150,E150))</f>
        <v>$E$157</v>
      </c>
      <c r="G150" s="109" t="s">
        <v>41576</v>
      </c>
      <c r="H150" s="109"/>
      <c r="I150" s="109"/>
      <c r="J150" s="137" t="s">
        <v>41577</v>
      </c>
      <c r="K150" s="137"/>
      <c r="L150" s="137"/>
      <c r="M150" s="137"/>
      <c r="N150" s="137" t="s">
        <v>41541</v>
      </c>
      <c r="O150" s="137" t="s">
        <v>41542</v>
      </c>
      <c r="P150" s="137" t="s">
        <v>41556</v>
      </c>
      <c r="Q150" s="295" t="s">
        <v>34922</v>
      </c>
      <c r="R150" s="143" t="s">
        <v>34460</v>
      </c>
      <c r="S150" s="143" t="s">
        <v>34460</v>
      </c>
      <c r="T150" s="143"/>
      <c r="U150" s="143"/>
      <c r="V150" s="143"/>
      <c r="W150" s="172"/>
      <c r="X150" s="172" t="s">
        <v>34460</v>
      </c>
      <c r="Y150" s="173"/>
      <c r="Z150" s="173" t="s">
        <v>34460</v>
      </c>
      <c r="AA150" s="173"/>
      <c r="AB150" s="173"/>
      <c r="AC150" s="173" t="s">
        <v>34460</v>
      </c>
      <c r="AD150" s="173" t="s">
        <v>34460</v>
      </c>
      <c r="AE150" s="173"/>
      <c r="AF150" s="173"/>
      <c r="AG150" s="173"/>
      <c r="AH150" s="173"/>
      <c r="AI150" s="173"/>
      <c r="AJ150" s="173"/>
      <c r="AK150" s="173"/>
      <c r="AL150" s="173"/>
      <c r="AM150" s="173" t="s">
        <v>34460</v>
      </c>
      <c r="AN150" s="173"/>
      <c r="AO150" s="173"/>
      <c r="AP150" s="173"/>
      <c r="AQ150" s="173"/>
      <c r="AR150" s="173"/>
      <c r="AS150" s="173"/>
      <c r="AT150" s="173"/>
      <c r="AU150" s="173" t="s">
        <v>34460</v>
      </c>
      <c r="AV150" s="173"/>
      <c r="AW150" s="173"/>
      <c r="AX150" s="173"/>
      <c r="AY150" s="173" t="s">
        <v>34460</v>
      </c>
      <c r="AZ150" s="173"/>
      <c r="BA150" s="137" t="s">
        <v>34460</v>
      </c>
      <c r="BB150" s="137" t="s">
        <v>34460</v>
      </c>
      <c r="BC150" s="137"/>
      <c r="BE150" s="20" cm="1">
        <f t="array" aca="1" ref="BE150" ca="1">ROW(INDIRECT("Formular!"&amp;G150))</f>
        <v>157</v>
      </c>
      <c r="BF150" s="20" cm="1">
        <f t="array" aca="1" ref="BF150" ca="1">COLUMN(INDIRECT("Formular!"&amp;G150))</f>
        <v>5</v>
      </c>
      <c r="BG150" s="20" t="str">
        <f t="shared" ca="1" si="1"/>
        <v>$E$157</v>
      </c>
      <c r="BH150" s="214" t="str" cm="1">
        <f t="array" aca="1" ref="BH150" ca="1">HYPERLINK("#"&amp;CELL("Adresse",INDIRECT("Formular!"&amp;G150)),"X")</f>
        <v>X</v>
      </c>
    </row>
    <row r="151" spans="1:60" x14ac:dyDescent="0.3">
      <c r="A151" s="105"/>
      <c r="B151" s="137">
        <v>149</v>
      </c>
      <c r="C151" s="137" t="s">
        <v>41545</v>
      </c>
      <c r="D151" s="109" cm="1">
        <f t="array" aca="1" ref="D151" ca="1">ROW(INDIRECT("Formular!"&amp;G151))</f>
        <v>157</v>
      </c>
      <c r="E151" s="109" cm="1">
        <f t="array" aca="1" ref="E151" ca="1">COLUMN(INDIRECT("Formular!"&amp;G151))</f>
        <v>11</v>
      </c>
      <c r="F151" s="221" t="str" cm="1">
        <f t="array" aca="1" ref="F151" ca="1">HYPERLINK("#"&amp;CELL("Address",INDIRECT("Formular!"&amp;G151)),ADDRESS(D151,E151))</f>
        <v>$K$157</v>
      </c>
      <c r="G151" s="109" t="s">
        <v>41578</v>
      </c>
      <c r="H151" s="105"/>
      <c r="I151" s="235" t="s">
        <v>41405</v>
      </c>
      <c r="J151" s="105"/>
      <c r="K151" s="105"/>
      <c r="L151" s="105"/>
      <c r="M151" s="105"/>
      <c r="N151" s="137" t="s">
        <v>41541</v>
      </c>
      <c r="O151" s="137" t="s">
        <v>41542</v>
      </c>
      <c r="P151" s="106"/>
      <c r="Q151" s="295" t="s">
        <v>34922</v>
      </c>
      <c r="R151" s="143" t="s">
        <v>34460</v>
      </c>
      <c r="S151" s="143" t="s">
        <v>34460</v>
      </c>
      <c r="T151" s="143"/>
      <c r="U151" s="143"/>
      <c r="V151" s="143"/>
      <c r="W151" s="172"/>
      <c r="X151" s="172" t="s">
        <v>34460</v>
      </c>
      <c r="Y151" s="173"/>
      <c r="Z151" s="173" t="s">
        <v>34460</v>
      </c>
      <c r="AA151" s="173"/>
      <c r="AB151" s="173"/>
      <c r="AC151" s="173" t="s">
        <v>34460</v>
      </c>
      <c r="AD151" s="173" t="s">
        <v>34460</v>
      </c>
      <c r="AE151" s="173"/>
      <c r="AF151" s="173"/>
      <c r="AG151" s="173"/>
      <c r="AH151" s="173"/>
      <c r="AI151" s="173"/>
      <c r="AJ151" s="173"/>
      <c r="AK151" s="173"/>
      <c r="AL151" s="173"/>
      <c r="AM151" s="173" t="s">
        <v>34460</v>
      </c>
      <c r="AN151" s="173"/>
      <c r="AO151" s="173"/>
      <c r="AP151" s="173"/>
      <c r="AQ151" s="173"/>
      <c r="AR151" s="173"/>
      <c r="AS151" s="173"/>
      <c r="AT151" s="173"/>
      <c r="AU151" s="173" t="s">
        <v>34460</v>
      </c>
      <c r="AV151" s="173"/>
      <c r="AW151" s="173"/>
      <c r="AX151" s="173"/>
      <c r="AY151" s="173" t="s">
        <v>34460</v>
      </c>
      <c r="AZ151" s="173"/>
      <c r="BA151" s="137" t="s">
        <v>34460</v>
      </c>
      <c r="BB151" s="137" t="s">
        <v>34460</v>
      </c>
      <c r="BC151" s="137"/>
      <c r="BE151" s="20" cm="1">
        <f t="array" aca="1" ref="BE151" ca="1">ROW(INDIRECT("Formular!"&amp;G151))</f>
        <v>157</v>
      </c>
      <c r="BF151" s="20" cm="1">
        <f t="array" aca="1" ref="BF151" ca="1">COLUMN(INDIRECT("Formular!"&amp;G151))</f>
        <v>11</v>
      </c>
      <c r="BG151" s="20" t="str">
        <f t="shared" ca="1" si="1"/>
        <v>$K$157</v>
      </c>
      <c r="BH151" s="214" t="str" cm="1">
        <f t="array" aca="1" ref="BH151" ca="1">HYPERLINK("#"&amp;CELL("Adresse",INDIRECT("Formular!"&amp;G151)),"X")</f>
        <v>X</v>
      </c>
    </row>
    <row r="152" spans="1:60" x14ac:dyDescent="0.3">
      <c r="A152" s="105"/>
      <c r="B152" s="137">
        <v>150</v>
      </c>
      <c r="C152" s="137" t="s">
        <v>41547</v>
      </c>
      <c r="D152" s="109" cm="1">
        <f t="array" aca="1" ref="D152" ca="1">ROW(INDIRECT("Formular!"&amp;G152))</f>
        <v>157</v>
      </c>
      <c r="E152" s="109" cm="1">
        <f t="array" aca="1" ref="E152" ca="1">COLUMN(INDIRECT("Formular!"&amp;G152))</f>
        <v>12</v>
      </c>
      <c r="F152" s="221" t="str" cm="1">
        <f t="array" aca="1" ref="F152" ca="1">HYPERLINK("#"&amp;CELL("Address",INDIRECT("Formular!"&amp;G152)),ADDRESS(D152,E152))</f>
        <v>$L$157</v>
      </c>
      <c r="G152" s="109" t="s">
        <v>41579</v>
      </c>
      <c r="H152" s="109"/>
      <c r="I152" s="109"/>
      <c r="J152" s="137" t="s">
        <v>41580</v>
      </c>
      <c r="K152" s="137"/>
      <c r="L152" s="137"/>
      <c r="M152" s="137"/>
      <c r="N152" s="137" t="s">
        <v>41541</v>
      </c>
      <c r="O152" s="137" t="s">
        <v>41542</v>
      </c>
      <c r="P152" s="137"/>
      <c r="Q152" s="295" t="s">
        <v>38049</v>
      </c>
      <c r="R152" s="143" t="s">
        <v>34460</v>
      </c>
      <c r="S152" s="143" t="s">
        <v>34460</v>
      </c>
      <c r="T152" s="143"/>
      <c r="U152" s="143"/>
      <c r="V152" s="143"/>
      <c r="W152" s="172"/>
      <c r="X152" s="172" t="s">
        <v>34460</v>
      </c>
      <c r="Y152" s="173"/>
      <c r="Z152" s="173" t="s">
        <v>34460</v>
      </c>
      <c r="AA152" s="173"/>
      <c r="AB152" s="173"/>
      <c r="AC152" s="173" t="s">
        <v>34460</v>
      </c>
      <c r="AD152" s="173" t="s">
        <v>34460</v>
      </c>
      <c r="AE152" s="173"/>
      <c r="AF152" s="173"/>
      <c r="AG152" s="173"/>
      <c r="AH152" s="173"/>
      <c r="AI152" s="173"/>
      <c r="AJ152" s="173"/>
      <c r="AK152" s="173"/>
      <c r="AL152" s="173"/>
      <c r="AM152" s="173" t="s">
        <v>34460</v>
      </c>
      <c r="AN152" s="173"/>
      <c r="AO152" s="173"/>
      <c r="AP152" s="173"/>
      <c r="AQ152" s="173"/>
      <c r="AR152" s="173"/>
      <c r="AS152" s="173"/>
      <c r="AT152" s="173"/>
      <c r="AU152" s="173" t="s">
        <v>34460</v>
      </c>
      <c r="AV152" s="173"/>
      <c r="AW152" s="173"/>
      <c r="AX152" s="173"/>
      <c r="AY152" s="173" t="s">
        <v>34460</v>
      </c>
      <c r="AZ152" s="173"/>
      <c r="BA152" s="137" t="s">
        <v>34460</v>
      </c>
      <c r="BB152" s="137" t="s">
        <v>34460</v>
      </c>
      <c r="BC152" s="137"/>
      <c r="BE152" s="20" cm="1">
        <f t="array" aca="1" ref="BE152" ca="1">ROW(INDIRECT("Formular!"&amp;G152))</f>
        <v>157</v>
      </c>
      <c r="BF152" s="20" cm="1">
        <f t="array" aca="1" ref="BF152" ca="1">COLUMN(INDIRECT("Formular!"&amp;G152))</f>
        <v>12</v>
      </c>
      <c r="BG152" s="20" t="str">
        <f t="shared" ca="1" si="1"/>
        <v>$L$157</v>
      </c>
      <c r="BH152" s="214" t="str" cm="1">
        <f t="array" aca="1" ref="BH152" ca="1">HYPERLINK("#"&amp;CELL("Adresse",INDIRECT("Formular!"&amp;G152)),"X")</f>
        <v>X</v>
      </c>
    </row>
    <row r="153" spans="1:60" x14ac:dyDescent="0.3">
      <c r="A153" s="105"/>
      <c r="B153" s="137">
        <v>151</v>
      </c>
      <c r="C153" s="137" t="s">
        <v>41550</v>
      </c>
      <c r="D153" s="109" cm="1">
        <f t="array" aca="1" ref="D153" ca="1">ROW(INDIRECT("Formular!"&amp;G153))</f>
        <v>157</v>
      </c>
      <c r="E153" s="109" cm="1">
        <f t="array" aca="1" ref="E153" ca="1">COLUMN(INDIRECT("Formular!"&amp;G153))</f>
        <v>13</v>
      </c>
      <c r="F153" s="221" t="str" cm="1">
        <f t="array" aca="1" ref="F153" ca="1">HYPERLINK("#"&amp;CELL("Address",INDIRECT("Formular!"&amp;G153)),ADDRESS(D153,E153))</f>
        <v>$M$157</v>
      </c>
      <c r="G153" s="109" t="s">
        <v>41581</v>
      </c>
      <c r="H153" s="105"/>
      <c r="I153" s="109"/>
      <c r="J153" s="105"/>
      <c r="K153" s="105"/>
      <c r="L153" s="105"/>
      <c r="M153" s="105"/>
      <c r="N153" s="137" t="s">
        <v>41541</v>
      </c>
      <c r="O153" s="137" t="s">
        <v>41542</v>
      </c>
      <c r="P153" s="106"/>
      <c r="Q153" s="295" t="s">
        <v>34922</v>
      </c>
      <c r="R153" s="143" t="s">
        <v>34460</v>
      </c>
      <c r="S153" s="143" t="s">
        <v>34460</v>
      </c>
      <c r="T153" s="143"/>
      <c r="U153" s="143"/>
      <c r="V153" s="143"/>
      <c r="W153" s="172"/>
      <c r="X153" s="172" t="s">
        <v>34460</v>
      </c>
      <c r="Y153" s="173"/>
      <c r="Z153" s="173" t="s">
        <v>34460</v>
      </c>
      <c r="AA153" s="173"/>
      <c r="AB153" s="173"/>
      <c r="AC153" s="173" t="s">
        <v>34460</v>
      </c>
      <c r="AD153" s="173" t="s">
        <v>34460</v>
      </c>
      <c r="AE153" s="173"/>
      <c r="AF153" s="173"/>
      <c r="AG153" s="173"/>
      <c r="AH153" s="173"/>
      <c r="AI153" s="173"/>
      <c r="AJ153" s="173"/>
      <c r="AK153" s="173"/>
      <c r="AL153" s="173"/>
      <c r="AM153" s="173" t="s">
        <v>34460</v>
      </c>
      <c r="AN153" s="173"/>
      <c r="AO153" s="173"/>
      <c r="AP153" s="173"/>
      <c r="AQ153" s="173"/>
      <c r="AR153" s="173"/>
      <c r="AS153" s="173"/>
      <c r="AT153" s="173"/>
      <c r="AU153" s="173" t="s">
        <v>34460</v>
      </c>
      <c r="AV153" s="173"/>
      <c r="AW153" s="173"/>
      <c r="AX153" s="173"/>
      <c r="AY153" s="173" t="s">
        <v>34460</v>
      </c>
      <c r="AZ153" s="173"/>
      <c r="BA153" s="137" t="s">
        <v>34460</v>
      </c>
      <c r="BB153" s="137" t="s">
        <v>34460</v>
      </c>
      <c r="BC153" s="137"/>
      <c r="BE153" s="20" cm="1">
        <f t="array" aca="1" ref="BE153" ca="1">ROW(INDIRECT("Formular!"&amp;G153))</f>
        <v>157</v>
      </c>
      <c r="BF153" s="20" cm="1">
        <f t="array" aca="1" ref="BF153" ca="1">COLUMN(INDIRECT("Formular!"&amp;G153))</f>
        <v>13</v>
      </c>
      <c r="BG153" s="20" t="str">
        <f t="shared" ca="1" si="1"/>
        <v>$M$157</v>
      </c>
      <c r="BH153" s="214" t="str" cm="1">
        <f t="array" aca="1" ref="BH153" ca="1">HYPERLINK("#"&amp;CELL("Adresse",INDIRECT("Formular!"&amp;G153)),"X")</f>
        <v>X</v>
      </c>
    </row>
    <row r="154" spans="1:60" x14ac:dyDescent="0.3">
      <c r="A154" s="105"/>
      <c r="B154" s="137">
        <v>152</v>
      </c>
      <c r="C154" s="137" t="s">
        <v>41582</v>
      </c>
      <c r="D154" s="109" cm="1">
        <f t="array" aca="1" ref="D154" ca="1">ROW(INDIRECT("Formular!"&amp;G154))</f>
        <v>157</v>
      </c>
      <c r="E154" s="109" cm="1">
        <f t="array" aca="1" ref="E154" ca="1">COLUMN(INDIRECT("Formular!"&amp;G154))</f>
        <v>17</v>
      </c>
      <c r="F154" s="221" t="str" cm="1">
        <f t="array" aca="1" ref="F154" ca="1">HYPERLINK("#"&amp;CELL("Address",INDIRECT("Formular!"&amp;G154)),ADDRESS(D154,E154))</f>
        <v>$Q$157</v>
      </c>
      <c r="G154" s="109" t="s">
        <v>41583</v>
      </c>
      <c r="H154" s="109"/>
      <c r="I154" s="109"/>
      <c r="J154" s="137" t="s">
        <v>41584</v>
      </c>
      <c r="K154" s="137"/>
      <c r="L154" s="137"/>
      <c r="M154" s="137"/>
      <c r="N154" s="137" t="s">
        <v>41541</v>
      </c>
      <c r="O154" s="137" t="s">
        <v>41542</v>
      </c>
      <c r="P154" s="137"/>
      <c r="Q154" s="295" t="s">
        <v>34922</v>
      </c>
      <c r="R154" s="143" t="s">
        <v>34460</v>
      </c>
      <c r="S154" s="143" t="s">
        <v>34460</v>
      </c>
      <c r="T154" s="143"/>
      <c r="U154" s="143"/>
      <c r="V154" s="143"/>
      <c r="W154" s="172"/>
      <c r="X154" s="172" t="s">
        <v>34460</v>
      </c>
      <c r="Y154" s="173"/>
      <c r="Z154" s="173" t="s">
        <v>34460</v>
      </c>
      <c r="AA154" s="173"/>
      <c r="AB154" s="173"/>
      <c r="AC154" s="173" t="s">
        <v>34460</v>
      </c>
      <c r="AD154" s="173" t="s">
        <v>34460</v>
      </c>
      <c r="AE154" s="173"/>
      <c r="AF154" s="173"/>
      <c r="AG154" s="173"/>
      <c r="AH154" s="173"/>
      <c r="AI154" s="173"/>
      <c r="AJ154" s="173"/>
      <c r="AK154" s="173"/>
      <c r="AL154" s="173"/>
      <c r="AM154" s="173" t="s">
        <v>34460</v>
      </c>
      <c r="AN154" s="173"/>
      <c r="AO154" s="173"/>
      <c r="AP154" s="173"/>
      <c r="AQ154" s="173"/>
      <c r="AR154" s="173"/>
      <c r="AS154" s="173"/>
      <c r="AT154" s="173"/>
      <c r="AU154" s="173" t="s">
        <v>34460</v>
      </c>
      <c r="AV154" s="173"/>
      <c r="AW154" s="173"/>
      <c r="AX154" s="173"/>
      <c r="AY154" s="173" t="s">
        <v>34460</v>
      </c>
      <c r="AZ154" s="173"/>
      <c r="BA154" s="137" t="s">
        <v>34460</v>
      </c>
      <c r="BB154" s="137" t="s">
        <v>34460</v>
      </c>
      <c r="BC154" s="137"/>
      <c r="BE154" s="20" cm="1">
        <f t="array" aca="1" ref="BE154" ca="1">ROW(INDIRECT("Formular!"&amp;G154))</f>
        <v>157</v>
      </c>
      <c r="BF154" s="20" cm="1">
        <f t="array" aca="1" ref="BF154" ca="1">COLUMN(INDIRECT("Formular!"&amp;G154))</f>
        <v>17</v>
      </c>
      <c r="BG154" s="20" t="str">
        <f t="shared" ca="1" si="1"/>
        <v>$Q$157</v>
      </c>
      <c r="BH154" s="214" t="str" cm="1">
        <f t="array" aca="1" ref="BH154" ca="1">HYPERLINK("#"&amp;CELL("Adresse",INDIRECT("Formular!"&amp;G154)),"X")</f>
        <v>X</v>
      </c>
    </row>
    <row r="155" spans="1:60" x14ac:dyDescent="0.3">
      <c r="A155" s="105"/>
      <c r="B155" s="137">
        <v>153</v>
      </c>
      <c r="C155" s="137" t="s">
        <v>41585</v>
      </c>
      <c r="D155" s="109" cm="1">
        <f t="array" aca="1" ref="D155" ca="1">ROW(INDIRECT("Formular!"&amp;G155))</f>
        <v>160</v>
      </c>
      <c r="E155" s="109" cm="1">
        <f t="array" aca="1" ref="E155" ca="1">COLUMN(INDIRECT("Formular!"&amp;G155))</f>
        <v>2</v>
      </c>
      <c r="F155" s="221" t="str" cm="1">
        <f t="array" aca="1" ref="F155" ca="1">HYPERLINK("#"&amp;CELL("Address",INDIRECT("Formular!"&amp;G155)),ADDRESS(D155,E155))</f>
        <v>$B$160</v>
      </c>
      <c r="G155" s="109" t="s">
        <v>41586</v>
      </c>
      <c r="H155" s="109" t="s">
        <v>41466</v>
      </c>
      <c r="I155" s="109"/>
      <c r="J155" s="137" t="s">
        <v>41587</v>
      </c>
      <c r="K155" s="137"/>
      <c r="L155" s="137"/>
      <c r="M155" s="137"/>
      <c r="N155" s="137" t="s">
        <v>41541</v>
      </c>
      <c r="O155" s="137" t="s">
        <v>41542</v>
      </c>
      <c r="P155" s="137" t="s">
        <v>41379</v>
      </c>
      <c r="Q155" s="295" t="s">
        <v>34922</v>
      </c>
      <c r="R155" s="143" t="s">
        <v>34460</v>
      </c>
      <c r="S155" s="143" t="s">
        <v>34460</v>
      </c>
      <c r="T155" s="143"/>
      <c r="U155" s="143"/>
      <c r="V155" s="143"/>
      <c r="W155" s="172"/>
      <c r="X155" s="172" t="s">
        <v>34460</v>
      </c>
      <c r="Y155" s="173"/>
      <c r="Z155" s="173" t="s">
        <v>34460</v>
      </c>
      <c r="AA155" s="173"/>
      <c r="AB155" s="173"/>
      <c r="AC155" s="173" t="s">
        <v>34460</v>
      </c>
      <c r="AD155" s="173" t="s">
        <v>34460</v>
      </c>
      <c r="AE155" s="173"/>
      <c r="AF155" s="173"/>
      <c r="AG155" s="173"/>
      <c r="AH155" s="173"/>
      <c r="AI155" s="173"/>
      <c r="AJ155" s="173"/>
      <c r="AK155" s="173"/>
      <c r="AL155" s="173"/>
      <c r="AM155" s="173" t="s">
        <v>34460</v>
      </c>
      <c r="AN155" s="173"/>
      <c r="AO155" s="173"/>
      <c r="AP155" s="173"/>
      <c r="AQ155" s="173"/>
      <c r="AR155" s="173"/>
      <c r="AS155" s="173"/>
      <c r="AT155" s="173"/>
      <c r="AU155" s="173" t="s">
        <v>34460</v>
      </c>
      <c r="AV155" s="173"/>
      <c r="AW155" s="173"/>
      <c r="AX155" s="173"/>
      <c r="AY155" s="173" t="s">
        <v>34460</v>
      </c>
      <c r="AZ155" s="173"/>
      <c r="BA155" s="137" t="s">
        <v>34460</v>
      </c>
      <c r="BB155" s="137" t="s">
        <v>34460</v>
      </c>
      <c r="BC155" s="137"/>
      <c r="BE155" s="20" cm="1">
        <f t="array" aca="1" ref="BE155" ca="1">ROW(INDIRECT("Formular!"&amp;G155))</f>
        <v>160</v>
      </c>
      <c r="BF155" s="20" cm="1">
        <f t="array" aca="1" ref="BF155" ca="1">COLUMN(INDIRECT("Formular!"&amp;G155))</f>
        <v>2</v>
      </c>
      <c r="BG155" s="20" t="str">
        <f t="shared" ca="1" si="1"/>
        <v>$B$160</v>
      </c>
      <c r="BH155" s="214" t="str" cm="1">
        <f t="array" aca="1" ref="BH155" ca="1">HYPERLINK("#"&amp;CELL("Adresse",INDIRECT("Formular!"&amp;G155)),"X")</f>
        <v>X</v>
      </c>
    </row>
    <row r="156" spans="1:60" x14ac:dyDescent="0.3">
      <c r="A156" s="105"/>
      <c r="B156" s="137">
        <v>154</v>
      </c>
      <c r="C156" s="137" t="s">
        <v>41588</v>
      </c>
      <c r="D156" s="109" cm="1">
        <f t="array" aca="1" ref="D156" ca="1">ROW(INDIRECT("Formular!"&amp;G156))</f>
        <v>160</v>
      </c>
      <c r="E156" s="109" cm="1">
        <f t="array" aca="1" ref="E156" ca="1">COLUMN(INDIRECT("Formular!"&amp;G156))</f>
        <v>6</v>
      </c>
      <c r="F156" s="221" t="str" cm="1">
        <f t="array" aca="1" ref="F156" ca="1">HYPERLINK("#"&amp;CELL("Address",INDIRECT("Formular!"&amp;G156)),ADDRESS(D156,E156))</f>
        <v>$F$160</v>
      </c>
      <c r="G156" s="109" t="s">
        <v>41589</v>
      </c>
      <c r="H156" s="109"/>
      <c r="I156" s="109"/>
      <c r="J156" s="137" t="s">
        <v>41590</v>
      </c>
      <c r="K156" s="137"/>
      <c r="L156" s="137"/>
      <c r="M156" s="137"/>
      <c r="N156" s="137" t="s">
        <v>41541</v>
      </c>
      <c r="O156" s="137" t="s">
        <v>41542</v>
      </c>
      <c r="P156" s="137" t="s">
        <v>41556</v>
      </c>
      <c r="Q156" s="295" t="s">
        <v>34922</v>
      </c>
      <c r="R156" s="143" t="s">
        <v>34460</v>
      </c>
      <c r="S156" s="143" t="s">
        <v>34460</v>
      </c>
      <c r="T156" s="143"/>
      <c r="U156" s="143"/>
      <c r="V156" s="143"/>
      <c r="W156" s="172"/>
      <c r="X156" s="172" t="s">
        <v>34460</v>
      </c>
      <c r="Y156" s="173"/>
      <c r="Z156" s="173" t="s">
        <v>34460</v>
      </c>
      <c r="AA156" s="173"/>
      <c r="AB156" s="173"/>
      <c r="AC156" s="173" t="s">
        <v>34460</v>
      </c>
      <c r="AD156" s="173" t="s">
        <v>34460</v>
      </c>
      <c r="AE156" s="173"/>
      <c r="AF156" s="173"/>
      <c r="AG156" s="173"/>
      <c r="AH156" s="173"/>
      <c r="AI156" s="173"/>
      <c r="AJ156" s="173"/>
      <c r="AK156" s="173"/>
      <c r="AL156" s="173"/>
      <c r="AM156" s="173" t="s">
        <v>34460</v>
      </c>
      <c r="AN156" s="173"/>
      <c r="AO156" s="173"/>
      <c r="AP156" s="173"/>
      <c r="AQ156" s="173"/>
      <c r="AR156" s="173"/>
      <c r="AS156" s="173"/>
      <c r="AT156" s="173"/>
      <c r="AU156" s="173" t="s">
        <v>34460</v>
      </c>
      <c r="AV156" s="173"/>
      <c r="AW156" s="173"/>
      <c r="AX156" s="173"/>
      <c r="AY156" s="173" t="s">
        <v>34460</v>
      </c>
      <c r="AZ156" s="173"/>
      <c r="BA156" s="137" t="s">
        <v>34460</v>
      </c>
      <c r="BB156" s="137" t="s">
        <v>34460</v>
      </c>
      <c r="BC156" s="137"/>
      <c r="BE156" s="20" cm="1">
        <f t="array" aca="1" ref="BE156" ca="1">ROW(INDIRECT("Formular!"&amp;G156))</f>
        <v>160</v>
      </c>
      <c r="BF156" s="20" cm="1">
        <f t="array" aca="1" ref="BF156" ca="1">COLUMN(INDIRECT("Formular!"&amp;G156))</f>
        <v>6</v>
      </c>
      <c r="BG156" s="20" t="str">
        <f t="shared" ca="1" si="1"/>
        <v>$F$160</v>
      </c>
      <c r="BH156" s="214" t="str" cm="1">
        <f t="array" aca="1" ref="BH156" ca="1">HYPERLINK("#"&amp;CELL("Adresse",INDIRECT("Formular!"&amp;G156)),"X")</f>
        <v>X</v>
      </c>
    </row>
    <row r="157" spans="1:60" x14ac:dyDescent="0.3">
      <c r="A157" s="105"/>
      <c r="B157" s="137">
        <v>155</v>
      </c>
      <c r="C157" s="137" t="s">
        <v>41545</v>
      </c>
      <c r="D157" s="109" cm="1">
        <f t="array" aca="1" ref="D157" ca="1">ROW(INDIRECT("Formular!"&amp;G157))</f>
        <v>160</v>
      </c>
      <c r="E157" s="109" cm="1">
        <f t="array" aca="1" ref="E157" ca="1">COLUMN(INDIRECT("Formular!"&amp;G157))</f>
        <v>11</v>
      </c>
      <c r="F157" s="221" t="str" cm="1">
        <f t="array" aca="1" ref="F157" ca="1">HYPERLINK("#"&amp;CELL("Address",INDIRECT("Formular!"&amp;G157)),ADDRESS(D157,E157))</f>
        <v>$K$160</v>
      </c>
      <c r="G157" s="109" t="s">
        <v>41591</v>
      </c>
      <c r="H157" s="105"/>
      <c r="I157" s="235" t="s">
        <v>41405</v>
      </c>
      <c r="J157" s="105"/>
      <c r="K157" s="105"/>
      <c r="L157" s="105"/>
      <c r="M157" s="105"/>
      <c r="N157" s="137" t="s">
        <v>41541</v>
      </c>
      <c r="O157" s="137" t="s">
        <v>41542</v>
      </c>
      <c r="P157" s="106"/>
      <c r="Q157" s="295" t="s">
        <v>34922</v>
      </c>
      <c r="R157" s="143" t="s">
        <v>34460</v>
      </c>
      <c r="S157" s="143" t="s">
        <v>34460</v>
      </c>
      <c r="T157" s="143"/>
      <c r="U157" s="143"/>
      <c r="V157" s="143"/>
      <c r="W157" s="172"/>
      <c r="X157" s="172" t="s">
        <v>34460</v>
      </c>
      <c r="Y157" s="173"/>
      <c r="Z157" s="173" t="s">
        <v>34460</v>
      </c>
      <c r="AA157" s="173"/>
      <c r="AB157" s="173"/>
      <c r="AC157" s="173" t="s">
        <v>34460</v>
      </c>
      <c r="AD157" s="173" t="s">
        <v>34460</v>
      </c>
      <c r="AE157" s="173"/>
      <c r="AF157" s="173"/>
      <c r="AG157" s="173"/>
      <c r="AH157" s="173"/>
      <c r="AI157" s="173"/>
      <c r="AJ157" s="173"/>
      <c r="AK157" s="173"/>
      <c r="AL157" s="173"/>
      <c r="AM157" s="173" t="s">
        <v>34460</v>
      </c>
      <c r="AN157" s="173"/>
      <c r="AO157" s="173"/>
      <c r="AP157" s="173"/>
      <c r="AQ157" s="173"/>
      <c r="AR157" s="173"/>
      <c r="AS157" s="173"/>
      <c r="AT157" s="173"/>
      <c r="AU157" s="173" t="s">
        <v>34460</v>
      </c>
      <c r="AV157" s="173"/>
      <c r="AW157" s="173"/>
      <c r="AX157" s="173"/>
      <c r="AY157" s="173" t="s">
        <v>34460</v>
      </c>
      <c r="AZ157" s="173"/>
      <c r="BA157" s="137" t="s">
        <v>34460</v>
      </c>
      <c r="BB157" s="137" t="s">
        <v>34460</v>
      </c>
      <c r="BC157" s="137"/>
      <c r="BE157" s="20" cm="1">
        <f t="array" aca="1" ref="BE157" ca="1">ROW(INDIRECT("Formular!"&amp;G157))</f>
        <v>160</v>
      </c>
      <c r="BF157" s="20" cm="1">
        <f t="array" aca="1" ref="BF157" ca="1">COLUMN(INDIRECT("Formular!"&amp;G157))</f>
        <v>11</v>
      </c>
      <c r="BG157" s="20" t="str">
        <f t="shared" ca="1" si="1"/>
        <v>$K$160</v>
      </c>
      <c r="BH157" s="214" t="str" cm="1">
        <f t="array" aca="1" ref="BH157" ca="1">HYPERLINK("#"&amp;CELL("Adresse",INDIRECT("Formular!"&amp;G157)),"X")</f>
        <v>X</v>
      </c>
    </row>
    <row r="158" spans="1:60" x14ac:dyDescent="0.3">
      <c r="A158" s="105"/>
      <c r="B158" s="137">
        <v>156</v>
      </c>
      <c r="C158" s="137" t="s">
        <v>41547</v>
      </c>
      <c r="D158" s="109" cm="1">
        <f t="array" aca="1" ref="D158" ca="1">ROW(INDIRECT("Formular!"&amp;G158))</f>
        <v>160</v>
      </c>
      <c r="E158" s="109" cm="1">
        <f t="array" aca="1" ref="E158" ca="1">COLUMN(INDIRECT("Formular!"&amp;G158))</f>
        <v>12</v>
      </c>
      <c r="F158" s="221" t="str" cm="1">
        <f t="array" aca="1" ref="F158" ca="1">HYPERLINK("#"&amp;CELL("Address",INDIRECT("Formular!"&amp;G158)),ADDRESS(D158,E158))</f>
        <v>$L$160</v>
      </c>
      <c r="G158" s="109" t="s">
        <v>41592</v>
      </c>
      <c r="H158" s="109"/>
      <c r="I158" s="109"/>
      <c r="J158" s="137" t="s">
        <v>41593</v>
      </c>
      <c r="K158" s="137"/>
      <c r="L158" s="137"/>
      <c r="M158" s="137"/>
      <c r="N158" s="137" t="s">
        <v>41541</v>
      </c>
      <c r="O158" s="137" t="s">
        <v>41542</v>
      </c>
      <c r="P158" s="137"/>
      <c r="Q158" s="295" t="s">
        <v>38049</v>
      </c>
      <c r="R158" s="143" t="s">
        <v>34460</v>
      </c>
      <c r="S158" s="143" t="s">
        <v>34460</v>
      </c>
      <c r="T158" s="143"/>
      <c r="U158" s="143"/>
      <c r="V158" s="143"/>
      <c r="W158" s="172"/>
      <c r="X158" s="172" t="s">
        <v>34460</v>
      </c>
      <c r="Y158" s="173"/>
      <c r="Z158" s="173" t="s">
        <v>34460</v>
      </c>
      <c r="AA158" s="173"/>
      <c r="AB158" s="173"/>
      <c r="AC158" s="173" t="s">
        <v>34460</v>
      </c>
      <c r="AD158" s="173" t="s">
        <v>34460</v>
      </c>
      <c r="AE158" s="173"/>
      <c r="AF158" s="173"/>
      <c r="AG158" s="173"/>
      <c r="AH158" s="173"/>
      <c r="AI158" s="173"/>
      <c r="AJ158" s="173"/>
      <c r="AK158" s="173"/>
      <c r="AL158" s="173"/>
      <c r="AM158" s="173" t="s">
        <v>34460</v>
      </c>
      <c r="AN158" s="173"/>
      <c r="AO158" s="173"/>
      <c r="AP158" s="173"/>
      <c r="AQ158" s="173"/>
      <c r="AR158" s="173"/>
      <c r="AS158" s="173"/>
      <c r="AT158" s="173"/>
      <c r="AU158" s="173" t="s">
        <v>34460</v>
      </c>
      <c r="AV158" s="173"/>
      <c r="AW158" s="173"/>
      <c r="AX158" s="173"/>
      <c r="AY158" s="173" t="s">
        <v>34460</v>
      </c>
      <c r="AZ158" s="173"/>
      <c r="BA158" s="137" t="s">
        <v>34460</v>
      </c>
      <c r="BB158" s="137" t="s">
        <v>34460</v>
      </c>
      <c r="BC158" s="137"/>
      <c r="BE158" s="20" cm="1">
        <f t="array" aca="1" ref="BE158" ca="1">ROW(INDIRECT("Formular!"&amp;G158))</f>
        <v>160</v>
      </c>
      <c r="BF158" s="20" cm="1">
        <f t="array" aca="1" ref="BF158" ca="1">COLUMN(INDIRECT("Formular!"&amp;G158))</f>
        <v>12</v>
      </c>
      <c r="BG158" s="20" t="str">
        <f t="shared" ca="1" si="1"/>
        <v>$L$160</v>
      </c>
      <c r="BH158" s="214" t="str" cm="1">
        <f t="array" aca="1" ref="BH158" ca="1">HYPERLINK("#"&amp;CELL("Adresse",INDIRECT("Formular!"&amp;G158)),"X")</f>
        <v>X</v>
      </c>
    </row>
    <row r="159" spans="1:60" x14ac:dyDescent="0.3">
      <c r="A159" s="105"/>
      <c r="B159" s="137">
        <v>157</v>
      </c>
      <c r="C159" s="137" t="s">
        <v>41550</v>
      </c>
      <c r="D159" s="109" cm="1">
        <f t="array" aca="1" ref="D159" ca="1">ROW(INDIRECT("Formular!"&amp;G159))</f>
        <v>160</v>
      </c>
      <c r="E159" s="109" cm="1">
        <f t="array" aca="1" ref="E159" ca="1">COLUMN(INDIRECT("Formular!"&amp;G159))</f>
        <v>13</v>
      </c>
      <c r="F159" s="221" t="str" cm="1">
        <f t="array" aca="1" ref="F159" ca="1">HYPERLINK("#"&amp;CELL("Address",INDIRECT("Formular!"&amp;G159)),ADDRESS(D159,E159))</f>
        <v>$M$160</v>
      </c>
      <c r="G159" s="109" t="s">
        <v>41594</v>
      </c>
      <c r="H159" s="105"/>
      <c r="I159" s="109"/>
      <c r="J159" s="105"/>
      <c r="K159" s="105"/>
      <c r="L159" s="105"/>
      <c r="M159" s="105"/>
      <c r="N159" s="137" t="s">
        <v>41541</v>
      </c>
      <c r="O159" s="137" t="s">
        <v>41542</v>
      </c>
      <c r="P159" s="106"/>
      <c r="Q159" s="295" t="s">
        <v>34922</v>
      </c>
      <c r="R159" s="143" t="s">
        <v>34460</v>
      </c>
      <c r="S159" s="143" t="s">
        <v>34460</v>
      </c>
      <c r="T159" s="143"/>
      <c r="U159" s="143"/>
      <c r="V159" s="143"/>
      <c r="W159" s="172"/>
      <c r="X159" s="172" t="s">
        <v>34460</v>
      </c>
      <c r="Y159" s="173"/>
      <c r="Z159" s="173" t="s">
        <v>34460</v>
      </c>
      <c r="AA159" s="173"/>
      <c r="AB159" s="173"/>
      <c r="AC159" s="173" t="s">
        <v>34460</v>
      </c>
      <c r="AD159" s="173" t="s">
        <v>34460</v>
      </c>
      <c r="AE159" s="173"/>
      <c r="AF159" s="173"/>
      <c r="AG159" s="173"/>
      <c r="AH159" s="173"/>
      <c r="AI159" s="173"/>
      <c r="AJ159" s="173"/>
      <c r="AK159" s="173"/>
      <c r="AL159" s="173"/>
      <c r="AM159" s="173" t="s">
        <v>34460</v>
      </c>
      <c r="AN159" s="173"/>
      <c r="AO159" s="173"/>
      <c r="AP159" s="173"/>
      <c r="AQ159" s="173"/>
      <c r="AR159" s="173"/>
      <c r="AS159" s="173"/>
      <c r="AT159" s="173"/>
      <c r="AU159" s="173" t="s">
        <v>34460</v>
      </c>
      <c r="AV159" s="173"/>
      <c r="AW159" s="173"/>
      <c r="AX159" s="173"/>
      <c r="AY159" s="173" t="s">
        <v>34460</v>
      </c>
      <c r="AZ159" s="173"/>
      <c r="BA159" s="137" t="s">
        <v>34460</v>
      </c>
      <c r="BB159" s="137" t="s">
        <v>34460</v>
      </c>
      <c r="BC159" s="137"/>
      <c r="BE159" s="20" cm="1">
        <f t="array" aca="1" ref="BE159" ca="1">ROW(INDIRECT("Formular!"&amp;G159))</f>
        <v>160</v>
      </c>
      <c r="BF159" s="20" cm="1">
        <f t="array" aca="1" ref="BF159" ca="1">COLUMN(INDIRECT("Formular!"&amp;G159))</f>
        <v>13</v>
      </c>
      <c r="BG159" s="20" t="str">
        <f t="shared" ca="1" si="1"/>
        <v>$M$160</v>
      </c>
      <c r="BH159" s="214" t="str" cm="1">
        <f t="array" aca="1" ref="BH159" ca="1">HYPERLINK("#"&amp;CELL("Adresse",INDIRECT("Formular!"&amp;G159)),"X")</f>
        <v>X</v>
      </c>
    </row>
    <row r="160" spans="1:60" x14ac:dyDescent="0.3">
      <c r="A160" s="105"/>
      <c r="B160" s="137">
        <v>158</v>
      </c>
      <c r="C160" s="137" t="s">
        <v>41552</v>
      </c>
      <c r="D160" s="109" cm="1">
        <f t="array" aca="1" ref="D160" ca="1">ROW(INDIRECT("Formular!"&amp;G160))</f>
        <v>162</v>
      </c>
      <c r="E160" s="109" cm="1">
        <f t="array" aca="1" ref="E160" ca="1">COLUMN(INDIRECT("Formular!"&amp;G160))</f>
        <v>4</v>
      </c>
      <c r="F160" s="221" t="str" cm="1">
        <f t="array" aca="1" ref="F160" ca="1">HYPERLINK("#"&amp;CELL("Address",INDIRECT("Formular!"&amp;G160)),ADDRESS(D160,E160))</f>
        <v>$D$162</v>
      </c>
      <c r="G160" s="109" t="s">
        <v>41595</v>
      </c>
      <c r="H160" s="105"/>
      <c r="I160" s="235" t="s">
        <v>41554</v>
      </c>
      <c r="J160" s="105"/>
      <c r="K160" s="105"/>
      <c r="L160" s="105"/>
      <c r="M160" s="105"/>
      <c r="N160" s="137" t="s">
        <v>41541</v>
      </c>
      <c r="O160" s="137" t="s">
        <v>41542</v>
      </c>
      <c r="P160" s="106"/>
      <c r="Q160" s="295" t="s">
        <v>34922</v>
      </c>
      <c r="R160" s="143" t="s">
        <v>34460</v>
      </c>
      <c r="S160" s="143" t="s">
        <v>34460</v>
      </c>
      <c r="T160" s="143"/>
      <c r="U160" s="143"/>
      <c r="V160" s="143"/>
      <c r="W160" s="172"/>
      <c r="X160" s="172" t="s">
        <v>34460</v>
      </c>
      <c r="Y160" s="173"/>
      <c r="Z160" s="173" t="s">
        <v>34460</v>
      </c>
      <c r="AA160" s="173"/>
      <c r="AB160" s="173"/>
      <c r="AC160" s="173" t="s">
        <v>34460</v>
      </c>
      <c r="AD160" s="173" t="s">
        <v>34460</v>
      </c>
      <c r="AE160" s="173"/>
      <c r="AF160" s="173"/>
      <c r="AG160" s="173"/>
      <c r="AH160" s="173"/>
      <c r="AI160" s="173"/>
      <c r="AJ160" s="173"/>
      <c r="AK160" s="173"/>
      <c r="AL160" s="173"/>
      <c r="AM160" s="173" t="s">
        <v>34460</v>
      </c>
      <c r="AN160" s="173"/>
      <c r="AO160" s="173"/>
      <c r="AP160" s="173"/>
      <c r="AQ160" s="173"/>
      <c r="AR160" s="173"/>
      <c r="AS160" s="173"/>
      <c r="AT160" s="173"/>
      <c r="AU160" s="173" t="s">
        <v>34460</v>
      </c>
      <c r="AV160" s="173"/>
      <c r="AW160" s="173"/>
      <c r="AX160" s="173"/>
      <c r="AY160" s="173" t="s">
        <v>34460</v>
      </c>
      <c r="AZ160" s="173"/>
      <c r="BA160" s="137" t="s">
        <v>34460</v>
      </c>
      <c r="BB160" s="137" t="s">
        <v>34460</v>
      </c>
      <c r="BC160" s="137"/>
      <c r="BE160" s="20" cm="1">
        <f t="array" aca="1" ref="BE160" ca="1">ROW(INDIRECT("Formular!"&amp;G160))</f>
        <v>162</v>
      </c>
      <c r="BF160" s="20" cm="1">
        <f t="array" aca="1" ref="BF160" ca="1">COLUMN(INDIRECT("Formular!"&amp;G160))</f>
        <v>4</v>
      </c>
      <c r="BG160" s="20" t="str">
        <f t="shared" ca="1" si="1"/>
        <v>$D$162</v>
      </c>
      <c r="BH160" s="214" t="str" cm="1">
        <f t="array" aca="1" ref="BH160" ca="1">HYPERLINK("#"&amp;CELL("Adresse",INDIRECT("Formular!"&amp;G160)),"X")</f>
        <v>X</v>
      </c>
    </row>
    <row r="161" spans="1:60" x14ac:dyDescent="0.3">
      <c r="A161" s="105"/>
      <c r="B161" s="137">
        <v>159</v>
      </c>
      <c r="C161" s="137" t="s">
        <v>41596</v>
      </c>
      <c r="D161" s="109" cm="1">
        <f t="array" aca="1" ref="D161" ca="1">ROW(INDIRECT("Formular!"&amp;G161))</f>
        <v>162</v>
      </c>
      <c r="E161" s="109" cm="1">
        <f t="array" aca="1" ref="E161" ca="1">COLUMN(INDIRECT("Formular!"&amp;G161))</f>
        <v>11</v>
      </c>
      <c r="F161" s="221" t="str" cm="1">
        <f t="array" aca="1" ref="F161" ca="1">HYPERLINK("#"&amp;CELL("Address",INDIRECT("Formular!"&amp;G161)),ADDRESS(D161,E161))</f>
        <v>$K$162</v>
      </c>
      <c r="G161" s="109" t="s">
        <v>41597</v>
      </c>
      <c r="H161" s="105"/>
      <c r="I161" s="235" t="s">
        <v>41405</v>
      </c>
      <c r="J161" s="105"/>
      <c r="K161" s="105"/>
      <c r="L161" s="105"/>
      <c r="M161" s="105"/>
      <c r="N161" s="137" t="s">
        <v>41541</v>
      </c>
      <c r="O161" s="137" t="s">
        <v>41542</v>
      </c>
      <c r="P161" s="106"/>
      <c r="Q161" s="295" t="s">
        <v>34922</v>
      </c>
      <c r="R161" s="143" t="s">
        <v>34460</v>
      </c>
      <c r="S161" s="143" t="s">
        <v>34460</v>
      </c>
      <c r="T161" s="143"/>
      <c r="U161" s="143"/>
      <c r="V161" s="143"/>
      <c r="W161" s="172"/>
      <c r="X161" s="172" t="s">
        <v>34460</v>
      </c>
      <c r="Y161" s="173"/>
      <c r="Z161" s="173" t="s">
        <v>34460</v>
      </c>
      <c r="AA161" s="173"/>
      <c r="AB161" s="173"/>
      <c r="AC161" s="173" t="s">
        <v>34460</v>
      </c>
      <c r="AD161" s="173" t="s">
        <v>34460</v>
      </c>
      <c r="AE161" s="173"/>
      <c r="AF161" s="173"/>
      <c r="AG161" s="173"/>
      <c r="AH161" s="173"/>
      <c r="AI161" s="173"/>
      <c r="AJ161" s="173"/>
      <c r="AK161" s="173"/>
      <c r="AL161" s="173"/>
      <c r="AM161" s="173" t="s">
        <v>34460</v>
      </c>
      <c r="AN161" s="173"/>
      <c r="AO161" s="173"/>
      <c r="AP161" s="173"/>
      <c r="AQ161" s="173"/>
      <c r="AR161" s="173"/>
      <c r="AS161" s="173"/>
      <c r="AT161" s="173"/>
      <c r="AU161" s="173" t="s">
        <v>34460</v>
      </c>
      <c r="AV161" s="173"/>
      <c r="AW161" s="173"/>
      <c r="AX161" s="173"/>
      <c r="AY161" s="173" t="s">
        <v>34460</v>
      </c>
      <c r="AZ161" s="173"/>
      <c r="BA161" s="137" t="s">
        <v>34460</v>
      </c>
      <c r="BB161" s="137" t="s">
        <v>34460</v>
      </c>
      <c r="BC161" s="137"/>
      <c r="BE161" s="20" cm="1">
        <f t="array" aca="1" ref="BE161" ca="1">ROW(INDIRECT("Formular!"&amp;G161))</f>
        <v>162</v>
      </c>
      <c r="BF161" s="20" cm="1">
        <f t="array" aca="1" ref="BF161" ca="1">COLUMN(INDIRECT("Formular!"&amp;G161))</f>
        <v>11</v>
      </c>
      <c r="BG161" s="20" t="str">
        <f t="shared" ca="1" si="1"/>
        <v>$K$162</v>
      </c>
      <c r="BH161" s="214" t="str" cm="1">
        <f t="array" aca="1" ref="BH161" ca="1">HYPERLINK("#"&amp;CELL("Adresse",INDIRECT("Formular!"&amp;G161)),"X")</f>
        <v>X</v>
      </c>
    </row>
    <row r="162" spans="1:60" x14ac:dyDescent="0.3">
      <c r="A162" s="105"/>
      <c r="B162" s="137">
        <v>160</v>
      </c>
      <c r="C162" s="137" t="s">
        <v>41598</v>
      </c>
      <c r="D162" s="109" cm="1">
        <f t="array" aca="1" ref="D162" ca="1">ROW(INDIRECT("Formular!"&amp;G162))</f>
        <v>162</v>
      </c>
      <c r="E162" s="109" cm="1">
        <f t="array" aca="1" ref="E162" ca="1">COLUMN(INDIRECT("Formular!"&amp;G162))</f>
        <v>12</v>
      </c>
      <c r="F162" s="221" t="str" cm="1">
        <f t="array" aca="1" ref="F162" ca="1">HYPERLINK("#"&amp;CELL("Address",INDIRECT("Formular!"&amp;G162)),ADDRESS(D162,E162))</f>
        <v>$L$162</v>
      </c>
      <c r="G162" s="109" t="s">
        <v>41599</v>
      </c>
      <c r="H162" s="105"/>
      <c r="I162" s="109"/>
      <c r="J162" s="105"/>
      <c r="K162" s="105"/>
      <c r="L162" s="105"/>
      <c r="M162" s="105"/>
      <c r="N162" s="137" t="s">
        <v>41541</v>
      </c>
      <c r="O162" s="137" t="s">
        <v>41542</v>
      </c>
      <c r="P162" s="106"/>
      <c r="Q162" s="295" t="s">
        <v>38049</v>
      </c>
      <c r="R162" s="143" t="s">
        <v>34460</v>
      </c>
      <c r="S162" s="143" t="s">
        <v>34460</v>
      </c>
      <c r="T162" s="143"/>
      <c r="U162" s="143"/>
      <c r="V162" s="143"/>
      <c r="W162" s="172"/>
      <c r="X162" s="172" t="s">
        <v>34460</v>
      </c>
      <c r="Y162" s="173"/>
      <c r="Z162" s="173" t="s">
        <v>34460</v>
      </c>
      <c r="AA162" s="173"/>
      <c r="AB162" s="173"/>
      <c r="AC162" s="173" t="s">
        <v>34460</v>
      </c>
      <c r="AD162" s="173" t="s">
        <v>34460</v>
      </c>
      <c r="AE162" s="173"/>
      <c r="AF162" s="173"/>
      <c r="AG162" s="173"/>
      <c r="AH162" s="173"/>
      <c r="AI162" s="173"/>
      <c r="AJ162" s="173"/>
      <c r="AK162" s="173"/>
      <c r="AL162" s="173"/>
      <c r="AM162" s="173" t="s">
        <v>34460</v>
      </c>
      <c r="AN162" s="173"/>
      <c r="AO162" s="173"/>
      <c r="AP162" s="173"/>
      <c r="AQ162" s="173"/>
      <c r="AR162" s="173"/>
      <c r="AS162" s="173"/>
      <c r="AT162" s="173"/>
      <c r="AU162" s="173" t="s">
        <v>34460</v>
      </c>
      <c r="AV162" s="173"/>
      <c r="AW162" s="173"/>
      <c r="AX162" s="173"/>
      <c r="AY162" s="173" t="s">
        <v>34460</v>
      </c>
      <c r="AZ162" s="173"/>
      <c r="BA162" s="137" t="s">
        <v>34460</v>
      </c>
      <c r="BB162" s="137" t="s">
        <v>34460</v>
      </c>
      <c r="BC162" s="137"/>
      <c r="BE162" s="20" cm="1">
        <f t="array" aca="1" ref="BE162" ca="1">ROW(INDIRECT("Formular!"&amp;G162))</f>
        <v>162</v>
      </c>
      <c r="BF162" s="20" cm="1">
        <f t="array" aca="1" ref="BF162" ca="1">COLUMN(INDIRECT("Formular!"&amp;G162))</f>
        <v>12</v>
      </c>
      <c r="BG162" s="20" t="str">
        <f t="shared" ca="1" si="1"/>
        <v>$L$162</v>
      </c>
      <c r="BH162" s="214" t="str" cm="1">
        <f t="array" aca="1" ref="BH162" ca="1">HYPERLINK("#"&amp;CELL("Adresse",INDIRECT("Formular!"&amp;G162)),"X")</f>
        <v>X</v>
      </c>
    </row>
    <row r="163" spans="1:60" x14ac:dyDescent="0.3">
      <c r="A163" s="105"/>
      <c r="B163" s="137">
        <v>161</v>
      </c>
      <c r="C163" s="137" t="s">
        <v>41600</v>
      </c>
      <c r="D163" s="109" cm="1">
        <f t="array" aca="1" ref="D163" ca="1">ROW(INDIRECT("Formular!"&amp;G163))</f>
        <v>162</v>
      </c>
      <c r="E163" s="109" cm="1">
        <f t="array" aca="1" ref="E163" ca="1">COLUMN(INDIRECT("Formular!"&amp;G163))</f>
        <v>13</v>
      </c>
      <c r="F163" s="221" t="str" cm="1">
        <f t="array" aca="1" ref="F163" ca="1">HYPERLINK("#"&amp;CELL("Address",INDIRECT("Formular!"&amp;G163)),ADDRESS(D163,E163))</f>
        <v>$M$162</v>
      </c>
      <c r="G163" s="109" t="s">
        <v>41601</v>
      </c>
      <c r="H163" s="105"/>
      <c r="I163" s="109"/>
      <c r="J163" s="105"/>
      <c r="K163" s="105"/>
      <c r="L163" s="105"/>
      <c r="M163" s="105"/>
      <c r="N163" s="137" t="s">
        <v>41541</v>
      </c>
      <c r="O163" s="137" t="s">
        <v>41542</v>
      </c>
      <c r="P163" s="106"/>
      <c r="Q163" s="295" t="s">
        <v>34922</v>
      </c>
      <c r="R163" s="143" t="s">
        <v>34460</v>
      </c>
      <c r="S163" s="143" t="s">
        <v>34460</v>
      </c>
      <c r="T163" s="143"/>
      <c r="U163" s="143"/>
      <c r="V163" s="143"/>
      <c r="W163" s="172"/>
      <c r="X163" s="172" t="s">
        <v>34460</v>
      </c>
      <c r="Y163" s="173"/>
      <c r="Z163" s="173" t="s">
        <v>34460</v>
      </c>
      <c r="AA163" s="173"/>
      <c r="AB163" s="173"/>
      <c r="AC163" s="173" t="s">
        <v>34460</v>
      </c>
      <c r="AD163" s="173" t="s">
        <v>34460</v>
      </c>
      <c r="AE163" s="173"/>
      <c r="AF163" s="173"/>
      <c r="AG163" s="173"/>
      <c r="AH163" s="173"/>
      <c r="AI163" s="173"/>
      <c r="AJ163" s="173"/>
      <c r="AK163" s="173"/>
      <c r="AL163" s="173"/>
      <c r="AM163" s="173" t="s">
        <v>34460</v>
      </c>
      <c r="AN163" s="173"/>
      <c r="AO163" s="173"/>
      <c r="AP163" s="173"/>
      <c r="AQ163" s="173"/>
      <c r="AR163" s="173"/>
      <c r="AS163" s="173"/>
      <c r="AT163" s="173"/>
      <c r="AU163" s="173" t="s">
        <v>34460</v>
      </c>
      <c r="AV163" s="173"/>
      <c r="AW163" s="173"/>
      <c r="AX163" s="173"/>
      <c r="AY163" s="173" t="s">
        <v>34460</v>
      </c>
      <c r="AZ163" s="173"/>
      <c r="BA163" s="137" t="s">
        <v>34460</v>
      </c>
      <c r="BB163" s="137" t="s">
        <v>34460</v>
      </c>
      <c r="BC163" s="137"/>
      <c r="BE163" s="20" cm="1">
        <f t="array" aca="1" ref="BE163" ca="1">ROW(INDIRECT("Formular!"&amp;G163))</f>
        <v>162</v>
      </c>
      <c r="BF163" s="20" cm="1">
        <f t="array" aca="1" ref="BF163" ca="1">COLUMN(INDIRECT("Formular!"&amp;G163))</f>
        <v>13</v>
      </c>
      <c r="BG163" s="20" t="str">
        <f t="shared" ca="1" si="1"/>
        <v>$M$162</v>
      </c>
      <c r="BH163" s="214" t="str" cm="1">
        <f t="array" aca="1" ref="BH163" ca="1">HYPERLINK("#"&amp;CELL("Adresse",INDIRECT("Formular!"&amp;G163)),"X")</f>
        <v>X</v>
      </c>
    </row>
    <row r="164" spans="1:60" x14ac:dyDescent="0.3">
      <c r="A164" s="105"/>
      <c r="B164" s="137">
        <v>162</v>
      </c>
      <c r="C164" s="137" t="s">
        <v>41418</v>
      </c>
      <c r="D164" s="109" cm="1">
        <f t="array" aca="1" ref="D164" ca="1">ROW(INDIRECT("Formular!"&amp;G164))</f>
        <v>164</v>
      </c>
      <c r="E164" s="109" cm="1">
        <f t="array" aca="1" ref="E164" ca="1">COLUMN(INDIRECT("Formular!"&amp;G164))</f>
        <v>4</v>
      </c>
      <c r="F164" s="221" t="str" cm="1">
        <f t="array" aca="1" ref="F164" ca="1">HYPERLINK("#"&amp;CELL("Address",INDIRECT("Formular!"&amp;G164)),ADDRESS(D164,E164))</f>
        <v>$D$164</v>
      </c>
      <c r="G164" s="109" t="s">
        <v>41602</v>
      </c>
      <c r="H164" s="105"/>
      <c r="I164" s="109"/>
      <c r="J164" s="105"/>
      <c r="K164" s="105"/>
      <c r="L164" s="105"/>
      <c r="M164" s="105"/>
      <c r="N164" s="137" t="s">
        <v>41541</v>
      </c>
      <c r="O164" s="137" t="s">
        <v>41542</v>
      </c>
      <c r="P164" s="106"/>
      <c r="Q164" s="295" t="s">
        <v>34922</v>
      </c>
      <c r="R164" s="143" t="s">
        <v>34460</v>
      </c>
      <c r="S164" s="143" t="s">
        <v>34460</v>
      </c>
      <c r="T164" s="143"/>
      <c r="U164" s="143"/>
      <c r="V164" s="143"/>
      <c r="W164" s="172"/>
      <c r="X164" s="172" t="s">
        <v>34460</v>
      </c>
      <c r="Y164" s="173"/>
      <c r="Z164" s="173" t="s">
        <v>34460</v>
      </c>
      <c r="AA164" s="173"/>
      <c r="AB164" s="173"/>
      <c r="AC164" s="173" t="s">
        <v>34460</v>
      </c>
      <c r="AD164" s="173" t="s">
        <v>34460</v>
      </c>
      <c r="AE164" s="173"/>
      <c r="AF164" s="173"/>
      <c r="AG164" s="173"/>
      <c r="AH164" s="173"/>
      <c r="AI164" s="173"/>
      <c r="AJ164" s="173"/>
      <c r="AK164" s="173"/>
      <c r="AL164" s="173"/>
      <c r="AM164" s="173" t="s">
        <v>34460</v>
      </c>
      <c r="AN164" s="173"/>
      <c r="AO164" s="173"/>
      <c r="AP164" s="173"/>
      <c r="AQ164" s="173"/>
      <c r="AR164" s="173"/>
      <c r="AS164" s="173"/>
      <c r="AT164" s="173"/>
      <c r="AU164" s="173" t="s">
        <v>34460</v>
      </c>
      <c r="AV164" s="173"/>
      <c r="AW164" s="173"/>
      <c r="AX164" s="173"/>
      <c r="AY164" s="173" t="s">
        <v>34460</v>
      </c>
      <c r="AZ164" s="173"/>
      <c r="BA164" s="137" t="s">
        <v>34460</v>
      </c>
      <c r="BB164" s="137" t="s">
        <v>34460</v>
      </c>
      <c r="BC164" s="137"/>
      <c r="BE164" s="20" cm="1">
        <f t="array" aca="1" ref="BE164" ca="1">ROW(INDIRECT("Formular!"&amp;G164))</f>
        <v>164</v>
      </c>
      <c r="BF164" s="20" cm="1">
        <f t="array" aca="1" ref="BF164" ca="1">COLUMN(INDIRECT("Formular!"&amp;G164))</f>
        <v>4</v>
      </c>
      <c r="BG164" s="20" t="str">
        <f t="shared" ca="1" si="1"/>
        <v>$D$164</v>
      </c>
      <c r="BH164" s="214" t="str" cm="1">
        <f t="array" aca="1" ref="BH164" ca="1">HYPERLINK("#"&amp;CELL("Adresse",INDIRECT("Formular!"&amp;G164)),"X")</f>
        <v>X</v>
      </c>
    </row>
    <row r="165" spans="1:60" x14ac:dyDescent="0.3">
      <c r="A165" s="105"/>
      <c r="B165" s="137">
        <v>163</v>
      </c>
      <c r="C165" s="137" t="s">
        <v>41603</v>
      </c>
      <c r="D165" s="109" cm="1">
        <f t="array" aca="1" ref="D165" ca="1">ROW(INDIRECT("Formular!"&amp;G165))</f>
        <v>164</v>
      </c>
      <c r="E165" s="109" cm="1">
        <f t="array" aca="1" ref="E165" ca="1">COLUMN(INDIRECT("Formular!"&amp;G165))</f>
        <v>11</v>
      </c>
      <c r="F165" s="221" t="str" cm="1">
        <f t="array" aca="1" ref="F165" ca="1">HYPERLINK("#"&amp;CELL("Address",INDIRECT("Formular!"&amp;G165)),ADDRESS(D165,E165))</f>
        <v>$K$164</v>
      </c>
      <c r="G165" s="109" t="s">
        <v>41604</v>
      </c>
      <c r="H165" s="109"/>
      <c r="I165" s="109"/>
      <c r="J165" s="137" t="s">
        <v>41605</v>
      </c>
      <c r="K165" s="137"/>
      <c r="L165" s="137"/>
      <c r="M165" s="137"/>
      <c r="N165" s="137" t="s">
        <v>41541</v>
      </c>
      <c r="O165" s="137" t="s">
        <v>41542</v>
      </c>
      <c r="P165" s="137"/>
      <c r="Q165" s="295" t="s">
        <v>34922</v>
      </c>
      <c r="R165" s="143" t="s">
        <v>34460</v>
      </c>
      <c r="S165" s="143" t="s">
        <v>34460</v>
      </c>
      <c r="T165" s="143"/>
      <c r="U165" s="143"/>
      <c r="V165" s="143"/>
      <c r="W165" s="172"/>
      <c r="X165" s="172" t="s">
        <v>34460</v>
      </c>
      <c r="Y165" s="173"/>
      <c r="Z165" s="173" t="s">
        <v>34460</v>
      </c>
      <c r="AA165" s="173"/>
      <c r="AB165" s="173"/>
      <c r="AC165" s="173" t="s">
        <v>34460</v>
      </c>
      <c r="AD165" s="173" t="s">
        <v>34460</v>
      </c>
      <c r="AE165" s="173"/>
      <c r="AF165" s="173"/>
      <c r="AG165" s="173"/>
      <c r="AH165" s="173"/>
      <c r="AI165" s="173"/>
      <c r="AJ165" s="173"/>
      <c r="AK165" s="173"/>
      <c r="AL165" s="173"/>
      <c r="AM165" s="173" t="s">
        <v>34460</v>
      </c>
      <c r="AN165" s="173"/>
      <c r="AO165" s="173"/>
      <c r="AP165" s="173"/>
      <c r="AQ165" s="173"/>
      <c r="AR165" s="173"/>
      <c r="AS165" s="173"/>
      <c r="AT165" s="173"/>
      <c r="AU165" s="173" t="s">
        <v>34460</v>
      </c>
      <c r="AV165" s="173"/>
      <c r="AW165" s="173"/>
      <c r="AX165" s="173"/>
      <c r="AY165" s="173" t="s">
        <v>34460</v>
      </c>
      <c r="AZ165" s="173"/>
      <c r="BA165" s="137" t="s">
        <v>34460</v>
      </c>
      <c r="BB165" s="137" t="s">
        <v>34460</v>
      </c>
      <c r="BC165" s="137"/>
      <c r="BE165" s="20" cm="1">
        <f t="array" aca="1" ref="BE165" ca="1">ROW(INDIRECT("Formular!"&amp;G165))</f>
        <v>164</v>
      </c>
      <c r="BF165" s="20" cm="1">
        <f t="array" aca="1" ref="BF165" ca="1">COLUMN(INDIRECT("Formular!"&amp;G165))</f>
        <v>11</v>
      </c>
      <c r="BG165" s="20" t="str">
        <f t="shared" ca="1" si="1"/>
        <v>$K$164</v>
      </c>
      <c r="BH165" s="214" t="str" cm="1">
        <f t="array" aca="1" ref="BH165" ca="1">HYPERLINK("#"&amp;CELL("Adresse",INDIRECT("Formular!"&amp;G165)),"X")</f>
        <v>X</v>
      </c>
    </row>
    <row r="166" spans="1:60" x14ac:dyDescent="0.3">
      <c r="A166" s="105"/>
      <c r="B166" s="137">
        <v>164</v>
      </c>
      <c r="C166" s="137" t="s">
        <v>41606</v>
      </c>
      <c r="D166" s="109" cm="1">
        <f t="array" aca="1" ref="D166" ca="1">ROW(INDIRECT("Formular!"&amp;G166))</f>
        <v>166</v>
      </c>
      <c r="E166" s="109" cm="1">
        <f t="array" aca="1" ref="E166" ca="1">COLUMN(INDIRECT("Formular!"&amp;G166))</f>
        <v>4</v>
      </c>
      <c r="F166" s="221" t="str" cm="1">
        <f t="array" aca="1" ref="F166" ca="1">HYPERLINK("#"&amp;CELL("Address",INDIRECT("Formular!"&amp;G166)),ADDRESS(D166,E166))</f>
        <v>$D$166</v>
      </c>
      <c r="G166" s="109" t="s">
        <v>41607</v>
      </c>
      <c r="H166" s="105"/>
      <c r="I166" s="109"/>
      <c r="J166" s="105"/>
      <c r="K166" s="105"/>
      <c r="L166" s="105"/>
      <c r="M166" s="105"/>
      <c r="N166" s="137" t="s">
        <v>41541</v>
      </c>
      <c r="O166" s="137" t="s">
        <v>41542</v>
      </c>
      <c r="P166" s="106"/>
      <c r="Q166" s="295" t="s">
        <v>34922</v>
      </c>
      <c r="R166" s="143" t="s">
        <v>34460</v>
      </c>
      <c r="S166" s="143" t="s">
        <v>34460</v>
      </c>
      <c r="T166" s="143"/>
      <c r="U166" s="143"/>
      <c r="V166" s="143"/>
      <c r="W166" s="172"/>
      <c r="X166" s="172" t="s">
        <v>34460</v>
      </c>
      <c r="Y166" s="173"/>
      <c r="Z166" s="173" t="s">
        <v>34460</v>
      </c>
      <c r="AA166" s="173"/>
      <c r="AB166" s="173"/>
      <c r="AC166" s="173" t="s">
        <v>34460</v>
      </c>
      <c r="AD166" s="173" t="s">
        <v>34460</v>
      </c>
      <c r="AE166" s="173"/>
      <c r="AF166" s="173"/>
      <c r="AG166" s="173"/>
      <c r="AH166" s="173"/>
      <c r="AI166" s="173"/>
      <c r="AJ166" s="173"/>
      <c r="AK166" s="173"/>
      <c r="AL166" s="173"/>
      <c r="AM166" s="173" t="s">
        <v>34460</v>
      </c>
      <c r="AN166" s="173"/>
      <c r="AO166" s="173"/>
      <c r="AP166" s="173"/>
      <c r="AQ166" s="173"/>
      <c r="AR166" s="173"/>
      <c r="AS166" s="173"/>
      <c r="AT166" s="173"/>
      <c r="AU166" s="173" t="s">
        <v>34460</v>
      </c>
      <c r="AV166" s="173"/>
      <c r="AW166" s="173"/>
      <c r="AX166" s="173"/>
      <c r="AY166" s="173" t="s">
        <v>34460</v>
      </c>
      <c r="AZ166" s="173"/>
      <c r="BA166" s="137" t="s">
        <v>34460</v>
      </c>
      <c r="BB166" s="137" t="s">
        <v>34460</v>
      </c>
      <c r="BC166" s="137"/>
      <c r="BE166" s="20" cm="1">
        <f t="array" aca="1" ref="BE166" ca="1">ROW(INDIRECT("Formular!"&amp;G166))</f>
        <v>166</v>
      </c>
      <c r="BF166" s="20" cm="1">
        <f t="array" aca="1" ref="BF166" ca="1">COLUMN(INDIRECT("Formular!"&amp;G166))</f>
        <v>4</v>
      </c>
      <c r="BG166" s="20" t="str">
        <f t="shared" ref="BG166:BG234" ca="1" si="4">ADDRESS(BE166,BF166)</f>
        <v>$D$166</v>
      </c>
      <c r="BH166" s="214" t="str" cm="1">
        <f t="array" aca="1" ref="BH166" ca="1">HYPERLINK("#"&amp;CELL("Adresse",INDIRECT("Formular!"&amp;G166)),"X")</f>
        <v>X</v>
      </c>
    </row>
    <row r="167" spans="1:60" x14ac:dyDescent="0.3">
      <c r="A167" s="105"/>
      <c r="B167" s="137">
        <v>165</v>
      </c>
      <c r="C167" s="137" t="s">
        <v>34298</v>
      </c>
      <c r="D167" s="109" cm="1">
        <f t="array" aca="1" ref="D167" ca="1">ROW(INDIRECT("Formular!"&amp;G167))</f>
        <v>166</v>
      </c>
      <c r="E167" s="109" cm="1">
        <f t="array" aca="1" ref="E167" ca="1">COLUMN(INDIRECT("Formular!"&amp;G167))</f>
        <v>11</v>
      </c>
      <c r="F167" s="221" t="str" cm="1">
        <f t="array" aca="1" ref="F167" ca="1">HYPERLINK("#"&amp;CELL("Address",INDIRECT("Formular!"&amp;G167)),ADDRESS(D167,E167))</f>
        <v>$K$166</v>
      </c>
      <c r="G167" s="109" t="s">
        <v>41608</v>
      </c>
      <c r="H167" s="105"/>
      <c r="I167" s="109"/>
      <c r="J167" s="105"/>
      <c r="K167" s="105"/>
      <c r="L167" s="105"/>
      <c r="M167" s="105"/>
      <c r="N167" s="137" t="s">
        <v>41541</v>
      </c>
      <c r="O167" s="137" t="s">
        <v>41542</v>
      </c>
      <c r="P167" s="106"/>
      <c r="Q167" s="295" t="s">
        <v>34922</v>
      </c>
      <c r="R167" s="143" t="s">
        <v>34460</v>
      </c>
      <c r="S167" s="143" t="s">
        <v>34460</v>
      </c>
      <c r="T167" s="143"/>
      <c r="U167" s="143"/>
      <c r="V167" s="143"/>
      <c r="W167" s="172"/>
      <c r="X167" s="172" t="s">
        <v>34460</v>
      </c>
      <c r="Y167" s="173"/>
      <c r="Z167" s="173" t="s">
        <v>34460</v>
      </c>
      <c r="AA167" s="173"/>
      <c r="AB167" s="173"/>
      <c r="AC167" s="173" t="s">
        <v>34460</v>
      </c>
      <c r="AD167" s="173" t="s">
        <v>34460</v>
      </c>
      <c r="AE167" s="173"/>
      <c r="AF167" s="173"/>
      <c r="AG167" s="173"/>
      <c r="AH167" s="173"/>
      <c r="AI167" s="173"/>
      <c r="AJ167" s="173"/>
      <c r="AK167" s="173"/>
      <c r="AL167" s="173"/>
      <c r="AM167" s="173" t="s">
        <v>34460</v>
      </c>
      <c r="AN167" s="173"/>
      <c r="AO167" s="173"/>
      <c r="AP167" s="173"/>
      <c r="AQ167" s="173"/>
      <c r="AR167" s="173"/>
      <c r="AS167" s="173"/>
      <c r="AT167" s="173"/>
      <c r="AU167" s="173" t="s">
        <v>34460</v>
      </c>
      <c r="AV167" s="173"/>
      <c r="AW167" s="173"/>
      <c r="AX167" s="173"/>
      <c r="AY167" s="173" t="s">
        <v>34460</v>
      </c>
      <c r="AZ167" s="173"/>
      <c r="BA167" s="137" t="s">
        <v>34460</v>
      </c>
      <c r="BB167" s="137" t="s">
        <v>34460</v>
      </c>
      <c r="BC167" s="137"/>
      <c r="BE167" s="20" cm="1">
        <f t="array" aca="1" ref="BE167" ca="1">ROW(INDIRECT("Formular!"&amp;G167))</f>
        <v>166</v>
      </c>
      <c r="BF167" s="20" cm="1">
        <f t="array" aca="1" ref="BF167" ca="1">COLUMN(INDIRECT("Formular!"&amp;G167))</f>
        <v>11</v>
      </c>
      <c r="BG167" s="20" t="str">
        <f t="shared" ca="1" si="4"/>
        <v>$K$166</v>
      </c>
      <c r="BH167" s="214" t="str" cm="1">
        <f t="array" aca="1" ref="BH167" ca="1">HYPERLINK("#"&amp;CELL("Adresse",INDIRECT("Formular!"&amp;G167)),"X")</f>
        <v>X</v>
      </c>
    </row>
    <row r="168" spans="1:60" x14ac:dyDescent="0.3">
      <c r="A168" s="105"/>
      <c r="B168" s="137">
        <v>166</v>
      </c>
      <c r="C168" s="137" t="s">
        <v>41609</v>
      </c>
      <c r="D168" s="109" cm="1">
        <f t="array" aca="1" ref="D168" ca="1">ROW(INDIRECT("Formular!"&amp;G168))</f>
        <v>168</v>
      </c>
      <c r="E168" s="109" cm="1">
        <f t="array" aca="1" ref="E168" ca="1">COLUMN(INDIRECT("Formular!"&amp;G168))</f>
        <v>11</v>
      </c>
      <c r="F168" s="221" t="str" cm="1">
        <f t="array" aca="1" ref="F168" ca="1">HYPERLINK("#"&amp;CELL("Address",INDIRECT("Formular!"&amp;G168)),ADDRESS(D168,E168))</f>
        <v>$K$168</v>
      </c>
      <c r="G168" s="109" t="s">
        <v>41610</v>
      </c>
      <c r="H168" s="105"/>
      <c r="I168" s="235" t="s">
        <v>41405</v>
      </c>
      <c r="J168" s="105"/>
      <c r="K168" s="105"/>
      <c r="L168" s="105"/>
      <c r="M168" s="105"/>
      <c r="N168" s="137" t="s">
        <v>41541</v>
      </c>
      <c r="O168" s="137" t="s">
        <v>41542</v>
      </c>
      <c r="P168" s="106"/>
      <c r="Q168" s="295" t="s">
        <v>34922</v>
      </c>
      <c r="R168" s="143" t="s">
        <v>34460</v>
      </c>
      <c r="S168" s="143" t="s">
        <v>34460</v>
      </c>
      <c r="T168" s="143"/>
      <c r="U168" s="143"/>
      <c r="V168" s="143"/>
      <c r="W168" s="172"/>
      <c r="X168" s="172" t="s">
        <v>34460</v>
      </c>
      <c r="Y168" s="173"/>
      <c r="Z168" s="173" t="s">
        <v>34460</v>
      </c>
      <c r="AA168" s="173"/>
      <c r="AB168" s="173"/>
      <c r="AC168" s="173" t="s">
        <v>34460</v>
      </c>
      <c r="AD168" s="173" t="s">
        <v>34460</v>
      </c>
      <c r="AE168" s="173"/>
      <c r="AF168" s="173"/>
      <c r="AG168" s="173"/>
      <c r="AH168" s="173"/>
      <c r="AI168" s="173"/>
      <c r="AJ168" s="173"/>
      <c r="AK168" s="173"/>
      <c r="AL168" s="173"/>
      <c r="AM168" s="173" t="s">
        <v>34460</v>
      </c>
      <c r="AN168" s="173"/>
      <c r="AO168" s="173"/>
      <c r="AP168" s="173"/>
      <c r="AQ168" s="173"/>
      <c r="AR168" s="173"/>
      <c r="AS168" s="173" t="s">
        <v>34460</v>
      </c>
      <c r="AT168" s="173"/>
      <c r="AU168" s="173" t="s">
        <v>34460</v>
      </c>
      <c r="AV168" s="173"/>
      <c r="AW168" s="173"/>
      <c r="AX168" s="173"/>
      <c r="AY168" s="173" t="s">
        <v>34460</v>
      </c>
      <c r="AZ168" s="173"/>
      <c r="BA168" s="137" t="s">
        <v>34460</v>
      </c>
      <c r="BB168" s="137" t="s">
        <v>34460</v>
      </c>
      <c r="BC168" s="137"/>
      <c r="BE168" s="20" cm="1">
        <f t="array" aca="1" ref="BE168" ca="1">ROW(INDIRECT("Formular!"&amp;G168))</f>
        <v>168</v>
      </c>
      <c r="BF168" s="20" cm="1">
        <f t="array" aca="1" ref="BF168" ca="1">COLUMN(INDIRECT("Formular!"&amp;G168))</f>
        <v>11</v>
      </c>
      <c r="BG168" s="20" t="str">
        <f t="shared" ca="1" si="4"/>
        <v>$K$168</v>
      </c>
      <c r="BH168" s="214" t="str" cm="1">
        <f t="array" aca="1" ref="BH168" ca="1">HYPERLINK("#"&amp;CELL("Adresse",INDIRECT("Formular!"&amp;G168)),"X")</f>
        <v>X</v>
      </c>
    </row>
    <row r="169" spans="1:60" x14ac:dyDescent="0.3">
      <c r="A169" s="105"/>
      <c r="B169" s="137">
        <v>167</v>
      </c>
      <c r="C169" s="137" t="s">
        <v>41611</v>
      </c>
      <c r="D169" s="109" cm="1">
        <f t="array" aca="1" ref="D169" ca="1">ROW(INDIRECT("Formular!"&amp;G169))</f>
        <v>168</v>
      </c>
      <c r="E169" s="109" cm="1">
        <f t="array" aca="1" ref="E169" ca="1">COLUMN(INDIRECT("Formular!"&amp;G169))</f>
        <v>12</v>
      </c>
      <c r="F169" s="221" t="str" cm="1">
        <f t="array" aca="1" ref="F169" ca="1">HYPERLINK("#"&amp;CELL("Address",INDIRECT("Formular!"&amp;G169)),ADDRESS(D169,E169))</f>
        <v>$L$168</v>
      </c>
      <c r="G169" s="109" t="s">
        <v>41612</v>
      </c>
      <c r="H169" s="109"/>
      <c r="I169" s="109"/>
      <c r="J169" s="137" t="s">
        <v>41613</v>
      </c>
      <c r="K169" s="137"/>
      <c r="L169" s="137"/>
      <c r="M169" s="137"/>
      <c r="N169" s="137" t="s">
        <v>41541</v>
      </c>
      <c r="O169" s="137" t="s">
        <v>41542</v>
      </c>
      <c r="P169" s="137"/>
      <c r="Q169" s="295" t="s">
        <v>38049</v>
      </c>
      <c r="R169" s="143" t="s">
        <v>34460</v>
      </c>
      <c r="S169" s="143" t="s">
        <v>34460</v>
      </c>
      <c r="T169" s="143"/>
      <c r="U169" s="143"/>
      <c r="V169" s="143"/>
      <c r="W169" s="172"/>
      <c r="X169" s="172" t="s">
        <v>34460</v>
      </c>
      <c r="Y169" s="173"/>
      <c r="Z169" s="173" t="s">
        <v>34460</v>
      </c>
      <c r="AA169" s="173"/>
      <c r="AB169" s="173"/>
      <c r="AC169" s="173" t="s">
        <v>34460</v>
      </c>
      <c r="AD169" s="173" t="s">
        <v>34460</v>
      </c>
      <c r="AE169" s="173"/>
      <c r="AF169" s="173"/>
      <c r="AG169" s="173"/>
      <c r="AH169" s="173"/>
      <c r="AI169" s="173"/>
      <c r="AJ169" s="173"/>
      <c r="AK169" s="173"/>
      <c r="AL169" s="173"/>
      <c r="AM169" s="173" t="s">
        <v>34460</v>
      </c>
      <c r="AN169" s="173"/>
      <c r="AO169" s="173"/>
      <c r="AP169" s="173"/>
      <c r="AQ169" s="173"/>
      <c r="AR169" s="173"/>
      <c r="AS169" s="173" t="s">
        <v>34460</v>
      </c>
      <c r="AT169" s="173"/>
      <c r="AU169" s="173" t="s">
        <v>34460</v>
      </c>
      <c r="AV169" s="173"/>
      <c r="AW169" s="173"/>
      <c r="AX169" s="173"/>
      <c r="AY169" s="173" t="s">
        <v>34460</v>
      </c>
      <c r="AZ169" s="173"/>
      <c r="BA169" s="137" t="s">
        <v>34460</v>
      </c>
      <c r="BB169" s="137" t="s">
        <v>34460</v>
      </c>
      <c r="BC169" s="137"/>
      <c r="BE169" s="20" cm="1">
        <f t="array" aca="1" ref="BE169" ca="1">ROW(INDIRECT("Formular!"&amp;G169))</f>
        <v>168</v>
      </c>
      <c r="BF169" s="20" cm="1">
        <f t="array" aca="1" ref="BF169" ca="1">COLUMN(INDIRECT("Formular!"&amp;G169))</f>
        <v>12</v>
      </c>
      <c r="BG169" s="20" t="str">
        <f t="shared" ca="1" si="4"/>
        <v>$L$168</v>
      </c>
      <c r="BH169" s="214" t="str" cm="1">
        <f t="array" aca="1" ref="BH169" ca="1">HYPERLINK("#"&amp;CELL("Adresse",INDIRECT("Formular!"&amp;G169)),"X")</f>
        <v>X</v>
      </c>
    </row>
    <row r="170" spans="1:60" x14ac:dyDescent="0.3">
      <c r="A170" s="105"/>
      <c r="B170" s="137">
        <v>168</v>
      </c>
      <c r="C170" s="137" t="s">
        <v>41614</v>
      </c>
      <c r="D170" s="109" cm="1">
        <f t="array" aca="1" ref="D170" ca="1">ROW(INDIRECT("Formular!"&amp;G170))</f>
        <v>168</v>
      </c>
      <c r="E170" s="109" cm="1">
        <f t="array" aca="1" ref="E170" ca="1">COLUMN(INDIRECT("Formular!"&amp;G170))</f>
        <v>13</v>
      </c>
      <c r="F170" s="221" t="str" cm="1">
        <f t="array" aca="1" ref="F170" ca="1">HYPERLINK("#"&amp;CELL("Address",INDIRECT("Formular!"&amp;G170)),ADDRESS(D170,E170))</f>
        <v>$M$168</v>
      </c>
      <c r="G170" s="109" t="s">
        <v>41615</v>
      </c>
      <c r="H170" s="105"/>
      <c r="I170" s="109"/>
      <c r="J170" s="105"/>
      <c r="K170" s="105"/>
      <c r="L170" s="105"/>
      <c r="M170" s="105"/>
      <c r="N170" s="137" t="s">
        <v>41541</v>
      </c>
      <c r="O170" s="137" t="s">
        <v>41542</v>
      </c>
      <c r="P170" s="106"/>
      <c r="Q170" s="295" t="s">
        <v>34922</v>
      </c>
      <c r="R170" s="143" t="s">
        <v>34460</v>
      </c>
      <c r="S170" s="143" t="s">
        <v>34460</v>
      </c>
      <c r="T170" s="143"/>
      <c r="U170" s="143"/>
      <c r="V170" s="143"/>
      <c r="W170" s="172"/>
      <c r="X170" s="172" t="s">
        <v>34460</v>
      </c>
      <c r="Y170" s="173"/>
      <c r="Z170" s="173" t="s">
        <v>34460</v>
      </c>
      <c r="AA170" s="173"/>
      <c r="AB170" s="173"/>
      <c r="AC170" s="173" t="s">
        <v>34460</v>
      </c>
      <c r="AD170" s="173" t="s">
        <v>34460</v>
      </c>
      <c r="AE170" s="173"/>
      <c r="AF170" s="173"/>
      <c r="AG170" s="173"/>
      <c r="AH170" s="173"/>
      <c r="AI170" s="173"/>
      <c r="AJ170" s="173"/>
      <c r="AK170" s="173"/>
      <c r="AL170" s="173"/>
      <c r="AM170" s="173" t="s">
        <v>34460</v>
      </c>
      <c r="AN170" s="173"/>
      <c r="AO170" s="173"/>
      <c r="AP170" s="173"/>
      <c r="AQ170" s="173"/>
      <c r="AR170" s="173"/>
      <c r="AS170" s="173" t="s">
        <v>34460</v>
      </c>
      <c r="AT170" s="173"/>
      <c r="AU170" s="173" t="s">
        <v>34460</v>
      </c>
      <c r="AV170" s="173"/>
      <c r="AW170" s="173"/>
      <c r="AX170" s="173"/>
      <c r="AY170" s="173" t="s">
        <v>34460</v>
      </c>
      <c r="AZ170" s="173"/>
      <c r="BA170" s="137" t="s">
        <v>34460</v>
      </c>
      <c r="BB170" s="137" t="s">
        <v>34460</v>
      </c>
      <c r="BC170" s="137"/>
      <c r="BE170" s="20" cm="1">
        <f t="array" aca="1" ref="BE170" ca="1">ROW(INDIRECT("Formular!"&amp;G170))</f>
        <v>168</v>
      </c>
      <c r="BF170" s="20" cm="1">
        <f t="array" aca="1" ref="BF170" ca="1">COLUMN(INDIRECT("Formular!"&amp;G170))</f>
        <v>13</v>
      </c>
      <c r="BG170" s="20" t="str">
        <f t="shared" ca="1" si="4"/>
        <v>$M$168</v>
      </c>
      <c r="BH170" s="214" t="str" cm="1">
        <f t="array" aca="1" ref="BH170" ca="1">HYPERLINK("#"&amp;CELL("Adresse",INDIRECT("Formular!"&amp;G170)),"X")</f>
        <v>X</v>
      </c>
    </row>
    <row r="171" spans="1:60" x14ac:dyDescent="0.3">
      <c r="A171" s="105"/>
      <c r="B171" s="137">
        <v>169</v>
      </c>
      <c r="C171" s="137" t="s">
        <v>41552</v>
      </c>
      <c r="D171" s="109" cm="1">
        <f t="array" aca="1" ref="D171" ca="1">ROW(INDIRECT("Formular!"&amp;G171))</f>
        <v>170</v>
      </c>
      <c r="E171" s="109" cm="1">
        <f t="array" aca="1" ref="E171" ca="1">COLUMN(INDIRECT("Formular!"&amp;G171))</f>
        <v>4</v>
      </c>
      <c r="F171" s="221" t="str" cm="1">
        <f t="array" aca="1" ref="F171" ca="1">HYPERLINK("#"&amp;CELL("Address",INDIRECT("Formular!"&amp;G171)),ADDRESS(D171,E171))</f>
        <v>$D$170</v>
      </c>
      <c r="G171" s="109" t="s">
        <v>41616</v>
      </c>
      <c r="H171" s="105"/>
      <c r="I171" s="235" t="s">
        <v>41554</v>
      </c>
      <c r="J171" s="105"/>
      <c r="K171" s="105"/>
      <c r="L171" s="105"/>
      <c r="M171" s="105"/>
      <c r="N171" s="137" t="s">
        <v>41541</v>
      </c>
      <c r="O171" s="137" t="s">
        <v>41542</v>
      </c>
      <c r="P171" s="106"/>
      <c r="Q171" s="295" t="s">
        <v>34922</v>
      </c>
      <c r="R171" s="143" t="s">
        <v>34460</v>
      </c>
      <c r="S171" s="143" t="s">
        <v>34460</v>
      </c>
      <c r="T171" s="143"/>
      <c r="U171" s="143"/>
      <c r="V171" s="143"/>
      <c r="W171" s="172"/>
      <c r="X171" s="172" t="s">
        <v>34460</v>
      </c>
      <c r="Y171" s="173"/>
      <c r="Z171" s="173" t="s">
        <v>34460</v>
      </c>
      <c r="AA171" s="173"/>
      <c r="AB171" s="173"/>
      <c r="AC171" s="173" t="s">
        <v>34460</v>
      </c>
      <c r="AD171" s="173" t="s">
        <v>34460</v>
      </c>
      <c r="AE171" s="173"/>
      <c r="AF171" s="173"/>
      <c r="AG171" s="173"/>
      <c r="AH171" s="173"/>
      <c r="AI171" s="173"/>
      <c r="AJ171" s="173"/>
      <c r="AK171" s="173"/>
      <c r="AL171" s="173"/>
      <c r="AM171" s="173" t="s">
        <v>34460</v>
      </c>
      <c r="AN171" s="173"/>
      <c r="AO171" s="173"/>
      <c r="AP171" s="173"/>
      <c r="AQ171" s="173"/>
      <c r="AR171" s="173"/>
      <c r="AS171" s="173" t="s">
        <v>34460</v>
      </c>
      <c r="AT171" s="173"/>
      <c r="AU171" s="173" t="s">
        <v>34460</v>
      </c>
      <c r="AV171" s="173"/>
      <c r="AW171" s="173"/>
      <c r="AX171" s="173"/>
      <c r="AY171" s="173" t="s">
        <v>34460</v>
      </c>
      <c r="AZ171" s="173"/>
      <c r="BA171" s="137" t="s">
        <v>34460</v>
      </c>
      <c r="BB171" s="137" t="s">
        <v>34460</v>
      </c>
      <c r="BC171" s="137"/>
      <c r="BE171" s="20" cm="1">
        <f t="array" aca="1" ref="BE171" ca="1">ROW(INDIRECT("Formular!"&amp;G171))</f>
        <v>170</v>
      </c>
      <c r="BF171" s="20" cm="1">
        <f t="array" aca="1" ref="BF171" ca="1">COLUMN(INDIRECT("Formular!"&amp;G171))</f>
        <v>4</v>
      </c>
      <c r="BG171" s="20" t="str">
        <f t="shared" ca="1" si="4"/>
        <v>$D$170</v>
      </c>
      <c r="BH171" s="214" t="str" cm="1">
        <f t="array" aca="1" ref="BH171" ca="1">HYPERLINK("#"&amp;CELL("Adresse",INDIRECT("Formular!"&amp;G171)),"X")</f>
        <v>X</v>
      </c>
    </row>
    <row r="172" spans="1:60" x14ac:dyDescent="0.3">
      <c r="A172" s="105"/>
      <c r="B172" s="137">
        <v>170</v>
      </c>
      <c r="C172" s="137" t="s">
        <v>41617</v>
      </c>
      <c r="D172" s="109" cm="1">
        <f t="array" aca="1" ref="D172" ca="1">ROW(INDIRECT("Formular!"&amp;G172))</f>
        <v>170</v>
      </c>
      <c r="E172" s="109" cm="1">
        <f t="array" aca="1" ref="E172" ca="1">COLUMN(INDIRECT("Formular!"&amp;G172))</f>
        <v>11</v>
      </c>
      <c r="F172" s="221" t="str" cm="1">
        <f t="array" aca="1" ref="F172" ca="1">HYPERLINK("#"&amp;CELL("Address",INDIRECT("Formular!"&amp;G172)),ADDRESS(D172,E172))</f>
        <v>$K$170</v>
      </c>
      <c r="G172" s="109" t="s">
        <v>41618</v>
      </c>
      <c r="H172" s="105"/>
      <c r="I172" s="235" t="s">
        <v>41405</v>
      </c>
      <c r="J172" s="105"/>
      <c r="K172" s="105"/>
      <c r="L172" s="105"/>
      <c r="M172" s="105"/>
      <c r="N172" s="137" t="s">
        <v>41541</v>
      </c>
      <c r="O172" s="137" t="s">
        <v>41542</v>
      </c>
      <c r="P172" s="106"/>
      <c r="Q172" s="295" t="s">
        <v>34922</v>
      </c>
      <c r="R172" s="143" t="s">
        <v>34460</v>
      </c>
      <c r="S172" s="143" t="s">
        <v>34460</v>
      </c>
      <c r="T172" s="143"/>
      <c r="U172" s="143"/>
      <c r="V172" s="143"/>
      <c r="W172" s="172"/>
      <c r="X172" s="172" t="s">
        <v>34460</v>
      </c>
      <c r="Y172" s="173"/>
      <c r="Z172" s="173" t="s">
        <v>34460</v>
      </c>
      <c r="AA172" s="173"/>
      <c r="AB172" s="173"/>
      <c r="AC172" s="173" t="s">
        <v>34460</v>
      </c>
      <c r="AD172" s="173" t="s">
        <v>34460</v>
      </c>
      <c r="AE172" s="173"/>
      <c r="AF172" s="173"/>
      <c r="AG172" s="173"/>
      <c r="AH172" s="173"/>
      <c r="AI172" s="173"/>
      <c r="AJ172" s="173"/>
      <c r="AK172" s="173"/>
      <c r="AL172" s="173"/>
      <c r="AM172" s="173" t="s">
        <v>34460</v>
      </c>
      <c r="AN172" s="173"/>
      <c r="AO172" s="173"/>
      <c r="AP172" s="173"/>
      <c r="AQ172" s="173"/>
      <c r="AR172" s="173"/>
      <c r="AS172" s="173" t="s">
        <v>34460</v>
      </c>
      <c r="AT172" s="173"/>
      <c r="AU172" s="173" t="s">
        <v>34460</v>
      </c>
      <c r="AV172" s="173"/>
      <c r="AW172" s="173"/>
      <c r="AX172" s="173"/>
      <c r="AY172" s="173" t="s">
        <v>34460</v>
      </c>
      <c r="AZ172" s="173"/>
      <c r="BA172" s="137" t="s">
        <v>34460</v>
      </c>
      <c r="BB172" s="137" t="s">
        <v>34460</v>
      </c>
      <c r="BC172" s="137"/>
      <c r="BE172" s="20" cm="1">
        <f t="array" aca="1" ref="BE172" ca="1">ROW(INDIRECT("Formular!"&amp;G172))</f>
        <v>170</v>
      </c>
      <c r="BF172" s="20" cm="1">
        <f t="array" aca="1" ref="BF172" ca="1">COLUMN(INDIRECT("Formular!"&amp;G172))</f>
        <v>11</v>
      </c>
      <c r="BG172" s="20" t="str">
        <f t="shared" ca="1" si="4"/>
        <v>$K$170</v>
      </c>
      <c r="BH172" s="214" t="str" cm="1">
        <f t="array" aca="1" ref="BH172" ca="1">HYPERLINK("#"&amp;CELL("Adresse",INDIRECT("Formular!"&amp;G172)),"X")</f>
        <v>X</v>
      </c>
    </row>
    <row r="173" spans="1:60" x14ac:dyDescent="0.3">
      <c r="A173" s="105"/>
      <c r="B173" s="137">
        <v>171</v>
      </c>
      <c r="C173" s="137" t="s">
        <v>41619</v>
      </c>
      <c r="D173" s="109" cm="1">
        <f t="array" aca="1" ref="D173" ca="1">ROW(INDIRECT("Formular!"&amp;G173))</f>
        <v>170</v>
      </c>
      <c r="E173" s="109" cm="1">
        <f t="array" aca="1" ref="E173" ca="1">COLUMN(INDIRECT("Formular!"&amp;G173))</f>
        <v>12</v>
      </c>
      <c r="F173" s="221" t="str" cm="1">
        <f t="array" aca="1" ref="F173" ca="1">HYPERLINK("#"&amp;CELL("Address",INDIRECT("Formular!"&amp;G173)),ADDRESS(D173,E173))</f>
        <v>$L$170</v>
      </c>
      <c r="G173" s="109" t="s">
        <v>41620</v>
      </c>
      <c r="H173" s="105"/>
      <c r="I173" s="109"/>
      <c r="J173" s="105"/>
      <c r="K173" s="105"/>
      <c r="L173" s="105"/>
      <c r="M173" s="105"/>
      <c r="N173" s="137" t="s">
        <v>41541</v>
      </c>
      <c r="O173" s="137" t="s">
        <v>41542</v>
      </c>
      <c r="P173" s="106"/>
      <c r="Q173" s="295" t="s">
        <v>38049</v>
      </c>
      <c r="R173" s="143" t="s">
        <v>34460</v>
      </c>
      <c r="S173" s="143" t="s">
        <v>34460</v>
      </c>
      <c r="T173" s="143"/>
      <c r="U173" s="143"/>
      <c r="V173" s="143"/>
      <c r="W173" s="172"/>
      <c r="X173" s="172" t="s">
        <v>34460</v>
      </c>
      <c r="Y173" s="173"/>
      <c r="Z173" s="173" t="s">
        <v>34460</v>
      </c>
      <c r="AA173" s="173"/>
      <c r="AB173" s="173"/>
      <c r="AC173" s="173" t="s">
        <v>34460</v>
      </c>
      <c r="AD173" s="173" t="s">
        <v>34460</v>
      </c>
      <c r="AE173" s="173"/>
      <c r="AF173" s="173"/>
      <c r="AG173" s="173"/>
      <c r="AH173" s="173"/>
      <c r="AI173" s="173"/>
      <c r="AJ173" s="173"/>
      <c r="AK173" s="173"/>
      <c r="AL173" s="173"/>
      <c r="AM173" s="173" t="s">
        <v>34460</v>
      </c>
      <c r="AN173" s="173"/>
      <c r="AO173" s="173"/>
      <c r="AP173" s="173"/>
      <c r="AQ173" s="173"/>
      <c r="AR173" s="173"/>
      <c r="AS173" s="173" t="s">
        <v>34460</v>
      </c>
      <c r="AT173" s="173"/>
      <c r="AU173" s="173" t="s">
        <v>34460</v>
      </c>
      <c r="AV173" s="173"/>
      <c r="AW173" s="173"/>
      <c r="AX173" s="173"/>
      <c r="AY173" s="173" t="s">
        <v>34460</v>
      </c>
      <c r="AZ173" s="173"/>
      <c r="BA173" s="137" t="s">
        <v>34460</v>
      </c>
      <c r="BB173" s="137" t="s">
        <v>34460</v>
      </c>
      <c r="BC173" s="137"/>
      <c r="BE173" s="20" cm="1">
        <f t="array" aca="1" ref="BE173" ca="1">ROW(INDIRECT("Formular!"&amp;G173))</f>
        <v>170</v>
      </c>
      <c r="BF173" s="20" cm="1">
        <f t="array" aca="1" ref="BF173" ca="1">COLUMN(INDIRECT("Formular!"&amp;G173))</f>
        <v>12</v>
      </c>
      <c r="BG173" s="20" t="str">
        <f t="shared" ca="1" si="4"/>
        <v>$L$170</v>
      </c>
      <c r="BH173" s="214" t="str" cm="1">
        <f t="array" aca="1" ref="BH173" ca="1">HYPERLINK("#"&amp;CELL("Adresse",INDIRECT("Formular!"&amp;G173)),"X")</f>
        <v>X</v>
      </c>
    </row>
    <row r="174" spans="1:60" x14ac:dyDescent="0.3">
      <c r="A174" s="105"/>
      <c r="B174" s="137">
        <v>172</v>
      </c>
      <c r="C174" s="137" t="s">
        <v>41621</v>
      </c>
      <c r="D174" s="109" cm="1">
        <f t="array" aca="1" ref="D174" ca="1">ROW(INDIRECT("Formular!"&amp;G174))</f>
        <v>170</v>
      </c>
      <c r="E174" s="109" cm="1">
        <f t="array" aca="1" ref="E174" ca="1">COLUMN(INDIRECT("Formular!"&amp;G174))</f>
        <v>13</v>
      </c>
      <c r="F174" s="221" t="str" cm="1">
        <f t="array" aca="1" ref="F174" ca="1">HYPERLINK("#"&amp;CELL("Address",INDIRECT("Formular!"&amp;G174)),ADDRESS(D174,E174))</f>
        <v>$M$170</v>
      </c>
      <c r="G174" s="109" t="s">
        <v>41622</v>
      </c>
      <c r="H174" s="105"/>
      <c r="I174" s="109"/>
      <c r="J174" s="105"/>
      <c r="K174" s="105"/>
      <c r="L174" s="105"/>
      <c r="M174" s="105"/>
      <c r="N174" s="137" t="s">
        <v>41541</v>
      </c>
      <c r="O174" s="137" t="s">
        <v>41542</v>
      </c>
      <c r="P174" s="106"/>
      <c r="Q174" s="295" t="s">
        <v>34922</v>
      </c>
      <c r="R174" s="143" t="s">
        <v>34460</v>
      </c>
      <c r="S174" s="143" t="s">
        <v>34460</v>
      </c>
      <c r="T174" s="143"/>
      <c r="U174" s="143"/>
      <c r="V174" s="143"/>
      <c r="W174" s="172"/>
      <c r="X174" s="172" t="s">
        <v>34460</v>
      </c>
      <c r="Y174" s="173"/>
      <c r="Z174" s="173" t="s">
        <v>34460</v>
      </c>
      <c r="AA174" s="173"/>
      <c r="AB174" s="173"/>
      <c r="AC174" s="173" t="s">
        <v>34460</v>
      </c>
      <c r="AD174" s="173" t="s">
        <v>34460</v>
      </c>
      <c r="AE174" s="173"/>
      <c r="AF174" s="173"/>
      <c r="AG174" s="173"/>
      <c r="AH174" s="173"/>
      <c r="AI174" s="173"/>
      <c r="AJ174" s="173"/>
      <c r="AK174" s="173"/>
      <c r="AL174" s="173"/>
      <c r="AM174" s="173" t="s">
        <v>34460</v>
      </c>
      <c r="AN174" s="173"/>
      <c r="AO174" s="173"/>
      <c r="AP174" s="173"/>
      <c r="AQ174" s="173"/>
      <c r="AR174" s="173"/>
      <c r="AS174" s="173" t="s">
        <v>34460</v>
      </c>
      <c r="AT174" s="173"/>
      <c r="AU174" s="173" t="s">
        <v>34460</v>
      </c>
      <c r="AV174" s="173"/>
      <c r="AW174" s="173"/>
      <c r="AX174" s="173"/>
      <c r="AY174" s="173" t="s">
        <v>34460</v>
      </c>
      <c r="AZ174" s="173"/>
      <c r="BA174" s="137" t="s">
        <v>34460</v>
      </c>
      <c r="BB174" s="137" t="s">
        <v>34460</v>
      </c>
      <c r="BC174" s="137"/>
      <c r="BE174" s="20" cm="1">
        <f t="array" aca="1" ref="BE174" ca="1">ROW(INDIRECT("Formular!"&amp;G174))</f>
        <v>170</v>
      </c>
      <c r="BF174" s="20" cm="1">
        <f t="array" aca="1" ref="BF174" ca="1">COLUMN(INDIRECT("Formular!"&amp;G174))</f>
        <v>13</v>
      </c>
      <c r="BG174" s="20" t="str">
        <f t="shared" ca="1" si="4"/>
        <v>$M$170</v>
      </c>
      <c r="BH174" s="214" t="str" cm="1">
        <f t="array" aca="1" ref="BH174" ca="1">HYPERLINK("#"&amp;CELL("Adresse",INDIRECT("Formular!"&amp;G174)),"X")</f>
        <v>X</v>
      </c>
    </row>
    <row r="175" spans="1:60" x14ac:dyDescent="0.3">
      <c r="A175" s="105"/>
      <c r="B175" s="137">
        <v>173</v>
      </c>
      <c r="C175" s="137" t="s">
        <v>41623</v>
      </c>
      <c r="D175" s="109" cm="1">
        <f t="array" aca="1" ref="D175" ca="1">ROW(INDIRECT("Formular!"&amp;G175))</f>
        <v>172</v>
      </c>
      <c r="E175" s="109" cm="1">
        <f t="array" aca="1" ref="E175" ca="1">COLUMN(INDIRECT("Formular!"&amp;G175))</f>
        <v>4</v>
      </c>
      <c r="F175" s="221" t="str" cm="1">
        <f t="array" aca="1" ref="F175" ca="1">HYPERLINK("#"&amp;CELL("Address",INDIRECT("Formular!"&amp;G175)),ADDRESS(D175,E175))</f>
        <v>$D$172</v>
      </c>
      <c r="G175" s="109" t="s">
        <v>41624</v>
      </c>
      <c r="H175" s="105"/>
      <c r="I175" s="109"/>
      <c r="J175" s="105"/>
      <c r="K175" s="105"/>
      <c r="L175" s="105"/>
      <c r="M175" s="105"/>
      <c r="N175" s="137" t="s">
        <v>41541</v>
      </c>
      <c r="O175" s="137" t="s">
        <v>41542</v>
      </c>
      <c r="P175" s="106"/>
      <c r="Q175" s="295" t="s">
        <v>34922</v>
      </c>
      <c r="R175" s="143" t="s">
        <v>34460</v>
      </c>
      <c r="S175" s="143" t="s">
        <v>34460</v>
      </c>
      <c r="T175" s="143"/>
      <c r="U175" s="143"/>
      <c r="V175" s="143"/>
      <c r="W175" s="172"/>
      <c r="X175" s="172" t="s">
        <v>34460</v>
      </c>
      <c r="Y175" s="173"/>
      <c r="Z175" s="173" t="s">
        <v>34460</v>
      </c>
      <c r="AA175" s="173"/>
      <c r="AB175" s="173"/>
      <c r="AC175" s="173" t="s">
        <v>34460</v>
      </c>
      <c r="AD175" s="173" t="s">
        <v>34460</v>
      </c>
      <c r="AE175" s="173"/>
      <c r="AF175" s="173"/>
      <c r="AG175" s="173"/>
      <c r="AH175" s="173"/>
      <c r="AI175" s="173"/>
      <c r="AJ175" s="173"/>
      <c r="AK175" s="173"/>
      <c r="AL175" s="173"/>
      <c r="AM175" s="173" t="s">
        <v>34460</v>
      </c>
      <c r="AN175" s="173"/>
      <c r="AO175" s="173"/>
      <c r="AP175" s="173"/>
      <c r="AQ175" s="173"/>
      <c r="AR175" s="173"/>
      <c r="AS175" s="173" t="s">
        <v>34460</v>
      </c>
      <c r="AT175" s="173"/>
      <c r="AU175" s="173" t="s">
        <v>34460</v>
      </c>
      <c r="AV175" s="173"/>
      <c r="AW175" s="173"/>
      <c r="AX175" s="173"/>
      <c r="AY175" s="173" t="s">
        <v>34460</v>
      </c>
      <c r="AZ175" s="173"/>
      <c r="BA175" s="137" t="s">
        <v>34460</v>
      </c>
      <c r="BB175" s="137" t="s">
        <v>34460</v>
      </c>
      <c r="BC175" s="137"/>
      <c r="BE175" s="20" cm="1">
        <f t="array" aca="1" ref="BE175" ca="1">ROW(INDIRECT("Formular!"&amp;G175))</f>
        <v>172</v>
      </c>
      <c r="BF175" s="20" cm="1">
        <f t="array" aca="1" ref="BF175" ca="1">COLUMN(INDIRECT("Formular!"&amp;G175))</f>
        <v>4</v>
      </c>
      <c r="BG175" s="20" t="str">
        <f t="shared" ca="1" si="4"/>
        <v>$D$172</v>
      </c>
      <c r="BH175" s="214" t="str" cm="1">
        <f t="array" aca="1" ref="BH175" ca="1">HYPERLINK("#"&amp;CELL("Adresse",INDIRECT("Formular!"&amp;G175)),"X")</f>
        <v>X</v>
      </c>
    </row>
    <row r="176" spans="1:60" x14ac:dyDescent="0.3">
      <c r="A176" s="105"/>
      <c r="B176" s="137">
        <v>174</v>
      </c>
      <c r="C176" s="137" t="s">
        <v>41625</v>
      </c>
      <c r="D176" s="109" cm="1">
        <f t="array" aca="1" ref="D176" ca="1">ROW(INDIRECT("Formular!"&amp;G176))</f>
        <v>172</v>
      </c>
      <c r="E176" s="109" cm="1">
        <f t="array" aca="1" ref="E176" ca="1">COLUMN(INDIRECT("Formular!"&amp;G176))</f>
        <v>11</v>
      </c>
      <c r="F176" s="221" t="str" cm="1">
        <f t="array" aca="1" ref="F176" ca="1">HYPERLINK("#"&amp;CELL("Address",INDIRECT("Formular!"&amp;G176)),ADDRESS(D176,E176))</f>
        <v>$K$172</v>
      </c>
      <c r="G176" s="109" t="s">
        <v>41626</v>
      </c>
      <c r="H176" s="109"/>
      <c r="I176" s="109"/>
      <c r="J176" s="137" t="s">
        <v>41627</v>
      </c>
      <c r="K176" s="137"/>
      <c r="L176" s="137"/>
      <c r="M176" s="137"/>
      <c r="N176" s="137" t="s">
        <v>41541</v>
      </c>
      <c r="O176" s="137" t="s">
        <v>41542</v>
      </c>
      <c r="P176" s="137"/>
      <c r="Q176" s="295" t="s">
        <v>34922</v>
      </c>
      <c r="R176" s="143" t="s">
        <v>34460</v>
      </c>
      <c r="S176" s="143" t="s">
        <v>34460</v>
      </c>
      <c r="T176" s="143"/>
      <c r="U176" s="143"/>
      <c r="V176" s="143"/>
      <c r="W176" s="172"/>
      <c r="X176" s="172" t="s">
        <v>34460</v>
      </c>
      <c r="Y176" s="173"/>
      <c r="Z176" s="173" t="s">
        <v>34460</v>
      </c>
      <c r="AA176" s="173"/>
      <c r="AB176" s="173"/>
      <c r="AC176" s="173" t="s">
        <v>34460</v>
      </c>
      <c r="AD176" s="173" t="s">
        <v>34460</v>
      </c>
      <c r="AE176" s="173"/>
      <c r="AF176" s="173"/>
      <c r="AG176" s="173"/>
      <c r="AH176" s="173"/>
      <c r="AI176" s="173"/>
      <c r="AJ176" s="173"/>
      <c r="AK176" s="173"/>
      <c r="AL176" s="173"/>
      <c r="AM176" s="173" t="s">
        <v>34460</v>
      </c>
      <c r="AN176" s="173"/>
      <c r="AO176" s="173"/>
      <c r="AP176" s="173"/>
      <c r="AQ176" s="173"/>
      <c r="AR176" s="173"/>
      <c r="AS176" s="173" t="s">
        <v>34460</v>
      </c>
      <c r="AT176" s="173"/>
      <c r="AU176" s="173" t="s">
        <v>34460</v>
      </c>
      <c r="AV176" s="173"/>
      <c r="AW176" s="173"/>
      <c r="AX176" s="173"/>
      <c r="AY176" s="173" t="s">
        <v>34460</v>
      </c>
      <c r="AZ176" s="173"/>
      <c r="BA176" s="137" t="s">
        <v>34460</v>
      </c>
      <c r="BB176" s="137" t="s">
        <v>34460</v>
      </c>
      <c r="BC176" s="137"/>
      <c r="BE176" s="20" cm="1">
        <f t="array" aca="1" ref="BE176" ca="1">ROW(INDIRECT("Formular!"&amp;G176))</f>
        <v>172</v>
      </c>
      <c r="BF176" s="20" cm="1">
        <f t="array" aca="1" ref="BF176" ca="1">COLUMN(INDIRECT("Formular!"&amp;G176))</f>
        <v>11</v>
      </c>
      <c r="BG176" s="20" t="str">
        <f t="shared" ca="1" si="4"/>
        <v>$K$172</v>
      </c>
      <c r="BH176" s="214" t="str" cm="1">
        <f t="array" aca="1" ref="BH176" ca="1">HYPERLINK("#"&amp;CELL("Adresse",INDIRECT("Formular!"&amp;G176)),"X")</f>
        <v>X</v>
      </c>
    </row>
    <row r="177" spans="1:60" x14ac:dyDescent="0.3">
      <c r="A177" s="105"/>
      <c r="B177" s="137">
        <v>175</v>
      </c>
      <c r="C177" s="137" t="s">
        <v>41628</v>
      </c>
      <c r="D177" s="109" cm="1">
        <f t="array" aca="1" ref="D177" ca="1">ROW(INDIRECT("Formular!"&amp;G177))</f>
        <v>174</v>
      </c>
      <c r="E177" s="109" cm="1">
        <f t="array" aca="1" ref="E177" ca="1">COLUMN(INDIRECT("Formular!"&amp;G177))</f>
        <v>4</v>
      </c>
      <c r="F177" s="221" t="str" cm="1">
        <f t="array" aca="1" ref="F177" ca="1">HYPERLINK("#"&amp;CELL("Address",INDIRECT("Formular!"&amp;G177)),ADDRESS(D177,E177))</f>
        <v>$D$174</v>
      </c>
      <c r="G177" s="109" t="s">
        <v>41629</v>
      </c>
      <c r="H177" s="105"/>
      <c r="I177" s="109"/>
      <c r="J177" s="105"/>
      <c r="K177" s="105"/>
      <c r="L177" s="105"/>
      <c r="M177" s="105"/>
      <c r="N177" s="137" t="s">
        <v>41541</v>
      </c>
      <c r="O177" s="137" t="s">
        <v>41542</v>
      </c>
      <c r="P177" s="106"/>
      <c r="Q177" s="295" t="s">
        <v>34922</v>
      </c>
      <c r="R177" s="143" t="s">
        <v>34460</v>
      </c>
      <c r="S177" s="143" t="s">
        <v>34460</v>
      </c>
      <c r="T177" s="143"/>
      <c r="U177" s="143"/>
      <c r="V177" s="143"/>
      <c r="W177" s="172"/>
      <c r="X177" s="172" t="s">
        <v>34460</v>
      </c>
      <c r="Y177" s="173"/>
      <c r="Z177" s="173" t="s">
        <v>34460</v>
      </c>
      <c r="AA177" s="173"/>
      <c r="AB177" s="173"/>
      <c r="AC177" s="173" t="s">
        <v>34460</v>
      </c>
      <c r="AD177" s="173" t="s">
        <v>34460</v>
      </c>
      <c r="AE177" s="173"/>
      <c r="AF177" s="173"/>
      <c r="AG177" s="173"/>
      <c r="AH177" s="173"/>
      <c r="AI177" s="173"/>
      <c r="AJ177" s="173"/>
      <c r="AK177" s="173"/>
      <c r="AL177" s="173"/>
      <c r="AM177" s="173" t="s">
        <v>34460</v>
      </c>
      <c r="AN177" s="173"/>
      <c r="AO177" s="173"/>
      <c r="AP177" s="173"/>
      <c r="AQ177" s="173"/>
      <c r="AR177" s="173"/>
      <c r="AS177" s="173" t="s">
        <v>34460</v>
      </c>
      <c r="AT177" s="173"/>
      <c r="AU177" s="173" t="s">
        <v>34460</v>
      </c>
      <c r="AV177" s="173"/>
      <c r="AW177" s="173"/>
      <c r="AX177" s="173"/>
      <c r="AY177" s="173" t="s">
        <v>34460</v>
      </c>
      <c r="AZ177" s="173"/>
      <c r="BA177" s="137" t="s">
        <v>34460</v>
      </c>
      <c r="BB177" s="137" t="s">
        <v>34460</v>
      </c>
      <c r="BC177" s="137"/>
      <c r="BE177" s="20" cm="1">
        <f t="array" aca="1" ref="BE177" ca="1">ROW(INDIRECT("Formular!"&amp;G177))</f>
        <v>174</v>
      </c>
      <c r="BF177" s="20" cm="1">
        <f t="array" aca="1" ref="BF177" ca="1">COLUMN(INDIRECT("Formular!"&amp;G177))</f>
        <v>4</v>
      </c>
      <c r="BG177" s="20" t="str">
        <f t="shared" ca="1" si="4"/>
        <v>$D$174</v>
      </c>
      <c r="BH177" s="214" t="str" cm="1">
        <f t="array" aca="1" ref="BH177" ca="1">HYPERLINK("#"&amp;CELL("Adresse",INDIRECT("Formular!"&amp;G177)),"X")</f>
        <v>X</v>
      </c>
    </row>
    <row r="178" spans="1:60" x14ac:dyDescent="0.3">
      <c r="A178" s="105"/>
      <c r="B178" s="137">
        <v>176</v>
      </c>
      <c r="C178" s="137" t="s">
        <v>41630</v>
      </c>
      <c r="D178" s="109" cm="1">
        <f t="array" aca="1" ref="D178" ca="1">ROW(INDIRECT("Formular!"&amp;G178))</f>
        <v>174</v>
      </c>
      <c r="E178" s="109" cm="1">
        <f t="array" aca="1" ref="E178" ca="1">COLUMN(INDIRECT("Formular!"&amp;G178))</f>
        <v>11</v>
      </c>
      <c r="F178" s="221" t="str" cm="1">
        <f t="array" aca="1" ref="F178" ca="1">HYPERLINK("#"&amp;CELL("Address",INDIRECT("Formular!"&amp;G178)),ADDRESS(D178,E178))</f>
        <v>$K$174</v>
      </c>
      <c r="G178" s="109" t="s">
        <v>41631</v>
      </c>
      <c r="H178" s="105"/>
      <c r="I178" s="109"/>
      <c r="J178" s="105"/>
      <c r="K178" s="105"/>
      <c r="L178" s="105"/>
      <c r="M178" s="105"/>
      <c r="N178" s="137" t="s">
        <v>41541</v>
      </c>
      <c r="O178" s="137" t="s">
        <v>41542</v>
      </c>
      <c r="P178" s="106"/>
      <c r="Q178" s="295" t="s">
        <v>34922</v>
      </c>
      <c r="R178" s="143" t="s">
        <v>34460</v>
      </c>
      <c r="S178" s="143" t="s">
        <v>34460</v>
      </c>
      <c r="T178" s="143"/>
      <c r="U178" s="143"/>
      <c r="V178" s="143"/>
      <c r="W178" s="172"/>
      <c r="X178" s="172" t="s">
        <v>34460</v>
      </c>
      <c r="Y178" s="173"/>
      <c r="Z178" s="173" t="s">
        <v>34460</v>
      </c>
      <c r="AA178" s="173"/>
      <c r="AB178" s="173"/>
      <c r="AC178" s="173" t="s">
        <v>34460</v>
      </c>
      <c r="AD178" s="173" t="s">
        <v>34460</v>
      </c>
      <c r="AE178" s="173"/>
      <c r="AF178" s="173"/>
      <c r="AG178" s="173"/>
      <c r="AH178" s="173"/>
      <c r="AI178" s="173"/>
      <c r="AJ178" s="173"/>
      <c r="AK178" s="173"/>
      <c r="AL178" s="173"/>
      <c r="AM178" s="173" t="s">
        <v>34460</v>
      </c>
      <c r="AN178" s="173"/>
      <c r="AO178" s="173"/>
      <c r="AP178" s="173"/>
      <c r="AQ178" s="173"/>
      <c r="AR178" s="173"/>
      <c r="AS178" s="173" t="s">
        <v>34460</v>
      </c>
      <c r="AT178" s="173"/>
      <c r="AU178" s="173" t="s">
        <v>34460</v>
      </c>
      <c r="AV178" s="173"/>
      <c r="AW178" s="173"/>
      <c r="AX178" s="173"/>
      <c r="AY178" s="173" t="s">
        <v>34460</v>
      </c>
      <c r="AZ178" s="173"/>
      <c r="BA178" s="137" t="s">
        <v>34460</v>
      </c>
      <c r="BB178" s="137" t="s">
        <v>34460</v>
      </c>
      <c r="BC178" s="137"/>
      <c r="BE178" s="20" cm="1">
        <f t="array" aca="1" ref="BE178" ca="1">ROW(INDIRECT("Formular!"&amp;G178))</f>
        <v>174</v>
      </c>
      <c r="BF178" s="20" cm="1">
        <f t="array" aca="1" ref="BF178" ca="1">COLUMN(INDIRECT("Formular!"&amp;G178))</f>
        <v>11</v>
      </c>
      <c r="BG178" s="20" t="str">
        <f t="shared" ca="1" si="4"/>
        <v>$K$174</v>
      </c>
      <c r="BH178" s="214" t="str" cm="1">
        <f t="array" aca="1" ref="BH178" ca="1">HYPERLINK("#"&amp;CELL("Adresse",INDIRECT("Formular!"&amp;G178)),"X")</f>
        <v>X</v>
      </c>
    </row>
    <row r="179" spans="1:60" x14ac:dyDescent="0.3">
      <c r="A179" s="105"/>
      <c r="B179" s="137">
        <v>177</v>
      </c>
      <c r="C179" s="137" t="s">
        <v>41632</v>
      </c>
      <c r="D179" s="109" cm="1">
        <f t="array" aca="1" ref="D179" ca="1">ROW(INDIRECT("Formular!"&amp;G179))</f>
        <v>176</v>
      </c>
      <c r="E179" s="109" cm="1">
        <f t="array" aca="1" ref="E179" ca="1">COLUMN(INDIRECT("Formular!"&amp;G179))</f>
        <v>11</v>
      </c>
      <c r="F179" s="221" t="str" cm="1">
        <f t="array" aca="1" ref="F179" ca="1">HYPERLINK("#"&amp;CELL("Address",INDIRECT("Formular!"&amp;G179)),ADDRESS(D179,E179))</f>
        <v>$K$176</v>
      </c>
      <c r="G179" s="109" t="s">
        <v>41633</v>
      </c>
      <c r="H179" s="105"/>
      <c r="I179" s="235" t="s">
        <v>41405</v>
      </c>
      <c r="J179" s="105"/>
      <c r="K179" s="105"/>
      <c r="L179" s="105"/>
      <c r="M179" s="105"/>
      <c r="N179" s="137" t="s">
        <v>41541</v>
      </c>
      <c r="O179" s="137" t="s">
        <v>41542</v>
      </c>
      <c r="P179" s="106"/>
      <c r="Q179" s="295" t="s">
        <v>34922</v>
      </c>
      <c r="R179" s="143" t="s">
        <v>34460</v>
      </c>
      <c r="S179" s="143" t="s">
        <v>34460</v>
      </c>
      <c r="T179" s="143"/>
      <c r="U179" s="143"/>
      <c r="V179" s="143"/>
      <c r="W179" s="172"/>
      <c r="X179" s="172" t="s">
        <v>34460</v>
      </c>
      <c r="Y179" s="173"/>
      <c r="Z179" s="173" t="s">
        <v>34460</v>
      </c>
      <c r="AA179" s="173"/>
      <c r="AB179" s="173"/>
      <c r="AC179" s="173" t="s">
        <v>34460</v>
      </c>
      <c r="AD179" s="173" t="s">
        <v>34460</v>
      </c>
      <c r="AE179" s="173"/>
      <c r="AF179" s="173"/>
      <c r="AG179" s="173"/>
      <c r="AH179" s="173"/>
      <c r="AI179" s="173"/>
      <c r="AJ179" s="173"/>
      <c r="AK179" s="173"/>
      <c r="AL179" s="173"/>
      <c r="AM179" s="173" t="s">
        <v>34460</v>
      </c>
      <c r="AN179" s="173"/>
      <c r="AO179" s="173"/>
      <c r="AP179" s="173"/>
      <c r="AQ179" s="173"/>
      <c r="AR179" s="173"/>
      <c r="AS179" s="173" t="s">
        <v>34460</v>
      </c>
      <c r="AT179" s="173"/>
      <c r="AU179" s="173" t="s">
        <v>34460</v>
      </c>
      <c r="AV179" s="173"/>
      <c r="AW179" s="173"/>
      <c r="AX179" s="173"/>
      <c r="AY179" s="173" t="s">
        <v>34460</v>
      </c>
      <c r="AZ179" s="173"/>
      <c r="BA179" s="137" t="s">
        <v>34460</v>
      </c>
      <c r="BB179" s="137" t="s">
        <v>34460</v>
      </c>
      <c r="BC179" s="137"/>
      <c r="BE179" s="20" cm="1">
        <f t="array" aca="1" ref="BE179" ca="1">ROW(INDIRECT("Formular!"&amp;G179))</f>
        <v>176</v>
      </c>
      <c r="BF179" s="20" cm="1">
        <f t="array" aca="1" ref="BF179" ca="1">COLUMN(INDIRECT("Formular!"&amp;G179))</f>
        <v>11</v>
      </c>
      <c r="BG179" s="20" t="str">
        <f t="shared" ca="1" si="4"/>
        <v>$K$176</v>
      </c>
      <c r="BH179" s="214" t="str" cm="1">
        <f t="array" aca="1" ref="BH179" ca="1">HYPERLINK("#"&amp;CELL("Adresse",INDIRECT("Formular!"&amp;G179)),"X")</f>
        <v>X</v>
      </c>
    </row>
    <row r="180" spans="1:60" x14ac:dyDescent="0.3">
      <c r="A180" s="105"/>
      <c r="B180" s="137">
        <v>178</v>
      </c>
      <c r="C180" s="137" t="s">
        <v>41547</v>
      </c>
      <c r="D180" s="109" cm="1">
        <f t="array" aca="1" ref="D180" ca="1">ROW(INDIRECT("Formular!"&amp;G180))</f>
        <v>176</v>
      </c>
      <c r="E180" s="109" cm="1">
        <f t="array" aca="1" ref="E180" ca="1">COLUMN(INDIRECT("Formular!"&amp;G180))</f>
        <v>12</v>
      </c>
      <c r="F180" s="221" t="str" cm="1">
        <f t="array" aca="1" ref="F180" ca="1">HYPERLINK("#"&amp;CELL("Address",INDIRECT("Formular!"&amp;G180)),ADDRESS(D180,E180))</f>
        <v>$L$176</v>
      </c>
      <c r="G180" s="109" t="s">
        <v>41634</v>
      </c>
      <c r="H180" s="109"/>
      <c r="I180" s="109"/>
      <c r="J180" s="137" t="s">
        <v>41635</v>
      </c>
      <c r="K180" s="137"/>
      <c r="L180" s="137"/>
      <c r="M180" s="137"/>
      <c r="N180" s="137" t="s">
        <v>41541</v>
      </c>
      <c r="O180" s="137" t="s">
        <v>41542</v>
      </c>
      <c r="P180" s="137"/>
      <c r="Q180" s="295" t="s">
        <v>38049</v>
      </c>
      <c r="R180" s="143" t="s">
        <v>34460</v>
      </c>
      <c r="S180" s="143" t="s">
        <v>34460</v>
      </c>
      <c r="T180" s="143"/>
      <c r="U180" s="143"/>
      <c r="V180" s="143"/>
      <c r="W180" s="172"/>
      <c r="X180" s="172" t="s">
        <v>34460</v>
      </c>
      <c r="Y180" s="173"/>
      <c r="Z180" s="173" t="s">
        <v>34460</v>
      </c>
      <c r="AA180" s="173"/>
      <c r="AB180" s="173"/>
      <c r="AC180" s="173" t="s">
        <v>34460</v>
      </c>
      <c r="AD180" s="173" t="s">
        <v>34460</v>
      </c>
      <c r="AE180" s="173"/>
      <c r="AF180" s="173"/>
      <c r="AG180" s="173"/>
      <c r="AH180" s="173"/>
      <c r="AI180" s="173"/>
      <c r="AJ180" s="173"/>
      <c r="AK180" s="173"/>
      <c r="AL180" s="173"/>
      <c r="AM180" s="173" t="s">
        <v>34460</v>
      </c>
      <c r="AN180" s="173"/>
      <c r="AO180" s="173"/>
      <c r="AP180" s="173"/>
      <c r="AQ180" s="173"/>
      <c r="AR180" s="173"/>
      <c r="AS180" s="173" t="s">
        <v>34460</v>
      </c>
      <c r="AT180" s="173"/>
      <c r="AU180" s="173" t="s">
        <v>34460</v>
      </c>
      <c r="AV180" s="173"/>
      <c r="AW180" s="173"/>
      <c r="AX180" s="173"/>
      <c r="AY180" s="173" t="s">
        <v>34460</v>
      </c>
      <c r="AZ180" s="173"/>
      <c r="BA180" s="137" t="s">
        <v>34460</v>
      </c>
      <c r="BB180" s="137" t="s">
        <v>34460</v>
      </c>
      <c r="BC180" s="137"/>
      <c r="BE180" s="20" cm="1">
        <f t="array" aca="1" ref="BE180" ca="1">ROW(INDIRECT("Formular!"&amp;G180))</f>
        <v>176</v>
      </c>
      <c r="BF180" s="20" cm="1">
        <f t="array" aca="1" ref="BF180" ca="1">COLUMN(INDIRECT("Formular!"&amp;G180))</f>
        <v>12</v>
      </c>
      <c r="BG180" s="20" t="str">
        <f t="shared" ca="1" si="4"/>
        <v>$L$176</v>
      </c>
      <c r="BH180" s="214" t="str" cm="1">
        <f t="array" aca="1" ref="BH180" ca="1">HYPERLINK("#"&amp;CELL("Adresse",INDIRECT("Formular!"&amp;G180)),"X")</f>
        <v>X</v>
      </c>
    </row>
    <row r="181" spans="1:60" x14ac:dyDescent="0.3">
      <c r="A181" s="105"/>
      <c r="B181" s="137">
        <v>179</v>
      </c>
      <c r="C181" s="137" t="s">
        <v>41550</v>
      </c>
      <c r="D181" s="109" cm="1">
        <f t="array" aca="1" ref="D181" ca="1">ROW(INDIRECT("Formular!"&amp;G181))</f>
        <v>176</v>
      </c>
      <c r="E181" s="109" cm="1">
        <f t="array" aca="1" ref="E181" ca="1">COLUMN(INDIRECT("Formular!"&amp;G181))</f>
        <v>13</v>
      </c>
      <c r="F181" s="221" t="str" cm="1">
        <f t="array" aca="1" ref="F181" ca="1">HYPERLINK("#"&amp;CELL("Address",INDIRECT("Formular!"&amp;G181)),ADDRESS(D181,E181))</f>
        <v>$M$176</v>
      </c>
      <c r="G181" s="109" t="s">
        <v>41636</v>
      </c>
      <c r="H181" s="105"/>
      <c r="I181" s="109"/>
      <c r="J181" s="105"/>
      <c r="K181" s="105"/>
      <c r="L181" s="105"/>
      <c r="M181" s="105"/>
      <c r="N181" s="137" t="s">
        <v>41541</v>
      </c>
      <c r="O181" s="137" t="s">
        <v>41542</v>
      </c>
      <c r="P181" s="106"/>
      <c r="Q181" s="295" t="s">
        <v>34922</v>
      </c>
      <c r="R181" s="143" t="s">
        <v>34460</v>
      </c>
      <c r="S181" s="143" t="s">
        <v>34460</v>
      </c>
      <c r="T181" s="143"/>
      <c r="U181" s="143"/>
      <c r="V181" s="143"/>
      <c r="W181" s="172"/>
      <c r="X181" s="172" t="s">
        <v>34460</v>
      </c>
      <c r="Y181" s="173"/>
      <c r="Z181" s="173" t="s">
        <v>34460</v>
      </c>
      <c r="AA181" s="173"/>
      <c r="AB181" s="173"/>
      <c r="AC181" s="173" t="s">
        <v>34460</v>
      </c>
      <c r="AD181" s="173" t="s">
        <v>34460</v>
      </c>
      <c r="AE181" s="173"/>
      <c r="AF181" s="173"/>
      <c r="AG181" s="173"/>
      <c r="AH181" s="173"/>
      <c r="AI181" s="173"/>
      <c r="AJ181" s="173"/>
      <c r="AK181" s="173"/>
      <c r="AL181" s="173"/>
      <c r="AM181" s="173" t="s">
        <v>34460</v>
      </c>
      <c r="AN181" s="173"/>
      <c r="AO181" s="173"/>
      <c r="AP181" s="173"/>
      <c r="AQ181" s="173"/>
      <c r="AR181" s="173"/>
      <c r="AS181" s="173" t="s">
        <v>34460</v>
      </c>
      <c r="AT181" s="173"/>
      <c r="AU181" s="173" t="s">
        <v>34460</v>
      </c>
      <c r="AV181" s="173"/>
      <c r="AW181" s="173"/>
      <c r="AX181" s="173"/>
      <c r="AY181" s="173" t="s">
        <v>34460</v>
      </c>
      <c r="AZ181" s="173"/>
      <c r="BA181" s="137" t="s">
        <v>34460</v>
      </c>
      <c r="BB181" s="137" t="s">
        <v>34460</v>
      </c>
      <c r="BC181" s="137"/>
      <c r="BE181" s="20" cm="1">
        <f t="array" aca="1" ref="BE181" ca="1">ROW(INDIRECT("Formular!"&amp;G181))</f>
        <v>176</v>
      </c>
      <c r="BF181" s="20" cm="1">
        <f t="array" aca="1" ref="BF181" ca="1">COLUMN(INDIRECT("Formular!"&amp;G181))</f>
        <v>13</v>
      </c>
      <c r="BG181" s="20" t="str">
        <f t="shared" ca="1" si="4"/>
        <v>$M$176</v>
      </c>
      <c r="BH181" s="214" t="str" cm="1">
        <f t="array" aca="1" ref="BH181" ca="1">HYPERLINK("#"&amp;CELL("Adresse",INDIRECT("Formular!"&amp;G181)),"X")</f>
        <v>X</v>
      </c>
    </row>
    <row r="182" spans="1:60" x14ac:dyDescent="0.3">
      <c r="A182" s="105"/>
      <c r="B182" s="137">
        <v>180</v>
      </c>
      <c r="C182" s="137" t="s">
        <v>41552</v>
      </c>
      <c r="D182" s="109" cm="1">
        <f t="array" aca="1" ref="D182" ca="1">ROW(INDIRECT("Formular!"&amp;G182))</f>
        <v>178</v>
      </c>
      <c r="E182" s="109" cm="1">
        <f t="array" aca="1" ref="E182" ca="1">COLUMN(INDIRECT("Formular!"&amp;G182))</f>
        <v>4</v>
      </c>
      <c r="F182" s="221" t="str" cm="1">
        <f t="array" aca="1" ref="F182" ca="1">HYPERLINK("#"&amp;CELL("Address",INDIRECT("Formular!"&amp;G182)),ADDRESS(D182,E182))</f>
        <v>$D$178</v>
      </c>
      <c r="G182" s="109" t="s">
        <v>41637</v>
      </c>
      <c r="H182" s="105"/>
      <c r="I182" s="235" t="s">
        <v>41554</v>
      </c>
      <c r="J182" s="105"/>
      <c r="K182" s="105"/>
      <c r="L182" s="105"/>
      <c r="M182" s="105"/>
      <c r="N182" s="137" t="s">
        <v>41541</v>
      </c>
      <c r="O182" s="137" t="s">
        <v>41542</v>
      </c>
      <c r="P182" s="106"/>
      <c r="Q182" s="295" t="s">
        <v>34922</v>
      </c>
      <c r="R182" s="143" t="s">
        <v>34460</v>
      </c>
      <c r="S182" s="143" t="s">
        <v>34460</v>
      </c>
      <c r="T182" s="143"/>
      <c r="U182" s="143"/>
      <c r="V182" s="143"/>
      <c r="W182" s="172"/>
      <c r="X182" s="172" t="s">
        <v>34460</v>
      </c>
      <c r="Y182" s="173"/>
      <c r="Z182" s="173" t="s">
        <v>34460</v>
      </c>
      <c r="AA182" s="173"/>
      <c r="AB182" s="173"/>
      <c r="AC182" s="173" t="s">
        <v>34460</v>
      </c>
      <c r="AD182" s="173" t="s">
        <v>34460</v>
      </c>
      <c r="AE182" s="173"/>
      <c r="AF182" s="173"/>
      <c r="AG182" s="173"/>
      <c r="AH182" s="173"/>
      <c r="AI182" s="173"/>
      <c r="AJ182" s="173"/>
      <c r="AK182" s="173"/>
      <c r="AL182" s="173"/>
      <c r="AM182" s="173" t="s">
        <v>34460</v>
      </c>
      <c r="AN182" s="173"/>
      <c r="AO182" s="173"/>
      <c r="AP182" s="173"/>
      <c r="AQ182" s="173"/>
      <c r="AR182" s="173"/>
      <c r="AS182" s="173" t="s">
        <v>34460</v>
      </c>
      <c r="AT182" s="173"/>
      <c r="AU182" s="173" t="s">
        <v>34460</v>
      </c>
      <c r="AV182" s="173"/>
      <c r="AW182" s="173"/>
      <c r="AX182" s="173"/>
      <c r="AY182" s="173" t="s">
        <v>34460</v>
      </c>
      <c r="AZ182" s="173"/>
      <c r="BA182" s="137" t="s">
        <v>34460</v>
      </c>
      <c r="BB182" s="137" t="s">
        <v>34460</v>
      </c>
      <c r="BC182" s="137"/>
      <c r="BE182" s="20" cm="1">
        <f t="array" aca="1" ref="BE182" ca="1">ROW(INDIRECT("Formular!"&amp;G182))</f>
        <v>178</v>
      </c>
      <c r="BF182" s="20" cm="1">
        <f t="array" aca="1" ref="BF182" ca="1">COLUMN(INDIRECT("Formular!"&amp;G182))</f>
        <v>4</v>
      </c>
      <c r="BG182" s="20" t="str">
        <f t="shared" ca="1" si="4"/>
        <v>$D$178</v>
      </c>
      <c r="BH182" s="214" t="str" cm="1">
        <f t="array" aca="1" ref="BH182" ca="1">HYPERLINK("#"&amp;CELL("Adresse",INDIRECT("Formular!"&amp;G182)),"X")</f>
        <v>X</v>
      </c>
    </row>
    <row r="183" spans="1:60" x14ac:dyDescent="0.3">
      <c r="A183" s="105"/>
      <c r="B183" s="137">
        <v>181</v>
      </c>
      <c r="C183" s="137" t="s">
        <v>41545</v>
      </c>
      <c r="D183" s="109" cm="1">
        <f t="array" aca="1" ref="D183" ca="1">ROW(INDIRECT("Formular!"&amp;G183))</f>
        <v>178</v>
      </c>
      <c r="E183" s="109" cm="1">
        <f t="array" aca="1" ref="E183" ca="1">COLUMN(INDIRECT("Formular!"&amp;G183))</f>
        <v>11</v>
      </c>
      <c r="F183" s="221" t="str" cm="1">
        <f t="array" aca="1" ref="F183" ca="1">HYPERLINK("#"&amp;CELL("Address",INDIRECT("Formular!"&amp;G183)),ADDRESS(D183,E183))</f>
        <v>$K$178</v>
      </c>
      <c r="G183" s="109" t="s">
        <v>41638</v>
      </c>
      <c r="H183" s="105"/>
      <c r="I183" s="235" t="s">
        <v>41405</v>
      </c>
      <c r="J183" s="105"/>
      <c r="K183" s="105"/>
      <c r="L183" s="105"/>
      <c r="M183" s="105"/>
      <c r="N183" s="137" t="s">
        <v>41541</v>
      </c>
      <c r="O183" s="137" t="s">
        <v>41542</v>
      </c>
      <c r="P183" s="106"/>
      <c r="Q183" s="295" t="s">
        <v>34922</v>
      </c>
      <c r="R183" s="143" t="s">
        <v>34460</v>
      </c>
      <c r="S183" s="143" t="s">
        <v>34460</v>
      </c>
      <c r="T183" s="143"/>
      <c r="U183" s="143"/>
      <c r="V183" s="143"/>
      <c r="W183" s="172"/>
      <c r="X183" s="172" t="s">
        <v>34460</v>
      </c>
      <c r="Y183" s="173"/>
      <c r="Z183" s="173" t="s">
        <v>34460</v>
      </c>
      <c r="AA183" s="173"/>
      <c r="AB183" s="173"/>
      <c r="AC183" s="173" t="s">
        <v>34460</v>
      </c>
      <c r="AD183" s="173" t="s">
        <v>34460</v>
      </c>
      <c r="AE183" s="173"/>
      <c r="AF183" s="173"/>
      <c r="AG183" s="173"/>
      <c r="AH183" s="173"/>
      <c r="AI183" s="173"/>
      <c r="AJ183" s="173"/>
      <c r="AK183" s="173"/>
      <c r="AL183" s="173"/>
      <c r="AM183" s="173" t="s">
        <v>34460</v>
      </c>
      <c r="AN183" s="173"/>
      <c r="AO183" s="173"/>
      <c r="AP183" s="173"/>
      <c r="AQ183" s="173"/>
      <c r="AR183" s="173"/>
      <c r="AS183" s="173" t="s">
        <v>34460</v>
      </c>
      <c r="AT183" s="173"/>
      <c r="AU183" s="173" t="s">
        <v>34460</v>
      </c>
      <c r="AV183" s="173"/>
      <c r="AW183" s="173"/>
      <c r="AX183" s="173"/>
      <c r="AY183" s="173" t="s">
        <v>34460</v>
      </c>
      <c r="AZ183" s="173"/>
      <c r="BA183" s="137" t="s">
        <v>34460</v>
      </c>
      <c r="BB183" s="137" t="s">
        <v>34460</v>
      </c>
      <c r="BC183" s="137"/>
      <c r="BE183" s="20" cm="1">
        <f t="array" aca="1" ref="BE183" ca="1">ROW(INDIRECT("Formular!"&amp;G183))</f>
        <v>178</v>
      </c>
      <c r="BF183" s="20" cm="1">
        <f t="array" aca="1" ref="BF183" ca="1">COLUMN(INDIRECT("Formular!"&amp;G183))</f>
        <v>11</v>
      </c>
      <c r="BG183" s="20" t="str">
        <f t="shared" ca="1" si="4"/>
        <v>$K$178</v>
      </c>
      <c r="BH183" s="214" t="str" cm="1">
        <f t="array" aca="1" ref="BH183" ca="1">HYPERLINK("#"&amp;CELL("Adresse",INDIRECT("Formular!"&amp;G183)),"X")</f>
        <v>X</v>
      </c>
    </row>
    <row r="184" spans="1:60" x14ac:dyDescent="0.3">
      <c r="A184" s="105"/>
      <c r="B184" s="137">
        <v>182</v>
      </c>
      <c r="C184" s="137" t="s">
        <v>41547</v>
      </c>
      <c r="D184" s="109" cm="1">
        <f t="array" aca="1" ref="D184" ca="1">ROW(INDIRECT("Formular!"&amp;G184))</f>
        <v>178</v>
      </c>
      <c r="E184" s="109" cm="1">
        <f t="array" aca="1" ref="E184" ca="1">COLUMN(INDIRECT("Formular!"&amp;G184))</f>
        <v>12</v>
      </c>
      <c r="F184" s="221" t="str" cm="1">
        <f t="array" aca="1" ref="F184" ca="1">HYPERLINK("#"&amp;CELL("Address",INDIRECT("Formular!"&amp;G184)),ADDRESS(D184,E184))</f>
        <v>$L$178</v>
      </c>
      <c r="G184" s="109" t="s">
        <v>41639</v>
      </c>
      <c r="H184" s="105"/>
      <c r="I184" s="109"/>
      <c r="J184" s="105"/>
      <c r="K184" s="105"/>
      <c r="L184" s="105"/>
      <c r="M184" s="105"/>
      <c r="N184" s="137" t="s">
        <v>41541</v>
      </c>
      <c r="O184" s="137" t="s">
        <v>41542</v>
      </c>
      <c r="P184" s="106"/>
      <c r="Q184" s="295" t="s">
        <v>38049</v>
      </c>
      <c r="R184" s="143" t="s">
        <v>34460</v>
      </c>
      <c r="S184" s="143" t="s">
        <v>34460</v>
      </c>
      <c r="T184" s="143"/>
      <c r="U184" s="143"/>
      <c r="V184" s="143"/>
      <c r="W184" s="172"/>
      <c r="X184" s="172" t="s">
        <v>34460</v>
      </c>
      <c r="Y184" s="173"/>
      <c r="Z184" s="173" t="s">
        <v>34460</v>
      </c>
      <c r="AA184" s="173"/>
      <c r="AB184" s="173"/>
      <c r="AC184" s="173" t="s">
        <v>34460</v>
      </c>
      <c r="AD184" s="173" t="s">
        <v>34460</v>
      </c>
      <c r="AE184" s="173"/>
      <c r="AF184" s="173"/>
      <c r="AG184" s="173"/>
      <c r="AH184" s="173"/>
      <c r="AI184" s="173"/>
      <c r="AJ184" s="173"/>
      <c r="AK184" s="173"/>
      <c r="AL184" s="173"/>
      <c r="AM184" s="173" t="s">
        <v>34460</v>
      </c>
      <c r="AN184" s="173"/>
      <c r="AO184" s="173"/>
      <c r="AP184" s="173"/>
      <c r="AQ184" s="173"/>
      <c r="AR184" s="173"/>
      <c r="AS184" s="173" t="s">
        <v>34460</v>
      </c>
      <c r="AT184" s="173"/>
      <c r="AU184" s="173" t="s">
        <v>34460</v>
      </c>
      <c r="AV184" s="173"/>
      <c r="AW184" s="173"/>
      <c r="AX184" s="173"/>
      <c r="AY184" s="173" t="s">
        <v>34460</v>
      </c>
      <c r="AZ184" s="173"/>
      <c r="BA184" s="137" t="s">
        <v>34460</v>
      </c>
      <c r="BB184" s="137" t="s">
        <v>34460</v>
      </c>
      <c r="BC184" s="137"/>
      <c r="BE184" s="20" cm="1">
        <f t="array" aca="1" ref="BE184" ca="1">ROW(INDIRECT("Formular!"&amp;G184))</f>
        <v>178</v>
      </c>
      <c r="BF184" s="20" cm="1">
        <f t="array" aca="1" ref="BF184" ca="1">COLUMN(INDIRECT("Formular!"&amp;G184))</f>
        <v>12</v>
      </c>
      <c r="BG184" s="20" t="str">
        <f t="shared" ca="1" si="4"/>
        <v>$L$178</v>
      </c>
      <c r="BH184" s="214" t="str" cm="1">
        <f t="array" aca="1" ref="BH184" ca="1">HYPERLINK("#"&amp;CELL("Adresse",INDIRECT("Formular!"&amp;G184)),"X")</f>
        <v>X</v>
      </c>
    </row>
    <row r="185" spans="1:60" x14ac:dyDescent="0.3">
      <c r="A185" s="105"/>
      <c r="B185" s="137">
        <v>183</v>
      </c>
      <c r="C185" s="137" t="s">
        <v>41550</v>
      </c>
      <c r="D185" s="109" cm="1">
        <f t="array" aca="1" ref="D185" ca="1">ROW(INDIRECT("Formular!"&amp;G185))</f>
        <v>178</v>
      </c>
      <c r="E185" s="109" cm="1">
        <f t="array" aca="1" ref="E185" ca="1">COLUMN(INDIRECT("Formular!"&amp;G185))</f>
        <v>13</v>
      </c>
      <c r="F185" s="221" t="str" cm="1">
        <f t="array" aca="1" ref="F185" ca="1">HYPERLINK("#"&amp;CELL("Address",INDIRECT("Formular!"&amp;G185)),ADDRESS(D185,E185))</f>
        <v>$M$178</v>
      </c>
      <c r="G185" s="109" t="s">
        <v>41640</v>
      </c>
      <c r="H185" s="105"/>
      <c r="I185" s="109"/>
      <c r="J185" s="105"/>
      <c r="K185" s="105"/>
      <c r="L185" s="105"/>
      <c r="M185" s="105"/>
      <c r="N185" s="137" t="s">
        <v>41541</v>
      </c>
      <c r="O185" s="137" t="s">
        <v>41542</v>
      </c>
      <c r="P185" s="106"/>
      <c r="Q185" s="295" t="s">
        <v>34922</v>
      </c>
      <c r="R185" s="143" t="s">
        <v>34460</v>
      </c>
      <c r="S185" s="143" t="s">
        <v>34460</v>
      </c>
      <c r="T185" s="143"/>
      <c r="U185" s="143"/>
      <c r="V185" s="143"/>
      <c r="W185" s="172"/>
      <c r="X185" s="172" t="s">
        <v>34460</v>
      </c>
      <c r="Y185" s="173"/>
      <c r="Z185" s="173" t="s">
        <v>34460</v>
      </c>
      <c r="AA185" s="173"/>
      <c r="AB185" s="173"/>
      <c r="AC185" s="173" t="s">
        <v>34460</v>
      </c>
      <c r="AD185" s="173" t="s">
        <v>34460</v>
      </c>
      <c r="AE185" s="173"/>
      <c r="AF185" s="173"/>
      <c r="AG185" s="173"/>
      <c r="AH185" s="173"/>
      <c r="AI185" s="173"/>
      <c r="AJ185" s="173"/>
      <c r="AK185" s="173"/>
      <c r="AL185" s="173"/>
      <c r="AM185" s="173" t="s">
        <v>34460</v>
      </c>
      <c r="AN185" s="173"/>
      <c r="AO185" s="173"/>
      <c r="AP185" s="173"/>
      <c r="AQ185" s="173"/>
      <c r="AR185" s="173"/>
      <c r="AS185" s="173" t="s">
        <v>34460</v>
      </c>
      <c r="AT185" s="173"/>
      <c r="AU185" s="173" t="s">
        <v>34460</v>
      </c>
      <c r="AV185" s="173"/>
      <c r="AW185" s="173"/>
      <c r="AX185" s="173"/>
      <c r="AY185" s="173" t="s">
        <v>34460</v>
      </c>
      <c r="AZ185" s="173"/>
      <c r="BA185" s="137" t="s">
        <v>34460</v>
      </c>
      <c r="BB185" s="137" t="s">
        <v>34460</v>
      </c>
      <c r="BC185" s="137"/>
      <c r="BE185" s="20" cm="1">
        <f t="array" aca="1" ref="BE185" ca="1">ROW(INDIRECT("Formular!"&amp;G185))</f>
        <v>178</v>
      </c>
      <c r="BF185" s="20" cm="1">
        <f t="array" aca="1" ref="BF185" ca="1">COLUMN(INDIRECT("Formular!"&amp;G185))</f>
        <v>13</v>
      </c>
      <c r="BG185" s="20" t="str">
        <f t="shared" ca="1" si="4"/>
        <v>$M$178</v>
      </c>
      <c r="BH185" s="214" t="str" cm="1">
        <f t="array" aca="1" ref="BH185" ca="1">HYPERLINK("#"&amp;CELL("Adresse",INDIRECT("Formular!"&amp;G185)),"X")</f>
        <v>X</v>
      </c>
    </row>
    <row r="186" spans="1:60" x14ac:dyDescent="0.3">
      <c r="A186" s="105"/>
      <c r="B186" s="137">
        <v>184</v>
      </c>
      <c r="C186" s="137" t="s">
        <v>41418</v>
      </c>
      <c r="D186" s="109" cm="1">
        <f t="array" aca="1" ref="D186" ca="1">ROW(INDIRECT("Formular!"&amp;G186))</f>
        <v>180</v>
      </c>
      <c r="E186" s="109" cm="1">
        <f t="array" aca="1" ref="E186" ca="1">COLUMN(INDIRECT("Formular!"&amp;G186))</f>
        <v>4</v>
      </c>
      <c r="F186" s="221" t="str" cm="1">
        <f t="array" aca="1" ref="F186" ca="1">HYPERLINK("#"&amp;CELL("Address",INDIRECT("Formular!"&amp;G186)),ADDRESS(D186,E186))</f>
        <v>$D$180</v>
      </c>
      <c r="G186" s="109" t="s">
        <v>41641</v>
      </c>
      <c r="H186" s="105"/>
      <c r="I186" s="109"/>
      <c r="J186" s="105"/>
      <c r="K186" s="105"/>
      <c r="L186" s="105"/>
      <c r="M186" s="105"/>
      <c r="N186" s="137" t="s">
        <v>41541</v>
      </c>
      <c r="O186" s="137" t="s">
        <v>41542</v>
      </c>
      <c r="P186" s="106"/>
      <c r="Q186" s="295" t="s">
        <v>34922</v>
      </c>
      <c r="R186" s="143" t="s">
        <v>34460</v>
      </c>
      <c r="S186" s="143" t="s">
        <v>34460</v>
      </c>
      <c r="T186" s="143"/>
      <c r="U186" s="143"/>
      <c r="V186" s="143"/>
      <c r="W186" s="172"/>
      <c r="X186" s="172" t="s">
        <v>34460</v>
      </c>
      <c r="Y186" s="173"/>
      <c r="Z186" s="173" t="s">
        <v>34460</v>
      </c>
      <c r="AA186" s="173"/>
      <c r="AB186" s="173"/>
      <c r="AC186" s="173" t="s">
        <v>34460</v>
      </c>
      <c r="AD186" s="173" t="s">
        <v>34460</v>
      </c>
      <c r="AE186" s="173"/>
      <c r="AF186" s="173"/>
      <c r="AG186" s="173"/>
      <c r="AH186" s="173"/>
      <c r="AI186" s="173"/>
      <c r="AJ186" s="173"/>
      <c r="AK186" s="173"/>
      <c r="AL186" s="173"/>
      <c r="AM186" s="173" t="s">
        <v>34460</v>
      </c>
      <c r="AN186" s="173"/>
      <c r="AO186" s="173"/>
      <c r="AP186" s="173"/>
      <c r="AQ186" s="173"/>
      <c r="AR186" s="173"/>
      <c r="AS186" s="173" t="s">
        <v>34460</v>
      </c>
      <c r="AT186" s="173"/>
      <c r="AU186" s="173" t="s">
        <v>34460</v>
      </c>
      <c r="AV186" s="173"/>
      <c r="AW186" s="173"/>
      <c r="AX186" s="173"/>
      <c r="AY186" s="173" t="s">
        <v>34460</v>
      </c>
      <c r="AZ186" s="173"/>
      <c r="BA186" s="137" t="s">
        <v>34460</v>
      </c>
      <c r="BB186" s="137" t="s">
        <v>34460</v>
      </c>
      <c r="BC186" s="137"/>
      <c r="BE186" s="20" cm="1">
        <f t="array" aca="1" ref="BE186" ca="1">ROW(INDIRECT("Formular!"&amp;G186))</f>
        <v>180</v>
      </c>
      <c r="BF186" s="20" cm="1">
        <f t="array" aca="1" ref="BF186" ca="1">COLUMN(INDIRECT("Formular!"&amp;G186))</f>
        <v>4</v>
      </c>
      <c r="BG186" s="20" t="str">
        <f t="shared" ca="1" si="4"/>
        <v>$D$180</v>
      </c>
      <c r="BH186" s="214" t="str" cm="1">
        <f t="array" aca="1" ref="BH186" ca="1">HYPERLINK("#"&amp;CELL("Adresse",INDIRECT("Formular!"&amp;G186)),"X")</f>
        <v>X</v>
      </c>
    </row>
    <row r="187" spans="1:60" x14ac:dyDescent="0.3">
      <c r="A187" s="105"/>
      <c r="B187" s="137">
        <v>185</v>
      </c>
      <c r="C187" s="137" t="s">
        <v>41582</v>
      </c>
      <c r="D187" s="109" cm="1">
        <f t="array" aca="1" ref="D187" ca="1">ROW(INDIRECT("Formular!"&amp;G187))</f>
        <v>180</v>
      </c>
      <c r="E187" s="109" cm="1">
        <f t="array" aca="1" ref="E187" ca="1">COLUMN(INDIRECT("Formular!"&amp;G187))</f>
        <v>11</v>
      </c>
      <c r="F187" s="221" t="str" cm="1">
        <f t="array" aca="1" ref="F187" ca="1">HYPERLINK("#"&amp;CELL("Address",INDIRECT("Formular!"&amp;G187)),ADDRESS(D187,E187))</f>
        <v>$K$180</v>
      </c>
      <c r="G187" s="109" t="s">
        <v>41642</v>
      </c>
      <c r="H187" s="109"/>
      <c r="I187" s="109"/>
      <c r="J187" s="137" t="s">
        <v>41643</v>
      </c>
      <c r="K187" s="137"/>
      <c r="L187" s="137"/>
      <c r="M187" s="137"/>
      <c r="N187" s="137" t="s">
        <v>41541</v>
      </c>
      <c r="O187" s="137" t="s">
        <v>41542</v>
      </c>
      <c r="P187" s="137"/>
      <c r="Q187" s="295" t="s">
        <v>34922</v>
      </c>
      <c r="R187" s="143" t="s">
        <v>34460</v>
      </c>
      <c r="S187" s="143" t="s">
        <v>34460</v>
      </c>
      <c r="T187" s="143"/>
      <c r="U187" s="143"/>
      <c r="V187" s="143"/>
      <c r="W187" s="172"/>
      <c r="X187" s="172" t="s">
        <v>34460</v>
      </c>
      <c r="Y187" s="173"/>
      <c r="Z187" s="173" t="s">
        <v>34460</v>
      </c>
      <c r="AA187" s="173"/>
      <c r="AB187" s="173"/>
      <c r="AC187" s="173" t="s">
        <v>34460</v>
      </c>
      <c r="AD187" s="173" t="s">
        <v>34460</v>
      </c>
      <c r="AE187" s="173"/>
      <c r="AF187" s="173"/>
      <c r="AG187" s="173"/>
      <c r="AH187" s="173"/>
      <c r="AI187" s="173"/>
      <c r="AJ187" s="173"/>
      <c r="AK187" s="173"/>
      <c r="AL187" s="173"/>
      <c r="AM187" s="173" t="s">
        <v>34460</v>
      </c>
      <c r="AN187" s="173"/>
      <c r="AO187" s="173"/>
      <c r="AP187" s="173"/>
      <c r="AQ187" s="173"/>
      <c r="AR187" s="173"/>
      <c r="AS187" s="173" t="s">
        <v>34460</v>
      </c>
      <c r="AT187" s="173"/>
      <c r="AU187" s="173" t="s">
        <v>34460</v>
      </c>
      <c r="AV187" s="173"/>
      <c r="AW187" s="173"/>
      <c r="AX187" s="173"/>
      <c r="AY187" s="173" t="s">
        <v>34460</v>
      </c>
      <c r="AZ187" s="173"/>
      <c r="BA187" s="137" t="s">
        <v>34460</v>
      </c>
      <c r="BB187" s="137" t="s">
        <v>34460</v>
      </c>
      <c r="BC187" s="137"/>
      <c r="BE187" s="20" cm="1">
        <f t="array" aca="1" ref="BE187" ca="1">ROW(INDIRECT("Formular!"&amp;G187))</f>
        <v>180</v>
      </c>
      <c r="BF187" s="20" cm="1">
        <f t="array" aca="1" ref="BF187" ca="1">COLUMN(INDIRECT("Formular!"&amp;G187))</f>
        <v>11</v>
      </c>
      <c r="BG187" s="20" t="str">
        <f t="shared" ca="1" si="4"/>
        <v>$K$180</v>
      </c>
      <c r="BH187" s="214" t="str" cm="1">
        <f t="array" aca="1" ref="BH187" ca="1">HYPERLINK("#"&amp;CELL("Adresse",INDIRECT("Formular!"&amp;G187)),"X")</f>
        <v>X</v>
      </c>
    </row>
    <row r="188" spans="1:60" x14ac:dyDescent="0.3">
      <c r="A188" s="105"/>
      <c r="B188" s="137">
        <v>186</v>
      </c>
      <c r="C188" s="137" t="s">
        <v>41606</v>
      </c>
      <c r="D188" s="109" cm="1">
        <f t="array" aca="1" ref="D188" ca="1">ROW(INDIRECT("Formular!"&amp;G188))</f>
        <v>182</v>
      </c>
      <c r="E188" s="109" cm="1">
        <f t="array" aca="1" ref="E188" ca="1">COLUMN(INDIRECT("Formular!"&amp;G188))</f>
        <v>4</v>
      </c>
      <c r="F188" s="221" t="str" cm="1">
        <f t="array" aca="1" ref="F188" ca="1">HYPERLINK("#"&amp;CELL("Address",INDIRECT("Formular!"&amp;G188)),ADDRESS(D188,E188))</f>
        <v>$D$182</v>
      </c>
      <c r="G188" s="109" t="s">
        <v>41644</v>
      </c>
      <c r="H188" s="105"/>
      <c r="I188" s="109"/>
      <c r="J188" s="105"/>
      <c r="K188" s="105"/>
      <c r="L188" s="105"/>
      <c r="M188" s="105"/>
      <c r="N188" s="137" t="s">
        <v>41541</v>
      </c>
      <c r="O188" s="137" t="s">
        <v>41542</v>
      </c>
      <c r="P188" s="106"/>
      <c r="Q188" s="295" t="s">
        <v>34922</v>
      </c>
      <c r="R188" s="143" t="s">
        <v>34460</v>
      </c>
      <c r="S188" s="143" t="s">
        <v>34460</v>
      </c>
      <c r="T188" s="143"/>
      <c r="U188" s="143"/>
      <c r="V188" s="143"/>
      <c r="W188" s="172"/>
      <c r="X188" s="172" t="s">
        <v>34460</v>
      </c>
      <c r="Y188" s="173"/>
      <c r="Z188" s="173" t="s">
        <v>34460</v>
      </c>
      <c r="AA188" s="173"/>
      <c r="AB188" s="173"/>
      <c r="AC188" s="173" t="s">
        <v>34460</v>
      </c>
      <c r="AD188" s="173" t="s">
        <v>34460</v>
      </c>
      <c r="AE188" s="173"/>
      <c r="AF188" s="173"/>
      <c r="AG188" s="173"/>
      <c r="AH188" s="173"/>
      <c r="AI188" s="173"/>
      <c r="AJ188" s="173"/>
      <c r="AK188" s="173"/>
      <c r="AL188" s="173"/>
      <c r="AM188" s="173" t="s">
        <v>34460</v>
      </c>
      <c r="AN188" s="173"/>
      <c r="AO188" s="173"/>
      <c r="AP188" s="173"/>
      <c r="AQ188" s="173"/>
      <c r="AR188" s="173"/>
      <c r="AS188" s="173" t="s">
        <v>34460</v>
      </c>
      <c r="AT188" s="173"/>
      <c r="AU188" s="173" t="s">
        <v>34460</v>
      </c>
      <c r="AV188" s="173"/>
      <c r="AW188" s="173"/>
      <c r="AX188" s="173"/>
      <c r="AY188" s="173" t="s">
        <v>34460</v>
      </c>
      <c r="AZ188" s="173"/>
      <c r="BA188" s="137" t="s">
        <v>34460</v>
      </c>
      <c r="BB188" s="137" t="s">
        <v>34460</v>
      </c>
      <c r="BC188" s="137"/>
      <c r="BE188" s="20" cm="1">
        <f t="array" aca="1" ref="BE188" ca="1">ROW(INDIRECT("Formular!"&amp;G188))</f>
        <v>182</v>
      </c>
      <c r="BF188" s="20" cm="1">
        <f t="array" aca="1" ref="BF188" ca="1">COLUMN(INDIRECT("Formular!"&amp;G188))</f>
        <v>4</v>
      </c>
      <c r="BG188" s="20" t="str">
        <f t="shared" ca="1" si="4"/>
        <v>$D$182</v>
      </c>
      <c r="BH188" s="214" t="str" cm="1">
        <f t="array" aca="1" ref="BH188" ca="1">HYPERLINK("#"&amp;CELL("Adresse",INDIRECT("Formular!"&amp;G188)),"X")</f>
        <v>X</v>
      </c>
    </row>
    <row r="189" spans="1:60" x14ac:dyDescent="0.3">
      <c r="A189" s="105"/>
      <c r="B189" s="137">
        <v>187</v>
      </c>
      <c r="C189" s="137" t="s">
        <v>34298</v>
      </c>
      <c r="D189" s="109" cm="1">
        <f t="array" aca="1" ref="D189" ca="1">ROW(INDIRECT("Formular!"&amp;G189))</f>
        <v>182</v>
      </c>
      <c r="E189" s="109" cm="1">
        <f t="array" aca="1" ref="E189" ca="1">COLUMN(INDIRECT("Formular!"&amp;G189))</f>
        <v>11</v>
      </c>
      <c r="F189" s="221" t="str" cm="1">
        <f t="array" aca="1" ref="F189" ca="1">HYPERLINK("#"&amp;CELL("Address",INDIRECT("Formular!"&amp;G189)),ADDRESS(D189,E189))</f>
        <v>$K$182</v>
      </c>
      <c r="G189" s="109" t="s">
        <v>41645</v>
      </c>
      <c r="H189" s="105"/>
      <c r="I189" s="109"/>
      <c r="J189" s="105"/>
      <c r="K189" s="105"/>
      <c r="L189" s="105"/>
      <c r="M189" s="105"/>
      <c r="N189" s="137" t="s">
        <v>41541</v>
      </c>
      <c r="O189" s="137" t="s">
        <v>41542</v>
      </c>
      <c r="P189" s="106"/>
      <c r="Q189" s="295" t="s">
        <v>34922</v>
      </c>
      <c r="R189" s="143" t="s">
        <v>34460</v>
      </c>
      <c r="S189" s="143" t="s">
        <v>34460</v>
      </c>
      <c r="T189" s="143"/>
      <c r="U189" s="143"/>
      <c r="V189" s="143"/>
      <c r="W189" s="172"/>
      <c r="X189" s="172" t="s">
        <v>34460</v>
      </c>
      <c r="Y189" s="173"/>
      <c r="Z189" s="173" t="s">
        <v>34460</v>
      </c>
      <c r="AA189" s="173"/>
      <c r="AB189" s="173"/>
      <c r="AC189" s="173" t="s">
        <v>34460</v>
      </c>
      <c r="AD189" s="173" t="s">
        <v>34460</v>
      </c>
      <c r="AE189" s="173"/>
      <c r="AF189" s="173"/>
      <c r="AG189" s="173"/>
      <c r="AH189" s="173"/>
      <c r="AI189" s="173"/>
      <c r="AJ189" s="173"/>
      <c r="AK189" s="173"/>
      <c r="AL189" s="173"/>
      <c r="AM189" s="173" t="s">
        <v>34460</v>
      </c>
      <c r="AN189" s="173"/>
      <c r="AO189" s="173"/>
      <c r="AP189" s="173"/>
      <c r="AQ189" s="173"/>
      <c r="AR189" s="173"/>
      <c r="AS189" s="173" t="s">
        <v>34460</v>
      </c>
      <c r="AT189" s="173"/>
      <c r="AU189" s="173" t="s">
        <v>34460</v>
      </c>
      <c r="AV189" s="173"/>
      <c r="AW189" s="173"/>
      <c r="AX189" s="173"/>
      <c r="AY189" s="173" t="s">
        <v>34460</v>
      </c>
      <c r="AZ189" s="173"/>
      <c r="BA189" s="137" t="s">
        <v>34460</v>
      </c>
      <c r="BB189" s="137" t="s">
        <v>34460</v>
      </c>
      <c r="BC189" s="137"/>
      <c r="BE189" s="20" cm="1">
        <f t="array" aca="1" ref="BE189" ca="1">ROW(INDIRECT("Formular!"&amp;G189))</f>
        <v>182</v>
      </c>
      <c r="BF189" s="20" cm="1">
        <f t="array" aca="1" ref="BF189" ca="1">COLUMN(INDIRECT("Formular!"&amp;G189))</f>
        <v>11</v>
      </c>
      <c r="BG189" s="20" t="str">
        <f t="shared" ca="1" si="4"/>
        <v>$K$182</v>
      </c>
      <c r="BH189" s="214" t="str" cm="1">
        <f t="array" aca="1" ref="BH189" ca="1">HYPERLINK("#"&amp;CELL("Adresse",INDIRECT("Formular!"&amp;G189)),"X")</f>
        <v>X</v>
      </c>
    </row>
    <row r="190" spans="1:60" x14ac:dyDescent="0.3">
      <c r="A190" s="105"/>
      <c r="B190" s="137">
        <v>188</v>
      </c>
      <c r="C190" s="137" t="s">
        <v>41552</v>
      </c>
      <c r="D190" s="109" cm="1">
        <f t="array" aca="1" ref="D190" ca="1">ROW(INDIRECT("Formular!"&amp;G190))</f>
        <v>185</v>
      </c>
      <c r="E190" s="109" cm="1">
        <f t="array" aca="1" ref="E190" ca="1">COLUMN(INDIRECT("Formular!"&amp;G190))</f>
        <v>5</v>
      </c>
      <c r="F190" s="221" t="str" cm="1">
        <f t="array" aca="1" ref="F190" ca="1">HYPERLINK("#"&amp;CELL("Address",INDIRECT("Formular!"&amp;G190)),ADDRESS(D190,E190))</f>
        <v>$E$185</v>
      </c>
      <c r="G190" s="109" t="s">
        <v>41646</v>
      </c>
      <c r="H190" s="105"/>
      <c r="I190" s="235" t="s">
        <v>41554</v>
      </c>
      <c r="J190" s="105"/>
      <c r="K190" s="105"/>
      <c r="L190" s="105"/>
      <c r="M190" s="105"/>
      <c r="N190" s="137" t="s">
        <v>41541</v>
      </c>
      <c r="O190" s="137" t="s">
        <v>41542</v>
      </c>
      <c r="P190" s="106"/>
      <c r="Q190" s="295" t="s">
        <v>34922</v>
      </c>
      <c r="R190" s="143" t="s">
        <v>34460</v>
      </c>
      <c r="S190" s="143" t="s">
        <v>34460</v>
      </c>
      <c r="T190" s="143"/>
      <c r="U190" s="143"/>
      <c r="V190" s="143"/>
      <c r="W190" s="172"/>
      <c r="X190" s="172" t="s">
        <v>34460</v>
      </c>
      <c r="Y190" s="173"/>
      <c r="Z190" s="173" t="s">
        <v>34460</v>
      </c>
      <c r="AA190" s="173"/>
      <c r="AB190" s="173"/>
      <c r="AC190" s="173"/>
      <c r="AD190" s="173" t="s">
        <v>34460</v>
      </c>
      <c r="AE190" s="173"/>
      <c r="AF190" s="173"/>
      <c r="AG190" s="173"/>
      <c r="AH190" s="173"/>
      <c r="AI190" s="173"/>
      <c r="AJ190" s="173"/>
      <c r="AK190" s="173"/>
      <c r="AL190" s="173"/>
      <c r="AM190" s="173"/>
      <c r="AN190" s="173"/>
      <c r="AO190" s="173"/>
      <c r="AP190" s="173"/>
      <c r="AQ190" s="173"/>
      <c r="AR190" s="173"/>
      <c r="AS190" s="173"/>
      <c r="AT190" s="173"/>
      <c r="AU190" s="173" t="s">
        <v>34460</v>
      </c>
      <c r="AV190" s="173"/>
      <c r="AW190" s="173"/>
      <c r="AX190" s="173"/>
      <c r="AY190" s="173"/>
      <c r="AZ190" s="173"/>
      <c r="BA190" s="105"/>
      <c r="BB190" s="105" t="s">
        <v>34460</v>
      </c>
      <c r="BC190" s="105"/>
      <c r="BE190" s="20" cm="1">
        <f t="array" aca="1" ref="BE190" ca="1">ROW(INDIRECT("Formular!"&amp;G190))</f>
        <v>185</v>
      </c>
      <c r="BF190" s="20" cm="1">
        <f t="array" aca="1" ref="BF190" ca="1">COLUMN(INDIRECT("Formular!"&amp;G190))</f>
        <v>5</v>
      </c>
      <c r="BG190" s="20" t="str">
        <f t="shared" ca="1" si="4"/>
        <v>$E$185</v>
      </c>
      <c r="BH190" s="214" t="str" cm="1">
        <f t="array" aca="1" ref="BH190" ca="1">HYPERLINK("#"&amp;CELL("Adresse",INDIRECT("Formular!"&amp;G190)),"X")</f>
        <v>X</v>
      </c>
    </row>
    <row r="191" spans="1:60" x14ac:dyDescent="0.3">
      <c r="A191" s="105"/>
      <c r="B191" s="137">
        <v>189</v>
      </c>
      <c r="C191" s="137" t="s">
        <v>41647</v>
      </c>
      <c r="D191" s="109" cm="1">
        <f t="array" aca="1" ref="D191" ca="1">ROW(INDIRECT("Formular!"&amp;G191))</f>
        <v>185</v>
      </c>
      <c r="E191" s="109" cm="1">
        <f t="array" aca="1" ref="E191" ca="1">COLUMN(INDIRECT("Formular!"&amp;G191))</f>
        <v>6</v>
      </c>
      <c r="F191" s="221" t="str" cm="1">
        <f t="array" aca="1" ref="F191" ca="1">HYPERLINK("#"&amp;CELL("Address",INDIRECT("Formular!"&amp;G191)),ADDRESS(D191,E191))</f>
        <v>$F$185</v>
      </c>
      <c r="G191" s="109" t="s">
        <v>41648</v>
      </c>
      <c r="H191" s="109"/>
      <c r="I191" s="109"/>
      <c r="J191" s="137" t="s">
        <v>41649</v>
      </c>
      <c r="K191" s="137"/>
      <c r="L191" s="137"/>
      <c r="M191" s="137"/>
      <c r="N191" s="137" t="s">
        <v>41541</v>
      </c>
      <c r="O191" s="137" t="s">
        <v>41542</v>
      </c>
      <c r="P191" s="137" t="s">
        <v>41556</v>
      </c>
      <c r="Q191" s="295" t="s">
        <v>34922</v>
      </c>
      <c r="R191" s="143" t="s">
        <v>34460</v>
      </c>
      <c r="S191" s="143" t="s">
        <v>34460</v>
      </c>
      <c r="T191" s="143"/>
      <c r="U191" s="143"/>
      <c r="V191" s="143"/>
      <c r="W191" s="172"/>
      <c r="X191" s="172" t="s">
        <v>34460</v>
      </c>
      <c r="Y191" s="173"/>
      <c r="Z191" s="173" t="s">
        <v>34460</v>
      </c>
      <c r="AA191" s="173"/>
      <c r="AB191" s="173"/>
      <c r="AC191" s="173"/>
      <c r="AD191" s="173" t="s">
        <v>34460</v>
      </c>
      <c r="AE191" s="173"/>
      <c r="AF191" s="173"/>
      <c r="AG191" s="173"/>
      <c r="AH191" s="173"/>
      <c r="AI191" s="173"/>
      <c r="AJ191" s="173"/>
      <c r="AK191" s="173"/>
      <c r="AL191" s="173"/>
      <c r="AM191" s="173"/>
      <c r="AN191" s="173"/>
      <c r="AO191" s="173"/>
      <c r="AP191" s="173"/>
      <c r="AQ191" s="173"/>
      <c r="AR191" s="173"/>
      <c r="AS191" s="173"/>
      <c r="AT191" s="173"/>
      <c r="AU191" s="173" t="s">
        <v>34460</v>
      </c>
      <c r="AV191" s="173"/>
      <c r="AW191" s="173"/>
      <c r="AX191" s="173"/>
      <c r="AY191" s="173"/>
      <c r="AZ191" s="173"/>
      <c r="BA191" s="105"/>
      <c r="BB191" s="105" t="s">
        <v>34460</v>
      </c>
      <c r="BC191" s="105"/>
      <c r="BE191" s="20" cm="1">
        <f t="array" aca="1" ref="BE191" ca="1">ROW(INDIRECT("Formular!"&amp;G191))</f>
        <v>185</v>
      </c>
      <c r="BF191" s="20" cm="1">
        <f t="array" aca="1" ref="BF191" ca="1">COLUMN(INDIRECT("Formular!"&amp;G191))</f>
        <v>6</v>
      </c>
      <c r="BG191" s="20" t="str">
        <f t="shared" ca="1" si="4"/>
        <v>$F$185</v>
      </c>
      <c r="BH191" s="214" t="str" cm="1">
        <f t="array" aca="1" ref="BH191" ca="1">HYPERLINK("#"&amp;CELL("Adresse",INDIRECT("Formular!"&amp;G191)),"X")</f>
        <v>X</v>
      </c>
    </row>
    <row r="192" spans="1:60" x14ac:dyDescent="0.3">
      <c r="A192" s="105"/>
      <c r="B192" s="137">
        <v>190</v>
      </c>
      <c r="C192" s="137" t="s">
        <v>41603</v>
      </c>
      <c r="D192" s="109" cm="1">
        <f t="array" aca="1" ref="D192" ca="1">ROW(INDIRECT("Formular!"&amp;G192))</f>
        <v>185</v>
      </c>
      <c r="E192" s="109" cm="1">
        <f t="array" aca="1" ref="E192" ca="1">COLUMN(INDIRECT("Formular!"&amp;G192))</f>
        <v>13</v>
      </c>
      <c r="F192" s="221" t="str" cm="1">
        <f t="array" aca="1" ref="F192" ca="1">HYPERLINK("#"&amp;CELL("Address",INDIRECT("Formular!"&amp;G192)),ADDRESS(D192,E192))</f>
        <v>$M$185</v>
      </c>
      <c r="G192" s="109" t="s">
        <v>41650</v>
      </c>
      <c r="H192" s="109"/>
      <c r="I192" s="109"/>
      <c r="J192" s="137" t="s">
        <v>41651</v>
      </c>
      <c r="K192" s="137"/>
      <c r="L192" s="137"/>
      <c r="M192" s="137"/>
      <c r="N192" s="137" t="s">
        <v>41541</v>
      </c>
      <c r="O192" s="137" t="s">
        <v>41542</v>
      </c>
      <c r="P192" s="137"/>
      <c r="Q192" s="295" t="s">
        <v>34922</v>
      </c>
      <c r="R192" s="143" t="s">
        <v>34460</v>
      </c>
      <c r="S192" s="143" t="s">
        <v>34460</v>
      </c>
      <c r="T192" s="143"/>
      <c r="U192" s="143"/>
      <c r="V192" s="143"/>
      <c r="W192" s="172"/>
      <c r="X192" s="172" t="s">
        <v>34460</v>
      </c>
      <c r="Y192" s="173"/>
      <c r="Z192" s="173" t="s">
        <v>34460</v>
      </c>
      <c r="AA192" s="173"/>
      <c r="AB192" s="173"/>
      <c r="AC192" s="173"/>
      <c r="AD192" s="173" t="s">
        <v>34460</v>
      </c>
      <c r="AE192" s="173"/>
      <c r="AF192" s="173"/>
      <c r="AG192" s="173"/>
      <c r="AH192" s="173"/>
      <c r="AI192" s="173"/>
      <c r="AJ192" s="173"/>
      <c r="AK192" s="173"/>
      <c r="AL192" s="173"/>
      <c r="AM192" s="173"/>
      <c r="AN192" s="173"/>
      <c r="AO192" s="173"/>
      <c r="AP192" s="173"/>
      <c r="AQ192" s="173"/>
      <c r="AR192" s="173"/>
      <c r="AS192" s="173"/>
      <c r="AT192" s="173"/>
      <c r="AU192" s="173" t="s">
        <v>34460</v>
      </c>
      <c r="AV192" s="173"/>
      <c r="AW192" s="173"/>
      <c r="AX192" s="173"/>
      <c r="AY192" s="173"/>
      <c r="AZ192" s="173"/>
      <c r="BA192" s="105"/>
      <c r="BB192" s="105" t="s">
        <v>34460</v>
      </c>
      <c r="BC192" s="105"/>
      <c r="BE192" s="20" cm="1">
        <f t="array" aca="1" ref="BE192" ca="1">ROW(INDIRECT("Formular!"&amp;G192))</f>
        <v>185</v>
      </c>
      <c r="BF192" s="20" cm="1">
        <f t="array" aca="1" ref="BF192" ca="1">COLUMN(INDIRECT("Formular!"&amp;G192))</f>
        <v>13</v>
      </c>
      <c r="BG192" s="20" t="str">
        <f t="shared" ca="1" si="4"/>
        <v>$M$185</v>
      </c>
      <c r="BH192" s="214" t="str" cm="1">
        <f t="array" aca="1" ref="BH192" ca="1">HYPERLINK("#"&amp;CELL("Adresse",INDIRECT("Formular!"&amp;G192)),"X")</f>
        <v>X</v>
      </c>
    </row>
    <row r="193" spans="1:60" x14ac:dyDescent="0.3">
      <c r="A193" s="105"/>
      <c r="B193" s="137">
        <v>191</v>
      </c>
      <c r="C193" s="137" t="s">
        <v>41552</v>
      </c>
      <c r="D193" s="109" cm="1">
        <f t="array" aca="1" ref="D193" ca="1">ROW(INDIRECT("Formular!"&amp;G193))</f>
        <v>187</v>
      </c>
      <c r="E193" s="109" cm="1">
        <f t="array" aca="1" ref="E193" ca="1">COLUMN(INDIRECT("Formular!"&amp;G193))</f>
        <v>7</v>
      </c>
      <c r="F193" s="221" t="str" cm="1">
        <f t="array" aca="1" ref="F193" ca="1">HYPERLINK("#"&amp;CELL("Address",INDIRECT("Formular!"&amp;G193)),ADDRESS(D193,E193))</f>
        <v>$G$187</v>
      </c>
      <c r="G193" s="109" t="s">
        <v>41652</v>
      </c>
      <c r="H193" s="109"/>
      <c r="I193" s="235" t="s">
        <v>41554</v>
      </c>
      <c r="J193" s="137"/>
      <c r="K193" s="137"/>
      <c r="L193" s="137"/>
      <c r="M193" s="137"/>
      <c r="N193" s="137" t="s">
        <v>41541</v>
      </c>
      <c r="O193" s="137" t="s">
        <v>41542</v>
      </c>
      <c r="P193" s="137"/>
      <c r="Q193" s="295" t="s">
        <v>34922</v>
      </c>
      <c r="R193" s="143" t="s">
        <v>34460</v>
      </c>
      <c r="S193" s="143" t="s">
        <v>34460</v>
      </c>
      <c r="T193" s="143"/>
      <c r="U193" s="143"/>
      <c r="V193" s="143"/>
      <c r="W193" s="172"/>
      <c r="X193" s="172" t="s">
        <v>34460</v>
      </c>
      <c r="Y193" s="173"/>
      <c r="Z193" s="173" t="s">
        <v>34460</v>
      </c>
      <c r="AA193" s="173"/>
      <c r="AB193" s="173"/>
      <c r="AC193" s="173"/>
      <c r="AD193" s="173" t="s">
        <v>34460</v>
      </c>
      <c r="AE193" s="173"/>
      <c r="AF193" s="173"/>
      <c r="AG193" s="173"/>
      <c r="AH193" s="173"/>
      <c r="AI193" s="173"/>
      <c r="AJ193" s="173"/>
      <c r="AK193" s="173"/>
      <c r="AL193" s="173"/>
      <c r="AM193" s="173"/>
      <c r="AN193" s="173"/>
      <c r="AO193" s="173"/>
      <c r="AP193" s="173"/>
      <c r="AQ193" s="173"/>
      <c r="AR193" s="173"/>
      <c r="AS193" s="173"/>
      <c r="AT193" s="173"/>
      <c r="AU193" s="173" t="s">
        <v>34460</v>
      </c>
      <c r="AV193" s="173"/>
      <c r="AW193" s="173"/>
      <c r="AX193" s="173"/>
      <c r="AY193" s="173"/>
      <c r="AZ193" s="173"/>
      <c r="BA193" s="105"/>
      <c r="BB193" s="105" t="s">
        <v>34460</v>
      </c>
      <c r="BC193" s="105"/>
      <c r="BE193" s="20" cm="1">
        <f t="array" aca="1" ref="BE193" ca="1">ROW(INDIRECT("Formular!"&amp;G193))</f>
        <v>187</v>
      </c>
      <c r="BF193" s="20" cm="1">
        <f t="array" aca="1" ref="BF193" ca="1">COLUMN(INDIRECT("Formular!"&amp;G193))</f>
        <v>7</v>
      </c>
      <c r="BG193" s="20" t="str">
        <f t="shared" ca="1" si="4"/>
        <v>$G$187</v>
      </c>
      <c r="BH193" s="214" t="str" cm="1">
        <f t="array" aca="1" ref="BH193" ca="1">HYPERLINK("#"&amp;CELL("Adresse",INDIRECT("Formular!"&amp;G193)),"X")</f>
        <v>X</v>
      </c>
    </row>
    <row r="194" spans="1:60" x14ac:dyDescent="0.3">
      <c r="A194" s="105"/>
      <c r="B194" s="137">
        <v>192</v>
      </c>
      <c r="C194" s="137" t="s">
        <v>41653</v>
      </c>
      <c r="D194" s="109" cm="1">
        <f t="array" aca="1" ref="D194" ca="1">ROW(INDIRECT("Formular!"&amp;G194))</f>
        <v>187</v>
      </c>
      <c r="E194" s="109" cm="1">
        <f t="array" aca="1" ref="E194" ca="1">COLUMN(INDIRECT("Formular!"&amp;G194))</f>
        <v>8</v>
      </c>
      <c r="F194" s="221" t="str" cm="1">
        <f t="array" aca="1" ref="F194" ca="1">HYPERLINK("#"&amp;CELL("Address",INDIRECT("Formular!"&amp;G194)),ADDRESS(D194,E194))</f>
        <v>$H$187</v>
      </c>
      <c r="G194" s="109" t="s">
        <v>41654</v>
      </c>
      <c r="H194" s="109"/>
      <c r="I194" s="109"/>
      <c r="J194" s="137" t="s">
        <v>41655</v>
      </c>
      <c r="K194" s="137"/>
      <c r="L194" s="137"/>
      <c r="M194" s="137"/>
      <c r="N194" s="137" t="s">
        <v>41541</v>
      </c>
      <c r="O194" s="137" t="s">
        <v>41542</v>
      </c>
      <c r="P194" s="137" t="s">
        <v>41556</v>
      </c>
      <c r="Q194" s="295" t="s">
        <v>34922</v>
      </c>
      <c r="R194" s="143" t="s">
        <v>34460</v>
      </c>
      <c r="S194" s="143" t="s">
        <v>34460</v>
      </c>
      <c r="T194" s="143"/>
      <c r="U194" s="143"/>
      <c r="V194" s="143"/>
      <c r="W194" s="172"/>
      <c r="X194" s="172" t="s">
        <v>34460</v>
      </c>
      <c r="Y194" s="173"/>
      <c r="Z194" s="173" t="s">
        <v>34460</v>
      </c>
      <c r="AA194" s="173"/>
      <c r="AB194" s="173"/>
      <c r="AC194" s="173"/>
      <c r="AD194" s="173" t="s">
        <v>34460</v>
      </c>
      <c r="AE194" s="173"/>
      <c r="AF194" s="173"/>
      <c r="AG194" s="173"/>
      <c r="AH194" s="173"/>
      <c r="AI194" s="173"/>
      <c r="AJ194" s="173"/>
      <c r="AK194" s="173"/>
      <c r="AL194" s="173"/>
      <c r="AM194" s="173"/>
      <c r="AN194" s="173"/>
      <c r="AO194" s="173"/>
      <c r="AP194" s="173"/>
      <c r="AQ194" s="173"/>
      <c r="AR194" s="173"/>
      <c r="AS194" s="173"/>
      <c r="AT194" s="173"/>
      <c r="AU194" s="173" t="s">
        <v>34460</v>
      </c>
      <c r="AV194" s="173"/>
      <c r="AW194" s="173"/>
      <c r="AX194" s="173"/>
      <c r="AY194" s="173"/>
      <c r="AZ194" s="173"/>
      <c r="BA194" s="105"/>
      <c r="BB194" s="105" t="s">
        <v>34460</v>
      </c>
      <c r="BC194" s="105"/>
      <c r="BE194" s="20" cm="1">
        <f t="array" aca="1" ref="BE194" ca="1">ROW(INDIRECT("Formular!"&amp;G194))</f>
        <v>187</v>
      </c>
      <c r="BF194" s="20" cm="1">
        <f t="array" aca="1" ref="BF194" ca="1">COLUMN(INDIRECT("Formular!"&amp;G194))</f>
        <v>8</v>
      </c>
      <c r="BG194" s="20" t="str">
        <f t="shared" ca="1" si="4"/>
        <v>$H$187</v>
      </c>
      <c r="BH194" s="214" t="str" cm="1">
        <f t="array" aca="1" ref="BH194" ca="1">HYPERLINK("#"&amp;CELL("Adresse",INDIRECT("Formular!"&amp;G194)),"X")</f>
        <v>X</v>
      </c>
    </row>
    <row r="195" spans="1:60" x14ac:dyDescent="0.3">
      <c r="A195" s="105"/>
      <c r="B195" s="137">
        <v>193</v>
      </c>
      <c r="C195" s="137" t="s">
        <v>41603</v>
      </c>
      <c r="D195" s="109" cm="1">
        <f t="array" aca="1" ref="D195" ca="1">ROW(INDIRECT("Formular!"&amp;G195))</f>
        <v>187</v>
      </c>
      <c r="E195" s="109" cm="1">
        <f t="array" aca="1" ref="E195" ca="1">COLUMN(INDIRECT("Formular!"&amp;G195))</f>
        <v>13</v>
      </c>
      <c r="F195" s="221" t="str" cm="1">
        <f t="array" aca="1" ref="F195" ca="1">HYPERLINK("#"&amp;CELL("Address",INDIRECT("Formular!"&amp;G195)),ADDRESS(D195,E195))</f>
        <v>$M$187</v>
      </c>
      <c r="G195" s="109" t="s">
        <v>41656</v>
      </c>
      <c r="H195" s="109"/>
      <c r="I195" s="109"/>
      <c r="J195" s="137" t="s">
        <v>41657</v>
      </c>
      <c r="K195" s="137"/>
      <c r="L195" s="137"/>
      <c r="M195" s="137"/>
      <c r="N195" s="137" t="s">
        <v>41541</v>
      </c>
      <c r="O195" s="137" t="s">
        <v>41542</v>
      </c>
      <c r="P195" s="137"/>
      <c r="Q195" s="295" t="s">
        <v>34922</v>
      </c>
      <c r="R195" s="143" t="s">
        <v>34460</v>
      </c>
      <c r="S195" s="143" t="s">
        <v>34460</v>
      </c>
      <c r="T195" s="143"/>
      <c r="U195" s="143"/>
      <c r="V195" s="143"/>
      <c r="W195" s="172"/>
      <c r="X195" s="172" t="s">
        <v>34460</v>
      </c>
      <c r="Y195" s="173"/>
      <c r="Z195" s="173" t="s">
        <v>34460</v>
      </c>
      <c r="AA195" s="173"/>
      <c r="AB195" s="173"/>
      <c r="AC195" s="173"/>
      <c r="AD195" s="173" t="s">
        <v>34460</v>
      </c>
      <c r="AE195" s="173"/>
      <c r="AF195" s="173"/>
      <c r="AG195" s="173"/>
      <c r="AH195" s="173"/>
      <c r="AI195" s="173"/>
      <c r="AJ195" s="173"/>
      <c r="AK195" s="173"/>
      <c r="AL195" s="173"/>
      <c r="AM195" s="173"/>
      <c r="AN195" s="173"/>
      <c r="AO195" s="173"/>
      <c r="AP195" s="173"/>
      <c r="AQ195" s="173"/>
      <c r="AR195" s="173"/>
      <c r="AS195" s="173"/>
      <c r="AT195" s="173"/>
      <c r="AU195" s="173" t="s">
        <v>34460</v>
      </c>
      <c r="AV195" s="173"/>
      <c r="AW195" s="173"/>
      <c r="AX195" s="173"/>
      <c r="AY195" s="173"/>
      <c r="AZ195" s="173"/>
      <c r="BA195" s="105"/>
      <c r="BB195" s="105" t="s">
        <v>34460</v>
      </c>
      <c r="BC195" s="105"/>
      <c r="BE195" s="20" cm="1">
        <f t="array" aca="1" ref="BE195" ca="1">ROW(INDIRECT("Formular!"&amp;G195))</f>
        <v>187</v>
      </c>
      <c r="BF195" s="20" cm="1">
        <f t="array" aca="1" ref="BF195" ca="1">COLUMN(INDIRECT("Formular!"&amp;G195))</f>
        <v>13</v>
      </c>
      <c r="BG195" s="20" t="str">
        <f t="shared" ca="1" si="4"/>
        <v>$M$187</v>
      </c>
      <c r="BH195" s="214" t="str" cm="1">
        <f t="array" aca="1" ref="BH195" ca="1">HYPERLINK("#"&amp;CELL("Adresse",INDIRECT("Formular!"&amp;G195)),"X")</f>
        <v>X</v>
      </c>
    </row>
    <row r="196" spans="1:60" x14ac:dyDescent="0.3">
      <c r="A196" s="105"/>
      <c r="B196" s="137">
        <v>194</v>
      </c>
      <c r="C196" s="137" t="s">
        <v>41552</v>
      </c>
      <c r="D196" s="109" cm="1">
        <f t="array" aca="1" ref="D196" ca="1">ROW(INDIRECT("Formular!"&amp;G196))</f>
        <v>189</v>
      </c>
      <c r="E196" s="109" cm="1">
        <f t="array" aca="1" ref="E196" ca="1">COLUMN(INDIRECT("Formular!"&amp;G196))</f>
        <v>7</v>
      </c>
      <c r="F196" s="221" t="str" cm="1">
        <f t="array" aca="1" ref="F196" ca="1">HYPERLINK("#"&amp;CELL("Address",INDIRECT("Formular!"&amp;G196)),ADDRESS(D196,E196))</f>
        <v>$G$189</v>
      </c>
      <c r="G196" s="109" t="s">
        <v>41658</v>
      </c>
      <c r="H196" s="109"/>
      <c r="I196" s="235" t="s">
        <v>41554</v>
      </c>
      <c r="J196" s="137"/>
      <c r="K196" s="137"/>
      <c r="L196" s="137"/>
      <c r="M196" s="137"/>
      <c r="N196" s="137" t="s">
        <v>41541</v>
      </c>
      <c r="O196" s="137" t="s">
        <v>41542</v>
      </c>
      <c r="P196" s="137"/>
      <c r="Q196" s="295" t="s">
        <v>34922</v>
      </c>
      <c r="R196" s="143" t="s">
        <v>34460</v>
      </c>
      <c r="S196" s="143" t="s">
        <v>34460</v>
      </c>
      <c r="T196" s="143"/>
      <c r="U196" s="143"/>
      <c r="V196" s="143"/>
      <c r="W196" s="172"/>
      <c r="X196" s="172" t="s">
        <v>34460</v>
      </c>
      <c r="Y196" s="173"/>
      <c r="Z196" s="173" t="s">
        <v>34460</v>
      </c>
      <c r="AA196" s="173"/>
      <c r="AB196" s="173"/>
      <c r="AC196" s="173"/>
      <c r="AD196" s="173" t="s">
        <v>34460</v>
      </c>
      <c r="AE196" s="173"/>
      <c r="AF196" s="173"/>
      <c r="AG196" s="173"/>
      <c r="AH196" s="173"/>
      <c r="AI196" s="173"/>
      <c r="AJ196" s="173"/>
      <c r="AK196" s="173"/>
      <c r="AL196" s="173"/>
      <c r="AM196" s="173"/>
      <c r="AN196" s="173"/>
      <c r="AO196" s="173"/>
      <c r="AP196" s="173"/>
      <c r="AQ196" s="173"/>
      <c r="AR196" s="173"/>
      <c r="AS196" s="173"/>
      <c r="AT196" s="173"/>
      <c r="AU196" s="173" t="s">
        <v>34460</v>
      </c>
      <c r="AV196" s="173"/>
      <c r="AW196" s="173"/>
      <c r="AX196" s="173"/>
      <c r="AY196" s="173"/>
      <c r="AZ196" s="173"/>
      <c r="BA196" s="105"/>
      <c r="BB196" s="105" t="s">
        <v>34460</v>
      </c>
      <c r="BC196" s="105"/>
      <c r="BE196" s="20" cm="1">
        <f t="array" aca="1" ref="BE196" ca="1">ROW(INDIRECT("Formular!"&amp;G196))</f>
        <v>189</v>
      </c>
      <c r="BF196" s="20" cm="1">
        <f t="array" aca="1" ref="BF196" ca="1">COLUMN(INDIRECT("Formular!"&amp;G196))</f>
        <v>7</v>
      </c>
      <c r="BG196" s="20" t="str">
        <f t="shared" ca="1" si="4"/>
        <v>$G$189</v>
      </c>
      <c r="BH196" s="214" t="str" cm="1">
        <f t="array" aca="1" ref="BH196" ca="1">HYPERLINK("#"&amp;CELL("Adresse",INDIRECT("Formular!"&amp;G196)),"X")</f>
        <v>X</v>
      </c>
    </row>
    <row r="197" spans="1:60" x14ac:dyDescent="0.3">
      <c r="A197" s="105"/>
      <c r="B197" s="137">
        <v>195</v>
      </c>
      <c r="C197" s="137" t="s">
        <v>41659</v>
      </c>
      <c r="D197" s="109" cm="1">
        <f t="array" aca="1" ref="D197" ca="1">ROW(INDIRECT("Formular!"&amp;G197))</f>
        <v>189</v>
      </c>
      <c r="E197" s="109" cm="1">
        <f t="array" aca="1" ref="E197" ca="1">COLUMN(INDIRECT("Formular!"&amp;G197))</f>
        <v>8</v>
      </c>
      <c r="F197" s="221" t="str" cm="1">
        <f t="array" aca="1" ref="F197" ca="1">HYPERLINK("#"&amp;CELL("Address",INDIRECT("Formular!"&amp;G197)),ADDRESS(D197,E197))</f>
        <v>$H$189</v>
      </c>
      <c r="G197" s="109" t="s">
        <v>41660</v>
      </c>
      <c r="H197" s="109"/>
      <c r="I197" s="109"/>
      <c r="J197" s="137" t="s">
        <v>41661</v>
      </c>
      <c r="K197" s="137"/>
      <c r="L197" s="137"/>
      <c r="M197" s="137"/>
      <c r="N197" s="137" t="s">
        <v>41541</v>
      </c>
      <c r="O197" s="137" t="s">
        <v>41542</v>
      </c>
      <c r="P197" s="137" t="s">
        <v>41556</v>
      </c>
      <c r="Q197" s="295" t="s">
        <v>34922</v>
      </c>
      <c r="R197" s="143" t="s">
        <v>34460</v>
      </c>
      <c r="S197" s="143" t="s">
        <v>34460</v>
      </c>
      <c r="T197" s="143"/>
      <c r="U197" s="143"/>
      <c r="V197" s="143"/>
      <c r="W197" s="172"/>
      <c r="X197" s="172" t="s">
        <v>34460</v>
      </c>
      <c r="Y197" s="173"/>
      <c r="Z197" s="173" t="s">
        <v>34460</v>
      </c>
      <c r="AA197" s="173"/>
      <c r="AB197" s="173"/>
      <c r="AC197" s="173"/>
      <c r="AD197" s="173" t="s">
        <v>34460</v>
      </c>
      <c r="AE197" s="173"/>
      <c r="AF197" s="173"/>
      <c r="AG197" s="173"/>
      <c r="AH197" s="173"/>
      <c r="AI197" s="173"/>
      <c r="AJ197" s="173"/>
      <c r="AK197" s="173"/>
      <c r="AL197" s="173"/>
      <c r="AM197" s="173"/>
      <c r="AN197" s="173"/>
      <c r="AO197" s="173"/>
      <c r="AP197" s="173"/>
      <c r="AQ197" s="173"/>
      <c r="AR197" s="173"/>
      <c r="AS197" s="173"/>
      <c r="AT197" s="173"/>
      <c r="AU197" s="173" t="s">
        <v>34460</v>
      </c>
      <c r="AV197" s="173"/>
      <c r="AW197" s="173"/>
      <c r="AX197" s="173"/>
      <c r="AY197" s="173"/>
      <c r="AZ197" s="173"/>
      <c r="BA197" s="105"/>
      <c r="BB197" s="105" t="s">
        <v>34460</v>
      </c>
      <c r="BC197" s="105"/>
      <c r="BE197" s="20" cm="1">
        <f t="array" aca="1" ref="BE197" ca="1">ROW(INDIRECT("Formular!"&amp;G197))</f>
        <v>189</v>
      </c>
      <c r="BF197" s="20" cm="1">
        <f t="array" aca="1" ref="BF197" ca="1">COLUMN(INDIRECT("Formular!"&amp;G197))</f>
        <v>8</v>
      </c>
      <c r="BG197" s="20" t="str">
        <f t="shared" ca="1" si="4"/>
        <v>$H$189</v>
      </c>
      <c r="BH197" s="214" t="str" cm="1">
        <f t="array" aca="1" ref="BH197" ca="1">HYPERLINK("#"&amp;CELL("Adresse",INDIRECT("Formular!"&amp;G197)),"X")</f>
        <v>X</v>
      </c>
    </row>
    <row r="198" spans="1:60" x14ac:dyDescent="0.3">
      <c r="A198" s="105"/>
      <c r="B198" s="137">
        <v>196</v>
      </c>
      <c r="C198" s="137" t="s">
        <v>41603</v>
      </c>
      <c r="D198" s="109" cm="1">
        <f t="array" aca="1" ref="D198" ca="1">ROW(INDIRECT("Formular!"&amp;G198))</f>
        <v>189</v>
      </c>
      <c r="E198" s="109" cm="1">
        <f t="array" aca="1" ref="E198" ca="1">COLUMN(INDIRECT("Formular!"&amp;G198))</f>
        <v>13</v>
      </c>
      <c r="F198" s="221" t="str" cm="1">
        <f t="array" aca="1" ref="F198" ca="1">HYPERLINK("#"&amp;CELL("Address",INDIRECT("Formular!"&amp;G198)),ADDRESS(D198,E198))</f>
        <v>$M$189</v>
      </c>
      <c r="G198" s="109" t="s">
        <v>41662</v>
      </c>
      <c r="H198" s="109"/>
      <c r="I198" s="109"/>
      <c r="J198" s="137" t="s">
        <v>41663</v>
      </c>
      <c r="K198" s="137"/>
      <c r="L198" s="137"/>
      <c r="M198" s="137"/>
      <c r="N198" s="137" t="s">
        <v>41541</v>
      </c>
      <c r="O198" s="137" t="s">
        <v>41542</v>
      </c>
      <c r="P198" s="137"/>
      <c r="Q198" s="295" t="s">
        <v>34922</v>
      </c>
      <c r="R198" s="143" t="s">
        <v>34460</v>
      </c>
      <c r="S198" s="143" t="s">
        <v>34460</v>
      </c>
      <c r="T198" s="143"/>
      <c r="U198" s="143"/>
      <c r="V198" s="143"/>
      <c r="W198" s="172"/>
      <c r="X198" s="172" t="s">
        <v>34460</v>
      </c>
      <c r="Y198" s="173"/>
      <c r="Z198" s="173" t="s">
        <v>34460</v>
      </c>
      <c r="AA198" s="173"/>
      <c r="AB198" s="173"/>
      <c r="AC198" s="173"/>
      <c r="AD198" s="173" t="s">
        <v>34460</v>
      </c>
      <c r="AE198" s="173"/>
      <c r="AF198" s="173"/>
      <c r="AG198" s="173"/>
      <c r="AH198" s="173"/>
      <c r="AI198" s="173"/>
      <c r="AJ198" s="173"/>
      <c r="AK198" s="173"/>
      <c r="AL198" s="173"/>
      <c r="AM198" s="173"/>
      <c r="AN198" s="173"/>
      <c r="AO198" s="173"/>
      <c r="AP198" s="173"/>
      <c r="AQ198" s="173"/>
      <c r="AR198" s="173"/>
      <c r="AS198" s="173"/>
      <c r="AT198" s="173"/>
      <c r="AU198" s="173" t="s">
        <v>34460</v>
      </c>
      <c r="AV198" s="173"/>
      <c r="AW198" s="173"/>
      <c r="AX198" s="173"/>
      <c r="AY198" s="173"/>
      <c r="AZ198" s="173"/>
      <c r="BA198" s="105"/>
      <c r="BB198" s="105" t="s">
        <v>34460</v>
      </c>
      <c r="BC198" s="105"/>
      <c r="BE198" s="20" cm="1">
        <f t="array" aca="1" ref="BE198" ca="1">ROW(INDIRECT("Formular!"&amp;G198))</f>
        <v>189</v>
      </c>
      <c r="BF198" s="20" cm="1">
        <f t="array" aca="1" ref="BF198" ca="1">COLUMN(INDIRECT("Formular!"&amp;G198))</f>
        <v>13</v>
      </c>
      <c r="BG198" s="20" t="str">
        <f t="shared" ca="1" si="4"/>
        <v>$M$189</v>
      </c>
      <c r="BH198" s="214" t="str" cm="1">
        <f t="array" aca="1" ref="BH198" ca="1">HYPERLINK("#"&amp;CELL("Adresse",INDIRECT("Formular!"&amp;G198)),"X")</f>
        <v>X</v>
      </c>
    </row>
    <row r="199" spans="1:60" x14ac:dyDescent="0.3">
      <c r="A199" s="105"/>
      <c r="B199" s="137">
        <v>197</v>
      </c>
      <c r="C199" s="137" t="s">
        <v>41664</v>
      </c>
      <c r="D199" s="109" cm="1">
        <f t="array" aca="1" ref="D199" ca="1">ROW(INDIRECT("Formular!"&amp;G199))</f>
        <v>192</v>
      </c>
      <c r="E199" s="109" cm="1">
        <f t="array" aca="1" ref="E199" ca="1">COLUMN(INDIRECT("Formular!"&amp;G199))</f>
        <v>6</v>
      </c>
      <c r="F199" s="221" t="str" cm="1">
        <f t="array" aca="1" ref="F199" ca="1">HYPERLINK("#"&amp;CELL("Address",INDIRECT("Formular!"&amp;G199)),ADDRESS(D199,E199))</f>
        <v>$F$192</v>
      </c>
      <c r="G199" s="109" t="s">
        <v>34277</v>
      </c>
      <c r="H199" s="109"/>
      <c r="I199" s="235" t="s">
        <v>41665</v>
      </c>
      <c r="J199" s="137" t="s">
        <v>41666</v>
      </c>
      <c r="K199" s="137"/>
      <c r="L199" s="137"/>
      <c r="M199" s="137"/>
      <c r="N199" s="137" t="s">
        <v>41541</v>
      </c>
      <c r="O199" s="137" t="s">
        <v>41542</v>
      </c>
      <c r="P199" s="137"/>
      <c r="Q199" s="295" t="s">
        <v>34922</v>
      </c>
      <c r="R199" s="137" t="s">
        <v>34460</v>
      </c>
      <c r="S199" s="137" t="s">
        <v>34460</v>
      </c>
      <c r="T199" s="137"/>
      <c r="U199" s="137"/>
      <c r="V199" s="137"/>
      <c r="W199" s="138"/>
      <c r="X199" s="138" t="s">
        <v>34460</v>
      </c>
      <c r="Y199" s="137"/>
      <c r="Z199" s="137" t="s">
        <v>34460</v>
      </c>
      <c r="AA199" s="137"/>
      <c r="AB199" s="137"/>
      <c r="AC199" s="137" t="s">
        <v>34460</v>
      </c>
      <c r="AD199" s="137" t="s">
        <v>34460</v>
      </c>
      <c r="AE199" s="137"/>
      <c r="AF199" s="137"/>
      <c r="AG199" s="137"/>
      <c r="AH199" s="137"/>
      <c r="AI199" s="137"/>
      <c r="AJ199" s="137"/>
      <c r="AK199" s="137"/>
      <c r="AL199" s="137"/>
      <c r="AM199" s="137" t="s">
        <v>34460</v>
      </c>
      <c r="AN199" s="137"/>
      <c r="AO199" s="137"/>
      <c r="AP199" s="137"/>
      <c r="AQ199" s="137"/>
      <c r="AR199" s="137"/>
      <c r="AS199" s="137" t="s">
        <v>34460</v>
      </c>
      <c r="AT199" s="137"/>
      <c r="AU199" s="137" t="s">
        <v>34460</v>
      </c>
      <c r="AV199" s="137"/>
      <c r="AW199" s="137"/>
      <c r="AX199" s="137"/>
      <c r="AY199" s="137" t="s">
        <v>34460</v>
      </c>
      <c r="AZ199" s="137"/>
      <c r="BA199" s="137" t="s">
        <v>34460</v>
      </c>
      <c r="BB199" s="137" t="s">
        <v>34460</v>
      </c>
      <c r="BC199" s="137"/>
      <c r="BE199" s="20" cm="1">
        <f t="array" aca="1" ref="BE199" ca="1">ROW(INDIRECT("Formular!"&amp;G199))</f>
        <v>192</v>
      </c>
      <c r="BF199" s="20" cm="1">
        <f t="array" aca="1" ref="BF199" ca="1">COLUMN(INDIRECT("Formular!"&amp;G199))</f>
        <v>6</v>
      </c>
      <c r="BG199" s="20" t="str">
        <f t="shared" ca="1" si="4"/>
        <v>$F$192</v>
      </c>
      <c r="BH199" s="214" t="str" cm="1">
        <f t="array" aca="1" ref="BH199" ca="1">HYPERLINK("#"&amp;CELL("Adresse",INDIRECT("Formular!"&amp;G199)),"X")</f>
        <v>X</v>
      </c>
    </row>
    <row r="200" spans="1:60" x14ac:dyDescent="0.3">
      <c r="A200" s="105"/>
      <c r="B200" s="137">
        <v>198</v>
      </c>
      <c r="C200" s="137" t="s">
        <v>41667</v>
      </c>
      <c r="D200" s="109" cm="1">
        <f t="array" aca="1" ref="D200" ca="1">ROW(INDIRECT("Formular!"&amp;G200))</f>
        <v>194</v>
      </c>
      <c r="E200" s="109" cm="1">
        <f t="array" aca="1" ref="E200" ca="1">COLUMN(INDIRECT("Formular!"&amp;G200))</f>
        <v>6</v>
      </c>
      <c r="F200" s="221" t="str" cm="1">
        <f t="array" aca="1" ref="F200" ca="1">HYPERLINK("#"&amp;CELL("Address",INDIRECT("Formular!"&amp;G200)),ADDRESS(D200,E200))</f>
        <v>$F$194</v>
      </c>
      <c r="G200" s="109" t="s">
        <v>41668</v>
      </c>
      <c r="H200" s="109"/>
      <c r="I200" s="109"/>
      <c r="J200" s="137" t="s">
        <v>41669</v>
      </c>
      <c r="K200" s="137"/>
      <c r="L200" s="137"/>
      <c r="M200" s="137"/>
      <c r="N200" s="137" t="s">
        <v>41541</v>
      </c>
      <c r="O200" s="137" t="s">
        <v>41542</v>
      </c>
      <c r="P200" s="137"/>
      <c r="Q200" s="295" t="s">
        <v>34922</v>
      </c>
      <c r="R200" s="137" t="s">
        <v>34460</v>
      </c>
      <c r="S200" s="137" t="s">
        <v>34460</v>
      </c>
      <c r="T200" s="137"/>
      <c r="U200" s="137"/>
      <c r="V200" s="137"/>
      <c r="W200" s="138"/>
      <c r="X200" s="138" t="s">
        <v>34460</v>
      </c>
      <c r="Y200" s="137"/>
      <c r="Z200" s="137"/>
      <c r="AA200" s="137"/>
      <c r="AB200" s="137"/>
      <c r="AC200" s="137"/>
      <c r="AD200" s="137" t="s">
        <v>34460</v>
      </c>
      <c r="AE200" s="137"/>
      <c r="AF200" s="137"/>
      <c r="AG200" s="137"/>
      <c r="AH200" s="137"/>
      <c r="AI200" s="137"/>
      <c r="AJ200" s="137"/>
      <c r="AK200" s="137"/>
      <c r="AL200" s="137"/>
      <c r="AM200" s="137"/>
      <c r="AN200" s="137"/>
      <c r="AO200" s="137"/>
      <c r="AP200" s="137"/>
      <c r="AQ200" s="137"/>
      <c r="AR200" s="137"/>
      <c r="AS200" s="137"/>
      <c r="AT200" s="137"/>
      <c r="AU200" s="137"/>
      <c r="AV200" s="137"/>
      <c r="AW200" s="137"/>
      <c r="AX200" s="137"/>
      <c r="AY200" s="137"/>
      <c r="AZ200" s="137"/>
      <c r="BA200" s="137"/>
      <c r="BB200" s="137" t="s">
        <v>34460</v>
      </c>
      <c r="BC200" s="137"/>
      <c r="BE200" s="20" cm="1">
        <f t="array" aca="1" ref="BE200" ca="1">ROW(INDIRECT("Formular!"&amp;G200))</f>
        <v>194</v>
      </c>
      <c r="BF200" s="20" cm="1">
        <f t="array" aca="1" ref="BF200" ca="1">COLUMN(INDIRECT("Formular!"&amp;G200))</f>
        <v>6</v>
      </c>
      <c r="BG200" s="20" t="str">
        <f t="shared" ca="1" si="4"/>
        <v>$F$194</v>
      </c>
      <c r="BH200" s="214" t="str" cm="1">
        <f t="array" aca="1" ref="BH200" ca="1">HYPERLINK("#"&amp;CELL("Adresse",INDIRECT("Formular!"&amp;G200)),"X")</f>
        <v>X</v>
      </c>
    </row>
    <row r="201" spans="1:60" x14ac:dyDescent="0.3">
      <c r="A201" s="105"/>
      <c r="B201" s="137">
        <v>199</v>
      </c>
      <c r="C201" s="142" t="s">
        <v>41670</v>
      </c>
      <c r="D201" s="109" cm="1">
        <f t="array" aca="1" ref="D201" ca="1">ROW(INDIRECT("Formular!"&amp;G201))</f>
        <v>196</v>
      </c>
      <c r="E201" s="109" cm="1">
        <f t="array" aca="1" ref="E201" ca="1">COLUMN(INDIRECT("Formular!"&amp;G201))</f>
        <v>6</v>
      </c>
      <c r="F201" s="221" t="str" cm="1">
        <f t="array" aca="1" ref="F201" ca="1">HYPERLINK("#"&amp;CELL("Address",INDIRECT("Formular!"&amp;G201)),ADDRESS(D201,E201))</f>
        <v>$F$196</v>
      </c>
      <c r="G201" s="109" t="s">
        <v>34294</v>
      </c>
      <c r="H201" s="109"/>
      <c r="I201" s="235" t="s">
        <v>41671</v>
      </c>
      <c r="J201" s="137" t="s">
        <v>41672</v>
      </c>
      <c r="K201" s="137"/>
      <c r="L201" s="137"/>
      <c r="M201" s="137"/>
      <c r="N201" s="137" t="s">
        <v>41541</v>
      </c>
      <c r="O201" s="137" t="s">
        <v>41542</v>
      </c>
      <c r="P201" s="143"/>
      <c r="Q201" s="295" t="s">
        <v>34922</v>
      </c>
      <c r="R201" s="137" t="s">
        <v>34460</v>
      </c>
      <c r="S201" s="137" t="s">
        <v>34460</v>
      </c>
      <c r="T201" s="137"/>
      <c r="U201" s="137"/>
      <c r="V201" s="137"/>
      <c r="W201" s="138"/>
      <c r="X201" s="138" t="s">
        <v>34460</v>
      </c>
      <c r="Y201" s="137"/>
      <c r="Z201" s="137" t="s">
        <v>34460</v>
      </c>
      <c r="AA201" s="137"/>
      <c r="AB201" s="137"/>
      <c r="AC201" s="137" t="s">
        <v>34460</v>
      </c>
      <c r="AD201" s="137" t="s">
        <v>34460</v>
      </c>
      <c r="AE201" s="137"/>
      <c r="AF201" s="137"/>
      <c r="AG201" s="137"/>
      <c r="AH201" s="137"/>
      <c r="AI201" s="137"/>
      <c r="AJ201" s="137"/>
      <c r="AK201" s="137"/>
      <c r="AL201" s="137"/>
      <c r="AM201" s="137" t="s">
        <v>34460</v>
      </c>
      <c r="AN201" s="137"/>
      <c r="AO201" s="137"/>
      <c r="AP201" s="137"/>
      <c r="AQ201" s="137"/>
      <c r="AR201" s="137"/>
      <c r="AS201" s="137" t="s">
        <v>34460</v>
      </c>
      <c r="AT201" s="137"/>
      <c r="AU201" s="137" t="s">
        <v>34460</v>
      </c>
      <c r="AV201" s="137"/>
      <c r="AW201" s="137"/>
      <c r="AX201" s="137"/>
      <c r="AY201" s="137" t="s">
        <v>34460</v>
      </c>
      <c r="AZ201" s="137"/>
      <c r="BA201" s="105"/>
      <c r="BB201" s="137" t="s">
        <v>34460</v>
      </c>
      <c r="BC201" s="105"/>
      <c r="BE201" s="20" cm="1">
        <f t="array" aca="1" ref="BE201" ca="1">ROW(INDIRECT("Formular!"&amp;G201))</f>
        <v>196</v>
      </c>
      <c r="BF201" s="20" cm="1">
        <f t="array" aca="1" ref="BF201" ca="1">COLUMN(INDIRECT("Formular!"&amp;G201))</f>
        <v>6</v>
      </c>
      <c r="BG201" s="20" t="str">
        <f t="shared" ca="1" si="4"/>
        <v>$F$196</v>
      </c>
      <c r="BH201" s="214" t="str" cm="1">
        <f t="array" aca="1" ref="BH201" ca="1">HYPERLINK("#"&amp;CELL("Adresse",INDIRECT("Formular!"&amp;G201)),"X")</f>
        <v>X</v>
      </c>
    </row>
    <row r="202" spans="1:60" x14ac:dyDescent="0.3">
      <c r="A202" s="105"/>
      <c r="B202" s="137">
        <v>200</v>
      </c>
      <c r="C202" s="282" t="s">
        <v>41673</v>
      </c>
      <c r="D202" s="282" cm="1">
        <f t="array" aca="1" ref="D202" ca="1">ROW(INDIRECT("Formular!"&amp;G202))</f>
        <v>200</v>
      </c>
      <c r="E202" s="282" cm="1">
        <f t="array" aca="1" ref="E202" ca="1">COLUMN(INDIRECT("Formular!"&amp;G202))</f>
        <v>2</v>
      </c>
      <c r="F202" s="221" t="str" cm="1">
        <f t="array" aca="1" ref="F202" ca="1">HYPERLINK("#"&amp;CELL("Address",INDIRECT("Formular!"&amp;G202)),ADDRESS(D202,E202))</f>
        <v>$B$200</v>
      </c>
      <c r="G202" s="109" t="s">
        <v>41674</v>
      </c>
      <c r="H202" s="109" t="s">
        <v>41375</v>
      </c>
      <c r="I202" s="109"/>
      <c r="J202" s="137" t="s">
        <v>41675</v>
      </c>
      <c r="K202" s="137"/>
      <c r="L202" s="137"/>
      <c r="M202" s="137"/>
      <c r="N202" s="137" t="s">
        <v>41676</v>
      </c>
      <c r="O202" s="137" t="s">
        <v>41677</v>
      </c>
      <c r="P202" s="137" t="s">
        <v>41379</v>
      </c>
      <c r="Q202" s="295" t="s">
        <v>34922</v>
      </c>
      <c r="R202" s="143" t="s">
        <v>34460</v>
      </c>
      <c r="S202" s="143" t="s">
        <v>34460</v>
      </c>
      <c r="T202" s="143" t="s">
        <v>34460</v>
      </c>
      <c r="U202" s="143" t="s">
        <v>34460</v>
      </c>
      <c r="V202" s="143" t="s">
        <v>34460</v>
      </c>
      <c r="W202" s="172" t="s">
        <v>34460</v>
      </c>
      <c r="X202" s="172" t="s">
        <v>34460</v>
      </c>
      <c r="Y202" s="173" t="s">
        <v>34460</v>
      </c>
      <c r="Z202" s="173" t="s">
        <v>34460</v>
      </c>
      <c r="AA202" s="173" t="s">
        <v>34460</v>
      </c>
      <c r="AB202" s="173" t="s">
        <v>34460</v>
      </c>
      <c r="AC202" s="173" t="s">
        <v>34460</v>
      </c>
      <c r="AD202" s="173" t="s">
        <v>34460</v>
      </c>
      <c r="AE202" s="173" t="s">
        <v>34460</v>
      </c>
      <c r="AF202" s="173" t="s">
        <v>34460</v>
      </c>
      <c r="AG202" s="173" t="s">
        <v>34460</v>
      </c>
      <c r="AH202" s="173" t="s">
        <v>34460</v>
      </c>
      <c r="AI202" s="173" t="s">
        <v>34460</v>
      </c>
      <c r="AJ202" s="173" t="s">
        <v>34460</v>
      </c>
      <c r="AK202" s="173" t="s">
        <v>34460</v>
      </c>
      <c r="AL202" s="173" t="s">
        <v>34460</v>
      </c>
      <c r="AM202" s="173" t="s">
        <v>34460</v>
      </c>
      <c r="AN202" s="173" t="s">
        <v>34460</v>
      </c>
      <c r="AO202" s="173" t="s">
        <v>34460</v>
      </c>
      <c r="AP202" s="173" t="s">
        <v>34460</v>
      </c>
      <c r="AQ202" s="173" t="s">
        <v>34460</v>
      </c>
      <c r="AR202" s="173" t="s">
        <v>34460</v>
      </c>
      <c r="AS202" s="173" t="s">
        <v>34460</v>
      </c>
      <c r="AT202" s="173" t="s">
        <v>34460</v>
      </c>
      <c r="AU202" s="173" t="s">
        <v>34460</v>
      </c>
      <c r="AV202" s="173" t="s">
        <v>34460</v>
      </c>
      <c r="AW202" s="173" t="s">
        <v>34460</v>
      </c>
      <c r="AX202" s="173" t="s">
        <v>34460</v>
      </c>
      <c r="AY202" s="173" t="s">
        <v>34460</v>
      </c>
      <c r="AZ202" s="173" t="s">
        <v>34460</v>
      </c>
      <c r="BA202" s="137" t="s">
        <v>34460</v>
      </c>
      <c r="BB202" s="137" t="s">
        <v>34460</v>
      </c>
      <c r="BC202" s="137" t="s">
        <v>34460</v>
      </c>
      <c r="BE202" s="20" cm="1">
        <f t="array" aca="1" ref="BE202" ca="1">ROW(INDIRECT("Formular!"&amp;G202))</f>
        <v>200</v>
      </c>
      <c r="BF202" s="20" cm="1">
        <f t="array" aca="1" ref="BF202" ca="1">COLUMN(INDIRECT("Formular!"&amp;G202))</f>
        <v>2</v>
      </c>
      <c r="BG202" s="20" t="str">
        <f t="shared" ca="1" si="4"/>
        <v>$B$200</v>
      </c>
      <c r="BH202" s="214" t="str" cm="1">
        <f t="array" aca="1" ref="BH202" ca="1">HYPERLINK("#"&amp;CELL("Adresse",INDIRECT("Formular!"&amp;G202)),"X")</f>
        <v>X</v>
      </c>
    </row>
    <row r="203" spans="1:60" x14ac:dyDescent="0.3">
      <c r="A203" s="105"/>
      <c r="B203" s="137">
        <v>201</v>
      </c>
      <c r="C203" s="139"/>
      <c r="D203" s="109" cm="1">
        <f t="array" aca="1" ref="D203" ca="1">ROW(INDIRECT("Formular!"&amp;G203))</f>
        <v>202</v>
      </c>
      <c r="E203" s="109" cm="1">
        <f t="array" aca="1" ref="E203" ca="1">COLUMN(INDIRECT("Formular!"&amp;G203))</f>
        <v>2</v>
      </c>
      <c r="F203" s="221" t="str" cm="1">
        <f t="array" aca="1" ref="F203" ca="1">HYPERLINK("#"&amp;CELL("Address",INDIRECT("Formular!"&amp;G203)),ADDRESS(D203,E203))</f>
        <v>$B$202</v>
      </c>
      <c r="G203" s="109" t="s">
        <v>245</v>
      </c>
      <c r="H203" s="109"/>
      <c r="I203" s="235" t="s">
        <v>41678</v>
      </c>
      <c r="J203" s="137"/>
      <c r="K203" s="137"/>
      <c r="L203" s="137"/>
      <c r="M203" s="137"/>
      <c r="N203" s="137" t="s">
        <v>41676</v>
      </c>
      <c r="O203" s="137" t="s">
        <v>41677</v>
      </c>
      <c r="P203" s="140" t="s">
        <v>41679</v>
      </c>
      <c r="Q203" s="295" t="s">
        <v>34922</v>
      </c>
      <c r="R203" s="143" t="s">
        <v>34460</v>
      </c>
      <c r="S203" s="143" t="s">
        <v>34460</v>
      </c>
      <c r="T203" s="143" t="s">
        <v>34460</v>
      </c>
      <c r="U203" s="143" t="s">
        <v>34460</v>
      </c>
      <c r="V203" s="143" t="s">
        <v>34460</v>
      </c>
      <c r="W203" s="172" t="s">
        <v>34460</v>
      </c>
      <c r="X203" s="172" t="s">
        <v>34460</v>
      </c>
      <c r="Y203" s="173" t="s">
        <v>34460</v>
      </c>
      <c r="Z203" s="173" t="s">
        <v>34460</v>
      </c>
      <c r="AA203" s="173" t="s">
        <v>34460</v>
      </c>
      <c r="AB203" s="173" t="s">
        <v>34460</v>
      </c>
      <c r="AC203" s="173" t="s">
        <v>34460</v>
      </c>
      <c r="AD203" s="173" t="s">
        <v>34460</v>
      </c>
      <c r="AE203" s="173" t="s">
        <v>34460</v>
      </c>
      <c r="AF203" s="173" t="s">
        <v>34460</v>
      </c>
      <c r="AG203" s="173" t="s">
        <v>34460</v>
      </c>
      <c r="AH203" s="173" t="s">
        <v>34460</v>
      </c>
      <c r="AI203" s="173" t="s">
        <v>34460</v>
      </c>
      <c r="AJ203" s="173" t="s">
        <v>34460</v>
      </c>
      <c r="AK203" s="173" t="s">
        <v>34460</v>
      </c>
      <c r="AL203" s="173" t="s">
        <v>34460</v>
      </c>
      <c r="AM203" s="173" t="s">
        <v>34460</v>
      </c>
      <c r="AN203" s="173" t="s">
        <v>34460</v>
      </c>
      <c r="AO203" s="173" t="s">
        <v>34460</v>
      </c>
      <c r="AP203" s="173" t="s">
        <v>34460</v>
      </c>
      <c r="AQ203" s="173" t="s">
        <v>34460</v>
      </c>
      <c r="AR203" s="173" t="s">
        <v>34460</v>
      </c>
      <c r="AS203" s="173" t="s">
        <v>34460</v>
      </c>
      <c r="AT203" s="173" t="s">
        <v>34460</v>
      </c>
      <c r="AU203" s="173" t="s">
        <v>34460</v>
      </c>
      <c r="AV203" s="173" t="s">
        <v>34460</v>
      </c>
      <c r="AW203" s="173" t="s">
        <v>34460</v>
      </c>
      <c r="AX203" s="173" t="s">
        <v>34460</v>
      </c>
      <c r="AY203" s="173" t="s">
        <v>34460</v>
      </c>
      <c r="AZ203" s="173" t="s">
        <v>34460</v>
      </c>
      <c r="BA203" s="137" t="s">
        <v>34460</v>
      </c>
      <c r="BB203" s="137" t="s">
        <v>34460</v>
      </c>
      <c r="BC203" s="137" t="s">
        <v>34460</v>
      </c>
      <c r="BE203" s="20" cm="1">
        <f t="array" aca="1" ref="BE203" ca="1">ROW(INDIRECT("Formular!"&amp;G203))</f>
        <v>202</v>
      </c>
      <c r="BF203" s="20" cm="1">
        <f t="array" aca="1" ref="BF203" ca="1">COLUMN(INDIRECT("Formular!"&amp;G203))</f>
        <v>2</v>
      </c>
      <c r="BG203" s="20" t="str">
        <f t="shared" ca="1" si="4"/>
        <v>$B$202</v>
      </c>
      <c r="BH203" s="214" t="str" cm="1">
        <f t="array" aca="1" ref="BH203" ca="1">HYPERLINK("#"&amp;CELL("Adresse",INDIRECT("Formular!"&amp;G203)),"X")</f>
        <v>X</v>
      </c>
    </row>
    <row r="204" spans="1:60" x14ac:dyDescent="0.3">
      <c r="A204" s="105"/>
      <c r="B204" s="137">
        <v>202</v>
      </c>
      <c r="C204" s="137" t="s">
        <v>41680</v>
      </c>
      <c r="D204" s="109" cm="1">
        <f t="array" aca="1" ref="D204" ca="1">ROW(INDIRECT("Formular!"&amp;G204))</f>
        <v>202</v>
      </c>
      <c r="E204" s="109" cm="1">
        <f t="array" aca="1" ref="E204" ca="1">COLUMN(INDIRECT("Formular!"&amp;G204))</f>
        <v>9</v>
      </c>
      <c r="F204" s="221" t="str" cm="1">
        <f t="array" aca="1" ref="F204" ca="1">HYPERLINK("#"&amp;CELL("Address",INDIRECT("Formular!"&amp;G204)),ADDRESS(D204,E204))</f>
        <v>$I$202</v>
      </c>
      <c r="G204" s="109" t="s">
        <v>246</v>
      </c>
      <c r="H204" s="109"/>
      <c r="I204" s="109"/>
      <c r="J204" s="137" t="s">
        <v>41681</v>
      </c>
      <c r="K204" s="137"/>
      <c r="L204" s="137"/>
      <c r="M204" s="137"/>
      <c r="N204" s="137" t="s">
        <v>41676</v>
      </c>
      <c r="O204" s="137" t="s">
        <v>41677</v>
      </c>
      <c r="P204" s="140" t="s">
        <v>41679</v>
      </c>
      <c r="Q204" s="295" t="s">
        <v>34922</v>
      </c>
      <c r="R204" s="143" t="s">
        <v>34460</v>
      </c>
      <c r="S204" s="143" t="s">
        <v>34460</v>
      </c>
      <c r="T204" s="143" t="s">
        <v>34460</v>
      </c>
      <c r="U204" s="143" t="s">
        <v>34460</v>
      </c>
      <c r="V204" s="143" t="s">
        <v>34460</v>
      </c>
      <c r="W204" s="172" t="s">
        <v>34460</v>
      </c>
      <c r="X204" s="172" t="s">
        <v>34460</v>
      </c>
      <c r="Y204" s="173" t="s">
        <v>34460</v>
      </c>
      <c r="Z204" s="173" t="s">
        <v>34460</v>
      </c>
      <c r="AA204" s="173" t="s">
        <v>34460</v>
      </c>
      <c r="AB204" s="173" t="s">
        <v>34460</v>
      </c>
      <c r="AC204" s="173" t="s">
        <v>34460</v>
      </c>
      <c r="AD204" s="173" t="s">
        <v>34460</v>
      </c>
      <c r="AE204" s="173" t="s">
        <v>34460</v>
      </c>
      <c r="AF204" s="173" t="s">
        <v>34460</v>
      </c>
      <c r="AG204" s="173" t="s">
        <v>34460</v>
      </c>
      <c r="AH204" s="173" t="s">
        <v>34460</v>
      </c>
      <c r="AI204" s="173" t="s">
        <v>34460</v>
      </c>
      <c r="AJ204" s="173" t="s">
        <v>34460</v>
      </c>
      <c r="AK204" s="173" t="s">
        <v>34460</v>
      </c>
      <c r="AL204" s="173" t="s">
        <v>34460</v>
      </c>
      <c r="AM204" s="173" t="s">
        <v>34460</v>
      </c>
      <c r="AN204" s="173" t="s">
        <v>34460</v>
      </c>
      <c r="AO204" s="173" t="s">
        <v>34460</v>
      </c>
      <c r="AP204" s="173" t="s">
        <v>34460</v>
      </c>
      <c r="AQ204" s="173" t="s">
        <v>34460</v>
      </c>
      <c r="AR204" s="173" t="s">
        <v>34460</v>
      </c>
      <c r="AS204" s="173" t="s">
        <v>34460</v>
      </c>
      <c r="AT204" s="173" t="s">
        <v>34460</v>
      </c>
      <c r="AU204" s="173" t="s">
        <v>34460</v>
      </c>
      <c r="AV204" s="173" t="s">
        <v>34460</v>
      </c>
      <c r="AW204" s="173" t="s">
        <v>34460</v>
      </c>
      <c r="AX204" s="173" t="s">
        <v>34460</v>
      </c>
      <c r="AY204" s="173" t="s">
        <v>34460</v>
      </c>
      <c r="AZ204" s="173" t="s">
        <v>34460</v>
      </c>
      <c r="BA204" s="137" t="s">
        <v>34460</v>
      </c>
      <c r="BB204" s="137" t="s">
        <v>34460</v>
      </c>
      <c r="BC204" s="137" t="s">
        <v>34460</v>
      </c>
      <c r="BE204" s="20" cm="1">
        <f t="array" aca="1" ref="BE204" ca="1">ROW(INDIRECT("Formular!"&amp;G204))</f>
        <v>202</v>
      </c>
      <c r="BF204" s="20" cm="1">
        <f t="array" aca="1" ref="BF204" ca="1">COLUMN(INDIRECT("Formular!"&amp;G204))</f>
        <v>9</v>
      </c>
      <c r="BG204" s="20" t="str">
        <f t="shared" ca="1" si="4"/>
        <v>$I$202</v>
      </c>
      <c r="BH204" s="214" t="str" cm="1">
        <f t="array" aca="1" ref="BH204" ca="1">HYPERLINK("#"&amp;CELL("Adresse",INDIRECT("Formular!"&amp;G204)),"X")</f>
        <v>X</v>
      </c>
    </row>
    <row r="205" spans="1:60" x14ac:dyDescent="0.3">
      <c r="A205" s="105"/>
      <c r="B205" s="137">
        <v>203</v>
      </c>
      <c r="C205" s="137"/>
      <c r="D205" s="109" cm="1">
        <f t="array" aca="1" ref="D205" ca="1">ROW(INDIRECT("Formular!"&amp;G205))</f>
        <v>204</v>
      </c>
      <c r="E205" s="109" cm="1">
        <f t="array" aca="1" ref="E205" ca="1">COLUMN(INDIRECT("Formular!"&amp;G205))</f>
        <v>2</v>
      </c>
      <c r="F205" s="221" t="str" cm="1">
        <f t="array" aca="1" ref="F205" ca="1">HYPERLINK("#"&amp;CELL("Address",INDIRECT("Formular!"&amp;G205)),ADDRESS(D205,E205))</f>
        <v>$B$204</v>
      </c>
      <c r="G205" s="109" t="s">
        <v>258</v>
      </c>
      <c r="H205" s="109"/>
      <c r="I205" s="235" t="s">
        <v>41678</v>
      </c>
      <c r="J205" s="137"/>
      <c r="K205" s="137"/>
      <c r="L205" s="137"/>
      <c r="M205" s="137"/>
      <c r="N205" s="137" t="s">
        <v>41676</v>
      </c>
      <c r="O205" s="137" t="s">
        <v>41677</v>
      </c>
      <c r="P205" s="140" t="s">
        <v>41682</v>
      </c>
      <c r="Q205" s="295" t="s">
        <v>34922</v>
      </c>
      <c r="R205" s="143" t="s">
        <v>34460</v>
      </c>
      <c r="S205" s="143" t="s">
        <v>34460</v>
      </c>
      <c r="T205" s="143" t="s">
        <v>34460</v>
      </c>
      <c r="U205" s="143" t="s">
        <v>34460</v>
      </c>
      <c r="V205" s="143" t="s">
        <v>34460</v>
      </c>
      <c r="W205" s="172" t="s">
        <v>34460</v>
      </c>
      <c r="X205" s="172" t="s">
        <v>34460</v>
      </c>
      <c r="Y205" s="173" t="s">
        <v>34460</v>
      </c>
      <c r="Z205" s="173" t="s">
        <v>34460</v>
      </c>
      <c r="AA205" s="173" t="s">
        <v>34460</v>
      </c>
      <c r="AB205" s="173" t="s">
        <v>34460</v>
      </c>
      <c r="AC205" s="173" t="s">
        <v>34460</v>
      </c>
      <c r="AD205" s="173" t="s">
        <v>34460</v>
      </c>
      <c r="AE205" s="173" t="s">
        <v>34460</v>
      </c>
      <c r="AF205" s="173" t="s">
        <v>34460</v>
      </c>
      <c r="AG205" s="173" t="s">
        <v>34460</v>
      </c>
      <c r="AH205" s="173" t="s">
        <v>34460</v>
      </c>
      <c r="AI205" s="173" t="s">
        <v>34460</v>
      </c>
      <c r="AJ205" s="173" t="s">
        <v>34460</v>
      </c>
      <c r="AK205" s="173" t="s">
        <v>34460</v>
      </c>
      <c r="AL205" s="173" t="s">
        <v>34460</v>
      </c>
      <c r="AM205" s="173" t="s">
        <v>34460</v>
      </c>
      <c r="AN205" s="173" t="s">
        <v>34460</v>
      </c>
      <c r="AO205" s="173" t="s">
        <v>34460</v>
      </c>
      <c r="AP205" s="173" t="s">
        <v>34460</v>
      </c>
      <c r="AQ205" s="173" t="s">
        <v>34460</v>
      </c>
      <c r="AR205" s="173" t="s">
        <v>34460</v>
      </c>
      <c r="AS205" s="173" t="s">
        <v>34460</v>
      </c>
      <c r="AT205" s="173" t="s">
        <v>34460</v>
      </c>
      <c r="AU205" s="173" t="s">
        <v>34460</v>
      </c>
      <c r="AV205" s="173" t="s">
        <v>34460</v>
      </c>
      <c r="AW205" s="173" t="s">
        <v>34460</v>
      </c>
      <c r="AX205" s="173" t="s">
        <v>34460</v>
      </c>
      <c r="AY205" s="173" t="s">
        <v>34460</v>
      </c>
      <c r="AZ205" s="173" t="s">
        <v>34460</v>
      </c>
      <c r="BA205" s="137" t="s">
        <v>34460</v>
      </c>
      <c r="BB205" s="137" t="s">
        <v>34460</v>
      </c>
      <c r="BC205" s="137" t="s">
        <v>34460</v>
      </c>
      <c r="BE205" s="20" cm="1">
        <f t="array" aca="1" ref="BE205" ca="1">ROW(INDIRECT("Formular!"&amp;G205))</f>
        <v>204</v>
      </c>
      <c r="BF205" s="20" cm="1">
        <f t="array" aca="1" ref="BF205" ca="1">COLUMN(INDIRECT("Formular!"&amp;G205))</f>
        <v>2</v>
      </c>
      <c r="BG205" s="20" t="str">
        <f t="shared" ca="1" si="4"/>
        <v>$B$204</v>
      </c>
      <c r="BH205" s="214" t="str" cm="1">
        <f t="array" aca="1" ref="BH205" ca="1">HYPERLINK("#"&amp;CELL("Adresse",INDIRECT("Formular!"&amp;G205)),"X")</f>
        <v>X</v>
      </c>
    </row>
    <row r="206" spans="1:60" x14ac:dyDescent="0.3">
      <c r="A206" s="105"/>
      <c r="B206" s="137">
        <v>204</v>
      </c>
      <c r="C206" s="137" t="s">
        <v>41683</v>
      </c>
      <c r="D206" s="109" cm="1">
        <f t="array" aca="1" ref="D206" ca="1">ROW(INDIRECT("Formular!"&amp;G206))</f>
        <v>204</v>
      </c>
      <c r="E206" s="109" cm="1">
        <f t="array" aca="1" ref="E206" ca="1">COLUMN(INDIRECT("Formular!"&amp;G206))</f>
        <v>9</v>
      </c>
      <c r="F206" s="221" t="str" cm="1">
        <f t="array" aca="1" ref="F206" ca="1">HYPERLINK("#"&amp;CELL("Address",INDIRECT("Formular!"&amp;G206)),ADDRESS(D206,E206))</f>
        <v>$I$204</v>
      </c>
      <c r="G206" s="109" t="s">
        <v>259</v>
      </c>
      <c r="H206" s="109"/>
      <c r="I206" s="109"/>
      <c r="J206" s="137" t="s">
        <v>41684</v>
      </c>
      <c r="K206" s="137"/>
      <c r="L206" s="137"/>
      <c r="M206" s="137"/>
      <c r="N206" s="137" t="s">
        <v>41676</v>
      </c>
      <c r="O206" s="137" t="s">
        <v>41677</v>
      </c>
      <c r="P206" s="140" t="s">
        <v>41682</v>
      </c>
      <c r="Q206" s="295" t="s">
        <v>34922</v>
      </c>
      <c r="R206" s="143" t="s">
        <v>34460</v>
      </c>
      <c r="S206" s="143" t="s">
        <v>34460</v>
      </c>
      <c r="T206" s="143" t="s">
        <v>34460</v>
      </c>
      <c r="U206" s="143" t="s">
        <v>34460</v>
      </c>
      <c r="V206" s="143" t="s">
        <v>34460</v>
      </c>
      <c r="W206" s="172" t="s">
        <v>34460</v>
      </c>
      <c r="X206" s="172" t="s">
        <v>34460</v>
      </c>
      <c r="Y206" s="173" t="s">
        <v>34460</v>
      </c>
      <c r="Z206" s="173" t="s">
        <v>34460</v>
      </c>
      <c r="AA206" s="173" t="s">
        <v>34460</v>
      </c>
      <c r="AB206" s="173" t="s">
        <v>34460</v>
      </c>
      <c r="AC206" s="173" t="s">
        <v>34460</v>
      </c>
      <c r="AD206" s="173" t="s">
        <v>34460</v>
      </c>
      <c r="AE206" s="173" t="s">
        <v>34460</v>
      </c>
      <c r="AF206" s="173" t="s">
        <v>34460</v>
      </c>
      <c r="AG206" s="173" t="s">
        <v>34460</v>
      </c>
      <c r="AH206" s="173" t="s">
        <v>34460</v>
      </c>
      <c r="AI206" s="173" t="s">
        <v>34460</v>
      </c>
      <c r="AJ206" s="173" t="s">
        <v>34460</v>
      </c>
      <c r="AK206" s="173" t="s">
        <v>34460</v>
      </c>
      <c r="AL206" s="173" t="s">
        <v>34460</v>
      </c>
      <c r="AM206" s="173" t="s">
        <v>34460</v>
      </c>
      <c r="AN206" s="173" t="s">
        <v>34460</v>
      </c>
      <c r="AO206" s="173" t="s">
        <v>34460</v>
      </c>
      <c r="AP206" s="173" t="s">
        <v>34460</v>
      </c>
      <c r="AQ206" s="173" t="s">
        <v>34460</v>
      </c>
      <c r="AR206" s="173" t="s">
        <v>34460</v>
      </c>
      <c r="AS206" s="173" t="s">
        <v>34460</v>
      </c>
      <c r="AT206" s="173" t="s">
        <v>34460</v>
      </c>
      <c r="AU206" s="173" t="s">
        <v>34460</v>
      </c>
      <c r="AV206" s="173" t="s">
        <v>34460</v>
      </c>
      <c r="AW206" s="173" t="s">
        <v>34460</v>
      </c>
      <c r="AX206" s="173" t="s">
        <v>34460</v>
      </c>
      <c r="AY206" s="173" t="s">
        <v>34460</v>
      </c>
      <c r="AZ206" s="173" t="s">
        <v>34460</v>
      </c>
      <c r="BA206" s="137" t="s">
        <v>34460</v>
      </c>
      <c r="BB206" s="137" t="s">
        <v>34460</v>
      </c>
      <c r="BC206" s="137" t="s">
        <v>34460</v>
      </c>
      <c r="BE206" s="20" cm="1">
        <f t="array" aca="1" ref="BE206" ca="1">ROW(INDIRECT("Formular!"&amp;G206))</f>
        <v>204</v>
      </c>
      <c r="BF206" s="20" cm="1">
        <f t="array" aca="1" ref="BF206" ca="1">COLUMN(INDIRECT("Formular!"&amp;G206))</f>
        <v>9</v>
      </c>
      <c r="BG206" s="20" t="str">
        <f t="shared" ca="1" si="4"/>
        <v>$I$204</v>
      </c>
      <c r="BH206" s="214" t="str" cm="1">
        <f t="array" aca="1" ref="BH206" ca="1">HYPERLINK("#"&amp;CELL("Adresse",INDIRECT("Formular!"&amp;G206)),"X")</f>
        <v>X</v>
      </c>
    </row>
    <row r="207" spans="1:60" x14ac:dyDescent="0.3">
      <c r="A207" s="105" t="s">
        <v>41441</v>
      </c>
      <c r="B207" s="137">
        <v>205</v>
      </c>
      <c r="C207" s="137"/>
      <c r="D207" s="109" cm="1">
        <f t="array" aca="1" ref="D207" ca="1">ROW(INDIRECT("Formular!"&amp;G207))</f>
        <v>206</v>
      </c>
      <c r="E207" s="109" cm="1">
        <f t="array" aca="1" ref="E207" ca="1">COLUMN(INDIRECT("Formular!"&amp;G207))</f>
        <v>2</v>
      </c>
      <c r="F207" s="221" t="str" cm="1">
        <f t="array" aca="1" ref="F207" ca="1">HYPERLINK("#"&amp;CELL("Address",INDIRECT("Formular!"&amp;G207)),ADDRESS(D207,E207))</f>
        <v>$B$206</v>
      </c>
      <c r="G207" s="109" t="s">
        <v>266</v>
      </c>
      <c r="H207" s="109"/>
      <c r="I207" s="235" t="s">
        <v>41678</v>
      </c>
      <c r="J207" s="137"/>
      <c r="K207" s="137" t="s">
        <v>34460</v>
      </c>
      <c r="L207" s="137"/>
      <c r="M207" s="137"/>
      <c r="N207" s="137" t="s">
        <v>41676</v>
      </c>
      <c r="O207" s="137" t="s">
        <v>41677</v>
      </c>
      <c r="P207" s="140" t="s">
        <v>41682</v>
      </c>
      <c r="Q207" s="295" t="s">
        <v>34922</v>
      </c>
      <c r="R207" s="143" t="s">
        <v>34460</v>
      </c>
      <c r="S207" s="143" t="s">
        <v>34460</v>
      </c>
      <c r="T207" s="143" t="s">
        <v>34460</v>
      </c>
      <c r="U207" s="143" t="s">
        <v>34460</v>
      </c>
      <c r="V207" s="143" t="s">
        <v>34460</v>
      </c>
      <c r="W207" s="172" t="s">
        <v>34460</v>
      </c>
      <c r="X207" s="172" t="s">
        <v>34460</v>
      </c>
      <c r="Y207" s="173" t="s">
        <v>34460</v>
      </c>
      <c r="Z207" s="173" t="s">
        <v>34460</v>
      </c>
      <c r="AA207" s="173" t="s">
        <v>34460</v>
      </c>
      <c r="AB207" s="173" t="s">
        <v>34460</v>
      </c>
      <c r="AC207" s="173" t="s">
        <v>34460</v>
      </c>
      <c r="AD207" s="173" t="s">
        <v>34460</v>
      </c>
      <c r="AE207" s="173" t="s">
        <v>34460</v>
      </c>
      <c r="AF207" s="173" t="s">
        <v>34460</v>
      </c>
      <c r="AG207" s="173" t="s">
        <v>34460</v>
      </c>
      <c r="AH207" s="173" t="s">
        <v>34460</v>
      </c>
      <c r="AI207" s="173" t="s">
        <v>34460</v>
      </c>
      <c r="AJ207" s="173" t="s">
        <v>34460</v>
      </c>
      <c r="AK207" s="173" t="s">
        <v>34460</v>
      </c>
      <c r="AL207" s="173" t="s">
        <v>34460</v>
      </c>
      <c r="AM207" s="173" t="s">
        <v>34460</v>
      </c>
      <c r="AN207" s="173" t="s">
        <v>34460</v>
      </c>
      <c r="AO207" s="173" t="s">
        <v>34460</v>
      </c>
      <c r="AP207" s="173" t="s">
        <v>34460</v>
      </c>
      <c r="AQ207" s="173" t="s">
        <v>34460</v>
      </c>
      <c r="AR207" s="173" t="s">
        <v>34460</v>
      </c>
      <c r="AS207" s="173" t="s">
        <v>34460</v>
      </c>
      <c r="AT207" s="173" t="s">
        <v>34460</v>
      </c>
      <c r="AU207" s="173" t="s">
        <v>34460</v>
      </c>
      <c r="AV207" s="173" t="s">
        <v>34460</v>
      </c>
      <c r="AW207" s="173" t="s">
        <v>34460</v>
      </c>
      <c r="AX207" s="173" t="s">
        <v>34460</v>
      </c>
      <c r="AY207" s="173" t="s">
        <v>34460</v>
      </c>
      <c r="AZ207" s="173" t="s">
        <v>34460</v>
      </c>
      <c r="BA207" s="137" t="s">
        <v>34460</v>
      </c>
      <c r="BB207" s="137" t="s">
        <v>34460</v>
      </c>
      <c r="BC207" s="137" t="s">
        <v>34460</v>
      </c>
      <c r="BE207" s="20" cm="1">
        <f t="array" aca="1" ref="BE207" ca="1">ROW(INDIRECT("Formular!"&amp;G207))</f>
        <v>206</v>
      </c>
      <c r="BF207" s="20" cm="1">
        <f t="array" aca="1" ref="BF207" ca="1">COLUMN(INDIRECT("Formular!"&amp;G207))</f>
        <v>2</v>
      </c>
      <c r="BG207" s="20" t="str">
        <f t="shared" ca="1" si="4"/>
        <v>$B$206</v>
      </c>
      <c r="BH207" s="214" t="str" cm="1">
        <f t="array" aca="1" ref="BH207" ca="1">HYPERLINK("#"&amp;CELL("Adresse",INDIRECT("Formular!"&amp;G207)),"X")</f>
        <v>X</v>
      </c>
    </row>
    <row r="208" spans="1:60" x14ac:dyDescent="0.3">
      <c r="A208" s="105" t="s">
        <v>41441</v>
      </c>
      <c r="B208" s="137">
        <v>206</v>
      </c>
      <c r="C208" s="137" t="s">
        <v>41685</v>
      </c>
      <c r="D208" s="109" cm="1">
        <f t="array" aca="1" ref="D208" ca="1">ROW(INDIRECT("Formular!"&amp;G208))</f>
        <v>206</v>
      </c>
      <c r="E208" s="109" cm="1">
        <f t="array" aca="1" ref="E208" ca="1">COLUMN(INDIRECT("Formular!"&amp;G208))</f>
        <v>9</v>
      </c>
      <c r="F208" s="221" t="str" cm="1">
        <f t="array" aca="1" ref="F208" ca="1">HYPERLINK("#"&amp;CELL("Address",INDIRECT("Formular!"&amp;G208)),ADDRESS(D208,E208))</f>
        <v>$I$206</v>
      </c>
      <c r="G208" s="109" t="s">
        <v>267</v>
      </c>
      <c r="H208" s="109"/>
      <c r="I208" s="109"/>
      <c r="J208" s="137" t="s">
        <v>41686</v>
      </c>
      <c r="K208" s="137" t="s">
        <v>34460</v>
      </c>
      <c r="L208" s="137"/>
      <c r="M208" s="137"/>
      <c r="N208" s="137" t="s">
        <v>41676</v>
      </c>
      <c r="O208" s="137" t="s">
        <v>41677</v>
      </c>
      <c r="P208" s="140" t="s">
        <v>41682</v>
      </c>
      <c r="Q208" s="295" t="s">
        <v>34922</v>
      </c>
      <c r="R208" s="143" t="s">
        <v>34460</v>
      </c>
      <c r="S208" s="143" t="s">
        <v>34460</v>
      </c>
      <c r="T208" s="143" t="s">
        <v>34460</v>
      </c>
      <c r="U208" s="143" t="s">
        <v>34460</v>
      </c>
      <c r="V208" s="143" t="s">
        <v>34460</v>
      </c>
      <c r="W208" s="172" t="s">
        <v>34460</v>
      </c>
      <c r="X208" s="172" t="s">
        <v>34460</v>
      </c>
      <c r="Y208" s="173" t="s">
        <v>34460</v>
      </c>
      <c r="Z208" s="173" t="s">
        <v>34460</v>
      </c>
      <c r="AA208" s="173" t="s">
        <v>34460</v>
      </c>
      <c r="AB208" s="173" t="s">
        <v>34460</v>
      </c>
      <c r="AC208" s="173" t="s">
        <v>34460</v>
      </c>
      <c r="AD208" s="173" t="s">
        <v>34460</v>
      </c>
      <c r="AE208" s="173" t="s">
        <v>34460</v>
      </c>
      <c r="AF208" s="173" t="s">
        <v>34460</v>
      </c>
      <c r="AG208" s="173" t="s">
        <v>34460</v>
      </c>
      <c r="AH208" s="173" t="s">
        <v>34460</v>
      </c>
      <c r="AI208" s="173" t="s">
        <v>34460</v>
      </c>
      <c r="AJ208" s="173" t="s">
        <v>34460</v>
      </c>
      <c r="AK208" s="173" t="s">
        <v>34460</v>
      </c>
      <c r="AL208" s="173" t="s">
        <v>34460</v>
      </c>
      <c r="AM208" s="173" t="s">
        <v>34460</v>
      </c>
      <c r="AN208" s="173" t="s">
        <v>34460</v>
      </c>
      <c r="AO208" s="173" t="s">
        <v>34460</v>
      </c>
      <c r="AP208" s="173" t="s">
        <v>34460</v>
      </c>
      <c r="AQ208" s="173" t="s">
        <v>34460</v>
      </c>
      <c r="AR208" s="173" t="s">
        <v>34460</v>
      </c>
      <c r="AS208" s="173" t="s">
        <v>34460</v>
      </c>
      <c r="AT208" s="173" t="s">
        <v>34460</v>
      </c>
      <c r="AU208" s="173" t="s">
        <v>34460</v>
      </c>
      <c r="AV208" s="173" t="s">
        <v>34460</v>
      </c>
      <c r="AW208" s="173" t="s">
        <v>34460</v>
      </c>
      <c r="AX208" s="173" t="s">
        <v>34460</v>
      </c>
      <c r="AY208" s="173" t="s">
        <v>34460</v>
      </c>
      <c r="AZ208" s="173" t="s">
        <v>34460</v>
      </c>
      <c r="BA208" s="137" t="s">
        <v>34460</v>
      </c>
      <c r="BB208" s="137" t="s">
        <v>34460</v>
      </c>
      <c r="BC208" s="137" t="s">
        <v>34460</v>
      </c>
      <c r="BE208" s="20" cm="1">
        <f t="array" aca="1" ref="BE208" ca="1">ROW(INDIRECT("Formular!"&amp;G208))</f>
        <v>206</v>
      </c>
      <c r="BF208" s="20" cm="1">
        <f t="array" aca="1" ref="BF208" ca="1">COLUMN(INDIRECT("Formular!"&amp;G208))</f>
        <v>9</v>
      </c>
      <c r="BG208" s="20" t="str">
        <f t="shared" ca="1" si="4"/>
        <v>$I$206</v>
      </c>
      <c r="BH208" s="214" t="str" cm="1">
        <f t="array" aca="1" ref="BH208" ca="1">HYPERLINK("#"&amp;CELL("Adresse",INDIRECT("Formular!"&amp;G208)),"X")</f>
        <v>X</v>
      </c>
    </row>
    <row r="209" spans="1:60" x14ac:dyDescent="0.3">
      <c r="A209" s="105" t="s">
        <v>41441</v>
      </c>
      <c r="B209" s="137">
        <v>207</v>
      </c>
      <c r="C209" s="137"/>
      <c r="D209" s="109" cm="1">
        <f t="array" aca="1" ref="D209" ca="1">ROW(INDIRECT("Formular!"&amp;G209))</f>
        <v>208</v>
      </c>
      <c r="E209" s="109" cm="1">
        <f t="array" aca="1" ref="E209" ca="1">COLUMN(INDIRECT("Formular!"&amp;G209))</f>
        <v>2</v>
      </c>
      <c r="F209" s="221" t="str" cm="1">
        <f t="array" aca="1" ref="F209" ca="1">HYPERLINK("#"&amp;CELL("Address",INDIRECT("Formular!"&amp;G209)),ADDRESS(D209,E209))</f>
        <v>$B$208</v>
      </c>
      <c r="G209" s="109" t="s">
        <v>274</v>
      </c>
      <c r="H209" s="109"/>
      <c r="I209" s="235" t="s">
        <v>41678</v>
      </c>
      <c r="J209" s="137"/>
      <c r="K209" s="137" t="s">
        <v>34460</v>
      </c>
      <c r="L209" s="137"/>
      <c r="M209" s="137"/>
      <c r="N209" s="137" t="s">
        <v>41676</v>
      </c>
      <c r="O209" s="137" t="s">
        <v>41677</v>
      </c>
      <c r="P209" s="140" t="s">
        <v>41682</v>
      </c>
      <c r="Q209" s="295" t="s">
        <v>34922</v>
      </c>
      <c r="R209" s="143" t="s">
        <v>34460</v>
      </c>
      <c r="S209" s="143" t="s">
        <v>34460</v>
      </c>
      <c r="T209" s="143" t="s">
        <v>34460</v>
      </c>
      <c r="U209" s="143" t="s">
        <v>34460</v>
      </c>
      <c r="V209" s="143" t="s">
        <v>34460</v>
      </c>
      <c r="W209" s="172" t="s">
        <v>34460</v>
      </c>
      <c r="X209" s="172" t="s">
        <v>34460</v>
      </c>
      <c r="Y209" s="173" t="s">
        <v>34460</v>
      </c>
      <c r="Z209" s="173" t="s">
        <v>34460</v>
      </c>
      <c r="AA209" s="173" t="s">
        <v>34460</v>
      </c>
      <c r="AB209" s="173" t="s">
        <v>34460</v>
      </c>
      <c r="AC209" s="173" t="s">
        <v>34460</v>
      </c>
      <c r="AD209" s="173" t="s">
        <v>34460</v>
      </c>
      <c r="AE209" s="173" t="s">
        <v>34460</v>
      </c>
      <c r="AF209" s="173" t="s">
        <v>34460</v>
      </c>
      <c r="AG209" s="173" t="s">
        <v>34460</v>
      </c>
      <c r="AH209" s="173" t="s">
        <v>34460</v>
      </c>
      <c r="AI209" s="173" t="s">
        <v>34460</v>
      </c>
      <c r="AJ209" s="173" t="s">
        <v>34460</v>
      </c>
      <c r="AK209" s="173" t="s">
        <v>34460</v>
      </c>
      <c r="AL209" s="173" t="s">
        <v>34460</v>
      </c>
      <c r="AM209" s="173" t="s">
        <v>34460</v>
      </c>
      <c r="AN209" s="173" t="s">
        <v>34460</v>
      </c>
      <c r="AO209" s="173" t="s">
        <v>34460</v>
      </c>
      <c r="AP209" s="173" t="s">
        <v>34460</v>
      </c>
      <c r="AQ209" s="173" t="s">
        <v>34460</v>
      </c>
      <c r="AR209" s="173" t="s">
        <v>34460</v>
      </c>
      <c r="AS209" s="173" t="s">
        <v>34460</v>
      </c>
      <c r="AT209" s="173" t="s">
        <v>34460</v>
      </c>
      <c r="AU209" s="173" t="s">
        <v>34460</v>
      </c>
      <c r="AV209" s="173" t="s">
        <v>34460</v>
      </c>
      <c r="AW209" s="173" t="s">
        <v>34460</v>
      </c>
      <c r="AX209" s="173" t="s">
        <v>34460</v>
      </c>
      <c r="AY209" s="173" t="s">
        <v>34460</v>
      </c>
      <c r="AZ209" s="173" t="s">
        <v>34460</v>
      </c>
      <c r="BA209" s="137" t="s">
        <v>34460</v>
      </c>
      <c r="BB209" s="137" t="s">
        <v>34460</v>
      </c>
      <c r="BC209" s="137" t="s">
        <v>34460</v>
      </c>
      <c r="BE209" s="20" cm="1">
        <f t="array" aca="1" ref="BE209" ca="1">ROW(INDIRECT("Formular!"&amp;G209))</f>
        <v>208</v>
      </c>
      <c r="BF209" s="20" cm="1">
        <f t="array" aca="1" ref="BF209" ca="1">COLUMN(INDIRECT("Formular!"&amp;G209))</f>
        <v>2</v>
      </c>
      <c r="BG209" s="20" t="str">
        <f t="shared" ca="1" si="4"/>
        <v>$B$208</v>
      </c>
      <c r="BH209" s="214" t="str" cm="1">
        <f t="array" aca="1" ref="BH209" ca="1">HYPERLINK("#"&amp;CELL("Adresse",INDIRECT("Formular!"&amp;G209)),"X")</f>
        <v>X</v>
      </c>
    </row>
    <row r="210" spans="1:60" x14ac:dyDescent="0.3">
      <c r="A210" s="105" t="s">
        <v>41441</v>
      </c>
      <c r="B210" s="137">
        <v>208</v>
      </c>
      <c r="C210" s="137" t="s">
        <v>41687</v>
      </c>
      <c r="D210" s="109" cm="1">
        <f t="array" aca="1" ref="D210" ca="1">ROW(INDIRECT("Formular!"&amp;G210))</f>
        <v>208</v>
      </c>
      <c r="E210" s="109" cm="1">
        <f t="array" aca="1" ref="E210" ca="1">COLUMN(INDIRECT("Formular!"&amp;G210))</f>
        <v>9</v>
      </c>
      <c r="F210" s="221" t="str" cm="1">
        <f t="array" aca="1" ref="F210" ca="1">HYPERLINK("#"&amp;CELL("Address",INDIRECT("Formular!"&amp;G210)),ADDRESS(D210,E210))</f>
        <v>$I$208</v>
      </c>
      <c r="G210" s="109" t="s">
        <v>275</v>
      </c>
      <c r="H210" s="109"/>
      <c r="I210" s="109"/>
      <c r="J210" s="137" t="s">
        <v>41688</v>
      </c>
      <c r="K210" s="137" t="s">
        <v>34460</v>
      </c>
      <c r="L210" s="137"/>
      <c r="M210" s="137"/>
      <c r="N210" s="137" t="s">
        <v>41676</v>
      </c>
      <c r="O210" s="137" t="s">
        <v>41677</v>
      </c>
      <c r="P210" s="140" t="s">
        <v>41682</v>
      </c>
      <c r="Q210" s="295" t="s">
        <v>34922</v>
      </c>
      <c r="R210" s="143" t="s">
        <v>34460</v>
      </c>
      <c r="S210" s="143" t="s">
        <v>34460</v>
      </c>
      <c r="T210" s="143" t="s">
        <v>34460</v>
      </c>
      <c r="U210" s="143" t="s">
        <v>34460</v>
      </c>
      <c r="V210" s="143" t="s">
        <v>34460</v>
      </c>
      <c r="W210" s="172" t="s">
        <v>34460</v>
      </c>
      <c r="X210" s="172" t="s">
        <v>34460</v>
      </c>
      <c r="Y210" s="173" t="s">
        <v>34460</v>
      </c>
      <c r="Z210" s="173" t="s">
        <v>34460</v>
      </c>
      <c r="AA210" s="173" t="s">
        <v>34460</v>
      </c>
      <c r="AB210" s="173" t="s">
        <v>34460</v>
      </c>
      <c r="AC210" s="173" t="s">
        <v>34460</v>
      </c>
      <c r="AD210" s="173" t="s">
        <v>34460</v>
      </c>
      <c r="AE210" s="173" t="s">
        <v>34460</v>
      </c>
      <c r="AF210" s="173" t="s">
        <v>34460</v>
      </c>
      <c r="AG210" s="173" t="s">
        <v>34460</v>
      </c>
      <c r="AH210" s="173" t="s">
        <v>34460</v>
      </c>
      <c r="AI210" s="173" t="s">
        <v>34460</v>
      </c>
      <c r="AJ210" s="173" t="s">
        <v>34460</v>
      </c>
      <c r="AK210" s="173" t="s">
        <v>34460</v>
      </c>
      <c r="AL210" s="173" t="s">
        <v>34460</v>
      </c>
      <c r="AM210" s="173" t="s">
        <v>34460</v>
      </c>
      <c r="AN210" s="173" t="s">
        <v>34460</v>
      </c>
      <c r="AO210" s="173" t="s">
        <v>34460</v>
      </c>
      <c r="AP210" s="173" t="s">
        <v>34460</v>
      </c>
      <c r="AQ210" s="173" t="s">
        <v>34460</v>
      </c>
      <c r="AR210" s="173" t="s">
        <v>34460</v>
      </c>
      <c r="AS210" s="173" t="s">
        <v>34460</v>
      </c>
      <c r="AT210" s="173" t="s">
        <v>34460</v>
      </c>
      <c r="AU210" s="173" t="s">
        <v>34460</v>
      </c>
      <c r="AV210" s="173" t="s">
        <v>34460</v>
      </c>
      <c r="AW210" s="173" t="s">
        <v>34460</v>
      </c>
      <c r="AX210" s="173" t="s">
        <v>34460</v>
      </c>
      <c r="AY210" s="173" t="s">
        <v>34460</v>
      </c>
      <c r="AZ210" s="173" t="s">
        <v>34460</v>
      </c>
      <c r="BA210" s="137" t="s">
        <v>34460</v>
      </c>
      <c r="BB210" s="137" t="s">
        <v>34460</v>
      </c>
      <c r="BC210" s="137" t="s">
        <v>34460</v>
      </c>
      <c r="BE210" s="20" cm="1">
        <f t="array" aca="1" ref="BE210" ca="1">ROW(INDIRECT("Formular!"&amp;G210))</f>
        <v>208</v>
      </c>
      <c r="BF210" s="20" cm="1">
        <f t="array" aca="1" ref="BF210" ca="1">COLUMN(INDIRECT("Formular!"&amp;G210))</f>
        <v>9</v>
      </c>
      <c r="BG210" s="20" t="str">
        <f t="shared" ca="1" si="4"/>
        <v>$I$208</v>
      </c>
      <c r="BH210" s="214" t="str" cm="1">
        <f t="array" aca="1" ref="BH210" ca="1">HYPERLINK("#"&amp;CELL("Adresse",INDIRECT("Formular!"&amp;G210)),"X")</f>
        <v>X</v>
      </c>
    </row>
    <row r="211" spans="1:60" x14ac:dyDescent="0.3">
      <c r="A211" s="105"/>
      <c r="B211" s="137">
        <v>209</v>
      </c>
      <c r="C211" s="137" t="s">
        <v>41689</v>
      </c>
      <c r="D211" s="109" cm="1">
        <f t="array" aca="1" ref="D211" ca="1">ROW(INDIRECT("Formular!"&amp;G211))</f>
        <v>210</v>
      </c>
      <c r="E211" s="109" cm="1">
        <f t="array" aca="1" ref="E211" ca="1">COLUMN(INDIRECT("Formular!"&amp;G211))</f>
        <v>5</v>
      </c>
      <c r="F211" s="221" t="str" cm="1">
        <f t="array" aca="1" ref="F211" ca="1">HYPERLINK("#"&amp;CELL("Address",INDIRECT("Formular!"&amp;G211)),ADDRESS(D211,E211))</f>
        <v>$E$210</v>
      </c>
      <c r="G211" s="109" t="s">
        <v>41690</v>
      </c>
      <c r="H211" s="109"/>
      <c r="I211" s="109"/>
      <c r="J211" s="137"/>
      <c r="K211" s="137"/>
      <c r="L211" s="137"/>
      <c r="M211" s="137"/>
      <c r="N211" s="137" t="s">
        <v>41676</v>
      </c>
      <c r="O211" s="137" t="s">
        <v>41677</v>
      </c>
      <c r="P211" s="140"/>
      <c r="Q211" s="295" t="s">
        <v>34922</v>
      </c>
      <c r="R211" s="143" t="s">
        <v>34460</v>
      </c>
      <c r="S211" s="143" t="s">
        <v>34460</v>
      </c>
      <c r="T211" s="143"/>
      <c r="U211" s="143"/>
      <c r="V211" s="143"/>
      <c r="W211" s="172" t="s">
        <v>34460</v>
      </c>
      <c r="X211" s="172" t="s">
        <v>34460</v>
      </c>
      <c r="Y211" s="173"/>
      <c r="Z211" s="173"/>
      <c r="AA211" s="173"/>
      <c r="AB211" s="173"/>
      <c r="AC211" s="173"/>
      <c r="AD211" s="173"/>
      <c r="AE211" s="173"/>
      <c r="AF211" s="173"/>
      <c r="AG211" s="173"/>
      <c r="AH211" s="173"/>
      <c r="AI211" s="173"/>
      <c r="AJ211" s="173"/>
      <c r="AK211" s="173"/>
      <c r="AL211" s="173"/>
      <c r="AM211" s="173" t="s">
        <v>34460</v>
      </c>
      <c r="AN211" s="173"/>
      <c r="AO211" s="173"/>
      <c r="AP211" s="173"/>
      <c r="AQ211" s="173"/>
      <c r="AR211" s="173"/>
      <c r="AS211" s="173"/>
      <c r="AT211" s="173"/>
      <c r="AU211" s="173"/>
      <c r="AV211" s="173"/>
      <c r="AW211" s="173"/>
      <c r="AX211" s="173"/>
      <c r="AY211" s="173"/>
      <c r="AZ211" s="173"/>
      <c r="BA211" s="137" t="s">
        <v>34460</v>
      </c>
      <c r="BB211" s="137"/>
      <c r="BC211" s="137"/>
      <c r="BE211" s="20" cm="1">
        <f t="array" aca="1" ref="BE211" ca="1">ROW(INDIRECT("Formular!"&amp;G211))</f>
        <v>210</v>
      </c>
      <c r="BF211" s="20" cm="1">
        <f t="array" aca="1" ref="BF211" ca="1">COLUMN(INDIRECT("Formular!"&amp;G211))</f>
        <v>5</v>
      </c>
      <c r="BG211" s="20" t="str">
        <f t="shared" ca="1" si="4"/>
        <v>$E$210</v>
      </c>
      <c r="BH211" s="214" t="str" cm="1">
        <f t="array" aca="1" ref="BH211" ca="1">HYPERLINK("#"&amp;CELL("Adresse",INDIRECT("Formular!"&amp;G211)),"X")</f>
        <v>X</v>
      </c>
    </row>
    <row r="212" spans="1:60" x14ac:dyDescent="0.3">
      <c r="A212" s="105"/>
      <c r="B212" s="137">
        <v>210</v>
      </c>
      <c r="C212" s="137" t="s">
        <v>41691</v>
      </c>
      <c r="D212" s="109" cm="1">
        <f t="array" aca="1" ref="D212" ca="1">ROW(INDIRECT("Formular!"&amp;G212))</f>
        <v>212</v>
      </c>
      <c r="E212" s="109" cm="1">
        <f t="array" aca="1" ref="E212" ca="1">COLUMN(INDIRECT("Formular!"&amp;G212))</f>
        <v>6</v>
      </c>
      <c r="F212" s="221" t="str" cm="1">
        <f t="array" aca="1" ref="F212" ca="1">HYPERLINK("#"&amp;CELL("Address",INDIRECT("Formular!"&amp;G212)),ADDRESS(D212,E212))</f>
        <v>$F$212</v>
      </c>
      <c r="G212" s="109" t="s">
        <v>34284</v>
      </c>
      <c r="H212" s="109"/>
      <c r="I212" s="235" t="s">
        <v>41692</v>
      </c>
      <c r="J212" s="137"/>
      <c r="K212" s="137"/>
      <c r="L212" s="137"/>
      <c r="M212" s="137"/>
      <c r="N212" s="137" t="s">
        <v>41676</v>
      </c>
      <c r="O212" s="137" t="s">
        <v>41677</v>
      </c>
      <c r="P212" s="140" t="s">
        <v>41682</v>
      </c>
      <c r="Q212" s="295" t="s">
        <v>34922</v>
      </c>
      <c r="R212" s="143" t="s">
        <v>34460</v>
      </c>
      <c r="S212" s="143" t="s">
        <v>34460</v>
      </c>
      <c r="T212" s="143"/>
      <c r="U212" s="143"/>
      <c r="V212" s="143"/>
      <c r="W212" s="172" t="s">
        <v>34460</v>
      </c>
      <c r="X212" s="172" t="s">
        <v>34460</v>
      </c>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t="s">
        <v>34460</v>
      </c>
      <c r="AT212" s="173"/>
      <c r="AU212" s="173"/>
      <c r="AV212" s="173"/>
      <c r="AW212" s="173"/>
      <c r="AX212" s="173"/>
      <c r="AY212" s="173"/>
      <c r="AZ212" s="173"/>
      <c r="BA212" s="137" t="s">
        <v>34460</v>
      </c>
      <c r="BB212" s="137" t="s">
        <v>34460</v>
      </c>
      <c r="BC212" s="137"/>
      <c r="BE212" s="20" cm="1">
        <f t="array" aca="1" ref="BE212" ca="1">ROW(INDIRECT("Formular!"&amp;G212))</f>
        <v>212</v>
      </c>
      <c r="BF212" s="20" cm="1">
        <f t="array" aca="1" ref="BF212" ca="1">COLUMN(INDIRECT("Formular!"&amp;G212))</f>
        <v>6</v>
      </c>
      <c r="BG212" s="20" t="str">
        <f t="shared" ca="1" si="4"/>
        <v>$F$212</v>
      </c>
      <c r="BH212" s="214" t="str" cm="1">
        <f t="array" aca="1" ref="BH212" ca="1">HYPERLINK("#"&amp;CELL("Adresse",INDIRECT("Formular!"&amp;G212)),"X")</f>
        <v>X</v>
      </c>
    </row>
    <row r="213" spans="1:60" x14ac:dyDescent="0.3">
      <c r="A213" s="105"/>
      <c r="B213" s="137">
        <v>211</v>
      </c>
      <c r="C213" s="137" t="s">
        <v>34237</v>
      </c>
      <c r="D213" s="109" cm="1">
        <f t="array" aca="1" ref="D213" ca="1">ROW(INDIRECT("Formular!"&amp;G213))</f>
        <v>212</v>
      </c>
      <c r="E213" s="109" cm="1">
        <f t="array" aca="1" ref="E213" ca="1">COLUMN(INDIRECT("Formular!"&amp;G213))</f>
        <v>17</v>
      </c>
      <c r="F213" s="221" t="str" cm="1">
        <f t="array" aca="1" ref="F213" ca="1">HYPERLINK("#"&amp;CELL("Address",INDIRECT("Formular!"&amp;G213)),ADDRESS(D213,E213))</f>
        <v>$Q$212</v>
      </c>
      <c r="G213" s="109" t="s">
        <v>34285</v>
      </c>
      <c r="H213" s="109"/>
      <c r="I213" s="235" t="s">
        <v>41693</v>
      </c>
      <c r="J213" s="137"/>
      <c r="K213" s="137"/>
      <c r="L213" s="137"/>
      <c r="M213" s="137"/>
      <c r="N213" s="137" t="s">
        <v>41676</v>
      </c>
      <c r="O213" s="137" t="s">
        <v>41677</v>
      </c>
      <c r="P213" s="140" t="s">
        <v>41682</v>
      </c>
      <c r="Q213" s="295" t="s">
        <v>34922</v>
      </c>
      <c r="R213" s="143" t="s">
        <v>34460</v>
      </c>
      <c r="S213" s="143" t="s">
        <v>34460</v>
      </c>
      <c r="T213" s="143"/>
      <c r="U213" s="143"/>
      <c r="V213" s="143"/>
      <c r="W213" s="172" t="s">
        <v>34460</v>
      </c>
      <c r="X213" s="172" t="s">
        <v>34460</v>
      </c>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t="s">
        <v>34460</v>
      </c>
      <c r="AT213" s="173"/>
      <c r="AU213" s="173"/>
      <c r="AV213" s="173"/>
      <c r="AW213" s="173"/>
      <c r="AX213" s="173"/>
      <c r="AY213" s="173"/>
      <c r="AZ213" s="173"/>
      <c r="BA213" s="137" t="s">
        <v>34460</v>
      </c>
      <c r="BB213" s="137" t="s">
        <v>34460</v>
      </c>
      <c r="BC213" s="137"/>
      <c r="BE213" s="20" cm="1">
        <f t="array" aca="1" ref="BE213" ca="1">ROW(INDIRECT("Formular!"&amp;G213))</f>
        <v>212</v>
      </c>
      <c r="BF213" s="20" cm="1">
        <f t="array" aca="1" ref="BF213" ca="1">COLUMN(INDIRECT("Formular!"&amp;G213))</f>
        <v>17</v>
      </c>
      <c r="BG213" s="20" t="str">
        <f t="shared" ca="1" si="4"/>
        <v>$Q$212</v>
      </c>
      <c r="BH213" s="214" t="str" cm="1">
        <f t="array" aca="1" ref="BH213" ca="1">HYPERLINK("#"&amp;CELL("Adresse",INDIRECT("Formular!"&amp;G213)),"X")</f>
        <v>X</v>
      </c>
    </row>
    <row r="214" spans="1:60" x14ac:dyDescent="0.3">
      <c r="A214" s="105"/>
      <c r="B214" s="137">
        <v>212</v>
      </c>
      <c r="C214" s="144" t="s">
        <v>41694</v>
      </c>
      <c r="D214" s="109" cm="1">
        <f t="array" aca="1" ref="D214" ca="1">ROW(INDIRECT("Formular!"&amp;G214))</f>
        <v>214</v>
      </c>
      <c r="E214" s="109" cm="1">
        <f t="array" aca="1" ref="E214" ca="1">COLUMN(INDIRECT("Formular!"&amp;G214))</f>
        <v>6</v>
      </c>
      <c r="F214" s="221" t="str" cm="1">
        <f t="array" aca="1" ref="F214" ca="1">HYPERLINK("#"&amp;CELL("Address",INDIRECT("Formular!"&amp;G214)),ADDRESS(D214,E214))</f>
        <v>$F$214</v>
      </c>
      <c r="G214" s="139" t="s">
        <v>41695</v>
      </c>
      <c r="H214" s="109"/>
      <c r="I214" s="109"/>
      <c r="J214" s="137"/>
      <c r="K214" s="137"/>
      <c r="L214" s="137"/>
      <c r="M214" s="137"/>
      <c r="N214" s="137" t="s">
        <v>41676</v>
      </c>
      <c r="O214" s="137"/>
      <c r="P214" s="140"/>
      <c r="Q214" s="295" t="s">
        <v>34922</v>
      </c>
      <c r="R214" s="143" t="s">
        <v>34460</v>
      </c>
      <c r="S214" s="143" t="s">
        <v>34460</v>
      </c>
      <c r="T214" s="143"/>
      <c r="U214" s="143"/>
      <c r="V214" s="143"/>
      <c r="W214" s="172" t="s">
        <v>34460</v>
      </c>
      <c r="X214" s="172" t="s">
        <v>34460</v>
      </c>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t="s">
        <v>34460</v>
      </c>
      <c r="AV214" s="173"/>
      <c r="AW214" s="173"/>
      <c r="AX214" s="173"/>
      <c r="AY214" s="173"/>
      <c r="AZ214" s="173"/>
      <c r="BA214" s="137" t="s">
        <v>34460</v>
      </c>
      <c r="BB214" s="137" t="s">
        <v>34460</v>
      </c>
      <c r="BC214" s="137"/>
      <c r="BE214" s="20" cm="1">
        <f t="array" aca="1" ref="BE214" ca="1">ROW(INDIRECT("Formular!"&amp;G214))</f>
        <v>214</v>
      </c>
      <c r="BF214" s="20" cm="1">
        <f t="array" aca="1" ref="BF214" ca="1">COLUMN(INDIRECT("Formular!"&amp;G214))</f>
        <v>6</v>
      </c>
      <c r="BG214" s="20" t="str">
        <f t="shared" ca="1" si="4"/>
        <v>$F$214</v>
      </c>
      <c r="BH214" s="214" t="str" cm="1">
        <f t="array" aca="1" ref="BH214" ca="1">HYPERLINK("#"&amp;CELL("Adresse",INDIRECT("Formular!"&amp;G214)),"X")</f>
        <v>X</v>
      </c>
    </row>
    <row r="215" spans="1:60" x14ac:dyDescent="0.3">
      <c r="A215" s="105"/>
      <c r="B215" s="137">
        <v>213</v>
      </c>
      <c r="C215" s="137" t="s">
        <v>41696</v>
      </c>
      <c r="D215" s="109" cm="1">
        <f t="array" aca="1" ref="D215" ca="1">ROW(INDIRECT("Formular!"&amp;G215))</f>
        <v>216</v>
      </c>
      <c r="E215" s="109" cm="1">
        <f t="array" aca="1" ref="E215" ca="1">COLUMN(INDIRECT("Formular!"&amp;G215))</f>
        <v>5</v>
      </c>
      <c r="F215" s="221" t="str" cm="1">
        <f t="array" aca="1" ref="F215" ca="1">HYPERLINK("#"&amp;CELL("Address",INDIRECT("Formular!"&amp;G215)),ADDRESS(D215,E215))</f>
        <v>$E$216</v>
      </c>
      <c r="G215" s="109" t="s">
        <v>41697</v>
      </c>
      <c r="H215" s="109"/>
      <c r="I215" s="109"/>
      <c r="J215" s="137" t="s">
        <v>41698</v>
      </c>
      <c r="K215" s="137"/>
      <c r="L215" s="137"/>
      <c r="M215" s="137"/>
      <c r="N215" s="137" t="s">
        <v>41676</v>
      </c>
      <c r="O215" s="137" t="s">
        <v>41677</v>
      </c>
      <c r="P215" s="137" t="s">
        <v>41699</v>
      </c>
      <c r="Q215" s="295" t="s">
        <v>34922</v>
      </c>
      <c r="R215" s="143" t="s">
        <v>34460</v>
      </c>
      <c r="S215" s="143" t="s">
        <v>34460</v>
      </c>
      <c r="T215" s="143"/>
      <c r="U215" s="143"/>
      <c r="V215" s="143"/>
      <c r="W215" s="172" t="s">
        <v>34460</v>
      </c>
      <c r="X215" s="172"/>
      <c r="Y215" s="173"/>
      <c r="Z215" s="173"/>
      <c r="AA215" s="173"/>
      <c r="AB215" s="173"/>
      <c r="AC215" s="173"/>
      <c r="AD215" s="173" t="s">
        <v>34460</v>
      </c>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37"/>
      <c r="BB215" s="137" t="s">
        <v>34476</v>
      </c>
      <c r="BC215" s="137"/>
      <c r="BE215" s="20" cm="1">
        <f t="array" aca="1" ref="BE215" ca="1">ROW(INDIRECT("Formular!"&amp;G215))</f>
        <v>216</v>
      </c>
      <c r="BF215" s="20" cm="1">
        <f t="array" aca="1" ref="BF215" ca="1">COLUMN(INDIRECT("Formular!"&amp;G215))</f>
        <v>5</v>
      </c>
      <c r="BG215" s="20" t="str">
        <f t="shared" ca="1" si="4"/>
        <v>$E$216</v>
      </c>
      <c r="BH215" s="214" t="str" cm="1">
        <f t="array" aca="1" ref="BH215" ca="1">HYPERLINK("#"&amp;CELL("Adresse",INDIRECT("Formular!"&amp;G215)),"X")</f>
        <v>X</v>
      </c>
    </row>
    <row r="216" spans="1:60" x14ac:dyDescent="0.3">
      <c r="A216" s="105"/>
      <c r="B216" s="137">
        <v>214</v>
      </c>
      <c r="C216" s="137" t="s">
        <v>41700</v>
      </c>
      <c r="D216" s="109" cm="1">
        <f t="array" aca="1" ref="D216" ca="1">ROW(INDIRECT("Formular!"&amp;G216))</f>
        <v>216</v>
      </c>
      <c r="E216" s="109" cm="1">
        <f t="array" aca="1" ref="E216" ca="1">COLUMN(INDIRECT("Formular!"&amp;G216))</f>
        <v>13</v>
      </c>
      <c r="F216" s="221" t="str" cm="1">
        <f t="array" aca="1" ref="F216" ca="1">HYPERLINK("#"&amp;CELL("Address",INDIRECT("Formular!"&amp;G216)),ADDRESS(D216,E216))</f>
        <v>$M$216</v>
      </c>
      <c r="G216" s="109" t="s">
        <v>41701</v>
      </c>
      <c r="H216" s="109"/>
      <c r="I216" s="109"/>
      <c r="J216" s="137" t="s">
        <v>41702</v>
      </c>
      <c r="K216" s="137"/>
      <c r="L216" s="137"/>
      <c r="M216" s="137"/>
      <c r="N216" s="137" t="s">
        <v>41676</v>
      </c>
      <c r="O216" s="137" t="s">
        <v>41677</v>
      </c>
      <c r="P216" s="137"/>
      <c r="Q216" s="295" t="s">
        <v>34922</v>
      </c>
      <c r="R216" s="143" t="s">
        <v>34460</v>
      </c>
      <c r="S216" s="143" t="s">
        <v>34460</v>
      </c>
      <c r="T216" s="143"/>
      <c r="U216" s="143"/>
      <c r="V216" s="143"/>
      <c r="W216" s="172" t="s">
        <v>34460</v>
      </c>
      <c r="X216" s="172"/>
      <c r="Y216" s="173"/>
      <c r="Z216" s="173"/>
      <c r="AA216" s="173"/>
      <c r="AB216" s="173"/>
      <c r="AC216" s="173"/>
      <c r="AD216" s="173" t="s">
        <v>34460</v>
      </c>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37"/>
      <c r="BB216" s="137" t="s">
        <v>34476</v>
      </c>
      <c r="BC216" s="137"/>
      <c r="BE216" s="20" cm="1">
        <f t="array" aca="1" ref="BE216" ca="1">ROW(INDIRECT("Formular!"&amp;G216))</f>
        <v>216</v>
      </c>
      <c r="BF216" s="20" cm="1">
        <f t="array" aca="1" ref="BF216" ca="1">COLUMN(INDIRECT("Formular!"&amp;G216))</f>
        <v>13</v>
      </c>
      <c r="BG216" s="20" t="str">
        <f t="shared" ca="1" si="4"/>
        <v>$M$216</v>
      </c>
      <c r="BH216" s="214" t="str" cm="1">
        <f t="array" aca="1" ref="BH216" ca="1">HYPERLINK("#"&amp;CELL("Adresse",INDIRECT("Formular!"&amp;G216)),"X")</f>
        <v>X</v>
      </c>
    </row>
    <row r="217" spans="1:60" x14ac:dyDescent="0.3">
      <c r="A217" s="105"/>
      <c r="B217" s="137">
        <v>215</v>
      </c>
      <c r="C217" s="137" t="s">
        <v>41703</v>
      </c>
      <c r="D217" s="109" cm="1">
        <f t="array" aca="1" ref="D217" ca="1">ROW(INDIRECT("Formular!"&amp;G217))</f>
        <v>218</v>
      </c>
      <c r="E217" s="109" cm="1">
        <f t="array" aca="1" ref="E217" ca="1">COLUMN(INDIRECT("Formular!"&amp;G217))</f>
        <v>5</v>
      </c>
      <c r="F217" s="221" t="str" cm="1">
        <f t="array" aca="1" ref="F217" ca="1">HYPERLINK("#"&amp;CELL("Address",INDIRECT("Formular!"&amp;G217)),ADDRESS(D217,E217))</f>
        <v>$E$218</v>
      </c>
      <c r="G217" s="109" t="s">
        <v>247</v>
      </c>
      <c r="H217" s="109"/>
      <c r="I217" s="235" t="s">
        <v>41386</v>
      </c>
      <c r="J217" s="137" t="s">
        <v>41704</v>
      </c>
      <c r="K217" s="137"/>
      <c r="L217" s="137"/>
      <c r="M217" s="137"/>
      <c r="N217" s="137" t="s">
        <v>41676</v>
      </c>
      <c r="O217" s="137" t="s">
        <v>41677</v>
      </c>
      <c r="P217" s="137" t="s">
        <v>41705</v>
      </c>
      <c r="Q217" s="295" t="s">
        <v>34922</v>
      </c>
      <c r="R217" s="143" t="s">
        <v>34460</v>
      </c>
      <c r="S217" s="143" t="s">
        <v>34460</v>
      </c>
      <c r="T217" s="143" t="s">
        <v>34460</v>
      </c>
      <c r="U217" s="143" t="s">
        <v>34460</v>
      </c>
      <c r="V217" s="143" t="s">
        <v>34460</v>
      </c>
      <c r="W217" s="172" t="s">
        <v>34460</v>
      </c>
      <c r="X217" s="172"/>
      <c r="Y217" s="173" t="s">
        <v>34460</v>
      </c>
      <c r="Z217" s="173" t="s">
        <v>34460</v>
      </c>
      <c r="AA217" s="173" t="s">
        <v>34460</v>
      </c>
      <c r="AB217" s="173" t="s">
        <v>34460</v>
      </c>
      <c r="AC217" s="173" t="s">
        <v>34460</v>
      </c>
      <c r="AD217" s="173" t="s">
        <v>34460</v>
      </c>
      <c r="AE217" s="173" t="s">
        <v>34460</v>
      </c>
      <c r="AF217" s="173" t="s">
        <v>34460</v>
      </c>
      <c r="AG217" s="173" t="s">
        <v>34460</v>
      </c>
      <c r="AH217" s="173" t="s">
        <v>34460</v>
      </c>
      <c r="AI217" s="173" t="s">
        <v>34460</v>
      </c>
      <c r="AJ217" s="173" t="s">
        <v>34460</v>
      </c>
      <c r="AK217" s="173" t="s">
        <v>34460</v>
      </c>
      <c r="AL217" s="173" t="s">
        <v>34460</v>
      </c>
      <c r="AM217" s="173" t="s">
        <v>34460</v>
      </c>
      <c r="AN217" s="173" t="s">
        <v>34460</v>
      </c>
      <c r="AO217" s="173" t="s">
        <v>34460</v>
      </c>
      <c r="AP217" s="173" t="s">
        <v>34460</v>
      </c>
      <c r="AQ217" s="173" t="s">
        <v>34460</v>
      </c>
      <c r="AR217" s="173" t="s">
        <v>34460</v>
      </c>
      <c r="AS217" s="173" t="s">
        <v>34460</v>
      </c>
      <c r="AT217" s="173" t="s">
        <v>34460</v>
      </c>
      <c r="AU217" s="173" t="s">
        <v>34460</v>
      </c>
      <c r="AV217" s="173" t="s">
        <v>34460</v>
      </c>
      <c r="AW217" s="173" t="s">
        <v>34460</v>
      </c>
      <c r="AX217" s="173" t="s">
        <v>34460</v>
      </c>
      <c r="AY217" s="173" t="s">
        <v>34460</v>
      </c>
      <c r="AZ217" s="173" t="s">
        <v>34460</v>
      </c>
      <c r="BA217" s="143" t="s">
        <v>34460</v>
      </c>
      <c r="BB217" s="143" t="s">
        <v>34460</v>
      </c>
      <c r="BC217" s="143" t="s">
        <v>34460</v>
      </c>
      <c r="BE217" s="20" cm="1">
        <f t="array" aca="1" ref="BE217" ca="1">ROW(INDIRECT("Formular!"&amp;G217))</f>
        <v>218</v>
      </c>
      <c r="BF217" s="20" cm="1">
        <f t="array" aca="1" ref="BF217" ca="1">COLUMN(INDIRECT("Formular!"&amp;G217))</f>
        <v>5</v>
      </c>
      <c r="BG217" s="20" t="str">
        <f t="shared" ca="1" si="4"/>
        <v>$E$218</v>
      </c>
      <c r="BH217" s="214" t="str" cm="1">
        <f t="array" aca="1" ref="BH217" ca="1">HYPERLINK("#"&amp;CELL("Adresse",INDIRECT("Formular!"&amp;G217)),"X")</f>
        <v>X</v>
      </c>
    </row>
    <row r="218" spans="1:60" x14ac:dyDescent="0.3">
      <c r="A218" s="105"/>
      <c r="B218" s="137">
        <v>216</v>
      </c>
      <c r="C218" s="137" t="s">
        <v>41706</v>
      </c>
      <c r="D218" s="109" cm="1">
        <f t="array" aca="1" ref="D218" ca="1">ROW(INDIRECT("Formular!"&amp;G218))</f>
        <v>218</v>
      </c>
      <c r="E218" s="109" cm="1">
        <f t="array" aca="1" ref="E218" ca="1">COLUMN(INDIRECT("Formular!"&amp;G218))</f>
        <v>13</v>
      </c>
      <c r="F218" s="221" t="str" cm="1">
        <f t="array" aca="1" ref="F218" ca="1">HYPERLINK("#"&amp;CELL("Address",INDIRECT("Formular!"&amp;G218)),ADDRESS(D218,E218))</f>
        <v>$M$218</v>
      </c>
      <c r="G218" s="109" t="s">
        <v>240</v>
      </c>
      <c r="H218" s="109"/>
      <c r="I218" s="235" t="s">
        <v>41386</v>
      </c>
      <c r="J218" s="137" t="s">
        <v>41707</v>
      </c>
      <c r="K218" s="137"/>
      <c r="L218" s="137"/>
      <c r="M218" s="137"/>
      <c r="N218" s="137" t="s">
        <v>41676</v>
      </c>
      <c r="O218" s="137" t="s">
        <v>41677</v>
      </c>
      <c r="P218" s="137" t="s">
        <v>41705</v>
      </c>
      <c r="Q218" s="295" t="s">
        <v>34922</v>
      </c>
      <c r="R218" s="143" t="s">
        <v>34460</v>
      </c>
      <c r="S218" s="143" t="s">
        <v>34460</v>
      </c>
      <c r="T218" s="143" t="s">
        <v>34460</v>
      </c>
      <c r="U218" s="143" t="s">
        <v>34460</v>
      </c>
      <c r="V218" s="143" t="s">
        <v>34460</v>
      </c>
      <c r="W218" s="172" t="s">
        <v>34460</v>
      </c>
      <c r="X218" s="172"/>
      <c r="Y218" s="173" t="s">
        <v>34460</v>
      </c>
      <c r="Z218" s="173" t="s">
        <v>34460</v>
      </c>
      <c r="AA218" s="173" t="s">
        <v>34460</v>
      </c>
      <c r="AB218" s="173" t="s">
        <v>34460</v>
      </c>
      <c r="AC218" s="173" t="s">
        <v>34460</v>
      </c>
      <c r="AD218" s="173" t="s">
        <v>34460</v>
      </c>
      <c r="AE218" s="173" t="s">
        <v>34460</v>
      </c>
      <c r="AF218" s="173" t="s">
        <v>34460</v>
      </c>
      <c r="AG218" s="173" t="s">
        <v>34460</v>
      </c>
      <c r="AH218" s="173" t="s">
        <v>34460</v>
      </c>
      <c r="AI218" s="173" t="s">
        <v>34460</v>
      </c>
      <c r="AJ218" s="173" t="s">
        <v>34460</v>
      </c>
      <c r="AK218" s="173" t="s">
        <v>34460</v>
      </c>
      <c r="AL218" s="173" t="s">
        <v>34460</v>
      </c>
      <c r="AM218" s="173" t="s">
        <v>34460</v>
      </c>
      <c r="AN218" s="173" t="s">
        <v>34460</v>
      </c>
      <c r="AO218" s="173" t="s">
        <v>34460</v>
      </c>
      <c r="AP218" s="173" t="s">
        <v>34460</v>
      </c>
      <c r="AQ218" s="173" t="s">
        <v>34460</v>
      </c>
      <c r="AR218" s="173" t="s">
        <v>34460</v>
      </c>
      <c r="AS218" s="173" t="s">
        <v>34460</v>
      </c>
      <c r="AT218" s="173" t="s">
        <v>34460</v>
      </c>
      <c r="AU218" s="173" t="s">
        <v>34460</v>
      </c>
      <c r="AV218" s="173" t="s">
        <v>34460</v>
      </c>
      <c r="AW218" s="173" t="s">
        <v>34460</v>
      </c>
      <c r="AX218" s="173" t="s">
        <v>34460</v>
      </c>
      <c r="AY218" s="173" t="s">
        <v>34460</v>
      </c>
      <c r="AZ218" s="173" t="s">
        <v>34460</v>
      </c>
      <c r="BA218" s="143" t="s">
        <v>34460</v>
      </c>
      <c r="BB218" s="143" t="s">
        <v>34460</v>
      </c>
      <c r="BC218" s="143" t="s">
        <v>34460</v>
      </c>
      <c r="BE218" s="20" cm="1">
        <f t="array" aca="1" ref="BE218" ca="1">ROW(INDIRECT("Formular!"&amp;G218))</f>
        <v>218</v>
      </c>
      <c r="BF218" s="20" cm="1">
        <f t="array" aca="1" ref="BF218" ca="1">COLUMN(INDIRECT("Formular!"&amp;G218))</f>
        <v>13</v>
      </c>
      <c r="BG218" s="20" t="str">
        <f t="shared" ca="1" si="4"/>
        <v>$M$218</v>
      </c>
      <c r="BH218" s="214" t="str" cm="1">
        <f t="array" aca="1" ref="BH218" ca="1">HYPERLINK("#"&amp;CELL("Adresse",INDIRECT("Formular!"&amp;G218)),"X")</f>
        <v>X</v>
      </c>
    </row>
    <row r="219" spans="1:60" x14ac:dyDescent="0.3">
      <c r="A219" s="105"/>
      <c r="B219" s="137">
        <v>217</v>
      </c>
      <c r="C219" s="137" t="s">
        <v>41708</v>
      </c>
      <c r="D219" s="109" cm="1">
        <f t="array" aca="1" ref="D219" ca="1">ROW(INDIRECT("Formular!"&amp;G219))</f>
        <v>220</v>
      </c>
      <c r="E219" s="109" cm="1">
        <f t="array" aca="1" ref="E219" ca="1">COLUMN(INDIRECT("Formular!"&amp;G219))</f>
        <v>5</v>
      </c>
      <c r="F219" s="221" t="str" cm="1">
        <f t="array" aca="1" ref="F219" ca="1">HYPERLINK("#"&amp;CELL("Address",INDIRECT("Formular!"&amp;G219)),ADDRESS(D219,E219))</f>
        <v>$E$220</v>
      </c>
      <c r="G219" s="109" t="s">
        <v>242</v>
      </c>
      <c r="H219" s="109"/>
      <c r="I219" s="109"/>
      <c r="J219" s="137" t="s">
        <v>41709</v>
      </c>
      <c r="K219" s="137"/>
      <c r="L219" s="137"/>
      <c r="M219" s="137"/>
      <c r="N219" s="137" t="s">
        <v>41676</v>
      </c>
      <c r="O219" s="137" t="s">
        <v>41677</v>
      </c>
      <c r="P219" s="137" t="s">
        <v>41710</v>
      </c>
      <c r="Q219" s="295" t="s">
        <v>34922</v>
      </c>
      <c r="R219" s="143" t="s">
        <v>34460</v>
      </c>
      <c r="S219" s="143" t="s">
        <v>34460</v>
      </c>
      <c r="T219" s="143"/>
      <c r="U219" s="143"/>
      <c r="V219" s="143"/>
      <c r="W219" s="172"/>
      <c r="X219" s="172" t="s">
        <v>34460</v>
      </c>
      <c r="Y219" s="173"/>
      <c r="Z219" s="173" t="s">
        <v>34460</v>
      </c>
      <c r="AA219" s="173"/>
      <c r="AB219" s="173"/>
      <c r="AC219" s="173" t="s">
        <v>34460</v>
      </c>
      <c r="AD219" s="173" t="s">
        <v>34460</v>
      </c>
      <c r="AE219" s="173"/>
      <c r="AF219" s="173"/>
      <c r="AG219" s="173"/>
      <c r="AH219" s="173"/>
      <c r="AI219" s="173"/>
      <c r="AJ219" s="173"/>
      <c r="AK219" s="173"/>
      <c r="AL219" s="173"/>
      <c r="AM219" s="173" t="s">
        <v>34460</v>
      </c>
      <c r="AN219" s="173"/>
      <c r="AO219" s="173"/>
      <c r="AP219" s="173"/>
      <c r="AQ219" s="173"/>
      <c r="AR219" s="173"/>
      <c r="AS219" s="173" t="s">
        <v>34460</v>
      </c>
      <c r="AT219" s="173"/>
      <c r="AU219" s="173" t="s">
        <v>34460</v>
      </c>
      <c r="AV219" s="173"/>
      <c r="AW219" s="173"/>
      <c r="AX219" s="173"/>
      <c r="AY219" s="173" t="s">
        <v>34460</v>
      </c>
      <c r="AZ219" s="173"/>
      <c r="BA219" s="137" t="s">
        <v>34460</v>
      </c>
      <c r="BB219" s="137" t="s">
        <v>34460</v>
      </c>
      <c r="BC219" s="137" t="s">
        <v>34460</v>
      </c>
      <c r="BE219" s="20" cm="1">
        <f t="array" aca="1" ref="BE219" ca="1">ROW(INDIRECT("Formular!"&amp;G219))</f>
        <v>220</v>
      </c>
      <c r="BF219" s="20" cm="1">
        <f t="array" aca="1" ref="BF219" ca="1">COLUMN(INDIRECT("Formular!"&amp;G219))</f>
        <v>5</v>
      </c>
      <c r="BG219" s="20" t="str">
        <f t="shared" ca="1" si="4"/>
        <v>$E$220</v>
      </c>
      <c r="BH219" s="214" t="str" cm="1">
        <f t="array" aca="1" ref="BH219" ca="1">HYPERLINK("#"&amp;CELL("Adresse",INDIRECT("Formular!"&amp;G219)),"X")</f>
        <v>X</v>
      </c>
    </row>
    <row r="220" spans="1:60" x14ac:dyDescent="0.3">
      <c r="A220" s="105"/>
      <c r="B220" s="137">
        <v>218</v>
      </c>
      <c r="C220" s="137" t="s">
        <v>41711</v>
      </c>
      <c r="D220" s="109" cm="1">
        <f t="array" aca="1" ref="D220" ca="1">ROW(INDIRECT("Formular!"&amp;G220))</f>
        <v>222</v>
      </c>
      <c r="E220" s="109" cm="1">
        <f t="array" aca="1" ref="E220" ca="1">COLUMN(INDIRECT("Formular!"&amp;G220))</f>
        <v>5</v>
      </c>
      <c r="F220" s="221" t="str" cm="1">
        <f t="array" aca="1" ref="F220" ca="1">HYPERLINK("#"&amp;CELL("Address",INDIRECT("Formular!"&amp;G220)),ADDRESS(D220,E220))</f>
        <v>$E$222</v>
      </c>
      <c r="G220" s="109" t="s">
        <v>243</v>
      </c>
      <c r="H220" s="109"/>
      <c r="I220" s="109"/>
      <c r="J220" s="137" t="s">
        <v>41712</v>
      </c>
      <c r="K220" s="137"/>
      <c r="L220" s="137"/>
      <c r="M220" s="137"/>
      <c r="N220" s="137" t="s">
        <v>41676</v>
      </c>
      <c r="O220" s="137" t="s">
        <v>41677</v>
      </c>
      <c r="P220" s="137"/>
      <c r="Q220" s="295" t="s">
        <v>34922</v>
      </c>
      <c r="R220" s="143"/>
      <c r="S220" s="143" t="s">
        <v>34460</v>
      </c>
      <c r="T220" s="143"/>
      <c r="U220" s="143"/>
      <c r="V220" s="143"/>
      <c r="W220" s="172"/>
      <c r="X220" s="172" t="s">
        <v>34460</v>
      </c>
      <c r="Y220" s="173"/>
      <c r="Z220" s="173" t="s">
        <v>34460</v>
      </c>
      <c r="AA220" s="173"/>
      <c r="AB220" s="173"/>
      <c r="AC220" s="173" t="s">
        <v>34460</v>
      </c>
      <c r="AD220" s="173" t="s">
        <v>34460</v>
      </c>
      <c r="AE220" s="173"/>
      <c r="AF220" s="173"/>
      <c r="AG220" s="173"/>
      <c r="AH220" s="173"/>
      <c r="AI220" s="173"/>
      <c r="AJ220" s="173"/>
      <c r="AK220" s="173"/>
      <c r="AL220" s="173"/>
      <c r="AM220" s="173" t="s">
        <v>34460</v>
      </c>
      <c r="AN220" s="173" t="s">
        <v>41713</v>
      </c>
      <c r="AO220" s="173"/>
      <c r="AP220" s="173"/>
      <c r="AQ220" s="173"/>
      <c r="AR220" s="173"/>
      <c r="AS220" s="173" t="s">
        <v>34460</v>
      </c>
      <c r="AT220" s="173"/>
      <c r="AU220" s="173" t="s">
        <v>34460</v>
      </c>
      <c r="AV220" s="173"/>
      <c r="AW220" s="173"/>
      <c r="AX220" s="173"/>
      <c r="AY220" s="173" t="s">
        <v>34460</v>
      </c>
      <c r="AZ220" s="173"/>
      <c r="BA220" s="137" t="s">
        <v>34460</v>
      </c>
      <c r="BB220" s="137" t="s">
        <v>34460</v>
      </c>
      <c r="BC220" s="137" t="s">
        <v>34460</v>
      </c>
      <c r="BE220" s="20" cm="1">
        <f t="array" aca="1" ref="BE220" ca="1">ROW(INDIRECT("Formular!"&amp;G220))</f>
        <v>222</v>
      </c>
      <c r="BF220" s="20" cm="1">
        <f t="array" aca="1" ref="BF220" ca="1">COLUMN(INDIRECT("Formular!"&amp;G220))</f>
        <v>5</v>
      </c>
      <c r="BG220" s="20" t="str">
        <f t="shared" ca="1" si="4"/>
        <v>$E$222</v>
      </c>
      <c r="BH220" s="214" t="str" cm="1">
        <f t="array" aca="1" ref="BH220" ca="1">HYPERLINK("#"&amp;CELL("Adresse",INDIRECT("Formular!"&amp;G220)),"X")</f>
        <v>X</v>
      </c>
    </row>
    <row r="221" spans="1:60" x14ac:dyDescent="0.3">
      <c r="A221" s="105"/>
      <c r="B221" s="137">
        <v>219</v>
      </c>
      <c r="C221" s="137" t="s">
        <v>41714</v>
      </c>
      <c r="D221" s="109" cm="1">
        <f t="array" aca="1" ref="D221" ca="1">ROW(INDIRECT("Formular!"&amp;G221))</f>
        <v>224</v>
      </c>
      <c r="E221" s="109" cm="1">
        <f t="array" aca="1" ref="E221" ca="1">COLUMN(INDIRECT("Formular!"&amp;G221))</f>
        <v>5</v>
      </c>
      <c r="F221" s="221" t="str" cm="1">
        <f t="array" aca="1" ref="F221" ca="1">HYPERLINK("#"&amp;CELL("Address",INDIRECT("Formular!"&amp;G221)),ADDRESS(D221,E221))</f>
        <v>$E$224</v>
      </c>
      <c r="G221" s="109" t="s">
        <v>244</v>
      </c>
      <c r="H221" s="109"/>
      <c r="I221" s="109"/>
      <c r="J221" s="137" t="s">
        <v>28</v>
      </c>
      <c r="K221" s="137"/>
      <c r="L221" s="137"/>
      <c r="M221" s="137"/>
      <c r="N221" s="137" t="s">
        <v>41676</v>
      </c>
      <c r="O221" s="137" t="s">
        <v>41677</v>
      </c>
      <c r="P221" s="137"/>
      <c r="Q221" s="295" t="s">
        <v>34922</v>
      </c>
      <c r="R221" s="143"/>
      <c r="S221" s="143" t="s">
        <v>34460</v>
      </c>
      <c r="T221" s="143"/>
      <c r="U221" s="143"/>
      <c r="V221" s="143"/>
      <c r="W221" s="172"/>
      <c r="X221" s="172" t="s">
        <v>34460</v>
      </c>
      <c r="Y221" s="173"/>
      <c r="Z221" s="173" t="s">
        <v>34460</v>
      </c>
      <c r="AA221" s="173"/>
      <c r="AB221" s="173"/>
      <c r="AC221" s="173" t="s">
        <v>34460</v>
      </c>
      <c r="AD221" s="173" t="s">
        <v>34460</v>
      </c>
      <c r="AE221" s="173"/>
      <c r="AF221" s="173"/>
      <c r="AG221" s="173"/>
      <c r="AH221" s="173"/>
      <c r="AI221" s="173"/>
      <c r="AJ221" s="173"/>
      <c r="AK221" s="173"/>
      <c r="AL221" s="173"/>
      <c r="AM221" s="173" t="s">
        <v>34460</v>
      </c>
      <c r="AN221" s="173"/>
      <c r="AO221" s="173"/>
      <c r="AP221" s="173"/>
      <c r="AQ221" s="173"/>
      <c r="AR221" s="173"/>
      <c r="AS221" s="173" t="s">
        <v>34460</v>
      </c>
      <c r="AT221" s="173"/>
      <c r="AU221" s="173" t="s">
        <v>34460</v>
      </c>
      <c r="AV221" s="173"/>
      <c r="AW221" s="173"/>
      <c r="AX221" s="173"/>
      <c r="AY221" s="173" t="s">
        <v>34460</v>
      </c>
      <c r="AZ221" s="173"/>
      <c r="BA221" s="137" t="s">
        <v>34460</v>
      </c>
      <c r="BB221" s="137" t="s">
        <v>34460</v>
      </c>
      <c r="BC221" s="137" t="s">
        <v>34460</v>
      </c>
      <c r="BE221" s="20" cm="1">
        <f t="array" aca="1" ref="BE221" ca="1">ROW(INDIRECT("Formular!"&amp;G221))</f>
        <v>224</v>
      </c>
      <c r="BF221" s="20" cm="1">
        <f t="array" aca="1" ref="BF221" ca="1">COLUMN(INDIRECT("Formular!"&amp;G221))</f>
        <v>5</v>
      </c>
      <c r="BG221" s="20" t="str">
        <f t="shared" ca="1" si="4"/>
        <v>$E$224</v>
      </c>
      <c r="BH221" s="214" t="str" cm="1">
        <f t="array" aca="1" ref="BH221" ca="1">HYPERLINK("#"&amp;CELL("Adresse",INDIRECT("Formular!"&amp;G221)),"X")</f>
        <v>X</v>
      </c>
    </row>
    <row r="222" spans="1:60" ht="14.4" customHeight="1" x14ac:dyDescent="0.3">
      <c r="A222" s="105"/>
      <c r="B222" s="137">
        <v>220</v>
      </c>
      <c r="C222" s="144" t="s">
        <v>41715</v>
      </c>
      <c r="D222" s="109" cm="1">
        <f t="array" aca="1" ref="D222" ca="1">ROW(INDIRECT("Formular!"&amp;G222))</f>
        <v>226</v>
      </c>
      <c r="E222" s="109" cm="1">
        <f t="array" aca="1" ref="E222" ca="1">COLUMN(INDIRECT("Formular!"&amp;G222))</f>
        <v>6</v>
      </c>
      <c r="F222" s="221" t="str" cm="1">
        <f t="array" aca="1" ref="F222" ca="1">HYPERLINK("#"&amp;CELL("Address",INDIRECT("Formular!"&amp;G222)),ADDRESS(D222,E222))</f>
        <v>$F$226</v>
      </c>
      <c r="G222" s="109" t="s">
        <v>41716</v>
      </c>
      <c r="H222" s="109"/>
      <c r="I222" s="109"/>
      <c r="J222" s="137"/>
      <c r="K222" s="137"/>
      <c r="L222" s="137"/>
      <c r="M222" s="137"/>
      <c r="N222" s="137" t="s">
        <v>41676</v>
      </c>
      <c r="O222" s="137"/>
      <c r="P222" s="137"/>
      <c r="Q222" s="295" t="s">
        <v>34922</v>
      </c>
      <c r="R222" s="143"/>
      <c r="S222" s="143" t="s">
        <v>34460</v>
      </c>
      <c r="T222" s="143"/>
      <c r="U222" s="143"/>
      <c r="V222" s="143"/>
      <c r="W222" s="172"/>
      <c r="X222" s="172" t="s">
        <v>34460</v>
      </c>
      <c r="Y222" s="173"/>
      <c r="Z222" s="173" t="s">
        <v>34460</v>
      </c>
      <c r="AA222" s="173"/>
      <c r="AB222" s="173"/>
      <c r="AC222" s="173" t="s">
        <v>34460</v>
      </c>
      <c r="AD222" s="173" t="s">
        <v>34460</v>
      </c>
      <c r="AE222" s="173"/>
      <c r="AF222" s="173"/>
      <c r="AG222" s="173"/>
      <c r="AH222" s="173"/>
      <c r="AI222" s="173"/>
      <c r="AJ222" s="173"/>
      <c r="AK222" s="173"/>
      <c r="AL222" s="173"/>
      <c r="AM222" s="173" t="s">
        <v>34460</v>
      </c>
      <c r="AN222" s="173"/>
      <c r="AO222" s="173"/>
      <c r="AP222" s="173"/>
      <c r="AQ222" s="173"/>
      <c r="AR222" s="173"/>
      <c r="AS222" s="173" t="s">
        <v>34460</v>
      </c>
      <c r="AT222" s="173"/>
      <c r="AU222" s="173" t="s">
        <v>34460</v>
      </c>
      <c r="AV222" s="173"/>
      <c r="AW222" s="173"/>
      <c r="AX222" s="173"/>
      <c r="AY222" s="173" t="s">
        <v>34460</v>
      </c>
      <c r="AZ222" s="173"/>
      <c r="BA222" s="137"/>
      <c r="BB222" s="137" t="s">
        <v>34460</v>
      </c>
      <c r="BC222" s="137"/>
      <c r="BE222" s="20" cm="1">
        <f t="array" aca="1" ref="BE222" ca="1">ROW(INDIRECT("Formular!"&amp;G222))</f>
        <v>226</v>
      </c>
      <c r="BF222" s="20" cm="1">
        <f t="array" aca="1" ref="BF222" ca="1">COLUMN(INDIRECT("Formular!"&amp;G222))</f>
        <v>6</v>
      </c>
      <c r="BG222" s="20" t="str">
        <f t="shared" ca="1" si="4"/>
        <v>$F$226</v>
      </c>
      <c r="BH222" s="214" t="str" cm="1">
        <f t="array" aca="1" ref="BH222" ca="1">HYPERLINK("#"&amp;CELL("Adresse",INDIRECT("Formular!"&amp;G222)),"X")</f>
        <v>X</v>
      </c>
    </row>
    <row r="223" spans="1:60" ht="14.4" customHeight="1" x14ac:dyDescent="0.3">
      <c r="A223" s="105"/>
      <c r="B223" s="137">
        <v>221</v>
      </c>
      <c r="C223" s="144" t="s">
        <v>41717</v>
      </c>
      <c r="D223" s="109" cm="1">
        <f t="array" aca="1" ref="D223" ca="1">ROW(INDIRECT("Formular!"&amp;G223))</f>
        <v>228</v>
      </c>
      <c r="E223" s="109" cm="1">
        <f t="array" aca="1" ref="E223" ca="1">COLUMN(INDIRECT("Formular!"&amp;G223))</f>
        <v>6</v>
      </c>
      <c r="F223" s="221" t="str" cm="1">
        <f t="array" aca="1" ref="F223" ca="1">HYPERLINK("#"&amp;CELL("Address",INDIRECT("Formular!"&amp;G223)),ADDRESS(D223,E223))</f>
        <v>$F$228</v>
      </c>
      <c r="G223" s="109" t="s">
        <v>41718</v>
      </c>
      <c r="H223" s="109"/>
      <c r="I223" s="109"/>
      <c r="J223" s="137"/>
      <c r="K223" s="137"/>
      <c r="L223" s="137"/>
      <c r="M223" s="137"/>
      <c r="N223" s="137" t="s">
        <v>41676</v>
      </c>
      <c r="O223" s="137"/>
      <c r="P223" s="137"/>
      <c r="Q223" s="295" t="s">
        <v>34922</v>
      </c>
      <c r="R223" s="143"/>
      <c r="S223" s="143" t="s">
        <v>34460</v>
      </c>
      <c r="T223" s="143"/>
      <c r="U223" s="143"/>
      <c r="V223" s="143"/>
      <c r="W223" s="172"/>
      <c r="X223" s="172" t="s">
        <v>34460</v>
      </c>
      <c r="Y223" s="173"/>
      <c r="Z223" s="173" t="s">
        <v>34460</v>
      </c>
      <c r="AA223" s="173"/>
      <c r="AB223" s="173"/>
      <c r="AC223" s="173" t="s">
        <v>34460</v>
      </c>
      <c r="AD223" s="173" t="s">
        <v>34460</v>
      </c>
      <c r="AE223" s="173"/>
      <c r="AF223" s="173"/>
      <c r="AG223" s="173"/>
      <c r="AH223" s="173"/>
      <c r="AI223" s="173"/>
      <c r="AJ223" s="173"/>
      <c r="AK223" s="173"/>
      <c r="AL223" s="173"/>
      <c r="AM223" s="173" t="s">
        <v>34460</v>
      </c>
      <c r="AN223" s="173"/>
      <c r="AO223" s="173"/>
      <c r="AP223" s="173"/>
      <c r="AQ223" s="173"/>
      <c r="AR223" s="173"/>
      <c r="AS223" s="173" t="s">
        <v>34460</v>
      </c>
      <c r="AT223" s="173"/>
      <c r="AU223" s="173" t="s">
        <v>34460</v>
      </c>
      <c r="AV223" s="173"/>
      <c r="AW223" s="173"/>
      <c r="AX223" s="173"/>
      <c r="AY223" s="173" t="s">
        <v>34460</v>
      </c>
      <c r="AZ223" s="173"/>
      <c r="BA223" s="137"/>
      <c r="BB223" s="137" t="s">
        <v>34460</v>
      </c>
      <c r="BC223" s="137"/>
      <c r="BE223" s="20" cm="1">
        <f t="array" aca="1" ref="BE223" ca="1">ROW(INDIRECT("Formular!"&amp;G223))</f>
        <v>228</v>
      </c>
      <c r="BF223" s="20" cm="1">
        <f t="array" aca="1" ref="BF223" ca="1">COLUMN(INDIRECT("Formular!"&amp;G223))</f>
        <v>6</v>
      </c>
      <c r="BG223" s="20" t="str">
        <f t="shared" ca="1" si="4"/>
        <v>$F$228</v>
      </c>
      <c r="BH223" s="214" t="str" cm="1">
        <f t="array" aca="1" ref="BH223" ca="1">HYPERLINK("#"&amp;CELL("Adresse",INDIRECT("Formular!"&amp;G223)),"X")</f>
        <v>X</v>
      </c>
    </row>
    <row r="224" spans="1:60" ht="14.4" customHeight="1" x14ac:dyDescent="0.3">
      <c r="A224" s="105"/>
      <c r="B224" s="137">
        <v>222</v>
      </c>
      <c r="C224" s="144" t="s">
        <v>41719</v>
      </c>
      <c r="D224" s="109" cm="1">
        <f t="array" aca="1" ref="D224" ca="1">ROW(INDIRECT("Formular!"&amp;G224))</f>
        <v>230</v>
      </c>
      <c r="E224" s="109" cm="1">
        <f t="array" aca="1" ref="E224" ca="1">COLUMN(INDIRECT("Formular!"&amp;G224))</f>
        <v>6</v>
      </c>
      <c r="F224" s="221" t="str" cm="1">
        <f t="array" aca="1" ref="F224" ca="1">HYPERLINK("#"&amp;CELL("Address",INDIRECT("Formular!"&amp;G224)),ADDRESS(D224,E224))</f>
        <v>$F$230</v>
      </c>
      <c r="G224" s="109" t="s">
        <v>41720</v>
      </c>
      <c r="H224" s="109"/>
      <c r="I224" s="109"/>
      <c r="J224" s="137"/>
      <c r="K224" s="137"/>
      <c r="L224" s="137"/>
      <c r="M224" s="137"/>
      <c r="N224" s="137" t="s">
        <v>41676</v>
      </c>
      <c r="O224" s="137"/>
      <c r="P224" s="137"/>
      <c r="Q224" s="295" t="s">
        <v>34922</v>
      </c>
      <c r="R224" s="143" t="s">
        <v>34460</v>
      </c>
      <c r="S224" s="143" t="s">
        <v>34460</v>
      </c>
      <c r="T224" s="143"/>
      <c r="U224" s="143"/>
      <c r="V224" s="143"/>
      <c r="W224" s="172"/>
      <c r="X224" s="172" t="s">
        <v>34460</v>
      </c>
      <c r="Y224" s="173"/>
      <c r="Z224" s="173" t="s">
        <v>34460</v>
      </c>
      <c r="AA224" s="173"/>
      <c r="AB224" s="173"/>
      <c r="AC224" s="173" t="s">
        <v>34460</v>
      </c>
      <c r="AD224" s="173" t="s">
        <v>34460</v>
      </c>
      <c r="AE224" s="173"/>
      <c r="AF224" s="173"/>
      <c r="AG224" s="173"/>
      <c r="AH224" s="173"/>
      <c r="AI224" s="173"/>
      <c r="AJ224" s="173"/>
      <c r="AK224" s="173"/>
      <c r="AL224" s="173"/>
      <c r="AM224" s="173" t="s">
        <v>34460</v>
      </c>
      <c r="AN224" s="173"/>
      <c r="AO224" s="173"/>
      <c r="AP224" s="173"/>
      <c r="AQ224" s="173"/>
      <c r="AR224" s="173"/>
      <c r="AS224" s="173" t="s">
        <v>34460</v>
      </c>
      <c r="AT224" s="173"/>
      <c r="AU224" s="173" t="s">
        <v>34460</v>
      </c>
      <c r="AV224" s="173"/>
      <c r="AW224" s="173"/>
      <c r="AX224" s="173"/>
      <c r="AY224" s="173" t="s">
        <v>34460</v>
      </c>
      <c r="AZ224" s="173"/>
      <c r="BA224" s="137"/>
      <c r="BB224" s="137" t="s">
        <v>34460</v>
      </c>
      <c r="BC224" s="137"/>
      <c r="BE224" s="20" cm="1">
        <f t="array" aca="1" ref="BE224" ca="1">ROW(INDIRECT("Formular!"&amp;G224))</f>
        <v>230</v>
      </c>
      <c r="BF224" s="20" cm="1">
        <f t="array" aca="1" ref="BF224" ca="1">COLUMN(INDIRECT("Formular!"&amp;G224))</f>
        <v>6</v>
      </c>
      <c r="BG224" s="20" t="str">
        <f t="shared" ca="1" si="4"/>
        <v>$F$230</v>
      </c>
      <c r="BH224" s="214" t="str" cm="1">
        <f t="array" aca="1" ref="BH224" ca="1">HYPERLINK("#"&amp;CELL("Adresse",INDIRECT("Formular!"&amp;G224)),"X")</f>
        <v>X</v>
      </c>
    </row>
    <row r="225" spans="1:60" x14ac:dyDescent="0.3">
      <c r="A225" s="105"/>
      <c r="B225" s="137">
        <v>223</v>
      </c>
      <c r="C225" s="282" t="s">
        <v>41721</v>
      </c>
      <c r="D225" s="282" cm="1">
        <f t="array" aca="1" ref="D225" ca="1">ROW(INDIRECT("Formular!"&amp;G225))</f>
        <v>234</v>
      </c>
      <c r="E225" s="282" cm="1">
        <f t="array" aca="1" ref="E225" ca="1">COLUMN(INDIRECT("Formular!"&amp;G225))</f>
        <v>2</v>
      </c>
      <c r="F225" s="221" t="str" cm="1">
        <f t="array" aca="1" ref="F225" ca="1">HYPERLINK("#"&amp;CELL("Address",INDIRECT("Formular!"&amp;G225)),ADDRESS(D225,E225))</f>
        <v>$B$234</v>
      </c>
      <c r="G225" s="109" t="s">
        <v>41722</v>
      </c>
      <c r="H225" s="109" t="s">
        <v>41375</v>
      </c>
      <c r="I225" s="109"/>
      <c r="J225" s="137" t="s">
        <v>41723</v>
      </c>
      <c r="K225" s="137"/>
      <c r="L225" s="137"/>
      <c r="M225" s="137"/>
      <c r="N225" s="137" t="s">
        <v>41724</v>
      </c>
      <c r="O225" s="137" t="s">
        <v>41725</v>
      </c>
      <c r="P225" s="137" t="s">
        <v>41379</v>
      </c>
      <c r="Q225" s="295" t="s">
        <v>34922</v>
      </c>
      <c r="R225" s="143" t="s">
        <v>34460</v>
      </c>
      <c r="S225" s="143" t="s">
        <v>34460</v>
      </c>
      <c r="T225" s="143" t="s">
        <v>34460</v>
      </c>
      <c r="U225" s="143" t="s">
        <v>34460</v>
      </c>
      <c r="V225" s="143" t="s">
        <v>34460</v>
      </c>
      <c r="W225" s="172" t="s">
        <v>34460</v>
      </c>
      <c r="X225" s="172"/>
      <c r="Y225" s="173" t="s">
        <v>34460</v>
      </c>
      <c r="Z225" s="173" t="s">
        <v>34460</v>
      </c>
      <c r="AA225" s="173" t="s">
        <v>34460</v>
      </c>
      <c r="AB225" s="173" t="s">
        <v>34460</v>
      </c>
      <c r="AC225" s="173" t="s">
        <v>34460</v>
      </c>
      <c r="AD225" s="173" t="s">
        <v>34460</v>
      </c>
      <c r="AE225" s="173" t="s">
        <v>34460</v>
      </c>
      <c r="AF225" s="173" t="s">
        <v>34460</v>
      </c>
      <c r="AG225" s="173" t="s">
        <v>34460</v>
      </c>
      <c r="AH225" s="173" t="s">
        <v>34460</v>
      </c>
      <c r="AI225" s="173" t="s">
        <v>34460</v>
      </c>
      <c r="AJ225" s="173" t="s">
        <v>34460</v>
      </c>
      <c r="AK225" s="173" t="s">
        <v>34460</v>
      </c>
      <c r="AL225" s="173" t="s">
        <v>34460</v>
      </c>
      <c r="AM225" s="173" t="s">
        <v>34460</v>
      </c>
      <c r="AN225" s="173" t="s">
        <v>34460</v>
      </c>
      <c r="AO225" s="173" t="s">
        <v>34460</v>
      </c>
      <c r="AP225" s="173" t="s">
        <v>34460</v>
      </c>
      <c r="AQ225" s="173" t="s">
        <v>34460</v>
      </c>
      <c r="AR225" s="173" t="s">
        <v>34460</v>
      </c>
      <c r="AS225" s="173" t="s">
        <v>34460</v>
      </c>
      <c r="AT225" s="173" t="s">
        <v>34460</v>
      </c>
      <c r="AU225" s="173" t="s">
        <v>34460</v>
      </c>
      <c r="AV225" s="173" t="s">
        <v>34460</v>
      </c>
      <c r="AW225" s="173" t="s">
        <v>34460</v>
      </c>
      <c r="AX225" s="173" t="s">
        <v>34460</v>
      </c>
      <c r="AY225" s="173" t="s">
        <v>34460</v>
      </c>
      <c r="AZ225" s="173" t="s">
        <v>34460</v>
      </c>
      <c r="BA225" s="137" t="s">
        <v>34460</v>
      </c>
      <c r="BB225" s="137" t="s">
        <v>34476</v>
      </c>
      <c r="BC225" s="137" t="s">
        <v>34460</v>
      </c>
      <c r="BE225" s="20" cm="1">
        <f t="array" aca="1" ref="BE225" ca="1">ROW(INDIRECT("Formular!"&amp;G225))</f>
        <v>234</v>
      </c>
      <c r="BF225" s="20" cm="1">
        <f t="array" aca="1" ref="BF225" ca="1">COLUMN(INDIRECT("Formular!"&amp;G225))</f>
        <v>2</v>
      </c>
      <c r="BG225" s="20" t="str">
        <f t="shared" ca="1" si="4"/>
        <v>$B$234</v>
      </c>
      <c r="BH225" s="214" t="str" cm="1">
        <f t="array" aca="1" ref="BH225" ca="1">HYPERLINK("#"&amp;CELL("Adresse",INDIRECT("Formular!"&amp;G225)),"X")</f>
        <v>X</v>
      </c>
    </row>
    <row r="226" spans="1:60" x14ac:dyDescent="0.3">
      <c r="A226" s="105"/>
      <c r="B226" s="137">
        <v>224</v>
      </c>
      <c r="C226" s="137" t="s">
        <v>41726</v>
      </c>
      <c r="D226" s="109" cm="1">
        <f t="array" aca="1" ref="D226" ca="1">ROW(INDIRECT("Formular!"&amp;G226))</f>
        <v>236</v>
      </c>
      <c r="E226" s="109" cm="1">
        <f t="array" aca="1" ref="E226" ca="1">COLUMN(INDIRECT("Formular!"&amp;G226))</f>
        <v>4</v>
      </c>
      <c r="F226" s="221" t="str" cm="1">
        <f t="array" aca="1" ref="F226" ca="1">HYPERLINK("#"&amp;CELL("Address",INDIRECT("Formular!"&amp;G226)),ADDRESS(D226,E226))</f>
        <v>$D$236</v>
      </c>
      <c r="G226" s="109" t="s">
        <v>41727</v>
      </c>
      <c r="H226" s="109"/>
      <c r="I226" s="109"/>
      <c r="J226" s="137" t="s">
        <v>41728</v>
      </c>
      <c r="K226" s="137"/>
      <c r="L226" s="137"/>
      <c r="M226" s="137"/>
      <c r="N226" s="137" t="s">
        <v>41724</v>
      </c>
      <c r="O226" s="137" t="s">
        <v>41725</v>
      </c>
      <c r="P226" s="137" t="s">
        <v>41729</v>
      </c>
      <c r="Q226" s="295" t="s">
        <v>34922</v>
      </c>
      <c r="R226" s="143" t="s">
        <v>34460</v>
      </c>
      <c r="S226" s="143"/>
      <c r="T226" s="143" t="s">
        <v>34460</v>
      </c>
      <c r="U226" s="143" t="s">
        <v>34460</v>
      </c>
      <c r="V226" s="143" t="s">
        <v>34460</v>
      </c>
      <c r="W226" s="172" t="s">
        <v>34460</v>
      </c>
      <c r="X226" s="172"/>
      <c r="Y226" s="173" t="s">
        <v>34460</v>
      </c>
      <c r="Z226" s="173" t="s">
        <v>34460</v>
      </c>
      <c r="AA226" s="173" t="s">
        <v>34460</v>
      </c>
      <c r="AB226" s="173" t="s">
        <v>34460</v>
      </c>
      <c r="AC226" s="173" t="s">
        <v>34460</v>
      </c>
      <c r="AD226" s="173" t="s">
        <v>34460</v>
      </c>
      <c r="AE226" s="173" t="s">
        <v>34460</v>
      </c>
      <c r="AF226" s="173" t="s">
        <v>34460</v>
      </c>
      <c r="AG226" s="173" t="s">
        <v>34460</v>
      </c>
      <c r="AH226" s="173" t="s">
        <v>34460</v>
      </c>
      <c r="AI226" s="173" t="s">
        <v>34460</v>
      </c>
      <c r="AJ226" s="173" t="s">
        <v>34460</v>
      </c>
      <c r="AK226" s="173" t="s">
        <v>34460</v>
      </c>
      <c r="AL226" s="173" t="s">
        <v>34460</v>
      </c>
      <c r="AM226" s="173" t="s">
        <v>34460</v>
      </c>
      <c r="AN226" s="173" t="s">
        <v>34460</v>
      </c>
      <c r="AO226" s="173" t="s">
        <v>34460</v>
      </c>
      <c r="AP226" s="173" t="s">
        <v>34460</v>
      </c>
      <c r="AQ226" s="173" t="s">
        <v>34460</v>
      </c>
      <c r="AR226" s="173" t="s">
        <v>34460</v>
      </c>
      <c r="AS226" s="173" t="s">
        <v>34460</v>
      </c>
      <c r="AT226" s="173" t="s">
        <v>34460</v>
      </c>
      <c r="AU226" s="173" t="s">
        <v>34460</v>
      </c>
      <c r="AV226" s="173" t="s">
        <v>34460</v>
      </c>
      <c r="AW226" s="173" t="s">
        <v>34460</v>
      </c>
      <c r="AX226" s="173" t="s">
        <v>34460</v>
      </c>
      <c r="AY226" s="173" t="s">
        <v>34460</v>
      </c>
      <c r="AZ226" s="173" t="s">
        <v>34460</v>
      </c>
      <c r="BA226" s="137" t="s">
        <v>34460</v>
      </c>
      <c r="BB226" s="137" t="s">
        <v>34476</v>
      </c>
      <c r="BC226" s="137" t="s">
        <v>34460</v>
      </c>
      <c r="BE226" s="20" cm="1">
        <f t="array" aca="1" ref="BE226" ca="1">ROW(INDIRECT("Formular!"&amp;G226))</f>
        <v>236</v>
      </c>
      <c r="BF226" s="20" cm="1">
        <f t="array" aca="1" ref="BF226" ca="1">COLUMN(INDIRECT("Formular!"&amp;G226))</f>
        <v>4</v>
      </c>
      <c r="BG226" s="20" t="str">
        <f t="shared" ca="1" si="4"/>
        <v>$D$236</v>
      </c>
      <c r="BH226" s="214" t="str" cm="1">
        <f t="array" aca="1" ref="BH226" ca="1">HYPERLINK("#"&amp;CELL("Adresse",INDIRECT("Formular!"&amp;G226)),"X")</f>
        <v>X</v>
      </c>
    </row>
    <row r="227" spans="1:60" x14ac:dyDescent="0.3">
      <c r="A227" s="105"/>
      <c r="B227" s="137">
        <v>225</v>
      </c>
      <c r="C227" s="137" t="s">
        <v>41730</v>
      </c>
      <c r="D227" s="109" cm="1">
        <f t="array" aca="1" ref="D227" ca="1">ROW(INDIRECT("Formular!"&amp;G227))</f>
        <v>236</v>
      </c>
      <c r="E227" s="109" cm="1">
        <f t="array" aca="1" ref="E227" ca="1">COLUMN(INDIRECT("Formular!"&amp;G227))</f>
        <v>13</v>
      </c>
      <c r="F227" s="221" t="str" cm="1">
        <f t="array" aca="1" ref="F227" ca="1">HYPERLINK("#"&amp;CELL("Address",INDIRECT("Formular!"&amp;G227)),ADDRESS(D227,E227))</f>
        <v>$M$236</v>
      </c>
      <c r="G227" s="109" t="s">
        <v>41731</v>
      </c>
      <c r="H227" s="109"/>
      <c r="I227" s="109"/>
      <c r="J227" s="137" t="s">
        <v>41732</v>
      </c>
      <c r="K227" s="137"/>
      <c r="L227" s="137"/>
      <c r="M227" s="137"/>
      <c r="N227" s="137" t="s">
        <v>41724</v>
      </c>
      <c r="O227" s="137" t="s">
        <v>41725</v>
      </c>
      <c r="P227" s="137" t="s">
        <v>41729</v>
      </c>
      <c r="Q227" s="295" t="s">
        <v>34922</v>
      </c>
      <c r="R227" s="143" t="s">
        <v>34460</v>
      </c>
      <c r="S227" s="143"/>
      <c r="T227" s="143" t="s">
        <v>34460</v>
      </c>
      <c r="U227" s="143" t="s">
        <v>34460</v>
      </c>
      <c r="V227" s="143" t="s">
        <v>34460</v>
      </c>
      <c r="W227" s="172" t="s">
        <v>34460</v>
      </c>
      <c r="X227" s="172"/>
      <c r="Y227" s="173" t="s">
        <v>34460</v>
      </c>
      <c r="Z227" s="173" t="s">
        <v>34460</v>
      </c>
      <c r="AA227" s="173" t="s">
        <v>34460</v>
      </c>
      <c r="AB227" s="173" t="s">
        <v>34460</v>
      </c>
      <c r="AC227" s="173" t="s">
        <v>34460</v>
      </c>
      <c r="AD227" s="173" t="s">
        <v>34460</v>
      </c>
      <c r="AE227" s="173" t="s">
        <v>34460</v>
      </c>
      <c r="AF227" s="173" t="s">
        <v>34460</v>
      </c>
      <c r="AG227" s="173" t="s">
        <v>34460</v>
      </c>
      <c r="AH227" s="173" t="s">
        <v>34460</v>
      </c>
      <c r="AI227" s="173" t="s">
        <v>34460</v>
      </c>
      <c r="AJ227" s="173" t="s">
        <v>34460</v>
      </c>
      <c r="AK227" s="173" t="s">
        <v>34460</v>
      </c>
      <c r="AL227" s="173" t="s">
        <v>34460</v>
      </c>
      <c r="AM227" s="173" t="s">
        <v>34460</v>
      </c>
      <c r="AN227" s="173" t="s">
        <v>34460</v>
      </c>
      <c r="AO227" s="173" t="s">
        <v>34460</v>
      </c>
      <c r="AP227" s="173" t="s">
        <v>34460</v>
      </c>
      <c r="AQ227" s="173" t="s">
        <v>34460</v>
      </c>
      <c r="AR227" s="173" t="s">
        <v>34460</v>
      </c>
      <c r="AS227" s="173" t="s">
        <v>34460</v>
      </c>
      <c r="AT227" s="173" t="s">
        <v>34460</v>
      </c>
      <c r="AU227" s="173" t="s">
        <v>34460</v>
      </c>
      <c r="AV227" s="173" t="s">
        <v>34460</v>
      </c>
      <c r="AW227" s="173" t="s">
        <v>34460</v>
      </c>
      <c r="AX227" s="173" t="s">
        <v>34460</v>
      </c>
      <c r="AY227" s="173" t="s">
        <v>34460</v>
      </c>
      <c r="AZ227" s="173" t="s">
        <v>34460</v>
      </c>
      <c r="BA227" s="137" t="s">
        <v>34460</v>
      </c>
      <c r="BB227" s="137" t="s">
        <v>34476</v>
      </c>
      <c r="BC227" s="137" t="s">
        <v>34460</v>
      </c>
      <c r="BE227" s="20" cm="1">
        <f t="array" aca="1" ref="BE227" ca="1">ROW(INDIRECT("Formular!"&amp;G227))</f>
        <v>236</v>
      </c>
      <c r="BF227" s="20" cm="1">
        <f t="array" aca="1" ref="BF227" ca="1">COLUMN(INDIRECT("Formular!"&amp;G227))</f>
        <v>13</v>
      </c>
      <c r="BG227" s="20" t="str">
        <f t="shared" ca="1" si="4"/>
        <v>$M$236</v>
      </c>
      <c r="BH227" s="214" t="str" cm="1">
        <f t="array" aca="1" ref="BH227" ca="1">HYPERLINK("#"&amp;CELL("Adresse",INDIRECT("Formular!"&amp;G227)),"X")</f>
        <v>X</v>
      </c>
    </row>
    <row r="228" spans="1:60" x14ac:dyDescent="0.3">
      <c r="A228" s="105"/>
      <c r="B228" s="137">
        <v>226</v>
      </c>
      <c r="C228" s="137" t="s">
        <v>62</v>
      </c>
      <c r="D228" s="109" cm="1">
        <f t="array" aca="1" ref="D228" ca="1">ROW(INDIRECT("Formular!"&amp;G228))</f>
        <v>238</v>
      </c>
      <c r="E228" s="109" cm="1">
        <f t="array" aca="1" ref="E228" ca="1">COLUMN(INDIRECT("Formular!"&amp;G228))</f>
        <v>4</v>
      </c>
      <c r="F228" s="221" t="str" cm="1">
        <f t="array" aca="1" ref="F228" ca="1">HYPERLINK("#"&amp;CELL("Address",INDIRECT("Formular!"&amp;G228)),ADDRESS(D228,E228))</f>
        <v>$D$238</v>
      </c>
      <c r="G228" s="109" t="s">
        <v>251</v>
      </c>
      <c r="H228" s="109"/>
      <c r="I228" s="109"/>
      <c r="J228" s="137" t="s">
        <v>41733</v>
      </c>
      <c r="K228" s="137"/>
      <c r="L228" s="137"/>
      <c r="M228" s="137"/>
      <c r="N228" s="137" t="s">
        <v>41724</v>
      </c>
      <c r="O228" s="137" t="s">
        <v>41725</v>
      </c>
      <c r="P228" s="137" t="s">
        <v>41734</v>
      </c>
      <c r="Q228" s="295" t="s">
        <v>34922</v>
      </c>
      <c r="R228" s="143" t="s">
        <v>34460</v>
      </c>
      <c r="S228" s="143" t="s">
        <v>34460</v>
      </c>
      <c r="T228" s="143" t="s">
        <v>34460</v>
      </c>
      <c r="U228" s="143" t="s">
        <v>34460</v>
      </c>
      <c r="V228" s="143" t="s">
        <v>34460</v>
      </c>
      <c r="W228" s="172" t="s">
        <v>34460</v>
      </c>
      <c r="X228" s="172" t="s">
        <v>34460</v>
      </c>
      <c r="Y228" s="173" t="s">
        <v>34460</v>
      </c>
      <c r="Z228" s="173" t="s">
        <v>34460</v>
      </c>
      <c r="AA228" s="173" t="s">
        <v>34460</v>
      </c>
      <c r="AB228" s="173" t="s">
        <v>34460</v>
      </c>
      <c r="AC228" s="173" t="s">
        <v>34460</v>
      </c>
      <c r="AD228" s="173" t="s">
        <v>34460</v>
      </c>
      <c r="AE228" s="173" t="s">
        <v>34460</v>
      </c>
      <c r="AF228" s="173" t="s">
        <v>34460</v>
      </c>
      <c r="AG228" s="173" t="s">
        <v>34460</v>
      </c>
      <c r="AH228" s="173" t="s">
        <v>34460</v>
      </c>
      <c r="AI228" s="173" t="s">
        <v>34460</v>
      </c>
      <c r="AJ228" s="173" t="s">
        <v>34460</v>
      </c>
      <c r="AK228" s="173" t="s">
        <v>34460</v>
      </c>
      <c r="AL228" s="173" t="s">
        <v>34460</v>
      </c>
      <c r="AM228" s="173" t="s">
        <v>34460</v>
      </c>
      <c r="AN228" s="173" t="s">
        <v>34460</v>
      </c>
      <c r="AO228" s="173" t="s">
        <v>34460</v>
      </c>
      <c r="AP228" s="173" t="s">
        <v>34460</v>
      </c>
      <c r="AQ228" s="173" t="s">
        <v>34460</v>
      </c>
      <c r="AR228" s="173" t="s">
        <v>34460</v>
      </c>
      <c r="AS228" s="173" t="s">
        <v>34460</v>
      </c>
      <c r="AT228" s="173" t="s">
        <v>34460</v>
      </c>
      <c r="AU228" s="173" t="s">
        <v>34460</v>
      </c>
      <c r="AV228" s="173" t="s">
        <v>34460</v>
      </c>
      <c r="AW228" s="173" t="s">
        <v>34460</v>
      </c>
      <c r="AX228" s="173" t="s">
        <v>34460</v>
      </c>
      <c r="AY228" s="173" t="s">
        <v>34460</v>
      </c>
      <c r="AZ228" s="173" t="s">
        <v>34460</v>
      </c>
      <c r="BA228" s="137" t="s">
        <v>34460</v>
      </c>
      <c r="BB228" s="137" t="s">
        <v>34460</v>
      </c>
      <c r="BC228" s="137" t="s">
        <v>34460</v>
      </c>
      <c r="BE228" s="20" cm="1">
        <f t="array" aca="1" ref="BE228" ca="1">ROW(INDIRECT("Formular!"&amp;G228))</f>
        <v>238</v>
      </c>
      <c r="BF228" s="20" cm="1">
        <f t="array" aca="1" ref="BF228" ca="1">COLUMN(INDIRECT("Formular!"&amp;G228))</f>
        <v>4</v>
      </c>
      <c r="BG228" s="20" t="str">
        <f t="shared" ca="1" si="4"/>
        <v>$D$238</v>
      </c>
      <c r="BH228" s="214" t="str" cm="1">
        <f t="array" aca="1" ref="BH228" ca="1">HYPERLINK("#"&amp;CELL("Adresse",INDIRECT("Formular!"&amp;G228)),"X")</f>
        <v>X</v>
      </c>
    </row>
    <row r="229" spans="1:60" x14ac:dyDescent="0.3">
      <c r="A229" s="105"/>
      <c r="B229" s="137">
        <v>227</v>
      </c>
      <c r="C229" s="137" t="s">
        <v>41735</v>
      </c>
      <c r="D229" s="109" cm="1">
        <f t="array" aca="1" ref="D229" ca="1">ROW(INDIRECT("Formular!"&amp;G229))</f>
        <v>238</v>
      </c>
      <c r="E229" s="109" cm="1">
        <f t="array" aca="1" ref="E229" ca="1">COLUMN(INDIRECT("Formular!"&amp;G229))</f>
        <v>13</v>
      </c>
      <c r="F229" s="221" t="str" cm="1">
        <f t="array" aca="1" ref="F229" ca="1">HYPERLINK("#"&amp;CELL("Address",INDIRECT("Formular!"&amp;G229)),ADDRESS(D229,E229))</f>
        <v>$M$238</v>
      </c>
      <c r="G229" s="109" t="s">
        <v>34208</v>
      </c>
      <c r="H229" s="109"/>
      <c r="I229" s="109"/>
      <c r="J229" s="137" t="s">
        <v>41736</v>
      </c>
      <c r="K229" s="137"/>
      <c r="L229" s="137"/>
      <c r="M229" s="137"/>
      <c r="N229" s="137" t="s">
        <v>41724</v>
      </c>
      <c r="O229" s="137" t="s">
        <v>41725</v>
      </c>
      <c r="P229" s="137"/>
      <c r="Q229" s="295" t="s">
        <v>34922</v>
      </c>
      <c r="R229" s="143" t="s">
        <v>34460</v>
      </c>
      <c r="S229" s="143" t="s">
        <v>34460</v>
      </c>
      <c r="T229" s="143" t="s">
        <v>34460</v>
      </c>
      <c r="U229" s="143" t="s">
        <v>34460</v>
      </c>
      <c r="V229" s="143" t="s">
        <v>34460</v>
      </c>
      <c r="W229" s="172" t="s">
        <v>34460</v>
      </c>
      <c r="X229" s="172" t="s">
        <v>34460</v>
      </c>
      <c r="Y229" s="173" t="s">
        <v>34460</v>
      </c>
      <c r="Z229" s="173" t="s">
        <v>34460</v>
      </c>
      <c r="AA229" s="173" t="s">
        <v>34460</v>
      </c>
      <c r="AB229" s="173" t="s">
        <v>34460</v>
      </c>
      <c r="AC229" s="173" t="s">
        <v>34460</v>
      </c>
      <c r="AD229" s="173" t="s">
        <v>34460</v>
      </c>
      <c r="AE229" s="173" t="s">
        <v>34460</v>
      </c>
      <c r="AF229" s="173" t="s">
        <v>34460</v>
      </c>
      <c r="AG229" s="173" t="s">
        <v>34460</v>
      </c>
      <c r="AH229" s="173" t="s">
        <v>34460</v>
      </c>
      <c r="AI229" s="173" t="s">
        <v>34460</v>
      </c>
      <c r="AJ229" s="173" t="s">
        <v>34460</v>
      </c>
      <c r="AK229" s="173" t="s">
        <v>34460</v>
      </c>
      <c r="AL229" s="173" t="s">
        <v>34460</v>
      </c>
      <c r="AM229" s="173" t="s">
        <v>34460</v>
      </c>
      <c r="AN229" s="173" t="s">
        <v>34460</v>
      </c>
      <c r="AO229" s="173" t="s">
        <v>34460</v>
      </c>
      <c r="AP229" s="173" t="s">
        <v>34460</v>
      </c>
      <c r="AQ229" s="173" t="s">
        <v>34460</v>
      </c>
      <c r="AR229" s="173" t="s">
        <v>34460</v>
      </c>
      <c r="AS229" s="173" t="s">
        <v>34460</v>
      </c>
      <c r="AT229" s="173" t="s">
        <v>34460</v>
      </c>
      <c r="AU229" s="173" t="s">
        <v>34460</v>
      </c>
      <c r="AV229" s="173" t="s">
        <v>34460</v>
      </c>
      <c r="AW229" s="173" t="s">
        <v>34460</v>
      </c>
      <c r="AX229" s="173" t="s">
        <v>34460</v>
      </c>
      <c r="AY229" s="173" t="s">
        <v>34460</v>
      </c>
      <c r="AZ229" s="173" t="s">
        <v>34460</v>
      </c>
      <c r="BA229" s="137" t="s">
        <v>34460</v>
      </c>
      <c r="BB229" s="137" t="s">
        <v>34460</v>
      </c>
      <c r="BC229" s="137" t="s">
        <v>34460</v>
      </c>
      <c r="BE229" s="20" cm="1">
        <f t="array" aca="1" ref="BE229" ca="1">ROW(INDIRECT("Formular!"&amp;G229))</f>
        <v>238</v>
      </c>
      <c r="BF229" s="20" cm="1">
        <f t="array" aca="1" ref="BF229" ca="1">COLUMN(INDIRECT("Formular!"&amp;G229))</f>
        <v>13</v>
      </c>
      <c r="BG229" s="20" t="str">
        <f t="shared" ca="1" si="4"/>
        <v>$M$238</v>
      </c>
      <c r="BH229" s="214" t="str" cm="1">
        <f t="array" aca="1" ref="BH229" ca="1">HYPERLINK("#"&amp;CELL("Adresse",INDIRECT("Formular!"&amp;G229)),"X")</f>
        <v>X</v>
      </c>
    </row>
    <row r="230" spans="1:60" x14ac:dyDescent="0.3">
      <c r="A230" s="105"/>
      <c r="B230" s="137">
        <v>228</v>
      </c>
      <c r="C230" s="137" t="s">
        <v>41737</v>
      </c>
      <c r="D230" s="109" cm="1">
        <f t="array" aca="1" ref="D230" ca="1">ROW(INDIRECT("Formular!"&amp;G230))</f>
        <v>240</v>
      </c>
      <c r="E230" s="109" cm="1">
        <f t="array" aca="1" ref="E230" ca="1">COLUMN(INDIRECT("Formular!"&amp;G230))</f>
        <v>5</v>
      </c>
      <c r="F230" s="221" t="str" cm="1">
        <f t="array" aca="1" ref="F230" ca="1">HYPERLINK("#"&amp;CELL("Address",INDIRECT("Formular!"&amp;G230)),ADDRESS(D230,E230))</f>
        <v>$E$240</v>
      </c>
      <c r="G230" s="109" t="s">
        <v>250</v>
      </c>
      <c r="H230" s="109"/>
      <c r="I230" s="109"/>
      <c r="J230" s="137" t="s">
        <v>41738</v>
      </c>
      <c r="K230" s="137"/>
      <c r="L230" s="137"/>
      <c r="M230" s="137"/>
      <c r="N230" s="137" t="s">
        <v>41724</v>
      </c>
      <c r="O230" s="137" t="s">
        <v>41725</v>
      </c>
      <c r="P230" s="137"/>
      <c r="Q230" s="295" t="s">
        <v>34922</v>
      </c>
      <c r="R230" s="143" t="s">
        <v>34460</v>
      </c>
      <c r="S230" s="143" t="s">
        <v>34460</v>
      </c>
      <c r="T230" s="143" t="s">
        <v>34460</v>
      </c>
      <c r="U230" s="143" t="s">
        <v>34460</v>
      </c>
      <c r="V230" s="143" t="s">
        <v>34460</v>
      </c>
      <c r="W230" s="172" t="s">
        <v>34460</v>
      </c>
      <c r="X230" s="172" t="s">
        <v>34460</v>
      </c>
      <c r="Y230" s="173" t="s">
        <v>34460</v>
      </c>
      <c r="Z230" s="173" t="s">
        <v>34460</v>
      </c>
      <c r="AA230" s="173" t="s">
        <v>34460</v>
      </c>
      <c r="AB230" s="173" t="s">
        <v>34460</v>
      </c>
      <c r="AC230" s="173" t="s">
        <v>34460</v>
      </c>
      <c r="AD230" s="173" t="s">
        <v>34460</v>
      </c>
      <c r="AE230" s="173" t="s">
        <v>34460</v>
      </c>
      <c r="AF230" s="173" t="s">
        <v>34460</v>
      </c>
      <c r="AG230" s="173" t="s">
        <v>34460</v>
      </c>
      <c r="AH230" s="173" t="s">
        <v>34460</v>
      </c>
      <c r="AI230" s="173" t="s">
        <v>34460</v>
      </c>
      <c r="AJ230" s="173" t="s">
        <v>34460</v>
      </c>
      <c r="AK230" s="173" t="s">
        <v>34460</v>
      </c>
      <c r="AL230" s="173" t="s">
        <v>34460</v>
      </c>
      <c r="AM230" s="173" t="s">
        <v>34460</v>
      </c>
      <c r="AN230" s="173" t="s">
        <v>34460</v>
      </c>
      <c r="AO230" s="173" t="s">
        <v>34460</v>
      </c>
      <c r="AP230" s="173" t="s">
        <v>34460</v>
      </c>
      <c r="AQ230" s="173" t="s">
        <v>34460</v>
      </c>
      <c r="AR230" s="173" t="s">
        <v>34460</v>
      </c>
      <c r="AS230" s="173"/>
      <c r="AT230" s="173" t="s">
        <v>34460</v>
      </c>
      <c r="AU230" s="173" t="s">
        <v>34460</v>
      </c>
      <c r="AV230" s="173" t="s">
        <v>34460</v>
      </c>
      <c r="AW230" s="173" t="s">
        <v>34460</v>
      </c>
      <c r="AX230" s="173" t="s">
        <v>34460</v>
      </c>
      <c r="AY230" s="173"/>
      <c r="AZ230" s="173" t="s">
        <v>34460</v>
      </c>
      <c r="BA230" s="137" t="s">
        <v>34460</v>
      </c>
      <c r="BB230" s="137" t="s">
        <v>34460</v>
      </c>
      <c r="BC230" s="137" t="s">
        <v>34460</v>
      </c>
      <c r="BE230" s="20" cm="1">
        <f t="array" aca="1" ref="BE230" ca="1">ROW(INDIRECT("Formular!"&amp;G230))</f>
        <v>240</v>
      </c>
      <c r="BF230" s="20" cm="1">
        <f t="array" aca="1" ref="BF230" ca="1">COLUMN(INDIRECT("Formular!"&amp;G230))</f>
        <v>5</v>
      </c>
      <c r="BG230" s="20" t="str">
        <f t="shared" ca="1" si="4"/>
        <v>$E$240</v>
      </c>
      <c r="BH230" s="214" t="str" cm="1">
        <f t="array" aca="1" ref="BH230" ca="1">HYPERLINK("#"&amp;CELL("Adresse",INDIRECT("Formular!"&amp;G230)),"X")</f>
        <v>X</v>
      </c>
    </row>
    <row r="231" spans="1:60" x14ac:dyDescent="0.3">
      <c r="A231" s="105"/>
      <c r="B231" s="137">
        <v>229</v>
      </c>
      <c r="C231" s="137" t="s">
        <v>41739</v>
      </c>
      <c r="D231" s="109" cm="1">
        <f t="array" aca="1" ref="D231" ca="1">ROW(INDIRECT("Formular!"&amp;G231))</f>
        <v>240</v>
      </c>
      <c r="E231" s="109" cm="1">
        <f t="array" aca="1" ref="E231" ca="1">COLUMN(INDIRECT("Formular!"&amp;G231))</f>
        <v>13</v>
      </c>
      <c r="F231" s="221" t="str" cm="1">
        <f t="array" aca="1" ref="F231" ca="1">HYPERLINK("#"&amp;CELL("Address",INDIRECT("Formular!"&amp;G231)),ADDRESS(D231,E231))</f>
        <v>$M$240</v>
      </c>
      <c r="G231" s="109" t="s">
        <v>249</v>
      </c>
      <c r="H231" s="109"/>
      <c r="I231" s="109"/>
      <c r="J231" s="137" t="s">
        <v>41740</v>
      </c>
      <c r="K231" s="137"/>
      <c r="L231" s="137"/>
      <c r="M231" s="137"/>
      <c r="N231" s="137" t="s">
        <v>41724</v>
      </c>
      <c r="O231" s="137" t="s">
        <v>41725</v>
      </c>
      <c r="P231" s="137"/>
      <c r="Q231" s="295" t="s">
        <v>34922</v>
      </c>
      <c r="R231" s="143" t="s">
        <v>34460</v>
      </c>
      <c r="S231" s="143" t="s">
        <v>34460</v>
      </c>
      <c r="T231" s="143" t="s">
        <v>34460</v>
      </c>
      <c r="U231" s="143" t="s">
        <v>34460</v>
      </c>
      <c r="V231" s="143" t="s">
        <v>34460</v>
      </c>
      <c r="W231" s="172" t="s">
        <v>34460</v>
      </c>
      <c r="X231" s="172" t="s">
        <v>34460</v>
      </c>
      <c r="Y231" s="173" t="s">
        <v>34460</v>
      </c>
      <c r="Z231" s="173" t="s">
        <v>34460</v>
      </c>
      <c r="AA231" s="173" t="s">
        <v>34460</v>
      </c>
      <c r="AB231" s="173" t="s">
        <v>34460</v>
      </c>
      <c r="AC231" s="173" t="s">
        <v>34460</v>
      </c>
      <c r="AD231" s="173" t="s">
        <v>34460</v>
      </c>
      <c r="AE231" s="173" t="s">
        <v>34460</v>
      </c>
      <c r="AF231" s="173" t="s">
        <v>34460</v>
      </c>
      <c r="AG231" s="173" t="s">
        <v>34460</v>
      </c>
      <c r="AH231" s="173" t="s">
        <v>34460</v>
      </c>
      <c r="AI231" s="173" t="s">
        <v>34460</v>
      </c>
      <c r="AJ231" s="173" t="s">
        <v>34460</v>
      </c>
      <c r="AK231" s="173" t="s">
        <v>34460</v>
      </c>
      <c r="AL231" s="173" t="s">
        <v>34460</v>
      </c>
      <c r="AM231" s="173" t="s">
        <v>34460</v>
      </c>
      <c r="AN231" s="173" t="s">
        <v>34460</v>
      </c>
      <c r="AO231" s="173" t="s">
        <v>34460</v>
      </c>
      <c r="AP231" s="173" t="s">
        <v>34460</v>
      </c>
      <c r="AQ231" s="173" t="s">
        <v>34460</v>
      </c>
      <c r="AR231" s="173" t="s">
        <v>34460</v>
      </c>
      <c r="AS231" s="173"/>
      <c r="AT231" s="173" t="s">
        <v>34460</v>
      </c>
      <c r="AU231" s="173" t="s">
        <v>34460</v>
      </c>
      <c r="AV231" s="173" t="s">
        <v>34460</v>
      </c>
      <c r="AW231" s="173" t="s">
        <v>34460</v>
      </c>
      <c r="AX231" s="173" t="s">
        <v>34460</v>
      </c>
      <c r="AY231" s="173"/>
      <c r="AZ231" s="173" t="s">
        <v>34460</v>
      </c>
      <c r="BA231" s="137" t="s">
        <v>34460</v>
      </c>
      <c r="BB231" s="137" t="s">
        <v>34460</v>
      </c>
      <c r="BC231" s="137" t="s">
        <v>34460</v>
      </c>
      <c r="BE231" s="20" cm="1">
        <f t="array" aca="1" ref="BE231" ca="1">ROW(INDIRECT("Formular!"&amp;G231))</f>
        <v>240</v>
      </c>
      <c r="BF231" s="20" cm="1">
        <f t="array" aca="1" ref="BF231" ca="1">COLUMN(INDIRECT("Formular!"&amp;G231))</f>
        <v>13</v>
      </c>
      <c r="BG231" s="20" t="str">
        <f t="shared" ca="1" si="4"/>
        <v>$M$240</v>
      </c>
      <c r="BH231" s="214" t="str" cm="1">
        <f t="array" aca="1" ref="BH231" ca="1">HYPERLINK("#"&amp;CELL("Adresse",INDIRECT("Formular!"&amp;G231)),"X")</f>
        <v>X</v>
      </c>
    </row>
    <row r="232" spans="1:60" x14ac:dyDescent="0.3">
      <c r="A232" s="105"/>
      <c r="B232" s="137">
        <v>230</v>
      </c>
      <c r="C232" s="137" t="s">
        <v>41741</v>
      </c>
      <c r="D232" s="109" cm="1">
        <f t="array" aca="1" ref="D232" ca="1">ROW(INDIRECT("Formular!"&amp;G232))</f>
        <v>242</v>
      </c>
      <c r="E232" s="109" cm="1">
        <f t="array" aca="1" ref="E232" ca="1">COLUMN(INDIRECT("Formular!"&amp;G232))</f>
        <v>5</v>
      </c>
      <c r="F232" s="221" t="str" cm="1">
        <f t="array" aca="1" ref="F232" ca="1">HYPERLINK("#"&amp;CELL("Address",INDIRECT("Formular!"&amp;G232)),ADDRESS(D232,E232))</f>
        <v>$E$242</v>
      </c>
      <c r="G232" s="109" t="s">
        <v>34209</v>
      </c>
      <c r="H232" s="109"/>
      <c r="I232" s="235" t="s">
        <v>41742</v>
      </c>
      <c r="J232" s="137" t="s">
        <v>41743</v>
      </c>
      <c r="K232" s="137"/>
      <c r="L232" s="137"/>
      <c r="M232" s="137"/>
      <c r="N232" s="137" t="s">
        <v>41724</v>
      </c>
      <c r="O232" s="137" t="s">
        <v>41725</v>
      </c>
      <c r="P232" s="137"/>
      <c r="Q232" s="295" t="s">
        <v>34922</v>
      </c>
      <c r="R232" s="143" t="s">
        <v>34460</v>
      </c>
      <c r="S232" s="143" t="s">
        <v>34460</v>
      </c>
      <c r="T232" s="143" t="s">
        <v>34460</v>
      </c>
      <c r="U232" s="143" t="s">
        <v>34460</v>
      </c>
      <c r="V232" s="143" t="s">
        <v>34460</v>
      </c>
      <c r="W232" s="172" t="s">
        <v>34460</v>
      </c>
      <c r="X232" s="172" t="s">
        <v>34460</v>
      </c>
      <c r="Y232" s="173" t="s">
        <v>34460</v>
      </c>
      <c r="Z232" s="173" t="s">
        <v>34460</v>
      </c>
      <c r="AA232" s="173" t="s">
        <v>34460</v>
      </c>
      <c r="AB232" s="173" t="s">
        <v>34460</v>
      </c>
      <c r="AC232" s="173" t="s">
        <v>34460</v>
      </c>
      <c r="AD232" s="173" t="s">
        <v>34460</v>
      </c>
      <c r="AE232" s="173" t="s">
        <v>34460</v>
      </c>
      <c r="AF232" s="173" t="s">
        <v>34460</v>
      </c>
      <c r="AG232" s="173" t="s">
        <v>34460</v>
      </c>
      <c r="AH232" s="173" t="s">
        <v>34460</v>
      </c>
      <c r="AI232" s="173" t="s">
        <v>34460</v>
      </c>
      <c r="AJ232" s="173" t="s">
        <v>34460</v>
      </c>
      <c r="AK232" s="173" t="s">
        <v>34460</v>
      </c>
      <c r="AL232" s="173" t="s">
        <v>34460</v>
      </c>
      <c r="AM232" s="173" t="s">
        <v>34460</v>
      </c>
      <c r="AN232" s="173" t="s">
        <v>34460</v>
      </c>
      <c r="AO232" s="173" t="s">
        <v>34460</v>
      </c>
      <c r="AP232" s="173" t="s">
        <v>34460</v>
      </c>
      <c r="AQ232" s="173" t="s">
        <v>34460</v>
      </c>
      <c r="AR232" s="173" t="s">
        <v>34460</v>
      </c>
      <c r="AS232" s="173" t="s">
        <v>34460</v>
      </c>
      <c r="AT232" s="173" t="s">
        <v>34460</v>
      </c>
      <c r="AU232" s="173" t="s">
        <v>34460</v>
      </c>
      <c r="AV232" s="173" t="s">
        <v>34460</v>
      </c>
      <c r="AW232" s="173" t="s">
        <v>34460</v>
      </c>
      <c r="AX232" s="173" t="s">
        <v>34460</v>
      </c>
      <c r="AY232" s="173" t="s">
        <v>34460</v>
      </c>
      <c r="AZ232" s="173" t="s">
        <v>34460</v>
      </c>
      <c r="BA232" s="137" t="s">
        <v>34460</v>
      </c>
      <c r="BB232" s="137" t="s">
        <v>34460</v>
      </c>
      <c r="BC232" s="137" t="s">
        <v>34460</v>
      </c>
      <c r="BE232" s="20" cm="1">
        <f t="array" aca="1" ref="BE232" ca="1">ROW(INDIRECT("Formular!"&amp;G232))</f>
        <v>242</v>
      </c>
      <c r="BF232" s="20" cm="1">
        <f t="array" aca="1" ref="BF232" ca="1">COLUMN(INDIRECT("Formular!"&amp;G232))</f>
        <v>5</v>
      </c>
      <c r="BG232" s="20" t="str">
        <f t="shared" ca="1" si="4"/>
        <v>$E$242</v>
      </c>
      <c r="BH232" s="214" t="str" cm="1">
        <f t="array" aca="1" ref="BH232" ca="1">HYPERLINK("#"&amp;CELL("Adresse",INDIRECT("Formular!"&amp;G232)),"X")</f>
        <v>X</v>
      </c>
    </row>
    <row r="233" spans="1:60" x14ac:dyDescent="0.3">
      <c r="A233" s="105"/>
      <c r="B233" s="137">
        <v>231</v>
      </c>
      <c r="C233" s="137" t="s">
        <v>41744</v>
      </c>
      <c r="D233" s="109" cm="1">
        <f t="array" aca="1" ref="D233" ca="1">ROW(INDIRECT("Formular!"&amp;G233))</f>
        <v>242</v>
      </c>
      <c r="E233" s="109" cm="1">
        <f t="array" aca="1" ref="E233" ca="1">COLUMN(INDIRECT("Formular!"&amp;G233))</f>
        <v>13</v>
      </c>
      <c r="F233" s="221" t="str" cm="1">
        <f t="array" aca="1" ref="F233" ca="1">HYPERLINK("#"&amp;CELL("Address",INDIRECT("Formular!"&amp;G233)),ADDRESS(D233,E233))</f>
        <v>$M$242</v>
      </c>
      <c r="G233" s="109" t="s">
        <v>34207</v>
      </c>
      <c r="H233" s="109"/>
      <c r="I233" s="235" t="s">
        <v>41405</v>
      </c>
      <c r="J233" s="137" t="s">
        <v>41745</v>
      </c>
      <c r="K233" s="137"/>
      <c r="L233" s="137"/>
      <c r="M233" s="137"/>
      <c r="N233" s="137" t="s">
        <v>41724</v>
      </c>
      <c r="O233" s="137" t="s">
        <v>41725</v>
      </c>
      <c r="P233" s="137" t="s">
        <v>41746</v>
      </c>
      <c r="Q233" s="295" t="s">
        <v>34922</v>
      </c>
      <c r="R233" s="143" t="s">
        <v>34460</v>
      </c>
      <c r="S233" s="143" t="s">
        <v>34460</v>
      </c>
      <c r="T233" s="143" t="s">
        <v>34460</v>
      </c>
      <c r="U233" s="143" t="s">
        <v>34460</v>
      </c>
      <c r="V233" s="143" t="s">
        <v>34460</v>
      </c>
      <c r="W233" s="172" t="s">
        <v>34460</v>
      </c>
      <c r="X233" s="172" t="s">
        <v>34460</v>
      </c>
      <c r="Y233" s="173" t="s">
        <v>34460</v>
      </c>
      <c r="Z233" s="173" t="s">
        <v>34460</v>
      </c>
      <c r="AA233" s="173" t="s">
        <v>34460</v>
      </c>
      <c r="AB233" s="173" t="s">
        <v>34460</v>
      </c>
      <c r="AC233" s="173" t="s">
        <v>34460</v>
      </c>
      <c r="AD233" s="173" t="s">
        <v>34460</v>
      </c>
      <c r="AE233" s="173" t="s">
        <v>34460</v>
      </c>
      <c r="AF233" s="173" t="s">
        <v>34460</v>
      </c>
      <c r="AG233" s="173" t="s">
        <v>34460</v>
      </c>
      <c r="AH233" s="173" t="s">
        <v>34460</v>
      </c>
      <c r="AI233" s="173" t="s">
        <v>34460</v>
      </c>
      <c r="AJ233" s="173" t="s">
        <v>34460</v>
      </c>
      <c r="AK233" s="173" t="s">
        <v>34460</v>
      </c>
      <c r="AL233" s="173" t="s">
        <v>34460</v>
      </c>
      <c r="AM233" s="173" t="s">
        <v>34460</v>
      </c>
      <c r="AN233" s="173" t="s">
        <v>34460</v>
      </c>
      <c r="AO233" s="173" t="s">
        <v>34460</v>
      </c>
      <c r="AP233" s="173" t="s">
        <v>34460</v>
      </c>
      <c r="AQ233" s="173" t="s">
        <v>34460</v>
      </c>
      <c r="AR233" s="173" t="s">
        <v>34460</v>
      </c>
      <c r="AS233" s="173" t="s">
        <v>34460</v>
      </c>
      <c r="AT233" s="173" t="s">
        <v>34460</v>
      </c>
      <c r="AU233" s="173" t="s">
        <v>34460</v>
      </c>
      <c r="AV233" s="173" t="s">
        <v>34460</v>
      </c>
      <c r="AW233" s="173" t="s">
        <v>34460</v>
      </c>
      <c r="AX233" s="173" t="s">
        <v>34460</v>
      </c>
      <c r="AY233" s="173" t="s">
        <v>34460</v>
      </c>
      <c r="AZ233" s="173" t="s">
        <v>34460</v>
      </c>
      <c r="BA233" s="137" t="s">
        <v>34460</v>
      </c>
      <c r="BB233" s="137" t="s">
        <v>34460</v>
      </c>
      <c r="BC233" s="137" t="s">
        <v>34460</v>
      </c>
      <c r="BE233" s="20" cm="1">
        <f t="array" aca="1" ref="BE233" ca="1">ROW(INDIRECT("Formular!"&amp;G233))</f>
        <v>242</v>
      </c>
      <c r="BF233" s="20" cm="1">
        <f t="array" aca="1" ref="BF233" ca="1">COLUMN(INDIRECT("Formular!"&amp;G233))</f>
        <v>13</v>
      </c>
      <c r="BG233" s="20" t="str">
        <f t="shared" ca="1" si="4"/>
        <v>$M$242</v>
      </c>
      <c r="BH233" s="214" t="str" cm="1">
        <f t="array" aca="1" ref="BH233" ca="1">HYPERLINK("#"&amp;CELL("Adresse",INDIRECT("Formular!"&amp;G233)),"X")</f>
        <v>X</v>
      </c>
    </row>
    <row r="234" spans="1:60" x14ac:dyDescent="0.3">
      <c r="A234" s="105"/>
      <c r="B234" s="137">
        <v>232</v>
      </c>
      <c r="C234" s="137" t="s">
        <v>41747</v>
      </c>
      <c r="D234" s="109" cm="1">
        <f t="array" aca="1" ref="D234" ca="1">ROW(INDIRECT("Formular!"&amp;G234))</f>
        <v>244</v>
      </c>
      <c r="E234" s="109" cm="1">
        <f t="array" aca="1" ref="E234" ca="1">COLUMN(INDIRECT("Formular!"&amp;G234))</f>
        <v>5</v>
      </c>
      <c r="F234" s="221" t="str" cm="1">
        <f t="array" aca="1" ref="F234" ca="1">HYPERLINK("#"&amp;CELL("Address",INDIRECT("Formular!"&amp;G234)),ADDRESS(D234,E234))</f>
        <v>$E$244</v>
      </c>
      <c r="G234" s="109" t="s">
        <v>41748</v>
      </c>
      <c r="H234" s="109"/>
      <c r="I234" s="109"/>
      <c r="J234" s="137" t="s">
        <v>41749</v>
      </c>
      <c r="K234" s="137"/>
      <c r="L234" s="137"/>
      <c r="M234" s="137"/>
      <c r="N234" s="137" t="s">
        <v>41724</v>
      </c>
      <c r="O234" s="137" t="s">
        <v>41725</v>
      </c>
      <c r="P234" s="137"/>
      <c r="Q234" s="295" t="s">
        <v>38049</v>
      </c>
      <c r="R234" s="143" t="s">
        <v>34460</v>
      </c>
      <c r="S234" s="143" t="s">
        <v>34460</v>
      </c>
      <c r="T234" s="143"/>
      <c r="U234" s="143"/>
      <c r="V234" s="143"/>
      <c r="W234" s="172" t="s">
        <v>34460</v>
      </c>
      <c r="X234" s="172" t="s">
        <v>34460</v>
      </c>
      <c r="Y234" s="143" t="s">
        <v>34460</v>
      </c>
      <c r="Z234" s="143" t="s">
        <v>34460</v>
      </c>
      <c r="AA234" s="143" t="s">
        <v>34460</v>
      </c>
      <c r="AB234" s="143" t="s">
        <v>34460</v>
      </c>
      <c r="AC234" s="143" t="s">
        <v>34460</v>
      </c>
      <c r="AD234" s="143" t="s">
        <v>34460</v>
      </c>
      <c r="AE234" s="143" t="s">
        <v>34460</v>
      </c>
      <c r="AF234" s="143" t="s">
        <v>34460</v>
      </c>
      <c r="AG234" s="143" t="s">
        <v>34460</v>
      </c>
      <c r="AH234" s="143" t="s">
        <v>34460</v>
      </c>
      <c r="AI234" s="143" t="s">
        <v>34460</v>
      </c>
      <c r="AJ234" s="143" t="s">
        <v>34460</v>
      </c>
      <c r="AK234" s="143" t="s">
        <v>34460</v>
      </c>
      <c r="AL234" s="143" t="s">
        <v>34460</v>
      </c>
      <c r="AM234" s="143" t="s">
        <v>34460</v>
      </c>
      <c r="AN234" s="143" t="s">
        <v>34460</v>
      </c>
      <c r="AO234" s="143" t="s">
        <v>34460</v>
      </c>
      <c r="AP234" s="143" t="s">
        <v>34460</v>
      </c>
      <c r="AQ234" s="143" t="s">
        <v>34460</v>
      </c>
      <c r="AR234" s="143" t="s">
        <v>34460</v>
      </c>
      <c r="AS234" s="143" t="s">
        <v>34460</v>
      </c>
      <c r="AT234" s="143" t="s">
        <v>34460</v>
      </c>
      <c r="AU234" s="143" t="s">
        <v>34460</v>
      </c>
      <c r="AV234" s="143" t="s">
        <v>34460</v>
      </c>
      <c r="AW234" s="143" t="s">
        <v>34460</v>
      </c>
      <c r="AX234" s="143" t="s">
        <v>34460</v>
      </c>
      <c r="AY234" s="143" t="s">
        <v>34460</v>
      </c>
      <c r="AZ234" s="143" t="s">
        <v>34460</v>
      </c>
      <c r="BA234" s="143" t="s">
        <v>34460</v>
      </c>
      <c r="BB234" s="143" t="s">
        <v>34460</v>
      </c>
      <c r="BC234" s="143" t="s">
        <v>34460</v>
      </c>
      <c r="BE234" s="20" cm="1">
        <f t="array" aca="1" ref="BE234" ca="1">ROW(INDIRECT("Formular!"&amp;G234))</f>
        <v>244</v>
      </c>
      <c r="BF234" s="20" cm="1">
        <f t="array" aca="1" ref="BF234" ca="1">COLUMN(INDIRECT("Formular!"&amp;G234))</f>
        <v>5</v>
      </c>
      <c r="BG234" s="20" t="str">
        <f t="shared" ca="1" si="4"/>
        <v>$E$244</v>
      </c>
      <c r="BH234" s="214" t="str" cm="1">
        <f t="array" aca="1" ref="BH234" ca="1">HYPERLINK("#"&amp;CELL("Adresse",INDIRECT("Formular!"&amp;G234)),"X")</f>
        <v>X</v>
      </c>
    </row>
    <row r="235" spans="1:60" x14ac:dyDescent="0.3">
      <c r="A235" s="105"/>
      <c r="B235" s="137">
        <v>233</v>
      </c>
      <c r="C235" s="137" t="s">
        <v>41750</v>
      </c>
      <c r="D235" s="109" cm="1">
        <f t="array" aca="1" ref="D235" ca="1">ROW(INDIRECT("Formular!"&amp;G235))</f>
        <v>244</v>
      </c>
      <c r="E235" s="109" cm="1">
        <f t="array" aca="1" ref="E235" ca="1">COLUMN(INDIRECT("Formular!"&amp;G235))</f>
        <v>13</v>
      </c>
      <c r="F235" s="221" t="str" cm="1">
        <f t="array" aca="1" ref="F235" ca="1">HYPERLINK("#"&amp;CELL("Address",INDIRECT("Formular!"&amp;G235)),ADDRESS(D235,E235))</f>
        <v>$M$244</v>
      </c>
      <c r="G235" s="109" t="s">
        <v>41751</v>
      </c>
      <c r="H235" s="109"/>
      <c r="I235" s="109"/>
      <c r="J235" s="137" t="s">
        <v>41752</v>
      </c>
      <c r="K235" s="137"/>
      <c r="L235" s="137"/>
      <c r="M235" s="137"/>
      <c r="N235" s="137" t="s">
        <v>41724</v>
      </c>
      <c r="O235" s="137" t="s">
        <v>41725</v>
      </c>
      <c r="P235" s="137"/>
      <c r="Q235" s="295" t="s">
        <v>38049</v>
      </c>
      <c r="R235" s="143" t="s">
        <v>34460</v>
      </c>
      <c r="S235" s="143" t="s">
        <v>34460</v>
      </c>
      <c r="T235" s="143"/>
      <c r="U235" s="143"/>
      <c r="V235" s="143"/>
      <c r="W235" s="172" t="s">
        <v>34460</v>
      </c>
      <c r="X235" s="172" t="s">
        <v>34460</v>
      </c>
      <c r="Y235" s="143" t="s">
        <v>34460</v>
      </c>
      <c r="Z235" s="143" t="s">
        <v>34460</v>
      </c>
      <c r="AA235" s="143" t="s">
        <v>34460</v>
      </c>
      <c r="AB235" s="143" t="s">
        <v>34460</v>
      </c>
      <c r="AC235" s="143" t="s">
        <v>34460</v>
      </c>
      <c r="AD235" s="143" t="s">
        <v>34460</v>
      </c>
      <c r="AE235" s="143" t="s">
        <v>34460</v>
      </c>
      <c r="AF235" s="143" t="s">
        <v>34460</v>
      </c>
      <c r="AG235" s="143" t="s">
        <v>34460</v>
      </c>
      <c r="AH235" s="143" t="s">
        <v>34460</v>
      </c>
      <c r="AI235" s="143" t="s">
        <v>34460</v>
      </c>
      <c r="AJ235" s="143" t="s">
        <v>34460</v>
      </c>
      <c r="AK235" s="143" t="s">
        <v>34460</v>
      </c>
      <c r="AL235" s="143" t="s">
        <v>34460</v>
      </c>
      <c r="AM235" s="143" t="s">
        <v>34460</v>
      </c>
      <c r="AN235" s="143" t="s">
        <v>34460</v>
      </c>
      <c r="AO235" s="143" t="s">
        <v>34460</v>
      </c>
      <c r="AP235" s="143" t="s">
        <v>34460</v>
      </c>
      <c r="AQ235" s="143" t="s">
        <v>34460</v>
      </c>
      <c r="AR235" s="143" t="s">
        <v>34460</v>
      </c>
      <c r="AS235" s="143" t="s">
        <v>34460</v>
      </c>
      <c r="AT235" s="143" t="s">
        <v>34460</v>
      </c>
      <c r="AU235" s="143" t="s">
        <v>34460</v>
      </c>
      <c r="AV235" s="143" t="s">
        <v>34460</v>
      </c>
      <c r="AW235" s="143" t="s">
        <v>34460</v>
      </c>
      <c r="AX235" s="143" t="s">
        <v>34460</v>
      </c>
      <c r="AY235" s="143" t="s">
        <v>34460</v>
      </c>
      <c r="AZ235" s="143" t="s">
        <v>34460</v>
      </c>
      <c r="BA235" s="143" t="s">
        <v>34460</v>
      </c>
      <c r="BB235" s="143" t="s">
        <v>34460</v>
      </c>
      <c r="BC235" s="143" t="s">
        <v>34460</v>
      </c>
      <c r="BE235" s="20" cm="1">
        <f t="array" aca="1" ref="BE235" ca="1">ROW(INDIRECT("Formular!"&amp;G235))</f>
        <v>244</v>
      </c>
      <c r="BF235" s="20" cm="1">
        <f t="array" aca="1" ref="BF235" ca="1">COLUMN(INDIRECT("Formular!"&amp;G235))</f>
        <v>13</v>
      </c>
      <c r="BG235" s="20" t="str">
        <f t="shared" ref="BG235:BG298" ca="1" si="5">ADDRESS(BE235,BF235)</f>
        <v>$M$244</v>
      </c>
      <c r="BH235" s="214" t="str" cm="1">
        <f t="array" aca="1" ref="BH235" ca="1">HYPERLINK("#"&amp;CELL("Adresse",INDIRECT("Formular!"&amp;G235)),"X")</f>
        <v>X</v>
      </c>
    </row>
    <row r="236" spans="1:60" x14ac:dyDescent="0.3">
      <c r="A236" s="105"/>
      <c r="B236" s="137">
        <v>234</v>
      </c>
      <c r="C236" s="109" t="s">
        <v>41753</v>
      </c>
      <c r="D236" s="109" cm="1">
        <f t="array" aca="1" ref="D236" ca="1">ROW(INDIRECT("Formular!"&amp;G236))</f>
        <v>246</v>
      </c>
      <c r="E236" s="109" cm="1">
        <f t="array" aca="1" ref="E236" ca="1">COLUMN(INDIRECT("Formular!"&amp;G236))</f>
        <v>2</v>
      </c>
      <c r="F236" s="221" t="str" cm="1">
        <f t="array" aca="1" ref="F236" ca="1">HYPERLINK("#"&amp;CELL("Address",INDIRECT("Formular!"&amp;G236)),ADDRESS(D236,E236))</f>
        <v>$B$246</v>
      </c>
      <c r="G236" s="109" t="s">
        <v>41754</v>
      </c>
      <c r="H236" s="109" t="s">
        <v>41466</v>
      </c>
      <c r="I236" s="109"/>
      <c r="J236" s="137" t="s">
        <v>41755</v>
      </c>
      <c r="K236" s="137"/>
      <c r="L236" s="137"/>
      <c r="M236" s="137"/>
      <c r="N236" s="137" t="s">
        <v>41724</v>
      </c>
      <c r="O236" s="137" t="s">
        <v>41725</v>
      </c>
      <c r="P236" s="137"/>
      <c r="Q236" s="295" t="s">
        <v>41369</v>
      </c>
      <c r="R236" s="143"/>
      <c r="S236" s="143" t="s">
        <v>34460</v>
      </c>
      <c r="T236" s="143"/>
      <c r="U236" s="143"/>
      <c r="V236" s="143"/>
      <c r="W236" s="172" t="s">
        <v>34460</v>
      </c>
      <c r="X236" s="172"/>
      <c r="Y236" s="143"/>
      <c r="Z236" s="143"/>
      <c r="AA236" s="143"/>
      <c r="AB236" s="143"/>
      <c r="AC236" s="143"/>
      <c r="AD236" s="143"/>
      <c r="AE236" s="143"/>
      <c r="AF236" s="143"/>
      <c r="AG236" s="143"/>
      <c r="AH236" s="143"/>
      <c r="AI236" s="143"/>
      <c r="AJ236" s="143"/>
      <c r="AK236" s="143"/>
      <c r="AL236" s="143"/>
      <c r="AM236" s="143"/>
      <c r="AN236" s="143"/>
      <c r="AO236" s="143"/>
      <c r="AP236" s="143"/>
      <c r="AQ236" s="143"/>
      <c r="AR236" s="143"/>
      <c r="AS236" s="143"/>
      <c r="AT236" s="143"/>
      <c r="AU236" s="143"/>
      <c r="AV236" s="143"/>
      <c r="AW236" s="143"/>
      <c r="AX236" s="143"/>
      <c r="AY236" s="143"/>
      <c r="AZ236" s="143"/>
      <c r="BA236" s="137"/>
      <c r="BB236" s="137" t="s">
        <v>34476</v>
      </c>
      <c r="BC236" s="137"/>
      <c r="BE236" s="20" cm="1">
        <f t="array" aca="1" ref="BE236" ca="1">ROW(INDIRECT("Formular!"&amp;G236))</f>
        <v>246</v>
      </c>
      <c r="BF236" s="20" cm="1">
        <f t="array" aca="1" ref="BF236" ca="1">COLUMN(INDIRECT("Formular!"&amp;G236))</f>
        <v>2</v>
      </c>
      <c r="BG236" s="20" t="str">
        <f t="shared" ca="1" si="5"/>
        <v>$B$246</v>
      </c>
      <c r="BH236" s="214" t="str" cm="1">
        <f t="array" aca="1" ref="BH236" ca="1">HYPERLINK("#"&amp;CELL("Adresse",INDIRECT("Formular!"&amp;G236)),"X")</f>
        <v>X</v>
      </c>
    </row>
    <row r="237" spans="1:60" x14ac:dyDescent="0.3">
      <c r="A237" s="105"/>
      <c r="B237" s="137">
        <v>235</v>
      </c>
      <c r="C237" s="137" t="s">
        <v>41756</v>
      </c>
      <c r="D237" s="109" cm="1">
        <f t="array" aca="1" ref="D237" ca="1">ROW(INDIRECT("Formular!"&amp;G237))</f>
        <v>248</v>
      </c>
      <c r="E237" s="109" cm="1">
        <f t="array" aca="1" ref="E237" ca="1">COLUMN(INDIRECT("Formular!"&amp;G237))</f>
        <v>3</v>
      </c>
      <c r="F237" s="221" t="str" cm="1">
        <f t="array" aca="1" ref="F237" ca="1">HYPERLINK("#"&amp;CELL("Address",INDIRECT("Formular!"&amp;G237)),ADDRESS(D237,E237))</f>
        <v>$C$248</v>
      </c>
      <c r="G237" s="109" t="s">
        <v>41757</v>
      </c>
      <c r="H237" s="109"/>
      <c r="I237" s="109"/>
      <c r="J237" s="137" t="s">
        <v>41758</v>
      </c>
      <c r="K237" s="137"/>
      <c r="L237" s="137"/>
      <c r="M237" s="137"/>
      <c r="N237" s="137" t="s">
        <v>41724</v>
      </c>
      <c r="O237" s="137" t="s">
        <v>41725</v>
      </c>
      <c r="P237" s="137"/>
      <c r="Q237" s="295" t="s">
        <v>41369</v>
      </c>
      <c r="R237" s="143"/>
      <c r="S237" s="143" t="s">
        <v>34460</v>
      </c>
      <c r="T237" s="143"/>
      <c r="U237" s="143"/>
      <c r="V237" s="143"/>
      <c r="W237" s="172" t="s">
        <v>34460</v>
      </c>
      <c r="X237" s="172"/>
      <c r="Y237" s="143"/>
      <c r="Z237" s="143"/>
      <c r="AA237" s="143"/>
      <c r="AB237" s="143"/>
      <c r="AC237" s="143"/>
      <c r="AD237" s="143"/>
      <c r="AE237" s="143"/>
      <c r="AF237" s="143"/>
      <c r="AG237" s="143"/>
      <c r="AH237" s="143"/>
      <c r="AI237" s="143"/>
      <c r="AJ237" s="143"/>
      <c r="AK237" s="143"/>
      <c r="AL237" s="143"/>
      <c r="AM237" s="143"/>
      <c r="AN237" s="143"/>
      <c r="AO237" s="143"/>
      <c r="AP237" s="143"/>
      <c r="AQ237" s="143"/>
      <c r="AR237" s="143"/>
      <c r="AS237" s="143"/>
      <c r="AT237" s="143"/>
      <c r="AU237" s="143"/>
      <c r="AV237" s="143"/>
      <c r="AW237" s="143"/>
      <c r="AX237" s="143"/>
      <c r="AY237" s="143"/>
      <c r="AZ237" s="143"/>
      <c r="BA237" s="137"/>
      <c r="BB237" s="137" t="s">
        <v>34476</v>
      </c>
      <c r="BC237" s="137"/>
      <c r="BE237" s="20" cm="1">
        <f t="array" aca="1" ref="BE237" ca="1">ROW(INDIRECT("Formular!"&amp;G237))</f>
        <v>248</v>
      </c>
      <c r="BF237" s="20" cm="1">
        <f t="array" aca="1" ref="BF237" ca="1">COLUMN(INDIRECT("Formular!"&amp;G237))</f>
        <v>3</v>
      </c>
      <c r="BG237" s="20" t="str">
        <f t="shared" ca="1" si="5"/>
        <v>$C$248</v>
      </c>
      <c r="BH237" s="214" t="str" cm="1">
        <f t="array" aca="1" ref="BH237" ca="1">HYPERLINK("#"&amp;CELL("Adresse",INDIRECT("Formular!"&amp;G237)),"X")</f>
        <v>X</v>
      </c>
    </row>
    <row r="238" spans="1:60" x14ac:dyDescent="0.3">
      <c r="A238" s="105"/>
      <c r="B238" s="137">
        <v>236</v>
      </c>
      <c r="C238" s="137" t="s">
        <v>41759</v>
      </c>
      <c r="D238" s="109" cm="1">
        <f t="array" aca="1" ref="D238" ca="1">ROW(INDIRECT("Formular!"&amp;G238))</f>
        <v>248</v>
      </c>
      <c r="E238" s="109" cm="1">
        <f t="array" aca="1" ref="E238" ca="1">COLUMN(INDIRECT("Formular!"&amp;G238))</f>
        <v>8</v>
      </c>
      <c r="F238" s="221" t="str" cm="1">
        <f t="array" aca="1" ref="F238" ca="1">HYPERLINK("#"&amp;CELL("Address",INDIRECT("Formular!"&amp;G238)),ADDRESS(D238,E238))</f>
        <v>$H$248</v>
      </c>
      <c r="G238" s="109" t="s">
        <v>41760</v>
      </c>
      <c r="H238" s="109"/>
      <c r="I238" s="109"/>
      <c r="J238" s="137" t="s">
        <v>41761</v>
      </c>
      <c r="K238" s="137"/>
      <c r="L238" s="137"/>
      <c r="M238" s="137"/>
      <c r="N238" s="137" t="s">
        <v>41724</v>
      </c>
      <c r="O238" s="137" t="s">
        <v>41725</v>
      </c>
      <c r="P238" s="137"/>
      <c r="Q238" s="295" t="s">
        <v>41369</v>
      </c>
      <c r="R238" s="143"/>
      <c r="S238" s="143" t="s">
        <v>34460</v>
      </c>
      <c r="T238" s="143"/>
      <c r="U238" s="143"/>
      <c r="V238" s="143"/>
      <c r="W238" s="172" t="s">
        <v>34460</v>
      </c>
      <c r="X238" s="172"/>
      <c r="Y238" s="143"/>
      <c r="Z238" s="143"/>
      <c r="AA238" s="143"/>
      <c r="AB238" s="143"/>
      <c r="AC238" s="143"/>
      <c r="AD238" s="143"/>
      <c r="AE238" s="143"/>
      <c r="AF238" s="143"/>
      <c r="AG238" s="143"/>
      <c r="AH238" s="143"/>
      <c r="AI238" s="143"/>
      <c r="AJ238" s="143"/>
      <c r="AK238" s="143"/>
      <c r="AL238" s="143"/>
      <c r="AM238" s="143"/>
      <c r="AN238" s="143"/>
      <c r="AO238" s="143"/>
      <c r="AP238" s="143"/>
      <c r="AQ238" s="143"/>
      <c r="AR238" s="143"/>
      <c r="AS238" s="143"/>
      <c r="AT238" s="143"/>
      <c r="AU238" s="143"/>
      <c r="AV238" s="143"/>
      <c r="AW238" s="143"/>
      <c r="AX238" s="143"/>
      <c r="AY238" s="143"/>
      <c r="AZ238" s="143"/>
      <c r="BA238" s="137"/>
      <c r="BB238" s="137" t="s">
        <v>34476</v>
      </c>
      <c r="BC238" s="137"/>
      <c r="BE238" s="20" cm="1">
        <f t="array" aca="1" ref="BE238" ca="1">ROW(INDIRECT("Formular!"&amp;G238))</f>
        <v>248</v>
      </c>
      <c r="BF238" s="20" cm="1">
        <f t="array" aca="1" ref="BF238" ca="1">COLUMN(INDIRECT("Formular!"&amp;G238))</f>
        <v>8</v>
      </c>
      <c r="BG238" s="20" t="str">
        <f t="shared" ca="1" si="5"/>
        <v>$H$248</v>
      </c>
      <c r="BH238" s="214" t="str" cm="1">
        <f t="array" aca="1" ref="BH238" ca="1">HYPERLINK("#"&amp;CELL("Adresse",INDIRECT("Formular!"&amp;G238)),"X")</f>
        <v>X</v>
      </c>
    </row>
    <row r="239" spans="1:60" x14ac:dyDescent="0.3">
      <c r="A239" s="105"/>
      <c r="B239" s="137">
        <v>237</v>
      </c>
      <c r="C239" s="137" t="s">
        <v>41762</v>
      </c>
      <c r="D239" s="109" cm="1">
        <f t="array" aca="1" ref="D239" ca="1">ROW(INDIRECT("Formular!"&amp;G239))</f>
        <v>248</v>
      </c>
      <c r="E239" s="109" cm="1">
        <f t="array" aca="1" ref="E239" ca="1">COLUMN(INDIRECT("Formular!"&amp;G239))</f>
        <v>17</v>
      </c>
      <c r="F239" s="221" t="str" cm="1">
        <f t="array" aca="1" ref="F239" ca="1">HYPERLINK("#"&amp;CELL("Address",INDIRECT("Formular!"&amp;G239)),ADDRESS(D239,E239))</f>
        <v>$Q$248</v>
      </c>
      <c r="G239" s="109" t="s">
        <v>41763</v>
      </c>
      <c r="H239" s="109"/>
      <c r="I239" s="109"/>
      <c r="J239" s="137" t="s">
        <v>41764</v>
      </c>
      <c r="K239" s="137"/>
      <c r="L239" s="137"/>
      <c r="M239" s="137"/>
      <c r="N239" s="137" t="s">
        <v>41724</v>
      </c>
      <c r="O239" s="137" t="s">
        <v>41725</v>
      </c>
      <c r="P239" s="137"/>
      <c r="Q239" s="295" t="s">
        <v>41369</v>
      </c>
      <c r="R239" s="143"/>
      <c r="S239" s="143" t="s">
        <v>34460</v>
      </c>
      <c r="T239" s="143"/>
      <c r="U239" s="143"/>
      <c r="V239" s="143"/>
      <c r="W239" s="172" t="s">
        <v>34460</v>
      </c>
      <c r="X239" s="172"/>
      <c r="Y239" s="143"/>
      <c r="Z239" s="143"/>
      <c r="AA239" s="143"/>
      <c r="AB239" s="143"/>
      <c r="AC239" s="143"/>
      <c r="AD239" s="143"/>
      <c r="AE239" s="143"/>
      <c r="AF239" s="143"/>
      <c r="AG239" s="143"/>
      <c r="AH239" s="143"/>
      <c r="AI239" s="143"/>
      <c r="AJ239" s="143"/>
      <c r="AK239" s="143"/>
      <c r="AL239" s="143"/>
      <c r="AM239" s="143"/>
      <c r="AN239" s="143"/>
      <c r="AO239" s="143"/>
      <c r="AP239" s="143"/>
      <c r="AQ239" s="143"/>
      <c r="AR239" s="143"/>
      <c r="AS239" s="143"/>
      <c r="AT239" s="143"/>
      <c r="AU239" s="143"/>
      <c r="AV239" s="143"/>
      <c r="AW239" s="143"/>
      <c r="AX239" s="143"/>
      <c r="AY239" s="143"/>
      <c r="AZ239" s="143"/>
      <c r="BA239" s="137"/>
      <c r="BB239" s="137" t="s">
        <v>34476</v>
      </c>
      <c r="BC239" s="137"/>
      <c r="BE239" s="20" cm="1">
        <f t="array" aca="1" ref="BE239" ca="1">ROW(INDIRECT("Formular!"&amp;G239))</f>
        <v>248</v>
      </c>
      <c r="BF239" s="20" cm="1">
        <f t="array" aca="1" ref="BF239" ca="1">COLUMN(INDIRECT("Formular!"&amp;G239))</f>
        <v>17</v>
      </c>
      <c r="BG239" s="20" t="str">
        <f t="shared" ca="1" si="5"/>
        <v>$Q$248</v>
      </c>
      <c r="BH239" s="214" t="str" cm="1">
        <f t="array" aca="1" ref="BH239" ca="1">HYPERLINK("#"&amp;CELL("Adresse",INDIRECT("Formular!"&amp;G239)),"X")</f>
        <v>X</v>
      </c>
    </row>
    <row r="240" spans="1:60" x14ac:dyDescent="0.3">
      <c r="A240" s="105"/>
      <c r="B240" s="137">
        <v>238</v>
      </c>
      <c r="C240" s="282" t="s">
        <v>41721</v>
      </c>
      <c r="D240" s="282" cm="1">
        <f t="array" aca="1" ref="D240" ca="1">ROW(INDIRECT("Formular!"&amp;G240))</f>
        <v>252</v>
      </c>
      <c r="E240" s="282" cm="1">
        <f t="array" aca="1" ref="E240" ca="1">COLUMN(INDIRECT("Formular!"&amp;G240))</f>
        <v>2</v>
      </c>
      <c r="F240" s="221" t="str" cm="1">
        <f t="array" aca="1" ref="F240" ca="1">HYPERLINK("#"&amp;CELL("Address",INDIRECT("Formular!"&amp;G240)),ADDRESS(D240,E240))</f>
        <v>$B$252</v>
      </c>
      <c r="G240" s="109" t="s">
        <v>41765</v>
      </c>
      <c r="H240" s="109" t="s">
        <v>41375</v>
      </c>
      <c r="I240" s="109"/>
      <c r="J240" s="137" t="s">
        <v>41766</v>
      </c>
      <c r="K240" s="137" t="s">
        <v>34460</v>
      </c>
      <c r="L240" s="137"/>
      <c r="M240" s="137"/>
      <c r="N240" s="137" t="s">
        <v>41767</v>
      </c>
      <c r="O240" s="137" t="s">
        <v>41725</v>
      </c>
      <c r="P240" s="137" t="s">
        <v>41379</v>
      </c>
      <c r="Q240" s="295" t="s">
        <v>34922</v>
      </c>
      <c r="R240" s="143" t="s">
        <v>34460</v>
      </c>
      <c r="S240" s="143" t="s">
        <v>34460</v>
      </c>
      <c r="T240" s="143" t="s">
        <v>34460</v>
      </c>
      <c r="U240" s="143" t="s">
        <v>34460</v>
      </c>
      <c r="V240" s="143" t="s">
        <v>34460</v>
      </c>
      <c r="W240" s="172" t="s">
        <v>34460</v>
      </c>
      <c r="X240" s="172"/>
      <c r="Y240" s="143" t="s">
        <v>34460</v>
      </c>
      <c r="Z240" s="143" t="s">
        <v>34460</v>
      </c>
      <c r="AA240" s="143" t="s">
        <v>34460</v>
      </c>
      <c r="AB240" s="143" t="s">
        <v>34460</v>
      </c>
      <c r="AC240" s="143" t="s">
        <v>34460</v>
      </c>
      <c r="AD240" s="143" t="s">
        <v>34460</v>
      </c>
      <c r="AE240" s="143" t="s">
        <v>34460</v>
      </c>
      <c r="AF240" s="143" t="s">
        <v>34460</v>
      </c>
      <c r="AG240" s="143" t="s">
        <v>34460</v>
      </c>
      <c r="AH240" s="143" t="s">
        <v>34460</v>
      </c>
      <c r="AI240" s="143" t="s">
        <v>34460</v>
      </c>
      <c r="AJ240" s="143" t="s">
        <v>34460</v>
      </c>
      <c r="AK240" s="143" t="s">
        <v>34460</v>
      </c>
      <c r="AL240" s="143" t="s">
        <v>34460</v>
      </c>
      <c r="AM240" s="143" t="s">
        <v>34460</v>
      </c>
      <c r="AN240" s="143" t="s">
        <v>34460</v>
      </c>
      <c r="AO240" s="143" t="s">
        <v>34460</v>
      </c>
      <c r="AP240" s="143" t="s">
        <v>34460</v>
      </c>
      <c r="AQ240" s="143" t="s">
        <v>34460</v>
      </c>
      <c r="AR240" s="143" t="s">
        <v>34460</v>
      </c>
      <c r="AS240" s="143" t="s">
        <v>34460</v>
      </c>
      <c r="AT240" s="143" t="s">
        <v>34460</v>
      </c>
      <c r="AU240" s="143" t="s">
        <v>34460</v>
      </c>
      <c r="AV240" s="143" t="s">
        <v>34460</v>
      </c>
      <c r="AW240" s="143" t="s">
        <v>34460</v>
      </c>
      <c r="AX240" s="143" t="s">
        <v>34460</v>
      </c>
      <c r="AY240" s="143" t="s">
        <v>34460</v>
      </c>
      <c r="AZ240" s="143" t="s">
        <v>34460</v>
      </c>
      <c r="BA240" s="137" t="s">
        <v>34460</v>
      </c>
      <c r="BB240" s="137" t="s">
        <v>34476</v>
      </c>
      <c r="BC240" s="137" t="s">
        <v>34460</v>
      </c>
      <c r="BE240" s="20" cm="1">
        <f t="array" aca="1" ref="BE240" ca="1">ROW(INDIRECT("Formular!"&amp;G240))</f>
        <v>252</v>
      </c>
      <c r="BF240" s="20" cm="1">
        <f t="array" aca="1" ref="BF240" ca="1">COLUMN(INDIRECT("Formular!"&amp;G240))</f>
        <v>2</v>
      </c>
      <c r="BG240" s="20" t="str">
        <f t="shared" ca="1" si="5"/>
        <v>$B$252</v>
      </c>
      <c r="BH240" s="214" t="str" cm="1">
        <f t="array" aca="1" ref="BH240" ca="1">HYPERLINK("#"&amp;CELL("Adresse",INDIRECT("Formular!"&amp;G240)),"X")</f>
        <v>X</v>
      </c>
    </row>
    <row r="241" spans="1:60" x14ac:dyDescent="0.3">
      <c r="A241" s="105"/>
      <c r="B241" s="137">
        <v>239</v>
      </c>
      <c r="C241" s="137" t="s">
        <v>41726</v>
      </c>
      <c r="D241" s="109" cm="1">
        <f t="array" aca="1" ref="D241" ca="1">ROW(INDIRECT("Formular!"&amp;G241))</f>
        <v>254</v>
      </c>
      <c r="E241" s="109" cm="1">
        <f t="array" aca="1" ref="E241" ca="1">COLUMN(INDIRECT("Formular!"&amp;G241))</f>
        <v>4</v>
      </c>
      <c r="F241" s="221" t="str" cm="1">
        <f t="array" aca="1" ref="F241" ca="1">HYPERLINK("#"&amp;CELL("Address",INDIRECT("Formular!"&amp;G241)),ADDRESS(D241,E241))</f>
        <v>$D$254</v>
      </c>
      <c r="G241" s="109" t="s">
        <v>41768</v>
      </c>
      <c r="H241" s="109"/>
      <c r="I241" s="109"/>
      <c r="J241" s="137" t="s">
        <v>41769</v>
      </c>
      <c r="K241" s="137" t="s">
        <v>34460</v>
      </c>
      <c r="L241" s="137"/>
      <c r="M241" s="137"/>
      <c r="N241" s="137" t="s">
        <v>41767</v>
      </c>
      <c r="O241" s="137" t="s">
        <v>41725</v>
      </c>
      <c r="P241" s="137" t="s">
        <v>41729</v>
      </c>
      <c r="Q241" s="295" t="s">
        <v>34922</v>
      </c>
      <c r="R241" s="143" t="s">
        <v>34460</v>
      </c>
      <c r="S241" s="143"/>
      <c r="T241" s="143" t="s">
        <v>34460</v>
      </c>
      <c r="U241" s="143" t="s">
        <v>34460</v>
      </c>
      <c r="V241" s="143" t="s">
        <v>34460</v>
      </c>
      <c r="W241" s="172" t="s">
        <v>34460</v>
      </c>
      <c r="X241" s="172"/>
      <c r="Y241" s="143" t="s">
        <v>34460</v>
      </c>
      <c r="Z241" s="143" t="s">
        <v>34460</v>
      </c>
      <c r="AA241" s="143" t="s">
        <v>34460</v>
      </c>
      <c r="AB241" s="143" t="s">
        <v>34460</v>
      </c>
      <c r="AC241" s="143" t="s">
        <v>34460</v>
      </c>
      <c r="AD241" s="143" t="s">
        <v>34460</v>
      </c>
      <c r="AE241" s="143" t="s">
        <v>34460</v>
      </c>
      <c r="AF241" s="143" t="s">
        <v>34460</v>
      </c>
      <c r="AG241" s="143" t="s">
        <v>34460</v>
      </c>
      <c r="AH241" s="143" t="s">
        <v>34460</v>
      </c>
      <c r="AI241" s="143" t="s">
        <v>34460</v>
      </c>
      <c r="AJ241" s="143" t="s">
        <v>34460</v>
      </c>
      <c r="AK241" s="143" t="s">
        <v>34460</v>
      </c>
      <c r="AL241" s="143" t="s">
        <v>34460</v>
      </c>
      <c r="AM241" s="143" t="s">
        <v>34460</v>
      </c>
      <c r="AN241" s="143" t="s">
        <v>34460</v>
      </c>
      <c r="AO241" s="143" t="s">
        <v>34460</v>
      </c>
      <c r="AP241" s="143" t="s">
        <v>34460</v>
      </c>
      <c r="AQ241" s="143" t="s">
        <v>34460</v>
      </c>
      <c r="AR241" s="143" t="s">
        <v>34460</v>
      </c>
      <c r="AS241" s="143" t="s">
        <v>34460</v>
      </c>
      <c r="AT241" s="143" t="s">
        <v>34460</v>
      </c>
      <c r="AU241" s="143" t="s">
        <v>34460</v>
      </c>
      <c r="AV241" s="143" t="s">
        <v>34460</v>
      </c>
      <c r="AW241" s="143" t="s">
        <v>34460</v>
      </c>
      <c r="AX241" s="143" t="s">
        <v>34460</v>
      </c>
      <c r="AY241" s="143" t="s">
        <v>34460</v>
      </c>
      <c r="AZ241" s="143" t="s">
        <v>34460</v>
      </c>
      <c r="BA241" s="137" t="s">
        <v>34460</v>
      </c>
      <c r="BB241" s="137" t="s">
        <v>34476</v>
      </c>
      <c r="BC241" s="137" t="s">
        <v>34460</v>
      </c>
      <c r="BE241" s="20" cm="1">
        <f t="array" aca="1" ref="BE241" ca="1">ROW(INDIRECT("Formular!"&amp;G241))</f>
        <v>254</v>
      </c>
      <c r="BF241" s="20" cm="1">
        <f t="array" aca="1" ref="BF241" ca="1">COLUMN(INDIRECT("Formular!"&amp;G241))</f>
        <v>4</v>
      </c>
      <c r="BG241" s="20" t="str">
        <f t="shared" ca="1" si="5"/>
        <v>$D$254</v>
      </c>
      <c r="BH241" s="214" t="str" cm="1">
        <f t="array" aca="1" ref="BH241" ca="1">HYPERLINK("#"&amp;CELL("Adresse",INDIRECT("Formular!"&amp;G241)),"X")</f>
        <v>X</v>
      </c>
    </row>
    <row r="242" spans="1:60" x14ac:dyDescent="0.3">
      <c r="A242" s="105"/>
      <c r="B242" s="137">
        <v>240</v>
      </c>
      <c r="C242" s="137" t="s">
        <v>41730</v>
      </c>
      <c r="D242" s="109" cm="1">
        <f t="array" aca="1" ref="D242" ca="1">ROW(INDIRECT("Formular!"&amp;G242))</f>
        <v>254</v>
      </c>
      <c r="E242" s="109" cm="1">
        <f t="array" aca="1" ref="E242" ca="1">COLUMN(INDIRECT("Formular!"&amp;G242))</f>
        <v>13</v>
      </c>
      <c r="F242" s="221" t="str" cm="1">
        <f t="array" aca="1" ref="F242" ca="1">HYPERLINK("#"&amp;CELL("Address",INDIRECT("Formular!"&amp;G242)),ADDRESS(D242,E242))</f>
        <v>$M$254</v>
      </c>
      <c r="G242" s="109" t="s">
        <v>41770</v>
      </c>
      <c r="H242" s="109"/>
      <c r="I242" s="109"/>
      <c r="J242" s="137" t="s">
        <v>41771</v>
      </c>
      <c r="K242" s="137" t="s">
        <v>34460</v>
      </c>
      <c r="L242" s="137"/>
      <c r="M242" s="137"/>
      <c r="N242" s="137" t="s">
        <v>41767</v>
      </c>
      <c r="O242" s="137" t="s">
        <v>41725</v>
      </c>
      <c r="P242" s="137" t="s">
        <v>41729</v>
      </c>
      <c r="Q242" s="295" t="s">
        <v>34922</v>
      </c>
      <c r="R242" s="143" t="s">
        <v>34460</v>
      </c>
      <c r="S242" s="143"/>
      <c r="T242" s="143" t="s">
        <v>34460</v>
      </c>
      <c r="U242" s="143" t="s">
        <v>34460</v>
      </c>
      <c r="V242" s="143" t="s">
        <v>34460</v>
      </c>
      <c r="W242" s="172" t="s">
        <v>34460</v>
      </c>
      <c r="X242" s="172"/>
      <c r="Y242" s="143" t="s">
        <v>34460</v>
      </c>
      <c r="Z242" s="143" t="s">
        <v>34460</v>
      </c>
      <c r="AA242" s="143" t="s">
        <v>34460</v>
      </c>
      <c r="AB242" s="143" t="s">
        <v>34460</v>
      </c>
      <c r="AC242" s="143" t="s">
        <v>34460</v>
      </c>
      <c r="AD242" s="143" t="s">
        <v>34460</v>
      </c>
      <c r="AE242" s="143" t="s">
        <v>34460</v>
      </c>
      <c r="AF242" s="143" t="s">
        <v>34460</v>
      </c>
      <c r="AG242" s="143" t="s">
        <v>34460</v>
      </c>
      <c r="AH242" s="143" t="s">
        <v>34460</v>
      </c>
      <c r="AI242" s="143" t="s">
        <v>34460</v>
      </c>
      <c r="AJ242" s="143" t="s">
        <v>34460</v>
      </c>
      <c r="AK242" s="143" t="s">
        <v>34460</v>
      </c>
      <c r="AL242" s="143" t="s">
        <v>34460</v>
      </c>
      <c r="AM242" s="143" t="s">
        <v>34460</v>
      </c>
      <c r="AN242" s="143" t="s">
        <v>34460</v>
      </c>
      <c r="AO242" s="143" t="s">
        <v>34460</v>
      </c>
      <c r="AP242" s="143" t="s">
        <v>34460</v>
      </c>
      <c r="AQ242" s="143" t="s">
        <v>34460</v>
      </c>
      <c r="AR242" s="143" t="s">
        <v>34460</v>
      </c>
      <c r="AS242" s="143" t="s">
        <v>34460</v>
      </c>
      <c r="AT242" s="143" t="s">
        <v>34460</v>
      </c>
      <c r="AU242" s="143" t="s">
        <v>34460</v>
      </c>
      <c r="AV242" s="143" t="s">
        <v>34460</v>
      </c>
      <c r="AW242" s="143" t="s">
        <v>34460</v>
      </c>
      <c r="AX242" s="143" t="s">
        <v>34460</v>
      </c>
      <c r="AY242" s="143" t="s">
        <v>34460</v>
      </c>
      <c r="AZ242" s="143" t="s">
        <v>34460</v>
      </c>
      <c r="BA242" s="137" t="s">
        <v>34460</v>
      </c>
      <c r="BB242" s="137" t="s">
        <v>34476</v>
      </c>
      <c r="BC242" s="137" t="s">
        <v>34460</v>
      </c>
      <c r="BE242" s="20" cm="1">
        <f t="array" aca="1" ref="BE242" ca="1">ROW(INDIRECT("Formular!"&amp;G242))</f>
        <v>254</v>
      </c>
      <c r="BF242" s="20" cm="1">
        <f t="array" aca="1" ref="BF242" ca="1">COLUMN(INDIRECT("Formular!"&amp;G242))</f>
        <v>13</v>
      </c>
      <c r="BG242" s="20" t="str">
        <f t="shared" ca="1" si="5"/>
        <v>$M$254</v>
      </c>
      <c r="BH242" s="214" t="str" cm="1">
        <f t="array" aca="1" ref="BH242" ca="1">HYPERLINK("#"&amp;CELL("Adresse",INDIRECT("Formular!"&amp;G242)),"X")</f>
        <v>X</v>
      </c>
    </row>
    <row r="243" spans="1:60" x14ac:dyDescent="0.3">
      <c r="A243" s="105"/>
      <c r="B243" s="137">
        <v>241</v>
      </c>
      <c r="C243" s="137" t="s">
        <v>62</v>
      </c>
      <c r="D243" s="109" cm="1">
        <f t="array" aca="1" ref="D243" ca="1">ROW(INDIRECT("Formular!"&amp;G243))</f>
        <v>256</v>
      </c>
      <c r="E243" s="109" cm="1">
        <f t="array" aca="1" ref="E243" ca="1">COLUMN(INDIRECT("Formular!"&amp;G243))</f>
        <v>4</v>
      </c>
      <c r="F243" s="221" t="str" cm="1">
        <f t="array" aca="1" ref="F243" ca="1">HYPERLINK("#"&amp;CELL("Address",INDIRECT("Formular!"&amp;G243)),ADDRESS(D243,E243))</f>
        <v>$D$256</v>
      </c>
      <c r="G243" s="109" t="s">
        <v>262</v>
      </c>
      <c r="H243" s="109"/>
      <c r="I243" s="109"/>
      <c r="J243" s="137" t="s">
        <v>41772</v>
      </c>
      <c r="K243" s="137" t="s">
        <v>34460</v>
      </c>
      <c r="L243" s="137"/>
      <c r="M243" s="137"/>
      <c r="N243" s="137" t="s">
        <v>41767</v>
      </c>
      <c r="O243" s="137" t="s">
        <v>41725</v>
      </c>
      <c r="P243" s="137" t="s">
        <v>41734</v>
      </c>
      <c r="Q243" s="295" t="s">
        <v>34922</v>
      </c>
      <c r="R243" s="143" t="s">
        <v>34460</v>
      </c>
      <c r="S243" s="143" t="s">
        <v>34460</v>
      </c>
      <c r="T243" s="143" t="s">
        <v>34460</v>
      </c>
      <c r="U243" s="143" t="s">
        <v>34460</v>
      </c>
      <c r="V243" s="143" t="s">
        <v>34460</v>
      </c>
      <c r="W243" s="172" t="s">
        <v>34460</v>
      </c>
      <c r="X243" s="172"/>
      <c r="Y243" s="143" t="s">
        <v>34460</v>
      </c>
      <c r="Z243" s="143" t="s">
        <v>34460</v>
      </c>
      <c r="AA243" s="143" t="s">
        <v>34460</v>
      </c>
      <c r="AB243" s="143" t="s">
        <v>34460</v>
      </c>
      <c r="AC243" s="143" t="s">
        <v>34460</v>
      </c>
      <c r="AD243" s="143" t="s">
        <v>34460</v>
      </c>
      <c r="AE243" s="143" t="s">
        <v>34460</v>
      </c>
      <c r="AF243" s="143" t="s">
        <v>34460</v>
      </c>
      <c r="AG243" s="143" t="s">
        <v>34460</v>
      </c>
      <c r="AH243" s="143" t="s">
        <v>34460</v>
      </c>
      <c r="AI243" s="143" t="s">
        <v>34460</v>
      </c>
      <c r="AJ243" s="143" t="s">
        <v>34460</v>
      </c>
      <c r="AK243" s="143" t="s">
        <v>34460</v>
      </c>
      <c r="AL243" s="143" t="s">
        <v>34460</v>
      </c>
      <c r="AM243" s="143" t="s">
        <v>34460</v>
      </c>
      <c r="AN243" s="143" t="s">
        <v>34460</v>
      </c>
      <c r="AO243" s="143" t="s">
        <v>34460</v>
      </c>
      <c r="AP243" s="143" t="s">
        <v>34460</v>
      </c>
      <c r="AQ243" s="143" t="s">
        <v>34460</v>
      </c>
      <c r="AR243" s="143" t="s">
        <v>34460</v>
      </c>
      <c r="AS243" s="143" t="s">
        <v>34460</v>
      </c>
      <c r="AT243" s="143" t="s">
        <v>34460</v>
      </c>
      <c r="AU243" s="143" t="s">
        <v>34460</v>
      </c>
      <c r="AV243" s="143" t="s">
        <v>34460</v>
      </c>
      <c r="AW243" s="143" t="s">
        <v>34460</v>
      </c>
      <c r="AX243" s="143" t="s">
        <v>34460</v>
      </c>
      <c r="AY243" s="143" t="s">
        <v>34460</v>
      </c>
      <c r="AZ243" s="143" t="s">
        <v>34460</v>
      </c>
      <c r="BA243" s="137" t="s">
        <v>34460</v>
      </c>
      <c r="BB243" s="137" t="s">
        <v>34476</v>
      </c>
      <c r="BC243" s="137" t="s">
        <v>34460</v>
      </c>
      <c r="BE243" s="20" cm="1">
        <f t="array" aca="1" ref="BE243" ca="1">ROW(INDIRECT("Formular!"&amp;G243))</f>
        <v>256</v>
      </c>
      <c r="BF243" s="20" cm="1">
        <f t="array" aca="1" ref="BF243" ca="1">COLUMN(INDIRECT("Formular!"&amp;G243))</f>
        <v>4</v>
      </c>
      <c r="BG243" s="20" t="str">
        <f t="shared" ca="1" si="5"/>
        <v>$D$256</v>
      </c>
      <c r="BH243" s="214" t="str" cm="1">
        <f t="array" aca="1" ref="BH243" ca="1">HYPERLINK("#"&amp;CELL("Adresse",INDIRECT("Formular!"&amp;G243)),"X")</f>
        <v>X</v>
      </c>
    </row>
    <row r="244" spans="1:60" x14ac:dyDescent="0.3">
      <c r="A244" s="105"/>
      <c r="B244" s="137">
        <v>242</v>
      </c>
      <c r="C244" s="137" t="s">
        <v>41735</v>
      </c>
      <c r="D244" s="109" cm="1">
        <f t="array" aca="1" ref="D244" ca="1">ROW(INDIRECT("Formular!"&amp;G244))</f>
        <v>256</v>
      </c>
      <c r="E244" s="109" cm="1">
        <f t="array" aca="1" ref="E244" ca="1">COLUMN(INDIRECT("Formular!"&amp;G244))</f>
        <v>13</v>
      </c>
      <c r="F244" s="221" t="str" cm="1">
        <f t="array" aca="1" ref="F244" ca="1">HYPERLINK("#"&amp;CELL("Address",INDIRECT("Formular!"&amp;G244)),ADDRESS(D244,E244))</f>
        <v>$M$256</v>
      </c>
      <c r="G244" s="109" t="s">
        <v>41773</v>
      </c>
      <c r="H244" s="109"/>
      <c r="I244" s="109"/>
      <c r="J244" s="137" t="s">
        <v>41774</v>
      </c>
      <c r="K244" s="137" t="s">
        <v>34460</v>
      </c>
      <c r="L244" s="137"/>
      <c r="M244" s="137"/>
      <c r="N244" s="137" t="s">
        <v>41767</v>
      </c>
      <c r="O244" s="137" t="s">
        <v>41725</v>
      </c>
      <c r="P244" s="137"/>
      <c r="Q244" s="295" t="s">
        <v>34922</v>
      </c>
      <c r="R244" s="143" t="s">
        <v>34460</v>
      </c>
      <c r="S244" s="143" t="s">
        <v>34460</v>
      </c>
      <c r="T244" s="143" t="s">
        <v>34460</v>
      </c>
      <c r="U244" s="143" t="s">
        <v>34460</v>
      </c>
      <c r="V244" s="143" t="s">
        <v>34460</v>
      </c>
      <c r="W244" s="172" t="s">
        <v>34460</v>
      </c>
      <c r="X244" s="172"/>
      <c r="Y244" s="143" t="s">
        <v>34460</v>
      </c>
      <c r="Z244" s="143" t="s">
        <v>34460</v>
      </c>
      <c r="AA244" s="143" t="s">
        <v>34460</v>
      </c>
      <c r="AB244" s="143" t="s">
        <v>34460</v>
      </c>
      <c r="AC244" s="143" t="s">
        <v>34460</v>
      </c>
      <c r="AD244" s="143" t="s">
        <v>34460</v>
      </c>
      <c r="AE244" s="143" t="s">
        <v>34460</v>
      </c>
      <c r="AF244" s="143" t="s">
        <v>34460</v>
      </c>
      <c r="AG244" s="143" t="s">
        <v>34460</v>
      </c>
      <c r="AH244" s="143" t="s">
        <v>34460</v>
      </c>
      <c r="AI244" s="143" t="s">
        <v>34460</v>
      </c>
      <c r="AJ244" s="143" t="s">
        <v>34460</v>
      </c>
      <c r="AK244" s="143" t="s">
        <v>34460</v>
      </c>
      <c r="AL244" s="143" t="s">
        <v>34460</v>
      </c>
      <c r="AM244" s="143" t="s">
        <v>34460</v>
      </c>
      <c r="AN244" s="143" t="s">
        <v>34460</v>
      </c>
      <c r="AO244" s="143" t="s">
        <v>34460</v>
      </c>
      <c r="AP244" s="143" t="s">
        <v>34460</v>
      </c>
      <c r="AQ244" s="143" t="s">
        <v>34460</v>
      </c>
      <c r="AR244" s="143" t="s">
        <v>34460</v>
      </c>
      <c r="AS244" s="143" t="s">
        <v>34460</v>
      </c>
      <c r="AT244" s="143" t="s">
        <v>34460</v>
      </c>
      <c r="AU244" s="143" t="s">
        <v>34460</v>
      </c>
      <c r="AV244" s="143" t="s">
        <v>34460</v>
      </c>
      <c r="AW244" s="143" t="s">
        <v>34460</v>
      </c>
      <c r="AX244" s="143" t="s">
        <v>34460</v>
      </c>
      <c r="AY244" s="143" t="s">
        <v>34460</v>
      </c>
      <c r="AZ244" s="143" t="s">
        <v>34460</v>
      </c>
      <c r="BA244" s="137" t="s">
        <v>34460</v>
      </c>
      <c r="BB244" s="137" t="s">
        <v>34476</v>
      </c>
      <c r="BC244" s="137" t="s">
        <v>34460</v>
      </c>
      <c r="BE244" s="20" cm="1">
        <f t="array" aca="1" ref="BE244" ca="1">ROW(INDIRECT("Formular!"&amp;G244))</f>
        <v>256</v>
      </c>
      <c r="BF244" s="20" cm="1">
        <f t="array" aca="1" ref="BF244" ca="1">COLUMN(INDIRECT("Formular!"&amp;G244))</f>
        <v>13</v>
      </c>
      <c r="BG244" s="20" t="str">
        <f t="shared" ca="1" si="5"/>
        <v>$M$256</v>
      </c>
      <c r="BH244" s="214" t="str" cm="1">
        <f t="array" aca="1" ref="BH244" ca="1">HYPERLINK("#"&amp;CELL("Adresse",INDIRECT("Formular!"&amp;G244)),"X")</f>
        <v>X</v>
      </c>
    </row>
    <row r="245" spans="1:60" x14ac:dyDescent="0.3">
      <c r="A245" s="105"/>
      <c r="B245" s="137">
        <v>243</v>
      </c>
      <c r="C245" s="137" t="s">
        <v>41737</v>
      </c>
      <c r="D245" s="109" cm="1">
        <f t="array" aca="1" ref="D245" ca="1">ROW(INDIRECT("Formular!"&amp;G245))</f>
        <v>258</v>
      </c>
      <c r="E245" s="109" cm="1">
        <f t="array" aca="1" ref="E245" ca="1">COLUMN(INDIRECT("Formular!"&amp;G245))</f>
        <v>5</v>
      </c>
      <c r="F245" s="221" t="str" cm="1">
        <f t="array" aca="1" ref="F245" ca="1">HYPERLINK("#"&amp;CELL("Address",INDIRECT("Formular!"&amp;G245)),ADDRESS(D245,E245))</f>
        <v>$E$258</v>
      </c>
      <c r="G245" s="109" t="s">
        <v>261</v>
      </c>
      <c r="H245" s="109"/>
      <c r="I245" s="109"/>
      <c r="J245" s="137" t="s">
        <v>41775</v>
      </c>
      <c r="K245" s="137" t="s">
        <v>34460</v>
      </c>
      <c r="L245" s="137"/>
      <c r="M245" s="137"/>
      <c r="N245" s="137" t="s">
        <v>41767</v>
      </c>
      <c r="O245" s="137" t="s">
        <v>41725</v>
      </c>
      <c r="P245" s="137"/>
      <c r="Q245" s="295" t="s">
        <v>34922</v>
      </c>
      <c r="R245" s="143" t="s">
        <v>34460</v>
      </c>
      <c r="S245" s="143" t="s">
        <v>34460</v>
      </c>
      <c r="T245" s="143" t="s">
        <v>34460</v>
      </c>
      <c r="U245" s="143" t="s">
        <v>34460</v>
      </c>
      <c r="V245" s="143" t="s">
        <v>34460</v>
      </c>
      <c r="W245" s="172" t="s">
        <v>34460</v>
      </c>
      <c r="X245" s="172" t="s">
        <v>34460</v>
      </c>
      <c r="Y245" s="143" t="s">
        <v>34460</v>
      </c>
      <c r="Z245" s="143" t="s">
        <v>34460</v>
      </c>
      <c r="AA245" s="143" t="s">
        <v>34460</v>
      </c>
      <c r="AB245" s="143" t="s">
        <v>34460</v>
      </c>
      <c r="AC245" s="143" t="s">
        <v>34460</v>
      </c>
      <c r="AD245" s="143" t="s">
        <v>34460</v>
      </c>
      <c r="AE245" s="143" t="s">
        <v>34460</v>
      </c>
      <c r="AF245" s="143" t="s">
        <v>34460</v>
      </c>
      <c r="AG245" s="143" t="s">
        <v>34460</v>
      </c>
      <c r="AH245" s="143" t="s">
        <v>34460</v>
      </c>
      <c r="AI245" s="143" t="s">
        <v>34460</v>
      </c>
      <c r="AJ245" s="143" t="s">
        <v>34460</v>
      </c>
      <c r="AK245" s="143" t="s">
        <v>34460</v>
      </c>
      <c r="AL245" s="143" t="s">
        <v>34460</v>
      </c>
      <c r="AM245" s="143" t="s">
        <v>34460</v>
      </c>
      <c r="AN245" s="143" t="s">
        <v>34460</v>
      </c>
      <c r="AO245" s="143" t="s">
        <v>34460</v>
      </c>
      <c r="AP245" s="143" t="s">
        <v>34460</v>
      </c>
      <c r="AQ245" s="143" t="s">
        <v>34460</v>
      </c>
      <c r="AR245" s="143" t="s">
        <v>34460</v>
      </c>
      <c r="AS245" s="143"/>
      <c r="AT245" s="143" t="s">
        <v>34460</v>
      </c>
      <c r="AU245" s="143" t="s">
        <v>34460</v>
      </c>
      <c r="AV245" s="143" t="s">
        <v>34460</v>
      </c>
      <c r="AW245" s="143" t="s">
        <v>34460</v>
      </c>
      <c r="AX245" s="143" t="s">
        <v>34460</v>
      </c>
      <c r="AY245" s="143"/>
      <c r="AZ245" s="143" t="s">
        <v>34460</v>
      </c>
      <c r="BA245" s="137" t="s">
        <v>34460</v>
      </c>
      <c r="BB245" s="137" t="s">
        <v>34460</v>
      </c>
      <c r="BC245" s="137" t="s">
        <v>34460</v>
      </c>
      <c r="BE245" s="20" cm="1">
        <f t="array" aca="1" ref="BE245" ca="1">ROW(INDIRECT("Formular!"&amp;G245))</f>
        <v>258</v>
      </c>
      <c r="BF245" s="20" cm="1">
        <f t="array" aca="1" ref="BF245" ca="1">COLUMN(INDIRECT("Formular!"&amp;G245))</f>
        <v>5</v>
      </c>
      <c r="BG245" s="20" t="str">
        <f t="shared" ca="1" si="5"/>
        <v>$E$258</v>
      </c>
      <c r="BH245" s="214" t="str" cm="1">
        <f t="array" aca="1" ref="BH245" ca="1">HYPERLINK("#"&amp;CELL("Adresse",INDIRECT("Formular!"&amp;G245)),"X")</f>
        <v>X</v>
      </c>
    </row>
    <row r="246" spans="1:60" x14ac:dyDescent="0.3">
      <c r="A246" s="105"/>
      <c r="B246" s="137">
        <v>244</v>
      </c>
      <c r="C246" s="137" t="s">
        <v>41739</v>
      </c>
      <c r="D246" s="109" cm="1">
        <f t="array" aca="1" ref="D246" ca="1">ROW(INDIRECT("Formular!"&amp;G246))</f>
        <v>258</v>
      </c>
      <c r="E246" s="109" cm="1">
        <f t="array" aca="1" ref="E246" ca="1">COLUMN(INDIRECT("Formular!"&amp;G246))</f>
        <v>13</v>
      </c>
      <c r="F246" s="221" t="str" cm="1">
        <f t="array" aca="1" ref="F246" ca="1">HYPERLINK("#"&amp;CELL("Address",INDIRECT("Formular!"&amp;G246)),ADDRESS(D246,E246))</f>
        <v>$M$258</v>
      </c>
      <c r="G246" s="109" t="s">
        <v>260</v>
      </c>
      <c r="H246" s="109"/>
      <c r="I246" s="109"/>
      <c r="J246" s="137" t="s">
        <v>41776</v>
      </c>
      <c r="K246" s="137" t="s">
        <v>34460</v>
      </c>
      <c r="L246" s="137"/>
      <c r="M246" s="137"/>
      <c r="N246" s="137" t="s">
        <v>41767</v>
      </c>
      <c r="O246" s="137" t="s">
        <v>41725</v>
      </c>
      <c r="P246" s="137"/>
      <c r="Q246" s="295" t="s">
        <v>34922</v>
      </c>
      <c r="R246" s="143" t="s">
        <v>34460</v>
      </c>
      <c r="S246" s="143" t="s">
        <v>34460</v>
      </c>
      <c r="T246" s="143" t="s">
        <v>34460</v>
      </c>
      <c r="U246" s="143" t="s">
        <v>34460</v>
      </c>
      <c r="V246" s="143" t="s">
        <v>34460</v>
      </c>
      <c r="W246" s="172" t="s">
        <v>34460</v>
      </c>
      <c r="X246" s="172" t="s">
        <v>34460</v>
      </c>
      <c r="Y246" s="143" t="s">
        <v>34460</v>
      </c>
      <c r="Z246" s="143" t="s">
        <v>34460</v>
      </c>
      <c r="AA246" s="143" t="s">
        <v>34460</v>
      </c>
      <c r="AB246" s="143" t="s">
        <v>34460</v>
      </c>
      <c r="AC246" s="143" t="s">
        <v>34460</v>
      </c>
      <c r="AD246" s="143" t="s">
        <v>34460</v>
      </c>
      <c r="AE246" s="143" t="s">
        <v>34460</v>
      </c>
      <c r="AF246" s="143" t="s">
        <v>34460</v>
      </c>
      <c r="AG246" s="143" t="s">
        <v>34460</v>
      </c>
      <c r="AH246" s="143" t="s">
        <v>34460</v>
      </c>
      <c r="AI246" s="143" t="s">
        <v>34460</v>
      </c>
      <c r="AJ246" s="143" t="s">
        <v>34460</v>
      </c>
      <c r="AK246" s="143" t="s">
        <v>34460</v>
      </c>
      <c r="AL246" s="143" t="s">
        <v>34460</v>
      </c>
      <c r="AM246" s="143" t="s">
        <v>34460</v>
      </c>
      <c r="AN246" s="143" t="s">
        <v>34460</v>
      </c>
      <c r="AO246" s="143" t="s">
        <v>34460</v>
      </c>
      <c r="AP246" s="143" t="s">
        <v>34460</v>
      </c>
      <c r="AQ246" s="143" t="s">
        <v>34460</v>
      </c>
      <c r="AR246" s="143" t="s">
        <v>34460</v>
      </c>
      <c r="AS246" s="143"/>
      <c r="AT246" s="143" t="s">
        <v>34460</v>
      </c>
      <c r="AU246" s="143" t="s">
        <v>34460</v>
      </c>
      <c r="AV246" s="143" t="s">
        <v>34460</v>
      </c>
      <c r="AW246" s="143" t="s">
        <v>34460</v>
      </c>
      <c r="AX246" s="143" t="s">
        <v>34460</v>
      </c>
      <c r="AY246" s="143"/>
      <c r="AZ246" s="143" t="s">
        <v>34460</v>
      </c>
      <c r="BA246" s="137" t="s">
        <v>34460</v>
      </c>
      <c r="BB246" s="137" t="s">
        <v>34460</v>
      </c>
      <c r="BC246" s="137" t="s">
        <v>34460</v>
      </c>
      <c r="BE246" s="20" cm="1">
        <f t="array" aca="1" ref="BE246" ca="1">ROW(INDIRECT("Formular!"&amp;G246))</f>
        <v>258</v>
      </c>
      <c r="BF246" s="20" cm="1">
        <f t="array" aca="1" ref="BF246" ca="1">COLUMN(INDIRECT("Formular!"&amp;G246))</f>
        <v>13</v>
      </c>
      <c r="BG246" s="20" t="str">
        <f t="shared" ca="1" si="5"/>
        <v>$M$258</v>
      </c>
      <c r="BH246" s="214" t="str" cm="1">
        <f t="array" aca="1" ref="BH246" ca="1">HYPERLINK("#"&amp;CELL("Adresse",INDIRECT("Formular!"&amp;G246)),"X")</f>
        <v>X</v>
      </c>
    </row>
    <row r="247" spans="1:60" x14ac:dyDescent="0.3">
      <c r="A247" s="105"/>
      <c r="B247" s="137">
        <v>245</v>
      </c>
      <c r="C247" s="137" t="s">
        <v>41741</v>
      </c>
      <c r="D247" s="109" cm="1">
        <f t="array" aca="1" ref="D247" ca="1">ROW(INDIRECT("Formular!"&amp;G247))</f>
        <v>260</v>
      </c>
      <c r="E247" s="109" cm="1">
        <f t="array" aca="1" ref="E247" ca="1">COLUMN(INDIRECT("Formular!"&amp;G247))</f>
        <v>5</v>
      </c>
      <c r="F247" s="221" t="str" cm="1">
        <f t="array" aca="1" ref="F247" ca="1">HYPERLINK("#"&amp;CELL("Address",INDIRECT("Formular!"&amp;G247)),ADDRESS(D247,E247))</f>
        <v>$E$260</v>
      </c>
      <c r="G247" s="109" t="s">
        <v>34280</v>
      </c>
      <c r="H247" s="109"/>
      <c r="I247" s="235" t="s">
        <v>41742</v>
      </c>
      <c r="J247" s="137" t="s">
        <v>41777</v>
      </c>
      <c r="K247" s="137" t="s">
        <v>34460</v>
      </c>
      <c r="L247" s="137"/>
      <c r="M247" s="137"/>
      <c r="N247" s="137" t="s">
        <v>41767</v>
      </c>
      <c r="O247" s="137" t="s">
        <v>41725</v>
      </c>
      <c r="P247" s="137"/>
      <c r="Q247" s="295" t="s">
        <v>34922</v>
      </c>
      <c r="R247" s="143" t="s">
        <v>34460</v>
      </c>
      <c r="S247" s="143" t="s">
        <v>34460</v>
      </c>
      <c r="T247" s="143" t="s">
        <v>34460</v>
      </c>
      <c r="U247" s="143" t="s">
        <v>34460</v>
      </c>
      <c r="V247" s="143" t="s">
        <v>34460</v>
      </c>
      <c r="W247" s="172" t="s">
        <v>34460</v>
      </c>
      <c r="X247" s="172"/>
      <c r="Y247" s="143" t="s">
        <v>34460</v>
      </c>
      <c r="Z247" s="143" t="s">
        <v>34460</v>
      </c>
      <c r="AA247" s="143" t="s">
        <v>34460</v>
      </c>
      <c r="AB247" s="143" t="s">
        <v>34460</v>
      </c>
      <c r="AC247" s="143" t="s">
        <v>34460</v>
      </c>
      <c r="AD247" s="143" t="s">
        <v>34460</v>
      </c>
      <c r="AE247" s="143" t="s">
        <v>34460</v>
      </c>
      <c r="AF247" s="143" t="s">
        <v>34460</v>
      </c>
      <c r="AG247" s="143" t="s">
        <v>34460</v>
      </c>
      <c r="AH247" s="143" t="s">
        <v>34460</v>
      </c>
      <c r="AI247" s="143" t="s">
        <v>34460</v>
      </c>
      <c r="AJ247" s="143" t="s">
        <v>34460</v>
      </c>
      <c r="AK247" s="143" t="s">
        <v>34460</v>
      </c>
      <c r="AL247" s="143" t="s">
        <v>34460</v>
      </c>
      <c r="AM247" s="143" t="s">
        <v>34460</v>
      </c>
      <c r="AN247" s="143" t="s">
        <v>34460</v>
      </c>
      <c r="AO247" s="143" t="s">
        <v>34460</v>
      </c>
      <c r="AP247" s="143" t="s">
        <v>34460</v>
      </c>
      <c r="AQ247" s="143" t="s">
        <v>34460</v>
      </c>
      <c r="AR247" s="143" t="s">
        <v>34460</v>
      </c>
      <c r="AS247" s="143" t="s">
        <v>34460</v>
      </c>
      <c r="AT247" s="143" t="s">
        <v>34460</v>
      </c>
      <c r="AU247" s="143" t="s">
        <v>34460</v>
      </c>
      <c r="AV247" s="143" t="s">
        <v>34460</v>
      </c>
      <c r="AW247" s="143" t="s">
        <v>34460</v>
      </c>
      <c r="AX247" s="143" t="s">
        <v>34460</v>
      </c>
      <c r="AY247" s="143" t="s">
        <v>34460</v>
      </c>
      <c r="AZ247" s="143" t="s">
        <v>34460</v>
      </c>
      <c r="BA247" s="137" t="s">
        <v>34460</v>
      </c>
      <c r="BB247" s="137" t="s">
        <v>34476</v>
      </c>
      <c r="BC247" s="137" t="s">
        <v>34460</v>
      </c>
      <c r="BE247" s="20" cm="1">
        <f t="array" aca="1" ref="BE247" ca="1">ROW(INDIRECT("Formular!"&amp;G247))</f>
        <v>260</v>
      </c>
      <c r="BF247" s="20" cm="1">
        <f t="array" aca="1" ref="BF247" ca="1">COLUMN(INDIRECT("Formular!"&amp;G247))</f>
        <v>5</v>
      </c>
      <c r="BG247" s="20" t="str">
        <f t="shared" ca="1" si="5"/>
        <v>$E$260</v>
      </c>
      <c r="BH247" s="214" t="str" cm="1">
        <f t="array" aca="1" ref="BH247" ca="1">HYPERLINK("#"&amp;CELL("Adresse",INDIRECT("Formular!"&amp;G247)),"X")</f>
        <v>X</v>
      </c>
    </row>
    <row r="248" spans="1:60" x14ac:dyDescent="0.3">
      <c r="A248" s="105"/>
      <c r="B248" s="137">
        <v>246</v>
      </c>
      <c r="C248" s="137" t="s">
        <v>41744</v>
      </c>
      <c r="D248" s="109" cm="1">
        <f t="array" aca="1" ref="D248" ca="1">ROW(INDIRECT("Formular!"&amp;G248))</f>
        <v>260</v>
      </c>
      <c r="E248" s="109" cm="1">
        <f t="array" aca="1" ref="E248" ca="1">COLUMN(INDIRECT("Formular!"&amp;G248))</f>
        <v>13</v>
      </c>
      <c r="F248" s="221" t="str" cm="1">
        <f t="array" aca="1" ref="F248" ca="1">HYPERLINK("#"&amp;CELL("Address",INDIRECT("Formular!"&amp;G248)),ADDRESS(D248,E248))</f>
        <v>$M$260</v>
      </c>
      <c r="G248" s="109" t="s">
        <v>41778</v>
      </c>
      <c r="H248" s="109"/>
      <c r="I248" s="235" t="s">
        <v>41405</v>
      </c>
      <c r="J248" s="137" t="s">
        <v>41779</v>
      </c>
      <c r="K248" s="137" t="s">
        <v>34460</v>
      </c>
      <c r="L248" s="137"/>
      <c r="M248" s="137"/>
      <c r="N248" s="137" t="s">
        <v>41767</v>
      </c>
      <c r="O248" s="137" t="s">
        <v>41725</v>
      </c>
      <c r="P248" s="137" t="s">
        <v>41746</v>
      </c>
      <c r="Q248" s="295" t="s">
        <v>34922</v>
      </c>
      <c r="R248" s="143" t="s">
        <v>34460</v>
      </c>
      <c r="S248" s="143" t="s">
        <v>34460</v>
      </c>
      <c r="T248" s="143" t="s">
        <v>34460</v>
      </c>
      <c r="U248" s="143" t="s">
        <v>34460</v>
      </c>
      <c r="V248" s="143" t="s">
        <v>34460</v>
      </c>
      <c r="W248" s="172" t="s">
        <v>34460</v>
      </c>
      <c r="X248" s="172"/>
      <c r="Y248" s="143" t="s">
        <v>34460</v>
      </c>
      <c r="Z248" s="143" t="s">
        <v>34460</v>
      </c>
      <c r="AA248" s="143" t="s">
        <v>34460</v>
      </c>
      <c r="AB248" s="143" t="s">
        <v>34460</v>
      </c>
      <c r="AC248" s="143" t="s">
        <v>34460</v>
      </c>
      <c r="AD248" s="143" t="s">
        <v>34460</v>
      </c>
      <c r="AE248" s="143" t="s">
        <v>34460</v>
      </c>
      <c r="AF248" s="143" t="s">
        <v>34460</v>
      </c>
      <c r="AG248" s="143" t="s">
        <v>34460</v>
      </c>
      <c r="AH248" s="143" t="s">
        <v>34460</v>
      </c>
      <c r="AI248" s="143" t="s">
        <v>34460</v>
      </c>
      <c r="AJ248" s="143" t="s">
        <v>34460</v>
      </c>
      <c r="AK248" s="143" t="s">
        <v>34460</v>
      </c>
      <c r="AL248" s="143" t="s">
        <v>34460</v>
      </c>
      <c r="AM248" s="143" t="s">
        <v>34460</v>
      </c>
      <c r="AN248" s="143" t="s">
        <v>34460</v>
      </c>
      <c r="AO248" s="143" t="s">
        <v>34460</v>
      </c>
      <c r="AP248" s="143" t="s">
        <v>34460</v>
      </c>
      <c r="AQ248" s="143" t="s">
        <v>34460</v>
      </c>
      <c r="AR248" s="143" t="s">
        <v>34460</v>
      </c>
      <c r="AS248" s="143" t="s">
        <v>34460</v>
      </c>
      <c r="AT248" s="143" t="s">
        <v>34460</v>
      </c>
      <c r="AU248" s="143" t="s">
        <v>34460</v>
      </c>
      <c r="AV248" s="143" t="s">
        <v>34460</v>
      </c>
      <c r="AW248" s="143" t="s">
        <v>34460</v>
      </c>
      <c r="AX248" s="143" t="s">
        <v>34460</v>
      </c>
      <c r="AY248" s="143" t="s">
        <v>34460</v>
      </c>
      <c r="AZ248" s="143" t="s">
        <v>34460</v>
      </c>
      <c r="BA248" s="137" t="s">
        <v>34460</v>
      </c>
      <c r="BB248" s="137" t="s">
        <v>34476</v>
      </c>
      <c r="BC248" s="137" t="s">
        <v>34460</v>
      </c>
      <c r="BE248" s="20" cm="1">
        <f t="array" aca="1" ref="BE248" ca="1">ROW(INDIRECT("Formular!"&amp;G248))</f>
        <v>260</v>
      </c>
      <c r="BF248" s="20" cm="1">
        <f t="array" aca="1" ref="BF248" ca="1">COLUMN(INDIRECT("Formular!"&amp;G248))</f>
        <v>13</v>
      </c>
      <c r="BG248" s="20" t="str">
        <f t="shared" ca="1" si="5"/>
        <v>$M$260</v>
      </c>
      <c r="BH248" s="214" t="str" cm="1">
        <f t="array" aca="1" ref="BH248" ca="1">HYPERLINK("#"&amp;CELL("Adresse",INDIRECT("Formular!"&amp;G248)),"X")</f>
        <v>X</v>
      </c>
    </row>
    <row r="249" spans="1:60" x14ac:dyDescent="0.3">
      <c r="A249" s="105"/>
      <c r="B249" s="137">
        <v>247</v>
      </c>
      <c r="C249" s="137" t="s">
        <v>41747</v>
      </c>
      <c r="D249" s="109" cm="1">
        <f t="array" aca="1" ref="D249" ca="1">ROW(INDIRECT("Formular!"&amp;G249))</f>
        <v>262</v>
      </c>
      <c r="E249" s="109" cm="1">
        <f t="array" aca="1" ref="E249" ca="1">COLUMN(INDIRECT("Formular!"&amp;G249))</f>
        <v>5</v>
      </c>
      <c r="F249" s="221" t="str" cm="1">
        <f t="array" aca="1" ref="F249" ca="1">HYPERLINK("#"&amp;CELL("Address",INDIRECT("Formular!"&amp;G249)),ADDRESS(D249,E249))</f>
        <v>$E$262</v>
      </c>
      <c r="G249" s="109" t="s">
        <v>41780</v>
      </c>
      <c r="H249" s="109"/>
      <c r="I249" s="109"/>
      <c r="J249" s="137" t="s">
        <v>41781</v>
      </c>
      <c r="K249" s="137" t="s">
        <v>34460</v>
      </c>
      <c r="L249" s="137"/>
      <c r="M249" s="137"/>
      <c r="N249" s="137" t="s">
        <v>41767</v>
      </c>
      <c r="O249" s="137" t="s">
        <v>41725</v>
      </c>
      <c r="P249" s="137"/>
      <c r="Q249" s="295" t="s">
        <v>38049</v>
      </c>
      <c r="R249" s="143" t="s">
        <v>34460</v>
      </c>
      <c r="S249" s="143" t="s">
        <v>34460</v>
      </c>
      <c r="T249" s="143"/>
      <c r="U249" s="143"/>
      <c r="V249" s="143"/>
      <c r="W249" s="172" t="s">
        <v>34460</v>
      </c>
      <c r="X249" s="172" t="s">
        <v>34460</v>
      </c>
      <c r="Y249" s="143"/>
      <c r="Z249" s="143" t="s">
        <v>34460</v>
      </c>
      <c r="AA249" s="143"/>
      <c r="AB249" s="143"/>
      <c r="AC249" s="143" t="s">
        <v>34460</v>
      </c>
      <c r="AD249" s="143"/>
      <c r="AE249" s="143"/>
      <c r="AF249" s="143"/>
      <c r="AG249" s="143"/>
      <c r="AH249" s="143"/>
      <c r="AI249" s="143"/>
      <c r="AJ249" s="143"/>
      <c r="AK249" s="143"/>
      <c r="AL249" s="143"/>
      <c r="AM249" s="143" t="s">
        <v>34460</v>
      </c>
      <c r="AN249" s="143"/>
      <c r="AO249" s="143"/>
      <c r="AP249" s="143"/>
      <c r="AQ249" s="143"/>
      <c r="AR249" s="143"/>
      <c r="AS249" s="143"/>
      <c r="AT249" s="143"/>
      <c r="AU249" s="143" t="s">
        <v>34460</v>
      </c>
      <c r="AV249" s="143"/>
      <c r="AW249" s="143"/>
      <c r="AX249" s="143"/>
      <c r="AY249" s="143"/>
      <c r="AZ249" s="143"/>
      <c r="BA249" s="137" t="s">
        <v>34460</v>
      </c>
      <c r="BB249" s="137" t="s">
        <v>34460</v>
      </c>
      <c r="BC249" s="137" t="s">
        <v>34460</v>
      </c>
      <c r="BE249" s="20" cm="1">
        <f t="array" aca="1" ref="BE249" ca="1">ROW(INDIRECT("Formular!"&amp;G249))</f>
        <v>262</v>
      </c>
      <c r="BF249" s="20" cm="1">
        <f t="array" aca="1" ref="BF249" ca="1">COLUMN(INDIRECT("Formular!"&amp;G249))</f>
        <v>5</v>
      </c>
      <c r="BG249" s="20" t="str">
        <f t="shared" ca="1" si="5"/>
        <v>$E$262</v>
      </c>
      <c r="BH249" s="214" t="str" cm="1">
        <f t="array" aca="1" ref="BH249" ca="1">HYPERLINK("#"&amp;CELL("Adresse",INDIRECT("Formular!"&amp;G249)),"X")</f>
        <v>X</v>
      </c>
    </row>
    <row r="250" spans="1:60" x14ac:dyDescent="0.3">
      <c r="A250" s="105"/>
      <c r="B250" s="137">
        <v>248</v>
      </c>
      <c r="C250" s="137" t="s">
        <v>41750</v>
      </c>
      <c r="D250" s="109" cm="1">
        <f t="array" aca="1" ref="D250" ca="1">ROW(INDIRECT("Formular!"&amp;G250))</f>
        <v>262</v>
      </c>
      <c r="E250" s="109" cm="1">
        <f t="array" aca="1" ref="E250" ca="1">COLUMN(INDIRECT("Formular!"&amp;G250))</f>
        <v>13</v>
      </c>
      <c r="F250" s="221" t="str" cm="1">
        <f t="array" aca="1" ref="F250" ca="1">HYPERLINK("#"&amp;CELL("Address",INDIRECT("Formular!"&amp;G250)),ADDRESS(D250,E250))</f>
        <v>$M$262</v>
      </c>
      <c r="G250" s="109" t="s">
        <v>41782</v>
      </c>
      <c r="H250" s="109"/>
      <c r="I250" s="109"/>
      <c r="J250" s="137" t="s">
        <v>41783</v>
      </c>
      <c r="K250" s="137" t="s">
        <v>34460</v>
      </c>
      <c r="L250" s="137"/>
      <c r="M250" s="137"/>
      <c r="N250" s="137" t="s">
        <v>41767</v>
      </c>
      <c r="O250" s="137" t="s">
        <v>41725</v>
      </c>
      <c r="P250" s="137"/>
      <c r="Q250" s="295" t="s">
        <v>38049</v>
      </c>
      <c r="R250" s="143" t="s">
        <v>34460</v>
      </c>
      <c r="S250" s="143" t="s">
        <v>34460</v>
      </c>
      <c r="T250" s="143"/>
      <c r="U250" s="143"/>
      <c r="V250" s="143"/>
      <c r="W250" s="172" t="s">
        <v>34460</v>
      </c>
      <c r="X250" s="172"/>
      <c r="Y250" s="143"/>
      <c r="Z250" s="143"/>
      <c r="AA250" s="143"/>
      <c r="AB250" s="143"/>
      <c r="AC250" s="143"/>
      <c r="AD250" s="143"/>
      <c r="AE250" s="143"/>
      <c r="AF250" s="143"/>
      <c r="AG250" s="143"/>
      <c r="AH250" s="143"/>
      <c r="AI250" s="143"/>
      <c r="AJ250" s="143"/>
      <c r="AK250" s="143"/>
      <c r="AL250" s="143"/>
      <c r="AM250" s="143"/>
      <c r="AN250" s="143"/>
      <c r="AO250" s="143"/>
      <c r="AP250" s="143"/>
      <c r="AQ250" s="143"/>
      <c r="AR250" s="143"/>
      <c r="AS250" s="143"/>
      <c r="AT250" s="143"/>
      <c r="AU250" s="143"/>
      <c r="AV250" s="143"/>
      <c r="AW250" s="143" t="s">
        <v>34460</v>
      </c>
      <c r="AX250" s="143"/>
      <c r="AY250" s="143"/>
      <c r="AZ250" s="143"/>
      <c r="BA250" s="137" t="s">
        <v>34460</v>
      </c>
      <c r="BB250" s="137" t="s">
        <v>34476</v>
      </c>
      <c r="BC250" s="137"/>
      <c r="BE250" s="20" cm="1">
        <f t="array" aca="1" ref="BE250" ca="1">ROW(INDIRECT("Formular!"&amp;G250))</f>
        <v>262</v>
      </c>
      <c r="BF250" s="20" cm="1">
        <f t="array" aca="1" ref="BF250" ca="1">COLUMN(INDIRECT("Formular!"&amp;G250))</f>
        <v>13</v>
      </c>
      <c r="BG250" s="20" t="str">
        <f t="shared" ca="1" si="5"/>
        <v>$M$262</v>
      </c>
      <c r="BH250" s="214" t="str" cm="1">
        <f t="array" aca="1" ref="BH250" ca="1">HYPERLINK("#"&amp;CELL("Adresse",INDIRECT("Formular!"&amp;G250)),"X")</f>
        <v>X</v>
      </c>
    </row>
    <row r="251" spans="1:60" x14ac:dyDescent="0.3">
      <c r="A251" s="105"/>
      <c r="B251" s="137">
        <v>249</v>
      </c>
      <c r="C251" s="109" t="s">
        <v>41753</v>
      </c>
      <c r="D251" s="109" cm="1">
        <f t="array" aca="1" ref="D251" ca="1">ROW(INDIRECT("Formular!"&amp;G251))</f>
        <v>264</v>
      </c>
      <c r="E251" s="109" cm="1">
        <f t="array" aca="1" ref="E251" ca="1">COLUMN(INDIRECT("Formular!"&amp;G251))</f>
        <v>2</v>
      </c>
      <c r="F251" s="221" t="str" cm="1">
        <f t="array" aca="1" ref="F251" ca="1">HYPERLINK("#"&amp;CELL("Address",INDIRECT("Formular!"&amp;G251)),ADDRESS(D251,E251))</f>
        <v>$B$264</v>
      </c>
      <c r="G251" s="109" t="s">
        <v>41784</v>
      </c>
      <c r="H251" s="109" t="s">
        <v>41466</v>
      </c>
      <c r="I251" s="109"/>
      <c r="J251" s="137" t="s">
        <v>41755</v>
      </c>
      <c r="K251" s="137" t="s">
        <v>34460</v>
      </c>
      <c r="L251" s="137"/>
      <c r="M251" s="137"/>
      <c r="N251" s="137" t="s">
        <v>41767</v>
      </c>
      <c r="O251" s="137" t="s">
        <v>41725</v>
      </c>
      <c r="P251" s="137"/>
      <c r="Q251" s="295" t="s">
        <v>41369</v>
      </c>
      <c r="R251" s="143"/>
      <c r="S251" s="143" t="s">
        <v>34460</v>
      </c>
      <c r="T251" s="143"/>
      <c r="U251" s="143"/>
      <c r="V251" s="143"/>
      <c r="W251" s="172" t="s">
        <v>34460</v>
      </c>
      <c r="X251" s="172"/>
      <c r="Y251" s="143"/>
      <c r="Z251" s="143"/>
      <c r="AA251" s="143"/>
      <c r="AB251" s="143"/>
      <c r="AC251" s="143"/>
      <c r="AD251" s="143"/>
      <c r="AE251" s="143"/>
      <c r="AF251" s="143"/>
      <c r="AG251" s="143"/>
      <c r="AH251" s="143"/>
      <c r="AI251" s="143"/>
      <c r="AJ251" s="143"/>
      <c r="AK251" s="143"/>
      <c r="AL251" s="143"/>
      <c r="AM251" s="143"/>
      <c r="AN251" s="143"/>
      <c r="AO251" s="143"/>
      <c r="AP251" s="143"/>
      <c r="AQ251" s="143"/>
      <c r="AR251" s="143"/>
      <c r="AS251" s="143"/>
      <c r="AT251" s="143"/>
      <c r="AU251" s="143"/>
      <c r="AV251" s="143"/>
      <c r="AW251" s="143"/>
      <c r="AX251" s="143"/>
      <c r="AY251" s="143"/>
      <c r="AZ251" s="143"/>
      <c r="BA251" s="137"/>
      <c r="BB251" s="137" t="s">
        <v>34476</v>
      </c>
      <c r="BC251" s="137"/>
      <c r="BE251" s="20" cm="1">
        <f t="array" aca="1" ref="BE251" ca="1">ROW(INDIRECT("Formular!"&amp;G251))</f>
        <v>264</v>
      </c>
      <c r="BF251" s="20" cm="1">
        <f t="array" aca="1" ref="BF251" ca="1">COLUMN(INDIRECT("Formular!"&amp;G251))</f>
        <v>2</v>
      </c>
      <c r="BG251" s="20" t="str">
        <f t="shared" ca="1" si="5"/>
        <v>$B$264</v>
      </c>
      <c r="BH251" s="214" t="str" cm="1">
        <f t="array" aca="1" ref="BH251" ca="1">HYPERLINK("#"&amp;CELL("Adresse",INDIRECT("Formular!"&amp;G251)),"X")</f>
        <v>X</v>
      </c>
    </row>
    <row r="252" spans="1:60" x14ac:dyDescent="0.3">
      <c r="A252" s="105"/>
      <c r="B252" s="137">
        <v>250</v>
      </c>
      <c r="C252" s="137" t="s">
        <v>41756</v>
      </c>
      <c r="D252" s="109" cm="1">
        <f t="array" aca="1" ref="D252" ca="1">ROW(INDIRECT("Formular!"&amp;G252))</f>
        <v>266</v>
      </c>
      <c r="E252" s="109" cm="1">
        <f t="array" aca="1" ref="E252" ca="1">COLUMN(INDIRECT("Formular!"&amp;G252))</f>
        <v>3</v>
      </c>
      <c r="F252" s="221" t="str" cm="1">
        <f t="array" aca="1" ref="F252" ca="1">HYPERLINK("#"&amp;CELL("Address",INDIRECT("Formular!"&amp;G252)),ADDRESS(D252,E252))</f>
        <v>$C$266</v>
      </c>
      <c r="G252" s="109" t="s">
        <v>41785</v>
      </c>
      <c r="H252" s="109"/>
      <c r="I252" s="109"/>
      <c r="J252" s="137" t="s">
        <v>41758</v>
      </c>
      <c r="K252" s="137" t="s">
        <v>34460</v>
      </c>
      <c r="L252" s="137"/>
      <c r="M252" s="137"/>
      <c r="N252" s="137" t="s">
        <v>41767</v>
      </c>
      <c r="O252" s="137" t="s">
        <v>41725</v>
      </c>
      <c r="P252" s="137"/>
      <c r="Q252" s="295" t="s">
        <v>41369</v>
      </c>
      <c r="R252" s="143"/>
      <c r="S252" s="143" t="s">
        <v>34460</v>
      </c>
      <c r="T252" s="143"/>
      <c r="U252" s="143"/>
      <c r="V252" s="143"/>
      <c r="W252" s="172" t="s">
        <v>34460</v>
      </c>
      <c r="X252" s="172"/>
      <c r="Y252" s="143"/>
      <c r="Z252" s="143"/>
      <c r="AA252" s="143"/>
      <c r="AB252" s="143"/>
      <c r="AC252" s="143"/>
      <c r="AD252" s="143"/>
      <c r="AE252" s="143"/>
      <c r="AF252" s="143"/>
      <c r="AG252" s="143"/>
      <c r="AH252" s="143"/>
      <c r="AI252" s="143"/>
      <c r="AJ252" s="143"/>
      <c r="AK252" s="143"/>
      <c r="AL252" s="143"/>
      <c r="AM252" s="143"/>
      <c r="AN252" s="143"/>
      <c r="AO252" s="143"/>
      <c r="AP252" s="143"/>
      <c r="AQ252" s="143"/>
      <c r="AR252" s="143"/>
      <c r="AS252" s="143"/>
      <c r="AT252" s="143"/>
      <c r="AU252" s="143"/>
      <c r="AV252" s="143"/>
      <c r="AW252" s="143"/>
      <c r="AX252" s="143"/>
      <c r="AY252" s="143"/>
      <c r="AZ252" s="143"/>
      <c r="BA252" s="137"/>
      <c r="BB252" s="137" t="s">
        <v>34476</v>
      </c>
      <c r="BC252" s="137"/>
      <c r="BE252" s="20" cm="1">
        <f t="array" aca="1" ref="BE252" ca="1">ROW(INDIRECT("Formular!"&amp;G252))</f>
        <v>266</v>
      </c>
      <c r="BF252" s="20" cm="1">
        <f t="array" aca="1" ref="BF252" ca="1">COLUMN(INDIRECT("Formular!"&amp;G252))</f>
        <v>3</v>
      </c>
      <c r="BG252" s="20" t="str">
        <f t="shared" ca="1" si="5"/>
        <v>$C$266</v>
      </c>
      <c r="BH252" s="214" t="str" cm="1">
        <f t="array" aca="1" ref="BH252" ca="1">HYPERLINK("#"&amp;CELL("Adresse",INDIRECT("Formular!"&amp;G252)),"X")</f>
        <v>X</v>
      </c>
    </row>
    <row r="253" spans="1:60" x14ac:dyDescent="0.3">
      <c r="A253" s="105"/>
      <c r="B253" s="137">
        <v>251</v>
      </c>
      <c r="C253" s="137" t="s">
        <v>41759</v>
      </c>
      <c r="D253" s="109" cm="1">
        <f t="array" aca="1" ref="D253" ca="1">ROW(INDIRECT("Formular!"&amp;G253))</f>
        <v>266</v>
      </c>
      <c r="E253" s="109" cm="1">
        <f t="array" aca="1" ref="E253" ca="1">COLUMN(INDIRECT("Formular!"&amp;G253))</f>
        <v>8</v>
      </c>
      <c r="F253" s="221" t="str" cm="1">
        <f t="array" aca="1" ref="F253" ca="1">HYPERLINK("#"&amp;CELL("Address",INDIRECT("Formular!"&amp;G253)),ADDRESS(D253,E253))</f>
        <v>$H$266</v>
      </c>
      <c r="G253" s="109" t="s">
        <v>41786</v>
      </c>
      <c r="H253" s="109"/>
      <c r="I253" s="109"/>
      <c r="J253" s="137" t="s">
        <v>41761</v>
      </c>
      <c r="K253" s="137" t="s">
        <v>34460</v>
      </c>
      <c r="L253" s="137"/>
      <c r="M253" s="137"/>
      <c r="N253" s="137" t="s">
        <v>41767</v>
      </c>
      <c r="O253" s="137" t="s">
        <v>41725</v>
      </c>
      <c r="P253" s="137"/>
      <c r="Q253" s="295" t="s">
        <v>41369</v>
      </c>
      <c r="R253" s="143"/>
      <c r="S253" s="143" t="s">
        <v>34460</v>
      </c>
      <c r="T253" s="143"/>
      <c r="U253" s="143"/>
      <c r="V253" s="143"/>
      <c r="W253" s="172" t="s">
        <v>34460</v>
      </c>
      <c r="X253" s="172"/>
      <c r="Y253" s="143"/>
      <c r="Z253" s="143"/>
      <c r="AA253" s="143"/>
      <c r="AB253" s="143"/>
      <c r="AC253" s="143"/>
      <c r="AD253" s="143"/>
      <c r="AE253" s="143"/>
      <c r="AF253" s="143"/>
      <c r="AG253" s="143"/>
      <c r="AH253" s="143"/>
      <c r="AI253" s="143"/>
      <c r="AJ253" s="143"/>
      <c r="AK253" s="143"/>
      <c r="AL253" s="143"/>
      <c r="AM253" s="143"/>
      <c r="AN253" s="143"/>
      <c r="AO253" s="143"/>
      <c r="AP253" s="143"/>
      <c r="AQ253" s="143"/>
      <c r="AR253" s="143"/>
      <c r="AS253" s="143"/>
      <c r="AT253" s="143"/>
      <c r="AU253" s="143"/>
      <c r="AV253" s="143"/>
      <c r="AW253" s="143"/>
      <c r="AX253" s="143"/>
      <c r="AY253" s="143"/>
      <c r="AZ253" s="143"/>
      <c r="BA253" s="137"/>
      <c r="BB253" s="137" t="s">
        <v>34476</v>
      </c>
      <c r="BC253" s="137"/>
      <c r="BE253" s="20" cm="1">
        <f t="array" aca="1" ref="BE253" ca="1">ROW(INDIRECT("Formular!"&amp;G253))</f>
        <v>266</v>
      </c>
      <c r="BF253" s="20" cm="1">
        <f t="array" aca="1" ref="BF253" ca="1">COLUMN(INDIRECT("Formular!"&amp;G253))</f>
        <v>8</v>
      </c>
      <c r="BG253" s="20" t="str">
        <f t="shared" ca="1" si="5"/>
        <v>$H$266</v>
      </c>
      <c r="BH253" s="214" t="str" cm="1">
        <f t="array" aca="1" ref="BH253" ca="1">HYPERLINK("#"&amp;CELL("Adresse",INDIRECT("Formular!"&amp;G253)),"X")</f>
        <v>X</v>
      </c>
    </row>
    <row r="254" spans="1:60" x14ac:dyDescent="0.3">
      <c r="A254" s="105"/>
      <c r="B254" s="137">
        <v>252</v>
      </c>
      <c r="C254" s="137" t="s">
        <v>41762</v>
      </c>
      <c r="D254" s="109" cm="1">
        <f t="array" aca="1" ref="D254" ca="1">ROW(INDIRECT("Formular!"&amp;G254))</f>
        <v>266</v>
      </c>
      <c r="E254" s="109" cm="1">
        <f t="array" aca="1" ref="E254" ca="1">COLUMN(INDIRECT("Formular!"&amp;G254))</f>
        <v>17</v>
      </c>
      <c r="F254" s="221" t="str" cm="1">
        <f t="array" aca="1" ref="F254" ca="1">HYPERLINK("#"&amp;CELL("Address",INDIRECT("Formular!"&amp;G254)),ADDRESS(D254,E254))</f>
        <v>$Q$266</v>
      </c>
      <c r="G254" s="109" t="s">
        <v>41787</v>
      </c>
      <c r="H254" s="109"/>
      <c r="I254" s="109"/>
      <c r="J254" s="137" t="s">
        <v>41764</v>
      </c>
      <c r="K254" s="137" t="s">
        <v>34460</v>
      </c>
      <c r="L254" s="137"/>
      <c r="M254" s="137"/>
      <c r="N254" s="137" t="s">
        <v>41767</v>
      </c>
      <c r="O254" s="137" t="s">
        <v>41725</v>
      </c>
      <c r="P254" s="137"/>
      <c r="Q254" s="295" t="s">
        <v>41369</v>
      </c>
      <c r="R254" s="143"/>
      <c r="S254" s="143" t="s">
        <v>34460</v>
      </c>
      <c r="T254" s="143"/>
      <c r="U254" s="143"/>
      <c r="V254" s="143"/>
      <c r="W254" s="172" t="s">
        <v>34460</v>
      </c>
      <c r="X254" s="172"/>
      <c r="Y254" s="143"/>
      <c r="Z254" s="143"/>
      <c r="AA254" s="143"/>
      <c r="AB254" s="143"/>
      <c r="AC254" s="143"/>
      <c r="AD254" s="143"/>
      <c r="AE254" s="143"/>
      <c r="AF254" s="143"/>
      <c r="AG254" s="143"/>
      <c r="AH254" s="143"/>
      <c r="AI254" s="143"/>
      <c r="AJ254" s="143"/>
      <c r="AK254" s="143"/>
      <c r="AL254" s="143"/>
      <c r="AM254" s="143"/>
      <c r="AN254" s="143"/>
      <c r="AO254" s="143"/>
      <c r="AP254" s="143"/>
      <c r="AQ254" s="143"/>
      <c r="AR254" s="143"/>
      <c r="AS254" s="143"/>
      <c r="AT254" s="143"/>
      <c r="AU254" s="143"/>
      <c r="AV254" s="143"/>
      <c r="AW254" s="143"/>
      <c r="AX254" s="143"/>
      <c r="AY254" s="143"/>
      <c r="AZ254" s="143"/>
      <c r="BA254" s="137"/>
      <c r="BB254" s="137" t="s">
        <v>34476</v>
      </c>
      <c r="BC254" s="137"/>
      <c r="BE254" s="20" cm="1">
        <f t="array" aca="1" ref="BE254" ca="1">ROW(INDIRECT("Formular!"&amp;G254))</f>
        <v>266</v>
      </c>
      <c r="BF254" s="20" cm="1">
        <f t="array" aca="1" ref="BF254" ca="1">COLUMN(INDIRECT("Formular!"&amp;G254))</f>
        <v>17</v>
      </c>
      <c r="BG254" s="20" t="str">
        <f t="shared" ca="1" si="5"/>
        <v>$Q$266</v>
      </c>
      <c r="BH254" s="214" t="str" cm="1">
        <f t="array" aca="1" ref="BH254" ca="1">HYPERLINK("#"&amp;CELL("Adresse",INDIRECT("Formular!"&amp;G254)),"X")</f>
        <v>X</v>
      </c>
    </row>
    <row r="255" spans="1:60" x14ac:dyDescent="0.3">
      <c r="A255" s="105"/>
      <c r="B255" s="137">
        <v>253</v>
      </c>
      <c r="C255" s="282" t="s">
        <v>41721</v>
      </c>
      <c r="D255" s="282" cm="1">
        <f t="array" aca="1" ref="D255" ca="1">ROW(INDIRECT("Formular!"&amp;G255))</f>
        <v>270</v>
      </c>
      <c r="E255" s="282" cm="1">
        <f t="array" aca="1" ref="E255" ca="1">COLUMN(INDIRECT("Formular!"&amp;G255))</f>
        <v>2</v>
      </c>
      <c r="F255" s="221" t="str" cm="1">
        <f t="array" aca="1" ref="F255" ca="1">HYPERLINK("#"&amp;CELL("Address",INDIRECT("Formular!"&amp;G255)),ADDRESS(D255,E255))</f>
        <v>$B$270</v>
      </c>
      <c r="G255" s="109" t="s">
        <v>41788</v>
      </c>
      <c r="H255" s="109" t="s">
        <v>41375</v>
      </c>
      <c r="I255" s="109"/>
      <c r="J255" s="137" t="s">
        <v>41789</v>
      </c>
      <c r="K255" s="137" t="s">
        <v>34460</v>
      </c>
      <c r="L255" s="137"/>
      <c r="M255" s="137"/>
      <c r="N255" s="137" t="s">
        <v>41790</v>
      </c>
      <c r="O255" s="137" t="s">
        <v>41725</v>
      </c>
      <c r="P255" s="137" t="s">
        <v>41379</v>
      </c>
      <c r="Q255" s="295" t="s">
        <v>41369</v>
      </c>
      <c r="R255" s="143" t="s">
        <v>34460</v>
      </c>
      <c r="S255" s="143" t="s">
        <v>34460</v>
      </c>
      <c r="T255" s="143" t="s">
        <v>34460</v>
      </c>
      <c r="U255" s="143" t="s">
        <v>34460</v>
      </c>
      <c r="V255" s="143" t="s">
        <v>34460</v>
      </c>
      <c r="W255" s="172" t="s">
        <v>34460</v>
      </c>
      <c r="X255" s="172"/>
      <c r="Y255" s="143" t="s">
        <v>34460</v>
      </c>
      <c r="Z255" s="143" t="s">
        <v>34460</v>
      </c>
      <c r="AA255" s="143" t="s">
        <v>34460</v>
      </c>
      <c r="AB255" s="143" t="s">
        <v>34460</v>
      </c>
      <c r="AC255" s="143" t="s">
        <v>34460</v>
      </c>
      <c r="AD255" s="143" t="s">
        <v>34460</v>
      </c>
      <c r="AE255" s="143" t="s">
        <v>34460</v>
      </c>
      <c r="AF255" s="143" t="s">
        <v>34460</v>
      </c>
      <c r="AG255" s="143" t="s">
        <v>34460</v>
      </c>
      <c r="AH255" s="143" t="s">
        <v>34460</v>
      </c>
      <c r="AI255" s="143" t="s">
        <v>34460</v>
      </c>
      <c r="AJ255" s="143" t="s">
        <v>34460</v>
      </c>
      <c r="AK255" s="143" t="s">
        <v>34460</v>
      </c>
      <c r="AL255" s="143" t="s">
        <v>34460</v>
      </c>
      <c r="AM255" s="143" t="s">
        <v>34460</v>
      </c>
      <c r="AN255" s="143" t="s">
        <v>34460</v>
      </c>
      <c r="AO255" s="143" t="s">
        <v>34460</v>
      </c>
      <c r="AP255" s="143" t="s">
        <v>34460</v>
      </c>
      <c r="AQ255" s="143" t="s">
        <v>34460</v>
      </c>
      <c r="AR255" s="143" t="s">
        <v>34460</v>
      </c>
      <c r="AS255" s="143" t="s">
        <v>34460</v>
      </c>
      <c r="AT255" s="143" t="s">
        <v>34460</v>
      </c>
      <c r="AU255" s="143" t="s">
        <v>34460</v>
      </c>
      <c r="AV255" s="143" t="s">
        <v>34460</v>
      </c>
      <c r="AW255" s="143" t="s">
        <v>34460</v>
      </c>
      <c r="AX255" s="143" t="s">
        <v>34460</v>
      </c>
      <c r="AY255" s="143" t="s">
        <v>34460</v>
      </c>
      <c r="AZ255" s="143" t="s">
        <v>34460</v>
      </c>
      <c r="BA255" s="137" t="s">
        <v>34460</v>
      </c>
      <c r="BB255" s="137" t="s">
        <v>34476</v>
      </c>
      <c r="BC255" s="137" t="s">
        <v>34460</v>
      </c>
      <c r="BE255" s="20" cm="1">
        <f t="array" aca="1" ref="BE255" ca="1">ROW(INDIRECT("Formular!"&amp;G255))</f>
        <v>270</v>
      </c>
      <c r="BF255" s="20" cm="1">
        <f t="array" aca="1" ref="BF255" ca="1">COLUMN(INDIRECT("Formular!"&amp;G255))</f>
        <v>2</v>
      </c>
      <c r="BG255" s="20" t="str">
        <f t="shared" ca="1" si="5"/>
        <v>$B$270</v>
      </c>
      <c r="BH255" s="214" t="str" cm="1">
        <f t="array" aca="1" ref="BH255" ca="1">HYPERLINK("#"&amp;CELL("Adresse",INDIRECT("Formular!"&amp;G255)),"X")</f>
        <v>X</v>
      </c>
    </row>
    <row r="256" spans="1:60" x14ac:dyDescent="0.3">
      <c r="A256" s="105"/>
      <c r="B256" s="137">
        <v>254</v>
      </c>
      <c r="C256" s="137" t="s">
        <v>41726</v>
      </c>
      <c r="D256" s="109" cm="1">
        <f t="array" aca="1" ref="D256" ca="1">ROW(INDIRECT("Formular!"&amp;G256))</f>
        <v>272</v>
      </c>
      <c r="E256" s="109" cm="1">
        <f t="array" aca="1" ref="E256" ca="1">COLUMN(INDIRECT("Formular!"&amp;G256))</f>
        <v>4</v>
      </c>
      <c r="F256" s="221" t="str" cm="1">
        <f t="array" aca="1" ref="F256" ca="1">HYPERLINK("#"&amp;CELL("Address",INDIRECT("Formular!"&amp;G256)),ADDRESS(D256,E256))</f>
        <v>$D$272</v>
      </c>
      <c r="G256" s="109" t="s">
        <v>41791</v>
      </c>
      <c r="H256" s="109"/>
      <c r="I256" s="109"/>
      <c r="J256" s="137" t="s">
        <v>41792</v>
      </c>
      <c r="K256" s="137" t="s">
        <v>34460</v>
      </c>
      <c r="L256" s="137"/>
      <c r="M256" s="137"/>
      <c r="N256" s="137" t="s">
        <v>41790</v>
      </c>
      <c r="O256" s="137" t="s">
        <v>41725</v>
      </c>
      <c r="P256" s="137" t="s">
        <v>41729</v>
      </c>
      <c r="Q256" s="295" t="s">
        <v>34922</v>
      </c>
      <c r="R256" s="143" t="s">
        <v>34460</v>
      </c>
      <c r="S256" s="143"/>
      <c r="T256" s="143" t="s">
        <v>34460</v>
      </c>
      <c r="U256" s="143" t="s">
        <v>34460</v>
      </c>
      <c r="V256" s="143" t="s">
        <v>34460</v>
      </c>
      <c r="W256" s="172" t="s">
        <v>34460</v>
      </c>
      <c r="X256" s="172"/>
      <c r="Y256" s="143" t="s">
        <v>34460</v>
      </c>
      <c r="Z256" s="143" t="s">
        <v>34460</v>
      </c>
      <c r="AA256" s="143" t="s">
        <v>34460</v>
      </c>
      <c r="AB256" s="143" t="s">
        <v>34460</v>
      </c>
      <c r="AC256" s="143" t="s">
        <v>34460</v>
      </c>
      <c r="AD256" s="143" t="s">
        <v>34460</v>
      </c>
      <c r="AE256" s="143" t="s">
        <v>34460</v>
      </c>
      <c r="AF256" s="143" t="s">
        <v>34460</v>
      </c>
      <c r="AG256" s="143" t="s">
        <v>34460</v>
      </c>
      <c r="AH256" s="143" t="s">
        <v>34460</v>
      </c>
      <c r="AI256" s="143" t="s">
        <v>34460</v>
      </c>
      <c r="AJ256" s="143" t="s">
        <v>34460</v>
      </c>
      <c r="AK256" s="143" t="s">
        <v>34460</v>
      </c>
      <c r="AL256" s="143" t="s">
        <v>34460</v>
      </c>
      <c r="AM256" s="143" t="s">
        <v>34460</v>
      </c>
      <c r="AN256" s="143" t="s">
        <v>34460</v>
      </c>
      <c r="AO256" s="143" t="s">
        <v>34460</v>
      </c>
      <c r="AP256" s="143" t="s">
        <v>34460</v>
      </c>
      <c r="AQ256" s="143" t="s">
        <v>34460</v>
      </c>
      <c r="AR256" s="143" t="s">
        <v>34460</v>
      </c>
      <c r="AS256" s="143" t="s">
        <v>34460</v>
      </c>
      <c r="AT256" s="143" t="s">
        <v>34460</v>
      </c>
      <c r="AU256" s="143" t="s">
        <v>34460</v>
      </c>
      <c r="AV256" s="143" t="s">
        <v>34460</v>
      </c>
      <c r="AW256" s="143" t="s">
        <v>34460</v>
      </c>
      <c r="AX256" s="143" t="s">
        <v>34460</v>
      </c>
      <c r="AY256" s="143" t="s">
        <v>34460</v>
      </c>
      <c r="AZ256" s="143" t="s">
        <v>34460</v>
      </c>
      <c r="BA256" s="137" t="s">
        <v>34460</v>
      </c>
      <c r="BB256" s="137" t="s">
        <v>34476</v>
      </c>
      <c r="BC256" s="137" t="s">
        <v>34460</v>
      </c>
      <c r="BE256" s="20" cm="1">
        <f t="array" aca="1" ref="BE256" ca="1">ROW(INDIRECT("Formular!"&amp;G256))</f>
        <v>272</v>
      </c>
      <c r="BF256" s="20" cm="1">
        <f t="array" aca="1" ref="BF256" ca="1">COLUMN(INDIRECT("Formular!"&amp;G256))</f>
        <v>4</v>
      </c>
      <c r="BG256" s="20" t="str">
        <f t="shared" ca="1" si="5"/>
        <v>$D$272</v>
      </c>
      <c r="BH256" s="214" t="str" cm="1">
        <f t="array" aca="1" ref="BH256" ca="1">HYPERLINK("#"&amp;CELL("Adresse",INDIRECT("Formular!"&amp;G256)),"X")</f>
        <v>X</v>
      </c>
    </row>
    <row r="257" spans="1:60" x14ac:dyDescent="0.3">
      <c r="A257" s="105"/>
      <c r="B257" s="137">
        <v>255</v>
      </c>
      <c r="C257" s="137" t="s">
        <v>41730</v>
      </c>
      <c r="D257" s="109" cm="1">
        <f t="array" aca="1" ref="D257" ca="1">ROW(INDIRECT("Formular!"&amp;G257))</f>
        <v>272</v>
      </c>
      <c r="E257" s="109" cm="1">
        <f t="array" aca="1" ref="E257" ca="1">COLUMN(INDIRECT("Formular!"&amp;G257))</f>
        <v>13</v>
      </c>
      <c r="F257" s="221" t="str" cm="1">
        <f t="array" aca="1" ref="F257" ca="1">HYPERLINK("#"&amp;CELL("Address",INDIRECT("Formular!"&amp;G257)),ADDRESS(D257,E257))</f>
        <v>$M$272</v>
      </c>
      <c r="G257" s="109" t="s">
        <v>41793</v>
      </c>
      <c r="H257" s="109"/>
      <c r="I257" s="109"/>
      <c r="J257" s="137" t="s">
        <v>41794</v>
      </c>
      <c r="K257" s="137" t="s">
        <v>34460</v>
      </c>
      <c r="L257" s="137"/>
      <c r="M257" s="137"/>
      <c r="N257" s="137" t="s">
        <v>41790</v>
      </c>
      <c r="O257" s="137" t="s">
        <v>41725</v>
      </c>
      <c r="P257" s="137" t="s">
        <v>41729</v>
      </c>
      <c r="Q257" s="295" t="s">
        <v>34922</v>
      </c>
      <c r="R257" s="143" t="s">
        <v>34460</v>
      </c>
      <c r="S257" s="143"/>
      <c r="T257" s="143" t="s">
        <v>34460</v>
      </c>
      <c r="U257" s="143" t="s">
        <v>34460</v>
      </c>
      <c r="V257" s="143" t="s">
        <v>34460</v>
      </c>
      <c r="W257" s="172" t="s">
        <v>34460</v>
      </c>
      <c r="X257" s="172"/>
      <c r="Y257" s="143" t="s">
        <v>34460</v>
      </c>
      <c r="Z257" s="143" t="s">
        <v>34460</v>
      </c>
      <c r="AA257" s="143" t="s">
        <v>34460</v>
      </c>
      <c r="AB257" s="143" t="s">
        <v>34460</v>
      </c>
      <c r="AC257" s="143" t="s">
        <v>34460</v>
      </c>
      <c r="AD257" s="143" t="s">
        <v>34460</v>
      </c>
      <c r="AE257" s="143" t="s">
        <v>34460</v>
      </c>
      <c r="AF257" s="143" t="s">
        <v>34460</v>
      </c>
      <c r="AG257" s="143" t="s">
        <v>34460</v>
      </c>
      <c r="AH257" s="143" t="s">
        <v>34460</v>
      </c>
      <c r="AI257" s="143" t="s">
        <v>34460</v>
      </c>
      <c r="AJ257" s="143" t="s">
        <v>34460</v>
      </c>
      <c r="AK257" s="143" t="s">
        <v>34460</v>
      </c>
      <c r="AL257" s="143" t="s">
        <v>34460</v>
      </c>
      <c r="AM257" s="143" t="s">
        <v>34460</v>
      </c>
      <c r="AN257" s="143" t="s">
        <v>34460</v>
      </c>
      <c r="AO257" s="143" t="s">
        <v>34460</v>
      </c>
      <c r="AP257" s="143" t="s">
        <v>34460</v>
      </c>
      <c r="AQ257" s="143" t="s">
        <v>34460</v>
      </c>
      <c r="AR257" s="143" t="s">
        <v>34460</v>
      </c>
      <c r="AS257" s="143" t="s">
        <v>34460</v>
      </c>
      <c r="AT257" s="143" t="s">
        <v>34460</v>
      </c>
      <c r="AU257" s="143" t="s">
        <v>34460</v>
      </c>
      <c r="AV257" s="143" t="s">
        <v>34460</v>
      </c>
      <c r="AW257" s="143" t="s">
        <v>34460</v>
      </c>
      <c r="AX257" s="143" t="s">
        <v>34460</v>
      </c>
      <c r="AY257" s="143" t="s">
        <v>34460</v>
      </c>
      <c r="AZ257" s="143" t="s">
        <v>34460</v>
      </c>
      <c r="BA257" s="137" t="s">
        <v>34460</v>
      </c>
      <c r="BB257" s="137" t="s">
        <v>34476</v>
      </c>
      <c r="BC257" s="137" t="s">
        <v>34460</v>
      </c>
      <c r="BE257" s="20" cm="1">
        <f t="array" aca="1" ref="BE257" ca="1">ROW(INDIRECT("Formular!"&amp;G257))</f>
        <v>272</v>
      </c>
      <c r="BF257" s="20" cm="1">
        <f t="array" aca="1" ref="BF257" ca="1">COLUMN(INDIRECT("Formular!"&amp;G257))</f>
        <v>13</v>
      </c>
      <c r="BG257" s="20" t="str">
        <f t="shared" ca="1" si="5"/>
        <v>$M$272</v>
      </c>
      <c r="BH257" s="214" t="str" cm="1">
        <f t="array" aca="1" ref="BH257" ca="1">HYPERLINK("#"&amp;CELL("Adresse",INDIRECT("Formular!"&amp;G257)),"X")</f>
        <v>X</v>
      </c>
    </row>
    <row r="258" spans="1:60" x14ac:dyDescent="0.3">
      <c r="A258" s="105"/>
      <c r="B258" s="137">
        <v>256</v>
      </c>
      <c r="C258" s="137" t="s">
        <v>62</v>
      </c>
      <c r="D258" s="109" cm="1">
        <f t="array" aca="1" ref="D258" ca="1">ROW(INDIRECT("Formular!"&amp;G258))</f>
        <v>274</v>
      </c>
      <c r="E258" s="109" cm="1">
        <f t="array" aca="1" ref="E258" ca="1">COLUMN(INDIRECT("Formular!"&amp;G258))</f>
        <v>4</v>
      </c>
      <c r="F258" s="221" t="str" cm="1">
        <f t="array" aca="1" ref="F258" ca="1">HYPERLINK("#"&amp;CELL("Address",INDIRECT("Formular!"&amp;G258)),ADDRESS(D258,E258))</f>
        <v>$D$274</v>
      </c>
      <c r="G258" s="109" t="s">
        <v>270</v>
      </c>
      <c r="H258" s="109"/>
      <c r="I258" s="109"/>
      <c r="J258" s="137" t="s">
        <v>41795</v>
      </c>
      <c r="K258" s="137" t="s">
        <v>34460</v>
      </c>
      <c r="L258" s="137"/>
      <c r="M258" s="137"/>
      <c r="N258" s="137" t="s">
        <v>41790</v>
      </c>
      <c r="O258" s="137" t="s">
        <v>41725</v>
      </c>
      <c r="P258" s="137" t="s">
        <v>41734</v>
      </c>
      <c r="Q258" s="295" t="s">
        <v>34922</v>
      </c>
      <c r="R258" s="143" t="s">
        <v>34460</v>
      </c>
      <c r="S258" s="143" t="s">
        <v>34460</v>
      </c>
      <c r="T258" s="143" t="s">
        <v>34460</v>
      </c>
      <c r="U258" s="143" t="s">
        <v>34460</v>
      </c>
      <c r="V258" s="143" t="s">
        <v>34460</v>
      </c>
      <c r="W258" s="172" t="s">
        <v>34460</v>
      </c>
      <c r="X258" s="172"/>
      <c r="Y258" s="143" t="s">
        <v>34460</v>
      </c>
      <c r="Z258" s="143" t="s">
        <v>34460</v>
      </c>
      <c r="AA258" s="143" t="s">
        <v>34460</v>
      </c>
      <c r="AB258" s="143" t="s">
        <v>34460</v>
      </c>
      <c r="AC258" s="143" t="s">
        <v>34460</v>
      </c>
      <c r="AD258" s="143" t="s">
        <v>34460</v>
      </c>
      <c r="AE258" s="143" t="s">
        <v>34460</v>
      </c>
      <c r="AF258" s="143" t="s">
        <v>34460</v>
      </c>
      <c r="AG258" s="143" t="s">
        <v>34460</v>
      </c>
      <c r="AH258" s="143" t="s">
        <v>34460</v>
      </c>
      <c r="AI258" s="143" t="s">
        <v>34460</v>
      </c>
      <c r="AJ258" s="143" t="s">
        <v>34460</v>
      </c>
      <c r="AK258" s="143" t="s">
        <v>34460</v>
      </c>
      <c r="AL258" s="143" t="s">
        <v>34460</v>
      </c>
      <c r="AM258" s="143" t="s">
        <v>34460</v>
      </c>
      <c r="AN258" s="143" t="s">
        <v>34460</v>
      </c>
      <c r="AO258" s="143" t="s">
        <v>34460</v>
      </c>
      <c r="AP258" s="143" t="s">
        <v>34460</v>
      </c>
      <c r="AQ258" s="143" t="s">
        <v>34460</v>
      </c>
      <c r="AR258" s="143" t="s">
        <v>34460</v>
      </c>
      <c r="AS258" s="143" t="s">
        <v>34460</v>
      </c>
      <c r="AT258" s="143" t="s">
        <v>34460</v>
      </c>
      <c r="AU258" s="143" t="s">
        <v>34460</v>
      </c>
      <c r="AV258" s="143" t="s">
        <v>34460</v>
      </c>
      <c r="AW258" s="143" t="s">
        <v>34460</v>
      </c>
      <c r="AX258" s="143" t="s">
        <v>34460</v>
      </c>
      <c r="AY258" s="143" t="s">
        <v>34460</v>
      </c>
      <c r="AZ258" s="143" t="s">
        <v>34460</v>
      </c>
      <c r="BA258" s="137" t="s">
        <v>34460</v>
      </c>
      <c r="BB258" s="137" t="s">
        <v>34476</v>
      </c>
      <c r="BC258" s="137" t="s">
        <v>34460</v>
      </c>
      <c r="BE258" s="20" cm="1">
        <f t="array" aca="1" ref="BE258" ca="1">ROW(INDIRECT("Formular!"&amp;G258))</f>
        <v>274</v>
      </c>
      <c r="BF258" s="20" cm="1">
        <f t="array" aca="1" ref="BF258" ca="1">COLUMN(INDIRECT("Formular!"&amp;G258))</f>
        <v>4</v>
      </c>
      <c r="BG258" s="20" t="str">
        <f t="shared" ca="1" si="5"/>
        <v>$D$274</v>
      </c>
      <c r="BH258" s="214" t="str" cm="1">
        <f t="array" aca="1" ref="BH258" ca="1">HYPERLINK("#"&amp;CELL("Adresse",INDIRECT("Formular!"&amp;G258)),"X")</f>
        <v>X</v>
      </c>
    </row>
    <row r="259" spans="1:60" x14ac:dyDescent="0.3">
      <c r="A259" s="105"/>
      <c r="B259" s="137">
        <v>257</v>
      </c>
      <c r="C259" s="137" t="s">
        <v>41735</v>
      </c>
      <c r="D259" s="109" cm="1">
        <f t="array" aca="1" ref="D259" ca="1">ROW(INDIRECT("Formular!"&amp;G259))</f>
        <v>274</v>
      </c>
      <c r="E259" s="109" cm="1">
        <f t="array" aca="1" ref="E259" ca="1">COLUMN(INDIRECT("Formular!"&amp;G259))</f>
        <v>13</v>
      </c>
      <c r="F259" s="221" t="str" cm="1">
        <f t="array" aca="1" ref="F259" ca="1">HYPERLINK("#"&amp;CELL("Address",INDIRECT("Formular!"&amp;G259)),ADDRESS(D259,E259))</f>
        <v>$M$274</v>
      </c>
      <c r="G259" s="109" t="s">
        <v>41796</v>
      </c>
      <c r="H259" s="109"/>
      <c r="I259" s="109"/>
      <c r="J259" s="137" t="s">
        <v>41797</v>
      </c>
      <c r="K259" s="137" t="s">
        <v>34460</v>
      </c>
      <c r="L259" s="137"/>
      <c r="M259" s="137"/>
      <c r="N259" s="137" t="s">
        <v>41790</v>
      </c>
      <c r="O259" s="137" t="s">
        <v>41725</v>
      </c>
      <c r="P259" s="137"/>
      <c r="Q259" s="295" t="s">
        <v>34922</v>
      </c>
      <c r="R259" s="143" t="s">
        <v>34460</v>
      </c>
      <c r="S259" s="143" t="s">
        <v>34460</v>
      </c>
      <c r="T259" s="143" t="s">
        <v>34460</v>
      </c>
      <c r="U259" s="143" t="s">
        <v>34460</v>
      </c>
      <c r="V259" s="143" t="s">
        <v>34460</v>
      </c>
      <c r="W259" s="172" t="s">
        <v>34460</v>
      </c>
      <c r="X259" s="172"/>
      <c r="Y259" s="143" t="s">
        <v>34460</v>
      </c>
      <c r="Z259" s="143" t="s">
        <v>34460</v>
      </c>
      <c r="AA259" s="143" t="s">
        <v>34460</v>
      </c>
      <c r="AB259" s="143" t="s">
        <v>34460</v>
      </c>
      <c r="AC259" s="143" t="s">
        <v>34460</v>
      </c>
      <c r="AD259" s="143" t="s">
        <v>34460</v>
      </c>
      <c r="AE259" s="143" t="s">
        <v>34460</v>
      </c>
      <c r="AF259" s="143" t="s">
        <v>34460</v>
      </c>
      <c r="AG259" s="143" t="s">
        <v>34460</v>
      </c>
      <c r="AH259" s="143" t="s">
        <v>34460</v>
      </c>
      <c r="AI259" s="143" t="s">
        <v>34460</v>
      </c>
      <c r="AJ259" s="143" t="s">
        <v>34460</v>
      </c>
      <c r="AK259" s="143" t="s">
        <v>34460</v>
      </c>
      <c r="AL259" s="143" t="s">
        <v>34460</v>
      </c>
      <c r="AM259" s="143" t="s">
        <v>34460</v>
      </c>
      <c r="AN259" s="143" t="s">
        <v>34460</v>
      </c>
      <c r="AO259" s="143" t="s">
        <v>34460</v>
      </c>
      <c r="AP259" s="143" t="s">
        <v>34460</v>
      </c>
      <c r="AQ259" s="143" t="s">
        <v>34460</v>
      </c>
      <c r="AR259" s="143" t="s">
        <v>34460</v>
      </c>
      <c r="AS259" s="143" t="s">
        <v>34460</v>
      </c>
      <c r="AT259" s="143" t="s">
        <v>34460</v>
      </c>
      <c r="AU259" s="143" t="s">
        <v>34460</v>
      </c>
      <c r="AV259" s="143" t="s">
        <v>34460</v>
      </c>
      <c r="AW259" s="143" t="s">
        <v>34460</v>
      </c>
      <c r="AX259" s="143" t="s">
        <v>34460</v>
      </c>
      <c r="AY259" s="143" t="s">
        <v>34460</v>
      </c>
      <c r="AZ259" s="143" t="s">
        <v>34460</v>
      </c>
      <c r="BA259" s="137" t="s">
        <v>34460</v>
      </c>
      <c r="BB259" s="137" t="s">
        <v>34476</v>
      </c>
      <c r="BC259" s="137" t="s">
        <v>34460</v>
      </c>
      <c r="BE259" s="20" cm="1">
        <f t="array" aca="1" ref="BE259" ca="1">ROW(INDIRECT("Formular!"&amp;G259))</f>
        <v>274</v>
      </c>
      <c r="BF259" s="20" cm="1">
        <f t="array" aca="1" ref="BF259" ca="1">COLUMN(INDIRECT("Formular!"&amp;G259))</f>
        <v>13</v>
      </c>
      <c r="BG259" s="20" t="str">
        <f t="shared" ca="1" si="5"/>
        <v>$M$274</v>
      </c>
      <c r="BH259" s="214" t="str" cm="1">
        <f t="array" aca="1" ref="BH259" ca="1">HYPERLINK("#"&amp;CELL("Adresse",INDIRECT("Formular!"&amp;G259)),"X")</f>
        <v>X</v>
      </c>
    </row>
    <row r="260" spans="1:60" x14ac:dyDescent="0.3">
      <c r="A260" s="105"/>
      <c r="B260" s="137">
        <v>258</v>
      </c>
      <c r="C260" s="137" t="s">
        <v>41737</v>
      </c>
      <c r="D260" s="109" cm="1">
        <f t="array" aca="1" ref="D260" ca="1">ROW(INDIRECT("Formular!"&amp;G260))</f>
        <v>276</v>
      </c>
      <c r="E260" s="109" cm="1">
        <f t="array" aca="1" ref="E260" ca="1">COLUMN(INDIRECT("Formular!"&amp;G260))</f>
        <v>5</v>
      </c>
      <c r="F260" s="221" t="str" cm="1">
        <f t="array" aca="1" ref="F260" ca="1">HYPERLINK("#"&amp;CELL("Address",INDIRECT("Formular!"&amp;G260)),ADDRESS(D260,E260))</f>
        <v>$E$276</v>
      </c>
      <c r="G260" s="109" t="s">
        <v>269</v>
      </c>
      <c r="H260" s="109"/>
      <c r="I260" s="109"/>
      <c r="J260" s="137" t="s">
        <v>41798</v>
      </c>
      <c r="K260" s="137" t="s">
        <v>34460</v>
      </c>
      <c r="L260" s="137"/>
      <c r="M260" s="137"/>
      <c r="N260" s="137" t="s">
        <v>41790</v>
      </c>
      <c r="O260" s="137" t="s">
        <v>41725</v>
      </c>
      <c r="P260" s="137"/>
      <c r="Q260" s="295" t="s">
        <v>34922</v>
      </c>
      <c r="R260" s="143" t="s">
        <v>34460</v>
      </c>
      <c r="S260" s="143" t="s">
        <v>34460</v>
      </c>
      <c r="T260" s="143" t="s">
        <v>34460</v>
      </c>
      <c r="U260" s="143" t="s">
        <v>34460</v>
      </c>
      <c r="V260" s="143" t="s">
        <v>34460</v>
      </c>
      <c r="W260" s="172" t="s">
        <v>34460</v>
      </c>
      <c r="X260" s="172" t="s">
        <v>34460</v>
      </c>
      <c r="Y260" s="143" t="s">
        <v>34460</v>
      </c>
      <c r="Z260" s="143" t="s">
        <v>34460</v>
      </c>
      <c r="AA260" s="143" t="s">
        <v>34460</v>
      </c>
      <c r="AB260" s="143" t="s">
        <v>34460</v>
      </c>
      <c r="AC260" s="143" t="s">
        <v>34460</v>
      </c>
      <c r="AD260" s="143" t="s">
        <v>34460</v>
      </c>
      <c r="AE260" s="143" t="s">
        <v>34460</v>
      </c>
      <c r="AF260" s="143" t="s">
        <v>34460</v>
      </c>
      <c r="AG260" s="143" t="s">
        <v>34460</v>
      </c>
      <c r="AH260" s="143" t="s">
        <v>34460</v>
      </c>
      <c r="AI260" s="143" t="s">
        <v>34460</v>
      </c>
      <c r="AJ260" s="143" t="s">
        <v>34460</v>
      </c>
      <c r="AK260" s="143" t="s">
        <v>34460</v>
      </c>
      <c r="AL260" s="143" t="s">
        <v>34460</v>
      </c>
      <c r="AM260" s="143" t="s">
        <v>34460</v>
      </c>
      <c r="AN260" s="143" t="s">
        <v>34460</v>
      </c>
      <c r="AO260" s="143" t="s">
        <v>34460</v>
      </c>
      <c r="AP260" s="143" t="s">
        <v>34460</v>
      </c>
      <c r="AQ260" s="143" t="s">
        <v>34460</v>
      </c>
      <c r="AR260" s="143" t="s">
        <v>34460</v>
      </c>
      <c r="AS260" s="143"/>
      <c r="AT260" s="143" t="s">
        <v>34460</v>
      </c>
      <c r="AU260" s="143" t="s">
        <v>34460</v>
      </c>
      <c r="AV260" s="143" t="s">
        <v>34460</v>
      </c>
      <c r="AW260" s="143" t="s">
        <v>34460</v>
      </c>
      <c r="AX260" s="143" t="s">
        <v>34460</v>
      </c>
      <c r="AY260" s="143"/>
      <c r="AZ260" s="143" t="s">
        <v>34460</v>
      </c>
      <c r="BA260" s="137" t="s">
        <v>34460</v>
      </c>
      <c r="BB260" s="137" t="s">
        <v>34460</v>
      </c>
      <c r="BC260" s="137" t="s">
        <v>34460</v>
      </c>
      <c r="BE260" s="20" cm="1">
        <f t="array" aca="1" ref="BE260" ca="1">ROW(INDIRECT("Formular!"&amp;G260))</f>
        <v>276</v>
      </c>
      <c r="BF260" s="20" cm="1">
        <f t="array" aca="1" ref="BF260" ca="1">COLUMN(INDIRECT("Formular!"&amp;G260))</f>
        <v>5</v>
      </c>
      <c r="BG260" s="20" t="str">
        <f t="shared" ca="1" si="5"/>
        <v>$E$276</v>
      </c>
      <c r="BH260" s="214" t="str" cm="1">
        <f t="array" aca="1" ref="BH260" ca="1">HYPERLINK("#"&amp;CELL("Adresse",INDIRECT("Formular!"&amp;G260)),"X")</f>
        <v>X</v>
      </c>
    </row>
    <row r="261" spans="1:60" x14ac:dyDescent="0.3">
      <c r="A261" s="105"/>
      <c r="B261" s="137">
        <v>259</v>
      </c>
      <c r="C261" s="137" t="s">
        <v>41739</v>
      </c>
      <c r="D261" s="109" cm="1">
        <f t="array" aca="1" ref="D261" ca="1">ROW(INDIRECT("Formular!"&amp;G261))</f>
        <v>276</v>
      </c>
      <c r="E261" s="109" cm="1">
        <f t="array" aca="1" ref="E261" ca="1">COLUMN(INDIRECT("Formular!"&amp;G261))</f>
        <v>13</v>
      </c>
      <c r="F261" s="221" t="str" cm="1">
        <f t="array" aca="1" ref="F261" ca="1">HYPERLINK("#"&amp;CELL("Address",INDIRECT("Formular!"&amp;G261)),ADDRESS(D261,E261))</f>
        <v>$M$276</v>
      </c>
      <c r="G261" s="109" t="s">
        <v>268</v>
      </c>
      <c r="H261" s="109"/>
      <c r="I261" s="109"/>
      <c r="J261" s="137" t="s">
        <v>41799</v>
      </c>
      <c r="K261" s="137" t="s">
        <v>34460</v>
      </c>
      <c r="L261" s="137"/>
      <c r="M261" s="137"/>
      <c r="N261" s="137" t="s">
        <v>41790</v>
      </c>
      <c r="O261" s="137" t="s">
        <v>41725</v>
      </c>
      <c r="P261" s="137"/>
      <c r="Q261" s="295" t="s">
        <v>34922</v>
      </c>
      <c r="R261" s="143" t="s">
        <v>34460</v>
      </c>
      <c r="S261" s="143" t="s">
        <v>34460</v>
      </c>
      <c r="T261" s="143" t="s">
        <v>34460</v>
      </c>
      <c r="U261" s="143" t="s">
        <v>34460</v>
      </c>
      <c r="V261" s="143" t="s">
        <v>34460</v>
      </c>
      <c r="W261" s="172" t="s">
        <v>34460</v>
      </c>
      <c r="X261" s="172" t="s">
        <v>34460</v>
      </c>
      <c r="Y261" s="143" t="s">
        <v>34460</v>
      </c>
      <c r="Z261" s="143" t="s">
        <v>34460</v>
      </c>
      <c r="AA261" s="143" t="s">
        <v>34460</v>
      </c>
      <c r="AB261" s="143" t="s">
        <v>34460</v>
      </c>
      <c r="AC261" s="143" t="s">
        <v>34460</v>
      </c>
      <c r="AD261" s="143" t="s">
        <v>34460</v>
      </c>
      <c r="AE261" s="143" t="s">
        <v>34460</v>
      </c>
      <c r="AF261" s="143" t="s">
        <v>34460</v>
      </c>
      <c r="AG261" s="143" t="s">
        <v>34460</v>
      </c>
      <c r="AH261" s="143" t="s">
        <v>34460</v>
      </c>
      <c r="AI261" s="143" t="s">
        <v>34460</v>
      </c>
      <c r="AJ261" s="143" t="s">
        <v>34460</v>
      </c>
      <c r="AK261" s="143" t="s">
        <v>34460</v>
      </c>
      <c r="AL261" s="143" t="s">
        <v>34460</v>
      </c>
      <c r="AM261" s="143" t="s">
        <v>34460</v>
      </c>
      <c r="AN261" s="143" t="s">
        <v>34460</v>
      </c>
      <c r="AO261" s="143" t="s">
        <v>34460</v>
      </c>
      <c r="AP261" s="143" t="s">
        <v>34460</v>
      </c>
      <c r="AQ261" s="143" t="s">
        <v>34460</v>
      </c>
      <c r="AR261" s="143" t="s">
        <v>34460</v>
      </c>
      <c r="AS261" s="143"/>
      <c r="AT261" s="143" t="s">
        <v>34460</v>
      </c>
      <c r="AU261" s="143" t="s">
        <v>34460</v>
      </c>
      <c r="AV261" s="143" t="s">
        <v>34460</v>
      </c>
      <c r="AW261" s="143" t="s">
        <v>34460</v>
      </c>
      <c r="AX261" s="143" t="s">
        <v>34460</v>
      </c>
      <c r="AY261" s="143"/>
      <c r="AZ261" s="143" t="s">
        <v>34460</v>
      </c>
      <c r="BA261" s="137" t="s">
        <v>34460</v>
      </c>
      <c r="BB261" s="137" t="s">
        <v>34460</v>
      </c>
      <c r="BC261" s="137" t="s">
        <v>34460</v>
      </c>
      <c r="BE261" s="20" cm="1">
        <f t="array" aca="1" ref="BE261" ca="1">ROW(INDIRECT("Formular!"&amp;G261))</f>
        <v>276</v>
      </c>
      <c r="BF261" s="20" cm="1">
        <f t="array" aca="1" ref="BF261" ca="1">COLUMN(INDIRECT("Formular!"&amp;G261))</f>
        <v>13</v>
      </c>
      <c r="BG261" s="20" t="str">
        <f t="shared" ca="1" si="5"/>
        <v>$M$276</v>
      </c>
      <c r="BH261" s="214" t="str" cm="1">
        <f t="array" aca="1" ref="BH261" ca="1">HYPERLINK("#"&amp;CELL("Adresse",INDIRECT("Formular!"&amp;G261)),"X")</f>
        <v>X</v>
      </c>
    </row>
    <row r="262" spans="1:60" x14ac:dyDescent="0.3">
      <c r="A262" s="105"/>
      <c r="B262" s="137">
        <v>260</v>
      </c>
      <c r="C262" s="137" t="s">
        <v>41741</v>
      </c>
      <c r="D262" s="109" cm="1">
        <f t="array" aca="1" ref="D262" ca="1">ROW(INDIRECT("Formular!"&amp;G262))</f>
        <v>278</v>
      </c>
      <c r="E262" s="109" cm="1">
        <f t="array" aca="1" ref="E262" ca="1">COLUMN(INDIRECT("Formular!"&amp;G262))</f>
        <v>5</v>
      </c>
      <c r="F262" s="221" t="str" cm="1">
        <f t="array" aca="1" ref="F262" ca="1">HYPERLINK("#"&amp;CELL("Address",INDIRECT("Formular!"&amp;G262)),ADDRESS(D262,E262))</f>
        <v>$E$278</v>
      </c>
      <c r="G262" s="109" t="s">
        <v>34281</v>
      </c>
      <c r="H262" s="109"/>
      <c r="I262" s="235" t="s">
        <v>41742</v>
      </c>
      <c r="J262" s="137" t="s">
        <v>41800</v>
      </c>
      <c r="K262" s="137" t="s">
        <v>34460</v>
      </c>
      <c r="L262" s="137"/>
      <c r="M262" s="137"/>
      <c r="N262" s="137" t="s">
        <v>41790</v>
      </c>
      <c r="O262" s="137" t="s">
        <v>41725</v>
      </c>
      <c r="P262" s="137"/>
      <c r="Q262" s="295" t="s">
        <v>34922</v>
      </c>
      <c r="R262" s="143" t="s">
        <v>34460</v>
      </c>
      <c r="S262" s="143" t="s">
        <v>34460</v>
      </c>
      <c r="T262" s="143" t="s">
        <v>34460</v>
      </c>
      <c r="U262" s="143" t="s">
        <v>34460</v>
      </c>
      <c r="V262" s="143" t="s">
        <v>34460</v>
      </c>
      <c r="W262" s="172" t="s">
        <v>34460</v>
      </c>
      <c r="X262" s="172"/>
      <c r="Y262" s="143" t="s">
        <v>34460</v>
      </c>
      <c r="Z262" s="143" t="s">
        <v>34460</v>
      </c>
      <c r="AA262" s="143" t="s">
        <v>34460</v>
      </c>
      <c r="AB262" s="143" t="s">
        <v>34460</v>
      </c>
      <c r="AC262" s="143" t="s">
        <v>34460</v>
      </c>
      <c r="AD262" s="143" t="s">
        <v>34460</v>
      </c>
      <c r="AE262" s="143" t="s">
        <v>34460</v>
      </c>
      <c r="AF262" s="143" t="s">
        <v>34460</v>
      </c>
      <c r="AG262" s="143" t="s">
        <v>34460</v>
      </c>
      <c r="AH262" s="143" t="s">
        <v>34460</v>
      </c>
      <c r="AI262" s="143" t="s">
        <v>34460</v>
      </c>
      <c r="AJ262" s="143" t="s">
        <v>34460</v>
      </c>
      <c r="AK262" s="143" t="s">
        <v>34460</v>
      </c>
      <c r="AL262" s="143" t="s">
        <v>34460</v>
      </c>
      <c r="AM262" s="143" t="s">
        <v>34460</v>
      </c>
      <c r="AN262" s="143" t="s">
        <v>34460</v>
      </c>
      <c r="AO262" s="143" t="s">
        <v>34460</v>
      </c>
      <c r="AP262" s="143" t="s">
        <v>34460</v>
      </c>
      <c r="AQ262" s="143" t="s">
        <v>34460</v>
      </c>
      <c r="AR262" s="143" t="s">
        <v>34460</v>
      </c>
      <c r="AS262" s="143" t="s">
        <v>34460</v>
      </c>
      <c r="AT262" s="143" t="s">
        <v>34460</v>
      </c>
      <c r="AU262" s="143" t="s">
        <v>34460</v>
      </c>
      <c r="AV262" s="143" t="s">
        <v>34460</v>
      </c>
      <c r="AW262" s="143" t="s">
        <v>34460</v>
      </c>
      <c r="AX262" s="143" t="s">
        <v>34460</v>
      </c>
      <c r="AY262" s="143" t="s">
        <v>34460</v>
      </c>
      <c r="AZ262" s="143" t="s">
        <v>34460</v>
      </c>
      <c r="BA262" s="137" t="s">
        <v>34460</v>
      </c>
      <c r="BB262" s="137" t="s">
        <v>34476</v>
      </c>
      <c r="BC262" s="137" t="s">
        <v>34460</v>
      </c>
      <c r="BE262" s="20" cm="1">
        <f t="array" aca="1" ref="BE262" ca="1">ROW(INDIRECT("Formular!"&amp;G262))</f>
        <v>278</v>
      </c>
      <c r="BF262" s="20" cm="1">
        <f t="array" aca="1" ref="BF262" ca="1">COLUMN(INDIRECT("Formular!"&amp;G262))</f>
        <v>5</v>
      </c>
      <c r="BG262" s="20" t="str">
        <f t="shared" ca="1" si="5"/>
        <v>$E$278</v>
      </c>
      <c r="BH262" s="214" t="str" cm="1">
        <f t="array" aca="1" ref="BH262" ca="1">HYPERLINK("#"&amp;CELL("Adresse",INDIRECT("Formular!"&amp;G262)),"X")</f>
        <v>X</v>
      </c>
    </row>
    <row r="263" spans="1:60" x14ac:dyDescent="0.3">
      <c r="A263" s="105"/>
      <c r="B263" s="137">
        <v>261</v>
      </c>
      <c r="C263" s="137" t="s">
        <v>41744</v>
      </c>
      <c r="D263" s="109" cm="1">
        <f t="array" aca="1" ref="D263" ca="1">ROW(INDIRECT("Formular!"&amp;G263))</f>
        <v>278</v>
      </c>
      <c r="E263" s="109" cm="1">
        <f t="array" aca="1" ref="E263" ca="1">COLUMN(INDIRECT("Formular!"&amp;G263))</f>
        <v>13</v>
      </c>
      <c r="F263" s="221" t="str" cm="1">
        <f t="array" aca="1" ref="F263" ca="1">HYPERLINK("#"&amp;CELL("Address",INDIRECT("Formular!"&amp;G263)),ADDRESS(D263,E263))</f>
        <v>$M$278</v>
      </c>
      <c r="G263" s="109" t="s">
        <v>41801</v>
      </c>
      <c r="H263" s="109"/>
      <c r="I263" s="235" t="s">
        <v>41405</v>
      </c>
      <c r="J263" s="137" t="s">
        <v>41802</v>
      </c>
      <c r="K263" s="137" t="s">
        <v>34460</v>
      </c>
      <c r="L263" s="137"/>
      <c r="M263" s="137"/>
      <c r="N263" s="137" t="s">
        <v>41790</v>
      </c>
      <c r="O263" s="137" t="s">
        <v>41725</v>
      </c>
      <c r="P263" s="137" t="s">
        <v>41746</v>
      </c>
      <c r="Q263" s="295" t="s">
        <v>34922</v>
      </c>
      <c r="R263" s="143" t="s">
        <v>34460</v>
      </c>
      <c r="S263" s="143" t="s">
        <v>34460</v>
      </c>
      <c r="T263" s="143" t="s">
        <v>34460</v>
      </c>
      <c r="U263" s="143" t="s">
        <v>34460</v>
      </c>
      <c r="V263" s="143" t="s">
        <v>34460</v>
      </c>
      <c r="W263" s="172" t="s">
        <v>34460</v>
      </c>
      <c r="X263" s="172"/>
      <c r="Y263" s="143" t="s">
        <v>34460</v>
      </c>
      <c r="Z263" s="143" t="s">
        <v>34460</v>
      </c>
      <c r="AA263" s="143" t="s">
        <v>34460</v>
      </c>
      <c r="AB263" s="143" t="s">
        <v>34460</v>
      </c>
      <c r="AC263" s="143" t="s">
        <v>34460</v>
      </c>
      <c r="AD263" s="143" t="s">
        <v>34460</v>
      </c>
      <c r="AE263" s="143" t="s">
        <v>34460</v>
      </c>
      <c r="AF263" s="143" t="s">
        <v>34460</v>
      </c>
      <c r="AG263" s="143" t="s">
        <v>34460</v>
      </c>
      <c r="AH263" s="143" t="s">
        <v>34460</v>
      </c>
      <c r="AI263" s="143" t="s">
        <v>34460</v>
      </c>
      <c r="AJ263" s="143" t="s">
        <v>34460</v>
      </c>
      <c r="AK263" s="143" t="s">
        <v>34460</v>
      </c>
      <c r="AL263" s="143" t="s">
        <v>34460</v>
      </c>
      <c r="AM263" s="143" t="s">
        <v>34460</v>
      </c>
      <c r="AN263" s="143" t="s">
        <v>34460</v>
      </c>
      <c r="AO263" s="143" t="s">
        <v>34460</v>
      </c>
      <c r="AP263" s="143" t="s">
        <v>34460</v>
      </c>
      <c r="AQ263" s="143" t="s">
        <v>34460</v>
      </c>
      <c r="AR263" s="143" t="s">
        <v>34460</v>
      </c>
      <c r="AS263" s="143" t="s">
        <v>34460</v>
      </c>
      <c r="AT263" s="143" t="s">
        <v>34460</v>
      </c>
      <c r="AU263" s="143" t="s">
        <v>34460</v>
      </c>
      <c r="AV263" s="143" t="s">
        <v>34460</v>
      </c>
      <c r="AW263" s="143" t="s">
        <v>34460</v>
      </c>
      <c r="AX263" s="143" t="s">
        <v>34460</v>
      </c>
      <c r="AY263" s="143" t="s">
        <v>34460</v>
      </c>
      <c r="AZ263" s="143" t="s">
        <v>34460</v>
      </c>
      <c r="BA263" s="137" t="s">
        <v>34460</v>
      </c>
      <c r="BB263" s="137" t="s">
        <v>34476</v>
      </c>
      <c r="BC263" s="137" t="s">
        <v>34460</v>
      </c>
      <c r="BE263" s="20" cm="1">
        <f t="array" aca="1" ref="BE263" ca="1">ROW(INDIRECT("Formular!"&amp;G263))</f>
        <v>278</v>
      </c>
      <c r="BF263" s="20" cm="1">
        <f t="array" aca="1" ref="BF263" ca="1">COLUMN(INDIRECT("Formular!"&amp;G263))</f>
        <v>13</v>
      </c>
      <c r="BG263" s="20" t="str">
        <f t="shared" ca="1" si="5"/>
        <v>$M$278</v>
      </c>
      <c r="BH263" s="214" t="str" cm="1">
        <f t="array" aca="1" ref="BH263" ca="1">HYPERLINK("#"&amp;CELL("Adresse",INDIRECT("Formular!"&amp;G263)),"X")</f>
        <v>X</v>
      </c>
    </row>
    <row r="264" spans="1:60" x14ac:dyDescent="0.3">
      <c r="A264" s="105"/>
      <c r="B264" s="137">
        <v>262</v>
      </c>
      <c r="C264" s="137" t="s">
        <v>41747</v>
      </c>
      <c r="D264" s="109" cm="1">
        <f t="array" aca="1" ref="D264" ca="1">ROW(INDIRECT("Formular!"&amp;G264))</f>
        <v>280</v>
      </c>
      <c r="E264" s="109" cm="1">
        <f t="array" aca="1" ref="E264" ca="1">COLUMN(INDIRECT("Formular!"&amp;G264))</f>
        <v>5</v>
      </c>
      <c r="F264" s="221" t="str" cm="1">
        <f t="array" aca="1" ref="F264" ca="1">HYPERLINK("#"&amp;CELL("Address",INDIRECT("Formular!"&amp;G264)),ADDRESS(D264,E264))</f>
        <v>$E$280</v>
      </c>
      <c r="G264" s="109" t="s">
        <v>41803</v>
      </c>
      <c r="H264" s="109"/>
      <c r="I264" s="109"/>
      <c r="J264" s="137" t="s">
        <v>41804</v>
      </c>
      <c r="K264" s="137" t="s">
        <v>34460</v>
      </c>
      <c r="L264" s="137"/>
      <c r="M264" s="137"/>
      <c r="N264" s="137" t="s">
        <v>41790</v>
      </c>
      <c r="O264" s="137" t="s">
        <v>41725</v>
      </c>
      <c r="P264" s="137"/>
      <c r="Q264" s="295" t="s">
        <v>38049</v>
      </c>
      <c r="R264" s="143" t="s">
        <v>34460</v>
      </c>
      <c r="S264" s="143" t="s">
        <v>34460</v>
      </c>
      <c r="T264" s="143"/>
      <c r="U264" s="143"/>
      <c r="V264" s="143"/>
      <c r="W264" s="172" t="s">
        <v>34460</v>
      </c>
      <c r="X264" s="172" t="s">
        <v>34460</v>
      </c>
      <c r="Y264" s="143"/>
      <c r="Z264" s="143" t="s">
        <v>34460</v>
      </c>
      <c r="AA264" s="143"/>
      <c r="AB264" s="143"/>
      <c r="AC264" s="143" t="s">
        <v>34460</v>
      </c>
      <c r="AD264" s="143"/>
      <c r="AE264" s="143"/>
      <c r="AF264" s="143"/>
      <c r="AG264" s="143"/>
      <c r="AH264" s="143"/>
      <c r="AI264" s="143"/>
      <c r="AJ264" s="143"/>
      <c r="AK264" s="143"/>
      <c r="AL264" s="143"/>
      <c r="AM264" s="143" t="s">
        <v>34460</v>
      </c>
      <c r="AN264" s="143"/>
      <c r="AO264" s="143"/>
      <c r="AP264" s="143"/>
      <c r="AQ264" s="143"/>
      <c r="AR264" s="143"/>
      <c r="AS264" s="143"/>
      <c r="AT264" s="143"/>
      <c r="AU264" s="143" t="s">
        <v>34460</v>
      </c>
      <c r="AV264" s="143"/>
      <c r="AW264" s="143"/>
      <c r="AX264" s="143"/>
      <c r="AY264" s="143"/>
      <c r="AZ264" s="143"/>
      <c r="BA264" s="137" t="s">
        <v>34460</v>
      </c>
      <c r="BB264" s="137" t="s">
        <v>34460</v>
      </c>
      <c r="BC264" s="137" t="s">
        <v>34460</v>
      </c>
      <c r="BE264" s="20" cm="1">
        <f t="array" aca="1" ref="BE264" ca="1">ROW(INDIRECT("Formular!"&amp;G264))</f>
        <v>280</v>
      </c>
      <c r="BF264" s="20" cm="1">
        <f t="array" aca="1" ref="BF264" ca="1">COLUMN(INDIRECT("Formular!"&amp;G264))</f>
        <v>5</v>
      </c>
      <c r="BG264" s="20" t="str">
        <f t="shared" ca="1" si="5"/>
        <v>$E$280</v>
      </c>
      <c r="BH264" s="214" t="str" cm="1">
        <f t="array" aca="1" ref="BH264" ca="1">HYPERLINK("#"&amp;CELL("Adresse",INDIRECT("Formular!"&amp;G264)),"X")</f>
        <v>X</v>
      </c>
    </row>
    <row r="265" spans="1:60" x14ac:dyDescent="0.3">
      <c r="A265" s="105"/>
      <c r="B265" s="137">
        <v>263</v>
      </c>
      <c r="C265" s="137" t="s">
        <v>41750</v>
      </c>
      <c r="D265" s="109" cm="1">
        <f t="array" aca="1" ref="D265" ca="1">ROW(INDIRECT("Formular!"&amp;G265))</f>
        <v>280</v>
      </c>
      <c r="E265" s="109" cm="1">
        <f t="array" aca="1" ref="E265" ca="1">COLUMN(INDIRECT("Formular!"&amp;G265))</f>
        <v>13</v>
      </c>
      <c r="F265" s="221" t="str" cm="1">
        <f t="array" aca="1" ref="F265" ca="1">HYPERLINK("#"&amp;CELL("Address",INDIRECT("Formular!"&amp;G265)),ADDRESS(D265,E265))</f>
        <v>$M$280</v>
      </c>
      <c r="G265" s="109" t="s">
        <v>41805</v>
      </c>
      <c r="H265" s="109"/>
      <c r="I265" s="109"/>
      <c r="J265" s="137" t="s">
        <v>41806</v>
      </c>
      <c r="K265" s="137" t="s">
        <v>34460</v>
      </c>
      <c r="L265" s="137"/>
      <c r="M265" s="137"/>
      <c r="N265" s="137" t="s">
        <v>41790</v>
      </c>
      <c r="O265" s="137" t="s">
        <v>41725</v>
      </c>
      <c r="P265" s="137"/>
      <c r="Q265" s="295" t="s">
        <v>38049</v>
      </c>
      <c r="R265" s="143" t="s">
        <v>34460</v>
      </c>
      <c r="S265" s="143" t="s">
        <v>34460</v>
      </c>
      <c r="T265" s="143"/>
      <c r="U265" s="143"/>
      <c r="V265" s="143"/>
      <c r="W265" s="172" t="s">
        <v>34460</v>
      </c>
      <c r="X265" s="172"/>
      <c r="Y265" s="143"/>
      <c r="Z265" s="143"/>
      <c r="AA265" s="143"/>
      <c r="AB265" s="143"/>
      <c r="AC265" s="143"/>
      <c r="AD265" s="143"/>
      <c r="AE265" s="143"/>
      <c r="AF265" s="143"/>
      <c r="AG265" s="143"/>
      <c r="AH265" s="143"/>
      <c r="AI265" s="143"/>
      <c r="AJ265" s="143"/>
      <c r="AK265" s="143"/>
      <c r="AL265" s="143"/>
      <c r="AM265" s="143"/>
      <c r="AN265" s="143"/>
      <c r="AO265" s="143"/>
      <c r="AP265" s="143"/>
      <c r="AQ265" s="143"/>
      <c r="AR265" s="143"/>
      <c r="AS265" s="143"/>
      <c r="AT265" s="143"/>
      <c r="AU265" s="143"/>
      <c r="AV265" s="143"/>
      <c r="AW265" s="143" t="s">
        <v>34460</v>
      </c>
      <c r="AX265" s="143"/>
      <c r="AY265" s="143"/>
      <c r="AZ265" s="143"/>
      <c r="BA265" s="137" t="s">
        <v>34460</v>
      </c>
      <c r="BB265" s="137" t="s">
        <v>34476</v>
      </c>
      <c r="BC265" s="137"/>
      <c r="BE265" s="20" cm="1">
        <f t="array" aca="1" ref="BE265" ca="1">ROW(INDIRECT("Formular!"&amp;G265))</f>
        <v>280</v>
      </c>
      <c r="BF265" s="20" cm="1">
        <f t="array" aca="1" ref="BF265" ca="1">COLUMN(INDIRECT("Formular!"&amp;G265))</f>
        <v>13</v>
      </c>
      <c r="BG265" s="20" t="str">
        <f t="shared" ca="1" si="5"/>
        <v>$M$280</v>
      </c>
      <c r="BH265" s="214" t="str" cm="1">
        <f t="array" aca="1" ref="BH265" ca="1">HYPERLINK("#"&amp;CELL("Adresse",INDIRECT("Formular!"&amp;G265)),"X")</f>
        <v>X</v>
      </c>
    </row>
    <row r="266" spans="1:60" x14ac:dyDescent="0.3">
      <c r="A266" s="105"/>
      <c r="B266" s="137">
        <v>264</v>
      </c>
      <c r="C266" s="109" t="s">
        <v>41753</v>
      </c>
      <c r="D266" s="109" cm="1">
        <f t="array" aca="1" ref="D266" ca="1">ROW(INDIRECT("Formular!"&amp;G266))</f>
        <v>282</v>
      </c>
      <c r="E266" s="109" cm="1">
        <f t="array" aca="1" ref="E266" ca="1">COLUMN(INDIRECT("Formular!"&amp;G266))</f>
        <v>2</v>
      </c>
      <c r="F266" s="221" t="str" cm="1">
        <f t="array" aca="1" ref="F266" ca="1">HYPERLINK("#"&amp;CELL("Address",INDIRECT("Formular!"&amp;G266)),ADDRESS(D266,E266))</f>
        <v>$B$282</v>
      </c>
      <c r="G266" s="109" t="s">
        <v>41807</v>
      </c>
      <c r="H266" s="109" t="s">
        <v>41466</v>
      </c>
      <c r="I266" s="109"/>
      <c r="J266" s="137" t="s">
        <v>41755</v>
      </c>
      <c r="K266" s="137" t="s">
        <v>34460</v>
      </c>
      <c r="L266" s="137"/>
      <c r="M266" s="137"/>
      <c r="N266" s="137" t="s">
        <v>41790</v>
      </c>
      <c r="O266" s="137" t="s">
        <v>41725</v>
      </c>
      <c r="P266" s="137"/>
      <c r="Q266" s="295" t="s">
        <v>41369</v>
      </c>
      <c r="R266" s="143"/>
      <c r="S266" s="143" t="s">
        <v>34460</v>
      </c>
      <c r="T266" s="143"/>
      <c r="U266" s="143"/>
      <c r="V266" s="143"/>
      <c r="W266" s="172" t="s">
        <v>34460</v>
      </c>
      <c r="X266" s="172"/>
      <c r="Y266" s="143"/>
      <c r="Z266" s="143"/>
      <c r="AA266" s="143"/>
      <c r="AB266" s="143"/>
      <c r="AC266" s="143"/>
      <c r="AD266" s="143"/>
      <c r="AE266" s="143"/>
      <c r="AF266" s="143"/>
      <c r="AG266" s="143"/>
      <c r="AH266" s="143"/>
      <c r="AI266" s="143"/>
      <c r="AJ266" s="143"/>
      <c r="AK266" s="143"/>
      <c r="AL266" s="143"/>
      <c r="AM266" s="143"/>
      <c r="AN266" s="143"/>
      <c r="AO266" s="143"/>
      <c r="AP266" s="143"/>
      <c r="AQ266" s="143"/>
      <c r="AR266" s="143"/>
      <c r="AS266" s="143"/>
      <c r="AT266" s="143"/>
      <c r="AU266" s="143"/>
      <c r="AV266" s="143"/>
      <c r="AW266" s="143"/>
      <c r="AX266" s="143"/>
      <c r="AY266" s="143"/>
      <c r="AZ266" s="143"/>
      <c r="BA266" s="137"/>
      <c r="BB266" s="137" t="s">
        <v>34476</v>
      </c>
      <c r="BC266" s="137"/>
      <c r="BE266" s="20" cm="1">
        <f t="array" aca="1" ref="BE266" ca="1">ROW(INDIRECT("Formular!"&amp;G266))</f>
        <v>282</v>
      </c>
      <c r="BF266" s="20" cm="1">
        <f t="array" aca="1" ref="BF266" ca="1">COLUMN(INDIRECT("Formular!"&amp;G266))</f>
        <v>2</v>
      </c>
      <c r="BG266" s="20" t="str">
        <f t="shared" ca="1" si="5"/>
        <v>$B$282</v>
      </c>
      <c r="BH266" s="214" t="str" cm="1">
        <f t="array" aca="1" ref="BH266" ca="1">HYPERLINK("#"&amp;CELL("Adresse",INDIRECT("Formular!"&amp;G266)),"X")</f>
        <v>X</v>
      </c>
    </row>
    <row r="267" spans="1:60" x14ac:dyDescent="0.3">
      <c r="A267" s="105"/>
      <c r="B267" s="137">
        <v>265</v>
      </c>
      <c r="C267" s="137" t="s">
        <v>41756</v>
      </c>
      <c r="D267" s="109" cm="1">
        <f t="array" aca="1" ref="D267" ca="1">ROW(INDIRECT("Formular!"&amp;G267))</f>
        <v>284</v>
      </c>
      <c r="E267" s="109" cm="1">
        <f t="array" aca="1" ref="E267" ca="1">COLUMN(INDIRECT("Formular!"&amp;G267))</f>
        <v>3</v>
      </c>
      <c r="F267" s="221" t="str" cm="1">
        <f t="array" aca="1" ref="F267" ca="1">HYPERLINK("#"&amp;CELL("Address",INDIRECT("Formular!"&amp;G267)),ADDRESS(D267,E267))</f>
        <v>$C$284</v>
      </c>
      <c r="G267" s="109" t="s">
        <v>41808</v>
      </c>
      <c r="H267" s="109"/>
      <c r="I267" s="109"/>
      <c r="J267" s="137" t="s">
        <v>41758</v>
      </c>
      <c r="K267" s="137" t="s">
        <v>34460</v>
      </c>
      <c r="L267" s="137"/>
      <c r="M267" s="137"/>
      <c r="N267" s="137" t="s">
        <v>41790</v>
      </c>
      <c r="O267" s="137" t="s">
        <v>41725</v>
      </c>
      <c r="P267" s="137"/>
      <c r="Q267" s="295" t="s">
        <v>41369</v>
      </c>
      <c r="R267" s="143"/>
      <c r="S267" s="143" t="s">
        <v>34460</v>
      </c>
      <c r="T267" s="143"/>
      <c r="U267" s="143"/>
      <c r="V267" s="143"/>
      <c r="W267" s="172" t="s">
        <v>34460</v>
      </c>
      <c r="X267" s="172"/>
      <c r="Y267" s="143"/>
      <c r="Z267" s="143"/>
      <c r="AA267" s="143"/>
      <c r="AB267" s="143"/>
      <c r="AC267" s="143"/>
      <c r="AD267" s="143"/>
      <c r="AE267" s="143"/>
      <c r="AF267" s="143"/>
      <c r="AG267" s="143"/>
      <c r="AH267" s="143"/>
      <c r="AI267" s="143"/>
      <c r="AJ267" s="143"/>
      <c r="AK267" s="143"/>
      <c r="AL267" s="143"/>
      <c r="AM267" s="143"/>
      <c r="AN267" s="143"/>
      <c r="AO267" s="143"/>
      <c r="AP267" s="143"/>
      <c r="AQ267" s="143"/>
      <c r="AR267" s="143"/>
      <c r="AS267" s="143"/>
      <c r="AT267" s="143"/>
      <c r="AU267" s="143"/>
      <c r="AV267" s="143"/>
      <c r="AW267" s="143"/>
      <c r="AX267" s="143"/>
      <c r="AY267" s="143"/>
      <c r="AZ267" s="143"/>
      <c r="BA267" s="137"/>
      <c r="BB267" s="137" t="s">
        <v>34476</v>
      </c>
      <c r="BC267" s="137"/>
      <c r="BE267" s="20" cm="1">
        <f t="array" aca="1" ref="BE267" ca="1">ROW(INDIRECT("Formular!"&amp;G267))</f>
        <v>284</v>
      </c>
      <c r="BF267" s="20" cm="1">
        <f t="array" aca="1" ref="BF267" ca="1">COLUMN(INDIRECT("Formular!"&amp;G267))</f>
        <v>3</v>
      </c>
      <c r="BG267" s="20" t="str">
        <f t="shared" ca="1" si="5"/>
        <v>$C$284</v>
      </c>
      <c r="BH267" s="214" t="str" cm="1">
        <f t="array" aca="1" ref="BH267" ca="1">HYPERLINK("#"&amp;CELL("Adresse",INDIRECT("Formular!"&amp;G267)),"X")</f>
        <v>X</v>
      </c>
    </row>
    <row r="268" spans="1:60" x14ac:dyDescent="0.3">
      <c r="A268" s="105"/>
      <c r="B268" s="137">
        <v>266</v>
      </c>
      <c r="C268" s="137" t="s">
        <v>41759</v>
      </c>
      <c r="D268" s="109" cm="1">
        <f t="array" aca="1" ref="D268" ca="1">ROW(INDIRECT("Formular!"&amp;G268))</f>
        <v>284</v>
      </c>
      <c r="E268" s="109" cm="1">
        <f t="array" aca="1" ref="E268" ca="1">COLUMN(INDIRECT("Formular!"&amp;G268))</f>
        <v>8</v>
      </c>
      <c r="F268" s="221" t="str" cm="1">
        <f t="array" aca="1" ref="F268" ca="1">HYPERLINK("#"&amp;CELL("Address",INDIRECT("Formular!"&amp;G268)),ADDRESS(D268,E268))</f>
        <v>$H$284</v>
      </c>
      <c r="G268" s="109" t="s">
        <v>41809</v>
      </c>
      <c r="H268" s="109"/>
      <c r="I268" s="109"/>
      <c r="J268" s="137" t="s">
        <v>41761</v>
      </c>
      <c r="K268" s="137" t="s">
        <v>34460</v>
      </c>
      <c r="L268" s="137"/>
      <c r="M268" s="137"/>
      <c r="N268" s="137" t="s">
        <v>41790</v>
      </c>
      <c r="O268" s="137" t="s">
        <v>41725</v>
      </c>
      <c r="P268" s="137"/>
      <c r="Q268" s="295" t="s">
        <v>41369</v>
      </c>
      <c r="R268" s="143"/>
      <c r="S268" s="143" t="s">
        <v>34460</v>
      </c>
      <c r="T268" s="143"/>
      <c r="U268" s="143"/>
      <c r="V268" s="143"/>
      <c r="W268" s="172" t="s">
        <v>34460</v>
      </c>
      <c r="X268" s="172"/>
      <c r="Y268" s="143"/>
      <c r="Z268" s="143"/>
      <c r="AA268" s="143"/>
      <c r="AB268" s="143"/>
      <c r="AC268" s="143"/>
      <c r="AD268" s="143"/>
      <c r="AE268" s="143"/>
      <c r="AF268" s="143"/>
      <c r="AG268" s="143"/>
      <c r="AH268" s="143"/>
      <c r="AI268" s="143"/>
      <c r="AJ268" s="143"/>
      <c r="AK268" s="143"/>
      <c r="AL268" s="143"/>
      <c r="AM268" s="143"/>
      <c r="AN268" s="143"/>
      <c r="AO268" s="143"/>
      <c r="AP268" s="143"/>
      <c r="AQ268" s="143"/>
      <c r="AR268" s="143"/>
      <c r="AS268" s="143"/>
      <c r="AT268" s="143"/>
      <c r="AU268" s="143"/>
      <c r="AV268" s="143"/>
      <c r="AW268" s="143"/>
      <c r="AX268" s="143"/>
      <c r="AY268" s="143"/>
      <c r="AZ268" s="143"/>
      <c r="BA268" s="137"/>
      <c r="BB268" s="137" t="s">
        <v>34476</v>
      </c>
      <c r="BC268" s="137"/>
      <c r="BE268" s="20" cm="1">
        <f t="array" aca="1" ref="BE268" ca="1">ROW(INDIRECT("Formular!"&amp;G268))</f>
        <v>284</v>
      </c>
      <c r="BF268" s="20" cm="1">
        <f t="array" aca="1" ref="BF268" ca="1">COLUMN(INDIRECT("Formular!"&amp;G268))</f>
        <v>8</v>
      </c>
      <c r="BG268" s="20" t="str">
        <f t="shared" ca="1" si="5"/>
        <v>$H$284</v>
      </c>
      <c r="BH268" s="214" t="str" cm="1">
        <f t="array" aca="1" ref="BH268" ca="1">HYPERLINK("#"&amp;CELL("Adresse",INDIRECT("Formular!"&amp;G268)),"X")</f>
        <v>X</v>
      </c>
    </row>
    <row r="269" spans="1:60" x14ac:dyDescent="0.3">
      <c r="A269" s="105"/>
      <c r="B269" s="137">
        <v>267</v>
      </c>
      <c r="C269" s="137" t="s">
        <v>41762</v>
      </c>
      <c r="D269" s="109" cm="1">
        <f t="array" aca="1" ref="D269" ca="1">ROW(INDIRECT("Formular!"&amp;G269))</f>
        <v>284</v>
      </c>
      <c r="E269" s="109" cm="1">
        <f t="array" aca="1" ref="E269" ca="1">COLUMN(INDIRECT("Formular!"&amp;G269))</f>
        <v>17</v>
      </c>
      <c r="F269" s="221" t="str" cm="1">
        <f t="array" aca="1" ref="F269" ca="1">HYPERLINK("#"&amp;CELL("Address",INDIRECT("Formular!"&amp;G269)),ADDRESS(D269,E269))</f>
        <v>$Q$284</v>
      </c>
      <c r="G269" s="109" t="s">
        <v>41810</v>
      </c>
      <c r="H269" s="109"/>
      <c r="I269" s="109"/>
      <c r="J269" s="137" t="s">
        <v>41764</v>
      </c>
      <c r="K269" s="137" t="s">
        <v>34460</v>
      </c>
      <c r="L269" s="137"/>
      <c r="M269" s="137"/>
      <c r="N269" s="137" t="s">
        <v>41790</v>
      </c>
      <c r="O269" s="137" t="s">
        <v>41725</v>
      </c>
      <c r="P269" s="137"/>
      <c r="Q269" s="295" t="s">
        <v>41369</v>
      </c>
      <c r="R269" s="143"/>
      <c r="S269" s="143" t="s">
        <v>34460</v>
      </c>
      <c r="T269" s="143"/>
      <c r="U269" s="143"/>
      <c r="V269" s="143"/>
      <c r="W269" s="172" t="s">
        <v>34460</v>
      </c>
      <c r="X269" s="172"/>
      <c r="Y269" s="143"/>
      <c r="Z269" s="143"/>
      <c r="AA269" s="143"/>
      <c r="AB269" s="143"/>
      <c r="AC269" s="143"/>
      <c r="AD269" s="143"/>
      <c r="AE269" s="143"/>
      <c r="AF269" s="143"/>
      <c r="AG269" s="143"/>
      <c r="AH269" s="143"/>
      <c r="AI269" s="143"/>
      <c r="AJ269" s="143"/>
      <c r="AK269" s="143"/>
      <c r="AL269" s="143"/>
      <c r="AM269" s="143"/>
      <c r="AN269" s="143"/>
      <c r="AO269" s="143"/>
      <c r="AP269" s="143"/>
      <c r="AQ269" s="143"/>
      <c r="AR269" s="143"/>
      <c r="AS269" s="143"/>
      <c r="AT269" s="143"/>
      <c r="AU269" s="143"/>
      <c r="AV269" s="143"/>
      <c r="AW269" s="143"/>
      <c r="AX269" s="143"/>
      <c r="AY269" s="143"/>
      <c r="AZ269" s="143"/>
      <c r="BA269" s="137"/>
      <c r="BB269" s="137" t="s">
        <v>34476</v>
      </c>
      <c r="BC269" s="137"/>
      <c r="BE269" s="20" cm="1">
        <f t="array" aca="1" ref="BE269" ca="1">ROW(INDIRECT("Formular!"&amp;G269))</f>
        <v>284</v>
      </c>
      <c r="BF269" s="20" cm="1">
        <f t="array" aca="1" ref="BF269" ca="1">COLUMN(INDIRECT("Formular!"&amp;G269))</f>
        <v>17</v>
      </c>
      <c r="BG269" s="20" t="str">
        <f t="shared" ca="1" si="5"/>
        <v>$Q$284</v>
      </c>
      <c r="BH269" s="214" t="str" cm="1">
        <f t="array" aca="1" ref="BH269" ca="1">HYPERLINK("#"&amp;CELL("Adresse",INDIRECT("Formular!"&amp;G269)),"X")</f>
        <v>X</v>
      </c>
    </row>
    <row r="270" spans="1:60" x14ac:dyDescent="0.3">
      <c r="A270" s="105"/>
      <c r="B270" s="137">
        <v>268</v>
      </c>
      <c r="C270" s="282" t="s">
        <v>41721</v>
      </c>
      <c r="D270" s="282" cm="1">
        <f t="array" aca="1" ref="D270" ca="1">ROW(INDIRECT("Formular!"&amp;G270))</f>
        <v>288</v>
      </c>
      <c r="E270" s="282" cm="1">
        <f t="array" aca="1" ref="E270" ca="1">COLUMN(INDIRECT("Formular!"&amp;G270))</f>
        <v>2</v>
      </c>
      <c r="F270" s="221" t="str" cm="1">
        <f t="array" aca="1" ref="F270" ca="1">HYPERLINK("#"&amp;CELL("Address",INDIRECT("Formular!"&amp;G270)),ADDRESS(D270,E270))</f>
        <v>$B$288</v>
      </c>
      <c r="G270" s="109" t="s">
        <v>41811</v>
      </c>
      <c r="H270" s="109" t="s">
        <v>41375</v>
      </c>
      <c r="I270" s="109"/>
      <c r="J270" s="137" t="s">
        <v>41812</v>
      </c>
      <c r="K270" s="137" t="s">
        <v>34460</v>
      </c>
      <c r="L270" s="137"/>
      <c r="M270" s="137"/>
      <c r="N270" s="137" t="s">
        <v>41813</v>
      </c>
      <c r="O270" s="137" t="s">
        <v>41725</v>
      </c>
      <c r="P270" s="137" t="s">
        <v>41379</v>
      </c>
      <c r="Q270" s="295" t="s">
        <v>34922</v>
      </c>
      <c r="R270" s="143" t="s">
        <v>34460</v>
      </c>
      <c r="S270" s="143" t="s">
        <v>34460</v>
      </c>
      <c r="T270" s="143" t="s">
        <v>34460</v>
      </c>
      <c r="U270" s="143" t="s">
        <v>34460</v>
      </c>
      <c r="V270" s="143" t="s">
        <v>34460</v>
      </c>
      <c r="W270" s="172" t="s">
        <v>34460</v>
      </c>
      <c r="X270" s="172"/>
      <c r="Y270" s="143" t="s">
        <v>34460</v>
      </c>
      <c r="Z270" s="143" t="s">
        <v>34460</v>
      </c>
      <c r="AA270" s="143" t="s">
        <v>34460</v>
      </c>
      <c r="AB270" s="143" t="s">
        <v>34460</v>
      </c>
      <c r="AC270" s="143" t="s">
        <v>34460</v>
      </c>
      <c r="AD270" s="143" t="s">
        <v>34460</v>
      </c>
      <c r="AE270" s="143" t="s">
        <v>34460</v>
      </c>
      <c r="AF270" s="143" t="s">
        <v>34460</v>
      </c>
      <c r="AG270" s="143" t="s">
        <v>34460</v>
      </c>
      <c r="AH270" s="143" t="s">
        <v>34460</v>
      </c>
      <c r="AI270" s="143" t="s">
        <v>34460</v>
      </c>
      <c r="AJ270" s="143" t="s">
        <v>34460</v>
      </c>
      <c r="AK270" s="143" t="s">
        <v>34460</v>
      </c>
      <c r="AL270" s="143" t="s">
        <v>34460</v>
      </c>
      <c r="AM270" s="143" t="s">
        <v>34460</v>
      </c>
      <c r="AN270" s="143" t="s">
        <v>34460</v>
      </c>
      <c r="AO270" s="143" t="s">
        <v>34460</v>
      </c>
      <c r="AP270" s="143" t="s">
        <v>34460</v>
      </c>
      <c r="AQ270" s="143" t="s">
        <v>34460</v>
      </c>
      <c r="AR270" s="143" t="s">
        <v>34460</v>
      </c>
      <c r="AS270" s="143" t="s">
        <v>34460</v>
      </c>
      <c r="AT270" s="143" t="s">
        <v>34460</v>
      </c>
      <c r="AU270" s="143" t="s">
        <v>34460</v>
      </c>
      <c r="AV270" s="143" t="s">
        <v>34460</v>
      </c>
      <c r="AW270" s="143" t="s">
        <v>34460</v>
      </c>
      <c r="AX270" s="143" t="s">
        <v>34460</v>
      </c>
      <c r="AY270" s="143" t="s">
        <v>34460</v>
      </c>
      <c r="AZ270" s="143" t="s">
        <v>34460</v>
      </c>
      <c r="BA270" s="137" t="s">
        <v>34460</v>
      </c>
      <c r="BB270" s="137" t="s">
        <v>34476</v>
      </c>
      <c r="BC270" s="137" t="s">
        <v>34460</v>
      </c>
      <c r="BE270" s="20" cm="1">
        <f t="array" aca="1" ref="BE270" ca="1">ROW(INDIRECT("Formular!"&amp;G270))</f>
        <v>288</v>
      </c>
      <c r="BF270" s="20" cm="1">
        <f t="array" aca="1" ref="BF270" ca="1">COLUMN(INDIRECT("Formular!"&amp;G270))</f>
        <v>2</v>
      </c>
      <c r="BG270" s="20" t="str">
        <f t="shared" ca="1" si="5"/>
        <v>$B$288</v>
      </c>
      <c r="BH270" s="214" t="str" cm="1">
        <f t="array" aca="1" ref="BH270" ca="1">HYPERLINK("#"&amp;CELL("Adresse",INDIRECT("Formular!"&amp;G270)),"X")</f>
        <v>X</v>
      </c>
    </row>
    <row r="271" spans="1:60" x14ac:dyDescent="0.3">
      <c r="A271" s="105"/>
      <c r="B271" s="137">
        <v>269</v>
      </c>
      <c r="C271" s="137" t="s">
        <v>41726</v>
      </c>
      <c r="D271" s="109" cm="1">
        <f t="array" aca="1" ref="D271" ca="1">ROW(INDIRECT("Formular!"&amp;G271))</f>
        <v>290</v>
      </c>
      <c r="E271" s="109" cm="1">
        <f t="array" aca="1" ref="E271" ca="1">COLUMN(INDIRECT("Formular!"&amp;G271))</f>
        <v>4</v>
      </c>
      <c r="F271" s="221" t="str" cm="1">
        <f t="array" aca="1" ref="F271" ca="1">HYPERLINK("#"&amp;CELL("Address",INDIRECT("Formular!"&amp;G271)),ADDRESS(D271,E271))</f>
        <v>$D$290</v>
      </c>
      <c r="G271" s="109" t="s">
        <v>41814</v>
      </c>
      <c r="H271" s="109"/>
      <c r="I271" s="109"/>
      <c r="J271" s="137" t="s">
        <v>41815</v>
      </c>
      <c r="K271" s="137" t="s">
        <v>34460</v>
      </c>
      <c r="L271" s="137"/>
      <c r="M271" s="137"/>
      <c r="N271" s="137" t="s">
        <v>41813</v>
      </c>
      <c r="O271" s="137" t="s">
        <v>41725</v>
      </c>
      <c r="P271" s="137" t="s">
        <v>41729</v>
      </c>
      <c r="Q271" s="295" t="s">
        <v>34922</v>
      </c>
      <c r="R271" s="143" t="s">
        <v>34460</v>
      </c>
      <c r="S271" s="143"/>
      <c r="T271" s="143" t="s">
        <v>34460</v>
      </c>
      <c r="U271" s="143" t="s">
        <v>34460</v>
      </c>
      <c r="V271" s="143" t="s">
        <v>34460</v>
      </c>
      <c r="W271" s="172" t="s">
        <v>34460</v>
      </c>
      <c r="X271" s="172"/>
      <c r="Y271" s="143" t="s">
        <v>34460</v>
      </c>
      <c r="Z271" s="143" t="s">
        <v>34460</v>
      </c>
      <c r="AA271" s="143" t="s">
        <v>34460</v>
      </c>
      <c r="AB271" s="143" t="s">
        <v>34460</v>
      </c>
      <c r="AC271" s="143" t="s">
        <v>34460</v>
      </c>
      <c r="AD271" s="143" t="s">
        <v>34460</v>
      </c>
      <c r="AE271" s="143" t="s">
        <v>34460</v>
      </c>
      <c r="AF271" s="143" t="s">
        <v>34460</v>
      </c>
      <c r="AG271" s="143" t="s">
        <v>34460</v>
      </c>
      <c r="AH271" s="143" t="s">
        <v>34460</v>
      </c>
      <c r="AI271" s="143" t="s">
        <v>34460</v>
      </c>
      <c r="AJ271" s="143" t="s">
        <v>34460</v>
      </c>
      <c r="AK271" s="143" t="s">
        <v>34460</v>
      </c>
      <c r="AL271" s="143" t="s">
        <v>34460</v>
      </c>
      <c r="AM271" s="143" t="s">
        <v>34460</v>
      </c>
      <c r="AN271" s="143" t="s">
        <v>34460</v>
      </c>
      <c r="AO271" s="143" t="s">
        <v>34460</v>
      </c>
      <c r="AP271" s="143" t="s">
        <v>34460</v>
      </c>
      <c r="AQ271" s="143" t="s">
        <v>34460</v>
      </c>
      <c r="AR271" s="143" t="s">
        <v>34460</v>
      </c>
      <c r="AS271" s="143" t="s">
        <v>34460</v>
      </c>
      <c r="AT271" s="143" t="s">
        <v>34460</v>
      </c>
      <c r="AU271" s="143" t="s">
        <v>34460</v>
      </c>
      <c r="AV271" s="143" t="s">
        <v>34460</v>
      </c>
      <c r="AW271" s="143" t="s">
        <v>34460</v>
      </c>
      <c r="AX271" s="143" t="s">
        <v>34460</v>
      </c>
      <c r="AY271" s="143" t="s">
        <v>34460</v>
      </c>
      <c r="AZ271" s="143" t="s">
        <v>34460</v>
      </c>
      <c r="BA271" s="137" t="s">
        <v>34460</v>
      </c>
      <c r="BB271" s="137" t="s">
        <v>34476</v>
      </c>
      <c r="BC271" s="137" t="s">
        <v>34460</v>
      </c>
      <c r="BE271" s="20" cm="1">
        <f t="array" aca="1" ref="BE271" ca="1">ROW(INDIRECT("Formular!"&amp;G271))</f>
        <v>290</v>
      </c>
      <c r="BF271" s="20" cm="1">
        <f t="array" aca="1" ref="BF271" ca="1">COLUMN(INDIRECT("Formular!"&amp;G271))</f>
        <v>4</v>
      </c>
      <c r="BG271" s="20" t="str">
        <f t="shared" ca="1" si="5"/>
        <v>$D$290</v>
      </c>
      <c r="BH271" s="214" t="str" cm="1">
        <f t="array" aca="1" ref="BH271" ca="1">HYPERLINK("#"&amp;CELL("Adresse",INDIRECT("Formular!"&amp;G271)),"X")</f>
        <v>X</v>
      </c>
    </row>
    <row r="272" spans="1:60" x14ac:dyDescent="0.3">
      <c r="A272" s="105"/>
      <c r="B272" s="137">
        <v>270</v>
      </c>
      <c r="C272" s="137" t="s">
        <v>41730</v>
      </c>
      <c r="D272" s="109" cm="1">
        <f t="array" aca="1" ref="D272" ca="1">ROW(INDIRECT("Formular!"&amp;G272))</f>
        <v>290</v>
      </c>
      <c r="E272" s="109" cm="1">
        <f t="array" aca="1" ref="E272" ca="1">COLUMN(INDIRECT("Formular!"&amp;G272))</f>
        <v>13</v>
      </c>
      <c r="F272" s="221" t="str" cm="1">
        <f t="array" aca="1" ref="F272" ca="1">HYPERLINK("#"&amp;CELL("Address",INDIRECT("Formular!"&amp;G272)),ADDRESS(D272,E272))</f>
        <v>$M$290</v>
      </c>
      <c r="G272" s="109" t="s">
        <v>41816</v>
      </c>
      <c r="H272" s="109"/>
      <c r="I272" s="109"/>
      <c r="J272" s="137" t="s">
        <v>41817</v>
      </c>
      <c r="K272" s="137" t="s">
        <v>34460</v>
      </c>
      <c r="L272" s="137"/>
      <c r="M272" s="137"/>
      <c r="N272" s="137" t="s">
        <v>41813</v>
      </c>
      <c r="O272" s="137" t="s">
        <v>41725</v>
      </c>
      <c r="P272" s="137" t="s">
        <v>41729</v>
      </c>
      <c r="Q272" s="295" t="s">
        <v>34922</v>
      </c>
      <c r="R272" s="143" t="s">
        <v>34460</v>
      </c>
      <c r="S272" s="143"/>
      <c r="T272" s="143" t="s">
        <v>34460</v>
      </c>
      <c r="U272" s="143" t="s">
        <v>34460</v>
      </c>
      <c r="V272" s="143" t="s">
        <v>34460</v>
      </c>
      <c r="W272" s="172" t="s">
        <v>34460</v>
      </c>
      <c r="X272" s="172"/>
      <c r="Y272" s="143" t="s">
        <v>34460</v>
      </c>
      <c r="Z272" s="143" t="s">
        <v>34460</v>
      </c>
      <c r="AA272" s="143" t="s">
        <v>34460</v>
      </c>
      <c r="AB272" s="143" t="s">
        <v>34460</v>
      </c>
      <c r="AC272" s="143" t="s">
        <v>34460</v>
      </c>
      <c r="AD272" s="143" t="s">
        <v>34460</v>
      </c>
      <c r="AE272" s="143" t="s">
        <v>34460</v>
      </c>
      <c r="AF272" s="143" t="s">
        <v>34460</v>
      </c>
      <c r="AG272" s="143" t="s">
        <v>34460</v>
      </c>
      <c r="AH272" s="143" t="s">
        <v>34460</v>
      </c>
      <c r="AI272" s="143" t="s">
        <v>34460</v>
      </c>
      <c r="AJ272" s="143" t="s">
        <v>34460</v>
      </c>
      <c r="AK272" s="143" t="s">
        <v>34460</v>
      </c>
      <c r="AL272" s="143" t="s">
        <v>34460</v>
      </c>
      <c r="AM272" s="143" t="s">
        <v>34460</v>
      </c>
      <c r="AN272" s="143" t="s">
        <v>34460</v>
      </c>
      <c r="AO272" s="143" t="s">
        <v>34460</v>
      </c>
      <c r="AP272" s="143" t="s">
        <v>34460</v>
      </c>
      <c r="AQ272" s="143" t="s">
        <v>34460</v>
      </c>
      <c r="AR272" s="143" t="s">
        <v>34460</v>
      </c>
      <c r="AS272" s="143" t="s">
        <v>34460</v>
      </c>
      <c r="AT272" s="143" t="s">
        <v>34460</v>
      </c>
      <c r="AU272" s="143" t="s">
        <v>34460</v>
      </c>
      <c r="AV272" s="143" t="s">
        <v>34460</v>
      </c>
      <c r="AW272" s="143" t="s">
        <v>34460</v>
      </c>
      <c r="AX272" s="143" t="s">
        <v>34460</v>
      </c>
      <c r="AY272" s="143" t="s">
        <v>34460</v>
      </c>
      <c r="AZ272" s="143" t="s">
        <v>34460</v>
      </c>
      <c r="BA272" s="137" t="s">
        <v>34460</v>
      </c>
      <c r="BB272" s="137" t="s">
        <v>34476</v>
      </c>
      <c r="BC272" s="137" t="s">
        <v>34460</v>
      </c>
      <c r="BE272" s="20" cm="1">
        <f t="array" aca="1" ref="BE272" ca="1">ROW(INDIRECT("Formular!"&amp;G272))</f>
        <v>290</v>
      </c>
      <c r="BF272" s="20" cm="1">
        <f t="array" aca="1" ref="BF272" ca="1">COLUMN(INDIRECT("Formular!"&amp;G272))</f>
        <v>13</v>
      </c>
      <c r="BG272" s="20" t="str">
        <f t="shared" ca="1" si="5"/>
        <v>$M$290</v>
      </c>
      <c r="BH272" s="214" t="str" cm="1">
        <f t="array" aca="1" ref="BH272" ca="1">HYPERLINK("#"&amp;CELL("Adresse",INDIRECT("Formular!"&amp;G272)),"X")</f>
        <v>X</v>
      </c>
    </row>
    <row r="273" spans="1:60" x14ac:dyDescent="0.3">
      <c r="A273" s="105"/>
      <c r="B273" s="137">
        <v>271</v>
      </c>
      <c r="C273" s="137" t="s">
        <v>62</v>
      </c>
      <c r="D273" s="109" cm="1">
        <f t="array" aca="1" ref="D273" ca="1">ROW(INDIRECT("Formular!"&amp;G273))</f>
        <v>292</v>
      </c>
      <c r="E273" s="109" cm="1">
        <f t="array" aca="1" ref="E273" ca="1">COLUMN(INDIRECT("Formular!"&amp;G273))</f>
        <v>4</v>
      </c>
      <c r="F273" s="221" t="str" cm="1">
        <f t="array" aca="1" ref="F273" ca="1">HYPERLINK("#"&amp;CELL("Address",INDIRECT("Formular!"&amp;G273)),ADDRESS(D273,E273))</f>
        <v>$D$292</v>
      </c>
      <c r="G273" s="109" t="s">
        <v>278</v>
      </c>
      <c r="H273" s="109"/>
      <c r="I273" s="109"/>
      <c r="J273" s="137" t="s">
        <v>41818</v>
      </c>
      <c r="K273" s="137" t="s">
        <v>34460</v>
      </c>
      <c r="L273" s="137"/>
      <c r="M273" s="137"/>
      <c r="N273" s="137" t="s">
        <v>41813</v>
      </c>
      <c r="O273" s="137" t="s">
        <v>41725</v>
      </c>
      <c r="P273" s="137" t="s">
        <v>41734</v>
      </c>
      <c r="Q273" s="295" t="s">
        <v>34922</v>
      </c>
      <c r="R273" s="143" t="s">
        <v>34460</v>
      </c>
      <c r="S273" s="143" t="s">
        <v>34460</v>
      </c>
      <c r="T273" s="143" t="s">
        <v>34460</v>
      </c>
      <c r="U273" s="143" t="s">
        <v>34460</v>
      </c>
      <c r="V273" s="143" t="s">
        <v>34460</v>
      </c>
      <c r="W273" s="172" t="s">
        <v>34460</v>
      </c>
      <c r="X273" s="172"/>
      <c r="Y273" s="143" t="s">
        <v>34460</v>
      </c>
      <c r="Z273" s="143" t="s">
        <v>34460</v>
      </c>
      <c r="AA273" s="143" t="s">
        <v>34460</v>
      </c>
      <c r="AB273" s="143" t="s">
        <v>34460</v>
      </c>
      <c r="AC273" s="143" t="s">
        <v>34460</v>
      </c>
      <c r="AD273" s="143" t="s">
        <v>34460</v>
      </c>
      <c r="AE273" s="143" t="s">
        <v>34460</v>
      </c>
      <c r="AF273" s="143" t="s">
        <v>34460</v>
      </c>
      <c r="AG273" s="143" t="s">
        <v>34460</v>
      </c>
      <c r="AH273" s="143" t="s">
        <v>34460</v>
      </c>
      <c r="AI273" s="143" t="s">
        <v>34460</v>
      </c>
      <c r="AJ273" s="143" t="s">
        <v>34460</v>
      </c>
      <c r="AK273" s="143" t="s">
        <v>34460</v>
      </c>
      <c r="AL273" s="143" t="s">
        <v>34460</v>
      </c>
      <c r="AM273" s="143" t="s">
        <v>34460</v>
      </c>
      <c r="AN273" s="143" t="s">
        <v>34460</v>
      </c>
      <c r="AO273" s="143" t="s">
        <v>34460</v>
      </c>
      <c r="AP273" s="143" t="s">
        <v>34460</v>
      </c>
      <c r="AQ273" s="143" t="s">
        <v>34460</v>
      </c>
      <c r="AR273" s="143" t="s">
        <v>34460</v>
      </c>
      <c r="AS273" s="143" t="s">
        <v>34460</v>
      </c>
      <c r="AT273" s="143" t="s">
        <v>34460</v>
      </c>
      <c r="AU273" s="143" t="s">
        <v>34460</v>
      </c>
      <c r="AV273" s="143" t="s">
        <v>34460</v>
      </c>
      <c r="AW273" s="143" t="s">
        <v>34460</v>
      </c>
      <c r="AX273" s="143" t="s">
        <v>34460</v>
      </c>
      <c r="AY273" s="143" t="s">
        <v>34460</v>
      </c>
      <c r="AZ273" s="143" t="s">
        <v>34460</v>
      </c>
      <c r="BA273" s="137" t="s">
        <v>34460</v>
      </c>
      <c r="BB273" s="137" t="s">
        <v>34476</v>
      </c>
      <c r="BC273" s="137" t="s">
        <v>34460</v>
      </c>
      <c r="BE273" s="20" cm="1">
        <f t="array" aca="1" ref="BE273" ca="1">ROW(INDIRECT("Formular!"&amp;G273))</f>
        <v>292</v>
      </c>
      <c r="BF273" s="20" cm="1">
        <f t="array" aca="1" ref="BF273" ca="1">COLUMN(INDIRECT("Formular!"&amp;G273))</f>
        <v>4</v>
      </c>
      <c r="BG273" s="20" t="str">
        <f t="shared" ca="1" si="5"/>
        <v>$D$292</v>
      </c>
      <c r="BH273" s="214" t="str" cm="1">
        <f t="array" aca="1" ref="BH273" ca="1">HYPERLINK("#"&amp;CELL("Adresse",INDIRECT("Formular!"&amp;G273)),"X")</f>
        <v>X</v>
      </c>
    </row>
    <row r="274" spans="1:60" x14ac:dyDescent="0.3">
      <c r="A274" s="105"/>
      <c r="B274" s="137">
        <v>272</v>
      </c>
      <c r="C274" s="137" t="s">
        <v>41735</v>
      </c>
      <c r="D274" s="109" cm="1">
        <f t="array" aca="1" ref="D274" ca="1">ROW(INDIRECT("Formular!"&amp;G274))</f>
        <v>292</v>
      </c>
      <c r="E274" s="109" cm="1">
        <f t="array" aca="1" ref="E274" ca="1">COLUMN(INDIRECT("Formular!"&amp;G274))</f>
        <v>13</v>
      </c>
      <c r="F274" s="221" t="str" cm="1">
        <f t="array" aca="1" ref="F274" ca="1">HYPERLINK("#"&amp;CELL("Address",INDIRECT("Formular!"&amp;G274)),ADDRESS(D274,E274))</f>
        <v>$M$292</v>
      </c>
      <c r="G274" s="109" t="s">
        <v>41819</v>
      </c>
      <c r="H274" s="109"/>
      <c r="I274" s="109"/>
      <c r="J274" s="137" t="s">
        <v>41820</v>
      </c>
      <c r="K274" s="137" t="s">
        <v>34460</v>
      </c>
      <c r="L274" s="137"/>
      <c r="M274" s="137"/>
      <c r="N274" s="137" t="s">
        <v>41813</v>
      </c>
      <c r="O274" s="137" t="s">
        <v>41725</v>
      </c>
      <c r="P274" s="137"/>
      <c r="Q274" s="295" t="s">
        <v>34922</v>
      </c>
      <c r="R274" s="143" t="s">
        <v>34460</v>
      </c>
      <c r="S274" s="143" t="s">
        <v>34460</v>
      </c>
      <c r="T274" s="143" t="s">
        <v>34460</v>
      </c>
      <c r="U274" s="143" t="s">
        <v>34460</v>
      </c>
      <c r="V274" s="143" t="s">
        <v>34460</v>
      </c>
      <c r="W274" s="172" t="s">
        <v>34460</v>
      </c>
      <c r="X274" s="172"/>
      <c r="Y274" s="143" t="s">
        <v>34460</v>
      </c>
      <c r="Z274" s="143" t="s">
        <v>34460</v>
      </c>
      <c r="AA274" s="143" t="s">
        <v>34460</v>
      </c>
      <c r="AB274" s="143" t="s">
        <v>34460</v>
      </c>
      <c r="AC274" s="143" t="s">
        <v>34460</v>
      </c>
      <c r="AD274" s="143" t="s">
        <v>34460</v>
      </c>
      <c r="AE274" s="143" t="s">
        <v>34460</v>
      </c>
      <c r="AF274" s="143" t="s">
        <v>34460</v>
      </c>
      <c r="AG274" s="143" t="s">
        <v>34460</v>
      </c>
      <c r="AH274" s="143" t="s">
        <v>34460</v>
      </c>
      <c r="AI274" s="143" t="s">
        <v>34460</v>
      </c>
      <c r="AJ274" s="143" t="s">
        <v>34460</v>
      </c>
      <c r="AK274" s="143" t="s">
        <v>34460</v>
      </c>
      <c r="AL274" s="143" t="s">
        <v>34460</v>
      </c>
      <c r="AM274" s="143" t="s">
        <v>34460</v>
      </c>
      <c r="AN274" s="143" t="s">
        <v>34460</v>
      </c>
      <c r="AO274" s="143" t="s">
        <v>34460</v>
      </c>
      <c r="AP274" s="143" t="s">
        <v>34460</v>
      </c>
      <c r="AQ274" s="143" t="s">
        <v>34460</v>
      </c>
      <c r="AR274" s="143" t="s">
        <v>34460</v>
      </c>
      <c r="AS274" s="143" t="s">
        <v>34460</v>
      </c>
      <c r="AT274" s="143" t="s">
        <v>34460</v>
      </c>
      <c r="AU274" s="143" t="s">
        <v>34460</v>
      </c>
      <c r="AV274" s="143" t="s">
        <v>34460</v>
      </c>
      <c r="AW274" s="143" t="s">
        <v>34460</v>
      </c>
      <c r="AX274" s="143" t="s">
        <v>34460</v>
      </c>
      <c r="AY274" s="143" t="s">
        <v>34460</v>
      </c>
      <c r="AZ274" s="143" t="s">
        <v>34460</v>
      </c>
      <c r="BA274" s="137" t="s">
        <v>34460</v>
      </c>
      <c r="BB274" s="137" t="s">
        <v>34476</v>
      </c>
      <c r="BC274" s="137" t="s">
        <v>34460</v>
      </c>
      <c r="BE274" s="20" cm="1">
        <f t="array" aca="1" ref="BE274" ca="1">ROW(INDIRECT("Formular!"&amp;G274))</f>
        <v>292</v>
      </c>
      <c r="BF274" s="20" cm="1">
        <f t="array" aca="1" ref="BF274" ca="1">COLUMN(INDIRECT("Formular!"&amp;G274))</f>
        <v>13</v>
      </c>
      <c r="BG274" s="20" t="str">
        <f t="shared" ca="1" si="5"/>
        <v>$M$292</v>
      </c>
      <c r="BH274" s="214" t="str" cm="1">
        <f t="array" aca="1" ref="BH274" ca="1">HYPERLINK("#"&amp;CELL("Adresse",INDIRECT("Formular!"&amp;G274)),"X")</f>
        <v>X</v>
      </c>
    </row>
    <row r="275" spans="1:60" x14ac:dyDescent="0.3">
      <c r="A275" s="105"/>
      <c r="B275" s="137">
        <v>273</v>
      </c>
      <c r="C275" s="137" t="s">
        <v>41737</v>
      </c>
      <c r="D275" s="109" cm="1">
        <f t="array" aca="1" ref="D275" ca="1">ROW(INDIRECT("Formular!"&amp;G275))</f>
        <v>294</v>
      </c>
      <c r="E275" s="109" cm="1">
        <f t="array" aca="1" ref="E275" ca="1">COLUMN(INDIRECT("Formular!"&amp;G275))</f>
        <v>5</v>
      </c>
      <c r="F275" s="221" t="str" cm="1">
        <f t="array" aca="1" ref="F275" ca="1">HYPERLINK("#"&amp;CELL("Address",INDIRECT("Formular!"&amp;G275)),ADDRESS(D275,E275))</f>
        <v>$E$294</v>
      </c>
      <c r="G275" s="109" t="s">
        <v>277</v>
      </c>
      <c r="H275" s="109"/>
      <c r="I275" s="109"/>
      <c r="J275" s="137" t="s">
        <v>41821</v>
      </c>
      <c r="K275" s="137" t="s">
        <v>34460</v>
      </c>
      <c r="L275" s="137"/>
      <c r="M275" s="137"/>
      <c r="N275" s="137" t="s">
        <v>41813</v>
      </c>
      <c r="O275" s="137" t="s">
        <v>41725</v>
      </c>
      <c r="P275" s="137"/>
      <c r="Q275" s="295" t="s">
        <v>34922</v>
      </c>
      <c r="R275" s="143" t="s">
        <v>34460</v>
      </c>
      <c r="S275" s="143" t="s">
        <v>34460</v>
      </c>
      <c r="T275" s="143" t="s">
        <v>34460</v>
      </c>
      <c r="U275" s="143" t="s">
        <v>34460</v>
      </c>
      <c r="V275" s="143" t="s">
        <v>34460</v>
      </c>
      <c r="W275" s="172" t="s">
        <v>34460</v>
      </c>
      <c r="X275" s="172" t="s">
        <v>34460</v>
      </c>
      <c r="Y275" s="143" t="s">
        <v>34460</v>
      </c>
      <c r="Z275" s="143" t="s">
        <v>34460</v>
      </c>
      <c r="AA275" s="143" t="s">
        <v>34460</v>
      </c>
      <c r="AB275" s="143" t="s">
        <v>34460</v>
      </c>
      <c r="AC275" s="143" t="s">
        <v>34460</v>
      </c>
      <c r="AD275" s="143" t="s">
        <v>34460</v>
      </c>
      <c r="AE275" s="143" t="s">
        <v>34460</v>
      </c>
      <c r="AF275" s="143" t="s">
        <v>34460</v>
      </c>
      <c r="AG275" s="143" t="s">
        <v>34460</v>
      </c>
      <c r="AH275" s="143" t="s">
        <v>34460</v>
      </c>
      <c r="AI275" s="143" t="s">
        <v>34460</v>
      </c>
      <c r="AJ275" s="143" t="s">
        <v>34460</v>
      </c>
      <c r="AK275" s="143" t="s">
        <v>34460</v>
      </c>
      <c r="AL275" s="143" t="s">
        <v>34460</v>
      </c>
      <c r="AM275" s="143" t="s">
        <v>34460</v>
      </c>
      <c r="AN275" s="143" t="s">
        <v>34460</v>
      </c>
      <c r="AO275" s="143" t="s">
        <v>34460</v>
      </c>
      <c r="AP275" s="143" t="s">
        <v>34460</v>
      </c>
      <c r="AQ275" s="143" t="s">
        <v>34460</v>
      </c>
      <c r="AR275" s="143" t="s">
        <v>34460</v>
      </c>
      <c r="AS275" s="143"/>
      <c r="AT275" s="143" t="s">
        <v>34460</v>
      </c>
      <c r="AU275" s="143" t="s">
        <v>34460</v>
      </c>
      <c r="AV275" s="143" t="s">
        <v>34460</v>
      </c>
      <c r="AW275" s="143" t="s">
        <v>34460</v>
      </c>
      <c r="AX275" s="143" t="s">
        <v>34460</v>
      </c>
      <c r="AY275" s="143"/>
      <c r="AZ275" s="143" t="s">
        <v>34460</v>
      </c>
      <c r="BA275" s="137" t="s">
        <v>34460</v>
      </c>
      <c r="BB275" s="137" t="s">
        <v>34460</v>
      </c>
      <c r="BC275" s="137" t="s">
        <v>34460</v>
      </c>
      <c r="BE275" s="20" cm="1">
        <f t="array" aca="1" ref="BE275" ca="1">ROW(INDIRECT("Formular!"&amp;G275))</f>
        <v>294</v>
      </c>
      <c r="BF275" s="20" cm="1">
        <f t="array" aca="1" ref="BF275" ca="1">COLUMN(INDIRECT("Formular!"&amp;G275))</f>
        <v>5</v>
      </c>
      <c r="BG275" s="20" t="str">
        <f t="shared" ca="1" si="5"/>
        <v>$E$294</v>
      </c>
      <c r="BH275" s="214" t="str" cm="1">
        <f t="array" aca="1" ref="BH275" ca="1">HYPERLINK("#"&amp;CELL("Adresse",INDIRECT("Formular!"&amp;G275)),"X")</f>
        <v>X</v>
      </c>
    </row>
    <row r="276" spans="1:60" x14ac:dyDescent="0.3">
      <c r="A276" s="105"/>
      <c r="B276" s="137">
        <v>274</v>
      </c>
      <c r="C276" s="137" t="s">
        <v>41739</v>
      </c>
      <c r="D276" s="109" cm="1">
        <f t="array" aca="1" ref="D276" ca="1">ROW(INDIRECT("Formular!"&amp;G276))</f>
        <v>294</v>
      </c>
      <c r="E276" s="109" cm="1">
        <f t="array" aca="1" ref="E276" ca="1">COLUMN(INDIRECT("Formular!"&amp;G276))</f>
        <v>13</v>
      </c>
      <c r="F276" s="221" t="str" cm="1">
        <f t="array" aca="1" ref="F276" ca="1">HYPERLINK("#"&amp;CELL("Address",INDIRECT("Formular!"&amp;G276)),ADDRESS(D276,E276))</f>
        <v>$M$294</v>
      </c>
      <c r="G276" s="109" t="s">
        <v>276</v>
      </c>
      <c r="H276" s="109"/>
      <c r="I276" s="109"/>
      <c r="J276" s="137" t="s">
        <v>41822</v>
      </c>
      <c r="K276" s="137" t="s">
        <v>34460</v>
      </c>
      <c r="L276" s="137"/>
      <c r="M276" s="137"/>
      <c r="N276" s="137" t="s">
        <v>41813</v>
      </c>
      <c r="O276" s="137" t="s">
        <v>41725</v>
      </c>
      <c r="P276" s="137"/>
      <c r="Q276" s="295" t="s">
        <v>34922</v>
      </c>
      <c r="R276" s="143" t="s">
        <v>34460</v>
      </c>
      <c r="S276" s="143" t="s">
        <v>34460</v>
      </c>
      <c r="T276" s="143" t="s">
        <v>34460</v>
      </c>
      <c r="U276" s="143" t="s">
        <v>34460</v>
      </c>
      <c r="V276" s="143" t="s">
        <v>34460</v>
      </c>
      <c r="W276" s="172" t="s">
        <v>34460</v>
      </c>
      <c r="X276" s="172" t="s">
        <v>34460</v>
      </c>
      <c r="Y276" s="143" t="s">
        <v>34460</v>
      </c>
      <c r="Z276" s="143" t="s">
        <v>34460</v>
      </c>
      <c r="AA276" s="143" t="s">
        <v>34460</v>
      </c>
      <c r="AB276" s="143" t="s">
        <v>34460</v>
      </c>
      <c r="AC276" s="143" t="s">
        <v>34460</v>
      </c>
      <c r="AD276" s="143" t="s">
        <v>34460</v>
      </c>
      <c r="AE276" s="143" t="s">
        <v>34460</v>
      </c>
      <c r="AF276" s="143" t="s">
        <v>34460</v>
      </c>
      <c r="AG276" s="143" t="s">
        <v>34460</v>
      </c>
      <c r="AH276" s="143" t="s">
        <v>34460</v>
      </c>
      <c r="AI276" s="143" t="s">
        <v>34460</v>
      </c>
      <c r="AJ276" s="143" t="s">
        <v>34460</v>
      </c>
      <c r="AK276" s="143" t="s">
        <v>34460</v>
      </c>
      <c r="AL276" s="143" t="s">
        <v>34460</v>
      </c>
      <c r="AM276" s="143" t="s">
        <v>34460</v>
      </c>
      <c r="AN276" s="143" t="s">
        <v>34460</v>
      </c>
      <c r="AO276" s="143" t="s">
        <v>34460</v>
      </c>
      <c r="AP276" s="143" t="s">
        <v>34460</v>
      </c>
      <c r="AQ276" s="143" t="s">
        <v>34460</v>
      </c>
      <c r="AR276" s="143" t="s">
        <v>34460</v>
      </c>
      <c r="AS276" s="143"/>
      <c r="AT276" s="143" t="s">
        <v>34460</v>
      </c>
      <c r="AU276" s="143" t="s">
        <v>34460</v>
      </c>
      <c r="AV276" s="143" t="s">
        <v>34460</v>
      </c>
      <c r="AW276" s="143" t="s">
        <v>34460</v>
      </c>
      <c r="AX276" s="143" t="s">
        <v>34460</v>
      </c>
      <c r="AY276" s="143"/>
      <c r="AZ276" s="143" t="s">
        <v>34460</v>
      </c>
      <c r="BA276" s="137" t="s">
        <v>34460</v>
      </c>
      <c r="BB276" s="137" t="s">
        <v>34460</v>
      </c>
      <c r="BC276" s="137" t="s">
        <v>34460</v>
      </c>
      <c r="BE276" s="20" cm="1">
        <f t="array" aca="1" ref="BE276" ca="1">ROW(INDIRECT("Formular!"&amp;G276))</f>
        <v>294</v>
      </c>
      <c r="BF276" s="20" cm="1">
        <f t="array" aca="1" ref="BF276" ca="1">COLUMN(INDIRECT("Formular!"&amp;G276))</f>
        <v>13</v>
      </c>
      <c r="BG276" s="20" t="str">
        <f t="shared" ca="1" si="5"/>
        <v>$M$294</v>
      </c>
      <c r="BH276" s="220" t="str" cm="1">
        <f t="array" aca="1" ref="BH276" ca="1">HYPERLINK("#"&amp;CELL("Adresse",INDIRECT("Formular!"&amp;G276)),"X")</f>
        <v>X</v>
      </c>
    </row>
    <row r="277" spans="1:60" x14ac:dyDescent="0.3">
      <c r="A277" s="105"/>
      <c r="B277" s="137">
        <v>275</v>
      </c>
      <c r="C277" s="137" t="s">
        <v>41741</v>
      </c>
      <c r="D277" s="109" cm="1">
        <f t="array" aca="1" ref="D277" ca="1">ROW(INDIRECT("Formular!"&amp;G277))</f>
        <v>296</v>
      </c>
      <c r="E277" s="109" cm="1">
        <f t="array" aca="1" ref="E277" ca="1">COLUMN(INDIRECT("Formular!"&amp;G277))</f>
        <v>5</v>
      </c>
      <c r="F277" s="221" t="str" cm="1">
        <f t="array" aca="1" ref="F277" ca="1">HYPERLINK("#"&amp;CELL("Address",INDIRECT("Formular!"&amp;G277)),ADDRESS(D277,E277))</f>
        <v>$E$296</v>
      </c>
      <c r="G277" s="109" t="s">
        <v>34282</v>
      </c>
      <c r="H277" s="109"/>
      <c r="I277" s="235" t="s">
        <v>41742</v>
      </c>
      <c r="J277" s="137" t="s">
        <v>41823</v>
      </c>
      <c r="K277" s="137" t="s">
        <v>34460</v>
      </c>
      <c r="L277" s="137"/>
      <c r="M277" s="137"/>
      <c r="N277" s="137" t="s">
        <v>41813</v>
      </c>
      <c r="O277" s="137" t="s">
        <v>41725</v>
      </c>
      <c r="P277" s="137"/>
      <c r="Q277" s="295" t="s">
        <v>34922</v>
      </c>
      <c r="R277" s="143" t="s">
        <v>34460</v>
      </c>
      <c r="S277" s="143" t="s">
        <v>34460</v>
      </c>
      <c r="T277" s="143" t="s">
        <v>34460</v>
      </c>
      <c r="U277" s="143" t="s">
        <v>34460</v>
      </c>
      <c r="V277" s="143" t="s">
        <v>34460</v>
      </c>
      <c r="W277" s="172" t="s">
        <v>34460</v>
      </c>
      <c r="X277" s="172"/>
      <c r="Y277" s="143" t="s">
        <v>34460</v>
      </c>
      <c r="Z277" s="143" t="s">
        <v>34460</v>
      </c>
      <c r="AA277" s="143" t="s">
        <v>34460</v>
      </c>
      <c r="AB277" s="143" t="s">
        <v>34460</v>
      </c>
      <c r="AC277" s="143" t="s">
        <v>34460</v>
      </c>
      <c r="AD277" s="143" t="s">
        <v>34460</v>
      </c>
      <c r="AE277" s="143" t="s">
        <v>34460</v>
      </c>
      <c r="AF277" s="143" t="s">
        <v>34460</v>
      </c>
      <c r="AG277" s="143" t="s">
        <v>34460</v>
      </c>
      <c r="AH277" s="143" t="s">
        <v>34460</v>
      </c>
      <c r="AI277" s="143" t="s">
        <v>34460</v>
      </c>
      <c r="AJ277" s="143" t="s">
        <v>34460</v>
      </c>
      <c r="AK277" s="143" t="s">
        <v>34460</v>
      </c>
      <c r="AL277" s="143" t="s">
        <v>34460</v>
      </c>
      <c r="AM277" s="143" t="s">
        <v>34460</v>
      </c>
      <c r="AN277" s="143" t="s">
        <v>34460</v>
      </c>
      <c r="AO277" s="143" t="s">
        <v>34460</v>
      </c>
      <c r="AP277" s="143" t="s">
        <v>34460</v>
      </c>
      <c r="AQ277" s="143" t="s">
        <v>34460</v>
      </c>
      <c r="AR277" s="143" t="s">
        <v>34460</v>
      </c>
      <c r="AS277" s="143" t="s">
        <v>34460</v>
      </c>
      <c r="AT277" s="143" t="s">
        <v>34460</v>
      </c>
      <c r="AU277" s="143" t="s">
        <v>34460</v>
      </c>
      <c r="AV277" s="143" t="s">
        <v>34460</v>
      </c>
      <c r="AW277" s="143" t="s">
        <v>34460</v>
      </c>
      <c r="AX277" s="143" t="s">
        <v>34460</v>
      </c>
      <c r="AY277" s="143" t="s">
        <v>34460</v>
      </c>
      <c r="AZ277" s="143" t="s">
        <v>34460</v>
      </c>
      <c r="BA277" s="137" t="s">
        <v>34460</v>
      </c>
      <c r="BB277" s="137" t="s">
        <v>34476</v>
      </c>
      <c r="BC277" s="137" t="s">
        <v>34460</v>
      </c>
      <c r="BE277" s="20" cm="1">
        <f t="array" aca="1" ref="BE277" ca="1">ROW(INDIRECT("Formular!"&amp;G277))</f>
        <v>296</v>
      </c>
      <c r="BF277" s="20" cm="1">
        <f t="array" aca="1" ref="BF277" ca="1">COLUMN(INDIRECT("Formular!"&amp;G277))</f>
        <v>5</v>
      </c>
      <c r="BG277" s="20" t="str">
        <f t="shared" ca="1" si="5"/>
        <v>$E$296</v>
      </c>
      <c r="BH277" s="214" t="str" cm="1">
        <f t="array" aca="1" ref="BH277" ca="1">HYPERLINK("#"&amp;CELL("Adresse",INDIRECT("Formular!"&amp;G277)),"X")</f>
        <v>X</v>
      </c>
    </row>
    <row r="278" spans="1:60" x14ac:dyDescent="0.3">
      <c r="A278" s="105"/>
      <c r="B278" s="137">
        <v>276</v>
      </c>
      <c r="C278" s="137" t="s">
        <v>41744</v>
      </c>
      <c r="D278" s="109" cm="1">
        <f t="array" aca="1" ref="D278" ca="1">ROW(INDIRECT("Formular!"&amp;G278))</f>
        <v>296</v>
      </c>
      <c r="E278" s="109" cm="1">
        <f t="array" aca="1" ref="E278" ca="1">COLUMN(INDIRECT("Formular!"&amp;G278))</f>
        <v>13</v>
      </c>
      <c r="F278" s="221" t="str" cm="1">
        <f t="array" aca="1" ref="F278" ca="1">HYPERLINK("#"&amp;CELL("Address",INDIRECT("Formular!"&amp;G278)),ADDRESS(D278,E278))</f>
        <v>$M$296</v>
      </c>
      <c r="G278" s="109" t="s">
        <v>41824</v>
      </c>
      <c r="H278" s="109"/>
      <c r="I278" s="235" t="s">
        <v>41405</v>
      </c>
      <c r="J278" s="137" t="s">
        <v>41825</v>
      </c>
      <c r="K278" s="137" t="s">
        <v>34460</v>
      </c>
      <c r="L278" s="137"/>
      <c r="M278" s="137"/>
      <c r="N278" s="137" t="s">
        <v>41813</v>
      </c>
      <c r="O278" s="137" t="s">
        <v>41725</v>
      </c>
      <c r="P278" s="137" t="s">
        <v>41746</v>
      </c>
      <c r="Q278" s="295" t="s">
        <v>34922</v>
      </c>
      <c r="R278" s="143" t="s">
        <v>34460</v>
      </c>
      <c r="S278" s="143" t="s">
        <v>34460</v>
      </c>
      <c r="T278" s="143" t="s">
        <v>34460</v>
      </c>
      <c r="U278" s="143" t="s">
        <v>34460</v>
      </c>
      <c r="V278" s="143" t="s">
        <v>34460</v>
      </c>
      <c r="W278" s="172" t="s">
        <v>34460</v>
      </c>
      <c r="X278" s="172"/>
      <c r="Y278" s="143" t="s">
        <v>34460</v>
      </c>
      <c r="Z278" s="143" t="s">
        <v>34460</v>
      </c>
      <c r="AA278" s="143" t="s">
        <v>34460</v>
      </c>
      <c r="AB278" s="143" t="s">
        <v>34460</v>
      </c>
      <c r="AC278" s="143" t="s">
        <v>34460</v>
      </c>
      <c r="AD278" s="143" t="s">
        <v>34460</v>
      </c>
      <c r="AE278" s="143" t="s">
        <v>34460</v>
      </c>
      <c r="AF278" s="143" t="s">
        <v>34460</v>
      </c>
      <c r="AG278" s="143" t="s">
        <v>34460</v>
      </c>
      <c r="AH278" s="143" t="s">
        <v>34460</v>
      </c>
      <c r="AI278" s="143" t="s">
        <v>34460</v>
      </c>
      <c r="AJ278" s="143" t="s">
        <v>34460</v>
      </c>
      <c r="AK278" s="143" t="s">
        <v>34460</v>
      </c>
      <c r="AL278" s="143" t="s">
        <v>34460</v>
      </c>
      <c r="AM278" s="143" t="s">
        <v>34460</v>
      </c>
      <c r="AN278" s="143" t="s">
        <v>34460</v>
      </c>
      <c r="AO278" s="143" t="s">
        <v>34460</v>
      </c>
      <c r="AP278" s="143" t="s">
        <v>34460</v>
      </c>
      <c r="AQ278" s="143" t="s">
        <v>34460</v>
      </c>
      <c r="AR278" s="143" t="s">
        <v>34460</v>
      </c>
      <c r="AS278" s="143" t="s">
        <v>34460</v>
      </c>
      <c r="AT278" s="143" t="s">
        <v>34460</v>
      </c>
      <c r="AU278" s="143" t="s">
        <v>34460</v>
      </c>
      <c r="AV278" s="143" t="s">
        <v>34460</v>
      </c>
      <c r="AW278" s="143" t="s">
        <v>34460</v>
      </c>
      <c r="AX278" s="143" t="s">
        <v>34460</v>
      </c>
      <c r="AY278" s="143" t="s">
        <v>34460</v>
      </c>
      <c r="AZ278" s="143" t="s">
        <v>34460</v>
      </c>
      <c r="BA278" s="137" t="s">
        <v>34460</v>
      </c>
      <c r="BB278" s="137" t="s">
        <v>34476</v>
      </c>
      <c r="BC278" s="137" t="s">
        <v>34460</v>
      </c>
      <c r="BE278" s="20" cm="1">
        <f t="array" aca="1" ref="BE278" ca="1">ROW(INDIRECT("Formular!"&amp;G278))</f>
        <v>296</v>
      </c>
      <c r="BF278" s="20" cm="1">
        <f t="array" aca="1" ref="BF278" ca="1">COLUMN(INDIRECT("Formular!"&amp;G278))</f>
        <v>13</v>
      </c>
      <c r="BG278" s="20" t="str">
        <f t="shared" ca="1" si="5"/>
        <v>$M$296</v>
      </c>
      <c r="BH278" s="214" t="str" cm="1">
        <f t="array" aca="1" ref="BH278" ca="1">HYPERLINK("#"&amp;CELL("Adresse",INDIRECT("Formular!"&amp;G278)),"X")</f>
        <v>X</v>
      </c>
    </row>
    <row r="279" spans="1:60" x14ac:dyDescent="0.3">
      <c r="A279" s="105"/>
      <c r="B279" s="137">
        <v>277</v>
      </c>
      <c r="C279" s="137" t="s">
        <v>41747</v>
      </c>
      <c r="D279" s="109" cm="1">
        <f t="array" aca="1" ref="D279" ca="1">ROW(INDIRECT("Formular!"&amp;G279))</f>
        <v>298</v>
      </c>
      <c r="E279" s="109" cm="1">
        <f t="array" aca="1" ref="E279" ca="1">COLUMN(INDIRECT("Formular!"&amp;G279))</f>
        <v>5</v>
      </c>
      <c r="F279" s="221" t="str" cm="1">
        <f t="array" aca="1" ref="F279" ca="1">HYPERLINK("#"&amp;CELL("Address",INDIRECT("Formular!"&amp;G279)),ADDRESS(D279,E279))</f>
        <v>$E$298</v>
      </c>
      <c r="G279" s="109" t="s">
        <v>41826</v>
      </c>
      <c r="H279" s="109"/>
      <c r="I279" s="109"/>
      <c r="J279" s="137" t="s">
        <v>41827</v>
      </c>
      <c r="K279" s="137" t="s">
        <v>34460</v>
      </c>
      <c r="L279" s="137"/>
      <c r="M279" s="137"/>
      <c r="N279" s="137" t="s">
        <v>41813</v>
      </c>
      <c r="O279" s="137" t="s">
        <v>41725</v>
      </c>
      <c r="P279" s="137"/>
      <c r="Q279" s="295" t="s">
        <v>38049</v>
      </c>
      <c r="R279" s="143" t="s">
        <v>34460</v>
      </c>
      <c r="S279" s="143" t="s">
        <v>34460</v>
      </c>
      <c r="T279" s="143"/>
      <c r="U279" s="143"/>
      <c r="V279" s="143"/>
      <c r="W279" s="172" t="s">
        <v>34460</v>
      </c>
      <c r="X279" s="172" t="s">
        <v>34460</v>
      </c>
      <c r="Y279" s="143"/>
      <c r="Z279" s="143" t="s">
        <v>34460</v>
      </c>
      <c r="AA279" s="143"/>
      <c r="AB279" s="143"/>
      <c r="AC279" s="143" t="s">
        <v>34460</v>
      </c>
      <c r="AD279" s="143"/>
      <c r="AE279" s="143"/>
      <c r="AF279" s="143"/>
      <c r="AG279" s="143"/>
      <c r="AH279" s="143"/>
      <c r="AI279" s="143"/>
      <c r="AJ279" s="143"/>
      <c r="AK279" s="143"/>
      <c r="AL279" s="143"/>
      <c r="AM279" s="143" t="s">
        <v>34460</v>
      </c>
      <c r="AN279" s="143"/>
      <c r="AO279" s="143"/>
      <c r="AP279" s="143"/>
      <c r="AQ279" s="143"/>
      <c r="AR279" s="143"/>
      <c r="AS279" s="143"/>
      <c r="AT279" s="143"/>
      <c r="AU279" s="143" t="s">
        <v>34460</v>
      </c>
      <c r="AV279" s="143"/>
      <c r="AW279" s="143"/>
      <c r="AX279" s="143"/>
      <c r="AY279" s="143"/>
      <c r="AZ279" s="143"/>
      <c r="BA279" s="137" t="s">
        <v>34460</v>
      </c>
      <c r="BB279" s="137" t="s">
        <v>34460</v>
      </c>
      <c r="BC279" s="137" t="s">
        <v>34460</v>
      </c>
      <c r="BE279" s="20" cm="1">
        <f t="array" aca="1" ref="BE279" ca="1">ROW(INDIRECT("Formular!"&amp;G279))</f>
        <v>298</v>
      </c>
      <c r="BF279" s="20" cm="1">
        <f t="array" aca="1" ref="BF279" ca="1">COLUMN(INDIRECT("Formular!"&amp;G279))</f>
        <v>5</v>
      </c>
      <c r="BG279" s="20" t="str">
        <f t="shared" ca="1" si="5"/>
        <v>$E$298</v>
      </c>
      <c r="BH279" s="214" t="str" cm="1">
        <f t="array" aca="1" ref="BH279" ca="1">HYPERLINK("#"&amp;CELL("Adresse",INDIRECT("Formular!"&amp;G279)),"X")</f>
        <v>X</v>
      </c>
    </row>
    <row r="280" spans="1:60" x14ac:dyDescent="0.3">
      <c r="A280" s="105"/>
      <c r="B280" s="137">
        <v>278</v>
      </c>
      <c r="C280" s="137" t="s">
        <v>41750</v>
      </c>
      <c r="D280" s="109" cm="1">
        <f t="array" aca="1" ref="D280" ca="1">ROW(INDIRECT("Formular!"&amp;G280))</f>
        <v>298</v>
      </c>
      <c r="E280" s="109" cm="1">
        <f t="array" aca="1" ref="E280" ca="1">COLUMN(INDIRECT("Formular!"&amp;G280))</f>
        <v>13</v>
      </c>
      <c r="F280" s="221" t="str" cm="1">
        <f t="array" aca="1" ref="F280" ca="1">HYPERLINK("#"&amp;CELL("Address",INDIRECT("Formular!"&amp;G280)),ADDRESS(D280,E280))</f>
        <v>$M$298</v>
      </c>
      <c r="G280" s="109" t="s">
        <v>41828</v>
      </c>
      <c r="H280" s="109"/>
      <c r="I280" s="109"/>
      <c r="J280" s="137" t="s">
        <v>41829</v>
      </c>
      <c r="K280" s="137" t="s">
        <v>34460</v>
      </c>
      <c r="L280" s="137"/>
      <c r="M280" s="137"/>
      <c r="N280" s="137" t="s">
        <v>41813</v>
      </c>
      <c r="O280" s="137" t="s">
        <v>41725</v>
      </c>
      <c r="P280" s="137"/>
      <c r="Q280" s="295" t="s">
        <v>38049</v>
      </c>
      <c r="R280" s="143" t="s">
        <v>34460</v>
      </c>
      <c r="S280" s="143" t="s">
        <v>34460</v>
      </c>
      <c r="T280" s="143"/>
      <c r="U280" s="143"/>
      <c r="V280" s="143"/>
      <c r="W280" s="172" t="s">
        <v>34460</v>
      </c>
      <c r="X280" s="172"/>
      <c r="Y280" s="143"/>
      <c r="Z280" s="143"/>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t="s">
        <v>34460</v>
      </c>
      <c r="AX280" s="143"/>
      <c r="AY280" s="143"/>
      <c r="AZ280" s="143"/>
      <c r="BA280" s="137" t="s">
        <v>34460</v>
      </c>
      <c r="BB280" s="137" t="s">
        <v>34476</v>
      </c>
      <c r="BC280" s="137"/>
      <c r="BE280" s="20" cm="1">
        <f t="array" aca="1" ref="BE280" ca="1">ROW(INDIRECT("Formular!"&amp;G280))</f>
        <v>298</v>
      </c>
      <c r="BF280" s="20" cm="1">
        <f t="array" aca="1" ref="BF280" ca="1">COLUMN(INDIRECT("Formular!"&amp;G280))</f>
        <v>13</v>
      </c>
      <c r="BG280" s="20" t="str">
        <f t="shared" ca="1" si="5"/>
        <v>$M$298</v>
      </c>
      <c r="BH280" s="214" t="str" cm="1">
        <f t="array" aca="1" ref="BH280" ca="1">HYPERLINK("#"&amp;CELL("Adresse",INDIRECT("Formular!"&amp;G280)),"X")</f>
        <v>X</v>
      </c>
    </row>
    <row r="281" spans="1:60" x14ac:dyDescent="0.3">
      <c r="A281" s="105"/>
      <c r="B281" s="137">
        <v>279</v>
      </c>
      <c r="C281" s="109" t="s">
        <v>41753</v>
      </c>
      <c r="D281" s="109" cm="1">
        <f t="array" aca="1" ref="D281" ca="1">ROW(INDIRECT("Formular!"&amp;G281))</f>
        <v>300</v>
      </c>
      <c r="E281" s="109" cm="1">
        <f t="array" aca="1" ref="E281" ca="1">COLUMN(INDIRECT("Formular!"&amp;G281))</f>
        <v>2</v>
      </c>
      <c r="F281" s="221" t="str" cm="1">
        <f t="array" aca="1" ref="F281" ca="1">HYPERLINK("#"&amp;CELL("Address",INDIRECT("Formular!"&amp;G281)),ADDRESS(D281,E281))</f>
        <v>$B$300</v>
      </c>
      <c r="G281" s="109" t="s">
        <v>41830</v>
      </c>
      <c r="H281" s="109" t="s">
        <v>41466</v>
      </c>
      <c r="I281" s="109"/>
      <c r="J281" s="137" t="s">
        <v>41755</v>
      </c>
      <c r="K281" s="137" t="s">
        <v>34460</v>
      </c>
      <c r="L281" s="137"/>
      <c r="M281" s="137"/>
      <c r="N281" s="137" t="s">
        <v>41813</v>
      </c>
      <c r="O281" s="137" t="s">
        <v>41725</v>
      </c>
      <c r="P281" s="137"/>
      <c r="Q281" s="295" t="s">
        <v>41369</v>
      </c>
      <c r="R281" s="143"/>
      <c r="S281" s="143" t="s">
        <v>34460</v>
      </c>
      <c r="T281" s="143"/>
      <c r="U281" s="143"/>
      <c r="V281" s="143"/>
      <c r="W281" s="172" t="s">
        <v>34460</v>
      </c>
      <c r="X281" s="172"/>
      <c r="Y281" s="143"/>
      <c r="Z281" s="143"/>
      <c r="AA281" s="143"/>
      <c r="AB281" s="143"/>
      <c r="AC281" s="143"/>
      <c r="AD281" s="143"/>
      <c r="AE281" s="143"/>
      <c r="AF281" s="143"/>
      <c r="AG281" s="143"/>
      <c r="AH281" s="143"/>
      <c r="AI281" s="143"/>
      <c r="AJ281" s="143"/>
      <c r="AK281" s="143"/>
      <c r="AL281" s="143"/>
      <c r="AM281" s="143"/>
      <c r="AN281" s="143"/>
      <c r="AO281" s="143"/>
      <c r="AP281" s="143"/>
      <c r="AQ281" s="143"/>
      <c r="AR281" s="143"/>
      <c r="AS281" s="143"/>
      <c r="AT281" s="143"/>
      <c r="AU281" s="143"/>
      <c r="AV281" s="143"/>
      <c r="AW281" s="143"/>
      <c r="AX281" s="143"/>
      <c r="AY281" s="143"/>
      <c r="AZ281" s="143"/>
      <c r="BA281" s="137"/>
      <c r="BB281" s="137" t="s">
        <v>34476</v>
      </c>
      <c r="BC281" s="137"/>
      <c r="BE281" s="20" cm="1">
        <f t="array" aca="1" ref="BE281" ca="1">ROW(INDIRECT("Formular!"&amp;G281))</f>
        <v>300</v>
      </c>
      <c r="BF281" s="20" cm="1">
        <f t="array" aca="1" ref="BF281" ca="1">COLUMN(INDIRECT("Formular!"&amp;G281))</f>
        <v>2</v>
      </c>
      <c r="BG281" s="20" t="str">
        <f t="shared" ca="1" si="5"/>
        <v>$B$300</v>
      </c>
      <c r="BH281" s="214" t="str" cm="1">
        <f t="array" aca="1" ref="BH281" ca="1">HYPERLINK("#"&amp;CELL("Adresse",INDIRECT("Formular!"&amp;G281)),"X")</f>
        <v>X</v>
      </c>
    </row>
    <row r="282" spans="1:60" x14ac:dyDescent="0.3">
      <c r="A282" s="105"/>
      <c r="B282" s="137">
        <v>280</v>
      </c>
      <c r="C282" s="137" t="s">
        <v>41756</v>
      </c>
      <c r="D282" s="109" cm="1">
        <f t="array" aca="1" ref="D282" ca="1">ROW(INDIRECT("Formular!"&amp;G282))</f>
        <v>302</v>
      </c>
      <c r="E282" s="109" cm="1">
        <f t="array" aca="1" ref="E282" ca="1">COLUMN(INDIRECT("Formular!"&amp;G282))</f>
        <v>3</v>
      </c>
      <c r="F282" s="221" t="str" cm="1">
        <f t="array" aca="1" ref="F282" ca="1">HYPERLINK("#"&amp;CELL("Address",INDIRECT("Formular!"&amp;G282)),ADDRESS(D282,E282))</f>
        <v>$C$302</v>
      </c>
      <c r="G282" s="109" t="s">
        <v>41831</v>
      </c>
      <c r="H282" s="109"/>
      <c r="I282" s="109"/>
      <c r="J282" s="137" t="s">
        <v>41758</v>
      </c>
      <c r="K282" s="137" t="s">
        <v>34460</v>
      </c>
      <c r="L282" s="137"/>
      <c r="M282" s="137"/>
      <c r="N282" s="137" t="s">
        <v>41813</v>
      </c>
      <c r="O282" s="137" t="s">
        <v>41725</v>
      </c>
      <c r="P282" s="137"/>
      <c r="Q282" s="295" t="s">
        <v>41369</v>
      </c>
      <c r="R282" s="143"/>
      <c r="S282" s="143" t="s">
        <v>34460</v>
      </c>
      <c r="T282" s="143"/>
      <c r="U282" s="143"/>
      <c r="V282" s="143"/>
      <c r="W282" s="172" t="s">
        <v>34460</v>
      </c>
      <c r="X282" s="172"/>
      <c r="Y282" s="143"/>
      <c r="Z282" s="143"/>
      <c r="AA282" s="143"/>
      <c r="AB282" s="143"/>
      <c r="AC282" s="143"/>
      <c r="AD282" s="143"/>
      <c r="AE282" s="143"/>
      <c r="AF282" s="143"/>
      <c r="AG282" s="143"/>
      <c r="AH282" s="143"/>
      <c r="AI282" s="143"/>
      <c r="AJ282" s="143"/>
      <c r="AK282" s="143"/>
      <c r="AL282" s="143"/>
      <c r="AM282" s="143"/>
      <c r="AN282" s="143"/>
      <c r="AO282" s="143"/>
      <c r="AP282" s="143"/>
      <c r="AQ282" s="143"/>
      <c r="AR282" s="143"/>
      <c r="AS282" s="143"/>
      <c r="AT282" s="143"/>
      <c r="AU282" s="143"/>
      <c r="AV282" s="143"/>
      <c r="AW282" s="143"/>
      <c r="AX282" s="143"/>
      <c r="AY282" s="143"/>
      <c r="AZ282" s="143"/>
      <c r="BA282" s="137"/>
      <c r="BB282" s="137" t="s">
        <v>34476</v>
      </c>
      <c r="BC282" s="137"/>
      <c r="BE282" s="20" cm="1">
        <f t="array" aca="1" ref="BE282" ca="1">ROW(INDIRECT("Formular!"&amp;G282))</f>
        <v>302</v>
      </c>
      <c r="BF282" s="20" cm="1">
        <f t="array" aca="1" ref="BF282" ca="1">COLUMN(INDIRECT("Formular!"&amp;G282))</f>
        <v>3</v>
      </c>
      <c r="BG282" s="20" t="str">
        <f t="shared" ca="1" si="5"/>
        <v>$C$302</v>
      </c>
      <c r="BH282" s="214" t="str" cm="1">
        <f t="array" aca="1" ref="BH282" ca="1">HYPERLINK("#"&amp;CELL("Adresse",INDIRECT("Formular!"&amp;G282)),"X")</f>
        <v>X</v>
      </c>
    </row>
    <row r="283" spans="1:60" x14ac:dyDescent="0.3">
      <c r="A283" s="105"/>
      <c r="B283" s="137">
        <v>281</v>
      </c>
      <c r="C283" s="137" t="s">
        <v>41759</v>
      </c>
      <c r="D283" s="109" cm="1">
        <f t="array" aca="1" ref="D283" ca="1">ROW(INDIRECT("Formular!"&amp;G283))</f>
        <v>302</v>
      </c>
      <c r="E283" s="109" cm="1">
        <f t="array" aca="1" ref="E283" ca="1">COLUMN(INDIRECT("Formular!"&amp;G283))</f>
        <v>8</v>
      </c>
      <c r="F283" s="221" t="str" cm="1">
        <f t="array" aca="1" ref="F283" ca="1">HYPERLINK("#"&amp;CELL("Address",INDIRECT("Formular!"&amp;G283)),ADDRESS(D283,E283))</f>
        <v>$H$302</v>
      </c>
      <c r="G283" s="109" t="s">
        <v>41832</v>
      </c>
      <c r="H283" s="109"/>
      <c r="I283" s="109"/>
      <c r="J283" s="137" t="s">
        <v>41761</v>
      </c>
      <c r="K283" s="137" t="s">
        <v>34460</v>
      </c>
      <c r="L283" s="137"/>
      <c r="M283" s="137"/>
      <c r="N283" s="137" t="s">
        <v>41813</v>
      </c>
      <c r="O283" s="137" t="s">
        <v>41725</v>
      </c>
      <c r="P283" s="137"/>
      <c r="Q283" s="295" t="s">
        <v>41369</v>
      </c>
      <c r="R283" s="143"/>
      <c r="S283" s="143" t="s">
        <v>34460</v>
      </c>
      <c r="T283" s="143"/>
      <c r="U283" s="143"/>
      <c r="V283" s="143"/>
      <c r="W283" s="172" t="s">
        <v>34460</v>
      </c>
      <c r="X283" s="172"/>
      <c r="Y283" s="143"/>
      <c r="Z283" s="14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37"/>
      <c r="BB283" s="137" t="s">
        <v>34476</v>
      </c>
      <c r="BC283" s="137"/>
      <c r="BE283" s="20" cm="1">
        <f t="array" aca="1" ref="BE283" ca="1">ROW(INDIRECT("Formular!"&amp;G283))</f>
        <v>302</v>
      </c>
      <c r="BF283" s="20" cm="1">
        <f t="array" aca="1" ref="BF283" ca="1">COLUMN(INDIRECT("Formular!"&amp;G283))</f>
        <v>8</v>
      </c>
      <c r="BG283" s="20" t="str">
        <f t="shared" ca="1" si="5"/>
        <v>$H$302</v>
      </c>
      <c r="BH283" s="214" t="str" cm="1">
        <f t="array" aca="1" ref="BH283" ca="1">HYPERLINK("#"&amp;CELL("Adresse",INDIRECT("Formular!"&amp;G283)),"X")</f>
        <v>X</v>
      </c>
    </row>
    <row r="284" spans="1:60" x14ac:dyDescent="0.3">
      <c r="A284" s="105"/>
      <c r="B284" s="137">
        <v>282</v>
      </c>
      <c r="C284" s="137" t="s">
        <v>41762</v>
      </c>
      <c r="D284" s="109" cm="1">
        <f t="array" aca="1" ref="D284" ca="1">ROW(INDIRECT("Formular!"&amp;G284))</f>
        <v>302</v>
      </c>
      <c r="E284" s="109" cm="1">
        <f t="array" aca="1" ref="E284" ca="1">COLUMN(INDIRECT("Formular!"&amp;G284))</f>
        <v>17</v>
      </c>
      <c r="F284" s="221" t="str" cm="1">
        <f t="array" aca="1" ref="F284" ca="1">HYPERLINK("#"&amp;CELL("Address",INDIRECT("Formular!"&amp;G284)),ADDRESS(D284,E284))</f>
        <v>$Q$302</v>
      </c>
      <c r="G284" s="109" t="s">
        <v>41833</v>
      </c>
      <c r="H284" s="109"/>
      <c r="I284" s="109"/>
      <c r="J284" s="137" t="s">
        <v>41764</v>
      </c>
      <c r="K284" s="137" t="s">
        <v>34460</v>
      </c>
      <c r="L284" s="137"/>
      <c r="M284" s="137"/>
      <c r="N284" s="137" t="s">
        <v>41813</v>
      </c>
      <c r="O284" s="137" t="s">
        <v>41725</v>
      </c>
      <c r="P284" s="137"/>
      <c r="Q284" s="295" t="s">
        <v>41369</v>
      </c>
      <c r="R284" s="143"/>
      <c r="S284" s="143" t="s">
        <v>34460</v>
      </c>
      <c r="T284" s="143"/>
      <c r="U284" s="143"/>
      <c r="V284" s="143"/>
      <c r="W284" s="172" t="s">
        <v>34460</v>
      </c>
      <c r="X284" s="172"/>
      <c r="Y284" s="143"/>
      <c r="Z284" s="143"/>
      <c r="AA284" s="143"/>
      <c r="AB284" s="143"/>
      <c r="AC284" s="143"/>
      <c r="AD284" s="143"/>
      <c r="AE284" s="143"/>
      <c r="AF284" s="143"/>
      <c r="AG284" s="143"/>
      <c r="AH284" s="143"/>
      <c r="AI284" s="143"/>
      <c r="AJ284" s="143"/>
      <c r="AK284" s="143"/>
      <c r="AL284" s="143"/>
      <c r="AM284" s="143"/>
      <c r="AN284" s="143"/>
      <c r="AO284" s="143"/>
      <c r="AP284" s="143"/>
      <c r="AQ284" s="143"/>
      <c r="AR284" s="143"/>
      <c r="AS284" s="143"/>
      <c r="AT284" s="143"/>
      <c r="AU284" s="143"/>
      <c r="AV284" s="143"/>
      <c r="AW284" s="143"/>
      <c r="AX284" s="143"/>
      <c r="AY284" s="143"/>
      <c r="AZ284" s="143"/>
      <c r="BA284" s="137"/>
      <c r="BB284" s="137" t="s">
        <v>34476</v>
      </c>
      <c r="BC284" s="137"/>
      <c r="BE284" s="20" cm="1">
        <f t="array" aca="1" ref="BE284" ca="1">ROW(INDIRECT("Formular!"&amp;G284))</f>
        <v>302</v>
      </c>
      <c r="BF284" s="20" cm="1">
        <f t="array" aca="1" ref="BF284" ca="1">COLUMN(INDIRECT("Formular!"&amp;G284))</f>
        <v>17</v>
      </c>
      <c r="BG284" s="20" t="str">
        <f t="shared" ca="1" si="5"/>
        <v>$Q$302</v>
      </c>
      <c r="BH284" s="214" t="str" cm="1">
        <f t="array" aca="1" ref="BH284" ca="1">HYPERLINK("#"&amp;CELL("Adresse",INDIRECT("Formular!"&amp;G284)),"X")</f>
        <v>X</v>
      </c>
    </row>
    <row r="285" spans="1:60" x14ac:dyDescent="0.3">
      <c r="A285" s="105"/>
      <c r="B285" s="137">
        <v>283</v>
      </c>
      <c r="C285" s="282" t="s">
        <v>41721</v>
      </c>
      <c r="D285" s="282" cm="1">
        <f t="array" aca="1" ref="D285" ca="1">ROW(INDIRECT("Formular!"&amp;G285))</f>
        <v>306</v>
      </c>
      <c r="E285" s="282" cm="1">
        <f t="array" aca="1" ref="E285" ca="1">COLUMN(INDIRECT("Formular!"&amp;G285))</f>
        <v>2</v>
      </c>
      <c r="F285" s="221" t="str" cm="1">
        <f t="array" aca="1" ref="F285" ca="1">HYPERLINK("#"&amp;CELL("Address",INDIRECT("Formular!"&amp;G285)),ADDRESS(D285,E285))</f>
        <v>$B$306</v>
      </c>
      <c r="G285" s="109" t="s">
        <v>41834</v>
      </c>
      <c r="H285" s="109" t="s">
        <v>41375</v>
      </c>
      <c r="I285" s="109"/>
      <c r="J285" s="137" t="s">
        <v>41835</v>
      </c>
      <c r="K285" s="137" t="s">
        <v>34460</v>
      </c>
      <c r="L285" s="137"/>
      <c r="M285" s="137"/>
      <c r="N285" s="137" t="s">
        <v>41836</v>
      </c>
      <c r="O285" s="137" t="s">
        <v>41725</v>
      </c>
      <c r="P285" s="137" t="s">
        <v>41379</v>
      </c>
      <c r="Q285" s="295" t="s">
        <v>41369</v>
      </c>
      <c r="R285" s="143" t="s">
        <v>34460</v>
      </c>
      <c r="S285" s="143" t="s">
        <v>34460</v>
      </c>
      <c r="T285" s="143" t="s">
        <v>34460</v>
      </c>
      <c r="U285" s="143" t="s">
        <v>34460</v>
      </c>
      <c r="V285" s="143" t="s">
        <v>34460</v>
      </c>
      <c r="W285" s="172" t="s">
        <v>34460</v>
      </c>
      <c r="X285" s="172"/>
      <c r="Y285" s="143" t="s">
        <v>34460</v>
      </c>
      <c r="Z285" s="143" t="s">
        <v>34460</v>
      </c>
      <c r="AA285" s="143" t="s">
        <v>34460</v>
      </c>
      <c r="AB285" s="143" t="s">
        <v>34460</v>
      </c>
      <c r="AC285" s="143" t="s">
        <v>34460</v>
      </c>
      <c r="AD285" s="143" t="s">
        <v>34460</v>
      </c>
      <c r="AE285" s="143" t="s">
        <v>34460</v>
      </c>
      <c r="AF285" s="143" t="s">
        <v>34460</v>
      </c>
      <c r="AG285" s="143" t="s">
        <v>34460</v>
      </c>
      <c r="AH285" s="143" t="s">
        <v>34460</v>
      </c>
      <c r="AI285" s="143" t="s">
        <v>34460</v>
      </c>
      <c r="AJ285" s="143" t="s">
        <v>34460</v>
      </c>
      <c r="AK285" s="143" t="s">
        <v>34460</v>
      </c>
      <c r="AL285" s="143" t="s">
        <v>34460</v>
      </c>
      <c r="AM285" s="143" t="s">
        <v>34460</v>
      </c>
      <c r="AN285" s="143" t="s">
        <v>34460</v>
      </c>
      <c r="AO285" s="143" t="s">
        <v>34460</v>
      </c>
      <c r="AP285" s="143" t="s">
        <v>34460</v>
      </c>
      <c r="AQ285" s="143" t="s">
        <v>34460</v>
      </c>
      <c r="AR285" s="143" t="s">
        <v>34460</v>
      </c>
      <c r="AS285" s="143" t="s">
        <v>34460</v>
      </c>
      <c r="AT285" s="143" t="s">
        <v>34460</v>
      </c>
      <c r="AU285" s="143" t="s">
        <v>34460</v>
      </c>
      <c r="AV285" s="143" t="s">
        <v>34460</v>
      </c>
      <c r="AW285" s="143" t="s">
        <v>34460</v>
      </c>
      <c r="AX285" s="143" t="s">
        <v>34460</v>
      </c>
      <c r="AY285" s="143" t="s">
        <v>34460</v>
      </c>
      <c r="AZ285" s="143" t="s">
        <v>34460</v>
      </c>
      <c r="BA285" s="137" t="s">
        <v>34460</v>
      </c>
      <c r="BB285" s="137" t="s">
        <v>34476</v>
      </c>
      <c r="BC285" s="137" t="s">
        <v>34460</v>
      </c>
      <c r="BE285" s="20" cm="1">
        <f t="array" aca="1" ref="BE285" ca="1">ROW(INDIRECT("Formular!"&amp;G285))</f>
        <v>306</v>
      </c>
      <c r="BF285" s="20" cm="1">
        <f t="array" aca="1" ref="BF285" ca="1">COLUMN(INDIRECT("Formular!"&amp;G285))</f>
        <v>2</v>
      </c>
      <c r="BG285" s="20" t="str">
        <f t="shared" ca="1" si="5"/>
        <v>$B$306</v>
      </c>
      <c r="BH285" s="214" t="str" cm="1">
        <f t="array" aca="1" ref="BH285" ca="1">HYPERLINK("#"&amp;CELL("Adresse",INDIRECT("Formular!"&amp;G285)),"X")</f>
        <v>X</v>
      </c>
    </row>
    <row r="286" spans="1:60" x14ac:dyDescent="0.3">
      <c r="A286" s="105"/>
      <c r="B286" s="137">
        <v>284</v>
      </c>
      <c r="C286" s="137" t="s">
        <v>41726</v>
      </c>
      <c r="D286" s="109" cm="1">
        <f t="array" aca="1" ref="D286" ca="1">ROW(INDIRECT("Formular!"&amp;G286))</f>
        <v>308</v>
      </c>
      <c r="E286" s="109" cm="1">
        <f t="array" aca="1" ref="E286" ca="1">COLUMN(INDIRECT("Formular!"&amp;G286))</f>
        <v>4</v>
      </c>
      <c r="F286" s="221" t="str" cm="1">
        <f t="array" aca="1" ref="F286" ca="1">HYPERLINK("#"&amp;CELL("Address",INDIRECT("Formular!"&amp;G286)),ADDRESS(D286,E286))</f>
        <v>$D$308</v>
      </c>
      <c r="G286" s="109" t="s">
        <v>41837</v>
      </c>
      <c r="H286" s="109"/>
      <c r="I286" s="109"/>
      <c r="J286" s="137" t="s">
        <v>41838</v>
      </c>
      <c r="K286" s="137" t="s">
        <v>34460</v>
      </c>
      <c r="L286" s="137"/>
      <c r="M286" s="137"/>
      <c r="N286" s="137" t="s">
        <v>41836</v>
      </c>
      <c r="O286" s="137" t="s">
        <v>41725</v>
      </c>
      <c r="P286" s="137" t="s">
        <v>41729</v>
      </c>
      <c r="Q286" s="295" t="s">
        <v>34922</v>
      </c>
      <c r="R286" s="143" t="s">
        <v>34460</v>
      </c>
      <c r="S286" s="143"/>
      <c r="T286" s="143" t="s">
        <v>34460</v>
      </c>
      <c r="U286" s="143" t="s">
        <v>34460</v>
      </c>
      <c r="V286" s="143" t="s">
        <v>34460</v>
      </c>
      <c r="W286" s="172" t="s">
        <v>34460</v>
      </c>
      <c r="X286" s="172"/>
      <c r="Y286" s="143" t="s">
        <v>34460</v>
      </c>
      <c r="Z286" s="143" t="s">
        <v>34460</v>
      </c>
      <c r="AA286" s="143" t="s">
        <v>34460</v>
      </c>
      <c r="AB286" s="143" t="s">
        <v>34460</v>
      </c>
      <c r="AC286" s="143" t="s">
        <v>34460</v>
      </c>
      <c r="AD286" s="143" t="s">
        <v>34460</v>
      </c>
      <c r="AE286" s="143" t="s">
        <v>34460</v>
      </c>
      <c r="AF286" s="143" t="s">
        <v>34460</v>
      </c>
      <c r="AG286" s="143" t="s">
        <v>34460</v>
      </c>
      <c r="AH286" s="143" t="s">
        <v>34460</v>
      </c>
      <c r="AI286" s="143" t="s">
        <v>34460</v>
      </c>
      <c r="AJ286" s="143" t="s">
        <v>34460</v>
      </c>
      <c r="AK286" s="143" t="s">
        <v>34460</v>
      </c>
      <c r="AL286" s="143" t="s">
        <v>34460</v>
      </c>
      <c r="AM286" s="143" t="s">
        <v>34460</v>
      </c>
      <c r="AN286" s="143" t="s">
        <v>34460</v>
      </c>
      <c r="AO286" s="143" t="s">
        <v>34460</v>
      </c>
      <c r="AP286" s="143" t="s">
        <v>34460</v>
      </c>
      <c r="AQ286" s="143" t="s">
        <v>34460</v>
      </c>
      <c r="AR286" s="143" t="s">
        <v>34460</v>
      </c>
      <c r="AS286" s="143" t="s">
        <v>34460</v>
      </c>
      <c r="AT286" s="143" t="s">
        <v>34460</v>
      </c>
      <c r="AU286" s="143" t="s">
        <v>34460</v>
      </c>
      <c r="AV286" s="143" t="s">
        <v>34460</v>
      </c>
      <c r="AW286" s="143" t="s">
        <v>34460</v>
      </c>
      <c r="AX286" s="143" t="s">
        <v>34460</v>
      </c>
      <c r="AY286" s="143" t="s">
        <v>34460</v>
      </c>
      <c r="AZ286" s="143" t="s">
        <v>34460</v>
      </c>
      <c r="BA286" s="137" t="s">
        <v>34460</v>
      </c>
      <c r="BB286" s="137" t="s">
        <v>34476</v>
      </c>
      <c r="BC286" s="137" t="s">
        <v>34460</v>
      </c>
      <c r="BE286" s="20" cm="1">
        <f t="array" aca="1" ref="BE286" ca="1">ROW(INDIRECT("Formular!"&amp;G286))</f>
        <v>308</v>
      </c>
      <c r="BF286" s="20" cm="1">
        <f t="array" aca="1" ref="BF286" ca="1">COLUMN(INDIRECT("Formular!"&amp;G286))</f>
        <v>4</v>
      </c>
      <c r="BG286" s="20" t="str">
        <f t="shared" ca="1" si="5"/>
        <v>$D$308</v>
      </c>
      <c r="BH286" s="214" t="str" cm="1">
        <f t="array" aca="1" ref="BH286" ca="1">HYPERLINK("#"&amp;CELL("Adresse",INDIRECT("Formular!"&amp;G286)),"X")</f>
        <v>X</v>
      </c>
    </row>
    <row r="287" spans="1:60" x14ac:dyDescent="0.3">
      <c r="A287" s="105"/>
      <c r="B287" s="137">
        <v>285</v>
      </c>
      <c r="C287" s="137" t="s">
        <v>41730</v>
      </c>
      <c r="D287" s="109" cm="1">
        <f t="array" aca="1" ref="D287" ca="1">ROW(INDIRECT("Formular!"&amp;G287))</f>
        <v>308</v>
      </c>
      <c r="E287" s="109" cm="1">
        <f t="array" aca="1" ref="E287" ca="1">COLUMN(INDIRECT("Formular!"&amp;G287))</f>
        <v>13</v>
      </c>
      <c r="F287" s="221" t="str" cm="1">
        <f t="array" aca="1" ref="F287" ca="1">HYPERLINK("#"&amp;CELL("Address",INDIRECT("Formular!"&amp;G287)),ADDRESS(D287,E287))</f>
        <v>$M$308</v>
      </c>
      <c r="G287" s="109" t="s">
        <v>41839</v>
      </c>
      <c r="H287" s="109"/>
      <c r="I287" s="109"/>
      <c r="J287" s="137" t="s">
        <v>41840</v>
      </c>
      <c r="K287" s="137" t="s">
        <v>34460</v>
      </c>
      <c r="L287" s="137"/>
      <c r="M287" s="137"/>
      <c r="N287" s="137" t="s">
        <v>41836</v>
      </c>
      <c r="O287" s="137" t="s">
        <v>41725</v>
      </c>
      <c r="P287" s="137" t="s">
        <v>41729</v>
      </c>
      <c r="Q287" s="295" t="s">
        <v>34922</v>
      </c>
      <c r="R287" s="143" t="s">
        <v>34460</v>
      </c>
      <c r="S287" s="143"/>
      <c r="T287" s="143" t="s">
        <v>34460</v>
      </c>
      <c r="U287" s="143" t="s">
        <v>34460</v>
      </c>
      <c r="V287" s="143" t="s">
        <v>34460</v>
      </c>
      <c r="W287" s="172" t="s">
        <v>34460</v>
      </c>
      <c r="X287" s="172"/>
      <c r="Y287" s="143" t="s">
        <v>34460</v>
      </c>
      <c r="Z287" s="143" t="s">
        <v>34460</v>
      </c>
      <c r="AA287" s="143" t="s">
        <v>34460</v>
      </c>
      <c r="AB287" s="143" t="s">
        <v>34460</v>
      </c>
      <c r="AC287" s="143" t="s">
        <v>34460</v>
      </c>
      <c r="AD287" s="143" t="s">
        <v>34460</v>
      </c>
      <c r="AE287" s="143" t="s">
        <v>34460</v>
      </c>
      <c r="AF287" s="143" t="s">
        <v>34460</v>
      </c>
      <c r="AG287" s="143" t="s">
        <v>34460</v>
      </c>
      <c r="AH287" s="143" t="s">
        <v>34460</v>
      </c>
      <c r="AI287" s="143" t="s">
        <v>34460</v>
      </c>
      <c r="AJ287" s="143" t="s">
        <v>34460</v>
      </c>
      <c r="AK287" s="143" t="s">
        <v>34460</v>
      </c>
      <c r="AL287" s="143" t="s">
        <v>34460</v>
      </c>
      <c r="AM287" s="143" t="s">
        <v>34460</v>
      </c>
      <c r="AN287" s="143" t="s">
        <v>34460</v>
      </c>
      <c r="AO287" s="143" t="s">
        <v>34460</v>
      </c>
      <c r="AP287" s="143" t="s">
        <v>34460</v>
      </c>
      <c r="AQ287" s="143" t="s">
        <v>34460</v>
      </c>
      <c r="AR287" s="143" t="s">
        <v>34460</v>
      </c>
      <c r="AS287" s="143" t="s">
        <v>34460</v>
      </c>
      <c r="AT287" s="143" t="s">
        <v>34460</v>
      </c>
      <c r="AU287" s="143" t="s">
        <v>34460</v>
      </c>
      <c r="AV287" s="143" t="s">
        <v>34460</v>
      </c>
      <c r="AW287" s="143" t="s">
        <v>34460</v>
      </c>
      <c r="AX287" s="143" t="s">
        <v>34460</v>
      </c>
      <c r="AY287" s="143" t="s">
        <v>34460</v>
      </c>
      <c r="AZ287" s="143" t="s">
        <v>34460</v>
      </c>
      <c r="BA287" s="137" t="s">
        <v>34460</v>
      </c>
      <c r="BB287" s="137" t="s">
        <v>34476</v>
      </c>
      <c r="BC287" s="137" t="s">
        <v>34460</v>
      </c>
      <c r="BE287" s="20" cm="1">
        <f t="array" aca="1" ref="BE287" ca="1">ROW(INDIRECT("Formular!"&amp;G287))</f>
        <v>308</v>
      </c>
      <c r="BF287" s="20" cm="1">
        <f t="array" aca="1" ref="BF287" ca="1">COLUMN(INDIRECT("Formular!"&amp;G287))</f>
        <v>13</v>
      </c>
      <c r="BG287" s="20" t="str">
        <f t="shared" ca="1" si="5"/>
        <v>$M$308</v>
      </c>
      <c r="BH287" s="214" t="str" cm="1">
        <f t="array" aca="1" ref="BH287" ca="1">HYPERLINK("#"&amp;CELL("Adresse",INDIRECT("Formular!"&amp;G287)),"X")</f>
        <v>X</v>
      </c>
    </row>
    <row r="288" spans="1:60" x14ac:dyDescent="0.3">
      <c r="A288" s="105"/>
      <c r="B288" s="137">
        <v>286</v>
      </c>
      <c r="C288" s="137" t="s">
        <v>62</v>
      </c>
      <c r="D288" s="109" cm="1">
        <f t="array" aca="1" ref="D288" ca="1">ROW(INDIRECT("Formular!"&amp;G288))</f>
        <v>310</v>
      </c>
      <c r="E288" s="109" cm="1">
        <f t="array" aca="1" ref="E288" ca="1">COLUMN(INDIRECT("Formular!"&amp;G288))</f>
        <v>4</v>
      </c>
      <c r="F288" s="221" t="str" cm="1">
        <f t="array" aca="1" ref="F288" ca="1">HYPERLINK("#"&amp;CELL("Address",INDIRECT("Formular!"&amp;G288)),ADDRESS(D288,E288))</f>
        <v>$D$310</v>
      </c>
      <c r="G288" s="109" t="s">
        <v>283</v>
      </c>
      <c r="H288" s="109"/>
      <c r="I288" s="109"/>
      <c r="J288" s="137" t="s">
        <v>41841</v>
      </c>
      <c r="K288" s="137" t="s">
        <v>34460</v>
      </c>
      <c r="L288" s="137"/>
      <c r="M288" s="137"/>
      <c r="N288" s="137" t="s">
        <v>41836</v>
      </c>
      <c r="O288" s="137" t="s">
        <v>41725</v>
      </c>
      <c r="P288" s="137" t="s">
        <v>41734</v>
      </c>
      <c r="Q288" s="295" t="s">
        <v>34922</v>
      </c>
      <c r="R288" s="143" t="s">
        <v>34460</v>
      </c>
      <c r="S288" s="143" t="s">
        <v>34460</v>
      </c>
      <c r="T288" s="143" t="s">
        <v>34460</v>
      </c>
      <c r="U288" s="143" t="s">
        <v>34460</v>
      </c>
      <c r="V288" s="143" t="s">
        <v>34460</v>
      </c>
      <c r="W288" s="172" t="s">
        <v>34460</v>
      </c>
      <c r="X288" s="172"/>
      <c r="Y288" s="143" t="s">
        <v>34460</v>
      </c>
      <c r="Z288" s="143" t="s">
        <v>34460</v>
      </c>
      <c r="AA288" s="143" t="s">
        <v>34460</v>
      </c>
      <c r="AB288" s="143" t="s">
        <v>34460</v>
      </c>
      <c r="AC288" s="143" t="s">
        <v>34460</v>
      </c>
      <c r="AD288" s="143" t="s">
        <v>34460</v>
      </c>
      <c r="AE288" s="143" t="s">
        <v>34460</v>
      </c>
      <c r="AF288" s="143" t="s">
        <v>34460</v>
      </c>
      <c r="AG288" s="143" t="s">
        <v>34460</v>
      </c>
      <c r="AH288" s="143" t="s">
        <v>34460</v>
      </c>
      <c r="AI288" s="143" t="s">
        <v>34460</v>
      </c>
      <c r="AJ288" s="143" t="s">
        <v>34460</v>
      </c>
      <c r="AK288" s="143" t="s">
        <v>34460</v>
      </c>
      <c r="AL288" s="143" t="s">
        <v>34460</v>
      </c>
      <c r="AM288" s="143" t="s">
        <v>34460</v>
      </c>
      <c r="AN288" s="143" t="s">
        <v>34460</v>
      </c>
      <c r="AO288" s="143" t="s">
        <v>34460</v>
      </c>
      <c r="AP288" s="143" t="s">
        <v>34460</v>
      </c>
      <c r="AQ288" s="143" t="s">
        <v>34460</v>
      </c>
      <c r="AR288" s="143" t="s">
        <v>34460</v>
      </c>
      <c r="AS288" s="143" t="s">
        <v>34460</v>
      </c>
      <c r="AT288" s="143" t="s">
        <v>34460</v>
      </c>
      <c r="AU288" s="143" t="s">
        <v>34460</v>
      </c>
      <c r="AV288" s="143" t="s">
        <v>34460</v>
      </c>
      <c r="AW288" s="143" t="s">
        <v>34460</v>
      </c>
      <c r="AX288" s="143" t="s">
        <v>34460</v>
      </c>
      <c r="AY288" s="143" t="s">
        <v>34460</v>
      </c>
      <c r="AZ288" s="143" t="s">
        <v>34460</v>
      </c>
      <c r="BA288" s="137" t="s">
        <v>34460</v>
      </c>
      <c r="BB288" s="137" t="s">
        <v>34476</v>
      </c>
      <c r="BC288" s="137" t="s">
        <v>34460</v>
      </c>
      <c r="BE288" s="20" cm="1">
        <f t="array" aca="1" ref="BE288" ca="1">ROW(INDIRECT("Formular!"&amp;G288))</f>
        <v>310</v>
      </c>
      <c r="BF288" s="20" cm="1">
        <f t="array" aca="1" ref="BF288" ca="1">COLUMN(INDIRECT("Formular!"&amp;G288))</f>
        <v>4</v>
      </c>
      <c r="BG288" s="20" t="str">
        <f t="shared" ca="1" si="5"/>
        <v>$D$310</v>
      </c>
      <c r="BH288" s="214" t="str" cm="1">
        <f t="array" aca="1" ref="BH288" ca="1">HYPERLINK("#"&amp;CELL("Adresse",INDIRECT("Formular!"&amp;G288)),"X")</f>
        <v>X</v>
      </c>
    </row>
    <row r="289" spans="1:60" x14ac:dyDescent="0.3">
      <c r="A289" s="105"/>
      <c r="B289" s="137">
        <v>287</v>
      </c>
      <c r="C289" s="137" t="s">
        <v>41735</v>
      </c>
      <c r="D289" s="109" cm="1">
        <f t="array" aca="1" ref="D289" ca="1">ROW(INDIRECT("Formular!"&amp;G289))</f>
        <v>310</v>
      </c>
      <c r="E289" s="109" cm="1">
        <f t="array" aca="1" ref="E289" ca="1">COLUMN(INDIRECT("Formular!"&amp;G289))</f>
        <v>13</v>
      </c>
      <c r="F289" s="221" t="str" cm="1">
        <f t="array" aca="1" ref="F289" ca="1">HYPERLINK("#"&amp;CELL("Address",INDIRECT("Formular!"&amp;G289)),ADDRESS(D289,E289))</f>
        <v>$M$310</v>
      </c>
      <c r="G289" s="109" t="s">
        <v>41842</v>
      </c>
      <c r="H289" s="109"/>
      <c r="I289" s="109"/>
      <c r="J289" s="137" t="s">
        <v>41843</v>
      </c>
      <c r="K289" s="137" t="s">
        <v>34460</v>
      </c>
      <c r="L289" s="137"/>
      <c r="M289" s="137"/>
      <c r="N289" s="137" t="s">
        <v>41836</v>
      </c>
      <c r="O289" s="137" t="s">
        <v>41725</v>
      </c>
      <c r="P289" s="137"/>
      <c r="Q289" s="295" t="s">
        <v>34922</v>
      </c>
      <c r="R289" s="143" t="s">
        <v>34460</v>
      </c>
      <c r="S289" s="143" t="s">
        <v>34460</v>
      </c>
      <c r="T289" s="143" t="s">
        <v>34460</v>
      </c>
      <c r="U289" s="143" t="s">
        <v>34460</v>
      </c>
      <c r="V289" s="143" t="s">
        <v>34460</v>
      </c>
      <c r="W289" s="172" t="s">
        <v>34460</v>
      </c>
      <c r="X289" s="172"/>
      <c r="Y289" s="143" t="s">
        <v>34460</v>
      </c>
      <c r="Z289" s="143" t="s">
        <v>34460</v>
      </c>
      <c r="AA289" s="143" t="s">
        <v>34460</v>
      </c>
      <c r="AB289" s="143" t="s">
        <v>34460</v>
      </c>
      <c r="AC289" s="143" t="s">
        <v>34460</v>
      </c>
      <c r="AD289" s="143" t="s">
        <v>34460</v>
      </c>
      <c r="AE289" s="143" t="s">
        <v>34460</v>
      </c>
      <c r="AF289" s="143" t="s">
        <v>34460</v>
      </c>
      <c r="AG289" s="143" t="s">
        <v>34460</v>
      </c>
      <c r="AH289" s="143" t="s">
        <v>34460</v>
      </c>
      <c r="AI289" s="143" t="s">
        <v>34460</v>
      </c>
      <c r="AJ289" s="143" t="s">
        <v>34460</v>
      </c>
      <c r="AK289" s="143" t="s">
        <v>34460</v>
      </c>
      <c r="AL289" s="143" t="s">
        <v>34460</v>
      </c>
      <c r="AM289" s="143" t="s">
        <v>34460</v>
      </c>
      <c r="AN289" s="143" t="s">
        <v>34460</v>
      </c>
      <c r="AO289" s="143" t="s">
        <v>34460</v>
      </c>
      <c r="AP289" s="143" t="s">
        <v>34460</v>
      </c>
      <c r="AQ289" s="143" t="s">
        <v>34460</v>
      </c>
      <c r="AR289" s="143" t="s">
        <v>34460</v>
      </c>
      <c r="AS289" s="143" t="s">
        <v>34460</v>
      </c>
      <c r="AT289" s="143" t="s">
        <v>34460</v>
      </c>
      <c r="AU289" s="143" t="s">
        <v>34460</v>
      </c>
      <c r="AV289" s="143" t="s">
        <v>34460</v>
      </c>
      <c r="AW289" s="143" t="s">
        <v>34460</v>
      </c>
      <c r="AX289" s="143" t="s">
        <v>34460</v>
      </c>
      <c r="AY289" s="143" t="s">
        <v>34460</v>
      </c>
      <c r="AZ289" s="143" t="s">
        <v>34460</v>
      </c>
      <c r="BA289" s="137" t="s">
        <v>34460</v>
      </c>
      <c r="BB289" s="137" t="s">
        <v>34476</v>
      </c>
      <c r="BC289" s="137" t="s">
        <v>34460</v>
      </c>
      <c r="BE289" s="20" cm="1">
        <f t="array" aca="1" ref="BE289" ca="1">ROW(INDIRECT("Formular!"&amp;G289))</f>
        <v>310</v>
      </c>
      <c r="BF289" s="20" cm="1">
        <f t="array" aca="1" ref="BF289" ca="1">COLUMN(INDIRECT("Formular!"&amp;G289))</f>
        <v>13</v>
      </c>
      <c r="BG289" s="20" t="str">
        <f t="shared" ca="1" si="5"/>
        <v>$M$310</v>
      </c>
      <c r="BH289" s="214" t="str" cm="1">
        <f t="array" aca="1" ref="BH289" ca="1">HYPERLINK("#"&amp;CELL("Adresse",INDIRECT("Formular!"&amp;G289)),"X")</f>
        <v>X</v>
      </c>
    </row>
    <row r="290" spans="1:60" x14ac:dyDescent="0.3">
      <c r="A290" s="105"/>
      <c r="B290" s="137">
        <v>288</v>
      </c>
      <c r="C290" s="137" t="s">
        <v>41737</v>
      </c>
      <c r="D290" s="109" cm="1">
        <f t="array" aca="1" ref="D290" ca="1">ROW(INDIRECT("Formular!"&amp;G290))</f>
        <v>312</v>
      </c>
      <c r="E290" s="109" cm="1">
        <f t="array" aca="1" ref="E290" ca="1">COLUMN(INDIRECT("Formular!"&amp;G290))</f>
        <v>5</v>
      </c>
      <c r="F290" s="221" t="str" cm="1">
        <f t="array" aca="1" ref="F290" ca="1">HYPERLINK("#"&amp;CELL("Address",INDIRECT("Formular!"&amp;G290)),ADDRESS(D290,E290))</f>
        <v>$E$312</v>
      </c>
      <c r="G290" s="109" t="s">
        <v>282</v>
      </c>
      <c r="H290" s="109"/>
      <c r="I290" s="109"/>
      <c r="J290" s="137" t="s">
        <v>41844</v>
      </c>
      <c r="K290" s="137" t="s">
        <v>34460</v>
      </c>
      <c r="L290" s="137"/>
      <c r="M290" s="137"/>
      <c r="N290" s="137" t="s">
        <v>41836</v>
      </c>
      <c r="O290" s="137" t="s">
        <v>41725</v>
      </c>
      <c r="P290" s="137"/>
      <c r="Q290" s="295" t="s">
        <v>34922</v>
      </c>
      <c r="R290" s="143" t="s">
        <v>34460</v>
      </c>
      <c r="S290" s="143" t="s">
        <v>34460</v>
      </c>
      <c r="T290" s="143" t="s">
        <v>34460</v>
      </c>
      <c r="U290" s="143" t="s">
        <v>34460</v>
      </c>
      <c r="V290" s="143" t="s">
        <v>34460</v>
      </c>
      <c r="W290" s="172" t="s">
        <v>34460</v>
      </c>
      <c r="X290" s="172" t="s">
        <v>34460</v>
      </c>
      <c r="Y290" s="143" t="s">
        <v>34460</v>
      </c>
      <c r="Z290" s="143" t="s">
        <v>34460</v>
      </c>
      <c r="AA290" s="143" t="s">
        <v>34460</v>
      </c>
      <c r="AB290" s="143" t="s">
        <v>34460</v>
      </c>
      <c r="AC290" s="143" t="s">
        <v>34460</v>
      </c>
      <c r="AD290" s="143" t="s">
        <v>34460</v>
      </c>
      <c r="AE290" s="143" t="s">
        <v>34460</v>
      </c>
      <c r="AF290" s="143" t="s">
        <v>34460</v>
      </c>
      <c r="AG290" s="143" t="s">
        <v>34460</v>
      </c>
      <c r="AH290" s="143" t="s">
        <v>34460</v>
      </c>
      <c r="AI290" s="143" t="s">
        <v>34460</v>
      </c>
      <c r="AJ290" s="143" t="s">
        <v>34460</v>
      </c>
      <c r="AK290" s="143" t="s">
        <v>34460</v>
      </c>
      <c r="AL290" s="143" t="s">
        <v>34460</v>
      </c>
      <c r="AM290" s="143" t="s">
        <v>34460</v>
      </c>
      <c r="AN290" s="143" t="s">
        <v>34460</v>
      </c>
      <c r="AO290" s="143" t="s">
        <v>34460</v>
      </c>
      <c r="AP290" s="143" t="s">
        <v>34460</v>
      </c>
      <c r="AQ290" s="143" t="s">
        <v>34460</v>
      </c>
      <c r="AR290" s="143" t="s">
        <v>34460</v>
      </c>
      <c r="AS290" s="143"/>
      <c r="AT290" s="143" t="s">
        <v>34460</v>
      </c>
      <c r="AU290" s="143" t="s">
        <v>34460</v>
      </c>
      <c r="AV290" s="143" t="s">
        <v>34460</v>
      </c>
      <c r="AW290" s="143" t="s">
        <v>34460</v>
      </c>
      <c r="AX290" s="143" t="s">
        <v>34460</v>
      </c>
      <c r="AY290" s="143"/>
      <c r="AZ290" s="143" t="s">
        <v>34460</v>
      </c>
      <c r="BA290" s="137" t="s">
        <v>34460</v>
      </c>
      <c r="BB290" s="137" t="s">
        <v>34460</v>
      </c>
      <c r="BC290" s="137" t="s">
        <v>34460</v>
      </c>
      <c r="BE290" s="20" cm="1">
        <f t="array" aca="1" ref="BE290" ca="1">ROW(INDIRECT("Formular!"&amp;G290))</f>
        <v>312</v>
      </c>
      <c r="BF290" s="20" cm="1">
        <f t="array" aca="1" ref="BF290" ca="1">COLUMN(INDIRECT("Formular!"&amp;G290))</f>
        <v>5</v>
      </c>
      <c r="BG290" s="20" t="str">
        <f t="shared" ca="1" si="5"/>
        <v>$E$312</v>
      </c>
      <c r="BH290" s="214" t="str" cm="1">
        <f t="array" aca="1" ref="BH290" ca="1">HYPERLINK("#"&amp;CELL("Adresse",INDIRECT("Formular!"&amp;G290)),"X")</f>
        <v>X</v>
      </c>
    </row>
    <row r="291" spans="1:60" x14ac:dyDescent="0.3">
      <c r="A291" s="105"/>
      <c r="B291" s="137">
        <v>289</v>
      </c>
      <c r="C291" s="137" t="s">
        <v>41739</v>
      </c>
      <c r="D291" s="109" cm="1">
        <f t="array" aca="1" ref="D291" ca="1">ROW(INDIRECT("Formular!"&amp;G291))</f>
        <v>312</v>
      </c>
      <c r="E291" s="109" cm="1">
        <f t="array" aca="1" ref="E291" ca="1">COLUMN(INDIRECT("Formular!"&amp;G291))</f>
        <v>13</v>
      </c>
      <c r="F291" s="221" t="str" cm="1">
        <f t="array" aca="1" ref="F291" ca="1">HYPERLINK("#"&amp;CELL("Address",INDIRECT("Formular!"&amp;G291)),ADDRESS(D291,E291))</f>
        <v>$M$312</v>
      </c>
      <c r="G291" s="109" t="s">
        <v>281</v>
      </c>
      <c r="H291" s="109"/>
      <c r="I291" s="109"/>
      <c r="J291" s="137" t="s">
        <v>41845</v>
      </c>
      <c r="K291" s="137" t="s">
        <v>34460</v>
      </c>
      <c r="L291" s="137"/>
      <c r="M291" s="137"/>
      <c r="N291" s="137" t="s">
        <v>41836</v>
      </c>
      <c r="O291" s="137" t="s">
        <v>41725</v>
      </c>
      <c r="P291" s="137"/>
      <c r="Q291" s="295" t="s">
        <v>34922</v>
      </c>
      <c r="R291" s="143" t="s">
        <v>34460</v>
      </c>
      <c r="S291" s="143" t="s">
        <v>34460</v>
      </c>
      <c r="T291" s="143" t="s">
        <v>34460</v>
      </c>
      <c r="U291" s="143" t="s">
        <v>34460</v>
      </c>
      <c r="V291" s="143" t="s">
        <v>34460</v>
      </c>
      <c r="W291" s="172" t="s">
        <v>34460</v>
      </c>
      <c r="X291" s="172" t="s">
        <v>34460</v>
      </c>
      <c r="Y291" s="143" t="s">
        <v>34460</v>
      </c>
      <c r="Z291" s="143" t="s">
        <v>34460</v>
      </c>
      <c r="AA291" s="143" t="s">
        <v>34460</v>
      </c>
      <c r="AB291" s="143" t="s">
        <v>34460</v>
      </c>
      <c r="AC291" s="143" t="s">
        <v>34460</v>
      </c>
      <c r="AD291" s="143" t="s">
        <v>34460</v>
      </c>
      <c r="AE291" s="143" t="s">
        <v>34460</v>
      </c>
      <c r="AF291" s="143" t="s">
        <v>34460</v>
      </c>
      <c r="AG291" s="143" t="s">
        <v>34460</v>
      </c>
      <c r="AH291" s="143" t="s">
        <v>34460</v>
      </c>
      <c r="AI291" s="143" t="s">
        <v>34460</v>
      </c>
      <c r="AJ291" s="143" t="s">
        <v>34460</v>
      </c>
      <c r="AK291" s="143" t="s">
        <v>34460</v>
      </c>
      <c r="AL291" s="143" t="s">
        <v>34460</v>
      </c>
      <c r="AM291" s="143" t="s">
        <v>34460</v>
      </c>
      <c r="AN291" s="143" t="s">
        <v>34460</v>
      </c>
      <c r="AO291" s="143" t="s">
        <v>34460</v>
      </c>
      <c r="AP291" s="143" t="s">
        <v>34460</v>
      </c>
      <c r="AQ291" s="143" t="s">
        <v>34460</v>
      </c>
      <c r="AR291" s="143" t="s">
        <v>34460</v>
      </c>
      <c r="AS291" s="143"/>
      <c r="AT291" s="143" t="s">
        <v>34460</v>
      </c>
      <c r="AU291" s="143" t="s">
        <v>34460</v>
      </c>
      <c r="AV291" s="143" t="s">
        <v>34460</v>
      </c>
      <c r="AW291" s="143" t="s">
        <v>34460</v>
      </c>
      <c r="AX291" s="143" t="s">
        <v>34460</v>
      </c>
      <c r="AY291" s="143"/>
      <c r="AZ291" s="143" t="s">
        <v>34460</v>
      </c>
      <c r="BA291" s="137" t="s">
        <v>34460</v>
      </c>
      <c r="BB291" s="137" t="s">
        <v>34460</v>
      </c>
      <c r="BC291" s="137" t="s">
        <v>34460</v>
      </c>
      <c r="BE291" s="20" cm="1">
        <f t="array" aca="1" ref="BE291" ca="1">ROW(INDIRECT("Formular!"&amp;G291))</f>
        <v>312</v>
      </c>
      <c r="BF291" s="20" cm="1">
        <f t="array" aca="1" ref="BF291" ca="1">COLUMN(INDIRECT("Formular!"&amp;G291))</f>
        <v>13</v>
      </c>
      <c r="BG291" s="20" t="str">
        <f t="shared" ca="1" si="5"/>
        <v>$M$312</v>
      </c>
      <c r="BH291" s="214" t="str" cm="1">
        <f t="array" aca="1" ref="BH291" ca="1">HYPERLINK("#"&amp;CELL("Adresse",INDIRECT("Formular!"&amp;G291)),"X")</f>
        <v>X</v>
      </c>
    </row>
    <row r="292" spans="1:60" x14ac:dyDescent="0.3">
      <c r="A292" s="105"/>
      <c r="B292" s="137">
        <v>290</v>
      </c>
      <c r="C292" s="137" t="s">
        <v>41741</v>
      </c>
      <c r="D292" s="109" cm="1">
        <f t="array" aca="1" ref="D292" ca="1">ROW(INDIRECT("Formular!"&amp;G292))</f>
        <v>314</v>
      </c>
      <c r="E292" s="109" cm="1">
        <f t="array" aca="1" ref="E292" ca="1">COLUMN(INDIRECT("Formular!"&amp;G292))</f>
        <v>5</v>
      </c>
      <c r="F292" s="221" t="str" cm="1">
        <f t="array" aca="1" ref="F292" ca="1">HYPERLINK("#"&amp;CELL("Address",INDIRECT("Formular!"&amp;G292)),ADDRESS(D292,E292))</f>
        <v>$E$314</v>
      </c>
      <c r="G292" s="109" t="s">
        <v>34283</v>
      </c>
      <c r="H292" s="109"/>
      <c r="I292" s="235" t="s">
        <v>41742</v>
      </c>
      <c r="J292" s="137" t="s">
        <v>41846</v>
      </c>
      <c r="K292" s="137" t="s">
        <v>34460</v>
      </c>
      <c r="L292" s="137"/>
      <c r="M292" s="137"/>
      <c r="N292" s="137" t="s">
        <v>41836</v>
      </c>
      <c r="O292" s="137" t="s">
        <v>41725</v>
      </c>
      <c r="P292" s="137"/>
      <c r="Q292" s="295" t="s">
        <v>34922</v>
      </c>
      <c r="R292" s="143" t="s">
        <v>34460</v>
      </c>
      <c r="S292" s="143" t="s">
        <v>34460</v>
      </c>
      <c r="T292" s="143" t="s">
        <v>34460</v>
      </c>
      <c r="U292" s="143" t="s">
        <v>34460</v>
      </c>
      <c r="V292" s="143" t="s">
        <v>34460</v>
      </c>
      <c r="W292" s="172" t="s">
        <v>34460</v>
      </c>
      <c r="X292" s="172"/>
      <c r="Y292" s="143" t="s">
        <v>34460</v>
      </c>
      <c r="Z292" s="143" t="s">
        <v>34460</v>
      </c>
      <c r="AA292" s="143" t="s">
        <v>34460</v>
      </c>
      <c r="AB292" s="143" t="s">
        <v>34460</v>
      </c>
      <c r="AC292" s="143" t="s">
        <v>34460</v>
      </c>
      <c r="AD292" s="143" t="s">
        <v>34460</v>
      </c>
      <c r="AE292" s="143" t="s">
        <v>34460</v>
      </c>
      <c r="AF292" s="143" t="s">
        <v>34460</v>
      </c>
      <c r="AG292" s="143" t="s">
        <v>34460</v>
      </c>
      <c r="AH292" s="143" t="s">
        <v>34460</v>
      </c>
      <c r="AI292" s="143" t="s">
        <v>34460</v>
      </c>
      <c r="AJ292" s="143" t="s">
        <v>34460</v>
      </c>
      <c r="AK292" s="143" t="s">
        <v>34460</v>
      </c>
      <c r="AL292" s="143" t="s">
        <v>34460</v>
      </c>
      <c r="AM292" s="143" t="s">
        <v>34460</v>
      </c>
      <c r="AN292" s="143" t="s">
        <v>34460</v>
      </c>
      <c r="AO292" s="143" t="s">
        <v>34460</v>
      </c>
      <c r="AP292" s="143" t="s">
        <v>34460</v>
      </c>
      <c r="AQ292" s="143" t="s">
        <v>34460</v>
      </c>
      <c r="AR292" s="143" t="s">
        <v>34460</v>
      </c>
      <c r="AS292" s="143" t="s">
        <v>34460</v>
      </c>
      <c r="AT292" s="143" t="s">
        <v>34460</v>
      </c>
      <c r="AU292" s="143" t="s">
        <v>34460</v>
      </c>
      <c r="AV292" s="143" t="s">
        <v>34460</v>
      </c>
      <c r="AW292" s="143" t="s">
        <v>34460</v>
      </c>
      <c r="AX292" s="143" t="s">
        <v>34460</v>
      </c>
      <c r="AY292" s="143" t="s">
        <v>34460</v>
      </c>
      <c r="AZ292" s="143" t="s">
        <v>34460</v>
      </c>
      <c r="BA292" s="137" t="s">
        <v>34460</v>
      </c>
      <c r="BB292" s="137" t="s">
        <v>34476</v>
      </c>
      <c r="BC292" s="137" t="s">
        <v>34460</v>
      </c>
      <c r="BE292" s="20" cm="1">
        <f t="array" aca="1" ref="BE292" ca="1">ROW(INDIRECT("Formular!"&amp;G292))</f>
        <v>314</v>
      </c>
      <c r="BF292" s="20" cm="1">
        <f t="array" aca="1" ref="BF292" ca="1">COLUMN(INDIRECT("Formular!"&amp;G292))</f>
        <v>5</v>
      </c>
      <c r="BG292" s="20" t="str">
        <f t="shared" ca="1" si="5"/>
        <v>$E$314</v>
      </c>
      <c r="BH292" s="214" t="str" cm="1">
        <f t="array" aca="1" ref="BH292" ca="1">HYPERLINK("#"&amp;CELL("Adresse",INDIRECT("Formular!"&amp;G292)),"X")</f>
        <v>X</v>
      </c>
    </row>
    <row r="293" spans="1:60" x14ac:dyDescent="0.3">
      <c r="A293" s="105"/>
      <c r="B293" s="137">
        <v>291</v>
      </c>
      <c r="C293" s="137" t="s">
        <v>41744</v>
      </c>
      <c r="D293" s="109" cm="1">
        <f t="array" aca="1" ref="D293" ca="1">ROW(INDIRECT("Formular!"&amp;G293))</f>
        <v>314</v>
      </c>
      <c r="E293" s="109" cm="1">
        <f t="array" aca="1" ref="E293" ca="1">COLUMN(INDIRECT("Formular!"&amp;G293))</f>
        <v>13</v>
      </c>
      <c r="F293" s="221" t="str" cm="1">
        <f t="array" aca="1" ref="F293" ca="1">HYPERLINK("#"&amp;CELL("Address",INDIRECT("Formular!"&amp;G293)),ADDRESS(D293,E293))</f>
        <v>$M$314</v>
      </c>
      <c r="G293" s="109" t="s">
        <v>41847</v>
      </c>
      <c r="H293" s="109"/>
      <c r="I293" s="235" t="s">
        <v>41405</v>
      </c>
      <c r="J293" s="137" t="s">
        <v>41848</v>
      </c>
      <c r="K293" s="137" t="s">
        <v>34460</v>
      </c>
      <c r="L293" s="137"/>
      <c r="M293" s="137"/>
      <c r="N293" s="137" t="s">
        <v>41836</v>
      </c>
      <c r="O293" s="137" t="s">
        <v>41725</v>
      </c>
      <c r="P293" s="137" t="s">
        <v>41746</v>
      </c>
      <c r="Q293" s="295" t="s">
        <v>34922</v>
      </c>
      <c r="R293" s="143" t="s">
        <v>34460</v>
      </c>
      <c r="S293" s="143" t="s">
        <v>34460</v>
      </c>
      <c r="T293" s="143" t="s">
        <v>34460</v>
      </c>
      <c r="U293" s="143" t="s">
        <v>34460</v>
      </c>
      <c r="V293" s="143" t="s">
        <v>34460</v>
      </c>
      <c r="W293" s="172" t="s">
        <v>34460</v>
      </c>
      <c r="X293" s="172"/>
      <c r="Y293" s="143" t="s">
        <v>34460</v>
      </c>
      <c r="Z293" s="143" t="s">
        <v>34460</v>
      </c>
      <c r="AA293" s="143" t="s">
        <v>34460</v>
      </c>
      <c r="AB293" s="143" t="s">
        <v>34460</v>
      </c>
      <c r="AC293" s="143" t="s">
        <v>34460</v>
      </c>
      <c r="AD293" s="143" t="s">
        <v>34460</v>
      </c>
      <c r="AE293" s="143" t="s">
        <v>34460</v>
      </c>
      <c r="AF293" s="143" t="s">
        <v>34460</v>
      </c>
      <c r="AG293" s="143" t="s">
        <v>34460</v>
      </c>
      <c r="AH293" s="143" t="s">
        <v>34460</v>
      </c>
      <c r="AI293" s="143" t="s">
        <v>34460</v>
      </c>
      <c r="AJ293" s="143" t="s">
        <v>34460</v>
      </c>
      <c r="AK293" s="143" t="s">
        <v>34460</v>
      </c>
      <c r="AL293" s="143" t="s">
        <v>34460</v>
      </c>
      <c r="AM293" s="143" t="s">
        <v>34460</v>
      </c>
      <c r="AN293" s="143" t="s">
        <v>34460</v>
      </c>
      <c r="AO293" s="143" t="s">
        <v>34460</v>
      </c>
      <c r="AP293" s="143" t="s">
        <v>34460</v>
      </c>
      <c r="AQ293" s="143" t="s">
        <v>34460</v>
      </c>
      <c r="AR293" s="143" t="s">
        <v>34460</v>
      </c>
      <c r="AS293" s="143" t="s">
        <v>34460</v>
      </c>
      <c r="AT293" s="143" t="s">
        <v>34460</v>
      </c>
      <c r="AU293" s="143" t="s">
        <v>34460</v>
      </c>
      <c r="AV293" s="143" t="s">
        <v>34460</v>
      </c>
      <c r="AW293" s="143" t="s">
        <v>34460</v>
      </c>
      <c r="AX293" s="143" t="s">
        <v>34460</v>
      </c>
      <c r="AY293" s="143" t="s">
        <v>34460</v>
      </c>
      <c r="AZ293" s="143" t="s">
        <v>34460</v>
      </c>
      <c r="BA293" s="137" t="s">
        <v>34460</v>
      </c>
      <c r="BB293" s="137" t="s">
        <v>34476</v>
      </c>
      <c r="BC293" s="137" t="s">
        <v>34460</v>
      </c>
      <c r="BE293" s="20" cm="1">
        <f t="array" aca="1" ref="BE293" ca="1">ROW(INDIRECT("Formular!"&amp;G293))</f>
        <v>314</v>
      </c>
      <c r="BF293" s="20" cm="1">
        <f t="array" aca="1" ref="BF293" ca="1">COLUMN(INDIRECT("Formular!"&amp;G293))</f>
        <v>13</v>
      </c>
      <c r="BG293" s="20" t="str">
        <f t="shared" ca="1" si="5"/>
        <v>$M$314</v>
      </c>
      <c r="BH293" s="214" t="str" cm="1">
        <f t="array" aca="1" ref="BH293" ca="1">HYPERLINK("#"&amp;CELL("Adresse",INDIRECT("Formular!"&amp;G293)),"X")</f>
        <v>X</v>
      </c>
    </row>
    <row r="294" spans="1:60" x14ac:dyDescent="0.3">
      <c r="A294" s="105"/>
      <c r="B294" s="137">
        <v>292</v>
      </c>
      <c r="C294" s="137" t="s">
        <v>41747</v>
      </c>
      <c r="D294" s="109" cm="1">
        <f t="array" aca="1" ref="D294" ca="1">ROW(INDIRECT("Formular!"&amp;G294))</f>
        <v>316</v>
      </c>
      <c r="E294" s="109" cm="1">
        <f t="array" aca="1" ref="E294" ca="1">COLUMN(INDIRECT("Formular!"&amp;G294))</f>
        <v>5</v>
      </c>
      <c r="F294" s="221" t="str" cm="1">
        <f t="array" aca="1" ref="F294" ca="1">HYPERLINK("#"&amp;CELL("Address",INDIRECT("Formular!"&amp;G294)),ADDRESS(D294,E294))</f>
        <v>$E$316</v>
      </c>
      <c r="G294" s="109" t="s">
        <v>41849</v>
      </c>
      <c r="H294" s="109"/>
      <c r="I294" s="109"/>
      <c r="J294" s="137" t="s">
        <v>41850</v>
      </c>
      <c r="K294" s="137" t="s">
        <v>34460</v>
      </c>
      <c r="L294" s="137"/>
      <c r="M294" s="137"/>
      <c r="N294" s="137" t="s">
        <v>41836</v>
      </c>
      <c r="O294" s="137" t="s">
        <v>41725</v>
      </c>
      <c r="P294" s="137"/>
      <c r="Q294" s="295" t="s">
        <v>38049</v>
      </c>
      <c r="R294" s="137" t="s">
        <v>34460</v>
      </c>
      <c r="S294" s="137" t="s">
        <v>34460</v>
      </c>
      <c r="T294" s="137"/>
      <c r="U294" s="137"/>
      <c r="V294" s="137"/>
      <c r="W294" s="138" t="s">
        <v>34460</v>
      </c>
      <c r="X294" s="138" t="s">
        <v>34460</v>
      </c>
      <c r="Y294" s="137"/>
      <c r="Z294" s="137" t="s">
        <v>34460</v>
      </c>
      <c r="AA294" s="137"/>
      <c r="AB294" s="137"/>
      <c r="AC294" s="137" t="s">
        <v>34460</v>
      </c>
      <c r="AD294" s="137"/>
      <c r="AE294" s="137"/>
      <c r="AF294" s="137"/>
      <c r="AG294" s="137"/>
      <c r="AH294" s="137"/>
      <c r="AI294" s="137"/>
      <c r="AJ294" s="137"/>
      <c r="AK294" s="137"/>
      <c r="AL294" s="137"/>
      <c r="AM294" s="137" t="s">
        <v>34460</v>
      </c>
      <c r="AN294" s="137"/>
      <c r="AO294" s="137"/>
      <c r="AP294" s="137"/>
      <c r="AQ294" s="137"/>
      <c r="AR294" s="137"/>
      <c r="AS294" s="137"/>
      <c r="AT294" s="137"/>
      <c r="AU294" s="137" t="s">
        <v>34460</v>
      </c>
      <c r="AV294" s="137"/>
      <c r="AW294" s="137"/>
      <c r="AX294" s="137"/>
      <c r="AY294" s="137"/>
      <c r="AZ294" s="137"/>
      <c r="BA294" s="137" t="s">
        <v>34460</v>
      </c>
      <c r="BB294" s="137" t="s">
        <v>34460</v>
      </c>
      <c r="BC294" s="137" t="s">
        <v>34460</v>
      </c>
      <c r="BE294" s="20" cm="1">
        <f t="array" aca="1" ref="BE294" ca="1">ROW(INDIRECT("Formular!"&amp;G294))</f>
        <v>316</v>
      </c>
      <c r="BF294" s="20" cm="1">
        <f t="array" aca="1" ref="BF294" ca="1">COLUMN(INDIRECT("Formular!"&amp;G294))</f>
        <v>5</v>
      </c>
      <c r="BG294" s="20" t="str">
        <f t="shared" ca="1" si="5"/>
        <v>$E$316</v>
      </c>
      <c r="BH294" s="214" t="str" cm="1">
        <f t="array" aca="1" ref="BH294" ca="1">HYPERLINK("#"&amp;CELL("Adresse",INDIRECT("Formular!"&amp;G294)),"X")</f>
        <v>X</v>
      </c>
    </row>
    <row r="295" spans="1:60" x14ac:dyDescent="0.3">
      <c r="A295" s="105"/>
      <c r="B295" s="137">
        <v>293</v>
      </c>
      <c r="C295" s="137" t="s">
        <v>41750</v>
      </c>
      <c r="D295" s="109" cm="1">
        <f t="array" aca="1" ref="D295" ca="1">ROW(INDIRECT("Formular!"&amp;G295))</f>
        <v>316</v>
      </c>
      <c r="E295" s="109" cm="1">
        <f t="array" aca="1" ref="E295" ca="1">COLUMN(INDIRECT("Formular!"&amp;G295))</f>
        <v>13</v>
      </c>
      <c r="F295" s="221" t="str" cm="1">
        <f t="array" aca="1" ref="F295" ca="1">HYPERLINK("#"&amp;CELL("Address",INDIRECT("Formular!"&amp;G295)),ADDRESS(D295,E295))</f>
        <v>$M$316</v>
      </c>
      <c r="G295" s="109" t="s">
        <v>41851</v>
      </c>
      <c r="H295" s="109"/>
      <c r="I295" s="109"/>
      <c r="J295" s="137" t="s">
        <v>41852</v>
      </c>
      <c r="K295" s="137" t="s">
        <v>34460</v>
      </c>
      <c r="L295" s="137"/>
      <c r="M295" s="137"/>
      <c r="N295" s="137" t="s">
        <v>41836</v>
      </c>
      <c r="O295" s="137" t="s">
        <v>41725</v>
      </c>
      <c r="P295" s="137"/>
      <c r="Q295" s="295" t="s">
        <v>38049</v>
      </c>
      <c r="R295" s="137" t="s">
        <v>34460</v>
      </c>
      <c r="S295" s="137" t="s">
        <v>34460</v>
      </c>
      <c r="T295" s="137"/>
      <c r="U295" s="137"/>
      <c r="V295" s="137"/>
      <c r="W295" s="138" t="s">
        <v>34460</v>
      </c>
      <c r="X295" s="138"/>
      <c r="Y295" s="137"/>
      <c r="Z295" s="137"/>
      <c r="AA295" s="137"/>
      <c r="AB295" s="137"/>
      <c r="AC295" s="137"/>
      <c r="AD295" s="137"/>
      <c r="AE295" s="137"/>
      <c r="AF295" s="137"/>
      <c r="AG295" s="137"/>
      <c r="AH295" s="137"/>
      <c r="AI295" s="137"/>
      <c r="AJ295" s="137"/>
      <c r="AK295" s="137"/>
      <c r="AL295" s="137"/>
      <c r="AM295" s="137"/>
      <c r="AN295" s="137"/>
      <c r="AO295" s="137"/>
      <c r="AP295" s="137"/>
      <c r="AQ295" s="137"/>
      <c r="AR295" s="137"/>
      <c r="AS295" s="137"/>
      <c r="AT295" s="137"/>
      <c r="AU295" s="137"/>
      <c r="AV295" s="137"/>
      <c r="AW295" s="137" t="s">
        <v>34460</v>
      </c>
      <c r="AX295" s="137"/>
      <c r="AY295" s="137"/>
      <c r="AZ295" s="137"/>
      <c r="BA295" s="137" t="s">
        <v>34460</v>
      </c>
      <c r="BB295" s="137" t="s">
        <v>34476</v>
      </c>
      <c r="BC295" s="137"/>
      <c r="BE295" s="20" cm="1">
        <f t="array" aca="1" ref="BE295" ca="1">ROW(INDIRECT("Formular!"&amp;G295))</f>
        <v>316</v>
      </c>
      <c r="BF295" s="20" cm="1">
        <f t="array" aca="1" ref="BF295" ca="1">COLUMN(INDIRECT("Formular!"&amp;G295))</f>
        <v>13</v>
      </c>
      <c r="BG295" s="20" t="str">
        <f t="shared" ca="1" si="5"/>
        <v>$M$316</v>
      </c>
      <c r="BH295" s="214" t="str" cm="1">
        <f t="array" aca="1" ref="BH295" ca="1">HYPERLINK("#"&amp;CELL("Adresse",INDIRECT("Formular!"&amp;G295)),"X")</f>
        <v>X</v>
      </c>
    </row>
    <row r="296" spans="1:60" x14ac:dyDescent="0.3">
      <c r="A296" s="105"/>
      <c r="B296" s="137">
        <v>294</v>
      </c>
      <c r="C296" s="109" t="s">
        <v>41753</v>
      </c>
      <c r="D296" s="109" cm="1">
        <f t="array" aca="1" ref="D296" ca="1">ROW(INDIRECT("Formular!"&amp;G296))</f>
        <v>318</v>
      </c>
      <c r="E296" s="109" cm="1">
        <f t="array" aca="1" ref="E296" ca="1">COLUMN(INDIRECT("Formular!"&amp;G296))</f>
        <v>2</v>
      </c>
      <c r="F296" s="221" t="str" cm="1">
        <f t="array" aca="1" ref="F296" ca="1">HYPERLINK("#"&amp;CELL("Address",INDIRECT("Formular!"&amp;G296)),ADDRESS(D296,E296))</f>
        <v>$B$318</v>
      </c>
      <c r="G296" s="109" t="s">
        <v>41853</v>
      </c>
      <c r="H296" s="109" t="s">
        <v>41466</v>
      </c>
      <c r="I296" s="109"/>
      <c r="J296" s="137" t="s">
        <v>41755</v>
      </c>
      <c r="K296" s="137" t="s">
        <v>34460</v>
      </c>
      <c r="L296" s="137"/>
      <c r="M296" s="137"/>
      <c r="N296" s="137" t="s">
        <v>41836</v>
      </c>
      <c r="O296" s="137" t="s">
        <v>41725</v>
      </c>
      <c r="P296" s="137"/>
      <c r="Q296" s="295" t="s">
        <v>41369</v>
      </c>
      <c r="R296" s="143"/>
      <c r="S296" s="143" t="s">
        <v>34460</v>
      </c>
      <c r="T296" s="143"/>
      <c r="U296" s="143"/>
      <c r="V296" s="143"/>
      <c r="W296" s="172" t="s">
        <v>34460</v>
      </c>
      <c r="X296" s="172"/>
      <c r="Y296" s="143"/>
      <c r="Z296" s="143"/>
      <c r="AA296" s="143"/>
      <c r="AB296" s="143"/>
      <c r="AC296" s="143"/>
      <c r="AD296" s="143"/>
      <c r="AE296" s="143"/>
      <c r="AF296" s="143"/>
      <c r="AG296" s="143"/>
      <c r="AH296" s="143"/>
      <c r="AI296" s="143"/>
      <c r="AJ296" s="143"/>
      <c r="AK296" s="143"/>
      <c r="AL296" s="143"/>
      <c r="AM296" s="143"/>
      <c r="AN296" s="143"/>
      <c r="AO296" s="143"/>
      <c r="AP296" s="143"/>
      <c r="AQ296" s="143"/>
      <c r="AR296" s="143"/>
      <c r="AS296" s="143"/>
      <c r="AT296" s="143"/>
      <c r="AU296" s="143"/>
      <c r="AV296" s="143"/>
      <c r="AW296" s="143"/>
      <c r="AX296" s="143"/>
      <c r="AY296" s="143"/>
      <c r="AZ296" s="143"/>
      <c r="BA296" s="137"/>
      <c r="BB296" s="137" t="s">
        <v>34476</v>
      </c>
      <c r="BC296" s="137"/>
      <c r="BE296" s="20" cm="1">
        <f t="array" aca="1" ref="BE296" ca="1">ROW(INDIRECT("Formular!"&amp;G296))</f>
        <v>318</v>
      </c>
      <c r="BF296" s="20" cm="1">
        <f t="array" aca="1" ref="BF296" ca="1">COLUMN(INDIRECT("Formular!"&amp;G296))</f>
        <v>2</v>
      </c>
      <c r="BG296" s="20" t="str">
        <f t="shared" ca="1" si="5"/>
        <v>$B$318</v>
      </c>
      <c r="BH296" s="214" t="str" cm="1">
        <f t="array" aca="1" ref="BH296" ca="1">HYPERLINK("#"&amp;CELL("Adresse",INDIRECT("Formular!"&amp;G296)),"X")</f>
        <v>X</v>
      </c>
    </row>
    <row r="297" spans="1:60" x14ac:dyDescent="0.3">
      <c r="A297" s="105"/>
      <c r="B297" s="137">
        <v>295</v>
      </c>
      <c r="C297" s="137" t="s">
        <v>41756</v>
      </c>
      <c r="D297" s="109" cm="1">
        <f t="array" aca="1" ref="D297" ca="1">ROW(INDIRECT("Formular!"&amp;G297))</f>
        <v>320</v>
      </c>
      <c r="E297" s="109" cm="1">
        <f t="array" aca="1" ref="E297" ca="1">COLUMN(INDIRECT("Formular!"&amp;G297))</f>
        <v>3</v>
      </c>
      <c r="F297" s="221" t="str" cm="1">
        <f t="array" aca="1" ref="F297" ca="1">HYPERLINK("#"&amp;CELL("Address",INDIRECT("Formular!"&amp;G297)),ADDRESS(D297,E297))</f>
        <v>$C$320</v>
      </c>
      <c r="G297" s="109" t="s">
        <v>41854</v>
      </c>
      <c r="H297" s="109"/>
      <c r="I297" s="109"/>
      <c r="J297" s="137" t="s">
        <v>41758</v>
      </c>
      <c r="K297" s="137" t="s">
        <v>34460</v>
      </c>
      <c r="L297" s="137"/>
      <c r="M297" s="137"/>
      <c r="N297" s="137" t="s">
        <v>41836</v>
      </c>
      <c r="O297" s="137" t="s">
        <v>41725</v>
      </c>
      <c r="P297" s="137"/>
      <c r="Q297" s="295" t="s">
        <v>41369</v>
      </c>
      <c r="R297" s="143"/>
      <c r="S297" s="143" t="s">
        <v>34460</v>
      </c>
      <c r="T297" s="143"/>
      <c r="U297" s="143"/>
      <c r="V297" s="143"/>
      <c r="W297" s="172" t="s">
        <v>34460</v>
      </c>
      <c r="X297" s="172"/>
      <c r="Y297" s="143"/>
      <c r="Z297" s="143"/>
      <c r="AA297" s="143"/>
      <c r="AB297" s="143"/>
      <c r="AC297" s="143"/>
      <c r="AD297" s="143"/>
      <c r="AE297" s="143"/>
      <c r="AF297" s="143"/>
      <c r="AG297" s="143"/>
      <c r="AH297" s="143"/>
      <c r="AI297" s="143"/>
      <c r="AJ297" s="143"/>
      <c r="AK297" s="143"/>
      <c r="AL297" s="143"/>
      <c r="AM297" s="143"/>
      <c r="AN297" s="143"/>
      <c r="AO297" s="143"/>
      <c r="AP297" s="143"/>
      <c r="AQ297" s="143"/>
      <c r="AR297" s="143"/>
      <c r="AS297" s="143"/>
      <c r="AT297" s="143"/>
      <c r="AU297" s="143"/>
      <c r="AV297" s="143"/>
      <c r="AW297" s="143"/>
      <c r="AX297" s="143"/>
      <c r="AY297" s="143"/>
      <c r="AZ297" s="143"/>
      <c r="BA297" s="137"/>
      <c r="BB297" s="137" t="s">
        <v>34476</v>
      </c>
      <c r="BC297" s="137"/>
      <c r="BE297" s="20" cm="1">
        <f t="array" aca="1" ref="BE297" ca="1">ROW(INDIRECT("Formular!"&amp;G297))</f>
        <v>320</v>
      </c>
      <c r="BF297" s="20" cm="1">
        <f t="array" aca="1" ref="BF297" ca="1">COLUMN(INDIRECT("Formular!"&amp;G297))</f>
        <v>3</v>
      </c>
      <c r="BG297" s="20" t="str">
        <f t="shared" ca="1" si="5"/>
        <v>$C$320</v>
      </c>
      <c r="BH297" s="214" t="str" cm="1">
        <f t="array" aca="1" ref="BH297" ca="1">HYPERLINK("#"&amp;CELL("Adresse",INDIRECT("Formular!"&amp;G297)),"X")</f>
        <v>X</v>
      </c>
    </row>
    <row r="298" spans="1:60" x14ac:dyDescent="0.3">
      <c r="A298" s="105"/>
      <c r="B298" s="137">
        <v>296</v>
      </c>
      <c r="C298" s="137" t="s">
        <v>41759</v>
      </c>
      <c r="D298" s="109" cm="1">
        <f t="array" aca="1" ref="D298" ca="1">ROW(INDIRECT("Formular!"&amp;G298))</f>
        <v>320</v>
      </c>
      <c r="E298" s="109" cm="1">
        <f t="array" aca="1" ref="E298" ca="1">COLUMN(INDIRECT("Formular!"&amp;G298))</f>
        <v>8</v>
      </c>
      <c r="F298" s="221" t="str" cm="1">
        <f t="array" aca="1" ref="F298" ca="1">HYPERLINK("#"&amp;CELL("Address",INDIRECT("Formular!"&amp;G298)),ADDRESS(D298,E298))</f>
        <v>$H$320</v>
      </c>
      <c r="G298" s="109" t="s">
        <v>41855</v>
      </c>
      <c r="H298" s="109"/>
      <c r="I298" s="109"/>
      <c r="J298" s="137" t="s">
        <v>41761</v>
      </c>
      <c r="K298" s="137" t="s">
        <v>34460</v>
      </c>
      <c r="L298" s="137"/>
      <c r="M298" s="137"/>
      <c r="N298" s="137" t="s">
        <v>41836</v>
      </c>
      <c r="O298" s="137" t="s">
        <v>41725</v>
      </c>
      <c r="P298" s="137"/>
      <c r="Q298" s="295" t="s">
        <v>41369</v>
      </c>
      <c r="R298" s="143"/>
      <c r="S298" s="143" t="s">
        <v>34460</v>
      </c>
      <c r="T298" s="143"/>
      <c r="U298" s="143"/>
      <c r="V298" s="143"/>
      <c r="W298" s="172" t="s">
        <v>34460</v>
      </c>
      <c r="X298" s="172"/>
      <c r="Y298" s="143"/>
      <c r="Z298" s="143"/>
      <c r="AA298" s="143"/>
      <c r="AB298" s="143"/>
      <c r="AC298" s="143"/>
      <c r="AD298" s="143"/>
      <c r="AE298" s="143"/>
      <c r="AF298" s="143"/>
      <c r="AG298" s="143"/>
      <c r="AH298" s="143"/>
      <c r="AI298" s="143"/>
      <c r="AJ298" s="143"/>
      <c r="AK298" s="143"/>
      <c r="AL298" s="143"/>
      <c r="AM298" s="143"/>
      <c r="AN298" s="143"/>
      <c r="AO298" s="143"/>
      <c r="AP298" s="143"/>
      <c r="AQ298" s="143"/>
      <c r="AR298" s="143"/>
      <c r="AS298" s="143"/>
      <c r="AT298" s="143"/>
      <c r="AU298" s="143"/>
      <c r="AV298" s="143"/>
      <c r="AW298" s="143"/>
      <c r="AX298" s="143"/>
      <c r="AY298" s="143"/>
      <c r="AZ298" s="143"/>
      <c r="BA298" s="137"/>
      <c r="BB298" s="137" t="s">
        <v>34476</v>
      </c>
      <c r="BC298" s="137"/>
      <c r="BE298" s="20" cm="1">
        <f t="array" aca="1" ref="BE298" ca="1">ROW(INDIRECT("Formular!"&amp;G298))</f>
        <v>320</v>
      </c>
      <c r="BF298" s="20" cm="1">
        <f t="array" aca="1" ref="BF298" ca="1">COLUMN(INDIRECT("Formular!"&amp;G298))</f>
        <v>8</v>
      </c>
      <c r="BG298" s="20" t="str">
        <f t="shared" ca="1" si="5"/>
        <v>$H$320</v>
      </c>
      <c r="BH298" s="214" t="str" cm="1">
        <f t="array" aca="1" ref="BH298" ca="1">HYPERLINK("#"&amp;CELL("Adresse",INDIRECT("Formular!"&amp;G298)),"X")</f>
        <v>X</v>
      </c>
    </row>
    <row r="299" spans="1:60" x14ac:dyDescent="0.3">
      <c r="A299" s="105"/>
      <c r="B299" s="137">
        <v>297</v>
      </c>
      <c r="C299" s="137" t="s">
        <v>41762</v>
      </c>
      <c r="D299" s="109" cm="1">
        <f t="array" aca="1" ref="D299" ca="1">ROW(INDIRECT("Formular!"&amp;G299))</f>
        <v>320</v>
      </c>
      <c r="E299" s="109" cm="1">
        <f t="array" aca="1" ref="E299" ca="1">COLUMN(INDIRECT("Formular!"&amp;G299))</f>
        <v>17</v>
      </c>
      <c r="F299" s="221" t="str" cm="1">
        <f t="array" aca="1" ref="F299" ca="1">HYPERLINK("#"&amp;CELL("Address",INDIRECT("Formular!"&amp;G299)),ADDRESS(D299,E299))</f>
        <v>$Q$320</v>
      </c>
      <c r="G299" s="109" t="s">
        <v>41856</v>
      </c>
      <c r="H299" s="109"/>
      <c r="I299" s="109"/>
      <c r="J299" s="137" t="s">
        <v>41764</v>
      </c>
      <c r="K299" s="137" t="s">
        <v>34460</v>
      </c>
      <c r="L299" s="137"/>
      <c r="M299" s="137"/>
      <c r="N299" s="137" t="s">
        <v>41836</v>
      </c>
      <c r="O299" s="137" t="s">
        <v>41725</v>
      </c>
      <c r="P299" s="137"/>
      <c r="Q299" s="295" t="s">
        <v>41369</v>
      </c>
      <c r="R299" s="143"/>
      <c r="S299" s="143" t="s">
        <v>34460</v>
      </c>
      <c r="T299" s="143"/>
      <c r="U299" s="143"/>
      <c r="V299" s="143"/>
      <c r="W299" s="172" t="s">
        <v>34460</v>
      </c>
      <c r="X299" s="172"/>
      <c r="Y299" s="143"/>
      <c r="Z299" s="143"/>
      <c r="AA299" s="143"/>
      <c r="AB299" s="143"/>
      <c r="AC299" s="143"/>
      <c r="AD299" s="143"/>
      <c r="AE299" s="143"/>
      <c r="AF299" s="143"/>
      <c r="AG299" s="143"/>
      <c r="AH299" s="143"/>
      <c r="AI299" s="143"/>
      <c r="AJ299" s="143"/>
      <c r="AK299" s="143"/>
      <c r="AL299" s="143"/>
      <c r="AM299" s="143"/>
      <c r="AN299" s="143"/>
      <c r="AO299" s="143"/>
      <c r="AP299" s="143"/>
      <c r="AQ299" s="143"/>
      <c r="AR299" s="143"/>
      <c r="AS299" s="143"/>
      <c r="AT299" s="143"/>
      <c r="AU299" s="143"/>
      <c r="AV299" s="143"/>
      <c r="AW299" s="143"/>
      <c r="AX299" s="143"/>
      <c r="AY299" s="143"/>
      <c r="AZ299" s="143"/>
      <c r="BA299" s="137"/>
      <c r="BB299" s="137" t="s">
        <v>34476</v>
      </c>
      <c r="BC299" s="137"/>
      <c r="BE299" s="20" cm="1">
        <f t="array" aca="1" ref="BE299" ca="1">ROW(INDIRECT("Formular!"&amp;G299))</f>
        <v>320</v>
      </c>
      <c r="BF299" s="20" cm="1">
        <f t="array" aca="1" ref="BF299" ca="1">COLUMN(INDIRECT("Formular!"&amp;G299))</f>
        <v>17</v>
      </c>
      <c r="BG299" s="20" t="str">
        <f t="shared" ref="BG299:BG366" ca="1" si="6">ADDRESS(BE299,BF299)</f>
        <v>$Q$320</v>
      </c>
      <c r="BH299" s="214" t="str" cm="1">
        <f t="array" aca="1" ref="BH299" ca="1">HYPERLINK("#"&amp;CELL("Adresse",INDIRECT("Formular!"&amp;G299)),"X")</f>
        <v>X</v>
      </c>
    </row>
    <row r="300" spans="1:60" x14ac:dyDescent="0.3">
      <c r="A300" s="105"/>
      <c r="B300" s="137">
        <v>298</v>
      </c>
      <c r="C300" s="283" t="s">
        <v>41857</v>
      </c>
      <c r="D300" s="282" cm="1">
        <f t="array" aca="1" ref="D300" ca="1">ROW(INDIRECT("Formular!"&amp;G300))</f>
        <v>324</v>
      </c>
      <c r="E300" s="282" cm="1">
        <f t="array" aca="1" ref="E300" ca="1">COLUMN(INDIRECT("Formular!"&amp;G300))</f>
        <v>2</v>
      </c>
      <c r="F300" s="221" t="str" cm="1">
        <f t="array" aca="1" ref="F300" ca="1">HYPERLINK("#"&amp;CELL("Address",INDIRECT("Formular!"&amp;G300)),ADDRESS(D300,E300))</f>
        <v>$B$324</v>
      </c>
      <c r="G300" s="109" t="s">
        <v>41858</v>
      </c>
      <c r="H300" s="109"/>
      <c r="I300" s="109"/>
      <c r="J300" s="137" t="s">
        <v>41859</v>
      </c>
      <c r="K300" s="137"/>
      <c r="L300" s="137"/>
      <c r="M300" s="137"/>
      <c r="N300" s="137" t="s">
        <v>41860</v>
      </c>
      <c r="O300" s="137" t="s">
        <v>41861</v>
      </c>
      <c r="P300" s="137"/>
      <c r="Q300" s="295" t="s">
        <v>38049</v>
      </c>
      <c r="R300" s="137" t="s">
        <v>34460</v>
      </c>
      <c r="S300" s="137" t="s">
        <v>34460</v>
      </c>
      <c r="T300" s="137" t="s">
        <v>34460</v>
      </c>
      <c r="U300" s="137" t="s">
        <v>34460</v>
      </c>
      <c r="V300" s="137" t="s">
        <v>34460</v>
      </c>
      <c r="W300" s="137" t="s">
        <v>34460</v>
      </c>
      <c r="X300" s="137" t="s">
        <v>34460</v>
      </c>
      <c r="Y300" s="137" t="s">
        <v>34460</v>
      </c>
      <c r="Z300" s="137" t="s">
        <v>34460</v>
      </c>
      <c r="AA300" s="137" t="s">
        <v>34460</v>
      </c>
      <c r="AB300" s="137" t="s">
        <v>34460</v>
      </c>
      <c r="AC300" s="137" t="s">
        <v>34460</v>
      </c>
      <c r="AD300" s="137" t="s">
        <v>34460</v>
      </c>
      <c r="AE300" s="137" t="s">
        <v>34460</v>
      </c>
      <c r="AF300" s="137" t="s">
        <v>34460</v>
      </c>
      <c r="AG300" s="137" t="s">
        <v>34460</v>
      </c>
      <c r="AH300" s="137" t="s">
        <v>34460</v>
      </c>
      <c r="AI300" s="137" t="s">
        <v>34460</v>
      </c>
      <c r="AJ300" s="137" t="s">
        <v>34460</v>
      </c>
      <c r="AK300" s="137" t="s">
        <v>34460</v>
      </c>
      <c r="AL300" s="137" t="s">
        <v>34460</v>
      </c>
      <c r="AM300" s="137" t="s">
        <v>34460</v>
      </c>
      <c r="AN300" s="137" t="s">
        <v>34460</v>
      </c>
      <c r="AO300" s="137" t="s">
        <v>34460</v>
      </c>
      <c r="AP300" s="137" t="s">
        <v>34460</v>
      </c>
      <c r="AQ300" s="137" t="s">
        <v>34460</v>
      </c>
      <c r="AR300" s="137" t="s">
        <v>34460</v>
      </c>
      <c r="AS300" s="137" t="s">
        <v>34460</v>
      </c>
      <c r="AT300" s="137" t="s">
        <v>34460</v>
      </c>
      <c r="AU300" s="137" t="s">
        <v>34460</v>
      </c>
      <c r="AV300" s="137" t="s">
        <v>34460</v>
      </c>
      <c r="AW300" s="137" t="s">
        <v>34460</v>
      </c>
      <c r="AX300" s="137" t="s">
        <v>34460</v>
      </c>
      <c r="AY300" s="137" t="s">
        <v>34460</v>
      </c>
      <c r="AZ300" s="137" t="s">
        <v>34460</v>
      </c>
      <c r="BA300" s="137" t="s">
        <v>34460</v>
      </c>
      <c r="BB300" s="137" t="s">
        <v>34460</v>
      </c>
      <c r="BC300" s="137" t="s">
        <v>34460</v>
      </c>
      <c r="BE300" s="20" cm="1">
        <f t="array" aca="1" ref="BE300" ca="1">ROW(INDIRECT("Formular!"&amp;G300))</f>
        <v>324</v>
      </c>
      <c r="BF300" s="20" cm="1">
        <f t="array" aca="1" ref="BF300" ca="1">COLUMN(INDIRECT("Formular!"&amp;G300))</f>
        <v>2</v>
      </c>
      <c r="BG300" s="20" t="str">
        <f t="shared" ca="1" si="6"/>
        <v>$B$324</v>
      </c>
      <c r="BH300" s="214" t="str" cm="1">
        <f t="array" aca="1" ref="BH300" ca="1">HYPERLINK("#"&amp;CELL("Adresse",INDIRECT("Formular!"&amp;G300)),"X")</f>
        <v>X</v>
      </c>
    </row>
    <row r="301" spans="1:60" x14ac:dyDescent="0.3">
      <c r="A301" s="105"/>
      <c r="B301" s="137">
        <v>299</v>
      </c>
      <c r="C301" s="144" t="s">
        <v>41862</v>
      </c>
      <c r="D301" s="109" cm="1">
        <f t="array" aca="1" ref="D301" ca="1">ROW(INDIRECT("Formular!"&amp;G301))</f>
        <v>324</v>
      </c>
      <c r="E301" s="109" cm="1">
        <f t="array" aca="1" ref="E301" ca="1">COLUMN(INDIRECT("Formular!"&amp;G301))</f>
        <v>10</v>
      </c>
      <c r="F301" s="221" t="str" cm="1">
        <f t="array" aca="1" ref="F301" ca="1">HYPERLINK("#"&amp;CELL("Address",INDIRECT("Formular!"&amp;G301)),ADDRESS(D301,E301))</f>
        <v>$J$324</v>
      </c>
      <c r="G301" s="109" t="s">
        <v>34278</v>
      </c>
      <c r="H301" s="109"/>
      <c r="I301" s="235" t="s">
        <v>41863</v>
      </c>
      <c r="J301" s="144" t="s">
        <v>41864</v>
      </c>
      <c r="K301" s="144"/>
      <c r="L301" s="144"/>
      <c r="M301" s="144"/>
      <c r="N301" s="137" t="s">
        <v>41860</v>
      </c>
      <c r="O301" s="137" t="s">
        <v>41861</v>
      </c>
      <c r="P301" s="144"/>
      <c r="Q301" s="296" t="s">
        <v>41369</v>
      </c>
      <c r="R301" s="144" t="s">
        <v>34460</v>
      </c>
      <c r="S301" s="144" t="s">
        <v>34460</v>
      </c>
      <c r="T301" s="144" t="s">
        <v>34460</v>
      </c>
      <c r="U301" s="137" t="s">
        <v>34460</v>
      </c>
      <c r="V301" s="137" t="s">
        <v>34460</v>
      </c>
      <c r="W301" s="137" t="s">
        <v>34460</v>
      </c>
      <c r="X301" s="137" t="s">
        <v>34460</v>
      </c>
      <c r="Y301" s="137" t="s">
        <v>34460</v>
      </c>
      <c r="Z301" s="137" t="s">
        <v>34460</v>
      </c>
      <c r="AA301" s="137" t="s">
        <v>34460</v>
      </c>
      <c r="AB301" s="137" t="s">
        <v>34460</v>
      </c>
      <c r="AC301" s="137" t="s">
        <v>34460</v>
      </c>
      <c r="AD301" s="137" t="s">
        <v>34460</v>
      </c>
      <c r="AE301" s="137" t="s">
        <v>34460</v>
      </c>
      <c r="AF301" s="137" t="s">
        <v>34460</v>
      </c>
      <c r="AG301" s="137" t="s">
        <v>34460</v>
      </c>
      <c r="AH301" s="137" t="s">
        <v>34460</v>
      </c>
      <c r="AI301" s="137" t="s">
        <v>34460</v>
      </c>
      <c r="AJ301" s="137" t="s">
        <v>34460</v>
      </c>
      <c r="AK301" s="137" t="s">
        <v>34460</v>
      </c>
      <c r="AL301" s="137" t="s">
        <v>34460</v>
      </c>
      <c r="AM301" s="137" t="s">
        <v>34460</v>
      </c>
      <c r="AN301" s="137" t="s">
        <v>34460</v>
      </c>
      <c r="AO301" s="137" t="s">
        <v>34460</v>
      </c>
      <c r="AP301" s="137" t="s">
        <v>34460</v>
      </c>
      <c r="AQ301" s="137" t="s">
        <v>34460</v>
      </c>
      <c r="AR301" s="137" t="s">
        <v>34460</v>
      </c>
      <c r="AS301" s="137" t="s">
        <v>34460</v>
      </c>
      <c r="AT301" s="137" t="s">
        <v>34460</v>
      </c>
      <c r="AU301" s="137" t="s">
        <v>34460</v>
      </c>
      <c r="AV301" s="137" t="s">
        <v>34460</v>
      </c>
      <c r="AW301" s="137" t="s">
        <v>34460</v>
      </c>
      <c r="AX301" s="137" t="s">
        <v>34460</v>
      </c>
      <c r="AY301" s="137" t="s">
        <v>34460</v>
      </c>
      <c r="AZ301" s="137" t="s">
        <v>34460</v>
      </c>
      <c r="BA301" s="137" t="s">
        <v>34460</v>
      </c>
      <c r="BB301" s="137" t="s">
        <v>34460</v>
      </c>
      <c r="BC301" s="137" t="s">
        <v>34460</v>
      </c>
      <c r="BE301" s="20" cm="1">
        <f t="array" aca="1" ref="BE301" ca="1">ROW(INDIRECT("Formular!"&amp;G301))</f>
        <v>324</v>
      </c>
      <c r="BF301" s="20" cm="1">
        <f t="array" aca="1" ref="BF301" ca="1">COLUMN(INDIRECT("Formular!"&amp;G301))</f>
        <v>10</v>
      </c>
      <c r="BG301" s="20" t="str">
        <f t="shared" ca="1" si="6"/>
        <v>$J$324</v>
      </c>
      <c r="BH301" s="214" t="str" cm="1">
        <f t="array" aca="1" ref="BH301" ca="1">HYPERLINK("#"&amp;CELL("Adresse",INDIRECT("Formular!"&amp;G301)),"X")</f>
        <v>X</v>
      </c>
    </row>
    <row r="302" spans="1:60" x14ac:dyDescent="0.3">
      <c r="A302" s="105"/>
      <c r="B302" s="137">
        <v>300</v>
      </c>
      <c r="C302" s="144" t="s">
        <v>41865</v>
      </c>
      <c r="D302" s="109" cm="1">
        <f t="array" aca="1" ref="D302" ca="1">ROW(INDIRECT("Formular!"&amp;G302))</f>
        <v>326</v>
      </c>
      <c r="E302" s="109" cm="1">
        <f t="array" aca="1" ref="E302" ca="1">COLUMN(INDIRECT("Formular!"&amp;G302))</f>
        <v>10</v>
      </c>
      <c r="F302" s="221" t="str" cm="1">
        <f t="array" aca="1" ref="F302" ca="1">HYPERLINK("#"&amp;CELL("Address",INDIRECT("Formular!"&amp;G302)),ADDRESS(D302,E302))</f>
        <v>$J$326</v>
      </c>
      <c r="G302" s="109" t="s">
        <v>34279</v>
      </c>
      <c r="H302" s="109"/>
      <c r="I302" s="109"/>
      <c r="J302" s="144"/>
      <c r="K302" s="144"/>
      <c r="L302" s="144"/>
      <c r="M302" s="144"/>
      <c r="N302" s="137" t="s">
        <v>41860</v>
      </c>
      <c r="O302" s="137" t="s">
        <v>41861</v>
      </c>
      <c r="P302" s="144"/>
      <c r="Q302" s="296" t="s">
        <v>41369</v>
      </c>
      <c r="R302" s="144"/>
      <c r="S302" s="144" t="s">
        <v>34460</v>
      </c>
      <c r="T302" s="144"/>
      <c r="U302" s="137" t="s">
        <v>34460</v>
      </c>
      <c r="V302" s="137"/>
      <c r="W302" s="137" t="s">
        <v>34460</v>
      </c>
      <c r="X302" s="137" t="s">
        <v>34460</v>
      </c>
      <c r="Y302" s="137"/>
      <c r="Z302" s="137"/>
      <c r="AA302" s="137"/>
      <c r="AB302" s="137"/>
      <c r="AC302" s="137"/>
      <c r="AD302" s="137"/>
      <c r="AE302" s="137"/>
      <c r="AF302" s="137"/>
      <c r="AG302" s="137"/>
      <c r="AH302" s="137"/>
      <c r="AI302" s="137"/>
      <c r="AJ302" s="137"/>
      <c r="AK302" s="137"/>
      <c r="AL302" s="137"/>
      <c r="AM302" s="137" t="s">
        <v>34460</v>
      </c>
      <c r="AN302" s="137"/>
      <c r="AO302" s="137"/>
      <c r="AP302" s="137"/>
      <c r="AQ302" s="137"/>
      <c r="AR302" s="137"/>
      <c r="AS302" s="137" t="s">
        <v>34460</v>
      </c>
      <c r="AT302" s="137"/>
      <c r="AU302" s="137"/>
      <c r="AV302" s="137"/>
      <c r="AW302" s="137"/>
      <c r="AX302" s="137"/>
      <c r="AY302" s="137" t="s">
        <v>34460</v>
      </c>
      <c r="AZ302" s="137"/>
      <c r="BA302" s="137" t="s">
        <v>34460</v>
      </c>
      <c r="BB302" s="137" t="s">
        <v>34460</v>
      </c>
      <c r="BC302" s="137"/>
      <c r="BE302" s="20" cm="1">
        <f t="array" aca="1" ref="BE302" ca="1">ROW(INDIRECT("Formular!"&amp;G302))</f>
        <v>326</v>
      </c>
      <c r="BF302" s="20" cm="1">
        <f t="array" aca="1" ref="BF302" ca="1">COLUMN(INDIRECT("Formular!"&amp;G302))</f>
        <v>10</v>
      </c>
      <c r="BG302" s="20" t="str">
        <f t="shared" ca="1" si="6"/>
        <v>$J$326</v>
      </c>
      <c r="BH302" s="214" t="str" cm="1">
        <f t="array" aca="1" ref="BH302" ca="1">HYPERLINK("#"&amp;CELL("Adresse",INDIRECT("Formular!"&amp;G302)),"X")</f>
        <v>X</v>
      </c>
    </row>
    <row r="303" spans="1:60" x14ac:dyDescent="0.3">
      <c r="A303" s="105"/>
      <c r="B303" s="137">
        <v>301</v>
      </c>
      <c r="C303" s="137" t="s">
        <v>41866</v>
      </c>
      <c r="D303" s="109" cm="1">
        <f t="array" aca="1" ref="D303" ca="1">ROW(INDIRECT("Formular!"&amp;G303))</f>
        <v>328</v>
      </c>
      <c r="E303" s="109" cm="1">
        <f t="array" aca="1" ref="E303" ca="1">COLUMN(INDIRECT("Formular!"&amp;G303))</f>
        <v>2</v>
      </c>
      <c r="F303" s="221" t="str" cm="1">
        <f t="array" aca="1" ref="F303" ca="1">HYPERLINK("#"&amp;CELL("Address",INDIRECT("Formular!"&amp;G303)),ADDRESS(D303,E303))</f>
        <v>$B$328</v>
      </c>
      <c r="G303" s="109" t="s">
        <v>41867</v>
      </c>
      <c r="H303" s="109"/>
      <c r="I303" s="109"/>
      <c r="J303" s="137" t="s">
        <v>41868</v>
      </c>
      <c r="K303" s="137"/>
      <c r="L303" s="137"/>
      <c r="M303" s="137"/>
      <c r="N303" s="137" t="s">
        <v>41860</v>
      </c>
      <c r="O303" s="137" t="s">
        <v>41861</v>
      </c>
      <c r="P303" s="137"/>
      <c r="Q303" s="295" t="s">
        <v>34922</v>
      </c>
      <c r="R303" s="144" t="s">
        <v>34460</v>
      </c>
      <c r="S303" s="144" t="s">
        <v>34460</v>
      </c>
      <c r="T303" s="144" t="s">
        <v>34460</v>
      </c>
      <c r="U303" s="137" t="s">
        <v>34460</v>
      </c>
      <c r="V303" s="137" t="s">
        <v>34460</v>
      </c>
      <c r="W303" s="137" t="s">
        <v>34460</v>
      </c>
      <c r="X303" s="137" t="s">
        <v>34460</v>
      </c>
      <c r="Y303" s="137" t="s">
        <v>34460</v>
      </c>
      <c r="Z303" s="137" t="s">
        <v>34460</v>
      </c>
      <c r="AA303" s="137" t="s">
        <v>34460</v>
      </c>
      <c r="AB303" s="137" t="s">
        <v>34460</v>
      </c>
      <c r="AC303" s="137" t="s">
        <v>34460</v>
      </c>
      <c r="AD303" s="137" t="s">
        <v>34460</v>
      </c>
      <c r="AE303" s="137" t="s">
        <v>34460</v>
      </c>
      <c r="AF303" s="137" t="s">
        <v>34460</v>
      </c>
      <c r="AG303" s="137" t="s">
        <v>34460</v>
      </c>
      <c r="AH303" s="137" t="s">
        <v>34460</v>
      </c>
      <c r="AI303" s="137" t="s">
        <v>34460</v>
      </c>
      <c r="AJ303" s="137" t="s">
        <v>34460</v>
      </c>
      <c r="AK303" s="137" t="s">
        <v>34460</v>
      </c>
      <c r="AL303" s="137" t="s">
        <v>34460</v>
      </c>
      <c r="AM303" s="137" t="s">
        <v>34460</v>
      </c>
      <c r="AN303" s="137" t="s">
        <v>34460</v>
      </c>
      <c r="AO303" s="137" t="s">
        <v>34460</v>
      </c>
      <c r="AP303" s="137" t="s">
        <v>34460</v>
      </c>
      <c r="AQ303" s="137" t="s">
        <v>34460</v>
      </c>
      <c r="AR303" s="137" t="s">
        <v>34460</v>
      </c>
      <c r="AS303" s="137" t="s">
        <v>34460</v>
      </c>
      <c r="AT303" s="137" t="s">
        <v>34460</v>
      </c>
      <c r="AU303" s="137" t="s">
        <v>34460</v>
      </c>
      <c r="AV303" s="137" t="s">
        <v>34460</v>
      </c>
      <c r="AW303" s="137" t="s">
        <v>34460</v>
      </c>
      <c r="AX303" s="137" t="s">
        <v>34460</v>
      </c>
      <c r="AY303" s="137" t="s">
        <v>34460</v>
      </c>
      <c r="AZ303" s="137" t="s">
        <v>34460</v>
      </c>
      <c r="BA303" s="137" t="s">
        <v>34460</v>
      </c>
      <c r="BB303" s="137" t="s">
        <v>34460</v>
      </c>
      <c r="BC303" s="137" t="s">
        <v>34460</v>
      </c>
      <c r="BE303" s="20" cm="1">
        <f t="array" aca="1" ref="BE303" ca="1">ROW(INDIRECT("Formular!"&amp;G303))</f>
        <v>328</v>
      </c>
      <c r="BF303" s="20" cm="1">
        <f t="array" aca="1" ref="BF303" ca="1">COLUMN(INDIRECT("Formular!"&amp;G303))</f>
        <v>2</v>
      </c>
      <c r="BG303" s="20" t="str">
        <f t="shared" ca="1" si="6"/>
        <v>$B$328</v>
      </c>
      <c r="BH303" s="214" t="str" cm="1">
        <f t="array" aca="1" ref="BH303" ca="1">HYPERLINK("#"&amp;CELL("Adresse",INDIRECT("Formular!"&amp;G303)),"X")</f>
        <v>X</v>
      </c>
    </row>
    <row r="304" spans="1:60" x14ac:dyDescent="0.3">
      <c r="A304" s="105"/>
      <c r="B304" s="137">
        <v>302</v>
      </c>
      <c r="C304" s="137" t="s">
        <v>41869</v>
      </c>
      <c r="D304" s="109" cm="1">
        <f t="array" aca="1" ref="D304" ca="1">ROW(INDIRECT("Formular!"&amp;G304))</f>
        <v>328</v>
      </c>
      <c r="E304" s="109" cm="1">
        <f t="array" aca="1" ref="E304" ca="1">COLUMN(INDIRECT("Formular!"&amp;G304))</f>
        <v>2</v>
      </c>
      <c r="F304" s="221" t="str" cm="1">
        <f t="array" aca="1" ref="F304" ca="1">HYPERLINK("#"&amp;CELL("Address",INDIRECT("Formular!"&amp;G304)),ADDRESS(D304,E304))</f>
        <v>$B$328</v>
      </c>
      <c r="G304" s="109" t="s">
        <v>41870</v>
      </c>
      <c r="H304" s="109"/>
      <c r="I304" s="109"/>
      <c r="J304" s="137" t="s">
        <v>41871</v>
      </c>
      <c r="K304" s="137"/>
      <c r="L304" s="137"/>
      <c r="M304" s="137"/>
      <c r="N304" s="137" t="s">
        <v>41860</v>
      </c>
      <c r="O304" s="137" t="s">
        <v>41861</v>
      </c>
      <c r="P304" s="137"/>
      <c r="Q304" s="295" t="s">
        <v>34922</v>
      </c>
      <c r="R304" s="144" t="s">
        <v>34460</v>
      </c>
      <c r="S304" s="144" t="s">
        <v>34460</v>
      </c>
      <c r="T304" s="144" t="s">
        <v>34460</v>
      </c>
      <c r="U304" s="137" t="s">
        <v>34460</v>
      </c>
      <c r="V304" s="137" t="s">
        <v>34460</v>
      </c>
      <c r="W304" s="137" t="s">
        <v>34460</v>
      </c>
      <c r="X304" s="137" t="s">
        <v>34460</v>
      </c>
      <c r="Y304" s="137" t="s">
        <v>34460</v>
      </c>
      <c r="Z304" s="137" t="s">
        <v>34460</v>
      </c>
      <c r="AA304" s="137" t="s">
        <v>34460</v>
      </c>
      <c r="AB304" s="137" t="s">
        <v>34460</v>
      </c>
      <c r="AC304" s="137" t="s">
        <v>34460</v>
      </c>
      <c r="AD304" s="137" t="s">
        <v>34460</v>
      </c>
      <c r="AE304" s="137" t="s">
        <v>34460</v>
      </c>
      <c r="AF304" s="137" t="s">
        <v>34460</v>
      </c>
      <c r="AG304" s="137" t="s">
        <v>34460</v>
      </c>
      <c r="AH304" s="137" t="s">
        <v>34460</v>
      </c>
      <c r="AI304" s="137" t="s">
        <v>34460</v>
      </c>
      <c r="AJ304" s="137" t="s">
        <v>34460</v>
      </c>
      <c r="AK304" s="137" t="s">
        <v>34460</v>
      </c>
      <c r="AL304" s="137" t="s">
        <v>34460</v>
      </c>
      <c r="AM304" s="137" t="s">
        <v>34460</v>
      </c>
      <c r="AN304" s="137" t="s">
        <v>34460</v>
      </c>
      <c r="AO304" s="137" t="s">
        <v>34460</v>
      </c>
      <c r="AP304" s="137" t="s">
        <v>34460</v>
      </c>
      <c r="AQ304" s="137" t="s">
        <v>34460</v>
      </c>
      <c r="AR304" s="137" t="s">
        <v>34460</v>
      </c>
      <c r="AS304" s="137" t="s">
        <v>34460</v>
      </c>
      <c r="AT304" s="137" t="s">
        <v>34460</v>
      </c>
      <c r="AU304" s="137" t="s">
        <v>34460</v>
      </c>
      <c r="AV304" s="137" t="s">
        <v>34460</v>
      </c>
      <c r="AW304" s="137" t="s">
        <v>34460</v>
      </c>
      <c r="AX304" s="137" t="s">
        <v>34460</v>
      </c>
      <c r="AY304" s="137" t="s">
        <v>34460</v>
      </c>
      <c r="AZ304" s="137" t="s">
        <v>34460</v>
      </c>
      <c r="BA304" s="137" t="s">
        <v>34460</v>
      </c>
      <c r="BB304" s="137" t="s">
        <v>34460</v>
      </c>
      <c r="BC304" s="137" t="s">
        <v>34460</v>
      </c>
      <c r="BE304" s="20" cm="1">
        <f t="array" aca="1" ref="BE304" ca="1">ROW(INDIRECT("Formular!"&amp;G304))</f>
        <v>328</v>
      </c>
      <c r="BF304" s="20" cm="1">
        <f t="array" aca="1" ref="BF304" ca="1">COLUMN(INDIRECT("Formular!"&amp;G304))</f>
        <v>2</v>
      </c>
      <c r="BG304" s="20" t="str">
        <f t="shared" ca="1" si="6"/>
        <v>$B$328</v>
      </c>
      <c r="BH304" s="214" t="str" cm="1">
        <f t="array" aca="1" ref="BH304" ca="1">HYPERLINK("#"&amp;CELL("Adresse",INDIRECT("Formular!"&amp;G304)),"X")</f>
        <v>X</v>
      </c>
    </row>
    <row r="305" spans="1:60" x14ac:dyDescent="0.3">
      <c r="A305" s="105"/>
      <c r="B305" s="137">
        <v>303</v>
      </c>
      <c r="C305" s="137" t="s">
        <v>41872</v>
      </c>
      <c r="D305" s="109" cm="1">
        <f t="array" aca="1" ref="D305" ca="1">ROW(INDIRECT("Formular!"&amp;G305))</f>
        <v>328</v>
      </c>
      <c r="E305" s="109" cm="1">
        <f t="array" aca="1" ref="E305" ca="1">COLUMN(INDIRECT("Formular!"&amp;G305))</f>
        <v>2</v>
      </c>
      <c r="F305" s="221" t="str" cm="1">
        <f t="array" aca="1" ref="F305" ca="1">HYPERLINK("#"&amp;CELL("Address",INDIRECT("Formular!"&amp;G305)),ADDRESS(D305,E305))</f>
        <v>$B$328</v>
      </c>
      <c r="G305" s="109" t="s">
        <v>41873</v>
      </c>
      <c r="H305" s="109"/>
      <c r="I305" s="109"/>
      <c r="J305" s="137" t="s">
        <v>41874</v>
      </c>
      <c r="K305" s="137"/>
      <c r="L305" s="137"/>
      <c r="M305" s="137"/>
      <c r="N305" s="137" t="s">
        <v>41860</v>
      </c>
      <c r="O305" s="137" t="s">
        <v>41861</v>
      </c>
      <c r="P305" s="137"/>
      <c r="Q305" s="295" t="s">
        <v>34922</v>
      </c>
      <c r="R305" s="144" t="s">
        <v>34460</v>
      </c>
      <c r="S305" s="144" t="s">
        <v>34460</v>
      </c>
      <c r="T305" s="144" t="s">
        <v>34460</v>
      </c>
      <c r="U305" s="137" t="s">
        <v>34460</v>
      </c>
      <c r="V305" s="137" t="s">
        <v>34460</v>
      </c>
      <c r="W305" s="137" t="s">
        <v>34460</v>
      </c>
      <c r="X305" s="137" t="s">
        <v>34460</v>
      </c>
      <c r="Y305" s="137" t="s">
        <v>34460</v>
      </c>
      <c r="Z305" s="137" t="s">
        <v>34460</v>
      </c>
      <c r="AA305" s="137" t="s">
        <v>34460</v>
      </c>
      <c r="AB305" s="137" t="s">
        <v>34460</v>
      </c>
      <c r="AC305" s="137" t="s">
        <v>34460</v>
      </c>
      <c r="AD305" s="137" t="s">
        <v>34460</v>
      </c>
      <c r="AE305" s="137" t="s">
        <v>34460</v>
      </c>
      <c r="AF305" s="137" t="s">
        <v>34460</v>
      </c>
      <c r="AG305" s="137" t="s">
        <v>34460</v>
      </c>
      <c r="AH305" s="137" t="s">
        <v>34460</v>
      </c>
      <c r="AI305" s="137" t="s">
        <v>34460</v>
      </c>
      <c r="AJ305" s="137" t="s">
        <v>34460</v>
      </c>
      <c r="AK305" s="137" t="s">
        <v>34460</v>
      </c>
      <c r="AL305" s="137" t="s">
        <v>34460</v>
      </c>
      <c r="AM305" s="137" t="s">
        <v>34460</v>
      </c>
      <c r="AN305" s="137" t="s">
        <v>34460</v>
      </c>
      <c r="AO305" s="137" t="s">
        <v>34460</v>
      </c>
      <c r="AP305" s="137" t="s">
        <v>34460</v>
      </c>
      <c r="AQ305" s="137" t="s">
        <v>34460</v>
      </c>
      <c r="AR305" s="137" t="s">
        <v>34460</v>
      </c>
      <c r="AS305" s="137" t="s">
        <v>34460</v>
      </c>
      <c r="AT305" s="137" t="s">
        <v>34460</v>
      </c>
      <c r="AU305" s="137" t="s">
        <v>34460</v>
      </c>
      <c r="AV305" s="137" t="s">
        <v>34460</v>
      </c>
      <c r="AW305" s="137" t="s">
        <v>34460</v>
      </c>
      <c r="AX305" s="137" t="s">
        <v>34460</v>
      </c>
      <c r="AY305" s="137" t="s">
        <v>34460</v>
      </c>
      <c r="AZ305" s="137" t="s">
        <v>34460</v>
      </c>
      <c r="BA305" s="137" t="s">
        <v>34460</v>
      </c>
      <c r="BB305" s="137" t="s">
        <v>34460</v>
      </c>
      <c r="BC305" s="137" t="s">
        <v>34460</v>
      </c>
      <c r="BE305" s="20" cm="1">
        <f t="array" aca="1" ref="BE305" ca="1">ROW(INDIRECT("Formular!"&amp;G305))</f>
        <v>328</v>
      </c>
      <c r="BF305" s="20" cm="1">
        <f t="array" aca="1" ref="BF305" ca="1">COLUMN(INDIRECT("Formular!"&amp;G305))</f>
        <v>2</v>
      </c>
      <c r="BG305" s="20" t="str">
        <f t="shared" ca="1" si="6"/>
        <v>$B$328</v>
      </c>
      <c r="BH305" s="214" t="str" cm="1">
        <f t="array" aca="1" ref="BH305" ca="1">HYPERLINK("#"&amp;CELL("Adresse",INDIRECT("Formular!"&amp;G305)),"X")</f>
        <v>X</v>
      </c>
    </row>
    <row r="306" spans="1:60" x14ac:dyDescent="0.3">
      <c r="A306" s="105"/>
      <c r="B306" s="137">
        <v>304</v>
      </c>
      <c r="C306" s="144" t="s">
        <v>41875</v>
      </c>
      <c r="D306" s="109" cm="1">
        <f t="array" aca="1" ref="D306" ca="1">ROW(INDIRECT("Formular!"&amp;G306))</f>
        <v>328</v>
      </c>
      <c r="E306" s="109" cm="1">
        <f t="array" aca="1" ref="E306" ca="1">COLUMN(INDIRECT("Formular!"&amp;G306))</f>
        <v>10</v>
      </c>
      <c r="F306" s="221" t="str" cm="1">
        <f t="array" aca="1" ref="F306" ca="1">HYPERLINK("#"&amp;CELL("Address",INDIRECT("Formular!"&amp;G306)),ADDRESS(D306,E306))</f>
        <v>$J$328</v>
      </c>
      <c r="G306" s="109" t="s">
        <v>41876</v>
      </c>
      <c r="H306" s="109"/>
      <c r="I306" s="109"/>
      <c r="J306" s="144"/>
      <c r="K306" s="144"/>
      <c r="L306" s="144"/>
      <c r="M306" s="144"/>
      <c r="N306" s="137" t="s">
        <v>41860</v>
      </c>
      <c r="O306" s="137" t="s">
        <v>41861</v>
      </c>
      <c r="P306" s="144"/>
      <c r="Q306" s="296" t="s">
        <v>41369</v>
      </c>
      <c r="R306" s="144" t="s">
        <v>34460</v>
      </c>
      <c r="S306" s="144" t="s">
        <v>34460</v>
      </c>
      <c r="T306" s="144" t="s">
        <v>34460</v>
      </c>
      <c r="U306" s="137" t="s">
        <v>34460</v>
      </c>
      <c r="V306" s="137" t="s">
        <v>34460</v>
      </c>
      <c r="W306" s="137" t="s">
        <v>34460</v>
      </c>
      <c r="X306" s="137" t="s">
        <v>34460</v>
      </c>
      <c r="Y306" s="137" t="s">
        <v>34460</v>
      </c>
      <c r="Z306" s="137" t="s">
        <v>34460</v>
      </c>
      <c r="AA306" s="137" t="s">
        <v>34460</v>
      </c>
      <c r="AB306" s="137" t="s">
        <v>34460</v>
      </c>
      <c r="AC306" s="137" t="s">
        <v>34460</v>
      </c>
      <c r="AD306" s="137" t="s">
        <v>34460</v>
      </c>
      <c r="AE306" s="137" t="s">
        <v>34460</v>
      </c>
      <c r="AF306" s="137" t="s">
        <v>34460</v>
      </c>
      <c r="AG306" s="137" t="s">
        <v>34460</v>
      </c>
      <c r="AH306" s="137" t="s">
        <v>34460</v>
      </c>
      <c r="AI306" s="137" t="s">
        <v>34460</v>
      </c>
      <c r="AJ306" s="137" t="s">
        <v>34460</v>
      </c>
      <c r="AK306" s="137" t="s">
        <v>34460</v>
      </c>
      <c r="AL306" s="137" t="s">
        <v>34460</v>
      </c>
      <c r="AM306" s="137" t="s">
        <v>34460</v>
      </c>
      <c r="AN306" s="137" t="s">
        <v>34460</v>
      </c>
      <c r="AO306" s="137" t="s">
        <v>34460</v>
      </c>
      <c r="AP306" s="137" t="s">
        <v>34460</v>
      </c>
      <c r="AQ306" s="137" t="s">
        <v>34460</v>
      </c>
      <c r="AR306" s="137" t="s">
        <v>34460</v>
      </c>
      <c r="AS306" s="137" t="s">
        <v>34460</v>
      </c>
      <c r="AT306" s="137" t="s">
        <v>34460</v>
      </c>
      <c r="AU306" s="137" t="s">
        <v>34460</v>
      </c>
      <c r="AV306" s="137" t="s">
        <v>34460</v>
      </c>
      <c r="AW306" s="137" t="s">
        <v>34460</v>
      </c>
      <c r="AX306" s="137" t="s">
        <v>34460</v>
      </c>
      <c r="AY306" s="137" t="s">
        <v>34460</v>
      </c>
      <c r="AZ306" s="137" t="s">
        <v>34460</v>
      </c>
      <c r="BA306" s="137" t="s">
        <v>34460</v>
      </c>
      <c r="BB306" s="137" t="s">
        <v>34460</v>
      </c>
      <c r="BC306" s="137" t="s">
        <v>34460</v>
      </c>
      <c r="BE306" s="20" cm="1">
        <f t="array" aca="1" ref="BE306" ca="1">ROW(INDIRECT("Formular!"&amp;G306))</f>
        <v>328</v>
      </c>
      <c r="BF306" s="20" cm="1">
        <f t="array" aca="1" ref="BF306" ca="1">COLUMN(INDIRECT("Formular!"&amp;G306))</f>
        <v>10</v>
      </c>
      <c r="BG306" s="20" t="str">
        <f t="shared" ca="1" si="6"/>
        <v>$J$328</v>
      </c>
      <c r="BH306" s="214" t="str" cm="1">
        <f t="array" aca="1" ref="BH306" ca="1">HYPERLINK("#"&amp;CELL("Adresse",INDIRECT("Formular!"&amp;G306)),"X")</f>
        <v>X</v>
      </c>
    </row>
    <row r="307" spans="1:60" x14ac:dyDescent="0.3">
      <c r="A307" s="105"/>
      <c r="B307" s="137">
        <v>305</v>
      </c>
      <c r="C307" s="283" t="s">
        <v>41877</v>
      </c>
      <c r="D307" s="282" cm="1">
        <f t="array" aca="1" ref="D307" ca="1">ROW(INDIRECT("Formular!"&amp;G307))</f>
        <v>333</v>
      </c>
      <c r="E307" s="282" cm="1">
        <f t="array" aca="1" ref="E307" ca="1">COLUMN(INDIRECT("Formular!"&amp;G307))</f>
        <v>7</v>
      </c>
      <c r="F307" s="221" t="str" cm="1">
        <f t="array" aca="1" ref="F307" ca="1">HYPERLINK("#"&amp;CELL("Address",INDIRECT("Formular!"&amp;G307)),ADDRESS(D307,E307))</f>
        <v>$G$333</v>
      </c>
      <c r="G307" s="109" t="s">
        <v>41878</v>
      </c>
      <c r="H307" s="109"/>
      <c r="I307" s="109"/>
      <c r="J307" s="137" t="s">
        <v>41879</v>
      </c>
      <c r="K307" s="137"/>
      <c r="L307" s="137"/>
      <c r="M307" s="137"/>
      <c r="N307" s="137" t="s">
        <v>41880</v>
      </c>
      <c r="O307" s="137" t="s">
        <v>41881</v>
      </c>
      <c r="P307" s="143" t="s">
        <v>147</v>
      </c>
      <c r="Q307" s="295" t="s">
        <v>41369</v>
      </c>
      <c r="R307" s="137" t="s">
        <v>34460</v>
      </c>
      <c r="S307" s="137" t="s">
        <v>34460</v>
      </c>
      <c r="T307" s="137"/>
      <c r="U307" s="137"/>
      <c r="V307" s="137"/>
      <c r="W307" s="138" t="s">
        <v>34460</v>
      </c>
      <c r="X307" s="138"/>
      <c r="Y307" s="137"/>
      <c r="Z307" s="137" t="s">
        <v>34460</v>
      </c>
      <c r="AA307" s="137"/>
      <c r="AB307" s="137"/>
      <c r="AC307" s="137" t="s">
        <v>34460</v>
      </c>
      <c r="AD307" s="137" t="s">
        <v>34460</v>
      </c>
      <c r="AE307" s="137"/>
      <c r="AF307" s="137"/>
      <c r="AG307" s="137"/>
      <c r="AH307" s="137"/>
      <c r="AI307" s="137"/>
      <c r="AJ307" s="137"/>
      <c r="AK307" s="137"/>
      <c r="AL307" s="137"/>
      <c r="AM307" s="137" t="s">
        <v>34460</v>
      </c>
      <c r="AN307" s="137"/>
      <c r="AO307" s="137"/>
      <c r="AP307" s="137"/>
      <c r="AQ307" s="137"/>
      <c r="AR307" s="137"/>
      <c r="AS307" s="137"/>
      <c r="AT307" s="137"/>
      <c r="AU307" s="137" t="s">
        <v>34460</v>
      </c>
      <c r="AV307" s="137"/>
      <c r="AW307" s="137"/>
      <c r="AX307" s="137"/>
      <c r="AY307" s="137" t="s">
        <v>34460</v>
      </c>
      <c r="AZ307" s="137"/>
      <c r="BA307" s="137"/>
      <c r="BB307" s="137" t="s">
        <v>34476</v>
      </c>
      <c r="BC307" s="137" t="s">
        <v>34460</v>
      </c>
      <c r="BE307" s="20" cm="1">
        <f t="array" aca="1" ref="BE307" ca="1">ROW(INDIRECT("Formular!"&amp;G307))</f>
        <v>333</v>
      </c>
      <c r="BF307" s="20" cm="1">
        <f t="array" aca="1" ref="BF307" ca="1">COLUMN(INDIRECT("Formular!"&amp;G307))</f>
        <v>7</v>
      </c>
      <c r="BG307" s="20" t="str">
        <f t="shared" ca="1" si="6"/>
        <v>$G$333</v>
      </c>
      <c r="BH307" s="214" t="str" cm="1">
        <f t="array" aca="1" ref="BH307" ca="1">HYPERLINK("#"&amp;CELL("Adresse",INDIRECT("Formular!"&amp;G307)),"X")</f>
        <v>X</v>
      </c>
    </row>
    <row r="308" spans="1:60" x14ac:dyDescent="0.3">
      <c r="A308" s="105"/>
      <c r="B308" s="137">
        <v>306</v>
      </c>
      <c r="C308" s="137" t="s">
        <v>41882</v>
      </c>
      <c r="D308" s="109" cm="1">
        <f t="array" aca="1" ref="D308" ca="1">ROW(INDIRECT("Formular!"&amp;G308))</f>
        <v>333</v>
      </c>
      <c r="E308" s="109" cm="1">
        <f t="array" aca="1" ref="E308" ca="1">COLUMN(INDIRECT("Formular!"&amp;G308))</f>
        <v>18</v>
      </c>
      <c r="F308" s="221" t="str" cm="1">
        <f t="array" aca="1" ref="F308" ca="1">HYPERLINK("#"&amp;CELL("Address",INDIRECT("Formular!"&amp;G308)),ADDRESS(D308,E308))</f>
        <v>$R$333</v>
      </c>
      <c r="G308" s="109" t="s">
        <v>41883</v>
      </c>
      <c r="H308" s="109"/>
      <c r="I308" s="235" t="s">
        <v>41386</v>
      </c>
      <c r="J308" s="137" t="s">
        <v>41884</v>
      </c>
      <c r="K308" s="137"/>
      <c r="L308" s="137"/>
      <c r="M308" s="137"/>
      <c r="N308" s="137" t="s">
        <v>41880</v>
      </c>
      <c r="O308" s="137" t="s">
        <v>41881</v>
      </c>
      <c r="P308" s="143" t="s">
        <v>147</v>
      </c>
      <c r="Q308" s="295" t="s">
        <v>41369</v>
      </c>
      <c r="R308" s="137" t="s">
        <v>34460</v>
      </c>
      <c r="S308" s="137" t="s">
        <v>34460</v>
      </c>
      <c r="T308" s="137"/>
      <c r="U308" s="137"/>
      <c r="V308" s="137"/>
      <c r="W308" s="138" t="s">
        <v>34460</v>
      </c>
      <c r="X308" s="138"/>
      <c r="Y308" s="137"/>
      <c r="Z308" s="137" t="s">
        <v>34460</v>
      </c>
      <c r="AA308" s="137"/>
      <c r="AB308" s="137"/>
      <c r="AC308" s="137" t="s">
        <v>34460</v>
      </c>
      <c r="AD308" s="137" t="s">
        <v>34460</v>
      </c>
      <c r="AE308" s="137"/>
      <c r="AF308" s="137"/>
      <c r="AG308" s="137"/>
      <c r="AH308" s="137"/>
      <c r="AI308" s="137"/>
      <c r="AJ308" s="137"/>
      <c r="AK308" s="137"/>
      <c r="AL308" s="137"/>
      <c r="AM308" s="137" t="s">
        <v>34460</v>
      </c>
      <c r="AN308" s="137"/>
      <c r="AO308" s="137"/>
      <c r="AP308" s="137"/>
      <c r="AQ308" s="137"/>
      <c r="AR308" s="137"/>
      <c r="AS308" s="137" t="s">
        <v>34460</v>
      </c>
      <c r="AT308" s="137"/>
      <c r="AU308" s="137" t="s">
        <v>34460</v>
      </c>
      <c r="AV308" s="137"/>
      <c r="AW308" s="137"/>
      <c r="AX308" s="137"/>
      <c r="AY308" s="137" t="s">
        <v>34460</v>
      </c>
      <c r="AZ308" s="137"/>
      <c r="BA308" s="137"/>
      <c r="BB308" s="137" t="s">
        <v>34476</v>
      </c>
      <c r="BC308" s="137"/>
      <c r="BE308" s="20" cm="1">
        <f t="array" aca="1" ref="BE308" ca="1">ROW(INDIRECT("Formular!"&amp;G308))</f>
        <v>333</v>
      </c>
      <c r="BF308" s="20" cm="1">
        <f t="array" aca="1" ref="BF308" ca="1">COLUMN(INDIRECT("Formular!"&amp;G308))</f>
        <v>18</v>
      </c>
      <c r="BG308" s="20" t="str">
        <f t="shared" ca="1" si="6"/>
        <v>$R$333</v>
      </c>
      <c r="BH308" s="214" t="str" cm="1">
        <f t="array" aca="1" ref="BH308" ca="1">HYPERLINK("#"&amp;CELL("Adresse",INDIRECT("Formular!"&amp;G308)),"X")</f>
        <v>X</v>
      </c>
    </row>
    <row r="309" spans="1:60" x14ac:dyDescent="0.3">
      <c r="A309" s="105"/>
      <c r="B309" s="137">
        <v>307</v>
      </c>
      <c r="C309" s="137" t="s">
        <v>41885</v>
      </c>
      <c r="D309" s="109" cm="1">
        <f t="array" aca="1" ref="D309" ca="1">ROW(INDIRECT("Formular!"&amp;G309))</f>
        <v>335</v>
      </c>
      <c r="E309" s="109" cm="1">
        <f t="array" aca="1" ref="E309" ca="1">COLUMN(INDIRECT("Formular!"&amp;G309))</f>
        <v>7</v>
      </c>
      <c r="F309" s="221" t="str" cm="1">
        <f t="array" aca="1" ref="F309" ca="1">HYPERLINK("#"&amp;CELL("Address",INDIRECT("Formular!"&amp;G309)),ADDRESS(D309,E309))</f>
        <v>$G$335</v>
      </c>
      <c r="G309" s="109" t="s">
        <v>41886</v>
      </c>
      <c r="H309" s="109"/>
      <c r="I309" s="235" t="s">
        <v>41386</v>
      </c>
      <c r="J309" s="137" t="s">
        <v>94</v>
      </c>
      <c r="K309" s="137"/>
      <c r="L309" s="137"/>
      <c r="M309" s="137"/>
      <c r="N309" s="137" t="s">
        <v>41880</v>
      </c>
      <c r="O309" s="137" t="s">
        <v>41881</v>
      </c>
      <c r="P309" s="143" t="s">
        <v>147</v>
      </c>
      <c r="Q309" s="295" t="s">
        <v>41369</v>
      </c>
      <c r="R309" s="137" t="s">
        <v>34460</v>
      </c>
      <c r="S309" s="137" t="s">
        <v>34460</v>
      </c>
      <c r="T309" s="137"/>
      <c r="U309" s="137"/>
      <c r="V309" s="137"/>
      <c r="W309" s="138" t="s">
        <v>34460</v>
      </c>
      <c r="X309" s="138"/>
      <c r="Y309" s="137"/>
      <c r="Z309" s="141" t="s">
        <v>34460</v>
      </c>
      <c r="AA309" s="141"/>
      <c r="AB309" s="141"/>
      <c r="AC309" s="141" t="s">
        <v>34460</v>
      </c>
      <c r="AD309" s="137" t="s">
        <v>34460</v>
      </c>
      <c r="AE309" s="141"/>
      <c r="AF309" s="141"/>
      <c r="AG309" s="141"/>
      <c r="AH309" s="141"/>
      <c r="AI309" s="141"/>
      <c r="AJ309" s="141"/>
      <c r="AK309" s="141"/>
      <c r="AL309" s="141"/>
      <c r="AM309" s="141" t="s">
        <v>34460</v>
      </c>
      <c r="AN309" s="141"/>
      <c r="AO309" s="141"/>
      <c r="AP309" s="141"/>
      <c r="AQ309" s="141"/>
      <c r="AR309" s="141"/>
      <c r="AS309" s="141" t="s">
        <v>34460</v>
      </c>
      <c r="AT309" s="141"/>
      <c r="AU309" s="141" t="s">
        <v>34460</v>
      </c>
      <c r="AV309" s="141"/>
      <c r="AW309" s="141"/>
      <c r="AX309" s="141"/>
      <c r="AY309" s="141" t="s">
        <v>34460</v>
      </c>
      <c r="AZ309" s="141"/>
      <c r="BA309" s="137"/>
      <c r="BB309" s="137" t="s">
        <v>34476</v>
      </c>
      <c r="BC309" s="137"/>
      <c r="BE309" s="20" cm="1">
        <f t="array" aca="1" ref="BE309" ca="1">ROW(INDIRECT("Formular!"&amp;G309))</f>
        <v>335</v>
      </c>
      <c r="BF309" s="20" cm="1">
        <f t="array" aca="1" ref="BF309" ca="1">COLUMN(INDIRECT("Formular!"&amp;G309))</f>
        <v>7</v>
      </c>
      <c r="BG309" s="20" t="str">
        <f t="shared" ca="1" si="6"/>
        <v>$G$335</v>
      </c>
      <c r="BH309" s="214" t="str" cm="1">
        <f t="array" aca="1" ref="BH309" ca="1">HYPERLINK("#"&amp;CELL("Adresse",INDIRECT("Formular!"&amp;G309)),"X")</f>
        <v>X</v>
      </c>
    </row>
    <row r="310" spans="1:60" x14ac:dyDescent="0.3">
      <c r="A310" s="105"/>
      <c r="B310" s="137">
        <v>308</v>
      </c>
      <c r="C310" s="137" t="s">
        <v>41887</v>
      </c>
      <c r="D310" s="109" cm="1">
        <f t="array" aca="1" ref="D310" ca="1">ROW(INDIRECT("Formular!"&amp;G310))</f>
        <v>335</v>
      </c>
      <c r="E310" s="109" cm="1">
        <f t="array" aca="1" ref="E310" ca="1">COLUMN(INDIRECT("Formular!"&amp;G310))</f>
        <v>18</v>
      </c>
      <c r="F310" s="221" t="str" cm="1">
        <f t="array" aca="1" ref="F310" ca="1">HYPERLINK("#"&amp;CELL("Address",INDIRECT("Formular!"&amp;G310)),ADDRESS(D310,E310))</f>
        <v>$R$335</v>
      </c>
      <c r="G310" s="109" t="s">
        <v>41888</v>
      </c>
      <c r="H310" s="109"/>
      <c r="I310" s="235" t="s">
        <v>41386</v>
      </c>
      <c r="J310" s="137" t="s">
        <v>41889</v>
      </c>
      <c r="K310" s="137"/>
      <c r="L310" s="137"/>
      <c r="M310" s="137"/>
      <c r="N310" s="137" t="s">
        <v>41880</v>
      </c>
      <c r="O310" s="137" t="s">
        <v>41881</v>
      </c>
      <c r="P310" s="143" t="s">
        <v>147</v>
      </c>
      <c r="Q310" s="295" t="s">
        <v>41369</v>
      </c>
      <c r="R310" s="137" t="s">
        <v>34460</v>
      </c>
      <c r="S310" s="137" t="s">
        <v>34460</v>
      </c>
      <c r="T310" s="137"/>
      <c r="U310" s="137"/>
      <c r="V310" s="137"/>
      <c r="W310" s="138" t="s">
        <v>34460</v>
      </c>
      <c r="X310" s="138"/>
      <c r="Y310" s="137"/>
      <c r="Z310" s="141" t="s">
        <v>34460</v>
      </c>
      <c r="AA310" s="141"/>
      <c r="AB310" s="141"/>
      <c r="AC310" s="141" t="s">
        <v>34460</v>
      </c>
      <c r="AD310" s="137" t="s">
        <v>34460</v>
      </c>
      <c r="AE310" s="141"/>
      <c r="AF310" s="141"/>
      <c r="AG310" s="141"/>
      <c r="AH310" s="141"/>
      <c r="AI310" s="141"/>
      <c r="AJ310" s="141"/>
      <c r="AK310" s="141"/>
      <c r="AL310" s="141"/>
      <c r="AM310" s="141" t="s">
        <v>34460</v>
      </c>
      <c r="AN310" s="141"/>
      <c r="AO310" s="141"/>
      <c r="AP310" s="141"/>
      <c r="AQ310" s="141"/>
      <c r="AR310" s="141"/>
      <c r="AS310" s="141" t="s">
        <v>34460</v>
      </c>
      <c r="AT310" s="141"/>
      <c r="AU310" s="141" t="s">
        <v>34460</v>
      </c>
      <c r="AV310" s="141"/>
      <c r="AW310" s="141"/>
      <c r="AX310" s="141"/>
      <c r="AY310" s="141" t="s">
        <v>34460</v>
      </c>
      <c r="AZ310" s="141"/>
      <c r="BA310" s="137"/>
      <c r="BB310" s="137" t="s">
        <v>34476</v>
      </c>
      <c r="BC310" s="137"/>
      <c r="BE310" s="20" cm="1">
        <f t="array" aca="1" ref="BE310" ca="1">ROW(INDIRECT("Formular!"&amp;G310))</f>
        <v>335</v>
      </c>
      <c r="BF310" s="20" cm="1">
        <f t="array" aca="1" ref="BF310" ca="1">COLUMN(INDIRECT("Formular!"&amp;G310))</f>
        <v>18</v>
      </c>
      <c r="BG310" s="20" t="str">
        <f t="shared" ca="1" si="6"/>
        <v>$R$335</v>
      </c>
      <c r="BH310" s="214" t="str" cm="1">
        <f t="array" aca="1" ref="BH310" ca="1">HYPERLINK("#"&amp;CELL("Adresse",INDIRECT("Formular!"&amp;G310)),"X")</f>
        <v>X</v>
      </c>
    </row>
    <row r="311" spans="1:60" x14ac:dyDescent="0.3">
      <c r="A311" s="105"/>
      <c r="B311" s="137">
        <v>309</v>
      </c>
      <c r="C311" s="137" t="s">
        <v>41890</v>
      </c>
      <c r="D311" s="109" cm="1">
        <f t="array" aca="1" ref="D311" ca="1">ROW(INDIRECT("Formular!"&amp;G311))</f>
        <v>337</v>
      </c>
      <c r="E311" s="109" cm="1">
        <f t="array" aca="1" ref="E311" ca="1">COLUMN(INDIRECT("Formular!"&amp;G311))</f>
        <v>7</v>
      </c>
      <c r="F311" s="221" t="str" cm="1">
        <f t="array" aca="1" ref="F311" ca="1">HYPERLINK("#"&amp;CELL("Address",INDIRECT("Formular!"&amp;G311)),ADDRESS(D311,E311))</f>
        <v>$G$337</v>
      </c>
      <c r="G311" s="109" t="s">
        <v>41891</v>
      </c>
      <c r="H311" s="109"/>
      <c r="I311" s="235" t="s">
        <v>41386</v>
      </c>
      <c r="J311" s="137" t="s">
        <v>41892</v>
      </c>
      <c r="K311" s="137"/>
      <c r="L311" s="137"/>
      <c r="M311" s="137"/>
      <c r="N311" s="137" t="s">
        <v>41880</v>
      </c>
      <c r="O311" s="137" t="s">
        <v>41881</v>
      </c>
      <c r="P311" s="143" t="s">
        <v>147</v>
      </c>
      <c r="Q311" s="295" t="s">
        <v>41369</v>
      </c>
      <c r="R311" s="137" t="s">
        <v>34460</v>
      </c>
      <c r="S311" s="137" t="s">
        <v>34460</v>
      </c>
      <c r="T311" s="137"/>
      <c r="U311" s="137"/>
      <c r="V311" s="137"/>
      <c r="W311" s="138" t="s">
        <v>34460</v>
      </c>
      <c r="X311" s="138"/>
      <c r="Y311" s="137"/>
      <c r="Z311" s="137"/>
      <c r="AA311" s="137"/>
      <c r="AB311" s="137"/>
      <c r="AC311" s="137"/>
      <c r="AD311" s="137" t="s">
        <v>34460</v>
      </c>
      <c r="AE311" s="137"/>
      <c r="AF311" s="137"/>
      <c r="AG311" s="137"/>
      <c r="AH311" s="137"/>
      <c r="AI311" s="137"/>
      <c r="AJ311" s="137"/>
      <c r="AK311" s="137"/>
      <c r="AL311" s="137"/>
      <c r="AM311" s="137"/>
      <c r="AN311" s="137"/>
      <c r="AO311" s="137"/>
      <c r="AP311" s="137"/>
      <c r="AQ311" s="137"/>
      <c r="AR311" s="137"/>
      <c r="AS311" s="137"/>
      <c r="AT311" s="137"/>
      <c r="AU311" s="137"/>
      <c r="AV311" s="137"/>
      <c r="AW311" s="137"/>
      <c r="AX311" s="137"/>
      <c r="AY311" s="137"/>
      <c r="AZ311" s="137"/>
      <c r="BA311" s="137"/>
      <c r="BB311" s="137" t="s">
        <v>34476</v>
      </c>
      <c r="BC311" s="137" t="s">
        <v>34460</v>
      </c>
      <c r="BE311" s="20" cm="1">
        <f t="array" aca="1" ref="BE311" ca="1">ROW(INDIRECT("Formular!"&amp;G311))</f>
        <v>337</v>
      </c>
      <c r="BF311" s="20" cm="1">
        <f t="array" aca="1" ref="BF311" ca="1">COLUMN(INDIRECT("Formular!"&amp;G311))</f>
        <v>7</v>
      </c>
      <c r="BG311" s="20" t="str">
        <f t="shared" ca="1" si="6"/>
        <v>$G$337</v>
      </c>
      <c r="BH311" s="214" t="str" cm="1">
        <f t="array" aca="1" ref="BH311" ca="1">HYPERLINK("#"&amp;CELL("Adresse",INDIRECT("Formular!"&amp;G311)),"X")</f>
        <v>X</v>
      </c>
    </row>
    <row r="312" spans="1:60" x14ac:dyDescent="0.3">
      <c r="A312" s="105"/>
      <c r="B312" s="137">
        <v>310</v>
      </c>
      <c r="C312" s="137" t="s">
        <v>41893</v>
      </c>
      <c r="D312" s="109" cm="1">
        <f t="array" aca="1" ref="D312" ca="1">ROW(INDIRECT("Formular!"&amp;G312))</f>
        <v>339</v>
      </c>
      <c r="E312" s="109" cm="1">
        <f t="array" aca="1" ref="E312" ca="1">COLUMN(INDIRECT("Formular!"&amp;G312))</f>
        <v>4</v>
      </c>
      <c r="F312" s="221" t="str" cm="1">
        <f t="array" aca="1" ref="F312" ca="1">HYPERLINK("#"&amp;CELL("Address",INDIRECT("Formular!"&amp;G312)),ADDRESS(D312,E312))</f>
        <v>$D$339</v>
      </c>
      <c r="G312" s="109" t="s">
        <v>41894</v>
      </c>
      <c r="H312" s="109"/>
      <c r="I312" s="109"/>
      <c r="J312" s="137" t="s">
        <v>41895</v>
      </c>
      <c r="K312" s="137"/>
      <c r="L312" s="137"/>
      <c r="M312" s="137"/>
      <c r="N312" s="137" t="s">
        <v>41880</v>
      </c>
      <c r="O312" s="137" t="s">
        <v>41881</v>
      </c>
      <c r="P312" s="143" t="s">
        <v>41896</v>
      </c>
      <c r="Q312" s="295" t="s">
        <v>41369</v>
      </c>
      <c r="R312" s="137" t="s">
        <v>34460</v>
      </c>
      <c r="S312" s="137" t="s">
        <v>34460</v>
      </c>
      <c r="T312" s="137"/>
      <c r="U312" s="137"/>
      <c r="V312" s="137"/>
      <c r="W312" s="138" t="s">
        <v>34460</v>
      </c>
      <c r="X312" s="138"/>
      <c r="Y312" s="137"/>
      <c r="Z312" s="137" t="s">
        <v>34460</v>
      </c>
      <c r="AA312" s="137"/>
      <c r="AB312" s="137"/>
      <c r="AC312" s="137" t="s">
        <v>34460</v>
      </c>
      <c r="AD312" s="137" t="s">
        <v>34460</v>
      </c>
      <c r="AE312" s="137"/>
      <c r="AF312" s="137"/>
      <c r="AG312" s="137"/>
      <c r="AH312" s="137"/>
      <c r="AI312" s="137"/>
      <c r="AJ312" s="137"/>
      <c r="AK312" s="137"/>
      <c r="AL312" s="137"/>
      <c r="AM312" s="137" t="s">
        <v>34460</v>
      </c>
      <c r="AN312" s="137"/>
      <c r="AO312" s="137"/>
      <c r="AP312" s="137"/>
      <c r="AQ312" s="137"/>
      <c r="AR312" s="137"/>
      <c r="AS312" s="137"/>
      <c r="AT312" s="137"/>
      <c r="AU312" s="137" t="s">
        <v>34460</v>
      </c>
      <c r="AV312" s="137"/>
      <c r="AW312" s="137"/>
      <c r="AX312" s="137"/>
      <c r="AY312" s="137"/>
      <c r="AZ312" s="137"/>
      <c r="BA312" s="137"/>
      <c r="BB312" s="137" t="s">
        <v>34476</v>
      </c>
      <c r="BC312" s="137" t="s">
        <v>34460</v>
      </c>
      <c r="BE312" s="20" cm="1">
        <f t="array" aca="1" ref="BE312" ca="1">ROW(INDIRECT("Formular!"&amp;G312))</f>
        <v>339</v>
      </c>
      <c r="BF312" s="20" cm="1">
        <f t="array" aca="1" ref="BF312" ca="1">COLUMN(INDIRECT("Formular!"&amp;G312))</f>
        <v>4</v>
      </c>
      <c r="BG312" s="20" t="str">
        <f t="shared" ca="1" si="6"/>
        <v>$D$339</v>
      </c>
      <c r="BH312" s="214" t="str" cm="1">
        <f t="array" aca="1" ref="BH312" ca="1">HYPERLINK("#"&amp;CELL("Adresse",INDIRECT("Formular!"&amp;G312)),"X")</f>
        <v>X</v>
      </c>
    </row>
    <row r="313" spans="1:60" x14ac:dyDescent="0.3">
      <c r="A313" s="105"/>
      <c r="B313" s="137">
        <v>311</v>
      </c>
      <c r="C313" s="137" t="s">
        <v>41897</v>
      </c>
      <c r="D313" s="109" cm="1">
        <f t="array" aca="1" ref="D313" ca="1">ROW(INDIRECT("Formular!"&amp;G313))</f>
        <v>341</v>
      </c>
      <c r="E313" s="109" cm="1">
        <f t="array" aca="1" ref="E313" ca="1">COLUMN(INDIRECT("Formular!"&amp;G313))</f>
        <v>7</v>
      </c>
      <c r="F313" s="221" t="str" cm="1">
        <f t="array" aca="1" ref="F313" ca="1">HYPERLINK("#"&amp;CELL("Address",INDIRECT("Formular!"&amp;G313)),ADDRESS(D313,E313))</f>
        <v>$G$341</v>
      </c>
      <c r="G313" s="109" t="s">
        <v>41898</v>
      </c>
      <c r="H313" s="109"/>
      <c r="I313" s="235" t="s">
        <v>41386</v>
      </c>
      <c r="J313" s="137" t="s">
        <v>41899</v>
      </c>
      <c r="K313" s="137"/>
      <c r="L313" s="137"/>
      <c r="M313" s="137"/>
      <c r="N313" s="137" t="s">
        <v>41880</v>
      </c>
      <c r="O313" s="137" t="s">
        <v>41881</v>
      </c>
      <c r="P313" s="143" t="s">
        <v>41896</v>
      </c>
      <c r="Q313" s="295" t="s">
        <v>41369</v>
      </c>
      <c r="R313" s="137" t="s">
        <v>34460</v>
      </c>
      <c r="S313" s="137" t="s">
        <v>34460</v>
      </c>
      <c r="T313" s="137"/>
      <c r="U313" s="137"/>
      <c r="V313" s="137"/>
      <c r="W313" s="138" t="s">
        <v>34460</v>
      </c>
      <c r="X313" s="138"/>
      <c r="Y313" s="137"/>
      <c r="Z313" s="137" t="s">
        <v>34460</v>
      </c>
      <c r="AA313" s="137"/>
      <c r="AB313" s="137"/>
      <c r="AC313" s="137" t="s">
        <v>34460</v>
      </c>
      <c r="AD313" s="137" t="s">
        <v>34460</v>
      </c>
      <c r="AE313" s="137"/>
      <c r="AF313" s="137"/>
      <c r="AG313" s="137"/>
      <c r="AH313" s="137"/>
      <c r="AI313" s="137"/>
      <c r="AJ313" s="137"/>
      <c r="AK313" s="137"/>
      <c r="AL313" s="137"/>
      <c r="AM313" s="137" t="s">
        <v>34460</v>
      </c>
      <c r="AN313" s="137"/>
      <c r="AO313" s="137"/>
      <c r="AP313" s="137"/>
      <c r="AQ313" s="137"/>
      <c r="AR313" s="137"/>
      <c r="AS313" s="137"/>
      <c r="AT313" s="137"/>
      <c r="AU313" s="137" t="s">
        <v>34460</v>
      </c>
      <c r="AV313" s="137"/>
      <c r="AW313" s="137"/>
      <c r="AX313" s="137"/>
      <c r="AY313" s="137" t="s">
        <v>34460</v>
      </c>
      <c r="AZ313" s="137"/>
      <c r="BA313" s="137"/>
      <c r="BB313" s="137" t="s">
        <v>34476</v>
      </c>
      <c r="BC313" s="137"/>
      <c r="BE313" s="20" cm="1">
        <f t="array" aca="1" ref="BE313" ca="1">ROW(INDIRECT("Formular!"&amp;G313))</f>
        <v>341</v>
      </c>
      <c r="BF313" s="20" cm="1">
        <f t="array" aca="1" ref="BF313" ca="1">COLUMN(INDIRECT("Formular!"&amp;G313))</f>
        <v>7</v>
      </c>
      <c r="BG313" s="20" t="str">
        <f t="shared" ca="1" si="6"/>
        <v>$G$341</v>
      </c>
      <c r="BH313" s="214" t="str" cm="1">
        <f t="array" aca="1" ref="BH313" ca="1">HYPERLINK("#"&amp;CELL("Adresse",INDIRECT("Formular!"&amp;G313)),"X")</f>
        <v>X</v>
      </c>
    </row>
    <row r="314" spans="1:60" x14ac:dyDescent="0.3">
      <c r="A314" s="105"/>
      <c r="B314" s="137">
        <v>312</v>
      </c>
      <c r="C314" s="282" t="s">
        <v>41900</v>
      </c>
      <c r="D314" s="282" cm="1">
        <f t="array" aca="1" ref="D314" ca="1">ROW(INDIRECT("Formular!"&amp;G314))</f>
        <v>345</v>
      </c>
      <c r="E314" s="282" cm="1">
        <f t="array" aca="1" ref="E314" ca="1">COLUMN(INDIRECT("Formular!"&amp;G314))</f>
        <v>2</v>
      </c>
      <c r="F314" s="221" t="str" cm="1">
        <f t="array" aca="1" ref="F314" ca="1">HYPERLINK("#"&amp;CELL("Address",INDIRECT("Formular!"&amp;G314)),ADDRESS(D314,E314))</f>
        <v>$B$345</v>
      </c>
      <c r="G314" s="109" t="s">
        <v>41901</v>
      </c>
      <c r="H314" s="109" t="s">
        <v>41375</v>
      </c>
      <c r="I314" s="109"/>
      <c r="J314" s="137" t="s">
        <v>41902</v>
      </c>
      <c r="K314" s="137"/>
      <c r="L314" s="137"/>
      <c r="M314" s="137"/>
      <c r="N314" s="137" t="s">
        <v>41903</v>
      </c>
      <c r="O314" s="137" t="s">
        <v>41904</v>
      </c>
      <c r="P314" s="143" t="s">
        <v>41379</v>
      </c>
      <c r="Q314" s="295" t="s">
        <v>41369</v>
      </c>
      <c r="R314" s="137" t="s">
        <v>34460</v>
      </c>
      <c r="S314" s="137" t="s">
        <v>34460</v>
      </c>
      <c r="T314" s="137"/>
      <c r="U314" s="137"/>
      <c r="V314" s="137"/>
      <c r="W314" s="138"/>
      <c r="X314" s="138" t="s">
        <v>34460</v>
      </c>
      <c r="Y314" s="137" t="s">
        <v>34460</v>
      </c>
      <c r="Z314" s="137" t="s">
        <v>34460</v>
      </c>
      <c r="AA314" s="137" t="s">
        <v>34460</v>
      </c>
      <c r="AB314" s="137" t="s">
        <v>34460</v>
      </c>
      <c r="AC314" s="137"/>
      <c r="AD314" s="137" t="s">
        <v>34460</v>
      </c>
      <c r="AE314" s="137" t="s">
        <v>34460</v>
      </c>
      <c r="AF314" s="137" t="s">
        <v>34460</v>
      </c>
      <c r="AG314" s="137" t="s">
        <v>34460</v>
      </c>
      <c r="AH314" s="137" t="s">
        <v>34460</v>
      </c>
      <c r="AI314" s="137" t="s">
        <v>34460</v>
      </c>
      <c r="AJ314" s="137" t="s">
        <v>34460</v>
      </c>
      <c r="AK314" s="137" t="s">
        <v>34460</v>
      </c>
      <c r="AL314" s="137" t="s">
        <v>34460</v>
      </c>
      <c r="AM314" s="137" t="s">
        <v>34460</v>
      </c>
      <c r="AN314" s="137" t="s">
        <v>34460</v>
      </c>
      <c r="AO314" s="137" t="s">
        <v>34460</v>
      </c>
      <c r="AP314" s="137" t="s">
        <v>34460</v>
      </c>
      <c r="AQ314" s="137" t="s">
        <v>34460</v>
      </c>
      <c r="AR314" s="137" t="s">
        <v>34460</v>
      </c>
      <c r="AS314" s="137" t="s">
        <v>34460</v>
      </c>
      <c r="AT314" s="137" t="s">
        <v>34460</v>
      </c>
      <c r="AU314" s="137" t="s">
        <v>34460</v>
      </c>
      <c r="AV314" s="137" t="s">
        <v>34460</v>
      </c>
      <c r="AW314" s="137" t="s">
        <v>34460</v>
      </c>
      <c r="AX314" s="137" t="s">
        <v>34460</v>
      </c>
      <c r="AY314" s="137"/>
      <c r="AZ314" s="137" t="s">
        <v>34460</v>
      </c>
      <c r="BA314" s="137" t="s">
        <v>34460</v>
      </c>
      <c r="BB314" s="137" t="s">
        <v>34460</v>
      </c>
      <c r="BC314" s="137"/>
      <c r="BE314" s="20" cm="1">
        <f t="array" aca="1" ref="BE314" ca="1">ROW(INDIRECT("Formular!"&amp;G314))</f>
        <v>345</v>
      </c>
      <c r="BF314" s="20" cm="1">
        <f t="array" aca="1" ref="BF314" ca="1">COLUMN(INDIRECT("Formular!"&amp;G314))</f>
        <v>2</v>
      </c>
      <c r="BG314" s="20" t="str">
        <f t="shared" ca="1" si="6"/>
        <v>$B$345</v>
      </c>
      <c r="BH314" s="214" t="str" cm="1">
        <f t="array" aca="1" ref="BH314" ca="1">HYPERLINK("#"&amp;CELL("Adresse",INDIRECT("Formular!"&amp;G314)),"X")</f>
        <v>X</v>
      </c>
    </row>
    <row r="315" spans="1:60" x14ac:dyDescent="0.3">
      <c r="A315" s="105"/>
      <c r="B315" s="137">
        <v>313</v>
      </c>
      <c r="C315" s="137" t="s">
        <v>41905</v>
      </c>
      <c r="D315" s="109" cm="1">
        <f t="array" aca="1" ref="D315" ca="1">ROW(INDIRECT("Formular!"&amp;G315))</f>
        <v>347</v>
      </c>
      <c r="E315" s="109" cm="1">
        <f t="array" aca="1" ref="E315" ca="1">COLUMN(INDIRECT("Formular!"&amp;G315))</f>
        <v>5</v>
      </c>
      <c r="F315" s="221" t="str" cm="1">
        <f t="array" aca="1" ref="F315" ca="1">HYPERLINK("#"&amp;CELL("Address",INDIRECT("Formular!"&amp;G315)),ADDRESS(D315,E315))</f>
        <v>$E$347</v>
      </c>
      <c r="G315" s="109" t="s">
        <v>41906</v>
      </c>
      <c r="H315" s="109"/>
      <c r="I315" s="109"/>
      <c r="J315" s="137" t="s">
        <v>41907</v>
      </c>
      <c r="K315" s="137"/>
      <c r="L315" s="137"/>
      <c r="M315" s="137"/>
      <c r="N315" s="137" t="s">
        <v>41903</v>
      </c>
      <c r="O315" s="137" t="s">
        <v>41904</v>
      </c>
      <c r="P315" s="137"/>
      <c r="Q315" s="295" t="s">
        <v>41369</v>
      </c>
      <c r="R315" s="137" t="s">
        <v>34460</v>
      </c>
      <c r="S315" s="137" t="s">
        <v>34460</v>
      </c>
      <c r="T315" s="137"/>
      <c r="U315" s="137"/>
      <c r="V315" s="137"/>
      <c r="W315" s="138"/>
      <c r="X315" s="138" t="s">
        <v>34460</v>
      </c>
      <c r="Y315" s="137"/>
      <c r="Z315" s="137" t="s">
        <v>34460</v>
      </c>
      <c r="AA315" s="137"/>
      <c r="AB315" s="137"/>
      <c r="AC315" s="137"/>
      <c r="AD315" s="137" t="s">
        <v>34460</v>
      </c>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37"/>
      <c r="AZ315" s="137"/>
      <c r="BA315" s="105"/>
      <c r="BB315" s="105" t="s">
        <v>34460</v>
      </c>
      <c r="BC315" s="105"/>
      <c r="BE315" s="20" cm="1">
        <f t="array" aca="1" ref="BE315" ca="1">ROW(INDIRECT("Formular!"&amp;G315))</f>
        <v>347</v>
      </c>
      <c r="BF315" s="20" cm="1">
        <f t="array" aca="1" ref="BF315" ca="1">COLUMN(INDIRECT("Formular!"&amp;G315))</f>
        <v>5</v>
      </c>
      <c r="BG315" s="20" t="str">
        <f t="shared" ca="1" si="6"/>
        <v>$E$347</v>
      </c>
      <c r="BH315" s="214" t="str" cm="1">
        <f t="array" aca="1" ref="BH315" ca="1">HYPERLINK("#"&amp;CELL("Adresse",INDIRECT("Formular!"&amp;G315)),"X")</f>
        <v>X</v>
      </c>
    </row>
    <row r="316" spans="1:60" x14ac:dyDescent="0.3">
      <c r="A316" s="105"/>
      <c r="B316" s="137">
        <v>314</v>
      </c>
      <c r="C316" s="137"/>
      <c r="D316" s="109" cm="1">
        <f t="array" aca="1" ref="D316" ca="1">ROW(INDIRECT("Formular!"&amp;G316))</f>
        <v>347</v>
      </c>
      <c r="E316" s="109" cm="1">
        <f t="array" aca="1" ref="E316" ca="1">COLUMN(INDIRECT("Formular!"&amp;G316))</f>
        <v>11</v>
      </c>
      <c r="F316" s="221" t="str" cm="1">
        <f t="array" aca="1" ref="F316" ca="1">HYPERLINK("#"&amp;CELL("Address",INDIRECT("Formular!"&amp;G316)),ADDRESS(D316,E316))</f>
        <v>$K$347</v>
      </c>
      <c r="G316" s="109" t="s">
        <v>41908</v>
      </c>
      <c r="H316" s="109"/>
      <c r="I316" s="235" t="s">
        <v>41405</v>
      </c>
      <c r="J316" s="137"/>
      <c r="K316" s="137"/>
      <c r="L316" s="137"/>
      <c r="M316" s="137"/>
      <c r="N316" s="137" t="s">
        <v>41903</v>
      </c>
      <c r="O316" s="137" t="s">
        <v>41904</v>
      </c>
      <c r="P316" s="137"/>
      <c r="Q316" s="295" t="s">
        <v>41369</v>
      </c>
      <c r="R316" s="137" t="s">
        <v>34460</v>
      </c>
      <c r="S316" s="137" t="s">
        <v>34460</v>
      </c>
      <c r="T316" s="137"/>
      <c r="U316" s="137"/>
      <c r="V316" s="137"/>
      <c r="W316" s="138"/>
      <c r="X316" s="138" t="s">
        <v>34460</v>
      </c>
      <c r="Y316" s="137"/>
      <c r="Z316" s="137" t="s">
        <v>34460</v>
      </c>
      <c r="AA316" s="137"/>
      <c r="AB316" s="137"/>
      <c r="AC316" s="137"/>
      <c r="AD316" s="137" t="s">
        <v>34460</v>
      </c>
      <c r="AE316" s="137"/>
      <c r="AF316" s="137"/>
      <c r="AG316" s="137"/>
      <c r="AH316" s="137"/>
      <c r="AI316" s="137"/>
      <c r="AJ316" s="137"/>
      <c r="AK316" s="137"/>
      <c r="AL316" s="137"/>
      <c r="AM316" s="137"/>
      <c r="AN316" s="137"/>
      <c r="AO316" s="137"/>
      <c r="AP316" s="137"/>
      <c r="AQ316" s="137"/>
      <c r="AR316" s="137"/>
      <c r="AS316" s="137"/>
      <c r="AT316" s="137"/>
      <c r="AU316" s="137"/>
      <c r="AV316" s="137"/>
      <c r="AW316" s="137"/>
      <c r="AX316" s="137"/>
      <c r="AY316" s="137"/>
      <c r="AZ316" s="137"/>
      <c r="BA316" s="105"/>
      <c r="BB316" s="105" t="s">
        <v>34460</v>
      </c>
      <c r="BC316" s="105"/>
      <c r="BE316" s="20" cm="1">
        <f t="array" aca="1" ref="BE316" ca="1">ROW(INDIRECT("Formular!"&amp;G316))</f>
        <v>347</v>
      </c>
      <c r="BF316" s="20" cm="1">
        <f t="array" aca="1" ref="BF316" ca="1">COLUMN(INDIRECT("Formular!"&amp;G316))</f>
        <v>11</v>
      </c>
      <c r="BG316" s="20" t="str">
        <f t="shared" ca="1" si="6"/>
        <v>$K$347</v>
      </c>
      <c r="BH316" s="214" t="str" cm="1">
        <f t="array" aca="1" ref="BH316" ca="1">HYPERLINK("#"&amp;CELL("Adresse",INDIRECT("Formular!"&amp;G316)),"X")</f>
        <v>X</v>
      </c>
    </row>
    <row r="317" spans="1:60" x14ac:dyDescent="0.3">
      <c r="A317" s="105"/>
      <c r="B317" s="137">
        <v>315</v>
      </c>
      <c r="C317" s="137" t="s">
        <v>41909</v>
      </c>
      <c r="D317" s="109" cm="1">
        <f t="array" aca="1" ref="D317" ca="1">ROW(INDIRECT("Formular!"&amp;G317))</f>
        <v>347</v>
      </c>
      <c r="E317" s="109" cm="1">
        <f t="array" aca="1" ref="E317" ca="1">COLUMN(INDIRECT("Formular!"&amp;G317))</f>
        <v>12</v>
      </c>
      <c r="F317" s="221" t="str" cm="1">
        <f t="array" aca="1" ref="F317" ca="1">HYPERLINK("#"&amp;CELL("Address",INDIRECT("Formular!"&amp;G317)),ADDRESS(D317,E317))</f>
        <v>$L$347</v>
      </c>
      <c r="G317" s="109" t="s">
        <v>41910</v>
      </c>
      <c r="H317" s="109"/>
      <c r="I317" s="109"/>
      <c r="J317" s="137" t="s">
        <v>41911</v>
      </c>
      <c r="K317" s="137"/>
      <c r="L317" s="137"/>
      <c r="M317" s="137"/>
      <c r="N317" s="137" t="s">
        <v>41903</v>
      </c>
      <c r="O317" s="137" t="s">
        <v>41904</v>
      </c>
      <c r="P317" s="137"/>
      <c r="Q317" s="295" t="s">
        <v>38049</v>
      </c>
      <c r="R317" s="137" t="s">
        <v>34460</v>
      </c>
      <c r="S317" s="137" t="s">
        <v>34460</v>
      </c>
      <c r="T317" s="137"/>
      <c r="U317" s="137"/>
      <c r="V317" s="137"/>
      <c r="W317" s="138"/>
      <c r="X317" s="138" t="s">
        <v>34460</v>
      </c>
      <c r="Y317" s="137"/>
      <c r="Z317" s="137" t="s">
        <v>34460</v>
      </c>
      <c r="AA317" s="137"/>
      <c r="AB317" s="137"/>
      <c r="AC317" s="137"/>
      <c r="AD317" s="137" t="s">
        <v>34460</v>
      </c>
      <c r="AE317" s="137"/>
      <c r="AF317" s="137"/>
      <c r="AG317" s="137"/>
      <c r="AH317" s="137"/>
      <c r="AI317" s="137"/>
      <c r="AJ317" s="137"/>
      <c r="AK317" s="137"/>
      <c r="AL317" s="137"/>
      <c r="AM317" s="137" t="s">
        <v>34460</v>
      </c>
      <c r="AN317" s="137"/>
      <c r="AO317" s="137"/>
      <c r="AP317" s="137"/>
      <c r="AQ317" s="137"/>
      <c r="AR317" s="137"/>
      <c r="AS317" s="137"/>
      <c r="AT317" s="137"/>
      <c r="AU317" s="137"/>
      <c r="AV317" s="137"/>
      <c r="AW317" s="137"/>
      <c r="AX317" s="137"/>
      <c r="AY317" s="137"/>
      <c r="AZ317" s="137"/>
      <c r="BA317" s="105"/>
      <c r="BB317" s="105" t="s">
        <v>34460</v>
      </c>
      <c r="BC317" s="105"/>
      <c r="BE317" s="20" cm="1">
        <f t="array" aca="1" ref="BE317" ca="1">ROW(INDIRECT("Formular!"&amp;G317))</f>
        <v>347</v>
      </c>
      <c r="BF317" s="20" cm="1">
        <f t="array" aca="1" ref="BF317" ca="1">COLUMN(INDIRECT("Formular!"&amp;G317))</f>
        <v>12</v>
      </c>
      <c r="BG317" s="20" t="str">
        <f t="shared" ca="1" si="6"/>
        <v>$L$347</v>
      </c>
      <c r="BH317" s="214" t="str" cm="1">
        <f t="array" aca="1" ref="BH317" ca="1">HYPERLINK("#"&amp;CELL("Adresse",INDIRECT("Formular!"&amp;G317)),"X")</f>
        <v>X</v>
      </c>
    </row>
    <row r="318" spans="1:60" x14ac:dyDescent="0.3">
      <c r="A318" s="105"/>
      <c r="B318" s="137">
        <v>316</v>
      </c>
      <c r="C318" s="137"/>
      <c r="D318" s="109" cm="1">
        <f t="array" aca="1" ref="D318" ca="1">ROW(INDIRECT("Formular!"&amp;G318))</f>
        <v>347</v>
      </c>
      <c r="E318" s="109" cm="1">
        <f t="array" aca="1" ref="E318" ca="1">COLUMN(INDIRECT("Formular!"&amp;G318))</f>
        <v>13</v>
      </c>
      <c r="F318" s="221" t="str" cm="1">
        <f t="array" aca="1" ref="F318" ca="1">HYPERLINK("#"&amp;CELL("Address",INDIRECT("Formular!"&amp;G318)),ADDRESS(D318,E318))</f>
        <v>$M$347</v>
      </c>
      <c r="G318" s="109" t="s">
        <v>41912</v>
      </c>
      <c r="H318" s="109"/>
      <c r="I318" s="109"/>
      <c r="J318" s="137"/>
      <c r="K318" s="137"/>
      <c r="L318" s="137"/>
      <c r="M318" s="137"/>
      <c r="N318" s="137" t="s">
        <v>41903</v>
      </c>
      <c r="O318" s="137" t="s">
        <v>41904</v>
      </c>
      <c r="P318" s="137"/>
      <c r="Q318" s="295" t="s">
        <v>41369</v>
      </c>
      <c r="R318" s="137" t="s">
        <v>34460</v>
      </c>
      <c r="S318" s="137" t="s">
        <v>34460</v>
      </c>
      <c r="T318" s="137"/>
      <c r="U318" s="137"/>
      <c r="V318" s="137"/>
      <c r="W318" s="138"/>
      <c r="X318" s="138" t="s">
        <v>34460</v>
      </c>
      <c r="Y318" s="137"/>
      <c r="Z318" s="137" t="s">
        <v>34460</v>
      </c>
      <c r="AA318" s="137"/>
      <c r="AB318" s="137"/>
      <c r="AC318" s="137"/>
      <c r="AD318" s="137" t="s">
        <v>34460</v>
      </c>
      <c r="AE318" s="137"/>
      <c r="AF318" s="137"/>
      <c r="AG318" s="137"/>
      <c r="AH318" s="137"/>
      <c r="AI318" s="137"/>
      <c r="AJ318" s="137"/>
      <c r="AK318" s="137"/>
      <c r="AL318" s="137"/>
      <c r="AM318" s="137" t="s">
        <v>34460</v>
      </c>
      <c r="AN318" s="137"/>
      <c r="AO318" s="137"/>
      <c r="AP318" s="137"/>
      <c r="AQ318" s="137"/>
      <c r="AR318" s="137"/>
      <c r="AS318" s="137"/>
      <c r="AT318" s="137"/>
      <c r="AU318" s="137"/>
      <c r="AV318" s="137"/>
      <c r="AW318" s="137"/>
      <c r="AX318" s="137"/>
      <c r="AY318" s="137"/>
      <c r="AZ318" s="137"/>
      <c r="BA318" s="105"/>
      <c r="BB318" s="105" t="s">
        <v>34460</v>
      </c>
      <c r="BC318" s="105"/>
      <c r="BE318" s="20" cm="1">
        <f t="array" aca="1" ref="BE318" ca="1">ROW(INDIRECT("Formular!"&amp;G318))</f>
        <v>347</v>
      </c>
      <c r="BF318" s="20" cm="1">
        <f t="array" aca="1" ref="BF318" ca="1">COLUMN(INDIRECT("Formular!"&amp;G318))</f>
        <v>13</v>
      </c>
      <c r="BG318" s="20" t="str">
        <f t="shared" ca="1" si="6"/>
        <v>$M$347</v>
      </c>
      <c r="BH318" s="214" t="str" cm="1">
        <f t="array" aca="1" ref="BH318" ca="1">HYPERLINK("#"&amp;CELL("Adresse",INDIRECT("Formular!"&amp;G318)),"X")</f>
        <v>X</v>
      </c>
    </row>
    <row r="319" spans="1:60" x14ac:dyDescent="0.3">
      <c r="A319" s="105"/>
      <c r="B319" s="137">
        <v>317</v>
      </c>
      <c r="C319" s="137" t="s">
        <v>41913</v>
      </c>
      <c r="D319" s="109" cm="1">
        <f t="array" aca="1" ref="D319" ca="1">ROW(INDIRECT("Formular!"&amp;G319))</f>
        <v>347</v>
      </c>
      <c r="E319" s="109" cm="1">
        <f t="array" aca="1" ref="E319" ca="1">COLUMN(INDIRECT("Formular!"&amp;G319))</f>
        <v>17</v>
      </c>
      <c r="F319" s="221" t="str" cm="1">
        <f t="array" aca="1" ref="F319" ca="1">HYPERLINK("#"&amp;CELL("Address",INDIRECT("Formular!"&amp;G319)),ADDRESS(D319,E319))</f>
        <v>$Q$347</v>
      </c>
      <c r="G319" s="109" t="s">
        <v>41914</v>
      </c>
      <c r="H319" s="109"/>
      <c r="I319" s="109"/>
      <c r="J319" s="137" t="s">
        <v>41915</v>
      </c>
      <c r="K319" s="137"/>
      <c r="L319" s="137"/>
      <c r="M319" s="137"/>
      <c r="N319" s="137" t="s">
        <v>41903</v>
      </c>
      <c r="O319" s="137" t="s">
        <v>41904</v>
      </c>
      <c r="P319" s="137"/>
      <c r="Q319" s="295" t="s">
        <v>41369</v>
      </c>
      <c r="R319" s="137" t="s">
        <v>34460</v>
      </c>
      <c r="S319" s="137" t="s">
        <v>34460</v>
      </c>
      <c r="T319" s="137"/>
      <c r="U319" s="137"/>
      <c r="V319" s="137"/>
      <c r="W319" s="138"/>
      <c r="X319" s="138" t="s">
        <v>34460</v>
      </c>
      <c r="Y319" s="137"/>
      <c r="Z319" s="137" t="s">
        <v>34460</v>
      </c>
      <c r="AA319" s="137"/>
      <c r="AB319" s="137"/>
      <c r="AC319" s="137" t="s">
        <v>34460</v>
      </c>
      <c r="AD319" s="137" t="s">
        <v>34460</v>
      </c>
      <c r="AE319" s="137"/>
      <c r="AF319" s="137"/>
      <c r="AG319" s="137"/>
      <c r="AH319" s="137"/>
      <c r="AI319" s="137"/>
      <c r="AJ319" s="137"/>
      <c r="AK319" s="137"/>
      <c r="AL319" s="137"/>
      <c r="AM319" s="137"/>
      <c r="AN319" s="137"/>
      <c r="AO319" s="137"/>
      <c r="AP319" s="137"/>
      <c r="AQ319" s="137"/>
      <c r="AR319" s="137"/>
      <c r="AS319" s="137"/>
      <c r="AT319" s="137"/>
      <c r="AU319" s="137"/>
      <c r="AV319" s="137"/>
      <c r="AW319" s="137"/>
      <c r="AX319" s="137"/>
      <c r="AY319" s="137"/>
      <c r="AZ319" s="137"/>
      <c r="BA319" s="137" t="s">
        <v>34460</v>
      </c>
      <c r="BB319" s="137" t="s">
        <v>34460</v>
      </c>
      <c r="BC319" s="137"/>
      <c r="BE319" s="20" cm="1">
        <f t="array" aca="1" ref="BE319" ca="1">ROW(INDIRECT("Formular!"&amp;G319))</f>
        <v>347</v>
      </c>
      <c r="BF319" s="20" cm="1">
        <f t="array" aca="1" ref="BF319" ca="1">COLUMN(INDIRECT("Formular!"&amp;G319))</f>
        <v>17</v>
      </c>
      <c r="BG319" s="20" t="str">
        <f t="shared" ca="1" si="6"/>
        <v>$Q$347</v>
      </c>
      <c r="BH319" s="214" t="str" cm="1">
        <f t="array" aca="1" ref="BH319" ca="1">HYPERLINK("#"&amp;CELL("Adresse",INDIRECT("Formular!"&amp;G319)),"X")</f>
        <v>X</v>
      </c>
    </row>
    <row r="320" spans="1:60" x14ac:dyDescent="0.3">
      <c r="A320" s="105"/>
      <c r="B320" s="137">
        <v>318</v>
      </c>
      <c r="C320" s="144" t="s">
        <v>41916</v>
      </c>
      <c r="D320" s="109" cm="1">
        <f t="array" aca="1" ref="D320" ca="1">ROW(INDIRECT("Formular!"&amp;G320))</f>
        <v>350</v>
      </c>
      <c r="E320" s="109" cm="1">
        <f t="array" aca="1" ref="E320" ca="1">COLUMN(INDIRECT("Formular!"&amp;G320))</f>
        <v>4</v>
      </c>
      <c r="F320" s="221" t="str" cm="1">
        <f t="array" aca="1" ref="F320" ca="1">HYPERLINK("#"&amp;CELL("Address",INDIRECT("Formular!"&amp;G320)),ADDRESS(D320,E320))</f>
        <v>$D$350</v>
      </c>
      <c r="G320" s="109" t="s">
        <v>41917</v>
      </c>
      <c r="H320" s="109"/>
      <c r="I320" s="109"/>
      <c r="J320" s="137" t="s">
        <v>41918</v>
      </c>
      <c r="K320" s="137"/>
      <c r="L320" s="137"/>
      <c r="M320" s="137"/>
      <c r="N320" s="137" t="s">
        <v>41903</v>
      </c>
      <c r="O320" s="137" t="s">
        <v>41904</v>
      </c>
      <c r="P320" s="137" t="s">
        <v>41919</v>
      </c>
      <c r="Q320" s="295" t="s">
        <v>41369</v>
      </c>
      <c r="R320" s="137" t="s">
        <v>34460</v>
      </c>
      <c r="S320" s="137" t="s">
        <v>34460</v>
      </c>
      <c r="T320" s="137"/>
      <c r="U320" s="137"/>
      <c r="V320" s="137"/>
      <c r="W320" s="138" t="s">
        <v>34460</v>
      </c>
      <c r="X320" s="138" t="s">
        <v>34460</v>
      </c>
      <c r="Y320" s="137"/>
      <c r="Z320" s="137"/>
      <c r="AA320" s="137"/>
      <c r="AB320" s="137"/>
      <c r="AC320" s="137"/>
      <c r="AD320" s="137" t="s">
        <v>34460</v>
      </c>
      <c r="AE320" s="137"/>
      <c r="AF320" s="137"/>
      <c r="AG320" s="137"/>
      <c r="AH320" s="137"/>
      <c r="AI320" s="137"/>
      <c r="AJ320" s="137"/>
      <c r="AK320" s="137"/>
      <c r="AL320" s="137"/>
      <c r="AM320" s="137"/>
      <c r="AN320" s="137"/>
      <c r="AO320" s="137"/>
      <c r="AP320" s="137"/>
      <c r="AQ320" s="137"/>
      <c r="AR320" s="137"/>
      <c r="AS320" s="137"/>
      <c r="AT320" s="137"/>
      <c r="AU320" s="137"/>
      <c r="AV320" s="137"/>
      <c r="AW320" s="137"/>
      <c r="AX320" s="137"/>
      <c r="AY320" s="137"/>
      <c r="AZ320" s="137"/>
      <c r="BA320" s="105"/>
      <c r="BB320" s="105" t="s">
        <v>34460</v>
      </c>
      <c r="BC320" s="137" t="s">
        <v>34460</v>
      </c>
      <c r="BE320" s="20" cm="1">
        <f t="array" aca="1" ref="BE320" ca="1">ROW(INDIRECT("Formular!"&amp;G320))</f>
        <v>350</v>
      </c>
      <c r="BF320" s="20" cm="1">
        <f t="array" aca="1" ref="BF320" ca="1">COLUMN(INDIRECT("Formular!"&amp;G320))</f>
        <v>4</v>
      </c>
      <c r="BG320" s="20" t="str">
        <f t="shared" ca="1" si="6"/>
        <v>$D$350</v>
      </c>
      <c r="BH320" s="214" t="str" cm="1">
        <f t="array" aca="1" ref="BH320" ca="1">HYPERLINK("#"&amp;CELL("Adresse",INDIRECT("Formular!"&amp;G320)),"X")</f>
        <v>X</v>
      </c>
    </row>
    <row r="321" spans="1:60" x14ac:dyDescent="0.3">
      <c r="A321" s="105"/>
      <c r="B321" s="137">
        <v>319</v>
      </c>
      <c r="C321" s="144" t="s">
        <v>41920</v>
      </c>
      <c r="D321" s="109" cm="1">
        <f t="array" aca="1" ref="D321" ca="1">ROW(INDIRECT("Formular!"&amp;G321))</f>
        <v>350</v>
      </c>
      <c r="E321" s="109" cm="1">
        <f t="array" aca="1" ref="E321" ca="1">COLUMN(INDIRECT("Formular!"&amp;G321))</f>
        <v>13</v>
      </c>
      <c r="F321" s="221" t="str" cm="1">
        <f t="array" aca="1" ref="F321" ca="1">HYPERLINK("#"&amp;CELL("Address",INDIRECT("Formular!"&amp;G321)),ADDRESS(D321,E321))</f>
        <v>$M$350</v>
      </c>
      <c r="G321" s="109" t="s">
        <v>230</v>
      </c>
      <c r="H321" s="109"/>
      <c r="I321" s="109"/>
      <c r="J321" s="137" t="s">
        <v>41921</v>
      </c>
      <c r="K321" s="137"/>
      <c r="L321" s="137"/>
      <c r="M321" s="137"/>
      <c r="N321" s="137" t="s">
        <v>41903</v>
      </c>
      <c r="O321" s="137" t="s">
        <v>41904</v>
      </c>
      <c r="P321" s="137" t="s">
        <v>41922</v>
      </c>
      <c r="Q321" s="295" t="s">
        <v>41369</v>
      </c>
      <c r="R321" s="137" t="s">
        <v>34460</v>
      </c>
      <c r="S321" s="137" t="s">
        <v>34460</v>
      </c>
      <c r="T321" s="137"/>
      <c r="U321" s="137"/>
      <c r="V321" s="137"/>
      <c r="W321" s="138" t="s">
        <v>34460</v>
      </c>
      <c r="X321" s="138"/>
      <c r="Y321" s="137"/>
      <c r="Z321" s="137"/>
      <c r="AA321" s="137"/>
      <c r="AB321" s="137"/>
      <c r="AC321" s="137"/>
      <c r="AD321" s="137"/>
      <c r="AE321" s="137"/>
      <c r="AF321" s="137"/>
      <c r="AG321" s="137"/>
      <c r="AH321" s="137"/>
      <c r="AI321" s="137"/>
      <c r="AJ321" s="137"/>
      <c r="AK321" s="137"/>
      <c r="AL321" s="137"/>
      <c r="AM321" s="137"/>
      <c r="AN321" s="137"/>
      <c r="AO321" s="137"/>
      <c r="AP321" s="137"/>
      <c r="AQ321" s="137"/>
      <c r="AR321" s="137"/>
      <c r="AS321" s="137"/>
      <c r="AT321" s="137"/>
      <c r="AU321" s="137"/>
      <c r="AV321" s="137"/>
      <c r="AW321" s="137"/>
      <c r="AX321" s="137"/>
      <c r="AY321" s="137"/>
      <c r="AZ321" s="137"/>
      <c r="BA321" s="105"/>
      <c r="BB321" s="105" t="s">
        <v>34476</v>
      </c>
      <c r="BC321" s="137" t="s">
        <v>34460</v>
      </c>
      <c r="BE321" s="20" cm="1">
        <f t="array" aca="1" ref="BE321" ca="1">ROW(INDIRECT("Formular!"&amp;G321))</f>
        <v>350</v>
      </c>
      <c r="BF321" s="20" cm="1">
        <f t="array" aca="1" ref="BF321" ca="1">COLUMN(INDIRECT("Formular!"&amp;G321))</f>
        <v>13</v>
      </c>
      <c r="BG321" s="20" t="str">
        <f t="shared" ca="1" si="6"/>
        <v>$M$350</v>
      </c>
      <c r="BH321" s="214" t="str" cm="1">
        <f t="array" aca="1" ref="BH321" ca="1">HYPERLINK("#"&amp;CELL("Adresse",INDIRECT("Formular!"&amp;G321)),"X")</f>
        <v>X</v>
      </c>
    </row>
    <row r="322" spans="1:60" x14ac:dyDescent="0.3">
      <c r="A322" s="105"/>
      <c r="B322" s="137">
        <v>320</v>
      </c>
      <c r="C322" s="137" t="s">
        <v>41923</v>
      </c>
      <c r="D322" s="109" cm="1">
        <f t="array" aca="1" ref="D322" ca="1">ROW(INDIRECT("Formular!"&amp;G322))</f>
        <v>352</v>
      </c>
      <c r="E322" s="109" cm="1">
        <f t="array" aca="1" ref="E322" ca="1">COLUMN(INDIRECT("Formular!"&amp;G322))</f>
        <v>7</v>
      </c>
      <c r="F322" s="221" t="str" cm="1">
        <f t="array" aca="1" ref="F322" ca="1">HYPERLINK("#"&amp;CELL("Address",INDIRECT("Formular!"&amp;G322)),ADDRESS(D322,E322))</f>
        <v>$G$352</v>
      </c>
      <c r="G322" s="109" t="s">
        <v>41924</v>
      </c>
      <c r="H322" s="109"/>
      <c r="I322" s="109"/>
      <c r="J322" s="137" t="s">
        <v>41925</v>
      </c>
      <c r="K322" s="137"/>
      <c r="L322" s="137"/>
      <c r="M322" s="137"/>
      <c r="N322" s="137" t="s">
        <v>41903</v>
      </c>
      <c r="O322" s="137" t="s">
        <v>41904</v>
      </c>
      <c r="P322" s="137"/>
      <c r="Q322" s="295" t="s">
        <v>41369</v>
      </c>
      <c r="R322" s="137" t="s">
        <v>34460</v>
      </c>
      <c r="S322" s="137" t="s">
        <v>34460</v>
      </c>
      <c r="T322" s="137"/>
      <c r="U322" s="137"/>
      <c r="V322" s="137"/>
      <c r="W322" s="138"/>
      <c r="X322" s="138" t="s">
        <v>34460</v>
      </c>
      <c r="Y322" s="137"/>
      <c r="Z322" s="137"/>
      <c r="AA322" s="137"/>
      <c r="AB322" s="137"/>
      <c r="AC322" s="137"/>
      <c r="AD322" s="137" t="s">
        <v>34460</v>
      </c>
      <c r="AE322" s="137"/>
      <c r="AF322" s="137"/>
      <c r="AG322" s="137"/>
      <c r="AH322" s="137"/>
      <c r="AI322" s="137"/>
      <c r="AJ322" s="137"/>
      <c r="AK322" s="137"/>
      <c r="AL322" s="137"/>
      <c r="AM322" s="137" t="s">
        <v>34460</v>
      </c>
      <c r="AN322" s="137"/>
      <c r="AO322" s="137"/>
      <c r="AP322" s="137"/>
      <c r="AQ322" s="137"/>
      <c r="AR322" s="137"/>
      <c r="AS322" s="137"/>
      <c r="AT322" s="137"/>
      <c r="AU322" s="137"/>
      <c r="AV322" s="137"/>
      <c r="AW322" s="137"/>
      <c r="AX322" s="137"/>
      <c r="AY322" s="137"/>
      <c r="AZ322" s="137"/>
      <c r="BA322" s="105"/>
      <c r="BB322" s="105" t="s">
        <v>34460</v>
      </c>
      <c r="BC322" s="137"/>
      <c r="BE322" s="20" cm="1">
        <f t="array" aca="1" ref="BE322" ca="1">ROW(INDIRECT("Formular!"&amp;G322))</f>
        <v>352</v>
      </c>
      <c r="BF322" s="20" cm="1">
        <f t="array" aca="1" ref="BF322" ca="1">COLUMN(INDIRECT("Formular!"&amp;G322))</f>
        <v>7</v>
      </c>
      <c r="BG322" s="20" t="str">
        <f t="shared" ca="1" si="6"/>
        <v>$G$352</v>
      </c>
      <c r="BH322" s="214" t="str" cm="1">
        <f t="array" aca="1" ref="BH322" ca="1">HYPERLINK("#"&amp;CELL("Adresse",INDIRECT("Formular!"&amp;G322)),"X")</f>
        <v>X</v>
      </c>
    </row>
    <row r="323" spans="1:60" x14ac:dyDescent="0.3">
      <c r="A323" s="105"/>
      <c r="B323" s="137">
        <v>321</v>
      </c>
      <c r="C323" s="137" t="s">
        <v>41926</v>
      </c>
      <c r="D323" s="109" cm="1">
        <f t="array" aca="1" ref="D323" ca="1">ROW(INDIRECT("Formular!"&amp;G323))</f>
        <v>352</v>
      </c>
      <c r="E323" s="109" cm="1">
        <f t="array" aca="1" ref="E323" ca="1">COLUMN(INDIRECT("Formular!"&amp;G323))</f>
        <v>17</v>
      </c>
      <c r="F323" s="221" t="str" cm="1">
        <f t="array" aca="1" ref="F323" ca="1">HYPERLINK("#"&amp;CELL("Address",INDIRECT("Formular!"&amp;G323)),ADDRESS(D323,E323))</f>
        <v>$Q$352</v>
      </c>
      <c r="G323" s="109" t="s">
        <v>34257</v>
      </c>
      <c r="H323" s="109"/>
      <c r="I323" s="235" t="s">
        <v>41927</v>
      </c>
      <c r="J323" s="137" t="s">
        <v>88</v>
      </c>
      <c r="K323" s="137"/>
      <c r="L323" s="137" t="s">
        <v>41928</v>
      </c>
      <c r="M323" s="137"/>
      <c r="N323" s="137" t="s">
        <v>41903</v>
      </c>
      <c r="O323" s="137" t="s">
        <v>41904</v>
      </c>
      <c r="P323" s="143" t="s">
        <v>41929</v>
      </c>
      <c r="Q323" s="295" t="s">
        <v>41369</v>
      </c>
      <c r="R323" s="137" t="s">
        <v>34460</v>
      </c>
      <c r="S323" s="137" t="s">
        <v>34460</v>
      </c>
      <c r="T323" s="137"/>
      <c r="U323" s="137"/>
      <c r="V323" s="137"/>
      <c r="W323" s="138"/>
      <c r="X323" s="138" t="s">
        <v>34460</v>
      </c>
      <c r="Y323" s="137"/>
      <c r="Z323" s="137"/>
      <c r="AA323" s="137"/>
      <c r="AB323" s="137"/>
      <c r="AC323" s="137" t="s">
        <v>34460</v>
      </c>
      <c r="AD323" s="137"/>
      <c r="AE323" s="137"/>
      <c r="AF323" s="137"/>
      <c r="AG323" s="137"/>
      <c r="AH323" s="137"/>
      <c r="AI323" s="137"/>
      <c r="AJ323" s="137"/>
      <c r="AK323" s="137"/>
      <c r="AL323" s="137"/>
      <c r="AM323" s="137" t="s">
        <v>34460</v>
      </c>
      <c r="AN323" s="137"/>
      <c r="AO323" s="137"/>
      <c r="AP323" s="137"/>
      <c r="AQ323" s="137"/>
      <c r="AR323" s="137"/>
      <c r="AS323" s="137"/>
      <c r="AT323" s="137"/>
      <c r="AU323" s="137"/>
      <c r="AV323" s="137"/>
      <c r="AW323" s="137"/>
      <c r="AX323" s="137"/>
      <c r="AY323" s="137"/>
      <c r="AZ323" s="137"/>
      <c r="BA323" s="137" t="s">
        <v>34460</v>
      </c>
      <c r="BB323" s="137" t="s">
        <v>34460</v>
      </c>
      <c r="BC323" s="137"/>
      <c r="BE323" s="20" cm="1">
        <f t="array" aca="1" ref="BE323" ca="1">ROW(INDIRECT("Formular!"&amp;G323))</f>
        <v>352</v>
      </c>
      <c r="BF323" s="20" cm="1">
        <f t="array" aca="1" ref="BF323" ca="1">COLUMN(INDIRECT("Formular!"&amp;G323))</f>
        <v>17</v>
      </c>
      <c r="BG323" s="20" t="str">
        <f t="shared" ca="1" si="6"/>
        <v>$Q$352</v>
      </c>
      <c r="BH323" s="214" t="str" cm="1">
        <f t="array" aca="1" ref="BH323" ca="1">HYPERLINK("#"&amp;CELL("Adresse",INDIRECT("Formular!"&amp;G323)),"X")</f>
        <v>X</v>
      </c>
    </row>
    <row r="324" spans="1:60" x14ac:dyDescent="0.3">
      <c r="A324" s="105"/>
      <c r="B324" s="137">
        <v>322</v>
      </c>
      <c r="C324" s="137" t="s">
        <v>41930</v>
      </c>
      <c r="D324" s="109" cm="1">
        <f t="array" aca="1" ref="D324" ca="1">ROW(INDIRECT("Formular!"&amp;G324))</f>
        <v>354</v>
      </c>
      <c r="E324" s="109" cm="1">
        <f t="array" aca="1" ref="E324" ca="1">COLUMN(INDIRECT("Formular!"&amp;G324))</f>
        <v>5</v>
      </c>
      <c r="F324" s="221" t="str" cm="1">
        <f t="array" aca="1" ref="F324" ca="1">HYPERLINK("#"&amp;CELL("Address",INDIRECT("Formular!"&amp;G324)),ADDRESS(D324,E324))</f>
        <v>$E$354</v>
      </c>
      <c r="G324" s="109" t="s">
        <v>41931</v>
      </c>
      <c r="H324" s="109"/>
      <c r="I324" s="109"/>
      <c r="J324" s="137" t="s">
        <v>41932</v>
      </c>
      <c r="K324" s="137"/>
      <c r="L324" s="137"/>
      <c r="M324" s="137"/>
      <c r="N324" s="137" t="s">
        <v>41903</v>
      </c>
      <c r="O324" s="137" t="s">
        <v>41904</v>
      </c>
      <c r="P324" s="137" t="s">
        <v>41933</v>
      </c>
      <c r="Q324" s="295" t="s">
        <v>41369</v>
      </c>
      <c r="R324" s="137" t="s">
        <v>34460</v>
      </c>
      <c r="S324" s="137" t="s">
        <v>34460</v>
      </c>
      <c r="T324" s="137"/>
      <c r="U324" s="137"/>
      <c r="V324" s="137"/>
      <c r="W324" s="138"/>
      <c r="X324" s="138" t="s">
        <v>34460</v>
      </c>
      <c r="Y324" s="137"/>
      <c r="Z324" s="141" t="s">
        <v>34460</v>
      </c>
      <c r="AA324" s="137"/>
      <c r="AB324" s="137"/>
      <c r="AC324" s="137" t="s">
        <v>34460</v>
      </c>
      <c r="AD324" s="137" t="s">
        <v>34460</v>
      </c>
      <c r="AE324" s="137"/>
      <c r="AF324" s="137"/>
      <c r="AG324" s="137"/>
      <c r="AH324" s="137"/>
      <c r="AI324" s="137"/>
      <c r="AJ324" s="137"/>
      <c r="AK324" s="137"/>
      <c r="AL324" s="137"/>
      <c r="AM324" s="141" t="s">
        <v>34460</v>
      </c>
      <c r="AN324" s="137"/>
      <c r="AO324" s="137"/>
      <c r="AP324" s="137"/>
      <c r="AQ324" s="137"/>
      <c r="AR324" s="137"/>
      <c r="AS324" s="141" t="s">
        <v>34460</v>
      </c>
      <c r="AT324" s="137"/>
      <c r="AU324" s="141" t="s">
        <v>34460</v>
      </c>
      <c r="AV324" s="137"/>
      <c r="AW324" s="137"/>
      <c r="AX324" s="137"/>
      <c r="AY324" s="141" t="s">
        <v>34460</v>
      </c>
      <c r="AZ324" s="137"/>
      <c r="BA324" s="137" t="s">
        <v>34460</v>
      </c>
      <c r="BB324" s="137" t="s">
        <v>34460</v>
      </c>
      <c r="BC324" s="137"/>
      <c r="BE324" s="20" cm="1">
        <f t="array" aca="1" ref="BE324" ca="1">ROW(INDIRECT("Formular!"&amp;G324))</f>
        <v>354</v>
      </c>
      <c r="BF324" s="20" cm="1">
        <f t="array" aca="1" ref="BF324" ca="1">COLUMN(INDIRECT("Formular!"&amp;G324))</f>
        <v>5</v>
      </c>
      <c r="BG324" s="20" t="str">
        <f t="shared" ca="1" si="6"/>
        <v>$E$354</v>
      </c>
      <c r="BH324" s="214" t="str" cm="1">
        <f t="array" aca="1" ref="BH324" ca="1">HYPERLINK("#"&amp;CELL("Adresse",INDIRECT("Formular!"&amp;G324)),"X")</f>
        <v>X</v>
      </c>
    </row>
    <row r="325" spans="1:60" x14ac:dyDescent="0.3">
      <c r="A325" s="105"/>
      <c r="B325" s="137">
        <v>323</v>
      </c>
      <c r="C325" s="137" t="s">
        <v>41934</v>
      </c>
      <c r="D325" s="109" cm="1">
        <f t="array" aca="1" ref="D325" ca="1">ROW(INDIRECT("Formular!"&amp;G325))</f>
        <v>354</v>
      </c>
      <c r="E325" s="109" cm="1">
        <f t="array" aca="1" ref="E325" ca="1">COLUMN(INDIRECT("Formular!"&amp;G325))</f>
        <v>17</v>
      </c>
      <c r="F325" s="221" t="str" cm="1">
        <f t="array" aca="1" ref="F325" ca="1">HYPERLINK("#"&amp;CELL("Address",INDIRECT("Formular!"&amp;G325)),ADDRESS(D325,E325))</f>
        <v>$Q$354</v>
      </c>
      <c r="G325" s="109" t="s">
        <v>41935</v>
      </c>
      <c r="H325" s="109"/>
      <c r="I325" s="109"/>
      <c r="J325" s="137" t="s">
        <v>41936</v>
      </c>
      <c r="K325" s="137"/>
      <c r="L325" s="137" t="s">
        <v>41937</v>
      </c>
      <c r="M325" s="137"/>
      <c r="N325" s="137" t="s">
        <v>41903</v>
      </c>
      <c r="O325" s="137" t="s">
        <v>41904</v>
      </c>
      <c r="P325" s="137" t="s">
        <v>41938</v>
      </c>
      <c r="Q325" s="295" t="s">
        <v>41369</v>
      </c>
      <c r="R325" s="137" t="s">
        <v>34460</v>
      </c>
      <c r="S325" s="137" t="s">
        <v>34460</v>
      </c>
      <c r="T325" s="137"/>
      <c r="U325" s="137"/>
      <c r="V325" s="137"/>
      <c r="W325" s="138"/>
      <c r="X325" s="138" t="s">
        <v>34460</v>
      </c>
      <c r="Y325" s="137"/>
      <c r="Z325" s="141" t="s">
        <v>34460</v>
      </c>
      <c r="AA325" s="137"/>
      <c r="AB325" s="137"/>
      <c r="AC325" s="137" t="s">
        <v>34460</v>
      </c>
      <c r="AD325" s="137" t="s">
        <v>34460</v>
      </c>
      <c r="AE325" s="137"/>
      <c r="AF325" s="137"/>
      <c r="AG325" s="137"/>
      <c r="AH325" s="137"/>
      <c r="AI325" s="137"/>
      <c r="AJ325" s="137"/>
      <c r="AK325" s="137"/>
      <c r="AL325" s="137"/>
      <c r="AM325" s="141" t="s">
        <v>34460</v>
      </c>
      <c r="AN325" s="137"/>
      <c r="AO325" s="137"/>
      <c r="AP325" s="137"/>
      <c r="AQ325" s="137"/>
      <c r="AR325" s="137"/>
      <c r="AS325" s="141" t="s">
        <v>34460</v>
      </c>
      <c r="AT325" s="137"/>
      <c r="AU325" s="141" t="s">
        <v>34460</v>
      </c>
      <c r="AV325" s="137"/>
      <c r="AW325" s="137"/>
      <c r="AX325" s="137"/>
      <c r="AY325" s="141" t="s">
        <v>34460</v>
      </c>
      <c r="AZ325" s="137"/>
      <c r="BA325" s="137" t="s">
        <v>34460</v>
      </c>
      <c r="BB325" s="137" t="s">
        <v>34460</v>
      </c>
      <c r="BC325" s="137"/>
      <c r="BE325" s="20" cm="1">
        <f t="array" aca="1" ref="BE325" ca="1">ROW(INDIRECT("Formular!"&amp;G325))</f>
        <v>354</v>
      </c>
      <c r="BF325" s="20" cm="1">
        <f t="array" aca="1" ref="BF325" ca="1">COLUMN(INDIRECT("Formular!"&amp;G325))</f>
        <v>17</v>
      </c>
      <c r="BG325" s="20" t="str">
        <f t="shared" ca="1" si="6"/>
        <v>$Q$354</v>
      </c>
      <c r="BH325" s="214" t="str" cm="1">
        <f t="array" aca="1" ref="BH325" ca="1">HYPERLINK("#"&amp;CELL("Adresse",INDIRECT("Formular!"&amp;G325)),"X")</f>
        <v>X</v>
      </c>
    </row>
    <row r="326" spans="1:60" x14ac:dyDescent="0.3">
      <c r="A326" s="105"/>
      <c r="B326" s="137">
        <v>324</v>
      </c>
      <c r="C326" s="137" t="s">
        <v>41939</v>
      </c>
      <c r="D326" s="109" cm="1">
        <f t="array" aca="1" ref="D326" ca="1">ROW(INDIRECT("Formular!"&amp;G326))</f>
        <v>356</v>
      </c>
      <c r="E326" s="109" cm="1">
        <f t="array" aca="1" ref="E326" ca="1">COLUMN(INDIRECT("Formular!"&amp;G326))</f>
        <v>5</v>
      </c>
      <c r="F326" s="221" t="str" cm="1">
        <f t="array" aca="1" ref="F326" ca="1">HYPERLINK("#"&amp;CELL("Address",INDIRECT("Formular!"&amp;G326)),ADDRESS(D326,E326))</f>
        <v>$E$356</v>
      </c>
      <c r="G326" s="109" t="s">
        <v>34259</v>
      </c>
      <c r="H326" s="109"/>
      <c r="I326" s="235" t="s">
        <v>41940</v>
      </c>
      <c r="J326" s="137" t="s">
        <v>41941</v>
      </c>
      <c r="K326" s="137"/>
      <c r="L326" s="137"/>
      <c r="M326" s="137"/>
      <c r="N326" s="137" t="s">
        <v>41903</v>
      </c>
      <c r="O326" s="137" t="s">
        <v>41904</v>
      </c>
      <c r="P326" s="137" t="s">
        <v>41942</v>
      </c>
      <c r="Q326" s="295" t="s">
        <v>41369</v>
      </c>
      <c r="R326" s="137" t="s">
        <v>34460</v>
      </c>
      <c r="S326" s="137" t="s">
        <v>34460</v>
      </c>
      <c r="T326" s="137"/>
      <c r="U326" s="137"/>
      <c r="V326" s="137"/>
      <c r="W326" s="138"/>
      <c r="X326" s="145" t="s">
        <v>34460</v>
      </c>
      <c r="Y326" s="137"/>
      <c r="Z326" s="137" t="s">
        <v>34460</v>
      </c>
      <c r="AA326" s="137"/>
      <c r="AB326" s="137"/>
      <c r="AC326" s="137" t="s">
        <v>34460</v>
      </c>
      <c r="AD326" s="137" t="s">
        <v>34460</v>
      </c>
      <c r="AE326" s="137"/>
      <c r="AF326" s="137"/>
      <c r="AG326" s="137"/>
      <c r="AH326" s="137"/>
      <c r="AI326" s="137"/>
      <c r="AJ326" s="137"/>
      <c r="AK326" s="137"/>
      <c r="AL326" s="137"/>
      <c r="AM326" s="137" t="s">
        <v>34460</v>
      </c>
      <c r="AN326" s="137"/>
      <c r="AO326" s="137"/>
      <c r="AP326" s="137"/>
      <c r="AQ326" s="137"/>
      <c r="AR326" s="137"/>
      <c r="AS326" s="137" t="s">
        <v>34460</v>
      </c>
      <c r="AT326" s="137"/>
      <c r="AU326" s="137" t="s">
        <v>34460</v>
      </c>
      <c r="AV326" s="137"/>
      <c r="AW326" s="137"/>
      <c r="AX326" s="137"/>
      <c r="AY326" s="137" t="s">
        <v>34460</v>
      </c>
      <c r="AZ326" s="137"/>
      <c r="BA326" s="137" t="s">
        <v>34460</v>
      </c>
      <c r="BB326" s="137" t="s">
        <v>34460</v>
      </c>
      <c r="BC326" s="137"/>
      <c r="BE326" s="20" cm="1">
        <f t="array" aca="1" ref="BE326" ca="1">ROW(INDIRECT("Formular!"&amp;G326))</f>
        <v>356</v>
      </c>
      <c r="BF326" s="20" cm="1">
        <f t="array" aca="1" ref="BF326" ca="1">COLUMN(INDIRECT("Formular!"&amp;G326))</f>
        <v>5</v>
      </c>
      <c r="BG326" s="20" t="str">
        <f t="shared" ca="1" si="6"/>
        <v>$E$356</v>
      </c>
      <c r="BH326" s="214" t="str" cm="1">
        <f t="array" aca="1" ref="BH326" ca="1">HYPERLINK("#"&amp;CELL("Adresse",INDIRECT("Formular!"&amp;G326)),"X")</f>
        <v>X</v>
      </c>
    </row>
    <row r="327" spans="1:60" x14ac:dyDescent="0.3">
      <c r="A327" s="105"/>
      <c r="B327" s="137">
        <v>325</v>
      </c>
      <c r="C327" s="137" t="s">
        <v>41943</v>
      </c>
      <c r="D327" s="109" cm="1">
        <f t="array" aca="1" ref="D327" ca="1">ROW(INDIRECT("Formular!"&amp;G327))</f>
        <v>356</v>
      </c>
      <c r="E327" s="109" cm="1">
        <f t="array" aca="1" ref="E327" ca="1">COLUMN(INDIRECT("Formular!"&amp;G327))</f>
        <v>13</v>
      </c>
      <c r="F327" s="221" t="str" cm="1">
        <f t="array" aca="1" ref="F327" ca="1">HYPERLINK("#"&amp;CELL("Address",INDIRECT("Formular!"&amp;G327)),ADDRESS(D327,E327))</f>
        <v>$M$356</v>
      </c>
      <c r="G327" s="109" t="s">
        <v>34260</v>
      </c>
      <c r="H327" s="109"/>
      <c r="I327" s="235" t="s">
        <v>41944</v>
      </c>
      <c r="J327" s="137" t="s">
        <v>41945</v>
      </c>
      <c r="K327" s="137"/>
      <c r="L327" s="137"/>
      <c r="M327" s="137"/>
      <c r="N327" s="137" t="s">
        <v>41903</v>
      </c>
      <c r="O327" s="137" t="s">
        <v>41904</v>
      </c>
      <c r="P327" s="137" t="s">
        <v>41942</v>
      </c>
      <c r="Q327" s="295" t="s">
        <v>41369</v>
      </c>
      <c r="R327" s="137" t="s">
        <v>34460</v>
      </c>
      <c r="S327" s="137" t="s">
        <v>34460</v>
      </c>
      <c r="T327" s="137"/>
      <c r="U327" s="137"/>
      <c r="V327" s="137"/>
      <c r="W327" s="138"/>
      <c r="X327" s="138" t="s">
        <v>34460</v>
      </c>
      <c r="Y327" s="137"/>
      <c r="Z327" s="137" t="s">
        <v>34460</v>
      </c>
      <c r="AA327" s="137"/>
      <c r="AB327" s="137"/>
      <c r="AC327" s="137" t="s">
        <v>34460</v>
      </c>
      <c r="AD327" s="137" t="s">
        <v>34460</v>
      </c>
      <c r="AE327" s="137"/>
      <c r="AF327" s="137"/>
      <c r="AG327" s="137"/>
      <c r="AH327" s="137"/>
      <c r="AI327" s="137"/>
      <c r="AJ327" s="137"/>
      <c r="AK327" s="137"/>
      <c r="AL327" s="137"/>
      <c r="AM327" s="137" t="s">
        <v>34460</v>
      </c>
      <c r="AN327" s="137"/>
      <c r="AO327" s="137"/>
      <c r="AP327" s="137"/>
      <c r="AQ327" s="137"/>
      <c r="AR327" s="137"/>
      <c r="AS327" s="137" t="s">
        <v>34460</v>
      </c>
      <c r="AT327" s="137"/>
      <c r="AU327" s="137" t="s">
        <v>34460</v>
      </c>
      <c r="AV327" s="137"/>
      <c r="AW327" s="137"/>
      <c r="AX327" s="137"/>
      <c r="AY327" s="137" t="s">
        <v>34460</v>
      </c>
      <c r="AZ327" s="137"/>
      <c r="BA327" s="137" t="s">
        <v>34460</v>
      </c>
      <c r="BB327" s="137" t="s">
        <v>34460</v>
      </c>
      <c r="BC327" s="137"/>
      <c r="BE327" s="20" cm="1">
        <f t="array" aca="1" ref="BE327" ca="1">ROW(INDIRECT("Formular!"&amp;G327))</f>
        <v>356</v>
      </c>
      <c r="BF327" s="20" cm="1">
        <f t="array" aca="1" ref="BF327" ca="1">COLUMN(INDIRECT("Formular!"&amp;G327))</f>
        <v>13</v>
      </c>
      <c r="BG327" s="20" t="str">
        <f t="shared" ca="1" si="6"/>
        <v>$M$356</v>
      </c>
      <c r="BH327" s="214" t="str" cm="1">
        <f t="array" aca="1" ref="BH327" ca="1">HYPERLINK("#"&amp;CELL("Adresse",INDIRECT("Formular!"&amp;G327)),"X")</f>
        <v>X</v>
      </c>
    </row>
    <row r="328" spans="1:60" ht="14.4" customHeight="1" x14ac:dyDescent="0.3">
      <c r="A328" s="105"/>
      <c r="B328" s="137">
        <v>326</v>
      </c>
      <c r="C328" s="144" t="s">
        <v>41946</v>
      </c>
      <c r="D328" s="109" cm="1">
        <f t="array" aca="1" ref="D328" ca="1">ROW(INDIRECT("Formular!"&amp;G328))</f>
        <v>358</v>
      </c>
      <c r="E328" s="109" cm="1">
        <f t="array" aca="1" ref="E328" ca="1">COLUMN(INDIRECT("Formular!"&amp;G328))</f>
        <v>6</v>
      </c>
      <c r="F328" s="221" t="str" cm="1">
        <f t="array" aca="1" ref="F328" ca="1">HYPERLINK("#"&amp;CELL("Address",INDIRECT("Formular!"&amp;G328)),ADDRESS(D328,E328))</f>
        <v>$F$358</v>
      </c>
      <c r="G328" s="109" t="s">
        <v>41947</v>
      </c>
      <c r="H328" s="109"/>
      <c r="I328" s="235" t="s">
        <v>41948</v>
      </c>
      <c r="J328" s="137"/>
      <c r="K328" s="137"/>
      <c r="L328" s="137"/>
      <c r="M328" s="137"/>
      <c r="N328" s="137" t="s">
        <v>41903</v>
      </c>
      <c r="O328" s="137"/>
      <c r="P328" s="137"/>
      <c r="Q328" s="295" t="s">
        <v>41369</v>
      </c>
      <c r="R328" s="137" t="s">
        <v>34460</v>
      </c>
      <c r="S328" s="137" t="s">
        <v>34460</v>
      </c>
      <c r="T328" s="137"/>
      <c r="U328" s="137"/>
      <c r="V328" s="137"/>
      <c r="W328" s="138"/>
      <c r="X328" s="138" t="s">
        <v>34460</v>
      </c>
      <c r="Y328" s="137"/>
      <c r="Z328" s="137"/>
      <c r="AA328" s="137"/>
      <c r="AB328" s="137"/>
      <c r="AC328" s="137"/>
      <c r="AD328" s="137"/>
      <c r="AE328" s="137"/>
      <c r="AF328" s="137"/>
      <c r="AG328" s="137"/>
      <c r="AH328" s="137"/>
      <c r="AI328" s="137"/>
      <c r="AJ328" s="137"/>
      <c r="AK328" s="137"/>
      <c r="AL328" s="137"/>
      <c r="AM328" s="137"/>
      <c r="AN328" s="137"/>
      <c r="AO328" s="137"/>
      <c r="AP328" s="137"/>
      <c r="AQ328" s="137"/>
      <c r="AR328" s="137"/>
      <c r="AS328" s="137" t="s">
        <v>34460</v>
      </c>
      <c r="AT328" s="137"/>
      <c r="AU328" s="137"/>
      <c r="AV328" s="137"/>
      <c r="AW328" s="137"/>
      <c r="AX328" s="137"/>
      <c r="AY328" s="137"/>
      <c r="AZ328" s="137"/>
      <c r="BA328" s="137"/>
      <c r="BB328" s="137" t="s">
        <v>34460</v>
      </c>
      <c r="BC328" s="137"/>
      <c r="BE328" s="20" cm="1">
        <f t="array" aca="1" ref="BE328" ca="1">ROW(INDIRECT("Formular!"&amp;G328))</f>
        <v>358</v>
      </c>
      <c r="BF328" s="20" cm="1">
        <f t="array" aca="1" ref="BF328" ca="1">COLUMN(INDIRECT("Formular!"&amp;G328))</f>
        <v>6</v>
      </c>
      <c r="BG328" s="20" t="str">
        <f t="shared" ca="1" si="6"/>
        <v>$F$358</v>
      </c>
      <c r="BH328" s="214" t="str" cm="1">
        <f t="array" aca="1" ref="BH328" ca="1">HYPERLINK("#"&amp;CELL("Adresse",INDIRECT("Formular!"&amp;G328)),"X")</f>
        <v>X</v>
      </c>
    </row>
    <row r="329" spans="1:60" x14ac:dyDescent="0.3">
      <c r="A329" s="105"/>
      <c r="B329" s="137">
        <v>327</v>
      </c>
      <c r="C329" s="282" t="s">
        <v>41949</v>
      </c>
      <c r="D329" s="282" cm="1">
        <f t="array" aca="1" ref="D329" ca="1">ROW(INDIRECT("Formular!"&amp;G329))</f>
        <v>361</v>
      </c>
      <c r="E329" s="282" cm="1">
        <f t="array" aca="1" ref="E329" ca="1">COLUMN(INDIRECT("Formular!"&amp;G329))</f>
        <v>2</v>
      </c>
      <c r="F329" s="221" t="str" cm="1">
        <f t="array" aca="1" ref="F329" ca="1">HYPERLINK("#"&amp;CELL("Address",INDIRECT("Formular!"&amp;G329)),ADDRESS(D329,E329))</f>
        <v>$B$361</v>
      </c>
      <c r="G329" s="109" t="s">
        <v>41950</v>
      </c>
      <c r="H329" s="109" t="s">
        <v>41375</v>
      </c>
      <c r="I329" s="109"/>
      <c r="J329" s="137" t="s">
        <v>41951</v>
      </c>
      <c r="K329" s="137"/>
      <c r="L329" s="137"/>
      <c r="M329" s="137"/>
      <c r="N329" s="137" t="s">
        <v>41952</v>
      </c>
      <c r="O329" s="137" t="s">
        <v>41953</v>
      </c>
      <c r="P329" s="137" t="s">
        <v>41379</v>
      </c>
      <c r="Q329" s="295" t="s">
        <v>41369</v>
      </c>
      <c r="R329" s="137" t="s">
        <v>34460</v>
      </c>
      <c r="S329" s="137" t="s">
        <v>34460</v>
      </c>
      <c r="T329" s="137"/>
      <c r="U329" s="137"/>
      <c r="V329" s="137"/>
      <c r="W329" s="138"/>
      <c r="X329" s="138" t="s">
        <v>34460</v>
      </c>
      <c r="Y329" s="137"/>
      <c r="Z329" s="137"/>
      <c r="AA329" s="137"/>
      <c r="AB329" s="137"/>
      <c r="AC329" s="137"/>
      <c r="AD329" s="137" t="s">
        <v>34460</v>
      </c>
      <c r="AE329" s="137"/>
      <c r="AF329" s="137"/>
      <c r="AG329" s="137"/>
      <c r="AH329" s="137"/>
      <c r="AI329" s="137"/>
      <c r="AJ329" s="137"/>
      <c r="AK329" s="137"/>
      <c r="AL329" s="137"/>
      <c r="AM329" s="137"/>
      <c r="AN329" s="137"/>
      <c r="AO329" s="137"/>
      <c r="AP329" s="137"/>
      <c r="AQ329" s="137"/>
      <c r="AR329" s="137"/>
      <c r="AS329" s="137"/>
      <c r="AT329" s="137"/>
      <c r="AU329" s="137"/>
      <c r="AV329" s="137"/>
      <c r="AW329" s="137"/>
      <c r="AX329" s="137"/>
      <c r="AY329" s="137"/>
      <c r="AZ329" s="137"/>
      <c r="BA329" s="105"/>
      <c r="BB329" s="105" t="s">
        <v>34460</v>
      </c>
      <c r="BC329" s="105"/>
      <c r="BE329" s="20" cm="1">
        <f t="array" aca="1" ref="BE329" ca="1">ROW(INDIRECT("Formular!"&amp;G329))</f>
        <v>361</v>
      </c>
      <c r="BF329" s="20" cm="1">
        <f t="array" aca="1" ref="BF329" ca="1">COLUMN(INDIRECT("Formular!"&amp;G329))</f>
        <v>2</v>
      </c>
      <c r="BG329" s="20" t="str">
        <f t="shared" ca="1" si="6"/>
        <v>$B$361</v>
      </c>
      <c r="BH329" s="214" t="str" cm="1">
        <f t="array" aca="1" ref="BH329" ca="1">HYPERLINK("#"&amp;CELL("Adresse",INDIRECT("Formular!"&amp;G329)),"X")</f>
        <v>X</v>
      </c>
    </row>
    <row r="330" spans="1:60" x14ac:dyDescent="0.3">
      <c r="A330" s="105"/>
      <c r="B330" s="137">
        <v>328</v>
      </c>
      <c r="C330" s="137" t="s">
        <v>41954</v>
      </c>
      <c r="D330" s="109" cm="1">
        <f t="array" aca="1" ref="D330" ca="1">ROW(INDIRECT("Formular!"&amp;G330))</f>
        <v>363</v>
      </c>
      <c r="E330" s="109" cm="1">
        <f t="array" aca="1" ref="E330" ca="1">COLUMN(INDIRECT("Formular!"&amp;G330))</f>
        <v>17</v>
      </c>
      <c r="F330" s="221" t="str" cm="1">
        <f t="array" aca="1" ref="F330" ca="1">HYPERLINK("#"&amp;CELL("Address",INDIRECT("Formular!"&amp;G330)),ADDRESS(D330,E330))</f>
        <v>$Q$363</v>
      </c>
      <c r="G330" s="109" t="s">
        <v>41955</v>
      </c>
      <c r="H330" s="109"/>
      <c r="I330" s="109"/>
      <c r="J330" s="137" t="s">
        <v>41956</v>
      </c>
      <c r="K330" s="137"/>
      <c r="L330" s="137"/>
      <c r="M330" s="137"/>
      <c r="N330" s="137" t="s">
        <v>41952</v>
      </c>
      <c r="O330" s="137" t="s">
        <v>41953</v>
      </c>
      <c r="P330" s="137"/>
      <c r="Q330" s="295" t="s">
        <v>41369</v>
      </c>
      <c r="R330" s="137" t="s">
        <v>34460</v>
      </c>
      <c r="S330" s="137" t="s">
        <v>34460</v>
      </c>
      <c r="T330" s="137"/>
      <c r="U330" s="137"/>
      <c r="V330" s="137"/>
      <c r="W330" s="138"/>
      <c r="X330" s="138" t="s">
        <v>34460</v>
      </c>
      <c r="Y330" s="137"/>
      <c r="Z330" s="137"/>
      <c r="AA330" s="137"/>
      <c r="AB330" s="137"/>
      <c r="AC330" s="137"/>
      <c r="AD330" s="137" t="s">
        <v>34460</v>
      </c>
      <c r="AE330" s="137"/>
      <c r="AF330" s="137"/>
      <c r="AG330" s="137"/>
      <c r="AH330" s="137"/>
      <c r="AI330" s="137"/>
      <c r="AJ330" s="137"/>
      <c r="AK330" s="137"/>
      <c r="AL330" s="137"/>
      <c r="AM330" s="137"/>
      <c r="AN330" s="137"/>
      <c r="AO330" s="137"/>
      <c r="AP330" s="137"/>
      <c r="AQ330" s="137"/>
      <c r="AR330" s="137"/>
      <c r="AS330" s="137"/>
      <c r="AT330" s="137"/>
      <c r="AU330" s="137"/>
      <c r="AV330" s="137"/>
      <c r="AW330" s="137"/>
      <c r="AX330" s="137"/>
      <c r="AY330" s="137"/>
      <c r="AZ330" s="137"/>
      <c r="BA330" s="105"/>
      <c r="BB330" s="105" t="s">
        <v>34460</v>
      </c>
      <c r="BC330" s="105"/>
      <c r="BE330" s="20" cm="1">
        <f t="array" aca="1" ref="BE330" ca="1">ROW(INDIRECT("Formular!"&amp;G330))</f>
        <v>363</v>
      </c>
      <c r="BF330" s="20" cm="1">
        <f t="array" aca="1" ref="BF330" ca="1">COLUMN(INDIRECT("Formular!"&amp;G330))</f>
        <v>17</v>
      </c>
      <c r="BG330" s="20" t="str">
        <f t="shared" ca="1" si="6"/>
        <v>$Q$363</v>
      </c>
      <c r="BH330" s="214" t="str" cm="1">
        <f t="array" aca="1" ref="BH330" ca="1">HYPERLINK("#"&amp;CELL("Adresse",INDIRECT("Formular!"&amp;G330)),"X")</f>
        <v>X</v>
      </c>
    </row>
    <row r="331" spans="1:60" x14ac:dyDescent="0.3">
      <c r="A331" s="105"/>
      <c r="B331" s="137">
        <v>329</v>
      </c>
      <c r="C331" s="137" t="s">
        <v>41957</v>
      </c>
      <c r="D331" s="109" cm="1">
        <f t="array" aca="1" ref="D331" ca="1">ROW(INDIRECT("Formular!"&amp;G331))</f>
        <v>365</v>
      </c>
      <c r="E331" s="109" cm="1">
        <f t="array" aca="1" ref="E331" ca="1">COLUMN(INDIRECT("Formular!"&amp;G331))</f>
        <v>17</v>
      </c>
      <c r="F331" s="221" t="str" cm="1">
        <f t="array" aca="1" ref="F331" ca="1">HYPERLINK("#"&amp;CELL("Address",INDIRECT("Formular!"&amp;G331)),ADDRESS(D331,E331))</f>
        <v>$Q$365</v>
      </c>
      <c r="G331" s="109" t="s">
        <v>41958</v>
      </c>
      <c r="H331" s="109"/>
      <c r="I331" s="109"/>
      <c r="J331" s="137" t="s">
        <v>41959</v>
      </c>
      <c r="K331" s="137"/>
      <c r="L331" s="137"/>
      <c r="M331" s="137"/>
      <c r="N331" s="137" t="s">
        <v>41952</v>
      </c>
      <c r="O331" s="137" t="s">
        <v>41953</v>
      </c>
      <c r="P331" s="137"/>
      <c r="Q331" s="295" t="s">
        <v>41369</v>
      </c>
      <c r="R331" s="137" t="s">
        <v>34460</v>
      </c>
      <c r="S331" s="137" t="s">
        <v>34460</v>
      </c>
      <c r="T331" s="137"/>
      <c r="U331" s="137"/>
      <c r="V331" s="137"/>
      <c r="W331" s="138"/>
      <c r="X331" s="138" t="s">
        <v>34460</v>
      </c>
      <c r="Y331" s="137"/>
      <c r="Z331" s="137"/>
      <c r="AA331" s="137"/>
      <c r="AB331" s="137"/>
      <c r="AC331" s="137"/>
      <c r="AD331" s="137" t="s">
        <v>34460</v>
      </c>
      <c r="AE331" s="137"/>
      <c r="AF331" s="137"/>
      <c r="AG331" s="137"/>
      <c r="AH331" s="137"/>
      <c r="AI331" s="137"/>
      <c r="AJ331" s="137"/>
      <c r="AK331" s="137"/>
      <c r="AL331" s="137"/>
      <c r="AM331" s="137"/>
      <c r="AN331" s="137"/>
      <c r="AO331" s="137"/>
      <c r="AP331" s="137"/>
      <c r="AQ331" s="137"/>
      <c r="AR331" s="137"/>
      <c r="AS331" s="137"/>
      <c r="AT331" s="137"/>
      <c r="AU331" s="137"/>
      <c r="AV331" s="137"/>
      <c r="AW331" s="137"/>
      <c r="AX331" s="137"/>
      <c r="AY331" s="137"/>
      <c r="AZ331" s="137"/>
      <c r="BA331" s="105"/>
      <c r="BB331" s="105" t="s">
        <v>34460</v>
      </c>
      <c r="BC331" s="105"/>
      <c r="BE331" s="20" cm="1">
        <f t="array" aca="1" ref="BE331" ca="1">ROW(INDIRECT("Formular!"&amp;G331))</f>
        <v>365</v>
      </c>
      <c r="BF331" s="20" cm="1">
        <f t="array" aca="1" ref="BF331" ca="1">COLUMN(INDIRECT("Formular!"&amp;G331))</f>
        <v>17</v>
      </c>
      <c r="BG331" s="20" t="str">
        <f t="shared" ca="1" si="6"/>
        <v>$Q$365</v>
      </c>
      <c r="BH331" s="214" t="str" cm="1">
        <f t="array" aca="1" ref="BH331" ca="1">HYPERLINK("#"&amp;CELL("Adresse",INDIRECT("Formular!"&amp;G331)),"X")</f>
        <v>X</v>
      </c>
    </row>
    <row r="332" spans="1:60" x14ac:dyDescent="0.3">
      <c r="A332" s="105"/>
      <c r="B332" s="137">
        <v>330</v>
      </c>
      <c r="C332" s="137" t="s">
        <v>41960</v>
      </c>
      <c r="D332" s="109" cm="1">
        <f t="array" aca="1" ref="D332" ca="1">ROW(INDIRECT("Formular!"&amp;G332))</f>
        <v>367</v>
      </c>
      <c r="E332" s="109" cm="1">
        <f t="array" aca="1" ref="E332" ca="1">COLUMN(INDIRECT("Formular!"&amp;G332))</f>
        <v>17</v>
      </c>
      <c r="F332" s="221" t="str" cm="1">
        <f t="array" aca="1" ref="F332" ca="1">HYPERLINK("#"&amp;CELL("Address",INDIRECT("Formular!"&amp;G332)),ADDRESS(D332,E332))</f>
        <v>$Q$367</v>
      </c>
      <c r="G332" s="109" t="s">
        <v>41961</v>
      </c>
      <c r="H332" s="109"/>
      <c r="I332" s="109"/>
      <c r="J332" s="137" t="s">
        <v>41962</v>
      </c>
      <c r="K332" s="137"/>
      <c r="L332" s="137"/>
      <c r="M332" s="137"/>
      <c r="N332" s="137" t="s">
        <v>41952</v>
      </c>
      <c r="O332" s="137" t="s">
        <v>41953</v>
      </c>
      <c r="P332" s="137"/>
      <c r="Q332" s="295" t="s">
        <v>41369</v>
      </c>
      <c r="R332" s="137" t="s">
        <v>34460</v>
      </c>
      <c r="S332" s="137" t="s">
        <v>34460</v>
      </c>
      <c r="T332" s="137"/>
      <c r="U332" s="137"/>
      <c r="V332" s="137"/>
      <c r="W332" s="138"/>
      <c r="X332" s="138" t="s">
        <v>34460</v>
      </c>
      <c r="Y332" s="137"/>
      <c r="Z332" s="137"/>
      <c r="AA332" s="137"/>
      <c r="AB332" s="137"/>
      <c r="AC332" s="137"/>
      <c r="AD332" s="137" t="s">
        <v>34460</v>
      </c>
      <c r="AE332" s="137"/>
      <c r="AF332" s="137"/>
      <c r="AG332" s="137"/>
      <c r="AH332" s="137"/>
      <c r="AI332" s="137"/>
      <c r="AJ332" s="137"/>
      <c r="AK332" s="137"/>
      <c r="AL332" s="137"/>
      <c r="AM332" s="137"/>
      <c r="AN332" s="137"/>
      <c r="AO332" s="137"/>
      <c r="AP332" s="137"/>
      <c r="AQ332" s="137"/>
      <c r="AR332" s="137"/>
      <c r="AS332" s="137"/>
      <c r="AT332" s="137"/>
      <c r="AU332" s="137"/>
      <c r="AV332" s="137"/>
      <c r="AW332" s="137"/>
      <c r="AX332" s="137"/>
      <c r="AY332" s="137"/>
      <c r="AZ332" s="137"/>
      <c r="BA332" s="105"/>
      <c r="BB332" s="105" t="s">
        <v>34460</v>
      </c>
      <c r="BC332" s="105"/>
      <c r="BE332" s="20" cm="1">
        <f t="array" aca="1" ref="BE332" ca="1">ROW(INDIRECT("Formular!"&amp;G332))</f>
        <v>367</v>
      </c>
      <c r="BF332" s="20" cm="1">
        <f t="array" aca="1" ref="BF332" ca="1">COLUMN(INDIRECT("Formular!"&amp;G332))</f>
        <v>17</v>
      </c>
      <c r="BG332" s="20" t="str">
        <f t="shared" ca="1" si="6"/>
        <v>$Q$367</v>
      </c>
      <c r="BH332" s="214" t="str" cm="1">
        <f t="array" aca="1" ref="BH332" ca="1">HYPERLINK("#"&amp;CELL("Adresse",INDIRECT("Formular!"&amp;G332)),"X")</f>
        <v>X</v>
      </c>
    </row>
    <row r="333" spans="1:60" x14ac:dyDescent="0.3">
      <c r="A333" s="105"/>
      <c r="B333" s="137">
        <v>331</v>
      </c>
      <c r="C333" s="109" t="s">
        <v>41963</v>
      </c>
      <c r="D333" s="109" cm="1">
        <f t="array" aca="1" ref="D333" ca="1">ROW(INDIRECT("Formular!"&amp;G333))</f>
        <v>369</v>
      </c>
      <c r="E333" s="109" cm="1">
        <f t="array" aca="1" ref="E333" ca="1">COLUMN(INDIRECT("Formular!"&amp;G333))</f>
        <v>2</v>
      </c>
      <c r="F333" s="221" t="str" cm="1">
        <f t="array" aca="1" ref="F333" ca="1">HYPERLINK("#"&amp;CELL("Address",INDIRECT("Formular!"&amp;G333)),ADDRESS(D333,E333))</f>
        <v>$B$369</v>
      </c>
      <c r="G333" s="109" t="s">
        <v>41964</v>
      </c>
      <c r="H333" s="109" t="s">
        <v>41466</v>
      </c>
      <c r="I333" s="109"/>
      <c r="J333" s="137" t="s">
        <v>41965</v>
      </c>
      <c r="K333" s="137"/>
      <c r="L333" s="137"/>
      <c r="M333" s="137"/>
      <c r="N333" s="137" t="s">
        <v>41952</v>
      </c>
      <c r="O333" s="137" t="s">
        <v>41953</v>
      </c>
      <c r="P333" s="137" t="s">
        <v>41379</v>
      </c>
      <c r="Q333" s="295" t="s">
        <v>41369</v>
      </c>
      <c r="R333" s="137" t="s">
        <v>34460</v>
      </c>
      <c r="S333" s="137" t="s">
        <v>34460</v>
      </c>
      <c r="T333" s="137"/>
      <c r="U333" s="137"/>
      <c r="V333" s="137"/>
      <c r="W333" s="138"/>
      <c r="X333" s="138" t="s">
        <v>34460</v>
      </c>
      <c r="Y333" s="137"/>
      <c r="Z333" s="137"/>
      <c r="AA333" s="137"/>
      <c r="AB333" s="137"/>
      <c r="AC333" s="137"/>
      <c r="AD333" s="137" t="s">
        <v>34460</v>
      </c>
      <c r="AE333" s="137"/>
      <c r="AF333" s="137"/>
      <c r="AG333" s="137"/>
      <c r="AH333" s="137"/>
      <c r="AI333" s="137"/>
      <c r="AJ333" s="137"/>
      <c r="AK333" s="137"/>
      <c r="AL333" s="137"/>
      <c r="AM333" s="137"/>
      <c r="AN333" s="137"/>
      <c r="AO333" s="137"/>
      <c r="AP333" s="137"/>
      <c r="AQ333" s="137"/>
      <c r="AR333" s="137"/>
      <c r="AS333" s="137"/>
      <c r="AT333" s="137"/>
      <c r="AU333" s="137"/>
      <c r="AV333" s="137"/>
      <c r="AW333" s="137"/>
      <c r="AX333" s="137"/>
      <c r="AY333" s="137"/>
      <c r="AZ333" s="137"/>
      <c r="BA333" s="105"/>
      <c r="BB333" s="105" t="s">
        <v>34460</v>
      </c>
      <c r="BC333" s="105"/>
      <c r="BE333" s="20" cm="1">
        <f t="array" aca="1" ref="BE333" ca="1">ROW(INDIRECT("Formular!"&amp;G333))</f>
        <v>369</v>
      </c>
      <c r="BF333" s="20" cm="1">
        <f t="array" aca="1" ref="BF333" ca="1">COLUMN(INDIRECT("Formular!"&amp;G333))</f>
        <v>2</v>
      </c>
      <c r="BG333" s="20" t="str">
        <f t="shared" ca="1" si="6"/>
        <v>$B$369</v>
      </c>
      <c r="BH333" s="214" t="str" cm="1">
        <f t="array" aca="1" ref="BH333" ca="1">HYPERLINK("#"&amp;CELL("Adresse",INDIRECT("Formular!"&amp;G333)),"X")</f>
        <v>X</v>
      </c>
    </row>
    <row r="334" spans="1:60" x14ac:dyDescent="0.3">
      <c r="A334" s="105"/>
      <c r="B334" s="137">
        <v>332</v>
      </c>
      <c r="C334" s="137" t="s">
        <v>41966</v>
      </c>
      <c r="D334" s="109" cm="1">
        <f t="array" aca="1" ref="D334" ca="1">ROW(INDIRECT("Formular!"&amp;G334))</f>
        <v>371</v>
      </c>
      <c r="E334" s="109" cm="1">
        <f t="array" aca="1" ref="E334" ca="1">COLUMN(INDIRECT("Formular!"&amp;G334))</f>
        <v>7</v>
      </c>
      <c r="F334" s="221" t="str" cm="1">
        <f t="array" aca="1" ref="F334" ca="1">HYPERLINK("#"&amp;CELL("Address",INDIRECT("Formular!"&amp;G334)),ADDRESS(D334,E334))</f>
        <v>$G$371</v>
      </c>
      <c r="G334" s="109" t="s">
        <v>41967</v>
      </c>
      <c r="H334" s="109"/>
      <c r="I334" s="235" t="s">
        <v>41386</v>
      </c>
      <c r="J334" s="137" t="s">
        <v>41968</v>
      </c>
      <c r="K334" s="137"/>
      <c r="L334" s="137"/>
      <c r="M334" s="137"/>
      <c r="N334" s="137" t="s">
        <v>41952</v>
      </c>
      <c r="O334" s="137" t="s">
        <v>41953</v>
      </c>
      <c r="P334" s="137" t="s">
        <v>41969</v>
      </c>
      <c r="Q334" s="295" t="s">
        <v>41369</v>
      </c>
      <c r="R334" s="137" t="s">
        <v>34460</v>
      </c>
      <c r="S334" s="137" t="s">
        <v>34460</v>
      </c>
      <c r="T334" s="137"/>
      <c r="U334" s="137"/>
      <c r="V334" s="137"/>
      <c r="W334" s="138"/>
      <c r="X334" s="138" t="s">
        <v>34460</v>
      </c>
      <c r="Y334" s="137"/>
      <c r="Z334" s="137"/>
      <c r="AA334" s="137"/>
      <c r="AB334" s="137"/>
      <c r="AC334" s="137"/>
      <c r="AD334" s="137" t="s">
        <v>34460</v>
      </c>
      <c r="AE334" s="137"/>
      <c r="AF334" s="137"/>
      <c r="AG334" s="137"/>
      <c r="AH334" s="137"/>
      <c r="AI334" s="137"/>
      <c r="AJ334" s="137"/>
      <c r="AK334" s="137"/>
      <c r="AL334" s="137"/>
      <c r="AM334" s="137"/>
      <c r="AN334" s="137"/>
      <c r="AO334" s="137"/>
      <c r="AP334" s="137"/>
      <c r="AQ334" s="137"/>
      <c r="AR334" s="137"/>
      <c r="AS334" s="137"/>
      <c r="AT334" s="137"/>
      <c r="AU334" s="137"/>
      <c r="AV334" s="137"/>
      <c r="AW334" s="137"/>
      <c r="AX334" s="137"/>
      <c r="AY334" s="137"/>
      <c r="AZ334" s="137"/>
      <c r="BA334" s="105"/>
      <c r="BB334" s="105" t="s">
        <v>34460</v>
      </c>
      <c r="BC334" s="105"/>
      <c r="BE334" s="20" cm="1">
        <f t="array" aca="1" ref="BE334" ca="1">ROW(INDIRECT("Formular!"&amp;G334))</f>
        <v>371</v>
      </c>
      <c r="BF334" s="20" cm="1">
        <f t="array" aca="1" ref="BF334" ca="1">COLUMN(INDIRECT("Formular!"&amp;G334))</f>
        <v>7</v>
      </c>
      <c r="BG334" s="20" t="str">
        <f t="shared" ca="1" si="6"/>
        <v>$G$371</v>
      </c>
      <c r="BH334" s="214" t="str" cm="1">
        <f t="array" aca="1" ref="BH334" ca="1">HYPERLINK("#"&amp;CELL("Adresse",INDIRECT("Formular!"&amp;G334)),"X")</f>
        <v>X</v>
      </c>
    </row>
    <row r="335" spans="1:60" x14ac:dyDescent="0.3">
      <c r="A335" s="105"/>
      <c r="B335" s="137">
        <v>333</v>
      </c>
      <c r="C335" s="137" t="s">
        <v>41970</v>
      </c>
      <c r="D335" s="109" cm="1">
        <f t="array" aca="1" ref="D335" ca="1">ROW(INDIRECT("Formular!"&amp;G335))</f>
        <v>373</v>
      </c>
      <c r="E335" s="109" cm="1">
        <f t="array" aca="1" ref="E335" ca="1">COLUMN(INDIRECT("Formular!"&amp;G335))</f>
        <v>7</v>
      </c>
      <c r="F335" s="221" t="str" cm="1">
        <f t="array" aca="1" ref="F335" ca="1">HYPERLINK("#"&amp;CELL("Address",INDIRECT("Formular!"&amp;G335)),ADDRESS(D335,E335))</f>
        <v>$G$373</v>
      </c>
      <c r="G335" s="109" t="s">
        <v>41971</v>
      </c>
      <c r="H335" s="109"/>
      <c r="I335" s="109"/>
      <c r="J335" s="137" t="s">
        <v>41972</v>
      </c>
      <c r="K335" s="137"/>
      <c r="L335" s="137"/>
      <c r="M335" s="137"/>
      <c r="N335" s="137" t="s">
        <v>41952</v>
      </c>
      <c r="O335" s="137" t="s">
        <v>41953</v>
      </c>
      <c r="P335" s="137"/>
      <c r="Q335" s="295" t="s">
        <v>41369</v>
      </c>
      <c r="R335" s="137" t="s">
        <v>34460</v>
      </c>
      <c r="S335" s="137" t="s">
        <v>34460</v>
      </c>
      <c r="T335" s="137"/>
      <c r="U335" s="137"/>
      <c r="V335" s="137"/>
      <c r="W335" s="138"/>
      <c r="X335" s="138" t="s">
        <v>34460</v>
      </c>
      <c r="Y335" s="137"/>
      <c r="Z335" s="137"/>
      <c r="AA335" s="137"/>
      <c r="AB335" s="137"/>
      <c r="AC335" s="137"/>
      <c r="AD335" s="137" t="s">
        <v>34460</v>
      </c>
      <c r="AE335" s="137"/>
      <c r="AF335" s="137"/>
      <c r="AG335" s="137"/>
      <c r="AH335" s="137"/>
      <c r="AI335" s="137"/>
      <c r="AJ335" s="137"/>
      <c r="AK335" s="137"/>
      <c r="AL335" s="137"/>
      <c r="AM335" s="137"/>
      <c r="AN335" s="137"/>
      <c r="AO335" s="137"/>
      <c r="AP335" s="137"/>
      <c r="AQ335" s="137"/>
      <c r="AR335" s="137"/>
      <c r="AS335" s="137"/>
      <c r="AT335" s="137"/>
      <c r="AU335" s="137"/>
      <c r="AV335" s="137"/>
      <c r="AW335" s="137"/>
      <c r="AX335" s="137"/>
      <c r="AY335" s="137"/>
      <c r="AZ335" s="137"/>
      <c r="BA335" s="105"/>
      <c r="BB335" s="105" t="s">
        <v>34460</v>
      </c>
      <c r="BC335" s="105"/>
      <c r="BE335" s="20" cm="1">
        <f t="array" aca="1" ref="BE335" ca="1">ROW(INDIRECT("Formular!"&amp;G335))</f>
        <v>373</v>
      </c>
      <c r="BF335" s="20" cm="1">
        <f t="array" aca="1" ref="BF335" ca="1">COLUMN(INDIRECT("Formular!"&amp;G335))</f>
        <v>7</v>
      </c>
      <c r="BG335" s="20" t="str">
        <f t="shared" ca="1" si="6"/>
        <v>$G$373</v>
      </c>
      <c r="BH335" s="214" t="str" cm="1">
        <f t="array" aca="1" ref="BH335" ca="1">HYPERLINK("#"&amp;CELL("Adresse",INDIRECT("Formular!"&amp;G335)),"X")</f>
        <v>X</v>
      </c>
    </row>
    <row r="336" spans="1:60" x14ac:dyDescent="0.3">
      <c r="A336" s="105"/>
      <c r="B336" s="137">
        <v>334</v>
      </c>
      <c r="C336" s="282" t="s">
        <v>41973</v>
      </c>
      <c r="D336" s="282" cm="1">
        <f t="array" aca="1" ref="D336" ca="1">ROW(INDIRECT("Formular!"&amp;G336))</f>
        <v>377</v>
      </c>
      <c r="E336" s="282" cm="1">
        <f t="array" aca="1" ref="E336" ca="1">COLUMN(INDIRECT("Formular!"&amp;G336))</f>
        <v>2</v>
      </c>
      <c r="F336" s="221" t="str" cm="1">
        <f t="array" aca="1" ref="F336" ca="1">HYPERLINK("#"&amp;CELL("Address",INDIRECT("Formular!"&amp;G336)),ADDRESS(D336,E336))</f>
        <v>$B$377</v>
      </c>
      <c r="G336" s="109" t="s">
        <v>41974</v>
      </c>
      <c r="H336" s="109" t="s">
        <v>41375</v>
      </c>
      <c r="I336" s="109"/>
      <c r="J336" s="144" t="s">
        <v>41975</v>
      </c>
      <c r="K336" s="144"/>
      <c r="L336" s="144"/>
      <c r="M336" s="144"/>
      <c r="N336" s="144" t="s">
        <v>41976</v>
      </c>
      <c r="O336" s="144" t="s">
        <v>41977</v>
      </c>
      <c r="P336" s="144" t="s">
        <v>41379</v>
      </c>
      <c r="Q336" s="296" t="s">
        <v>41369</v>
      </c>
      <c r="R336" s="144" t="s">
        <v>34460</v>
      </c>
      <c r="S336" s="144" t="s">
        <v>34460</v>
      </c>
      <c r="T336" s="144"/>
      <c r="U336" s="144"/>
      <c r="V336" s="144"/>
      <c r="W336" s="138"/>
      <c r="X336" s="138" t="s">
        <v>34460</v>
      </c>
      <c r="Y336" s="144"/>
      <c r="Z336" s="144"/>
      <c r="AA336" s="144"/>
      <c r="AB336" s="144"/>
      <c r="AC336" s="144"/>
      <c r="AD336" s="144" t="s">
        <v>34460</v>
      </c>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05"/>
      <c r="BB336" s="105" t="s">
        <v>34460</v>
      </c>
      <c r="BC336" s="105"/>
      <c r="BE336" s="20" cm="1">
        <f t="array" aca="1" ref="BE336" ca="1">ROW(INDIRECT("Formular!"&amp;G336))</f>
        <v>377</v>
      </c>
      <c r="BF336" s="20" cm="1">
        <f t="array" aca="1" ref="BF336" ca="1">COLUMN(INDIRECT("Formular!"&amp;G336))</f>
        <v>2</v>
      </c>
      <c r="BG336" s="20" t="str">
        <f t="shared" ca="1" si="6"/>
        <v>$B$377</v>
      </c>
      <c r="BH336" s="214" t="str" cm="1">
        <f t="array" aca="1" ref="BH336" ca="1">HYPERLINK("#"&amp;CELL("Adresse",INDIRECT("Formular!"&amp;G336)),"X")</f>
        <v>X</v>
      </c>
    </row>
    <row r="337" spans="1:60" x14ac:dyDescent="0.3">
      <c r="A337" s="105"/>
      <c r="B337" s="137">
        <v>335</v>
      </c>
      <c r="C337" s="137" t="s">
        <v>41978</v>
      </c>
      <c r="D337" s="109" cm="1">
        <f t="array" aca="1" ref="D337" ca="1">ROW(INDIRECT("Formular!"&amp;G337))</f>
        <v>379</v>
      </c>
      <c r="E337" s="109" cm="1">
        <f t="array" aca="1" ref="E337" ca="1">COLUMN(INDIRECT("Formular!"&amp;G337))</f>
        <v>4</v>
      </c>
      <c r="F337" s="221" t="str" cm="1">
        <f t="array" aca="1" ref="F337" ca="1">HYPERLINK("#"&amp;CELL("Address",INDIRECT("Formular!"&amp;G337)),ADDRESS(D337,E337))</f>
        <v>$D$379</v>
      </c>
      <c r="G337" s="109" t="s">
        <v>41979</v>
      </c>
      <c r="H337" s="109"/>
      <c r="I337" s="109"/>
      <c r="J337" s="137" t="s">
        <v>41980</v>
      </c>
      <c r="K337" s="137"/>
      <c r="L337" s="137"/>
      <c r="M337" s="137"/>
      <c r="N337" s="137" t="s">
        <v>41976</v>
      </c>
      <c r="O337" s="137" t="s">
        <v>41977</v>
      </c>
      <c r="P337" s="137"/>
      <c r="Q337" s="295" t="s">
        <v>41369</v>
      </c>
      <c r="R337" s="137" t="s">
        <v>34460</v>
      </c>
      <c r="S337" s="137" t="s">
        <v>34460</v>
      </c>
      <c r="T337" s="137"/>
      <c r="U337" s="137"/>
      <c r="V337" s="137"/>
      <c r="W337" s="138"/>
      <c r="X337" s="138" t="s">
        <v>34460</v>
      </c>
      <c r="Y337" s="137"/>
      <c r="Z337" s="137"/>
      <c r="AA337" s="137"/>
      <c r="AB337" s="137"/>
      <c r="AC337" s="137"/>
      <c r="AD337" s="137" t="s">
        <v>34460</v>
      </c>
      <c r="AE337" s="137"/>
      <c r="AF337" s="137"/>
      <c r="AG337" s="137"/>
      <c r="AH337" s="137"/>
      <c r="AI337" s="137"/>
      <c r="AJ337" s="137"/>
      <c r="AK337" s="137"/>
      <c r="AL337" s="137"/>
      <c r="AM337" s="137"/>
      <c r="AN337" s="137"/>
      <c r="AO337" s="137"/>
      <c r="AP337" s="137"/>
      <c r="AQ337" s="137"/>
      <c r="AR337" s="137"/>
      <c r="AS337" s="137"/>
      <c r="AT337" s="137"/>
      <c r="AU337" s="137"/>
      <c r="AV337" s="137"/>
      <c r="AW337" s="137"/>
      <c r="AX337" s="137"/>
      <c r="AY337" s="137"/>
      <c r="AZ337" s="137"/>
      <c r="BA337" s="105"/>
      <c r="BB337" s="105" t="s">
        <v>34460</v>
      </c>
      <c r="BC337" s="105"/>
      <c r="BE337" s="20" cm="1">
        <f t="array" aca="1" ref="BE337" ca="1">ROW(INDIRECT("Formular!"&amp;G337))</f>
        <v>379</v>
      </c>
      <c r="BF337" s="20" cm="1">
        <f t="array" aca="1" ref="BF337" ca="1">COLUMN(INDIRECT("Formular!"&amp;G337))</f>
        <v>4</v>
      </c>
      <c r="BG337" s="20" t="str">
        <f t="shared" ca="1" si="6"/>
        <v>$D$379</v>
      </c>
      <c r="BH337" s="214" t="str" cm="1">
        <f t="array" aca="1" ref="BH337" ca="1">HYPERLINK("#"&amp;CELL("Adresse",INDIRECT("Formular!"&amp;G337)),"X")</f>
        <v>X</v>
      </c>
    </row>
    <row r="338" spans="1:60" x14ac:dyDescent="0.3">
      <c r="A338" s="105"/>
      <c r="B338" s="137">
        <v>336</v>
      </c>
      <c r="C338" s="137" t="s">
        <v>41981</v>
      </c>
      <c r="D338" s="109" cm="1">
        <f t="array" aca="1" ref="D338" ca="1">ROW(INDIRECT("Formular!"&amp;G338))</f>
        <v>379</v>
      </c>
      <c r="E338" s="109" cm="1">
        <f t="array" aca="1" ref="E338" ca="1">COLUMN(INDIRECT("Formular!"&amp;G338))</f>
        <v>11</v>
      </c>
      <c r="F338" s="221" t="str" cm="1">
        <f t="array" aca="1" ref="F338" ca="1">HYPERLINK("#"&amp;CELL("Address",INDIRECT("Formular!"&amp;G338)),ADDRESS(D338,E338))</f>
        <v>$K$379</v>
      </c>
      <c r="G338" s="109" t="s">
        <v>41982</v>
      </c>
      <c r="H338" s="109"/>
      <c r="I338" s="109"/>
      <c r="J338" s="137" t="s">
        <v>41983</v>
      </c>
      <c r="K338" s="137"/>
      <c r="L338" s="137"/>
      <c r="M338" s="137"/>
      <c r="N338" s="137" t="s">
        <v>41976</v>
      </c>
      <c r="O338" s="137" t="s">
        <v>41977</v>
      </c>
      <c r="P338" s="137" t="s">
        <v>41984</v>
      </c>
      <c r="Q338" s="295" t="s">
        <v>41369</v>
      </c>
      <c r="R338" s="137" t="s">
        <v>34460</v>
      </c>
      <c r="S338" s="137" t="s">
        <v>34460</v>
      </c>
      <c r="T338" s="137"/>
      <c r="U338" s="137"/>
      <c r="V338" s="137"/>
      <c r="W338" s="138"/>
      <c r="X338" s="138" t="s">
        <v>34460</v>
      </c>
      <c r="Y338" s="137"/>
      <c r="Z338" s="137"/>
      <c r="AA338" s="137"/>
      <c r="AB338" s="137"/>
      <c r="AC338" s="137"/>
      <c r="AD338" s="137" t="s">
        <v>34460</v>
      </c>
      <c r="AE338" s="137"/>
      <c r="AF338" s="137"/>
      <c r="AG338" s="137"/>
      <c r="AH338" s="137"/>
      <c r="AI338" s="137"/>
      <c r="AJ338" s="137"/>
      <c r="AK338" s="137"/>
      <c r="AL338" s="137"/>
      <c r="AM338" s="137"/>
      <c r="AN338" s="137"/>
      <c r="AO338" s="137"/>
      <c r="AP338" s="137"/>
      <c r="AQ338" s="137"/>
      <c r="AR338" s="137"/>
      <c r="AS338" s="137"/>
      <c r="AT338" s="137"/>
      <c r="AU338" s="137"/>
      <c r="AV338" s="137"/>
      <c r="AW338" s="137"/>
      <c r="AX338" s="137"/>
      <c r="AY338" s="137"/>
      <c r="AZ338" s="137"/>
      <c r="BA338" s="105"/>
      <c r="BB338" s="105" t="s">
        <v>34460</v>
      </c>
      <c r="BC338" s="105"/>
      <c r="BE338" s="20" cm="1">
        <f t="array" aca="1" ref="BE338" ca="1">ROW(INDIRECT("Formular!"&amp;G338))</f>
        <v>379</v>
      </c>
      <c r="BF338" s="20" cm="1">
        <f t="array" aca="1" ref="BF338" ca="1">COLUMN(INDIRECT("Formular!"&amp;G338))</f>
        <v>11</v>
      </c>
      <c r="BG338" s="20" t="str">
        <f t="shared" ca="1" si="6"/>
        <v>$K$379</v>
      </c>
      <c r="BH338" s="214" t="str" cm="1">
        <f t="array" aca="1" ref="BH338" ca="1">HYPERLINK("#"&amp;CELL("Adresse",INDIRECT("Formular!"&amp;G338)),"X")</f>
        <v>X</v>
      </c>
    </row>
    <row r="339" spans="1:60" x14ac:dyDescent="0.3">
      <c r="A339" s="105"/>
      <c r="B339" s="137">
        <v>337</v>
      </c>
      <c r="C339" s="137" t="s">
        <v>41985</v>
      </c>
      <c r="D339" s="109" cm="1">
        <f t="array" aca="1" ref="D339" ca="1">ROW(INDIRECT("Formular!"&amp;G339))</f>
        <v>381</v>
      </c>
      <c r="E339" s="109" cm="1">
        <f t="array" aca="1" ref="E339" ca="1">COLUMN(INDIRECT("Formular!"&amp;G339))</f>
        <v>4</v>
      </c>
      <c r="F339" s="221" t="str" cm="1">
        <f t="array" aca="1" ref="F339" ca="1">HYPERLINK("#"&amp;CELL("Address",INDIRECT("Formular!"&amp;G339)),ADDRESS(D339,E339))</f>
        <v>$D$381</v>
      </c>
      <c r="G339" s="109" t="s">
        <v>41986</v>
      </c>
      <c r="H339" s="109"/>
      <c r="I339" s="109"/>
      <c r="J339" s="137" t="s">
        <v>41987</v>
      </c>
      <c r="K339" s="137"/>
      <c r="L339" s="137"/>
      <c r="M339" s="137"/>
      <c r="N339" s="137" t="s">
        <v>41976</v>
      </c>
      <c r="O339" s="137" t="s">
        <v>41977</v>
      </c>
      <c r="P339" s="137"/>
      <c r="Q339" s="295" t="s">
        <v>41369</v>
      </c>
      <c r="R339" s="137" t="s">
        <v>34460</v>
      </c>
      <c r="S339" s="137" t="s">
        <v>34460</v>
      </c>
      <c r="T339" s="137"/>
      <c r="U339" s="137"/>
      <c r="V339" s="137"/>
      <c r="W339" s="138"/>
      <c r="X339" s="138" t="s">
        <v>34460</v>
      </c>
      <c r="Y339" s="137"/>
      <c r="Z339" s="137"/>
      <c r="AA339" s="137"/>
      <c r="AB339" s="137"/>
      <c r="AC339" s="137"/>
      <c r="AD339" s="137" t="s">
        <v>34460</v>
      </c>
      <c r="AE339" s="137"/>
      <c r="AF339" s="137"/>
      <c r="AG339" s="137"/>
      <c r="AH339" s="137"/>
      <c r="AI339" s="137"/>
      <c r="AJ339" s="137"/>
      <c r="AK339" s="137"/>
      <c r="AL339" s="137"/>
      <c r="AM339" s="137"/>
      <c r="AN339" s="137"/>
      <c r="AO339" s="137"/>
      <c r="AP339" s="137"/>
      <c r="AQ339" s="137"/>
      <c r="AR339" s="137"/>
      <c r="AS339" s="137"/>
      <c r="AT339" s="137"/>
      <c r="AU339" s="137"/>
      <c r="AV339" s="137"/>
      <c r="AW339" s="137"/>
      <c r="AX339" s="137"/>
      <c r="AY339" s="137"/>
      <c r="AZ339" s="137"/>
      <c r="BA339" s="105"/>
      <c r="BB339" s="105" t="s">
        <v>34460</v>
      </c>
      <c r="BC339" s="105"/>
      <c r="BE339" s="20" cm="1">
        <f t="array" aca="1" ref="BE339" ca="1">ROW(INDIRECT("Formular!"&amp;G339))</f>
        <v>381</v>
      </c>
      <c r="BF339" s="20" cm="1">
        <f t="array" aca="1" ref="BF339" ca="1">COLUMN(INDIRECT("Formular!"&amp;G339))</f>
        <v>4</v>
      </c>
      <c r="BG339" s="20" t="str">
        <f t="shared" ca="1" si="6"/>
        <v>$D$381</v>
      </c>
      <c r="BH339" s="214" t="str" cm="1">
        <f t="array" aca="1" ref="BH339" ca="1">HYPERLINK("#"&amp;CELL("Adresse",INDIRECT("Formular!"&amp;G339)),"X")</f>
        <v>X</v>
      </c>
    </row>
    <row r="340" spans="1:60" x14ac:dyDescent="0.3">
      <c r="A340" s="105"/>
      <c r="B340" s="137">
        <v>338</v>
      </c>
      <c r="C340" s="137" t="s">
        <v>41981</v>
      </c>
      <c r="D340" s="109" cm="1">
        <f t="array" aca="1" ref="D340" ca="1">ROW(INDIRECT("Formular!"&amp;G340))</f>
        <v>381</v>
      </c>
      <c r="E340" s="109" cm="1">
        <f t="array" aca="1" ref="E340" ca="1">COLUMN(INDIRECT("Formular!"&amp;G340))</f>
        <v>11</v>
      </c>
      <c r="F340" s="221" t="str" cm="1">
        <f t="array" aca="1" ref="F340" ca="1">HYPERLINK("#"&amp;CELL("Address",INDIRECT("Formular!"&amp;G340)),ADDRESS(D340,E340))</f>
        <v>$K$381</v>
      </c>
      <c r="G340" s="109" t="s">
        <v>41988</v>
      </c>
      <c r="H340" s="109"/>
      <c r="I340" s="109"/>
      <c r="J340" s="137" t="s">
        <v>41989</v>
      </c>
      <c r="K340" s="137"/>
      <c r="L340" s="137"/>
      <c r="M340" s="137"/>
      <c r="N340" s="137" t="s">
        <v>41976</v>
      </c>
      <c r="O340" s="137" t="s">
        <v>41977</v>
      </c>
      <c r="P340" s="137" t="s">
        <v>41984</v>
      </c>
      <c r="Q340" s="295" t="s">
        <v>41369</v>
      </c>
      <c r="R340" s="137" t="s">
        <v>34460</v>
      </c>
      <c r="S340" s="137" t="s">
        <v>34460</v>
      </c>
      <c r="T340" s="137"/>
      <c r="U340" s="137"/>
      <c r="V340" s="137"/>
      <c r="W340" s="138"/>
      <c r="X340" s="138" t="s">
        <v>34460</v>
      </c>
      <c r="Y340" s="137"/>
      <c r="Z340" s="137"/>
      <c r="AA340" s="137"/>
      <c r="AB340" s="137"/>
      <c r="AC340" s="137"/>
      <c r="AD340" s="137" t="s">
        <v>34460</v>
      </c>
      <c r="AE340" s="137"/>
      <c r="AF340" s="137"/>
      <c r="AG340" s="137"/>
      <c r="AH340" s="137"/>
      <c r="AI340" s="137"/>
      <c r="AJ340" s="137"/>
      <c r="AK340" s="137"/>
      <c r="AL340" s="137"/>
      <c r="AM340" s="137"/>
      <c r="AN340" s="137"/>
      <c r="AO340" s="137"/>
      <c r="AP340" s="137"/>
      <c r="AQ340" s="137"/>
      <c r="AR340" s="137"/>
      <c r="AS340" s="137"/>
      <c r="AT340" s="137"/>
      <c r="AU340" s="137"/>
      <c r="AV340" s="137"/>
      <c r="AW340" s="137"/>
      <c r="AX340" s="137"/>
      <c r="AY340" s="137"/>
      <c r="AZ340" s="137"/>
      <c r="BA340" s="105"/>
      <c r="BB340" s="105" t="s">
        <v>34460</v>
      </c>
      <c r="BC340" s="105"/>
      <c r="BE340" s="20" cm="1">
        <f t="array" aca="1" ref="BE340" ca="1">ROW(INDIRECT("Formular!"&amp;G340))</f>
        <v>381</v>
      </c>
      <c r="BF340" s="20" cm="1">
        <f t="array" aca="1" ref="BF340" ca="1">COLUMN(INDIRECT("Formular!"&amp;G340))</f>
        <v>11</v>
      </c>
      <c r="BG340" s="20" t="str">
        <f t="shared" ca="1" si="6"/>
        <v>$K$381</v>
      </c>
      <c r="BH340" s="214" t="str" cm="1">
        <f t="array" aca="1" ref="BH340" ca="1">HYPERLINK("#"&amp;CELL("Adresse",INDIRECT("Formular!"&amp;G340)),"X")</f>
        <v>X</v>
      </c>
    </row>
    <row r="341" spans="1:60" x14ac:dyDescent="0.3">
      <c r="A341" s="105"/>
      <c r="B341" s="137">
        <v>339</v>
      </c>
      <c r="C341" s="137" t="s">
        <v>41990</v>
      </c>
      <c r="D341" s="109" cm="1">
        <f t="array" aca="1" ref="D341" ca="1">ROW(INDIRECT("Formular!"&amp;G341))</f>
        <v>383</v>
      </c>
      <c r="E341" s="109" cm="1">
        <f t="array" aca="1" ref="E341" ca="1">COLUMN(INDIRECT("Formular!"&amp;G341))</f>
        <v>6</v>
      </c>
      <c r="F341" s="221" t="str" cm="1">
        <f t="array" aca="1" ref="F341" ca="1">HYPERLINK("#"&amp;CELL("Address",INDIRECT("Formular!"&amp;G341)),ADDRESS(D341,E341))</f>
        <v>$F$383</v>
      </c>
      <c r="G341" s="109" t="s">
        <v>41991</v>
      </c>
      <c r="H341" s="109"/>
      <c r="I341" s="109"/>
      <c r="J341" s="137" t="s">
        <v>41992</v>
      </c>
      <c r="K341" s="137"/>
      <c r="L341" s="137"/>
      <c r="M341" s="137"/>
      <c r="N341" s="137" t="s">
        <v>41976</v>
      </c>
      <c r="O341" s="137" t="s">
        <v>41977</v>
      </c>
      <c r="P341" s="137"/>
      <c r="Q341" s="295" t="s">
        <v>41369</v>
      </c>
      <c r="R341" s="137" t="s">
        <v>34460</v>
      </c>
      <c r="S341" s="137" t="s">
        <v>34460</v>
      </c>
      <c r="T341" s="137"/>
      <c r="U341" s="137"/>
      <c r="V341" s="137"/>
      <c r="W341" s="138"/>
      <c r="X341" s="138" t="s">
        <v>34460</v>
      </c>
      <c r="Y341" s="137"/>
      <c r="Z341" s="137"/>
      <c r="AA341" s="137"/>
      <c r="AB341" s="137"/>
      <c r="AC341" s="137"/>
      <c r="AD341" s="137" t="s">
        <v>34460</v>
      </c>
      <c r="AE341" s="137"/>
      <c r="AF341" s="137"/>
      <c r="AG341" s="137"/>
      <c r="AH341" s="137"/>
      <c r="AI341" s="137"/>
      <c r="AJ341" s="137"/>
      <c r="AK341" s="137"/>
      <c r="AL341" s="137"/>
      <c r="AM341" s="137"/>
      <c r="AN341" s="137"/>
      <c r="AO341" s="137"/>
      <c r="AP341" s="137"/>
      <c r="AQ341" s="137"/>
      <c r="AR341" s="137"/>
      <c r="AS341" s="137"/>
      <c r="AT341" s="137"/>
      <c r="AU341" s="137"/>
      <c r="AV341" s="137"/>
      <c r="AW341" s="137"/>
      <c r="AX341" s="137"/>
      <c r="AY341" s="137"/>
      <c r="AZ341" s="137"/>
      <c r="BA341" s="105"/>
      <c r="BB341" s="105" t="s">
        <v>34460</v>
      </c>
      <c r="BC341" s="105"/>
      <c r="BE341" s="20" cm="1">
        <f t="array" aca="1" ref="BE341" ca="1">ROW(INDIRECT("Formular!"&amp;G341))</f>
        <v>383</v>
      </c>
      <c r="BF341" s="20" cm="1">
        <f t="array" aca="1" ref="BF341" ca="1">COLUMN(INDIRECT("Formular!"&amp;G341))</f>
        <v>6</v>
      </c>
      <c r="BG341" s="20" t="str">
        <f t="shared" ca="1" si="6"/>
        <v>$F$383</v>
      </c>
      <c r="BH341" s="214" t="str" cm="1">
        <f t="array" aca="1" ref="BH341" ca="1">HYPERLINK("#"&amp;CELL("Adresse",INDIRECT("Formular!"&amp;G341)),"X")</f>
        <v>X</v>
      </c>
    </row>
    <row r="342" spans="1:60" x14ac:dyDescent="0.3">
      <c r="A342" s="105"/>
      <c r="B342" s="137">
        <v>340</v>
      </c>
      <c r="C342" s="137" t="s">
        <v>41993</v>
      </c>
      <c r="D342" s="109" cm="1">
        <f t="array" aca="1" ref="D342" ca="1">ROW(INDIRECT("Formular!"&amp;G342))</f>
        <v>383</v>
      </c>
      <c r="E342" s="109" cm="1">
        <f t="array" aca="1" ref="E342" ca="1">COLUMN(INDIRECT("Formular!"&amp;G342))</f>
        <v>11</v>
      </c>
      <c r="F342" s="221" t="str" cm="1">
        <f t="array" aca="1" ref="F342" ca="1">HYPERLINK("#"&amp;CELL("Address",INDIRECT("Formular!"&amp;G342)),ADDRESS(D342,E342))</f>
        <v>$K$383</v>
      </c>
      <c r="G342" s="109" t="s">
        <v>41994</v>
      </c>
      <c r="H342" s="109"/>
      <c r="I342" s="109"/>
      <c r="J342" s="137" t="s">
        <v>41995</v>
      </c>
      <c r="K342" s="137"/>
      <c r="L342" s="137"/>
      <c r="M342" s="137"/>
      <c r="N342" s="137" t="s">
        <v>41976</v>
      </c>
      <c r="O342" s="137" t="s">
        <v>41977</v>
      </c>
      <c r="P342" s="137" t="s">
        <v>41984</v>
      </c>
      <c r="Q342" s="295" t="s">
        <v>41369</v>
      </c>
      <c r="R342" s="137" t="s">
        <v>34460</v>
      </c>
      <c r="S342" s="137" t="s">
        <v>34460</v>
      </c>
      <c r="T342" s="137"/>
      <c r="U342" s="137"/>
      <c r="V342" s="137"/>
      <c r="W342" s="138"/>
      <c r="X342" s="138" t="s">
        <v>34460</v>
      </c>
      <c r="Y342" s="137"/>
      <c r="Z342" s="137"/>
      <c r="AA342" s="137"/>
      <c r="AB342" s="137"/>
      <c r="AC342" s="137"/>
      <c r="AD342" s="137" t="s">
        <v>34460</v>
      </c>
      <c r="AE342" s="137"/>
      <c r="AF342" s="137"/>
      <c r="AG342" s="137"/>
      <c r="AH342" s="137"/>
      <c r="AI342" s="137"/>
      <c r="AJ342" s="137"/>
      <c r="AK342" s="137"/>
      <c r="AL342" s="137"/>
      <c r="AM342" s="137"/>
      <c r="AN342" s="137"/>
      <c r="AO342" s="137"/>
      <c r="AP342" s="137"/>
      <c r="AQ342" s="137"/>
      <c r="AR342" s="137"/>
      <c r="AS342" s="137"/>
      <c r="AT342" s="137"/>
      <c r="AU342" s="137"/>
      <c r="AV342" s="137"/>
      <c r="AW342" s="137"/>
      <c r="AX342" s="137"/>
      <c r="AY342" s="137"/>
      <c r="AZ342" s="137"/>
      <c r="BA342" s="105"/>
      <c r="BB342" s="105" t="s">
        <v>34460</v>
      </c>
      <c r="BC342" s="105"/>
      <c r="BE342" s="20" cm="1">
        <f t="array" aca="1" ref="BE342" ca="1">ROW(INDIRECT("Formular!"&amp;G342))</f>
        <v>383</v>
      </c>
      <c r="BF342" s="20" cm="1">
        <f t="array" aca="1" ref="BF342" ca="1">COLUMN(INDIRECT("Formular!"&amp;G342))</f>
        <v>11</v>
      </c>
      <c r="BG342" s="20" t="str">
        <f t="shared" ca="1" si="6"/>
        <v>$K$383</v>
      </c>
      <c r="BH342" s="214" t="str" cm="1">
        <f t="array" aca="1" ref="BH342" ca="1">HYPERLINK("#"&amp;CELL("Adresse",INDIRECT("Formular!"&amp;G342)),"X")</f>
        <v>X</v>
      </c>
    </row>
    <row r="343" spans="1:60" x14ac:dyDescent="0.3">
      <c r="A343" s="105"/>
      <c r="B343" s="137">
        <v>341</v>
      </c>
      <c r="C343" s="282" t="s">
        <v>41996</v>
      </c>
      <c r="D343" s="282" cm="1">
        <f t="array" aca="1" ref="D343" ca="1">ROW(INDIRECT("Formular!"&amp;G343))</f>
        <v>387</v>
      </c>
      <c r="E343" s="282" cm="1">
        <f t="array" aca="1" ref="E343" ca="1">COLUMN(INDIRECT("Formular!"&amp;G343))</f>
        <v>2</v>
      </c>
      <c r="F343" s="221" t="str" cm="1">
        <f t="array" aca="1" ref="F343" ca="1">HYPERLINK("#"&amp;CELL("Address",INDIRECT("Formular!"&amp;G343)),ADDRESS(D343,E343))</f>
        <v>$B$387</v>
      </c>
      <c r="G343" s="109" t="s">
        <v>41997</v>
      </c>
      <c r="H343" s="109" t="s">
        <v>41375</v>
      </c>
      <c r="I343" s="109"/>
      <c r="J343" s="137" t="s">
        <v>41998</v>
      </c>
      <c r="K343" s="137"/>
      <c r="L343" s="137"/>
      <c r="M343" s="137"/>
      <c r="N343" s="137" t="s">
        <v>41999</v>
      </c>
      <c r="O343" s="137" t="s">
        <v>42000</v>
      </c>
      <c r="P343" s="137" t="s">
        <v>41379</v>
      </c>
      <c r="Q343" s="295" t="s">
        <v>41369</v>
      </c>
      <c r="R343" s="137" t="s">
        <v>34460</v>
      </c>
      <c r="S343" s="137" t="s">
        <v>34460</v>
      </c>
      <c r="T343" s="137"/>
      <c r="U343" s="137" t="s">
        <v>34460</v>
      </c>
      <c r="V343" s="137"/>
      <c r="W343" s="138" t="s">
        <v>34460</v>
      </c>
      <c r="X343" s="138" t="s">
        <v>34460</v>
      </c>
      <c r="Y343" s="137" t="s">
        <v>34460</v>
      </c>
      <c r="Z343" s="137" t="s">
        <v>34460</v>
      </c>
      <c r="AA343" s="137" t="s">
        <v>34460</v>
      </c>
      <c r="AB343" s="137" t="s">
        <v>34460</v>
      </c>
      <c r="AC343" s="137" t="s">
        <v>34460</v>
      </c>
      <c r="AD343" s="137" t="s">
        <v>34460</v>
      </c>
      <c r="AE343" s="137" t="s">
        <v>34460</v>
      </c>
      <c r="AF343" s="137" t="s">
        <v>34460</v>
      </c>
      <c r="AG343" s="137" t="s">
        <v>34460</v>
      </c>
      <c r="AH343" s="137" t="s">
        <v>34460</v>
      </c>
      <c r="AI343" s="137" t="s">
        <v>34460</v>
      </c>
      <c r="AJ343" s="137" t="s">
        <v>34460</v>
      </c>
      <c r="AK343" s="137" t="s">
        <v>34460</v>
      </c>
      <c r="AL343" s="137" t="s">
        <v>34460</v>
      </c>
      <c r="AM343" s="137" t="s">
        <v>34460</v>
      </c>
      <c r="AN343" s="137" t="s">
        <v>34460</v>
      </c>
      <c r="AO343" s="137" t="s">
        <v>34460</v>
      </c>
      <c r="AP343" s="137" t="s">
        <v>34460</v>
      </c>
      <c r="AQ343" s="137" t="s">
        <v>34460</v>
      </c>
      <c r="AR343" s="137" t="s">
        <v>34460</v>
      </c>
      <c r="AS343" s="137" t="s">
        <v>34460</v>
      </c>
      <c r="AT343" s="137" t="s">
        <v>34460</v>
      </c>
      <c r="AU343" s="137" t="s">
        <v>34460</v>
      </c>
      <c r="AV343" s="137" t="s">
        <v>34460</v>
      </c>
      <c r="AW343" s="137" t="s">
        <v>34460</v>
      </c>
      <c r="AX343" s="137" t="s">
        <v>34460</v>
      </c>
      <c r="AY343" s="137" t="s">
        <v>34460</v>
      </c>
      <c r="AZ343" s="137" t="s">
        <v>34460</v>
      </c>
      <c r="BA343" s="137" t="s">
        <v>34460</v>
      </c>
      <c r="BB343" s="137" t="s">
        <v>34460</v>
      </c>
      <c r="BC343" s="137" t="s">
        <v>34460</v>
      </c>
      <c r="BE343" s="20" cm="1">
        <f t="array" aca="1" ref="BE343" ca="1">ROW(INDIRECT("Formular!"&amp;G343))</f>
        <v>387</v>
      </c>
      <c r="BF343" s="20" cm="1">
        <f t="array" aca="1" ref="BF343" ca="1">COLUMN(INDIRECT("Formular!"&amp;G343))</f>
        <v>2</v>
      </c>
      <c r="BG343" s="20" t="str">
        <f t="shared" ca="1" si="6"/>
        <v>$B$387</v>
      </c>
      <c r="BH343" s="214" t="str" cm="1">
        <f t="array" aca="1" ref="BH343" ca="1">HYPERLINK("#"&amp;CELL("Adresse",INDIRECT("Formular!"&amp;G343)),"X")</f>
        <v>X</v>
      </c>
    </row>
    <row r="344" spans="1:60" x14ac:dyDescent="0.3">
      <c r="A344" s="105"/>
      <c r="B344" s="137">
        <v>342</v>
      </c>
      <c r="C344" s="144" t="s">
        <v>42001</v>
      </c>
      <c r="D344" s="109" cm="1">
        <f t="array" aca="1" ref="D344" ca="1">ROW(INDIRECT("Formular!"&amp;G344))</f>
        <v>389</v>
      </c>
      <c r="E344" s="109" cm="1">
        <f t="array" aca="1" ref="E344" ca="1">COLUMN(INDIRECT("Formular!"&amp;G344))</f>
        <v>5</v>
      </c>
      <c r="F344" s="221" t="str" cm="1">
        <f t="array" aca="1" ref="F344" ca="1">HYPERLINK("#"&amp;CELL("Address",INDIRECT("Formular!"&amp;G344)),ADDRESS(D344,E344))</f>
        <v>$E$389</v>
      </c>
      <c r="G344" s="109" t="s">
        <v>42002</v>
      </c>
      <c r="H344" s="109"/>
      <c r="I344" s="109"/>
      <c r="J344" s="144" t="s">
        <v>42003</v>
      </c>
      <c r="K344" s="144"/>
      <c r="L344" s="144"/>
      <c r="M344" s="144"/>
      <c r="N344" s="137" t="s">
        <v>41999</v>
      </c>
      <c r="O344" s="137" t="s">
        <v>42000</v>
      </c>
      <c r="P344" s="137" t="s">
        <v>42004</v>
      </c>
      <c r="Q344" s="295" t="s">
        <v>41369</v>
      </c>
      <c r="R344" s="137" t="s">
        <v>34460</v>
      </c>
      <c r="S344" s="137" t="s">
        <v>34460</v>
      </c>
      <c r="T344" s="137"/>
      <c r="U344" s="137" t="s">
        <v>34460</v>
      </c>
      <c r="V344" s="137"/>
      <c r="W344" s="138" t="s">
        <v>34460</v>
      </c>
      <c r="X344" s="138"/>
      <c r="Y344" s="137" t="s">
        <v>34460</v>
      </c>
      <c r="Z344" s="137" t="s">
        <v>34460</v>
      </c>
      <c r="AA344" s="137" t="s">
        <v>34460</v>
      </c>
      <c r="AB344" s="137" t="s">
        <v>34460</v>
      </c>
      <c r="AC344" s="137" t="s">
        <v>34460</v>
      </c>
      <c r="AD344" s="137" t="s">
        <v>34460</v>
      </c>
      <c r="AE344" s="137" t="s">
        <v>34460</v>
      </c>
      <c r="AF344" s="137" t="s">
        <v>34460</v>
      </c>
      <c r="AG344" s="137" t="s">
        <v>34460</v>
      </c>
      <c r="AH344" s="137" t="s">
        <v>34460</v>
      </c>
      <c r="AI344" s="137" t="s">
        <v>34460</v>
      </c>
      <c r="AJ344" s="137" t="s">
        <v>34460</v>
      </c>
      <c r="AK344" s="137" t="s">
        <v>34460</v>
      </c>
      <c r="AL344" s="137" t="s">
        <v>34460</v>
      </c>
      <c r="AM344" s="137" t="s">
        <v>34460</v>
      </c>
      <c r="AN344" s="137" t="s">
        <v>34460</v>
      </c>
      <c r="AO344" s="137" t="s">
        <v>34460</v>
      </c>
      <c r="AP344" s="137" t="s">
        <v>34460</v>
      </c>
      <c r="AQ344" s="137" t="s">
        <v>34460</v>
      </c>
      <c r="AR344" s="137" t="s">
        <v>34460</v>
      </c>
      <c r="AS344" s="137" t="s">
        <v>34460</v>
      </c>
      <c r="AT344" s="137" t="s">
        <v>34460</v>
      </c>
      <c r="AU344" s="137" t="s">
        <v>34460</v>
      </c>
      <c r="AV344" s="137" t="s">
        <v>34460</v>
      </c>
      <c r="AW344" s="137" t="s">
        <v>34460</v>
      </c>
      <c r="AX344" s="137" t="s">
        <v>34460</v>
      </c>
      <c r="AY344" s="137" t="s">
        <v>34460</v>
      </c>
      <c r="AZ344" s="137" t="s">
        <v>34460</v>
      </c>
      <c r="BA344" s="137" t="s">
        <v>34460</v>
      </c>
      <c r="BB344" s="137" t="s">
        <v>34476</v>
      </c>
      <c r="BC344" s="137"/>
      <c r="BE344" s="20" cm="1">
        <f t="array" aca="1" ref="BE344" ca="1">ROW(INDIRECT("Formular!"&amp;G344))</f>
        <v>389</v>
      </c>
      <c r="BF344" s="20" cm="1">
        <f t="array" aca="1" ref="BF344" ca="1">COLUMN(INDIRECT("Formular!"&amp;G344))</f>
        <v>5</v>
      </c>
      <c r="BG344" s="20" t="str">
        <f t="shared" ca="1" si="6"/>
        <v>$E$389</v>
      </c>
      <c r="BH344" s="214" t="str" cm="1">
        <f t="array" aca="1" ref="BH344" ca="1">HYPERLINK("#"&amp;CELL("Adresse",INDIRECT("Formular!"&amp;G344)),"X")</f>
        <v>X</v>
      </c>
    </row>
    <row r="345" spans="1:60" x14ac:dyDescent="0.3">
      <c r="A345" s="105"/>
      <c r="B345" s="137">
        <v>343</v>
      </c>
      <c r="C345" s="137" t="s">
        <v>42005</v>
      </c>
      <c r="D345" s="109" cm="1">
        <f t="array" aca="1" ref="D345" ca="1">ROW(INDIRECT("Formular!"&amp;G345))</f>
        <v>389</v>
      </c>
      <c r="E345" s="109" cm="1">
        <f t="array" aca="1" ref="E345" ca="1">COLUMN(INDIRECT("Formular!"&amp;G345))</f>
        <v>12</v>
      </c>
      <c r="F345" s="221" t="str" cm="1">
        <f t="array" aca="1" ref="F345" ca="1">HYPERLINK("#"&amp;CELL("Address",INDIRECT("Formular!"&amp;G345)),ADDRESS(D345,E345))</f>
        <v>$L$389</v>
      </c>
      <c r="G345" s="109" t="s">
        <v>34256</v>
      </c>
      <c r="H345" s="109"/>
      <c r="I345" s="109"/>
      <c r="J345" s="137" t="s">
        <v>42006</v>
      </c>
      <c r="K345" s="137"/>
      <c r="L345" s="137"/>
      <c r="M345" s="137"/>
      <c r="N345" s="137" t="s">
        <v>41999</v>
      </c>
      <c r="O345" s="137" t="s">
        <v>42000</v>
      </c>
      <c r="P345" s="137" t="s">
        <v>42007</v>
      </c>
      <c r="Q345" s="295" t="s">
        <v>41369</v>
      </c>
      <c r="R345" s="137" t="s">
        <v>34460</v>
      </c>
      <c r="S345" s="137"/>
      <c r="T345" s="137"/>
      <c r="U345" s="137" t="s">
        <v>34460</v>
      </c>
      <c r="V345" s="137"/>
      <c r="W345" s="138" t="s">
        <v>34460</v>
      </c>
      <c r="X345" s="138"/>
      <c r="Y345" s="137" t="s">
        <v>34460</v>
      </c>
      <c r="Z345" s="137" t="s">
        <v>34460</v>
      </c>
      <c r="AA345" s="137" t="s">
        <v>34460</v>
      </c>
      <c r="AB345" s="137" t="s">
        <v>34460</v>
      </c>
      <c r="AC345" s="137" t="s">
        <v>34460</v>
      </c>
      <c r="AD345" s="137" t="s">
        <v>34460</v>
      </c>
      <c r="AE345" s="137" t="s">
        <v>34460</v>
      </c>
      <c r="AF345" s="137" t="s">
        <v>34460</v>
      </c>
      <c r="AG345" s="137" t="s">
        <v>34460</v>
      </c>
      <c r="AH345" s="137" t="s">
        <v>34460</v>
      </c>
      <c r="AI345" s="137" t="s">
        <v>34460</v>
      </c>
      <c r="AJ345" s="137" t="s">
        <v>34460</v>
      </c>
      <c r="AK345" s="137" t="s">
        <v>34460</v>
      </c>
      <c r="AL345" s="137" t="s">
        <v>34460</v>
      </c>
      <c r="AM345" s="137" t="s">
        <v>34460</v>
      </c>
      <c r="AN345" s="137" t="s">
        <v>34460</v>
      </c>
      <c r="AO345" s="137" t="s">
        <v>34460</v>
      </c>
      <c r="AP345" s="137" t="s">
        <v>34460</v>
      </c>
      <c r="AQ345" s="137" t="s">
        <v>34460</v>
      </c>
      <c r="AR345" s="137" t="s">
        <v>34460</v>
      </c>
      <c r="AS345" s="137" t="s">
        <v>34460</v>
      </c>
      <c r="AT345" s="137" t="s">
        <v>34460</v>
      </c>
      <c r="AU345" s="137" t="s">
        <v>34460</v>
      </c>
      <c r="AV345" s="137" t="s">
        <v>34460</v>
      </c>
      <c r="AW345" s="137" t="s">
        <v>34460</v>
      </c>
      <c r="AX345" s="137" t="s">
        <v>34460</v>
      </c>
      <c r="AY345" s="137" t="s">
        <v>34460</v>
      </c>
      <c r="AZ345" s="137" t="s">
        <v>34460</v>
      </c>
      <c r="BA345" s="137" t="s">
        <v>34460</v>
      </c>
      <c r="BB345" s="137" t="s">
        <v>34476</v>
      </c>
      <c r="BC345" s="137"/>
      <c r="BE345" s="20" cm="1">
        <f t="array" aca="1" ref="BE345" ca="1">ROW(INDIRECT("Formular!"&amp;G345))</f>
        <v>389</v>
      </c>
      <c r="BF345" s="20" cm="1">
        <f t="array" aca="1" ref="BF345" ca="1">COLUMN(INDIRECT("Formular!"&amp;G345))</f>
        <v>12</v>
      </c>
      <c r="BG345" s="20" t="str">
        <f t="shared" ca="1" si="6"/>
        <v>$L$389</v>
      </c>
      <c r="BH345" s="214" t="str" cm="1">
        <f t="array" aca="1" ref="BH345" ca="1">HYPERLINK("#"&amp;CELL("Adresse",INDIRECT("Formular!"&amp;G345)),"X")</f>
        <v>X</v>
      </c>
    </row>
    <row r="346" spans="1:60" x14ac:dyDescent="0.3">
      <c r="A346" s="105"/>
      <c r="B346" s="137">
        <v>344</v>
      </c>
      <c r="C346" s="137"/>
      <c r="D346" s="109" cm="1">
        <f t="array" aca="1" ref="D346" ca="1">ROW(INDIRECT("Formular!"&amp;G346))</f>
        <v>389</v>
      </c>
      <c r="E346" s="109" cm="1">
        <f t="array" aca="1" ref="E346" ca="1">COLUMN(INDIRECT("Formular!"&amp;G346))</f>
        <v>17</v>
      </c>
      <c r="F346" s="221" t="str" cm="1">
        <f t="array" aca="1" ref="F346" ca="1">HYPERLINK("#"&amp;CELL("Address",INDIRECT("Formular!"&amp;G346)),ADDRESS(D346,E346))</f>
        <v>$Q$389</v>
      </c>
      <c r="G346" s="109" t="s">
        <v>42008</v>
      </c>
      <c r="H346" s="109"/>
      <c r="I346" s="109"/>
      <c r="J346" s="137" t="s">
        <v>42009</v>
      </c>
      <c r="K346" s="137"/>
      <c r="L346" s="137"/>
      <c r="M346" s="137"/>
      <c r="N346" s="137" t="s">
        <v>41999</v>
      </c>
      <c r="O346" s="137" t="s">
        <v>42000</v>
      </c>
      <c r="P346" s="137" t="s">
        <v>42007</v>
      </c>
      <c r="Q346" s="295" t="s">
        <v>41369</v>
      </c>
      <c r="R346" s="137" t="s">
        <v>34460</v>
      </c>
      <c r="S346" s="137"/>
      <c r="T346" s="137"/>
      <c r="U346" s="137" t="s">
        <v>34460</v>
      </c>
      <c r="V346" s="137"/>
      <c r="W346" s="138" t="s">
        <v>34460</v>
      </c>
      <c r="X346" s="138"/>
      <c r="Y346" s="137" t="s">
        <v>34460</v>
      </c>
      <c r="Z346" s="137" t="s">
        <v>34460</v>
      </c>
      <c r="AA346" s="137" t="s">
        <v>34460</v>
      </c>
      <c r="AB346" s="137" t="s">
        <v>34460</v>
      </c>
      <c r="AC346" s="137" t="s">
        <v>34460</v>
      </c>
      <c r="AD346" s="137" t="s">
        <v>34460</v>
      </c>
      <c r="AE346" s="137" t="s">
        <v>34460</v>
      </c>
      <c r="AF346" s="137" t="s">
        <v>34460</v>
      </c>
      <c r="AG346" s="137" t="s">
        <v>34460</v>
      </c>
      <c r="AH346" s="137" t="s">
        <v>34460</v>
      </c>
      <c r="AI346" s="137" t="s">
        <v>34460</v>
      </c>
      <c r="AJ346" s="137" t="s">
        <v>34460</v>
      </c>
      <c r="AK346" s="137" t="s">
        <v>34460</v>
      </c>
      <c r="AL346" s="137" t="s">
        <v>34460</v>
      </c>
      <c r="AM346" s="137" t="s">
        <v>34460</v>
      </c>
      <c r="AN346" s="137" t="s">
        <v>34460</v>
      </c>
      <c r="AO346" s="137" t="s">
        <v>34460</v>
      </c>
      <c r="AP346" s="137" t="s">
        <v>34460</v>
      </c>
      <c r="AQ346" s="137" t="s">
        <v>34460</v>
      </c>
      <c r="AR346" s="137" t="s">
        <v>34460</v>
      </c>
      <c r="AS346" s="137" t="s">
        <v>34460</v>
      </c>
      <c r="AT346" s="137" t="s">
        <v>34460</v>
      </c>
      <c r="AU346" s="137" t="s">
        <v>34460</v>
      </c>
      <c r="AV346" s="137" t="s">
        <v>34460</v>
      </c>
      <c r="AW346" s="137" t="s">
        <v>34460</v>
      </c>
      <c r="AX346" s="137" t="s">
        <v>34460</v>
      </c>
      <c r="AY346" s="137" t="s">
        <v>34460</v>
      </c>
      <c r="AZ346" s="137" t="s">
        <v>34460</v>
      </c>
      <c r="BA346" s="137" t="s">
        <v>34460</v>
      </c>
      <c r="BB346" s="137" t="s">
        <v>34476</v>
      </c>
      <c r="BC346" s="137"/>
      <c r="BE346" s="20" cm="1">
        <f t="array" aca="1" ref="BE346" ca="1">ROW(INDIRECT("Formular!"&amp;G346))</f>
        <v>389</v>
      </c>
      <c r="BF346" s="20" cm="1">
        <f t="array" aca="1" ref="BF346" ca="1">COLUMN(INDIRECT("Formular!"&amp;G346))</f>
        <v>17</v>
      </c>
      <c r="BG346" s="20" t="str">
        <f t="shared" ca="1" si="6"/>
        <v>$Q$389</v>
      </c>
      <c r="BH346" s="214" t="str" cm="1">
        <f t="array" aca="1" ref="BH346" ca="1">HYPERLINK("#"&amp;CELL("Adresse",INDIRECT("Formular!"&amp;G346)),"X")</f>
        <v>X</v>
      </c>
    </row>
    <row r="347" spans="1:60" x14ac:dyDescent="0.3">
      <c r="A347" s="105"/>
      <c r="B347" s="137">
        <v>345</v>
      </c>
      <c r="C347" s="109" t="s">
        <v>42010</v>
      </c>
      <c r="D347" s="109" cm="1">
        <f t="array" aca="1" ref="D347" ca="1">ROW(INDIRECT("Formular!"&amp;G347))</f>
        <v>391</v>
      </c>
      <c r="E347" s="109" cm="1">
        <f t="array" aca="1" ref="E347" ca="1">COLUMN(INDIRECT("Formular!"&amp;G347))</f>
        <v>2</v>
      </c>
      <c r="F347" s="221" t="str" cm="1">
        <f t="array" aca="1" ref="F347" ca="1">HYPERLINK("#"&amp;CELL("Address",INDIRECT("Formular!"&amp;G347)),ADDRESS(D347,E347))</f>
        <v>$B$391</v>
      </c>
      <c r="G347" s="109" t="s">
        <v>42011</v>
      </c>
      <c r="H347" s="109" t="s">
        <v>41466</v>
      </c>
      <c r="I347" s="109"/>
      <c r="J347" s="137"/>
      <c r="K347" s="137"/>
      <c r="L347" s="137"/>
      <c r="M347" s="137"/>
      <c r="N347" s="137" t="s">
        <v>41999</v>
      </c>
      <c r="O347" s="137" t="s">
        <v>42000</v>
      </c>
      <c r="P347" s="137"/>
      <c r="Q347" s="295" t="s">
        <v>41369</v>
      </c>
      <c r="R347" s="137" t="s">
        <v>34460</v>
      </c>
      <c r="S347" s="137" t="s">
        <v>34460</v>
      </c>
      <c r="T347" s="137"/>
      <c r="U347" s="137" t="s">
        <v>34460</v>
      </c>
      <c r="V347" s="137"/>
      <c r="W347" s="138" t="s">
        <v>34460</v>
      </c>
      <c r="X347" s="138"/>
      <c r="Y347" s="137" t="s">
        <v>34460</v>
      </c>
      <c r="Z347" s="137" t="s">
        <v>34460</v>
      </c>
      <c r="AA347" s="137" t="s">
        <v>34460</v>
      </c>
      <c r="AB347" s="137" t="s">
        <v>34460</v>
      </c>
      <c r="AC347" s="137" t="s">
        <v>34460</v>
      </c>
      <c r="AD347" s="137" t="s">
        <v>34460</v>
      </c>
      <c r="AE347" s="137" t="s">
        <v>34460</v>
      </c>
      <c r="AF347" s="137" t="s">
        <v>34460</v>
      </c>
      <c r="AG347" s="137" t="s">
        <v>34460</v>
      </c>
      <c r="AH347" s="137" t="s">
        <v>34460</v>
      </c>
      <c r="AI347" s="137" t="s">
        <v>34460</v>
      </c>
      <c r="AJ347" s="137" t="s">
        <v>34460</v>
      </c>
      <c r="AK347" s="137" t="s">
        <v>34460</v>
      </c>
      <c r="AL347" s="137" t="s">
        <v>34460</v>
      </c>
      <c r="AM347" s="137" t="s">
        <v>34460</v>
      </c>
      <c r="AN347" s="137" t="s">
        <v>34460</v>
      </c>
      <c r="AO347" s="137" t="s">
        <v>34460</v>
      </c>
      <c r="AP347" s="137" t="s">
        <v>34460</v>
      </c>
      <c r="AQ347" s="137" t="s">
        <v>34460</v>
      </c>
      <c r="AR347" s="137" t="s">
        <v>34460</v>
      </c>
      <c r="AS347" s="137" t="s">
        <v>34460</v>
      </c>
      <c r="AT347" s="137" t="s">
        <v>34460</v>
      </c>
      <c r="AU347" s="137" t="s">
        <v>34460</v>
      </c>
      <c r="AV347" s="137" t="s">
        <v>34460</v>
      </c>
      <c r="AW347" s="137" t="s">
        <v>34460</v>
      </c>
      <c r="AX347" s="137" t="s">
        <v>34460</v>
      </c>
      <c r="AY347" s="137" t="s">
        <v>34460</v>
      </c>
      <c r="AZ347" s="137" t="s">
        <v>34460</v>
      </c>
      <c r="BA347" s="137" t="s">
        <v>34460</v>
      </c>
      <c r="BB347" s="137" t="s">
        <v>34476</v>
      </c>
      <c r="BC347" s="137" t="s">
        <v>34460</v>
      </c>
      <c r="BE347" s="20" cm="1">
        <f t="array" aca="1" ref="BE347" ca="1">ROW(INDIRECT("Formular!"&amp;G347))</f>
        <v>391</v>
      </c>
      <c r="BF347" s="20" cm="1">
        <f t="array" aca="1" ref="BF347" ca="1">COLUMN(INDIRECT("Formular!"&amp;G347))</f>
        <v>2</v>
      </c>
      <c r="BG347" s="20" t="str">
        <f t="shared" ca="1" si="6"/>
        <v>$B$391</v>
      </c>
      <c r="BH347" s="214" t="str" cm="1">
        <f t="array" aca="1" ref="BH347" ca="1">HYPERLINK("#"&amp;CELL("Adresse",INDIRECT("Formular!"&amp;G347)),"X")</f>
        <v>X</v>
      </c>
    </row>
    <row r="348" spans="1:60" x14ac:dyDescent="0.3">
      <c r="A348" s="105"/>
      <c r="B348" s="137">
        <v>346</v>
      </c>
      <c r="C348" s="141" t="s">
        <v>42012</v>
      </c>
      <c r="D348" s="109" cm="1">
        <f t="array" aca="1" ref="D348" ca="1">ROW(INDIRECT("Formular!"&amp;G348))</f>
        <v>393</v>
      </c>
      <c r="E348" s="109" cm="1">
        <f t="array" aca="1" ref="E348" ca="1">COLUMN(INDIRECT("Formular!"&amp;G348))</f>
        <v>2</v>
      </c>
      <c r="F348" s="221" t="str" cm="1">
        <f t="array" aca="1" ref="F348" ca="1">HYPERLINK("#"&amp;CELL("Address",INDIRECT("Formular!"&amp;G348)),ADDRESS(D348,E348))</f>
        <v>$B$393</v>
      </c>
      <c r="G348" s="109" t="s">
        <v>42013</v>
      </c>
      <c r="H348" s="109"/>
      <c r="I348" s="234" t="s">
        <v>42014</v>
      </c>
      <c r="J348" s="137"/>
      <c r="K348" s="137"/>
      <c r="L348" s="137"/>
      <c r="M348" s="137"/>
      <c r="N348" s="137" t="s">
        <v>41999</v>
      </c>
      <c r="O348" s="137" t="s">
        <v>42000</v>
      </c>
      <c r="P348" s="137"/>
      <c r="Q348" s="295" t="s">
        <v>41369</v>
      </c>
      <c r="R348" s="137" t="s">
        <v>34460</v>
      </c>
      <c r="S348" s="137" t="s">
        <v>34460</v>
      </c>
      <c r="T348" s="137"/>
      <c r="U348" s="137" t="s">
        <v>34460</v>
      </c>
      <c r="V348" s="137"/>
      <c r="W348" s="138" t="s">
        <v>34460</v>
      </c>
      <c r="X348" s="138" t="s">
        <v>34460</v>
      </c>
      <c r="Y348" s="137" t="s">
        <v>34460</v>
      </c>
      <c r="Z348" s="137" t="s">
        <v>34460</v>
      </c>
      <c r="AA348" s="137" t="s">
        <v>34460</v>
      </c>
      <c r="AB348" s="137" t="s">
        <v>34460</v>
      </c>
      <c r="AC348" s="137" t="s">
        <v>34460</v>
      </c>
      <c r="AD348" s="137" t="s">
        <v>34460</v>
      </c>
      <c r="AE348" s="137" t="s">
        <v>34460</v>
      </c>
      <c r="AF348" s="137" t="s">
        <v>34460</v>
      </c>
      <c r="AG348" s="137" t="s">
        <v>34460</v>
      </c>
      <c r="AH348" s="137" t="s">
        <v>34460</v>
      </c>
      <c r="AI348" s="137" t="s">
        <v>34460</v>
      </c>
      <c r="AJ348" s="137" t="s">
        <v>34460</v>
      </c>
      <c r="AK348" s="137" t="s">
        <v>34460</v>
      </c>
      <c r="AL348" s="137" t="s">
        <v>34460</v>
      </c>
      <c r="AM348" s="137" t="s">
        <v>34460</v>
      </c>
      <c r="AN348" s="137" t="s">
        <v>34460</v>
      </c>
      <c r="AO348" s="137" t="s">
        <v>34460</v>
      </c>
      <c r="AP348" s="137" t="s">
        <v>34460</v>
      </c>
      <c r="AQ348" s="137" t="s">
        <v>34460</v>
      </c>
      <c r="AR348" s="137" t="s">
        <v>34460</v>
      </c>
      <c r="AS348" s="137" t="s">
        <v>34460</v>
      </c>
      <c r="AT348" s="137" t="s">
        <v>34460</v>
      </c>
      <c r="AU348" s="137" t="s">
        <v>34460</v>
      </c>
      <c r="AV348" s="137" t="s">
        <v>34460</v>
      </c>
      <c r="AW348" s="137" t="s">
        <v>34460</v>
      </c>
      <c r="AX348" s="137" t="s">
        <v>34460</v>
      </c>
      <c r="AY348" s="137" t="s">
        <v>34460</v>
      </c>
      <c r="AZ348" s="137" t="s">
        <v>34460</v>
      </c>
      <c r="BA348" s="137" t="s">
        <v>34460</v>
      </c>
      <c r="BB348" s="137" t="s">
        <v>34460</v>
      </c>
      <c r="BC348" s="137" t="s">
        <v>34460</v>
      </c>
      <c r="BE348" s="20" cm="1">
        <f t="array" aca="1" ref="BE348" ca="1">ROW(INDIRECT("Formular!"&amp;G348))</f>
        <v>393</v>
      </c>
      <c r="BF348" s="20" cm="1">
        <f t="array" aca="1" ref="BF348" ca="1">COLUMN(INDIRECT("Formular!"&amp;G348))</f>
        <v>2</v>
      </c>
      <c r="BG348" s="20" t="str">
        <f t="shared" ca="1" si="6"/>
        <v>$B$393</v>
      </c>
      <c r="BH348" s="214" t="str" cm="1">
        <f t="array" aca="1" ref="BH348" ca="1">HYPERLINK("#"&amp;CELL("Adresse",INDIRECT("Formular!"&amp;G348)),"X")</f>
        <v>X</v>
      </c>
    </row>
    <row r="349" spans="1:60" x14ac:dyDescent="0.3">
      <c r="A349" s="105"/>
      <c r="B349" s="137">
        <v>347</v>
      </c>
      <c r="C349" s="141" t="s">
        <v>42015</v>
      </c>
      <c r="D349" s="109" cm="1">
        <f t="array" aca="1" ref="D349" ca="1">ROW(INDIRECT("Formular!"&amp;G349))</f>
        <v>393</v>
      </c>
      <c r="E349" s="109" cm="1">
        <f t="array" aca="1" ref="E349" ca="1">COLUMN(INDIRECT("Formular!"&amp;G349))</f>
        <v>4</v>
      </c>
      <c r="F349" s="221" t="str" cm="1">
        <f t="array" aca="1" ref="F349" ca="1">HYPERLINK("#"&amp;CELL("Address",INDIRECT("Formular!"&amp;G349)),ADDRESS(D349,E349))</f>
        <v>$D$393</v>
      </c>
      <c r="G349" s="109" t="s">
        <v>42016</v>
      </c>
      <c r="H349" s="109"/>
      <c r="I349" s="234" t="s">
        <v>42017</v>
      </c>
      <c r="J349" s="137"/>
      <c r="K349" s="137"/>
      <c r="L349" s="137"/>
      <c r="M349" s="137"/>
      <c r="N349" s="137" t="s">
        <v>41999</v>
      </c>
      <c r="O349" s="137" t="s">
        <v>42000</v>
      </c>
      <c r="P349" s="137"/>
      <c r="Q349" s="295" t="s">
        <v>41369</v>
      </c>
      <c r="R349" s="137" t="s">
        <v>34460</v>
      </c>
      <c r="S349" s="137" t="s">
        <v>34460</v>
      </c>
      <c r="T349" s="137"/>
      <c r="U349" s="137" t="s">
        <v>34460</v>
      </c>
      <c r="V349" s="137"/>
      <c r="W349" s="138" t="s">
        <v>34460</v>
      </c>
      <c r="X349" s="138" t="s">
        <v>34460</v>
      </c>
      <c r="Y349" s="137" t="s">
        <v>34460</v>
      </c>
      <c r="Z349" s="137" t="s">
        <v>34460</v>
      </c>
      <c r="AA349" s="137" t="s">
        <v>34460</v>
      </c>
      <c r="AB349" s="137" t="s">
        <v>34460</v>
      </c>
      <c r="AC349" s="137" t="s">
        <v>34460</v>
      </c>
      <c r="AD349" s="137" t="s">
        <v>34460</v>
      </c>
      <c r="AE349" s="137" t="s">
        <v>34460</v>
      </c>
      <c r="AF349" s="137" t="s">
        <v>34460</v>
      </c>
      <c r="AG349" s="137" t="s">
        <v>34460</v>
      </c>
      <c r="AH349" s="137" t="s">
        <v>34460</v>
      </c>
      <c r="AI349" s="137" t="s">
        <v>34460</v>
      </c>
      <c r="AJ349" s="137" t="s">
        <v>34460</v>
      </c>
      <c r="AK349" s="137" t="s">
        <v>34460</v>
      </c>
      <c r="AL349" s="137" t="s">
        <v>34460</v>
      </c>
      <c r="AM349" s="137" t="s">
        <v>34460</v>
      </c>
      <c r="AN349" s="137" t="s">
        <v>34460</v>
      </c>
      <c r="AO349" s="137" t="s">
        <v>34460</v>
      </c>
      <c r="AP349" s="137" t="s">
        <v>34460</v>
      </c>
      <c r="AQ349" s="137" t="s">
        <v>34460</v>
      </c>
      <c r="AR349" s="137" t="s">
        <v>34460</v>
      </c>
      <c r="AS349" s="137" t="s">
        <v>34460</v>
      </c>
      <c r="AT349" s="137" t="s">
        <v>34460</v>
      </c>
      <c r="AU349" s="137" t="s">
        <v>34460</v>
      </c>
      <c r="AV349" s="137" t="s">
        <v>34460</v>
      </c>
      <c r="AW349" s="137" t="s">
        <v>34460</v>
      </c>
      <c r="AX349" s="137" t="s">
        <v>34460</v>
      </c>
      <c r="AY349" s="137" t="s">
        <v>34460</v>
      </c>
      <c r="AZ349" s="137" t="s">
        <v>34460</v>
      </c>
      <c r="BA349" s="137" t="s">
        <v>34460</v>
      </c>
      <c r="BB349" s="137" t="s">
        <v>34460</v>
      </c>
      <c r="BC349" s="137" t="s">
        <v>34460</v>
      </c>
      <c r="BE349" s="20" cm="1">
        <f t="array" aca="1" ref="BE349" ca="1">ROW(INDIRECT("Formular!"&amp;G349))</f>
        <v>393</v>
      </c>
      <c r="BF349" s="20" cm="1">
        <f t="array" aca="1" ref="BF349" ca="1">COLUMN(INDIRECT("Formular!"&amp;G349))</f>
        <v>4</v>
      </c>
      <c r="BG349" s="20" t="str">
        <f t="shared" ca="1" si="6"/>
        <v>$D$393</v>
      </c>
      <c r="BH349" s="214" t="str" cm="1">
        <f t="array" aca="1" ref="BH349" ca="1">HYPERLINK("#"&amp;CELL("Adresse",INDIRECT("Formular!"&amp;G349)),"X")</f>
        <v>X</v>
      </c>
    </row>
    <row r="350" spans="1:60" x14ac:dyDescent="0.3">
      <c r="A350" s="105"/>
      <c r="B350" s="137">
        <v>348</v>
      </c>
      <c r="C350" s="141" t="s">
        <v>42018</v>
      </c>
      <c r="D350" s="109" cm="1">
        <f t="array" aca="1" ref="D350" ca="1">ROW(INDIRECT("Formular!"&amp;G350))</f>
        <v>393</v>
      </c>
      <c r="E350" s="109" cm="1">
        <f t="array" aca="1" ref="E350" ca="1">COLUMN(INDIRECT("Formular!"&amp;G350))</f>
        <v>6</v>
      </c>
      <c r="F350" s="221" t="str" cm="1">
        <f t="array" aca="1" ref="F350" ca="1">HYPERLINK("#"&amp;CELL("Address",INDIRECT("Formular!"&amp;G350)),ADDRESS(D350,E350))</f>
        <v>$F$393</v>
      </c>
      <c r="G350" s="109" t="s">
        <v>42019</v>
      </c>
      <c r="H350" s="109"/>
      <c r="I350" s="234" t="s">
        <v>42020</v>
      </c>
      <c r="J350" s="137"/>
      <c r="K350" s="137"/>
      <c r="L350" s="137"/>
      <c r="M350" s="137"/>
      <c r="N350" s="137" t="s">
        <v>41999</v>
      </c>
      <c r="O350" s="137" t="s">
        <v>42000</v>
      </c>
      <c r="P350" s="137"/>
      <c r="Q350" s="295" t="s">
        <v>41369</v>
      </c>
      <c r="R350" s="137" t="s">
        <v>34460</v>
      </c>
      <c r="S350" s="137" t="s">
        <v>34460</v>
      </c>
      <c r="T350" s="137"/>
      <c r="U350" s="137" t="s">
        <v>34460</v>
      </c>
      <c r="V350" s="137"/>
      <c r="W350" s="138" t="s">
        <v>34460</v>
      </c>
      <c r="X350" s="138" t="s">
        <v>34460</v>
      </c>
      <c r="Y350" s="137" t="s">
        <v>34460</v>
      </c>
      <c r="Z350" s="137" t="s">
        <v>34460</v>
      </c>
      <c r="AA350" s="137" t="s">
        <v>34460</v>
      </c>
      <c r="AB350" s="137" t="s">
        <v>34460</v>
      </c>
      <c r="AC350" s="137" t="s">
        <v>34460</v>
      </c>
      <c r="AD350" s="137" t="s">
        <v>34460</v>
      </c>
      <c r="AE350" s="137" t="s">
        <v>34460</v>
      </c>
      <c r="AF350" s="137" t="s">
        <v>34460</v>
      </c>
      <c r="AG350" s="137" t="s">
        <v>34460</v>
      </c>
      <c r="AH350" s="137" t="s">
        <v>34460</v>
      </c>
      <c r="AI350" s="137" t="s">
        <v>34460</v>
      </c>
      <c r="AJ350" s="137" t="s">
        <v>34460</v>
      </c>
      <c r="AK350" s="137" t="s">
        <v>34460</v>
      </c>
      <c r="AL350" s="137" t="s">
        <v>34460</v>
      </c>
      <c r="AM350" s="137" t="s">
        <v>34460</v>
      </c>
      <c r="AN350" s="137" t="s">
        <v>34460</v>
      </c>
      <c r="AO350" s="137" t="s">
        <v>34460</v>
      </c>
      <c r="AP350" s="137" t="s">
        <v>34460</v>
      </c>
      <c r="AQ350" s="137" t="s">
        <v>34460</v>
      </c>
      <c r="AR350" s="137" t="s">
        <v>34460</v>
      </c>
      <c r="AS350" s="137" t="s">
        <v>34460</v>
      </c>
      <c r="AT350" s="137" t="s">
        <v>34460</v>
      </c>
      <c r="AU350" s="137" t="s">
        <v>34460</v>
      </c>
      <c r="AV350" s="137" t="s">
        <v>34460</v>
      </c>
      <c r="AW350" s="137" t="s">
        <v>34460</v>
      </c>
      <c r="AX350" s="137" t="s">
        <v>34460</v>
      </c>
      <c r="AY350" s="137" t="s">
        <v>34460</v>
      </c>
      <c r="AZ350" s="137" t="s">
        <v>34460</v>
      </c>
      <c r="BA350" s="137" t="s">
        <v>34460</v>
      </c>
      <c r="BB350" s="137" t="s">
        <v>34460</v>
      </c>
      <c r="BC350" s="137" t="s">
        <v>34460</v>
      </c>
      <c r="BE350" s="20" cm="1">
        <f t="array" aca="1" ref="BE350" ca="1">ROW(INDIRECT("Formular!"&amp;G350))</f>
        <v>393</v>
      </c>
      <c r="BF350" s="20" cm="1">
        <f t="array" aca="1" ref="BF350" ca="1">COLUMN(INDIRECT("Formular!"&amp;G350))</f>
        <v>6</v>
      </c>
      <c r="BG350" s="20" t="str">
        <f t="shared" ca="1" si="6"/>
        <v>$F$393</v>
      </c>
      <c r="BH350" s="214" t="str" cm="1">
        <f t="array" aca="1" ref="BH350" ca="1">HYPERLINK("#"&amp;CELL("Adresse",INDIRECT("Formular!"&amp;G350)),"X")</f>
        <v>X</v>
      </c>
    </row>
    <row r="351" spans="1:60" x14ac:dyDescent="0.3">
      <c r="A351" s="105"/>
      <c r="B351" s="137">
        <v>349</v>
      </c>
      <c r="C351" s="141" t="s">
        <v>42021</v>
      </c>
      <c r="D351" s="109" cm="1">
        <f t="array" aca="1" ref="D351" ca="1">ROW(INDIRECT("Formular!"&amp;G351))</f>
        <v>393</v>
      </c>
      <c r="E351" s="109" cm="1">
        <f t="array" aca="1" ref="E351" ca="1">COLUMN(INDIRECT("Formular!"&amp;G351))</f>
        <v>8</v>
      </c>
      <c r="F351" s="221" t="str" cm="1">
        <f t="array" aca="1" ref="F351" ca="1">HYPERLINK("#"&amp;CELL("Address",INDIRECT("Formular!"&amp;G351)),ADDRESS(D351,E351))</f>
        <v>$H$393</v>
      </c>
      <c r="G351" s="109" t="s">
        <v>42022</v>
      </c>
      <c r="H351" s="109"/>
      <c r="I351" s="234" t="s">
        <v>42023</v>
      </c>
      <c r="J351" s="137"/>
      <c r="K351" s="137"/>
      <c r="L351" s="137"/>
      <c r="M351" s="137"/>
      <c r="N351" s="137" t="s">
        <v>41999</v>
      </c>
      <c r="O351" s="137" t="s">
        <v>42000</v>
      </c>
      <c r="P351" s="137"/>
      <c r="Q351" s="295" t="s">
        <v>41369</v>
      </c>
      <c r="R351" s="137" t="s">
        <v>34460</v>
      </c>
      <c r="S351" s="137" t="s">
        <v>34460</v>
      </c>
      <c r="T351" s="137"/>
      <c r="U351" s="137" t="s">
        <v>34460</v>
      </c>
      <c r="V351" s="137"/>
      <c r="W351" s="138" t="s">
        <v>34460</v>
      </c>
      <c r="X351" s="138" t="s">
        <v>34460</v>
      </c>
      <c r="Y351" s="137" t="s">
        <v>34460</v>
      </c>
      <c r="Z351" s="137" t="s">
        <v>34460</v>
      </c>
      <c r="AA351" s="137" t="s">
        <v>34460</v>
      </c>
      <c r="AB351" s="137" t="s">
        <v>34460</v>
      </c>
      <c r="AC351" s="137" t="s">
        <v>34460</v>
      </c>
      <c r="AD351" s="137" t="s">
        <v>34460</v>
      </c>
      <c r="AE351" s="137" t="s">
        <v>34460</v>
      </c>
      <c r="AF351" s="137" t="s">
        <v>34460</v>
      </c>
      <c r="AG351" s="137" t="s">
        <v>34460</v>
      </c>
      <c r="AH351" s="137" t="s">
        <v>34460</v>
      </c>
      <c r="AI351" s="137" t="s">
        <v>34460</v>
      </c>
      <c r="AJ351" s="137" t="s">
        <v>34460</v>
      </c>
      <c r="AK351" s="137" t="s">
        <v>34460</v>
      </c>
      <c r="AL351" s="137" t="s">
        <v>34460</v>
      </c>
      <c r="AM351" s="137" t="s">
        <v>34460</v>
      </c>
      <c r="AN351" s="137" t="s">
        <v>34460</v>
      </c>
      <c r="AO351" s="137" t="s">
        <v>34460</v>
      </c>
      <c r="AP351" s="137" t="s">
        <v>34460</v>
      </c>
      <c r="AQ351" s="137" t="s">
        <v>34460</v>
      </c>
      <c r="AR351" s="137" t="s">
        <v>34460</v>
      </c>
      <c r="AS351" s="137" t="s">
        <v>34460</v>
      </c>
      <c r="AT351" s="137" t="s">
        <v>34460</v>
      </c>
      <c r="AU351" s="137" t="s">
        <v>34460</v>
      </c>
      <c r="AV351" s="137" t="s">
        <v>34460</v>
      </c>
      <c r="AW351" s="137" t="s">
        <v>34460</v>
      </c>
      <c r="AX351" s="137" t="s">
        <v>34460</v>
      </c>
      <c r="AY351" s="137" t="s">
        <v>34460</v>
      </c>
      <c r="AZ351" s="137" t="s">
        <v>34460</v>
      </c>
      <c r="BA351" s="137" t="s">
        <v>34460</v>
      </c>
      <c r="BB351" s="137" t="s">
        <v>34460</v>
      </c>
      <c r="BC351" s="137" t="s">
        <v>34460</v>
      </c>
      <c r="BE351" s="20" cm="1">
        <f t="array" aca="1" ref="BE351" ca="1">ROW(INDIRECT("Formular!"&amp;G351))</f>
        <v>393</v>
      </c>
      <c r="BF351" s="20" cm="1">
        <f t="array" aca="1" ref="BF351" ca="1">COLUMN(INDIRECT("Formular!"&amp;G351))</f>
        <v>8</v>
      </c>
      <c r="BG351" s="20" t="str">
        <f t="shared" ca="1" si="6"/>
        <v>$H$393</v>
      </c>
      <c r="BH351" s="214" t="str" cm="1">
        <f t="array" aca="1" ref="BH351" ca="1">HYPERLINK("#"&amp;CELL("Adresse",INDIRECT("Formular!"&amp;G351)),"X")</f>
        <v>X</v>
      </c>
    </row>
    <row r="352" spans="1:60" x14ac:dyDescent="0.3">
      <c r="A352" s="105"/>
      <c r="B352" s="137">
        <v>350</v>
      </c>
      <c r="C352" s="141" t="s">
        <v>42024</v>
      </c>
      <c r="D352" s="109" cm="1">
        <f t="array" aca="1" ref="D352" ca="1">ROW(INDIRECT("Formular!"&amp;G352))</f>
        <v>393</v>
      </c>
      <c r="E352" s="109" cm="1">
        <f t="array" aca="1" ref="E352" ca="1">COLUMN(INDIRECT("Formular!"&amp;G352))</f>
        <v>11</v>
      </c>
      <c r="F352" s="221" t="str" cm="1">
        <f t="array" aca="1" ref="F352" ca="1">HYPERLINK("#"&amp;CELL("Address",INDIRECT("Formular!"&amp;G352)),ADDRESS(D352,E352))</f>
        <v>$K$393</v>
      </c>
      <c r="G352" s="109" t="s">
        <v>42025</v>
      </c>
      <c r="H352" s="109"/>
      <c r="I352" s="234" t="s">
        <v>42026</v>
      </c>
      <c r="J352" s="137"/>
      <c r="K352" s="137"/>
      <c r="L352" s="137"/>
      <c r="M352" s="137"/>
      <c r="N352" s="137" t="s">
        <v>41999</v>
      </c>
      <c r="O352" s="137" t="s">
        <v>42000</v>
      </c>
      <c r="P352" s="137"/>
      <c r="Q352" s="295" t="s">
        <v>41369</v>
      </c>
      <c r="R352" s="137" t="s">
        <v>34460</v>
      </c>
      <c r="S352" s="137" t="s">
        <v>34460</v>
      </c>
      <c r="T352" s="137"/>
      <c r="U352" s="137" t="s">
        <v>34460</v>
      </c>
      <c r="V352" s="137"/>
      <c r="W352" s="138" t="s">
        <v>34460</v>
      </c>
      <c r="X352" s="138" t="s">
        <v>34460</v>
      </c>
      <c r="Y352" s="137" t="s">
        <v>34460</v>
      </c>
      <c r="Z352" s="137" t="s">
        <v>34460</v>
      </c>
      <c r="AA352" s="137" t="s">
        <v>34460</v>
      </c>
      <c r="AB352" s="137" t="s">
        <v>34460</v>
      </c>
      <c r="AC352" s="137" t="s">
        <v>34460</v>
      </c>
      <c r="AD352" s="137" t="s">
        <v>34460</v>
      </c>
      <c r="AE352" s="137" t="s">
        <v>34460</v>
      </c>
      <c r="AF352" s="137" t="s">
        <v>34460</v>
      </c>
      <c r="AG352" s="137" t="s">
        <v>34460</v>
      </c>
      <c r="AH352" s="137" t="s">
        <v>34460</v>
      </c>
      <c r="AI352" s="137" t="s">
        <v>34460</v>
      </c>
      <c r="AJ352" s="137" t="s">
        <v>34460</v>
      </c>
      <c r="AK352" s="137" t="s">
        <v>34460</v>
      </c>
      <c r="AL352" s="137" t="s">
        <v>34460</v>
      </c>
      <c r="AM352" s="137" t="s">
        <v>34460</v>
      </c>
      <c r="AN352" s="137" t="s">
        <v>34460</v>
      </c>
      <c r="AO352" s="137" t="s">
        <v>34460</v>
      </c>
      <c r="AP352" s="137" t="s">
        <v>34460</v>
      </c>
      <c r="AQ352" s="137" t="s">
        <v>34460</v>
      </c>
      <c r="AR352" s="137" t="s">
        <v>34460</v>
      </c>
      <c r="AS352" s="137" t="s">
        <v>34460</v>
      </c>
      <c r="AT352" s="137" t="s">
        <v>34460</v>
      </c>
      <c r="AU352" s="137" t="s">
        <v>34460</v>
      </c>
      <c r="AV352" s="137" t="s">
        <v>34460</v>
      </c>
      <c r="AW352" s="137" t="s">
        <v>34460</v>
      </c>
      <c r="AX352" s="137" t="s">
        <v>34460</v>
      </c>
      <c r="AY352" s="137" t="s">
        <v>34460</v>
      </c>
      <c r="AZ352" s="137" t="s">
        <v>34460</v>
      </c>
      <c r="BA352" s="137" t="s">
        <v>34460</v>
      </c>
      <c r="BB352" s="137" t="s">
        <v>34460</v>
      </c>
      <c r="BC352" s="137" t="s">
        <v>34460</v>
      </c>
      <c r="BE352" s="20" cm="1">
        <f t="array" aca="1" ref="BE352" ca="1">ROW(INDIRECT("Formular!"&amp;G352))</f>
        <v>393</v>
      </c>
      <c r="BF352" s="20" cm="1">
        <f t="array" aca="1" ref="BF352" ca="1">COLUMN(INDIRECT("Formular!"&amp;G352))</f>
        <v>11</v>
      </c>
      <c r="BG352" s="20" t="str">
        <f t="shared" ca="1" si="6"/>
        <v>$K$393</v>
      </c>
      <c r="BH352" s="214" t="str" cm="1">
        <f t="array" aca="1" ref="BH352" ca="1">HYPERLINK("#"&amp;CELL("Adresse",INDIRECT("Formular!"&amp;G352)),"X")</f>
        <v>X</v>
      </c>
    </row>
    <row r="353" spans="1:60" x14ac:dyDescent="0.3">
      <c r="A353" s="105"/>
      <c r="B353" s="137">
        <v>351</v>
      </c>
      <c r="C353" s="141" t="s">
        <v>42027</v>
      </c>
      <c r="D353" s="109" cm="1">
        <f t="array" aca="1" ref="D353" ca="1">ROW(INDIRECT("Formular!"&amp;G353))</f>
        <v>393</v>
      </c>
      <c r="E353" s="109" cm="1">
        <f t="array" aca="1" ref="E353" ca="1">COLUMN(INDIRECT("Formular!"&amp;G353))</f>
        <v>14</v>
      </c>
      <c r="F353" s="221" t="str" cm="1">
        <f t="array" aca="1" ref="F353" ca="1">HYPERLINK("#"&amp;CELL("Address",INDIRECT("Formular!"&amp;G353)),ADDRESS(D353,E353))</f>
        <v>$N$393</v>
      </c>
      <c r="G353" s="109" t="s">
        <v>42028</v>
      </c>
      <c r="H353" s="109"/>
      <c r="I353" s="234" t="s">
        <v>42029</v>
      </c>
      <c r="J353" s="137"/>
      <c r="K353" s="137"/>
      <c r="L353" s="137"/>
      <c r="M353" s="137"/>
      <c r="N353" s="137" t="s">
        <v>41999</v>
      </c>
      <c r="O353" s="137" t="s">
        <v>42000</v>
      </c>
      <c r="P353" s="137"/>
      <c r="Q353" s="295" t="s">
        <v>41369</v>
      </c>
      <c r="R353" s="137" t="s">
        <v>34460</v>
      </c>
      <c r="S353" s="137" t="s">
        <v>34460</v>
      </c>
      <c r="T353" s="137"/>
      <c r="U353" s="137" t="s">
        <v>34460</v>
      </c>
      <c r="V353" s="137"/>
      <c r="W353" s="138" t="s">
        <v>34460</v>
      </c>
      <c r="X353" s="138" t="s">
        <v>34460</v>
      </c>
      <c r="Y353" s="137" t="s">
        <v>34460</v>
      </c>
      <c r="Z353" s="137" t="s">
        <v>34460</v>
      </c>
      <c r="AA353" s="137" t="s">
        <v>34460</v>
      </c>
      <c r="AB353" s="137" t="s">
        <v>34460</v>
      </c>
      <c r="AC353" s="137" t="s">
        <v>34460</v>
      </c>
      <c r="AD353" s="137" t="s">
        <v>34460</v>
      </c>
      <c r="AE353" s="137" t="s">
        <v>34460</v>
      </c>
      <c r="AF353" s="137" t="s">
        <v>34460</v>
      </c>
      <c r="AG353" s="137" t="s">
        <v>34460</v>
      </c>
      <c r="AH353" s="137" t="s">
        <v>34460</v>
      </c>
      <c r="AI353" s="137" t="s">
        <v>34460</v>
      </c>
      <c r="AJ353" s="137" t="s">
        <v>34460</v>
      </c>
      <c r="AK353" s="137" t="s">
        <v>34460</v>
      </c>
      <c r="AL353" s="137" t="s">
        <v>34460</v>
      </c>
      <c r="AM353" s="137" t="s">
        <v>34460</v>
      </c>
      <c r="AN353" s="137" t="s">
        <v>34460</v>
      </c>
      <c r="AO353" s="137" t="s">
        <v>34460</v>
      </c>
      <c r="AP353" s="137" t="s">
        <v>34460</v>
      </c>
      <c r="AQ353" s="137" t="s">
        <v>34460</v>
      </c>
      <c r="AR353" s="137" t="s">
        <v>34460</v>
      </c>
      <c r="AS353" s="137" t="s">
        <v>34460</v>
      </c>
      <c r="AT353" s="137" t="s">
        <v>34460</v>
      </c>
      <c r="AU353" s="137" t="s">
        <v>34460</v>
      </c>
      <c r="AV353" s="137" t="s">
        <v>34460</v>
      </c>
      <c r="AW353" s="137" t="s">
        <v>34460</v>
      </c>
      <c r="AX353" s="137" t="s">
        <v>34460</v>
      </c>
      <c r="AY353" s="137" t="s">
        <v>34460</v>
      </c>
      <c r="AZ353" s="137" t="s">
        <v>34460</v>
      </c>
      <c r="BA353" s="137" t="s">
        <v>34460</v>
      </c>
      <c r="BB353" s="137" t="s">
        <v>34460</v>
      </c>
      <c r="BC353" s="137" t="s">
        <v>34460</v>
      </c>
      <c r="BE353" s="20" cm="1">
        <f t="array" aca="1" ref="BE353" ca="1">ROW(INDIRECT("Formular!"&amp;G353))</f>
        <v>393</v>
      </c>
      <c r="BF353" s="20" cm="1">
        <f t="array" aca="1" ref="BF353" ca="1">COLUMN(INDIRECT("Formular!"&amp;G353))</f>
        <v>14</v>
      </c>
      <c r="BG353" s="20" t="str">
        <f t="shared" ca="1" si="6"/>
        <v>$N$393</v>
      </c>
      <c r="BH353" s="214" t="str" cm="1">
        <f t="array" aca="1" ref="BH353" ca="1">HYPERLINK("#"&amp;CELL("Adresse",INDIRECT("Formular!"&amp;G353)),"X")</f>
        <v>X</v>
      </c>
    </row>
    <row r="354" spans="1:60" x14ac:dyDescent="0.3">
      <c r="A354" s="105"/>
      <c r="B354" s="137">
        <v>352</v>
      </c>
      <c r="C354" s="141" t="s">
        <v>42030</v>
      </c>
      <c r="D354" s="109" cm="1">
        <f t="array" aca="1" ref="D354" ca="1">ROW(INDIRECT("Formular!"&amp;G354))</f>
        <v>393</v>
      </c>
      <c r="E354" s="109" cm="1">
        <f t="array" aca="1" ref="E354" ca="1">COLUMN(INDIRECT("Formular!"&amp;G354))</f>
        <v>17</v>
      </c>
      <c r="F354" s="221" t="str" cm="1">
        <f t="array" aca="1" ref="F354" ca="1">HYPERLINK("#"&amp;CELL("Address",INDIRECT("Formular!"&amp;G354)),ADDRESS(D354,E354))</f>
        <v>$Q$393</v>
      </c>
      <c r="G354" s="109" t="s">
        <v>42031</v>
      </c>
      <c r="H354" s="109"/>
      <c r="I354" s="234" t="s">
        <v>42032</v>
      </c>
      <c r="J354" s="137"/>
      <c r="K354" s="137"/>
      <c r="L354" s="137"/>
      <c r="M354" s="137"/>
      <c r="N354" s="137" t="s">
        <v>41999</v>
      </c>
      <c r="O354" s="137" t="s">
        <v>42000</v>
      </c>
      <c r="P354" s="137"/>
      <c r="Q354" s="295" t="s">
        <v>41369</v>
      </c>
      <c r="R354" s="137" t="s">
        <v>34460</v>
      </c>
      <c r="S354" s="137" t="s">
        <v>34460</v>
      </c>
      <c r="T354" s="137"/>
      <c r="U354" s="137" t="s">
        <v>34460</v>
      </c>
      <c r="V354" s="137"/>
      <c r="W354" s="138" t="s">
        <v>34460</v>
      </c>
      <c r="X354" s="138" t="s">
        <v>34460</v>
      </c>
      <c r="Y354" s="137" t="s">
        <v>34460</v>
      </c>
      <c r="Z354" s="137" t="s">
        <v>34460</v>
      </c>
      <c r="AA354" s="137" t="s">
        <v>34460</v>
      </c>
      <c r="AB354" s="137" t="s">
        <v>34460</v>
      </c>
      <c r="AC354" s="137" t="s">
        <v>34460</v>
      </c>
      <c r="AD354" s="137" t="s">
        <v>34460</v>
      </c>
      <c r="AE354" s="137" t="s">
        <v>34460</v>
      </c>
      <c r="AF354" s="137" t="s">
        <v>34460</v>
      </c>
      <c r="AG354" s="137" t="s">
        <v>34460</v>
      </c>
      <c r="AH354" s="137" t="s">
        <v>34460</v>
      </c>
      <c r="AI354" s="137" t="s">
        <v>34460</v>
      </c>
      <c r="AJ354" s="137" t="s">
        <v>34460</v>
      </c>
      <c r="AK354" s="137" t="s">
        <v>34460</v>
      </c>
      <c r="AL354" s="137" t="s">
        <v>34460</v>
      </c>
      <c r="AM354" s="137" t="s">
        <v>34460</v>
      </c>
      <c r="AN354" s="137" t="s">
        <v>34460</v>
      </c>
      <c r="AO354" s="137" t="s">
        <v>34460</v>
      </c>
      <c r="AP354" s="137" t="s">
        <v>34460</v>
      </c>
      <c r="AQ354" s="137" t="s">
        <v>34460</v>
      </c>
      <c r="AR354" s="137" t="s">
        <v>34460</v>
      </c>
      <c r="AS354" s="137" t="s">
        <v>34460</v>
      </c>
      <c r="AT354" s="137" t="s">
        <v>34460</v>
      </c>
      <c r="AU354" s="137" t="s">
        <v>34460</v>
      </c>
      <c r="AV354" s="137" t="s">
        <v>34460</v>
      </c>
      <c r="AW354" s="137" t="s">
        <v>34460</v>
      </c>
      <c r="AX354" s="137" t="s">
        <v>34460</v>
      </c>
      <c r="AY354" s="137" t="s">
        <v>34460</v>
      </c>
      <c r="AZ354" s="137" t="s">
        <v>34460</v>
      </c>
      <c r="BA354" s="137" t="s">
        <v>34460</v>
      </c>
      <c r="BB354" s="137" t="s">
        <v>34460</v>
      </c>
      <c r="BC354" s="137" t="s">
        <v>34460</v>
      </c>
      <c r="BE354" s="20" cm="1">
        <f t="array" aca="1" ref="BE354" ca="1">ROW(INDIRECT("Formular!"&amp;G354))</f>
        <v>393</v>
      </c>
      <c r="BF354" s="20" cm="1">
        <f t="array" aca="1" ref="BF354" ca="1">COLUMN(INDIRECT("Formular!"&amp;G354))</f>
        <v>17</v>
      </c>
      <c r="BG354" s="20" t="str">
        <f t="shared" ca="1" si="6"/>
        <v>$Q$393</v>
      </c>
      <c r="BH354" s="214" t="str" cm="1">
        <f t="array" aca="1" ref="BH354" ca="1">HYPERLINK("#"&amp;CELL("Adresse",INDIRECT("Formular!"&amp;G354)),"X")</f>
        <v>X</v>
      </c>
    </row>
    <row r="355" spans="1:60" x14ac:dyDescent="0.3">
      <c r="A355" s="105"/>
      <c r="B355" s="137">
        <v>353</v>
      </c>
      <c r="C355" s="177" t="s">
        <v>42033</v>
      </c>
      <c r="D355" s="109" cm="1">
        <f t="array" aca="1" ref="D355" ca="1">ROW(INDIRECT("Formular!"&amp;G355))</f>
        <v>395</v>
      </c>
      <c r="E355" s="109" cm="1">
        <f t="array" aca="1" ref="E355" ca="1">COLUMN(INDIRECT("Formular!"&amp;G355))</f>
        <v>3</v>
      </c>
      <c r="F355" s="221" t="str" cm="1">
        <f t="array" aca="1" ref="F355" ca="1">HYPERLINK("#"&amp;CELL("Address",INDIRECT("Formular!"&amp;G355)),ADDRESS(D355,E355))</f>
        <v>$C$395</v>
      </c>
      <c r="G355" s="109" t="s">
        <v>34255</v>
      </c>
      <c r="H355" s="109"/>
      <c r="I355" s="235" t="s">
        <v>42034</v>
      </c>
      <c r="J355" s="144" t="s">
        <v>42035</v>
      </c>
      <c r="K355" s="144"/>
      <c r="L355" s="144"/>
      <c r="M355" s="144"/>
      <c r="N355" s="137" t="s">
        <v>41999</v>
      </c>
      <c r="O355" s="137" t="s">
        <v>42000</v>
      </c>
      <c r="P355" s="137" t="s">
        <v>42036</v>
      </c>
      <c r="Q355" s="295" t="s">
        <v>41369</v>
      </c>
      <c r="R355" s="137" t="s">
        <v>34460</v>
      </c>
      <c r="S355" s="137" t="s">
        <v>34460</v>
      </c>
      <c r="T355" s="137"/>
      <c r="U355" s="137" t="s">
        <v>34460</v>
      </c>
      <c r="V355" s="137"/>
      <c r="W355" s="138" t="s">
        <v>34460</v>
      </c>
      <c r="X355" s="142" t="s">
        <v>34460</v>
      </c>
      <c r="Y355" s="137" t="s">
        <v>34460</v>
      </c>
      <c r="Z355" s="137" t="s">
        <v>34460</v>
      </c>
      <c r="AA355" s="137" t="s">
        <v>34460</v>
      </c>
      <c r="AB355" s="137" t="s">
        <v>34460</v>
      </c>
      <c r="AC355" s="137" t="s">
        <v>34460</v>
      </c>
      <c r="AD355" s="137" t="s">
        <v>34460</v>
      </c>
      <c r="AE355" s="137" t="s">
        <v>34460</v>
      </c>
      <c r="AF355" s="137" t="s">
        <v>34460</v>
      </c>
      <c r="AG355" s="137" t="s">
        <v>34460</v>
      </c>
      <c r="AH355" s="137" t="s">
        <v>34460</v>
      </c>
      <c r="AI355" s="137" t="s">
        <v>34460</v>
      </c>
      <c r="AJ355" s="137" t="s">
        <v>34460</v>
      </c>
      <c r="AK355" s="137" t="s">
        <v>34460</v>
      </c>
      <c r="AL355" s="137" t="s">
        <v>34460</v>
      </c>
      <c r="AM355" s="137" t="s">
        <v>34460</v>
      </c>
      <c r="AN355" s="137" t="s">
        <v>34460</v>
      </c>
      <c r="AO355" s="137" t="s">
        <v>34460</v>
      </c>
      <c r="AP355" s="137" t="s">
        <v>34460</v>
      </c>
      <c r="AQ355" s="137" t="s">
        <v>34460</v>
      </c>
      <c r="AR355" s="137" t="s">
        <v>34460</v>
      </c>
      <c r="AS355" s="137" t="s">
        <v>34460</v>
      </c>
      <c r="AT355" s="137" t="s">
        <v>34460</v>
      </c>
      <c r="AU355" s="137" t="s">
        <v>34460</v>
      </c>
      <c r="AV355" s="137" t="s">
        <v>34460</v>
      </c>
      <c r="AW355" s="137" t="s">
        <v>34460</v>
      </c>
      <c r="AX355" s="137" t="s">
        <v>34460</v>
      </c>
      <c r="AY355" s="137" t="s">
        <v>34460</v>
      </c>
      <c r="AZ355" s="137" t="s">
        <v>34460</v>
      </c>
      <c r="BA355" s="137" t="s">
        <v>34460</v>
      </c>
      <c r="BB355" s="137" t="s">
        <v>34460</v>
      </c>
      <c r="BC355" s="137" t="s">
        <v>34460</v>
      </c>
      <c r="BE355" s="20" cm="1">
        <f t="array" aca="1" ref="BE355" ca="1">ROW(INDIRECT("Formular!"&amp;G355))</f>
        <v>395</v>
      </c>
      <c r="BF355" s="20" cm="1">
        <f t="array" aca="1" ref="BF355" ca="1">COLUMN(INDIRECT("Formular!"&amp;G355))</f>
        <v>3</v>
      </c>
      <c r="BG355" s="20" t="str">
        <f t="shared" ca="1" si="6"/>
        <v>$C$395</v>
      </c>
      <c r="BH355" s="214" t="str" cm="1">
        <f t="array" aca="1" ref="BH355" ca="1">HYPERLINK("#"&amp;CELL("Adresse",INDIRECT("Formular!"&amp;G355)),"X")</f>
        <v>X</v>
      </c>
    </row>
    <row r="356" spans="1:60" x14ac:dyDescent="0.3">
      <c r="A356" s="105"/>
      <c r="B356" s="137">
        <v>354</v>
      </c>
      <c r="C356" s="309" t="s">
        <v>45894</v>
      </c>
      <c r="D356" s="109" cm="1">
        <f t="array" aca="1" ref="D356" ca="1">ROW(INDIRECT("Formular!"&amp;G356))</f>
        <v>397</v>
      </c>
      <c r="E356" s="109" cm="1">
        <f t="array" aca="1" ref="E356" ca="1">COLUMN(INDIRECT("Formular!"&amp;G356))</f>
        <v>5</v>
      </c>
      <c r="F356" s="221" t="str" cm="1">
        <f t="array" aca="1" ref="F356" ca="1">HYPERLINK("#"&amp;CELL("Address",INDIRECT("Formular!"&amp;G356)),ADDRESS(D356,E356))</f>
        <v>$E$397</v>
      </c>
      <c r="G356" s="109" t="s">
        <v>45896</v>
      </c>
      <c r="H356" s="109"/>
      <c r="I356" s="235"/>
      <c r="J356" s="144"/>
      <c r="K356" s="144"/>
      <c r="L356" s="144"/>
      <c r="M356" s="144"/>
      <c r="N356" s="137" t="s">
        <v>41999</v>
      </c>
      <c r="O356" s="137" t="s">
        <v>42000</v>
      </c>
      <c r="P356" s="137" t="s">
        <v>45897</v>
      </c>
      <c r="Q356" s="295" t="s">
        <v>41369</v>
      </c>
      <c r="R356" s="137" t="s">
        <v>34460</v>
      </c>
      <c r="S356" s="137" t="s">
        <v>34460</v>
      </c>
      <c r="T356" s="137"/>
      <c r="U356" s="137" t="s">
        <v>34460</v>
      </c>
      <c r="V356" s="137"/>
      <c r="W356" s="138" t="s">
        <v>34460</v>
      </c>
      <c r="X356" s="142" t="s">
        <v>34460</v>
      </c>
      <c r="Y356" s="137" t="s">
        <v>34460</v>
      </c>
      <c r="Z356" s="137" t="s">
        <v>34460</v>
      </c>
      <c r="AA356" s="137" t="s">
        <v>34460</v>
      </c>
      <c r="AB356" s="137" t="s">
        <v>34460</v>
      </c>
      <c r="AC356" s="137" t="s">
        <v>34460</v>
      </c>
      <c r="AD356" s="137" t="s">
        <v>34460</v>
      </c>
      <c r="AE356" s="137" t="s">
        <v>34460</v>
      </c>
      <c r="AF356" s="137" t="s">
        <v>34460</v>
      </c>
      <c r="AG356" s="137" t="s">
        <v>34460</v>
      </c>
      <c r="AH356" s="137" t="s">
        <v>34460</v>
      </c>
      <c r="AI356" s="137" t="s">
        <v>34460</v>
      </c>
      <c r="AJ356" s="137" t="s">
        <v>34460</v>
      </c>
      <c r="AK356" s="137" t="s">
        <v>34460</v>
      </c>
      <c r="AL356" s="137" t="s">
        <v>34460</v>
      </c>
      <c r="AM356" s="137" t="s">
        <v>34460</v>
      </c>
      <c r="AN356" s="137" t="s">
        <v>34460</v>
      </c>
      <c r="AO356" s="137" t="s">
        <v>34460</v>
      </c>
      <c r="AP356" s="137" t="s">
        <v>34460</v>
      </c>
      <c r="AQ356" s="137" t="s">
        <v>34460</v>
      </c>
      <c r="AR356" s="137" t="s">
        <v>34460</v>
      </c>
      <c r="AS356" s="137" t="s">
        <v>34460</v>
      </c>
      <c r="AT356" s="137" t="s">
        <v>34460</v>
      </c>
      <c r="AU356" s="137" t="s">
        <v>34460</v>
      </c>
      <c r="AV356" s="137" t="s">
        <v>34460</v>
      </c>
      <c r="AW356" s="137" t="s">
        <v>34460</v>
      </c>
      <c r="AX356" s="137" t="s">
        <v>34460</v>
      </c>
      <c r="AY356" s="137" t="s">
        <v>34460</v>
      </c>
      <c r="AZ356" s="137" t="s">
        <v>34460</v>
      </c>
      <c r="BA356" s="137" t="s">
        <v>34460</v>
      </c>
      <c r="BB356" s="137" t="s">
        <v>34460</v>
      </c>
      <c r="BC356" s="137" t="s">
        <v>34460</v>
      </c>
      <c r="BE356" s="20" cm="1">
        <f t="array" aca="1" ref="BE356" ca="1">ROW(INDIRECT("Formular!"&amp;G356))</f>
        <v>397</v>
      </c>
      <c r="BF356" s="20" cm="1">
        <f t="array" aca="1" ref="BF356" ca="1">COLUMN(INDIRECT("Formular!"&amp;G356))</f>
        <v>5</v>
      </c>
      <c r="BG356" s="20" t="str">
        <f t="shared" ca="1" si="6"/>
        <v>$E$397</v>
      </c>
      <c r="BH356" s="214" t="str" cm="1">
        <f t="array" aca="1" ref="BH356" ca="1">HYPERLINK("#"&amp;CELL("Adresse",INDIRECT("Formular!"&amp;G356)),"X")</f>
        <v>X</v>
      </c>
    </row>
    <row r="357" spans="1:60" x14ac:dyDescent="0.3">
      <c r="A357" s="105"/>
      <c r="B357" s="137">
        <v>355</v>
      </c>
      <c r="C357" s="137" t="s">
        <v>42037</v>
      </c>
      <c r="D357" s="109" cm="1">
        <f t="array" aca="1" ref="D357" ca="1">ROW(INDIRECT("Formular!"&amp;G357))</f>
        <v>400</v>
      </c>
      <c r="E357" s="109" cm="1">
        <f t="array" aca="1" ref="E357" ca="1">COLUMN(INDIRECT("Formular!"&amp;G357))</f>
        <v>6</v>
      </c>
      <c r="F357" s="221" t="str" cm="1">
        <f t="array" aca="1" ref="F357" ca="1">HYPERLINK("#"&amp;CELL("Address",INDIRECT("Formular!"&amp;G357)),ADDRESS(D357,E357))</f>
        <v>$F$400</v>
      </c>
      <c r="G357" s="109" t="s">
        <v>34261</v>
      </c>
      <c r="H357" s="109"/>
      <c r="I357" s="234" t="s">
        <v>42038</v>
      </c>
      <c r="J357" s="137" t="s">
        <v>42039</v>
      </c>
      <c r="K357" s="137"/>
      <c r="L357" s="137"/>
      <c r="M357" s="137"/>
      <c r="N357" s="137" t="s">
        <v>41999</v>
      </c>
      <c r="O357" s="137" t="s">
        <v>42000</v>
      </c>
      <c r="P357" s="137" t="s">
        <v>42040</v>
      </c>
      <c r="Q357" s="295" t="s">
        <v>41369</v>
      </c>
      <c r="R357" s="137" t="s">
        <v>34460</v>
      </c>
      <c r="S357" s="137" t="s">
        <v>34460</v>
      </c>
      <c r="T357" s="137"/>
      <c r="U357" s="137" t="s">
        <v>34460</v>
      </c>
      <c r="V357" s="137"/>
      <c r="W357" s="138" t="s">
        <v>34460</v>
      </c>
      <c r="X357" s="138" t="s">
        <v>34460</v>
      </c>
      <c r="Y357" s="137" t="s">
        <v>34460</v>
      </c>
      <c r="Z357" s="137" t="s">
        <v>34460</v>
      </c>
      <c r="AA357" s="137" t="s">
        <v>34460</v>
      </c>
      <c r="AB357" s="137" t="s">
        <v>34460</v>
      </c>
      <c r="AC357" s="137" t="s">
        <v>34460</v>
      </c>
      <c r="AD357" s="137" t="s">
        <v>34460</v>
      </c>
      <c r="AE357" s="137" t="s">
        <v>34460</v>
      </c>
      <c r="AF357" s="137" t="s">
        <v>34460</v>
      </c>
      <c r="AG357" s="137" t="s">
        <v>34460</v>
      </c>
      <c r="AH357" s="137" t="s">
        <v>34460</v>
      </c>
      <c r="AI357" s="137" t="s">
        <v>34460</v>
      </c>
      <c r="AJ357" s="137" t="s">
        <v>34460</v>
      </c>
      <c r="AK357" s="137" t="s">
        <v>34460</v>
      </c>
      <c r="AL357" s="137" t="s">
        <v>34460</v>
      </c>
      <c r="AM357" s="137" t="s">
        <v>34460</v>
      </c>
      <c r="AN357" s="137" t="s">
        <v>34460</v>
      </c>
      <c r="AO357" s="137" t="s">
        <v>34460</v>
      </c>
      <c r="AP357" s="137" t="s">
        <v>34460</v>
      </c>
      <c r="AQ357" s="137" t="s">
        <v>34460</v>
      </c>
      <c r="AR357" s="137" t="s">
        <v>34460</v>
      </c>
      <c r="AS357" s="137" t="s">
        <v>34460</v>
      </c>
      <c r="AT357" s="137" t="s">
        <v>34460</v>
      </c>
      <c r="AU357" s="137" t="s">
        <v>34460</v>
      </c>
      <c r="AV357" s="137" t="s">
        <v>34460</v>
      </c>
      <c r="AW357" s="137" t="s">
        <v>34460</v>
      </c>
      <c r="AX357" s="137" t="s">
        <v>34460</v>
      </c>
      <c r="AY357" s="137" t="s">
        <v>34460</v>
      </c>
      <c r="AZ357" s="137" t="s">
        <v>34460</v>
      </c>
      <c r="BA357" s="137" t="s">
        <v>34460</v>
      </c>
      <c r="BB357" s="137" t="s">
        <v>34460</v>
      </c>
      <c r="BC357" s="137"/>
      <c r="BE357" s="20" cm="1">
        <f t="array" aca="1" ref="BE357" ca="1">ROW(INDIRECT("Formular!"&amp;G357))</f>
        <v>400</v>
      </c>
      <c r="BF357" s="20" cm="1">
        <f t="array" aca="1" ref="BF357" ca="1">COLUMN(INDIRECT("Formular!"&amp;G357))</f>
        <v>6</v>
      </c>
      <c r="BG357" s="20" t="str">
        <f t="shared" ca="1" si="6"/>
        <v>$F$400</v>
      </c>
      <c r="BH357" s="214" t="str" cm="1">
        <f t="array" aca="1" ref="BH357" ca="1">HYPERLINK("#"&amp;CELL("Adresse",INDIRECT("Formular!"&amp;G357)),"X")</f>
        <v>X</v>
      </c>
    </row>
    <row r="358" spans="1:60" x14ac:dyDescent="0.3">
      <c r="A358" s="105"/>
      <c r="B358" s="137">
        <v>356</v>
      </c>
      <c r="C358" s="137" t="s">
        <v>42041</v>
      </c>
      <c r="D358" s="109" cm="1">
        <f t="array" aca="1" ref="D358" ca="1">ROW(INDIRECT("Formular!"&amp;G358))</f>
        <v>400</v>
      </c>
      <c r="E358" s="109" cm="1">
        <f t="array" aca="1" ref="E358" ca="1">COLUMN(INDIRECT("Formular!"&amp;G358))</f>
        <v>16</v>
      </c>
      <c r="F358" s="221" t="str" cm="1">
        <f t="array" aca="1" ref="F358" ca="1">HYPERLINK("#"&amp;CELL("Address",INDIRECT("Formular!"&amp;G358)),ADDRESS(D358,E358))</f>
        <v>$P$400</v>
      </c>
      <c r="G358" s="109" t="s">
        <v>34262</v>
      </c>
      <c r="H358" s="109"/>
      <c r="I358" s="234" t="s">
        <v>42042</v>
      </c>
      <c r="J358" s="137" t="s">
        <v>42043</v>
      </c>
      <c r="K358" s="137"/>
      <c r="L358" s="137"/>
      <c r="M358" s="137"/>
      <c r="N358" s="137" t="s">
        <v>41999</v>
      </c>
      <c r="O358" s="137" t="s">
        <v>42000</v>
      </c>
      <c r="P358" s="137" t="s">
        <v>42044</v>
      </c>
      <c r="Q358" s="295" t="s">
        <v>41369</v>
      </c>
      <c r="R358" s="137" t="s">
        <v>34460</v>
      </c>
      <c r="S358" s="137" t="s">
        <v>34460</v>
      </c>
      <c r="T358" s="137"/>
      <c r="U358" s="137" t="s">
        <v>34460</v>
      </c>
      <c r="V358" s="137"/>
      <c r="W358" s="138" t="s">
        <v>34460</v>
      </c>
      <c r="X358" s="138" t="s">
        <v>34460</v>
      </c>
      <c r="Y358" s="137" t="s">
        <v>34460</v>
      </c>
      <c r="Z358" s="137" t="s">
        <v>34460</v>
      </c>
      <c r="AA358" s="137" t="s">
        <v>34460</v>
      </c>
      <c r="AB358" s="137" t="s">
        <v>34460</v>
      </c>
      <c r="AC358" s="137" t="s">
        <v>34460</v>
      </c>
      <c r="AD358" s="137" t="s">
        <v>34460</v>
      </c>
      <c r="AE358" s="137" t="s">
        <v>34460</v>
      </c>
      <c r="AF358" s="137" t="s">
        <v>34460</v>
      </c>
      <c r="AG358" s="137" t="s">
        <v>34460</v>
      </c>
      <c r="AH358" s="137" t="s">
        <v>34460</v>
      </c>
      <c r="AI358" s="137" t="s">
        <v>34460</v>
      </c>
      <c r="AJ358" s="137" t="s">
        <v>34460</v>
      </c>
      <c r="AK358" s="137" t="s">
        <v>34460</v>
      </c>
      <c r="AL358" s="137" t="s">
        <v>34460</v>
      </c>
      <c r="AM358" s="137" t="s">
        <v>34460</v>
      </c>
      <c r="AN358" s="137" t="s">
        <v>34460</v>
      </c>
      <c r="AO358" s="137" t="s">
        <v>34460</v>
      </c>
      <c r="AP358" s="137" t="s">
        <v>34460</v>
      </c>
      <c r="AQ358" s="137" t="s">
        <v>34460</v>
      </c>
      <c r="AR358" s="137" t="s">
        <v>34460</v>
      </c>
      <c r="AS358" s="137" t="s">
        <v>34460</v>
      </c>
      <c r="AT358" s="137" t="s">
        <v>34460</v>
      </c>
      <c r="AU358" s="137" t="s">
        <v>34460</v>
      </c>
      <c r="AV358" s="137" t="s">
        <v>34460</v>
      </c>
      <c r="AW358" s="137" t="s">
        <v>34460</v>
      </c>
      <c r="AX358" s="137" t="s">
        <v>34460</v>
      </c>
      <c r="AY358" s="137" t="s">
        <v>34460</v>
      </c>
      <c r="AZ358" s="137" t="s">
        <v>34460</v>
      </c>
      <c r="BA358" s="137" t="s">
        <v>34460</v>
      </c>
      <c r="BB358" s="137" t="s">
        <v>34460</v>
      </c>
      <c r="BC358" s="137"/>
      <c r="BE358" s="20" cm="1">
        <f t="array" aca="1" ref="BE358" ca="1">ROW(INDIRECT("Formular!"&amp;G358))</f>
        <v>400</v>
      </c>
      <c r="BF358" s="20" cm="1">
        <f t="array" aca="1" ref="BF358" ca="1">COLUMN(INDIRECT("Formular!"&amp;G358))</f>
        <v>16</v>
      </c>
      <c r="BG358" s="20" t="str">
        <f t="shared" ca="1" si="6"/>
        <v>$P$400</v>
      </c>
      <c r="BH358" s="214" t="str" cm="1">
        <f t="array" aca="1" ref="BH358" ca="1">HYPERLINK("#"&amp;CELL("Adresse",INDIRECT("Formular!"&amp;G358)),"X")</f>
        <v>X</v>
      </c>
    </row>
    <row r="359" spans="1:60" x14ac:dyDescent="0.3">
      <c r="A359" s="105"/>
      <c r="B359" s="137">
        <v>357</v>
      </c>
      <c r="C359" s="143" t="s">
        <v>42045</v>
      </c>
      <c r="D359" s="109" cm="1">
        <f t="array" aca="1" ref="D359" ca="1">ROW(INDIRECT("Formular!"&amp;G359))</f>
        <v>402</v>
      </c>
      <c r="E359" s="109" cm="1">
        <f t="array" aca="1" ref="E359" ca="1">COLUMN(INDIRECT("Formular!"&amp;G359))</f>
        <v>6</v>
      </c>
      <c r="F359" s="221" t="str" cm="1">
        <f t="array" aca="1" ref="F359" ca="1">HYPERLINK("#"&amp;CELL("Address",INDIRECT("Formular!"&amp;G359)),ADDRESS(D359,E359))</f>
        <v>$F$402</v>
      </c>
      <c r="G359" s="109" t="s">
        <v>34272</v>
      </c>
      <c r="H359" s="109"/>
      <c r="I359" s="235" t="s">
        <v>42046</v>
      </c>
      <c r="J359" s="137" t="s">
        <v>42047</v>
      </c>
      <c r="K359" s="137"/>
      <c r="L359" s="137"/>
      <c r="M359" s="137"/>
      <c r="N359" s="137" t="s">
        <v>41999</v>
      </c>
      <c r="O359" s="137" t="s">
        <v>42000</v>
      </c>
      <c r="P359" s="137" t="s">
        <v>42048</v>
      </c>
      <c r="Q359" s="295" t="s">
        <v>41369</v>
      </c>
      <c r="R359" s="137" t="s">
        <v>34460</v>
      </c>
      <c r="S359" s="137" t="s">
        <v>34460</v>
      </c>
      <c r="T359" s="137"/>
      <c r="U359" s="137" t="s">
        <v>34460</v>
      </c>
      <c r="V359" s="137"/>
      <c r="W359" s="138" t="s">
        <v>34460</v>
      </c>
      <c r="X359" s="138" t="s">
        <v>34460</v>
      </c>
      <c r="Y359" s="137"/>
      <c r="Z359" s="137" t="s">
        <v>34460</v>
      </c>
      <c r="AA359" s="137"/>
      <c r="AB359" s="137"/>
      <c r="AC359" s="137" t="s">
        <v>34460</v>
      </c>
      <c r="AD359" s="137" t="s">
        <v>34460</v>
      </c>
      <c r="AE359" s="137"/>
      <c r="AF359" s="137"/>
      <c r="AG359" s="137"/>
      <c r="AH359" s="137"/>
      <c r="AI359" s="137"/>
      <c r="AJ359" s="137"/>
      <c r="AK359" s="137"/>
      <c r="AL359" s="137"/>
      <c r="AM359" s="137" t="s">
        <v>34460</v>
      </c>
      <c r="AN359" s="137"/>
      <c r="AO359" s="137"/>
      <c r="AP359" s="137"/>
      <c r="AQ359" s="137"/>
      <c r="AR359" s="137"/>
      <c r="AS359" s="137" t="s">
        <v>34460</v>
      </c>
      <c r="AT359" s="137"/>
      <c r="AU359" s="137" t="s">
        <v>34460</v>
      </c>
      <c r="AV359" s="137"/>
      <c r="AW359" s="137"/>
      <c r="AX359" s="137"/>
      <c r="AY359" s="137" t="s">
        <v>34460</v>
      </c>
      <c r="AZ359" s="137"/>
      <c r="BA359" s="137" t="s">
        <v>34460</v>
      </c>
      <c r="BB359" s="137" t="s">
        <v>34460</v>
      </c>
      <c r="BC359" s="137" t="s">
        <v>34460</v>
      </c>
      <c r="BE359" s="20" cm="1">
        <f t="array" aca="1" ref="BE359" ca="1">ROW(INDIRECT("Formular!"&amp;G359))</f>
        <v>402</v>
      </c>
      <c r="BF359" s="20" cm="1">
        <f t="array" aca="1" ref="BF359" ca="1">COLUMN(INDIRECT("Formular!"&amp;G359))</f>
        <v>6</v>
      </c>
      <c r="BG359" s="20" t="str">
        <f t="shared" ca="1" si="6"/>
        <v>$F$402</v>
      </c>
      <c r="BH359" s="214" t="str" cm="1">
        <f t="array" aca="1" ref="BH359" ca="1">HYPERLINK("#"&amp;CELL("Adresse",INDIRECT("Formular!"&amp;G359)),"X")</f>
        <v>X</v>
      </c>
    </row>
    <row r="360" spans="1:60" x14ac:dyDescent="0.3">
      <c r="A360" s="105"/>
      <c r="B360" s="137">
        <v>358</v>
      </c>
      <c r="C360" s="137" t="s">
        <v>42049</v>
      </c>
      <c r="D360" s="109" cm="1">
        <f t="array" aca="1" ref="D360" ca="1">ROW(INDIRECT("Formular!"&amp;G360))</f>
        <v>402</v>
      </c>
      <c r="E360" s="109" cm="1">
        <f t="array" aca="1" ref="E360" ca="1">COLUMN(INDIRECT("Formular!"&amp;G360))</f>
        <v>16</v>
      </c>
      <c r="F360" s="221" t="str" cm="1">
        <f t="array" aca="1" ref="F360" ca="1">HYPERLINK("#"&amp;CELL("Address",INDIRECT("Formular!"&amp;G360)),ADDRESS(D360,E360))</f>
        <v>$P$402</v>
      </c>
      <c r="G360" s="109" t="s">
        <v>34268</v>
      </c>
      <c r="H360" s="109"/>
      <c r="I360" s="235" t="s">
        <v>42050</v>
      </c>
      <c r="J360" s="137" t="s">
        <v>42051</v>
      </c>
      <c r="K360" s="137"/>
      <c r="L360" s="137"/>
      <c r="M360" s="137"/>
      <c r="N360" s="137" t="s">
        <v>41999</v>
      </c>
      <c r="O360" s="137" t="s">
        <v>42000</v>
      </c>
      <c r="P360" s="137" t="s">
        <v>41929</v>
      </c>
      <c r="Q360" s="295" t="s">
        <v>41369</v>
      </c>
      <c r="R360" s="137" t="s">
        <v>34460</v>
      </c>
      <c r="S360" s="137" t="s">
        <v>34460</v>
      </c>
      <c r="T360" s="137"/>
      <c r="U360" s="137" t="s">
        <v>34460</v>
      </c>
      <c r="V360" s="137"/>
      <c r="W360" s="138" t="s">
        <v>34460</v>
      </c>
      <c r="X360" s="138" t="s">
        <v>34460</v>
      </c>
      <c r="Y360" s="137" t="s">
        <v>34460</v>
      </c>
      <c r="Z360" s="137" t="s">
        <v>34460</v>
      </c>
      <c r="AA360" s="137" t="s">
        <v>34460</v>
      </c>
      <c r="AB360" s="137" t="s">
        <v>34460</v>
      </c>
      <c r="AC360" s="137" t="s">
        <v>34460</v>
      </c>
      <c r="AD360" s="137" t="s">
        <v>34460</v>
      </c>
      <c r="AE360" s="137" t="s">
        <v>34460</v>
      </c>
      <c r="AF360" s="137" t="s">
        <v>34460</v>
      </c>
      <c r="AG360" s="137" t="s">
        <v>34460</v>
      </c>
      <c r="AH360" s="137" t="s">
        <v>34460</v>
      </c>
      <c r="AI360" s="137" t="s">
        <v>34460</v>
      </c>
      <c r="AJ360" s="137" t="s">
        <v>34460</v>
      </c>
      <c r="AK360" s="137" t="s">
        <v>34460</v>
      </c>
      <c r="AL360" s="137" t="s">
        <v>34460</v>
      </c>
      <c r="AM360" s="137" t="s">
        <v>34460</v>
      </c>
      <c r="AN360" s="137" t="s">
        <v>34460</v>
      </c>
      <c r="AO360" s="137" t="s">
        <v>34460</v>
      </c>
      <c r="AP360" s="137" t="s">
        <v>34460</v>
      </c>
      <c r="AQ360" s="137" t="s">
        <v>34460</v>
      </c>
      <c r="AR360" s="137" t="s">
        <v>34460</v>
      </c>
      <c r="AS360" s="137" t="s">
        <v>34460</v>
      </c>
      <c r="AT360" s="137" t="s">
        <v>34460</v>
      </c>
      <c r="AU360" s="137" t="s">
        <v>34460</v>
      </c>
      <c r="AV360" s="137" t="s">
        <v>34460</v>
      </c>
      <c r="AW360" s="137" t="s">
        <v>34460</v>
      </c>
      <c r="AX360" s="137" t="s">
        <v>34460</v>
      </c>
      <c r="AY360" s="137" t="s">
        <v>34460</v>
      </c>
      <c r="AZ360" s="137" t="s">
        <v>34460</v>
      </c>
      <c r="BA360" s="137" t="s">
        <v>34460</v>
      </c>
      <c r="BB360" s="137" t="s">
        <v>34460</v>
      </c>
      <c r="BC360" s="137"/>
      <c r="BE360" s="20" cm="1">
        <f t="array" aca="1" ref="BE360" ca="1">ROW(INDIRECT("Formular!"&amp;G360))</f>
        <v>402</v>
      </c>
      <c r="BF360" s="20" cm="1">
        <f t="array" aca="1" ref="BF360" ca="1">COLUMN(INDIRECT("Formular!"&amp;G360))</f>
        <v>16</v>
      </c>
      <c r="BG360" s="20" t="str">
        <f t="shared" ca="1" si="6"/>
        <v>$P$402</v>
      </c>
      <c r="BH360" s="214" t="str" cm="1">
        <f t="array" aca="1" ref="BH360" ca="1">HYPERLINK("#"&amp;CELL("Adresse",INDIRECT("Formular!"&amp;G360)),"X")</f>
        <v>X</v>
      </c>
    </row>
    <row r="361" spans="1:60" ht="14.4" customHeight="1" x14ac:dyDescent="0.3">
      <c r="A361" s="105"/>
      <c r="B361" s="137">
        <v>359</v>
      </c>
      <c r="C361" s="144" t="s">
        <v>42052</v>
      </c>
      <c r="D361" s="109" cm="1">
        <f t="array" aca="1" ref="D361" ca="1">ROW(INDIRECT("Formular!"&amp;G361))</f>
        <v>404</v>
      </c>
      <c r="E361" s="109" cm="1">
        <f t="array" aca="1" ref="E361" ca="1">COLUMN(INDIRECT("Formular!"&amp;G361))</f>
        <v>6</v>
      </c>
      <c r="F361" s="221" t="str" cm="1">
        <f t="array" aca="1" ref="F361" ca="1">HYPERLINK("#"&amp;CELL("Address",INDIRECT("Formular!"&amp;G361)),ADDRESS(D361,E361))</f>
        <v>$F$404</v>
      </c>
      <c r="G361" s="109" t="s">
        <v>42053</v>
      </c>
      <c r="H361" s="109"/>
      <c r="I361" s="235" t="s">
        <v>42054</v>
      </c>
      <c r="J361" s="137"/>
      <c r="K361" s="137"/>
      <c r="L361" s="137"/>
      <c r="M361" s="137"/>
      <c r="N361" s="137" t="s">
        <v>41999</v>
      </c>
      <c r="O361" s="137"/>
      <c r="P361" s="137"/>
      <c r="Q361" s="295" t="s">
        <v>41369</v>
      </c>
      <c r="R361" s="137"/>
      <c r="S361" s="137" t="s">
        <v>34460</v>
      </c>
      <c r="T361" s="137"/>
      <c r="U361" s="137"/>
      <c r="V361" s="137"/>
      <c r="W361" s="138" t="s">
        <v>34460</v>
      </c>
      <c r="X361" s="138"/>
      <c r="Y361" s="137"/>
      <c r="Z361" s="137" t="s">
        <v>34460</v>
      </c>
      <c r="AA361" s="137"/>
      <c r="AB361" s="137"/>
      <c r="AC361" s="137" t="s">
        <v>34460</v>
      </c>
      <c r="AD361" s="137" t="s">
        <v>34460</v>
      </c>
      <c r="AE361" s="137"/>
      <c r="AF361" s="137"/>
      <c r="AG361" s="137"/>
      <c r="AH361" s="137"/>
      <c r="AI361" s="137"/>
      <c r="AJ361" s="137"/>
      <c r="AK361" s="137"/>
      <c r="AL361" s="137"/>
      <c r="AM361" s="137" t="s">
        <v>34460</v>
      </c>
      <c r="AN361" s="137"/>
      <c r="AO361" s="137"/>
      <c r="AP361" s="137"/>
      <c r="AQ361" s="137"/>
      <c r="AR361" s="137"/>
      <c r="AS361" s="137" t="s">
        <v>34460</v>
      </c>
      <c r="AT361" s="137"/>
      <c r="AU361" s="137" t="s">
        <v>34460</v>
      </c>
      <c r="AV361" s="137"/>
      <c r="AW361" s="137"/>
      <c r="AX361" s="137"/>
      <c r="AY361" s="137" t="s">
        <v>34460</v>
      </c>
      <c r="AZ361" s="137"/>
      <c r="BA361" s="137"/>
      <c r="BB361" s="137" t="s">
        <v>34460</v>
      </c>
      <c r="BC361" s="137"/>
      <c r="BE361" s="20" cm="1">
        <f t="array" aca="1" ref="BE361" ca="1">ROW(INDIRECT("Formular!"&amp;G361))</f>
        <v>404</v>
      </c>
      <c r="BF361" s="20" cm="1">
        <f t="array" aca="1" ref="BF361" ca="1">COLUMN(INDIRECT("Formular!"&amp;G361))</f>
        <v>6</v>
      </c>
      <c r="BG361" s="20" t="str">
        <f t="shared" ca="1" si="6"/>
        <v>$F$404</v>
      </c>
      <c r="BH361" s="214" t="str" cm="1">
        <f t="array" aca="1" ref="BH361" ca="1">HYPERLINK("#"&amp;CELL("Adresse",INDIRECT("Formular!"&amp;G361)),"X")</f>
        <v>X</v>
      </c>
    </row>
    <row r="362" spans="1:60" ht="14.4" customHeight="1" x14ac:dyDescent="0.3">
      <c r="A362" s="105"/>
      <c r="B362" s="137">
        <v>360</v>
      </c>
      <c r="C362" s="144" t="s">
        <v>42055</v>
      </c>
      <c r="D362" s="109" cm="1">
        <f t="array" aca="1" ref="D362" ca="1">ROW(INDIRECT("Formular!"&amp;G362))</f>
        <v>404</v>
      </c>
      <c r="E362" s="109" cm="1">
        <f t="array" aca="1" ref="E362" ca="1">COLUMN(INDIRECT("Formular!"&amp;G362))</f>
        <v>16</v>
      </c>
      <c r="F362" s="221" t="str" cm="1">
        <f t="array" aca="1" ref="F362" ca="1">HYPERLINK("#"&amp;CELL("Address",INDIRECT("Formular!"&amp;G362)),ADDRESS(D362,E362))</f>
        <v>$P$404</v>
      </c>
      <c r="G362" s="109" t="s">
        <v>42056</v>
      </c>
      <c r="H362" s="109"/>
      <c r="I362" s="109"/>
      <c r="J362" s="137"/>
      <c r="K362" s="137"/>
      <c r="L362" s="137"/>
      <c r="M362" s="137"/>
      <c r="N362" s="137" t="s">
        <v>41999</v>
      </c>
      <c r="O362" s="137"/>
      <c r="P362" s="137"/>
      <c r="Q362" s="295" t="s">
        <v>41369</v>
      </c>
      <c r="R362" s="137"/>
      <c r="S362" s="137" t="s">
        <v>34460</v>
      </c>
      <c r="T362" s="137"/>
      <c r="U362" s="137"/>
      <c r="V362" s="137"/>
      <c r="W362" s="138" t="s">
        <v>34460</v>
      </c>
      <c r="X362" s="138"/>
      <c r="Y362" s="137"/>
      <c r="Z362" s="137" t="s">
        <v>34460</v>
      </c>
      <c r="AA362" s="137"/>
      <c r="AB362" s="137"/>
      <c r="AC362" s="137" t="s">
        <v>34460</v>
      </c>
      <c r="AD362" s="137" t="s">
        <v>34460</v>
      </c>
      <c r="AE362" s="137"/>
      <c r="AF362" s="137"/>
      <c r="AG362" s="137"/>
      <c r="AH362" s="137"/>
      <c r="AI362" s="137"/>
      <c r="AJ362" s="137"/>
      <c r="AK362" s="137"/>
      <c r="AL362" s="137"/>
      <c r="AM362" s="137" t="s">
        <v>34460</v>
      </c>
      <c r="AN362" s="137"/>
      <c r="AO362" s="137"/>
      <c r="AP362" s="137"/>
      <c r="AQ362" s="137"/>
      <c r="AR362" s="137"/>
      <c r="AS362" s="137" t="s">
        <v>34460</v>
      </c>
      <c r="AT362" s="137"/>
      <c r="AU362" s="137" t="s">
        <v>34460</v>
      </c>
      <c r="AV362" s="137"/>
      <c r="AW362" s="137"/>
      <c r="AX362" s="137"/>
      <c r="AY362" s="137" t="s">
        <v>34460</v>
      </c>
      <c r="AZ362" s="137"/>
      <c r="BA362" s="137"/>
      <c r="BB362" s="137" t="s">
        <v>34460</v>
      </c>
      <c r="BC362" s="137"/>
      <c r="BE362" s="20" cm="1">
        <f t="array" aca="1" ref="BE362" ca="1">ROW(INDIRECT("Formular!"&amp;G362))</f>
        <v>404</v>
      </c>
      <c r="BF362" s="20" cm="1">
        <f t="array" aca="1" ref="BF362" ca="1">COLUMN(INDIRECT("Formular!"&amp;G362))</f>
        <v>16</v>
      </c>
      <c r="BG362" s="20" t="str">
        <f t="shared" ca="1" si="6"/>
        <v>$P$404</v>
      </c>
      <c r="BH362" s="214" t="str" cm="1">
        <f t="array" aca="1" ref="BH362" ca="1">HYPERLINK("#"&amp;CELL("Adresse",INDIRECT("Formular!"&amp;G362)),"X")</f>
        <v>X</v>
      </c>
    </row>
    <row r="363" spans="1:60" x14ac:dyDescent="0.3">
      <c r="A363" s="105"/>
      <c r="B363" s="137">
        <v>361</v>
      </c>
      <c r="C363" s="144" t="s">
        <v>42057</v>
      </c>
      <c r="D363" s="109" cm="1">
        <f t="array" aca="1" ref="D363" ca="1">ROW(INDIRECT("Formular!"&amp;G363))</f>
        <v>406</v>
      </c>
      <c r="E363" s="109" cm="1">
        <f t="array" aca="1" ref="E363" ca="1">COLUMN(INDIRECT("Formular!"&amp;G363))</f>
        <v>6</v>
      </c>
      <c r="F363" s="221" t="str" cm="1">
        <f t="array" aca="1" ref="F363" ca="1">HYPERLINK("#"&amp;CELL("Address",INDIRECT("Formular!"&amp;G363)),ADDRESS(D363,E363))</f>
        <v>$F$406</v>
      </c>
      <c r="G363" s="109" t="s">
        <v>248</v>
      </c>
      <c r="H363" s="109"/>
      <c r="I363" s="235" t="s">
        <v>42058</v>
      </c>
      <c r="J363" s="137" t="s">
        <v>42059</v>
      </c>
      <c r="K363" s="137"/>
      <c r="L363" s="137"/>
      <c r="M363" s="137"/>
      <c r="N363" s="137" t="s">
        <v>41999</v>
      </c>
      <c r="O363" s="137" t="s">
        <v>42000</v>
      </c>
      <c r="P363" s="137" t="s">
        <v>41942</v>
      </c>
      <c r="Q363" s="295" t="s">
        <v>41369</v>
      </c>
      <c r="R363" s="137" t="s">
        <v>34460</v>
      </c>
      <c r="S363" s="137" t="s">
        <v>34460</v>
      </c>
      <c r="T363" s="137"/>
      <c r="U363" s="137"/>
      <c r="V363" s="137"/>
      <c r="W363" s="138" t="s">
        <v>34460</v>
      </c>
      <c r="X363" s="138" t="s">
        <v>34460</v>
      </c>
      <c r="Y363" s="137"/>
      <c r="Z363" s="137" t="s">
        <v>34460</v>
      </c>
      <c r="AA363" s="137"/>
      <c r="AB363" s="137"/>
      <c r="AC363" s="137" t="s">
        <v>34460</v>
      </c>
      <c r="AD363" s="137" t="s">
        <v>34460</v>
      </c>
      <c r="AE363" s="137"/>
      <c r="AF363" s="137"/>
      <c r="AG363" s="137"/>
      <c r="AH363" s="137"/>
      <c r="AI363" s="137"/>
      <c r="AJ363" s="137"/>
      <c r="AK363" s="137"/>
      <c r="AL363" s="137"/>
      <c r="AM363" s="137" t="s">
        <v>34460</v>
      </c>
      <c r="AN363" s="137"/>
      <c r="AO363" s="137"/>
      <c r="AP363" s="137"/>
      <c r="AQ363" s="137"/>
      <c r="AR363" s="137"/>
      <c r="AS363" s="137" t="s">
        <v>34460</v>
      </c>
      <c r="AT363" s="137"/>
      <c r="AU363" s="137" t="s">
        <v>34460</v>
      </c>
      <c r="AV363" s="137"/>
      <c r="AW363" s="137"/>
      <c r="AX363" s="137"/>
      <c r="AY363" s="137" t="s">
        <v>34460</v>
      </c>
      <c r="AZ363" s="137"/>
      <c r="BA363" s="137" t="s">
        <v>34460</v>
      </c>
      <c r="BB363" s="137" t="s">
        <v>34460</v>
      </c>
      <c r="BC363" s="137" t="s">
        <v>34460</v>
      </c>
      <c r="BE363" s="20" cm="1">
        <f t="array" aca="1" ref="BE363" ca="1">ROW(INDIRECT("Formular!"&amp;G363))</f>
        <v>406</v>
      </c>
      <c r="BF363" s="20" cm="1">
        <f t="array" aca="1" ref="BF363" ca="1">COLUMN(INDIRECT("Formular!"&amp;G363))</f>
        <v>6</v>
      </c>
      <c r="BG363" s="20" t="str">
        <f t="shared" ca="1" si="6"/>
        <v>$F$406</v>
      </c>
      <c r="BH363" s="214" t="str" cm="1">
        <f t="array" aca="1" ref="BH363" ca="1">HYPERLINK("#"&amp;CELL("Adresse",INDIRECT("Formular!"&amp;G363)),"X")</f>
        <v>X</v>
      </c>
    </row>
    <row r="364" spans="1:60" x14ac:dyDescent="0.3">
      <c r="A364" s="105"/>
      <c r="B364" s="137">
        <v>362</v>
      </c>
      <c r="C364" s="144" t="s">
        <v>42060</v>
      </c>
      <c r="D364" s="109" cm="1">
        <f t="array" aca="1" ref="D364" ca="1">ROW(INDIRECT("Formular!"&amp;G364))</f>
        <v>406</v>
      </c>
      <c r="E364" s="109" cm="1">
        <f t="array" aca="1" ref="E364" ca="1">COLUMN(INDIRECT("Formular!"&amp;G364))</f>
        <v>16</v>
      </c>
      <c r="F364" s="221" t="str" cm="1">
        <f t="array" aca="1" ref="F364" ca="1">HYPERLINK("#"&amp;CELL("Address",INDIRECT("Formular!"&amp;G364)),ADDRESS(D364,E364))</f>
        <v>$P$406</v>
      </c>
      <c r="G364" s="109" t="s">
        <v>34270</v>
      </c>
      <c r="H364" s="109"/>
      <c r="I364" s="235" t="s">
        <v>42061</v>
      </c>
      <c r="J364" s="137" t="s">
        <v>42062</v>
      </c>
      <c r="K364" s="137"/>
      <c r="L364" s="137"/>
      <c r="M364" s="137"/>
      <c r="N364" s="137" t="s">
        <v>41999</v>
      </c>
      <c r="O364" s="137" t="s">
        <v>42000</v>
      </c>
      <c r="P364" s="137"/>
      <c r="Q364" s="295" t="s">
        <v>41369</v>
      </c>
      <c r="R364" s="137" t="s">
        <v>34460</v>
      </c>
      <c r="S364" s="137" t="s">
        <v>34460</v>
      </c>
      <c r="T364" s="137"/>
      <c r="U364" s="137"/>
      <c r="V364" s="137"/>
      <c r="W364" s="138" t="s">
        <v>34460</v>
      </c>
      <c r="X364" s="138" t="s">
        <v>34460</v>
      </c>
      <c r="Y364" s="137"/>
      <c r="Z364" s="137" t="s">
        <v>34460</v>
      </c>
      <c r="AA364" s="137"/>
      <c r="AB364" s="137"/>
      <c r="AC364" s="137" t="s">
        <v>34460</v>
      </c>
      <c r="AD364" s="137" t="s">
        <v>34460</v>
      </c>
      <c r="AE364" s="137"/>
      <c r="AF364" s="137"/>
      <c r="AG364" s="137"/>
      <c r="AH364" s="137"/>
      <c r="AI364" s="137"/>
      <c r="AJ364" s="137"/>
      <c r="AK364" s="137"/>
      <c r="AL364" s="137"/>
      <c r="AM364" s="137"/>
      <c r="AN364" s="137"/>
      <c r="AO364" s="137"/>
      <c r="AP364" s="137"/>
      <c r="AQ364" s="137"/>
      <c r="AR364" s="137"/>
      <c r="AS364" s="137" t="s">
        <v>34460</v>
      </c>
      <c r="AT364" s="137"/>
      <c r="AU364" s="137" t="s">
        <v>34460</v>
      </c>
      <c r="AV364" s="137"/>
      <c r="AW364" s="137"/>
      <c r="AX364" s="137"/>
      <c r="AY364" s="137" t="s">
        <v>34460</v>
      </c>
      <c r="AZ364" s="137"/>
      <c r="BA364" s="137" t="s">
        <v>34460</v>
      </c>
      <c r="BB364" s="137" t="s">
        <v>34460</v>
      </c>
      <c r="BC364" s="137" t="s">
        <v>34460</v>
      </c>
      <c r="BE364" s="20" cm="1">
        <f t="array" aca="1" ref="BE364" ca="1">ROW(INDIRECT("Formular!"&amp;G364))</f>
        <v>406</v>
      </c>
      <c r="BF364" s="20" cm="1">
        <f t="array" aca="1" ref="BF364" ca="1">COLUMN(INDIRECT("Formular!"&amp;G364))</f>
        <v>16</v>
      </c>
      <c r="BG364" s="20" t="str">
        <f t="shared" ca="1" si="6"/>
        <v>$P$406</v>
      </c>
      <c r="BH364" s="214" t="str" cm="1">
        <f t="array" aca="1" ref="BH364" ca="1">HYPERLINK("#"&amp;CELL("Adresse",INDIRECT("Formular!"&amp;G364)),"X")</f>
        <v>X</v>
      </c>
    </row>
    <row r="365" spans="1:60" x14ac:dyDescent="0.3">
      <c r="A365" s="105"/>
      <c r="B365" s="137">
        <v>363</v>
      </c>
      <c r="C365" s="143" t="s">
        <v>42063</v>
      </c>
      <c r="D365" s="109" cm="1">
        <f t="array" aca="1" ref="D365" ca="1">ROW(INDIRECT("Formular!"&amp;G365))</f>
        <v>408</v>
      </c>
      <c r="E365" s="109" cm="1">
        <f t="array" aca="1" ref="E365" ca="1">COLUMN(INDIRECT("Formular!"&amp;G365))</f>
        <v>6</v>
      </c>
      <c r="F365" s="221" t="str" cm="1">
        <f t="array" aca="1" ref="F365" ca="1">HYPERLINK("#"&amp;CELL("Address",INDIRECT("Formular!"&amp;G365)),ADDRESS(D365,E365))</f>
        <v>$F$408</v>
      </c>
      <c r="G365" s="109" t="s">
        <v>42064</v>
      </c>
      <c r="H365" s="109"/>
      <c r="I365" s="235" t="s">
        <v>42065</v>
      </c>
      <c r="J365" s="137" t="s">
        <v>42066</v>
      </c>
      <c r="K365" s="137"/>
      <c r="L365" s="137"/>
      <c r="M365" s="137"/>
      <c r="N365" s="137" t="s">
        <v>41999</v>
      </c>
      <c r="O365" s="137" t="s">
        <v>42000</v>
      </c>
      <c r="P365" s="137" t="s">
        <v>42067</v>
      </c>
      <c r="Q365" s="295" t="s">
        <v>41369</v>
      </c>
      <c r="R365" s="137" t="s">
        <v>34460</v>
      </c>
      <c r="S365" s="137" t="s">
        <v>34460</v>
      </c>
      <c r="T365" s="137"/>
      <c r="U365" s="137" t="s">
        <v>34460</v>
      </c>
      <c r="V365" s="137"/>
      <c r="W365" s="138" t="s">
        <v>34460</v>
      </c>
      <c r="X365" s="138" t="s">
        <v>34460</v>
      </c>
      <c r="Y365" s="137"/>
      <c r="Z365" s="137" t="s">
        <v>34460</v>
      </c>
      <c r="AA365" s="137"/>
      <c r="AB365" s="137"/>
      <c r="AC365" s="137" t="s">
        <v>34460</v>
      </c>
      <c r="AD365" s="137" t="s">
        <v>34460</v>
      </c>
      <c r="AE365" s="137"/>
      <c r="AF365" s="137"/>
      <c r="AG365" s="137"/>
      <c r="AH365" s="137"/>
      <c r="AI365" s="137"/>
      <c r="AJ365" s="137"/>
      <c r="AK365" s="137"/>
      <c r="AL365" s="137"/>
      <c r="AM365" s="137" t="s">
        <v>34460</v>
      </c>
      <c r="AN365" s="137"/>
      <c r="AO365" s="137"/>
      <c r="AP365" s="137"/>
      <c r="AQ365" s="137"/>
      <c r="AR365" s="137"/>
      <c r="AS365" s="137" t="s">
        <v>34460</v>
      </c>
      <c r="AT365" s="137"/>
      <c r="AU365" s="137" t="s">
        <v>34460</v>
      </c>
      <c r="AV365" s="137"/>
      <c r="AW365" s="137"/>
      <c r="AX365" s="137"/>
      <c r="AY365" s="137" t="s">
        <v>34460</v>
      </c>
      <c r="AZ365" s="137"/>
      <c r="BA365" s="137" t="s">
        <v>34460</v>
      </c>
      <c r="BB365" s="137" t="s">
        <v>34460</v>
      </c>
      <c r="BC365" s="137"/>
      <c r="BE365" s="20" cm="1">
        <f t="array" aca="1" ref="BE365" ca="1">ROW(INDIRECT("Formular!"&amp;G365))</f>
        <v>408</v>
      </c>
      <c r="BF365" s="20" cm="1">
        <f t="array" aca="1" ref="BF365" ca="1">COLUMN(INDIRECT("Formular!"&amp;G365))</f>
        <v>6</v>
      </c>
      <c r="BG365" s="20" t="str">
        <f t="shared" ca="1" si="6"/>
        <v>$F$408</v>
      </c>
      <c r="BH365" s="214" t="str" cm="1">
        <f t="array" aca="1" ref="BH365" ca="1">HYPERLINK("#"&amp;CELL("Adresse",INDIRECT("Formular!"&amp;G365)),"X")</f>
        <v>X</v>
      </c>
    </row>
    <row r="366" spans="1:60" x14ac:dyDescent="0.3">
      <c r="A366" s="105"/>
      <c r="B366" s="137">
        <v>364</v>
      </c>
      <c r="C366" s="143" t="s">
        <v>42068</v>
      </c>
      <c r="D366" s="109" cm="1">
        <f t="array" aca="1" ref="D366" ca="1">ROW(INDIRECT("Formular!"&amp;G366))</f>
        <v>408</v>
      </c>
      <c r="E366" s="109" cm="1">
        <f t="array" aca="1" ref="E366" ca="1">COLUMN(INDIRECT("Formular!"&amp;G366))</f>
        <v>16</v>
      </c>
      <c r="F366" s="221" t="str" cm="1">
        <f t="array" aca="1" ref="F366" ca="1">HYPERLINK("#"&amp;CELL("Address",INDIRECT("Formular!"&amp;G366)),ADDRESS(D366,E366))</f>
        <v>$P$408</v>
      </c>
      <c r="G366" s="109" t="s">
        <v>42069</v>
      </c>
      <c r="H366" s="109"/>
      <c r="I366" s="109"/>
      <c r="J366" s="137" t="s">
        <v>42070</v>
      </c>
      <c r="K366" s="137"/>
      <c r="L366" s="137"/>
      <c r="M366" s="137"/>
      <c r="N366" s="137" t="s">
        <v>41999</v>
      </c>
      <c r="O366" s="137" t="s">
        <v>42000</v>
      </c>
      <c r="P366" s="137" t="s">
        <v>42071</v>
      </c>
      <c r="Q366" s="295" t="s">
        <v>41369</v>
      </c>
      <c r="R366" s="137" t="s">
        <v>34460</v>
      </c>
      <c r="S366" s="137" t="s">
        <v>34460</v>
      </c>
      <c r="T366" s="137"/>
      <c r="U366" s="137" t="s">
        <v>34460</v>
      </c>
      <c r="V366" s="137"/>
      <c r="W366" s="138" t="s">
        <v>34460</v>
      </c>
      <c r="X366" s="138" t="s">
        <v>34460</v>
      </c>
      <c r="Y366" s="137"/>
      <c r="Z366" s="137" t="s">
        <v>34460</v>
      </c>
      <c r="AA366" s="137"/>
      <c r="AB366" s="137"/>
      <c r="AC366" s="137" t="s">
        <v>34460</v>
      </c>
      <c r="AD366" s="137" t="s">
        <v>34460</v>
      </c>
      <c r="AE366" s="137"/>
      <c r="AF366" s="137"/>
      <c r="AG366" s="137"/>
      <c r="AH366" s="137"/>
      <c r="AI366" s="137"/>
      <c r="AJ366" s="137"/>
      <c r="AK366" s="137"/>
      <c r="AL366" s="137"/>
      <c r="AM366" s="137" t="s">
        <v>34460</v>
      </c>
      <c r="AN366" s="137"/>
      <c r="AO366" s="137"/>
      <c r="AP366" s="137"/>
      <c r="AQ366" s="137"/>
      <c r="AR366" s="137"/>
      <c r="AS366" s="137" t="s">
        <v>34460</v>
      </c>
      <c r="AT366" s="137"/>
      <c r="AU366" s="137" t="s">
        <v>34460</v>
      </c>
      <c r="AV366" s="137"/>
      <c r="AW366" s="137"/>
      <c r="AX366" s="137"/>
      <c r="AY366" s="137" t="s">
        <v>34460</v>
      </c>
      <c r="AZ366" s="137"/>
      <c r="BA366" s="137" t="s">
        <v>34460</v>
      </c>
      <c r="BB366" s="137" t="s">
        <v>34460</v>
      </c>
      <c r="BC366" s="137"/>
      <c r="BE366" s="20" cm="1">
        <f t="array" aca="1" ref="BE366" ca="1">ROW(INDIRECT("Formular!"&amp;G366))</f>
        <v>408</v>
      </c>
      <c r="BF366" s="20" cm="1">
        <f t="array" aca="1" ref="BF366" ca="1">COLUMN(INDIRECT("Formular!"&amp;G366))</f>
        <v>16</v>
      </c>
      <c r="BG366" s="20" t="str">
        <f t="shared" ca="1" si="6"/>
        <v>$P$408</v>
      </c>
      <c r="BH366" s="214" t="str" cm="1">
        <f t="array" aca="1" ref="BH366" ca="1">HYPERLINK("#"&amp;CELL("Adresse",INDIRECT("Formular!"&amp;G366)),"X")</f>
        <v>X</v>
      </c>
    </row>
    <row r="367" spans="1:60" x14ac:dyDescent="0.3">
      <c r="A367" s="105"/>
      <c r="B367" s="137">
        <v>365</v>
      </c>
      <c r="C367" s="137" t="s">
        <v>42072</v>
      </c>
      <c r="D367" s="109" cm="1">
        <f t="array" aca="1" ref="D367" ca="1">ROW(INDIRECT("Formular!"&amp;G367))</f>
        <v>410</v>
      </c>
      <c r="E367" s="109" cm="1">
        <f t="array" aca="1" ref="E367" ca="1">COLUMN(INDIRECT("Formular!"&amp;G367))</f>
        <v>6</v>
      </c>
      <c r="F367" s="221" t="str" cm="1">
        <f t="array" aca="1" ref="F367" ca="1">HYPERLINK("#"&amp;CELL("Address",INDIRECT("Formular!"&amp;G367)),ADDRESS(D367,E367))</f>
        <v>$F$410</v>
      </c>
      <c r="G367" s="109" t="s">
        <v>42073</v>
      </c>
      <c r="H367" s="109"/>
      <c r="I367" s="109"/>
      <c r="J367" s="137" t="s">
        <v>42074</v>
      </c>
      <c r="K367" s="137"/>
      <c r="L367" s="137"/>
      <c r="M367" s="137"/>
      <c r="N367" s="137" t="s">
        <v>41999</v>
      </c>
      <c r="O367" s="137" t="s">
        <v>42000</v>
      </c>
      <c r="P367" s="137" t="s">
        <v>42075</v>
      </c>
      <c r="Q367" s="295" t="s">
        <v>41369</v>
      </c>
      <c r="R367" s="137" t="s">
        <v>34460</v>
      </c>
      <c r="S367" s="137" t="s">
        <v>34460</v>
      </c>
      <c r="T367" s="137"/>
      <c r="U367" s="137" t="s">
        <v>34460</v>
      </c>
      <c r="V367" s="137"/>
      <c r="W367" s="138" t="s">
        <v>34460</v>
      </c>
      <c r="X367" s="138" t="s">
        <v>34460</v>
      </c>
      <c r="Y367" s="137" t="s">
        <v>34460</v>
      </c>
      <c r="Z367" s="137" t="s">
        <v>34460</v>
      </c>
      <c r="AA367" s="137" t="s">
        <v>34460</v>
      </c>
      <c r="AB367" s="137" t="s">
        <v>34460</v>
      </c>
      <c r="AC367" s="137" t="s">
        <v>34460</v>
      </c>
      <c r="AD367" s="137" t="s">
        <v>34460</v>
      </c>
      <c r="AE367" s="137" t="s">
        <v>34460</v>
      </c>
      <c r="AF367" s="137" t="s">
        <v>34460</v>
      </c>
      <c r="AG367" s="137" t="s">
        <v>34460</v>
      </c>
      <c r="AH367" s="137" t="s">
        <v>34460</v>
      </c>
      <c r="AI367" s="137" t="s">
        <v>34460</v>
      </c>
      <c r="AJ367" s="137" t="s">
        <v>34460</v>
      </c>
      <c r="AK367" s="137" t="s">
        <v>34460</v>
      </c>
      <c r="AL367" s="137" t="s">
        <v>34460</v>
      </c>
      <c r="AM367" s="137" t="s">
        <v>34460</v>
      </c>
      <c r="AN367" s="137" t="s">
        <v>34460</v>
      </c>
      <c r="AO367" s="137" t="s">
        <v>34460</v>
      </c>
      <c r="AP367" s="137" t="s">
        <v>34460</v>
      </c>
      <c r="AQ367" s="137" t="s">
        <v>34460</v>
      </c>
      <c r="AR367" s="137" t="s">
        <v>34460</v>
      </c>
      <c r="AS367" s="137" t="s">
        <v>34460</v>
      </c>
      <c r="AT367" s="137" t="s">
        <v>34460</v>
      </c>
      <c r="AU367" s="137" t="s">
        <v>34460</v>
      </c>
      <c r="AV367" s="137" t="s">
        <v>34460</v>
      </c>
      <c r="AW367" s="137" t="s">
        <v>34460</v>
      </c>
      <c r="AX367" s="137" t="s">
        <v>34460</v>
      </c>
      <c r="AY367" s="137" t="s">
        <v>34460</v>
      </c>
      <c r="AZ367" s="137" t="s">
        <v>34460</v>
      </c>
      <c r="BA367" s="137" t="s">
        <v>34460</v>
      </c>
      <c r="BB367" s="137" t="s">
        <v>34460</v>
      </c>
      <c r="BC367" s="137"/>
      <c r="BE367" s="20" cm="1">
        <f t="array" aca="1" ref="BE367" ca="1">ROW(INDIRECT("Formular!"&amp;G367))</f>
        <v>410</v>
      </c>
      <c r="BF367" s="20" cm="1">
        <f t="array" aca="1" ref="BF367" ca="1">COLUMN(INDIRECT("Formular!"&amp;G367))</f>
        <v>6</v>
      </c>
      <c r="BG367" s="20" t="str">
        <f t="shared" ref="BG367:BG398" ca="1" si="7">ADDRESS(BE367,BF367)</f>
        <v>$F$410</v>
      </c>
      <c r="BH367" s="214" t="str" cm="1">
        <f t="array" aca="1" ref="BH367" ca="1">HYPERLINK("#"&amp;CELL("Adresse",INDIRECT("Formular!"&amp;G367)),"X")</f>
        <v>X</v>
      </c>
    </row>
    <row r="368" spans="1:60" x14ac:dyDescent="0.3">
      <c r="A368" s="105"/>
      <c r="B368" s="137">
        <v>366</v>
      </c>
      <c r="C368" s="137"/>
      <c r="D368" s="109" cm="1">
        <f t="array" aca="1" ref="D368" ca="1">ROW(INDIRECT("Formular!"&amp;G368))</f>
        <v>410</v>
      </c>
      <c r="E368" s="109" cm="1">
        <f t="array" aca="1" ref="E368" ca="1">COLUMN(INDIRECT("Formular!"&amp;G368))</f>
        <v>16</v>
      </c>
      <c r="F368" s="221" t="str" cm="1">
        <f t="array" aca="1" ref="F368" ca="1">HYPERLINK("#"&amp;CELL("Address",INDIRECT("Formular!"&amp;G368)),ADDRESS(D368,E368))</f>
        <v>$P$410</v>
      </c>
      <c r="G368" s="109" t="s">
        <v>42076</v>
      </c>
      <c r="H368" s="109"/>
      <c r="I368" s="109"/>
      <c r="J368" s="137" t="s">
        <v>42077</v>
      </c>
      <c r="K368" s="137"/>
      <c r="L368" s="137"/>
      <c r="M368" s="137"/>
      <c r="N368" s="137" t="s">
        <v>41999</v>
      </c>
      <c r="O368" s="137" t="s">
        <v>42000</v>
      </c>
      <c r="P368" s="137"/>
      <c r="Q368" s="295" t="s">
        <v>41369</v>
      </c>
      <c r="R368" s="137" t="s">
        <v>34460</v>
      </c>
      <c r="S368" s="137" t="s">
        <v>34460</v>
      </c>
      <c r="T368" s="137"/>
      <c r="U368" s="137" t="s">
        <v>34460</v>
      </c>
      <c r="V368" s="137"/>
      <c r="W368" s="138" t="s">
        <v>34460</v>
      </c>
      <c r="X368" s="138" t="s">
        <v>34460</v>
      </c>
      <c r="Y368" s="137" t="s">
        <v>34460</v>
      </c>
      <c r="Z368" s="137" t="s">
        <v>34460</v>
      </c>
      <c r="AA368" s="137" t="s">
        <v>34460</v>
      </c>
      <c r="AB368" s="137" t="s">
        <v>34460</v>
      </c>
      <c r="AC368" s="137" t="s">
        <v>34460</v>
      </c>
      <c r="AD368" s="137" t="s">
        <v>34460</v>
      </c>
      <c r="AE368" s="137" t="s">
        <v>34460</v>
      </c>
      <c r="AF368" s="137" t="s">
        <v>34460</v>
      </c>
      <c r="AG368" s="137" t="s">
        <v>34460</v>
      </c>
      <c r="AH368" s="137" t="s">
        <v>34460</v>
      </c>
      <c r="AI368" s="137" t="s">
        <v>34460</v>
      </c>
      <c r="AJ368" s="137" t="s">
        <v>34460</v>
      </c>
      <c r="AK368" s="137" t="s">
        <v>34460</v>
      </c>
      <c r="AL368" s="137" t="s">
        <v>34460</v>
      </c>
      <c r="AM368" s="137" t="s">
        <v>34460</v>
      </c>
      <c r="AN368" s="137" t="s">
        <v>34460</v>
      </c>
      <c r="AO368" s="137" t="s">
        <v>34460</v>
      </c>
      <c r="AP368" s="137" t="s">
        <v>34460</v>
      </c>
      <c r="AQ368" s="137" t="s">
        <v>34460</v>
      </c>
      <c r="AR368" s="137" t="s">
        <v>34460</v>
      </c>
      <c r="AS368" s="137" t="s">
        <v>34460</v>
      </c>
      <c r="AT368" s="137" t="s">
        <v>34460</v>
      </c>
      <c r="AU368" s="137" t="s">
        <v>34460</v>
      </c>
      <c r="AV368" s="137" t="s">
        <v>34460</v>
      </c>
      <c r="AW368" s="137" t="s">
        <v>34460</v>
      </c>
      <c r="AX368" s="137" t="s">
        <v>34460</v>
      </c>
      <c r="AY368" s="137" t="s">
        <v>34460</v>
      </c>
      <c r="AZ368" s="137" t="s">
        <v>34460</v>
      </c>
      <c r="BA368" s="137" t="s">
        <v>34460</v>
      </c>
      <c r="BB368" s="137" t="s">
        <v>34460</v>
      </c>
      <c r="BC368" s="137"/>
      <c r="BE368" s="20" cm="1">
        <f t="array" aca="1" ref="BE368" ca="1">ROW(INDIRECT("Formular!"&amp;G368))</f>
        <v>410</v>
      </c>
      <c r="BF368" s="20" cm="1">
        <f t="array" aca="1" ref="BF368" ca="1">COLUMN(INDIRECT("Formular!"&amp;G368))</f>
        <v>16</v>
      </c>
      <c r="BG368" s="20" t="str">
        <f t="shared" ca="1" si="7"/>
        <v>$P$410</v>
      </c>
      <c r="BH368" s="214" t="str" cm="1">
        <f t="array" aca="1" ref="BH368" ca="1">HYPERLINK("#"&amp;CELL("Adresse",INDIRECT("Formular!"&amp;G368)),"X")</f>
        <v>X</v>
      </c>
    </row>
    <row r="369" spans="1:60" x14ac:dyDescent="0.3">
      <c r="A369" s="105"/>
      <c r="B369" s="137">
        <v>367</v>
      </c>
      <c r="C369" s="137" t="s">
        <v>42078</v>
      </c>
      <c r="D369" s="109" cm="1">
        <f t="array" aca="1" ref="D369" ca="1">ROW(INDIRECT("Formular!"&amp;G369))</f>
        <v>412</v>
      </c>
      <c r="E369" s="109" cm="1">
        <f t="array" aca="1" ref="E369" ca="1">COLUMN(INDIRECT("Formular!"&amp;G369))</f>
        <v>9</v>
      </c>
      <c r="F369" s="221" t="str" cm="1">
        <f t="array" aca="1" ref="F369" ca="1">HYPERLINK("#"&amp;CELL("Address",INDIRECT("Formular!"&amp;G369)),ADDRESS(D369,E369))</f>
        <v>$I$412</v>
      </c>
      <c r="G369" s="109" t="s">
        <v>42079</v>
      </c>
      <c r="H369" s="109"/>
      <c r="I369" s="109"/>
      <c r="J369" s="137" t="s">
        <v>42080</v>
      </c>
      <c r="K369" s="137"/>
      <c r="L369" s="137"/>
      <c r="M369" s="137"/>
      <c r="N369" s="137" t="s">
        <v>41999</v>
      </c>
      <c r="O369" s="137" t="s">
        <v>42000</v>
      </c>
      <c r="P369" s="137" t="s">
        <v>42081</v>
      </c>
      <c r="Q369" s="297" t="s">
        <v>41369</v>
      </c>
      <c r="R369" s="141" t="s">
        <v>34460</v>
      </c>
      <c r="S369" s="137" t="s">
        <v>34460</v>
      </c>
      <c r="T369" s="137"/>
      <c r="U369" s="137"/>
      <c r="V369" s="137"/>
      <c r="W369" s="138" t="s">
        <v>34460</v>
      </c>
      <c r="X369" s="138" t="s">
        <v>34460</v>
      </c>
      <c r="Y369" s="137" t="s">
        <v>34460</v>
      </c>
      <c r="Z369" s="137" t="s">
        <v>34460</v>
      </c>
      <c r="AA369" s="137" t="s">
        <v>34460</v>
      </c>
      <c r="AB369" s="137" t="s">
        <v>34460</v>
      </c>
      <c r="AC369" s="137"/>
      <c r="AD369" s="137" t="s">
        <v>34460</v>
      </c>
      <c r="AE369" s="137" t="s">
        <v>34460</v>
      </c>
      <c r="AF369" s="137" t="s">
        <v>34460</v>
      </c>
      <c r="AG369" s="137" t="s">
        <v>34460</v>
      </c>
      <c r="AH369" s="137" t="s">
        <v>34460</v>
      </c>
      <c r="AI369" s="137" t="s">
        <v>34460</v>
      </c>
      <c r="AJ369" s="137" t="s">
        <v>34460</v>
      </c>
      <c r="AK369" s="137" t="s">
        <v>34460</v>
      </c>
      <c r="AL369" s="137" t="s">
        <v>34460</v>
      </c>
      <c r="AM369" s="137"/>
      <c r="AN369" s="137" t="s">
        <v>34460</v>
      </c>
      <c r="AO369" s="137" t="s">
        <v>34460</v>
      </c>
      <c r="AP369" s="137" t="s">
        <v>34460</v>
      </c>
      <c r="AQ369" s="137" t="s">
        <v>34460</v>
      </c>
      <c r="AR369" s="137" t="s">
        <v>34460</v>
      </c>
      <c r="AS369" s="137"/>
      <c r="AT369" s="137" t="s">
        <v>34460</v>
      </c>
      <c r="AU369" s="137" t="s">
        <v>34460</v>
      </c>
      <c r="AV369" s="137" t="s">
        <v>34460</v>
      </c>
      <c r="AW369" s="137" t="s">
        <v>34460</v>
      </c>
      <c r="AX369" s="137" t="s">
        <v>34460</v>
      </c>
      <c r="AY369" s="137"/>
      <c r="AZ369" s="137" t="s">
        <v>34460</v>
      </c>
      <c r="BA369" s="137" t="s">
        <v>34460</v>
      </c>
      <c r="BB369" s="137" t="s">
        <v>34460</v>
      </c>
      <c r="BC369" s="137" t="s">
        <v>34460</v>
      </c>
      <c r="BE369" s="20" cm="1">
        <f t="array" aca="1" ref="BE369" ca="1">ROW(INDIRECT("Formular!"&amp;G369))</f>
        <v>412</v>
      </c>
      <c r="BF369" s="20" cm="1">
        <f t="array" aca="1" ref="BF369" ca="1">COLUMN(INDIRECT("Formular!"&amp;G369))</f>
        <v>9</v>
      </c>
      <c r="BG369" s="20" t="str">
        <f t="shared" ca="1" si="7"/>
        <v>$I$412</v>
      </c>
      <c r="BH369" s="214" t="str" cm="1">
        <f t="array" aca="1" ref="BH369" ca="1">HYPERLINK("#"&amp;CELL("Adresse",INDIRECT("Formular!"&amp;G369)),"X")</f>
        <v>X</v>
      </c>
    </row>
    <row r="370" spans="1:60" x14ac:dyDescent="0.3">
      <c r="A370" s="105"/>
      <c r="B370" s="137">
        <v>368</v>
      </c>
      <c r="C370" s="137" t="s">
        <v>42082</v>
      </c>
      <c r="D370" s="109" cm="1">
        <f t="array" aca="1" ref="D370" ca="1">ROW(INDIRECT("Formular!"&amp;G370))</f>
        <v>414</v>
      </c>
      <c r="E370" s="109" cm="1">
        <f t="array" aca="1" ref="E370" ca="1">COLUMN(INDIRECT("Formular!"&amp;G370))</f>
        <v>5</v>
      </c>
      <c r="F370" s="221" t="str" cm="1">
        <f t="array" aca="1" ref="F370" ca="1">HYPERLINK("#"&amp;CELL("Address",INDIRECT("Formular!"&amp;G370)),ADDRESS(D370,E370))</f>
        <v>$E$414</v>
      </c>
      <c r="G370" s="109" t="s">
        <v>34263</v>
      </c>
      <c r="H370" s="109"/>
      <c r="I370" s="235" t="s">
        <v>42083</v>
      </c>
      <c r="J370" s="137" t="s">
        <v>42084</v>
      </c>
      <c r="K370" s="137"/>
      <c r="L370" s="137"/>
      <c r="M370" s="137"/>
      <c r="N370" s="137" t="s">
        <v>41999</v>
      </c>
      <c r="O370" s="137" t="s">
        <v>42000</v>
      </c>
      <c r="P370" s="137" t="s">
        <v>42085</v>
      </c>
      <c r="Q370" s="295" t="s">
        <v>41369</v>
      </c>
      <c r="R370" s="137" t="s">
        <v>34460</v>
      </c>
      <c r="S370" s="137" t="s">
        <v>34460</v>
      </c>
      <c r="T370" s="137"/>
      <c r="U370" s="137"/>
      <c r="V370" s="137"/>
      <c r="W370" s="138" t="s">
        <v>34460</v>
      </c>
      <c r="X370" s="138"/>
      <c r="Y370" s="137"/>
      <c r="Z370" s="137"/>
      <c r="AA370" s="137"/>
      <c r="AB370" s="137"/>
      <c r="AC370" s="137" t="s">
        <v>34460</v>
      </c>
      <c r="AD370" s="137" t="s">
        <v>34460</v>
      </c>
      <c r="AE370" s="137"/>
      <c r="AF370" s="137"/>
      <c r="AG370" s="137"/>
      <c r="AH370" s="137"/>
      <c r="AI370" s="137"/>
      <c r="AJ370" s="137"/>
      <c r="AK370" s="137"/>
      <c r="AL370" s="137"/>
      <c r="AM370" s="137" t="s">
        <v>34460</v>
      </c>
      <c r="AN370" s="137"/>
      <c r="AO370" s="137"/>
      <c r="AP370" s="137"/>
      <c r="AQ370" s="137"/>
      <c r="AR370" s="137"/>
      <c r="AS370" s="137"/>
      <c r="AT370" s="137"/>
      <c r="AU370" s="137" t="s">
        <v>34460</v>
      </c>
      <c r="AV370" s="137"/>
      <c r="AW370" s="137"/>
      <c r="AX370" s="137"/>
      <c r="AY370" s="137" t="s">
        <v>34460</v>
      </c>
      <c r="AZ370" s="137"/>
      <c r="BA370" s="137"/>
      <c r="BB370" s="137" t="s">
        <v>34476</v>
      </c>
      <c r="BC370" s="137" t="s">
        <v>34460</v>
      </c>
      <c r="BE370" s="20" cm="1">
        <f t="array" aca="1" ref="BE370" ca="1">ROW(INDIRECT("Formular!"&amp;G370))</f>
        <v>414</v>
      </c>
      <c r="BF370" s="20" cm="1">
        <f t="array" aca="1" ref="BF370" ca="1">COLUMN(INDIRECT("Formular!"&amp;G370))</f>
        <v>5</v>
      </c>
      <c r="BG370" s="20" t="str">
        <f t="shared" ca="1" si="7"/>
        <v>$E$414</v>
      </c>
      <c r="BH370" s="214" t="str" cm="1">
        <f t="array" aca="1" ref="BH370" ca="1">HYPERLINK("#"&amp;CELL("Adresse",INDIRECT("Formular!"&amp;G370)),"X")</f>
        <v>X</v>
      </c>
    </row>
    <row r="371" spans="1:60" x14ac:dyDescent="0.3">
      <c r="A371" s="105"/>
      <c r="B371" s="137">
        <v>369</v>
      </c>
      <c r="C371" s="137" t="s">
        <v>42086</v>
      </c>
      <c r="D371" s="109" cm="1">
        <f t="array" aca="1" ref="D371" ca="1">ROW(INDIRECT("Formular!"&amp;G371))</f>
        <v>414</v>
      </c>
      <c r="E371" s="109" cm="1">
        <f t="array" aca="1" ref="E371" ca="1">COLUMN(INDIRECT("Formular!"&amp;G371))</f>
        <v>10</v>
      </c>
      <c r="F371" s="221" t="str" cm="1">
        <f t="array" aca="1" ref="F371" ca="1">HYPERLINK("#"&amp;CELL("Address",INDIRECT("Formular!"&amp;G371)),ADDRESS(D371,E371))</f>
        <v>$J$414</v>
      </c>
      <c r="G371" s="109" t="s">
        <v>34265</v>
      </c>
      <c r="H371" s="109"/>
      <c r="I371" s="235" t="s">
        <v>42087</v>
      </c>
      <c r="J371" s="137" t="s">
        <v>42088</v>
      </c>
      <c r="K371" s="137"/>
      <c r="L371" s="137"/>
      <c r="M371" s="137"/>
      <c r="N371" s="137" t="s">
        <v>41999</v>
      </c>
      <c r="O371" s="137" t="s">
        <v>42000</v>
      </c>
      <c r="P371" s="137"/>
      <c r="Q371" s="295" t="s">
        <v>41369</v>
      </c>
      <c r="R371" s="137" t="s">
        <v>34460</v>
      </c>
      <c r="S371" s="137" t="s">
        <v>34460</v>
      </c>
      <c r="T371" s="137"/>
      <c r="U371" s="137"/>
      <c r="V371" s="137"/>
      <c r="W371" s="138" t="s">
        <v>34460</v>
      </c>
      <c r="X371" s="138"/>
      <c r="Y371" s="137"/>
      <c r="Z371" s="137"/>
      <c r="AA371" s="137"/>
      <c r="AB371" s="137"/>
      <c r="AC371" s="137" t="s">
        <v>34460</v>
      </c>
      <c r="AD371" s="137" t="s">
        <v>34460</v>
      </c>
      <c r="AE371" s="137"/>
      <c r="AF371" s="137"/>
      <c r="AG371" s="137"/>
      <c r="AH371" s="137"/>
      <c r="AI371" s="137"/>
      <c r="AJ371" s="137"/>
      <c r="AK371" s="137"/>
      <c r="AL371" s="137"/>
      <c r="AM371" s="137" t="s">
        <v>34460</v>
      </c>
      <c r="AN371" s="137"/>
      <c r="AO371" s="137"/>
      <c r="AP371" s="137"/>
      <c r="AQ371" s="137"/>
      <c r="AR371" s="137"/>
      <c r="AS371" s="137"/>
      <c r="AT371" s="137"/>
      <c r="AU371" s="137" t="s">
        <v>34460</v>
      </c>
      <c r="AV371" s="137"/>
      <c r="AW371" s="137"/>
      <c r="AX371" s="137"/>
      <c r="AY371" s="137" t="s">
        <v>34460</v>
      </c>
      <c r="AZ371" s="137"/>
      <c r="BA371" s="137"/>
      <c r="BB371" s="137" t="s">
        <v>34476</v>
      </c>
      <c r="BC371" s="137" t="s">
        <v>34460</v>
      </c>
      <c r="BE371" s="20" cm="1">
        <f t="array" aca="1" ref="BE371" ca="1">ROW(INDIRECT("Formular!"&amp;G371))</f>
        <v>414</v>
      </c>
      <c r="BF371" s="20" cm="1">
        <f t="array" aca="1" ref="BF371" ca="1">COLUMN(INDIRECT("Formular!"&amp;G371))</f>
        <v>10</v>
      </c>
      <c r="BG371" s="20" t="str">
        <f t="shared" ca="1" si="7"/>
        <v>$J$414</v>
      </c>
      <c r="BH371" s="214" t="str" cm="1">
        <f t="array" aca="1" ref="BH371" ca="1">HYPERLINK("#"&amp;CELL("Adresse",INDIRECT("Formular!"&amp;G371)),"X")</f>
        <v>X</v>
      </c>
    </row>
    <row r="372" spans="1:60" x14ac:dyDescent="0.3">
      <c r="A372" s="105"/>
      <c r="B372" s="137">
        <v>370</v>
      </c>
      <c r="C372" s="137" t="s">
        <v>41366</v>
      </c>
      <c r="D372" s="109" cm="1">
        <f t="array" aca="1" ref="D372" ca="1">ROW(INDIRECT("Formular!"&amp;G372))</f>
        <v>414</v>
      </c>
      <c r="E372" s="109" cm="1">
        <f t="array" aca="1" ref="E372" ca="1">COLUMN(INDIRECT("Formular!"&amp;G372))</f>
        <v>16</v>
      </c>
      <c r="F372" s="221" t="str" cm="1">
        <f t="array" aca="1" ref="F372" ca="1">HYPERLINK("#"&amp;CELL("Address",INDIRECT("Formular!"&amp;G372)),ADDRESS(D372,E372))</f>
        <v>$P$414</v>
      </c>
      <c r="G372" s="109" t="s">
        <v>34266</v>
      </c>
      <c r="H372" s="109"/>
      <c r="I372" s="235" t="s">
        <v>42089</v>
      </c>
      <c r="J372" s="137" t="s">
        <v>162</v>
      </c>
      <c r="K372" s="137"/>
      <c r="L372" s="137"/>
      <c r="M372" s="137"/>
      <c r="N372" s="137" t="s">
        <v>41999</v>
      </c>
      <c r="O372" s="137" t="s">
        <v>42000</v>
      </c>
      <c r="P372" s="137"/>
      <c r="Q372" s="295" t="s">
        <v>41369</v>
      </c>
      <c r="R372" s="137" t="s">
        <v>34460</v>
      </c>
      <c r="S372" s="137" t="s">
        <v>34460</v>
      </c>
      <c r="T372" s="137"/>
      <c r="U372" s="137"/>
      <c r="V372" s="137"/>
      <c r="W372" s="138" t="s">
        <v>34460</v>
      </c>
      <c r="X372" s="138"/>
      <c r="Y372" s="137"/>
      <c r="Z372" s="137"/>
      <c r="AA372" s="137"/>
      <c r="AB372" s="137"/>
      <c r="AC372" s="137" t="s">
        <v>34460</v>
      </c>
      <c r="AD372" s="137" t="s">
        <v>34460</v>
      </c>
      <c r="AE372" s="137"/>
      <c r="AF372" s="137"/>
      <c r="AG372" s="137"/>
      <c r="AH372" s="137"/>
      <c r="AI372" s="137"/>
      <c r="AJ372" s="137"/>
      <c r="AK372" s="137"/>
      <c r="AL372" s="137"/>
      <c r="AM372" s="137" t="s">
        <v>34460</v>
      </c>
      <c r="AN372" s="137"/>
      <c r="AO372" s="137"/>
      <c r="AP372" s="137"/>
      <c r="AQ372" s="137"/>
      <c r="AR372" s="137"/>
      <c r="AS372" s="137"/>
      <c r="AT372" s="137"/>
      <c r="AU372" s="137" t="s">
        <v>34460</v>
      </c>
      <c r="AV372" s="137"/>
      <c r="AW372" s="137"/>
      <c r="AX372" s="137"/>
      <c r="AY372" s="137" t="s">
        <v>34460</v>
      </c>
      <c r="AZ372" s="137"/>
      <c r="BA372" s="137"/>
      <c r="BB372" s="137" t="s">
        <v>34476</v>
      </c>
      <c r="BC372" s="137" t="s">
        <v>34460</v>
      </c>
      <c r="BE372" s="20" cm="1">
        <f t="array" aca="1" ref="BE372" ca="1">ROW(INDIRECT("Formular!"&amp;G372))</f>
        <v>414</v>
      </c>
      <c r="BF372" s="20" cm="1">
        <f t="array" aca="1" ref="BF372" ca="1">COLUMN(INDIRECT("Formular!"&amp;G372))</f>
        <v>16</v>
      </c>
      <c r="BG372" s="20" t="str">
        <f t="shared" ca="1" si="7"/>
        <v>$P$414</v>
      </c>
      <c r="BH372" s="214" t="str" cm="1">
        <f t="array" aca="1" ref="BH372" ca="1">HYPERLINK("#"&amp;CELL("Adresse",INDIRECT("Formular!"&amp;G372)),"X")</f>
        <v>X</v>
      </c>
    </row>
    <row r="373" spans="1:60" x14ac:dyDescent="0.3">
      <c r="A373" s="105"/>
      <c r="B373" s="137">
        <v>371</v>
      </c>
      <c r="C373" s="137" t="s">
        <v>42090</v>
      </c>
      <c r="D373" s="109" cm="1">
        <f t="array" aca="1" ref="D373" ca="1">ROW(INDIRECT("Formular!"&amp;G373))</f>
        <v>416</v>
      </c>
      <c r="E373" s="109" cm="1">
        <f t="array" aca="1" ref="E373" ca="1">COLUMN(INDIRECT("Formular!"&amp;G373))</f>
        <v>6</v>
      </c>
      <c r="F373" s="221" t="str" cm="1">
        <f t="array" aca="1" ref="F373" ca="1">HYPERLINK("#"&amp;CELL("Address",INDIRECT("Formular!"&amp;G373)),ADDRESS(D373,E373))</f>
        <v>$F$416</v>
      </c>
      <c r="G373" s="109" t="s">
        <v>34267</v>
      </c>
      <c r="H373" s="109"/>
      <c r="I373" s="235" t="s">
        <v>42091</v>
      </c>
      <c r="J373" s="137" t="s">
        <v>42092</v>
      </c>
      <c r="K373" s="137"/>
      <c r="L373" s="137"/>
      <c r="M373" s="137"/>
      <c r="N373" s="137" t="s">
        <v>41999</v>
      </c>
      <c r="O373" s="137" t="s">
        <v>42000</v>
      </c>
      <c r="P373" s="137" t="s">
        <v>41929</v>
      </c>
      <c r="Q373" s="295" t="s">
        <v>41369</v>
      </c>
      <c r="R373" s="137" t="s">
        <v>34460</v>
      </c>
      <c r="S373" s="137" t="s">
        <v>34460</v>
      </c>
      <c r="T373" s="137"/>
      <c r="U373" s="137"/>
      <c r="V373" s="137"/>
      <c r="W373" s="138" t="s">
        <v>34460</v>
      </c>
      <c r="X373" s="138"/>
      <c r="Y373" s="137"/>
      <c r="Z373" s="137"/>
      <c r="AA373" s="137"/>
      <c r="AB373" s="137"/>
      <c r="AC373" s="137" t="s">
        <v>34460</v>
      </c>
      <c r="AD373" s="137" t="s">
        <v>34460</v>
      </c>
      <c r="AE373" s="137"/>
      <c r="AF373" s="137"/>
      <c r="AG373" s="137"/>
      <c r="AH373" s="137"/>
      <c r="AI373" s="137"/>
      <c r="AJ373" s="137"/>
      <c r="AK373" s="137"/>
      <c r="AL373" s="137"/>
      <c r="AM373" s="137" t="s">
        <v>34460</v>
      </c>
      <c r="AN373" s="137"/>
      <c r="AO373" s="137"/>
      <c r="AP373" s="137"/>
      <c r="AQ373" s="137"/>
      <c r="AR373" s="137"/>
      <c r="AS373" s="137"/>
      <c r="AT373" s="137"/>
      <c r="AU373" s="137" t="s">
        <v>34460</v>
      </c>
      <c r="AV373" s="137"/>
      <c r="AW373" s="137"/>
      <c r="AX373" s="137"/>
      <c r="AY373" s="137" t="s">
        <v>34460</v>
      </c>
      <c r="AZ373" s="137"/>
      <c r="BA373" s="137"/>
      <c r="BB373" s="137" t="s">
        <v>34476</v>
      </c>
      <c r="BC373" s="137" t="s">
        <v>34460</v>
      </c>
      <c r="BE373" s="20" cm="1">
        <f t="array" aca="1" ref="BE373" ca="1">ROW(INDIRECT("Formular!"&amp;G373))</f>
        <v>416</v>
      </c>
      <c r="BF373" s="20" cm="1">
        <f t="array" aca="1" ref="BF373" ca="1">COLUMN(INDIRECT("Formular!"&amp;G373))</f>
        <v>6</v>
      </c>
      <c r="BG373" s="20" t="str">
        <f t="shared" ca="1" si="7"/>
        <v>$F$416</v>
      </c>
      <c r="BH373" s="214" t="str" cm="1">
        <f t="array" aca="1" ref="BH373" ca="1">HYPERLINK("#"&amp;CELL("Adresse",INDIRECT("Formular!"&amp;G373)),"X")</f>
        <v>X</v>
      </c>
    </row>
    <row r="374" spans="1:60" x14ac:dyDescent="0.3">
      <c r="A374" s="105"/>
      <c r="B374" s="137">
        <v>372</v>
      </c>
      <c r="C374" s="137" t="s">
        <v>42093</v>
      </c>
      <c r="D374" s="109" cm="1">
        <f t="array" aca="1" ref="D374" ca="1">ROW(INDIRECT("Formular!"&amp;G374))</f>
        <v>416</v>
      </c>
      <c r="E374" s="109" cm="1">
        <f t="array" aca="1" ref="E374" ca="1">COLUMN(INDIRECT("Formular!"&amp;G374))</f>
        <v>16</v>
      </c>
      <c r="F374" s="221" t="str" cm="1">
        <f t="array" aca="1" ref="F374" ca="1">HYPERLINK("#"&amp;CELL("Address",INDIRECT("Formular!"&amp;G374)),ADDRESS(D374,E374))</f>
        <v>$P$416</v>
      </c>
      <c r="G374" s="109" t="s">
        <v>34269</v>
      </c>
      <c r="H374" s="109"/>
      <c r="I374" s="235" t="s">
        <v>42050</v>
      </c>
      <c r="J374" s="137" t="s">
        <v>42094</v>
      </c>
      <c r="K374" s="137"/>
      <c r="L374" s="137"/>
      <c r="M374" s="137"/>
      <c r="N374" s="137" t="s">
        <v>41999</v>
      </c>
      <c r="O374" s="137" t="s">
        <v>42000</v>
      </c>
      <c r="P374" s="137" t="s">
        <v>41929</v>
      </c>
      <c r="Q374" s="295" t="s">
        <v>41369</v>
      </c>
      <c r="R374" s="137" t="s">
        <v>34460</v>
      </c>
      <c r="S374" s="137" t="s">
        <v>34460</v>
      </c>
      <c r="T374" s="137"/>
      <c r="U374" s="137"/>
      <c r="V374" s="137"/>
      <c r="W374" s="138" t="s">
        <v>34460</v>
      </c>
      <c r="X374" s="138"/>
      <c r="Y374" s="137"/>
      <c r="Z374" s="137"/>
      <c r="AA374" s="137"/>
      <c r="AB374" s="137"/>
      <c r="AC374" s="137" t="s">
        <v>34460</v>
      </c>
      <c r="AD374" s="137" t="s">
        <v>34460</v>
      </c>
      <c r="AE374" s="137"/>
      <c r="AF374" s="137"/>
      <c r="AG374" s="137"/>
      <c r="AH374" s="137"/>
      <c r="AI374" s="137"/>
      <c r="AJ374" s="137"/>
      <c r="AK374" s="137"/>
      <c r="AL374" s="137"/>
      <c r="AM374" s="137" t="s">
        <v>34460</v>
      </c>
      <c r="AN374" s="137"/>
      <c r="AO374" s="137"/>
      <c r="AP374" s="137"/>
      <c r="AQ374" s="137"/>
      <c r="AR374" s="137"/>
      <c r="AS374" s="137"/>
      <c r="AT374" s="137"/>
      <c r="AU374" s="137" t="s">
        <v>34460</v>
      </c>
      <c r="AV374" s="137"/>
      <c r="AW374" s="137"/>
      <c r="AX374" s="137"/>
      <c r="AY374" s="137" t="s">
        <v>34460</v>
      </c>
      <c r="AZ374" s="137"/>
      <c r="BA374" s="137"/>
      <c r="BB374" s="137" t="s">
        <v>34476</v>
      </c>
      <c r="BC374" s="137" t="s">
        <v>34460</v>
      </c>
      <c r="BE374" s="20" cm="1">
        <f t="array" aca="1" ref="BE374" ca="1">ROW(INDIRECT("Formular!"&amp;G374))</f>
        <v>416</v>
      </c>
      <c r="BF374" s="20" cm="1">
        <f t="array" aca="1" ref="BF374" ca="1">COLUMN(INDIRECT("Formular!"&amp;G374))</f>
        <v>16</v>
      </c>
      <c r="BG374" s="20" t="str">
        <f t="shared" ca="1" si="7"/>
        <v>$P$416</v>
      </c>
      <c r="BH374" s="214" t="str" cm="1">
        <f t="array" aca="1" ref="BH374" ca="1">HYPERLINK("#"&amp;CELL("Adresse",INDIRECT("Formular!"&amp;G374)),"X")</f>
        <v>X</v>
      </c>
    </row>
    <row r="375" spans="1:60" x14ac:dyDescent="0.3">
      <c r="A375" s="105"/>
      <c r="B375" s="137">
        <v>373</v>
      </c>
      <c r="C375" s="137" t="s">
        <v>42095</v>
      </c>
      <c r="D375" s="109" cm="1">
        <f t="array" aca="1" ref="D375" ca="1">ROW(INDIRECT("Formular!"&amp;G375))</f>
        <v>418</v>
      </c>
      <c r="E375" s="109" cm="1">
        <f t="array" aca="1" ref="E375" ca="1">COLUMN(INDIRECT("Formular!"&amp;G375))</f>
        <v>9</v>
      </c>
      <c r="F375" s="221" t="str" cm="1">
        <f t="array" aca="1" ref="F375" ca="1">HYPERLINK("#"&amp;CELL("Address",INDIRECT("Formular!"&amp;G375)),ADDRESS(D375,E375))</f>
        <v>$I$418</v>
      </c>
      <c r="G375" s="109" t="s">
        <v>42096</v>
      </c>
      <c r="H375" s="109"/>
      <c r="I375" s="109"/>
      <c r="J375" s="137" t="s">
        <v>42097</v>
      </c>
      <c r="K375" s="137"/>
      <c r="L375" s="137"/>
      <c r="M375" s="137"/>
      <c r="N375" s="137" t="s">
        <v>41999</v>
      </c>
      <c r="O375" s="137" t="s">
        <v>42000</v>
      </c>
      <c r="P375" s="137" t="s">
        <v>42098</v>
      </c>
      <c r="Q375" s="295" t="s">
        <v>41369</v>
      </c>
      <c r="R375" s="137" t="s">
        <v>34460</v>
      </c>
      <c r="S375" s="137" t="s">
        <v>34460</v>
      </c>
      <c r="T375" s="137"/>
      <c r="U375" s="137"/>
      <c r="V375" s="137"/>
      <c r="W375" s="138" t="s">
        <v>34460</v>
      </c>
      <c r="X375" s="138" t="s">
        <v>34460</v>
      </c>
      <c r="Y375" s="137" t="s">
        <v>34460</v>
      </c>
      <c r="Z375" s="137" t="s">
        <v>34460</v>
      </c>
      <c r="AA375" s="137" t="s">
        <v>34460</v>
      </c>
      <c r="AB375" s="137" t="s">
        <v>34460</v>
      </c>
      <c r="AC375" s="137" t="s">
        <v>34460</v>
      </c>
      <c r="AD375" s="137" t="s">
        <v>34460</v>
      </c>
      <c r="AE375" s="137" t="s">
        <v>34460</v>
      </c>
      <c r="AF375" s="137" t="s">
        <v>34460</v>
      </c>
      <c r="AG375" s="137" t="s">
        <v>34460</v>
      </c>
      <c r="AH375" s="137" t="s">
        <v>34460</v>
      </c>
      <c r="AI375" s="137" t="s">
        <v>34460</v>
      </c>
      <c r="AJ375" s="137" t="s">
        <v>34460</v>
      </c>
      <c r="AK375" s="137" t="s">
        <v>34460</v>
      </c>
      <c r="AL375" s="137" t="s">
        <v>34460</v>
      </c>
      <c r="AM375" s="137" t="s">
        <v>34460</v>
      </c>
      <c r="AN375" s="137" t="s">
        <v>34460</v>
      </c>
      <c r="AO375" s="137" t="s">
        <v>34460</v>
      </c>
      <c r="AP375" s="137" t="s">
        <v>34460</v>
      </c>
      <c r="AQ375" s="137" t="s">
        <v>34460</v>
      </c>
      <c r="AR375" s="137" t="s">
        <v>34460</v>
      </c>
      <c r="AS375" s="137" t="s">
        <v>34460</v>
      </c>
      <c r="AT375" s="137" t="s">
        <v>34460</v>
      </c>
      <c r="AU375" s="137" t="s">
        <v>34460</v>
      </c>
      <c r="AV375" s="137" t="s">
        <v>34460</v>
      </c>
      <c r="AW375" s="137" t="s">
        <v>34460</v>
      </c>
      <c r="AX375" s="137" t="s">
        <v>34460</v>
      </c>
      <c r="AY375" s="137" t="s">
        <v>34460</v>
      </c>
      <c r="AZ375" s="137" t="s">
        <v>34460</v>
      </c>
      <c r="BA375" s="137" t="s">
        <v>34460</v>
      </c>
      <c r="BB375" s="137" t="s">
        <v>34460</v>
      </c>
      <c r="BC375" s="137" t="s">
        <v>34460</v>
      </c>
      <c r="BE375" s="20" cm="1">
        <f t="array" aca="1" ref="BE375" ca="1">ROW(INDIRECT("Formular!"&amp;G375))</f>
        <v>418</v>
      </c>
      <c r="BF375" s="20" cm="1">
        <f t="array" aca="1" ref="BF375" ca="1">COLUMN(INDIRECT("Formular!"&amp;G375))</f>
        <v>9</v>
      </c>
      <c r="BG375" s="20" t="str">
        <f t="shared" ca="1" si="7"/>
        <v>$I$418</v>
      </c>
      <c r="BH375" s="214" t="str" cm="1">
        <f t="array" aca="1" ref="BH375" ca="1">HYPERLINK("#"&amp;CELL("Adresse",INDIRECT("Formular!"&amp;G375)),"X")</f>
        <v>X</v>
      </c>
    </row>
    <row r="376" spans="1:60" ht="14.4" customHeight="1" x14ac:dyDescent="0.3">
      <c r="A376" s="105"/>
      <c r="B376" s="137">
        <v>374</v>
      </c>
      <c r="C376" s="144" t="s">
        <v>197</v>
      </c>
      <c r="D376" s="109" cm="1">
        <f t="array" aca="1" ref="D376" ca="1">ROW(INDIRECT("Formular!"&amp;G376))</f>
        <v>420</v>
      </c>
      <c r="E376" s="109" cm="1">
        <f t="array" aca="1" ref="E376" ca="1">COLUMN(INDIRECT("Formular!"&amp;G376))</f>
        <v>4</v>
      </c>
      <c r="F376" s="221" t="str" cm="1">
        <f t="array" aca="1" ref="F376" ca="1">HYPERLINK("#"&amp;CELL("Address",INDIRECT("Formular!"&amp;G376)),ADDRESS(D376,E376))</f>
        <v>$D$420</v>
      </c>
      <c r="G376" s="109" t="s">
        <v>42099</v>
      </c>
      <c r="H376" s="109"/>
      <c r="I376" s="235" t="s">
        <v>42100</v>
      </c>
      <c r="J376" s="137" t="s">
        <v>42101</v>
      </c>
      <c r="K376" s="137"/>
      <c r="L376" s="137"/>
      <c r="M376" s="137"/>
      <c r="N376" s="137" t="s">
        <v>41999</v>
      </c>
      <c r="O376" s="137" t="s">
        <v>42000</v>
      </c>
      <c r="P376" s="137"/>
      <c r="Q376" s="295" t="s">
        <v>41369</v>
      </c>
      <c r="R376" s="137" t="s">
        <v>34460</v>
      </c>
      <c r="S376" s="137" t="s">
        <v>34460</v>
      </c>
      <c r="T376" s="137"/>
      <c r="U376" s="137" t="s">
        <v>34460</v>
      </c>
      <c r="V376" s="137"/>
      <c r="W376" s="138"/>
      <c r="X376" s="138" t="s">
        <v>34460</v>
      </c>
      <c r="Y376" s="137"/>
      <c r="Z376" s="137" t="s">
        <v>34460</v>
      </c>
      <c r="AA376" s="137"/>
      <c r="AB376" s="137"/>
      <c r="AC376" s="137" t="s">
        <v>34460</v>
      </c>
      <c r="AD376" s="137" t="s">
        <v>34460</v>
      </c>
      <c r="AE376" s="137"/>
      <c r="AF376" s="137"/>
      <c r="AG376" s="137"/>
      <c r="AH376" s="137"/>
      <c r="AI376" s="137"/>
      <c r="AJ376" s="137"/>
      <c r="AK376" s="137"/>
      <c r="AL376" s="137"/>
      <c r="AM376" s="137" t="s">
        <v>34460</v>
      </c>
      <c r="AN376" s="137"/>
      <c r="AO376" s="137"/>
      <c r="AP376" s="137"/>
      <c r="AQ376" s="137"/>
      <c r="AR376" s="137"/>
      <c r="AS376" s="137" t="s">
        <v>34460</v>
      </c>
      <c r="AT376" s="137"/>
      <c r="AU376" s="137" t="s">
        <v>34460</v>
      </c>
      <c r="AV376" s="137"/>
      <c r="AW376" s="137"/>
      <c r="AX376" s="137"/>
      <c r="AY376" s="137" t="s">
        <v>34460</v>
      </c>
      <c r="AZ376" s="137"/>
      <c r="BA376" s="137"/>
      <c r="BB376" s="137" t="s">
        <v>34460</v>
      </c>
      <c r="BC376" s="137"/>
      <c r="BE376" s="20" cm="1">
        <f t="array" aca="1" ref="BE376" ca="1">ROW(INDIRECT("Formular!"&amp;G376))</f>
        <v>420</v>
      </c>
      <c r="BF376" s="20" cm="1">
        <f t="array" aca="1" ref="BF376" ca="1">COLUMN(INDIRECT("Formular!"&amp;G376))</f>
        <v>4</v>
      </c>
      <c r="BG376" s="20" t="str">
        <f t="shared" ca="1" si="7"/>
        <v>$D$420</v>
      </c>
      <c r="BH376" s="214" t="str" cm="1">
        <f t="array" aca="1" ref="BH376" ca="1">HYPERLINK("#"&amp;CELL("Adresse",INDIRECT("Formular!"&amp;G376)),"X")</f>
        <v>X</v>
      </c>
    </row>
    <row r="377" spans="1:60" x14ac:dyDescent="0.3">
      <c r="A377" s="105"/>
      <c r="B377" s="137">
        <v>375</v>
      </c>
      <c r="C377" s="137" t="s">
        <v>34298</v>
      </c>
      <c r="D377" s="109" cm="1">
        <f t="array" aca="1" ref="D377" ca="1">ROW(INDIRECT("Formular!"&amp;G377))</f>
        <v>420</v>
      </c>
      <c r="E377" s="109" cm="1">
        <f t="array" aca="1" ref="E377" ca="1">COLUMN(INDIRECT("Formular!"&amp;G377))</f>
        <v>9</v>
      </c>
      <c r="F377" s="221" t="str" cm="1">
        <f t="array" aca="1" ref="F377" ca="1">HYPERLINK("#"&amp;CELL("Address",INDIRECT("Formular!"&amp;G377)),ADDRESS(D377,E377))</f>
        <v>$I$420</v>
      </c>
      <c r="G377" s="109" t="s">
        <v>42102</v>
      </c>
      <c r="H377" s="109"/>
      <c r="I377" s="109"/>
      <c r="J377" s="137" t="s">
        <v>42103</v>
      </c>
      <c r="K377" s="137"/>
      <c r="L377" s="137"/>
      <c r="M377" s="137"/>
      <c r="N377" s="137" t="s">
        <v>41999</v>
      </c>
      <c r="O377" s="137" t="s">
        <v>42000</v>
      </c>
      <c r="P377" s="137" t="s">
        <v>42104</v>
      </c>
      <c r="Q377" s="295" t="s">
        <v>41369</v>
      </c>
      <c r="R377" s="137" t="s">
        <v>34460</v>
      </c>
      <c r="S377" s="137" t="s">
        <v>34460</v>
      </c>
      <c r="T377" s="137"/>
      <c r="U377" s="137" t="s">
        <v>34460</v>
      </c>
      <c r="V377" s="137"/>
      <c r="W377" s="138" t="s">
        <v>34460</v>
      </c>
      <c r="X377" s="138" t="s">
        <v>34460</v>
      </c>
      <c r="Y377" s="137" t="s">
        <v>34460</v>
      </c>
      <c r="Z377" s="137" t="s">
        <v>34460</v>
      </c>
      <c r="AA377" s="137" t="s">
        <v>34460</v>
      </c>
      <c r="AB377" s="137" t="s">
        <v>34460</v>
      </c>
      <c r="AC377" s="137" t="s">
        <v>34460</v>
      </c>
      <c r="AD377" s="137" t="s">
        <v>34460</v>
      </c>
      <c r="AE377" s="137" t="s">
        <v>34460</v>
      </c>
      <c r="AF377" s="137" t="s">
        <v>34460</v>
      </c>
      <c r="AG377" s="137" t="s">
        <v>34460</v>
      </c>
      <c r="AH377" s="137" t="s">
        <v>34460</v>
      </c>
      <c r="AI377" s="137" t="s">
        <v>34460</v>
      </c>
      <c r="AJ377" s="137" t="s">
        <v>34460</v>
      </c>
      <c r="AK377" s="137" t="s">
        <v>34460</v>
      </c>
      <c r="AL377" s="137" t="s">
        <v>34460</v>
      </c>
      <c r="AM377" s="137" t="s">
        <v>34460</v>
      </c>
      <c r="AN377" s="137" t="s">
        <v>34460</v>
      </c>
      <c r="AO377" s="137" t="s">
        <v>34460</v>
      </c>
      <c r="AP377" s="137" t="s">
        <v>34460</v>
      </c>
      <c r="AQ377" s="137" t="s">
        <v>34460</v>
      </c>
      <c r="AR377" s="137" t="s">
        <v>34460</v>
      </c>
      <c r="AS377" s="137"/>
      <c r="AT377" s="137" t="s">
        <v>34460</v>
      </c>
      <c r="AU377" s="137" t="s">
        <v>34460</v>
      </c>
      <c r="AV377" s="137" t="s">
        <v>34460</v>
      </c>
      <c r="AW377" s="137" t="s">
        <v>34460</v>
      </c>
      <c r="AX377" s="137" t="s">
        <v>34460</v>
      </c>
      <c r="AY377" s="137" t="s">
        <v>34460</v>
      </c>
      <c r="AZ377" s="137" t="s">
        <v>34460</v>
      </c>
      <c r="BA377" s="137" t="s">
        <v>34460</v>
      </c>
      <c r="BB377" s="137" t="s">
        <v>34460</v>
      </c>
      <c r="BC377" s="137" t="s">
        <v>34460</v>
      </c>
      <c r="BE377" s="20" cm="1">
        <f t="array" aca="1" ref="BE377" ca="1">ROW(INDIRECT("Formular!"&amp;G377))</f>
        <v>420</v>
      </c>
      <c r="BF377" s="20" cm="1">
        <f t="array" aca="1" ref="BF377" ca="1">COLUMN(INDIRECT("Formular!"&amp;G377))</f>
        <v>9</v>
      </c>
      <c r="BG377" s="20" t="str">
        <f t="shared" ca="1" si="7"/>
        <v>$I$420</v>
      </c>
      <c r="BH377" s="214" t="str" cm="1">
        <f t="array" aca="1" ref="BH377" ca="1">HYPERLINK("#"&amp;CELL("Adresse",INDIRECT("Formular!"&amp;G377)),"X")</f>
        <v>X</v>
      </c>
    </row>
    <row r="378" spans="1:60" x14ac:dyDescent="0.3">
      <c r="A378" s="105"/>
      <c r="B378" s="137">
        <v>376</v>
      </c>
      <c r="C378" s="141" t="s">
        <v>42105</v>
      </c>
      <c r="D378" s="109" cm="1">
        <f t="array" aca="1" ref="D378" ca="1">ROW(INDIRECT("Formular!"&amp;G378))</f>
        <v>420</v>
      </c>
      <c r="E378" s="109" cm="1">
        <f t="array" aca="1" ref="E378" ca="1">COLUMN(INDIRECT("Formular!"&amp;G378))</f>
        <v>17</v>
      </c>
      <c r="F378" s="221" t="str" cm="1">
        <f t="array" aca="1" ref="F378" ca="1">HYPERLINK("#"&amp;CELL("Address",INDIRECT("Formular!"&amp;G378)),ADDRESS(D378,E378))</f>
        <v>$Q$420</v>
      </c>
      <c r="G378" s="109" t="s">
        <v>42106</v>
      </c>
      <c r="H378" s="109"/>
      <c r="I378" s="235" t="s">
        <v>41386</v>
      </c>
      <c r="J378" s="137" t="s">
        <v>42107</v>
      </c>
      <c r="K378" s="137"/>
      <c r="L378" s="137" t="s">
        <v>42108</v>
      </c>
      <c r="M378" s="137"/>
      <c r="N378" s="137" t="s">
        <v>41999</v>
      </c>
      <c r="O378" s="137" t="s">
        <v>42000</v>
      </c>
      <c r="P378" s="137" t="s">
        <v>42109</v>
      </c>
      <c r="Q378" s="295" t="s">
        <v>41369</v>
      </c>
      <c r="R378" s="137" t="s">
        <v>34460</v>
      </c>
      <c r="S378" s="137" t="s">
        <v>34460</v>
      </c>
      <c r="T378" s="137"/>
      <c r="U378" s="137" t="s">
        <v>34460</v>
      </c>
      <c r="V378" s="137"/>
      <c r="W378" s="138" t="s">
        <v>34460</v>
      </c>
      <c r="X378" s="138" t="s">
        <v>34460</v>
      </c>
      <c r="Y378" s="137" t="s">
        <v>34460</v>
      </c>
      <c r="Z378" s="137" t="s">
        <v>34460</v>
      </c>
      <c r="AA378" s="137" t="s">
        <v>34460</v>
      </c>
      <c r="AB378" s="137" t="s">
        <v>34460</v>
      </c>
      <c r="AC378" s="137" t="s">
        <v>34460</v>
      </c>
      <c r="AD378" s="137" t="s">
        <v>34460</v>
      </c>
      <c r="AE378" s="137" t="s">
        <v>34460</v>
      </c>
      <c r="AF378" s="137" t="s">
        <v>34460</v>
      </c>
      <c r="AG378" s="137" t="s">
        <v>34460</v>
      </c>
      <c r="AH378" s="137" t="s">
        <v>34460</v>
      </c>
      <c r="AI378" s="137" t="s">
        <v>34460</v>
      </c>
      <c r="AJ378" s="137" t="s">
        <v>34460</v>
      </c>
      <c r="AK378" s="137" t="s">
        <v>34460</v>
      </c>
      <c r="AL378" s="137" t="s">
        <v>34460</v>
      </c>
      <c r="AM378" s="137" t="s">
        <v>34460</v>
      </c>
      <c r="AN378" s="137" t="s">
        <v>34460</v>
      </c>
      <c r="AO378" s="137" t="s">
        <v>34460</v>
      </c>
      <c r="AP378" s="137" t="s">
        <v>34460</v>
      </c>
      <c r="AQ378" s="137" t="s">
        <v>34460</v>
      </c>
      <c r="AR378" s="137" t="s">
        <v>34460</v>
      </c>
      <c r="AS378" s="137"/>
      <c r="AT378" s="137" t="s">
        <v>34460</v>
      </c>
      <c r="AU378" s="137" t="s">
        <v>34460</v>
      </c>
      <c r="AV378" s="137" t="s">
        <v>34460</v>
      </c>
      <c r="AW378" s="137" t="s">
        <v>34460</v>
      </c>
      <c r="AX378" s="137" t="s">
        <v>34460</v>
      </c>
      <c r="AY378" s="137" t="s">
        <v>34460</v>
      </c>
      <c r="AZ378" s="137" t="s">
        <v>34460</v>
      </c>
      <c r="BA378" s="137" t="s">
        <v>34460</v>
      </c>
      <c r="BB378" s="137" t="s">
        <v>34460</v>
      </c>
      <c r="BC378" s="137" t="s">
        <v>34460</v>
      </c>
      <c r="BE378" s="20" cm="1">
        <f t="array" aca="1" ref="BE378" ca="1">ROW(INDIRECT("Formular!"&amp;G378))</f>
        <v>420</v>
      </c>
      <c r="BF378" s="20" cm="1">
        <f t="array" aca="1" ref="BF378" ca="1">COLUMN(INDIRECT("Formular!"&amp;G378))</f>
        <v>17</v>
      </c>
      <c r="BG378" s="20" t="str">
        <f t="shared" ca="1" si="7"/>
        <v>$Q$420</v>
      </c>
      <c r="BH378" s="214" t="str" cm="1">
        <f t="array" aca="1" ref="BH378" ca="1">HYPERLINK("#"&amp;CELL("Adresse",INDIRECT("Formular!"&amp;G378)),"X")</f>
        <v>X</v>
      </c>
    </row>
    <row r="379" spans="1:60" x14ac:dyDescent="0.3">
      <c r="A379" s="105"/>
      <c r="B379" s="137">
        <v>377</v>
      </c>
      <c r="C379" s="109" t="s">
        <v>42110</v>
      </c>
      <c r="D379" s="109" cm="1">
        <f t="array" aca="1" ref="D379" ca="1">ROW(INDIRECT("Formular!"&amp;G379))</f>
        <v>423</v>
      </c>
      <c r="E379" s="109" cm="1">
        <f t="array" aca="1" ref="E379" ca="1">COLUMN(INDIRECT("Formular!"&amp;G379))</f>
        <v>2</v>
      </c>
      <c r="F379" s="221" t="str" cm="1">
        <f t="array" aca="1" ref="F379" ca="1">HYPERLINK("#"&amp;CELL("Address",INDIRECT("Formular!"&amp;G379)),ADDRESS(D379,E379))</f>
        <v>$B$423</v>
      </c>
      <c r="G379" s="109" t="s">
        <v>42111</v>
      </c>
      <c r="H379" s="109" t="s">
        <v>41375</v>
      </c>
      <c r="I379" s="109"/>
      <c r="J379" s="137" t="s">
        <v>42112</v>
      </c>
      <c r="K379" s="137"/>
      <c r="L379" s="137"/>
      <c r="M379" s="137"/>
      <c r="N379" s="137" t="s">
        <v>41999</v>
      </c>
      <c r="O379" s="137" t="s">
        <v>42000</v>
      </c>
      <c r="P379" s="137" t="s">
        <v>41379</v>
      </c>
      <c r="Q379" s="295" t="s">
        <v>41369</v>
      </c>
      <c r="R379" s="137" t="s">
        <v>34460</v>
      </c>
      <c r="S379" s="137" t="s">
        <v>34460</v>
      </c>
      <c r="T379" s="137"/>
      <c r="U379" s="137" t="s">
        <v>34460</v>
      </c>
      <c r="V379" s="137"/>
      <c r="W379" s="138" t="s">
        <v>34460</v>
      </c>
      <c r="X379" s="138" t="s">
        <v>34460</v>
      </c>
      <c r="Y379" s="137" t="s">
        <v>34460</v>
      </c>
      <c r="Z379" s="137" t="s">
        <v>34460</v>
      </c>
      <c r="AA379" s="137" t="s">
        <v>34460</v>
      </c>
      <c r="AB379" s="137" t="s">
        <v>34460</v>
      </c>
      <c r="AC379" s="137" t="s">
        <v>34460</v>
      </c>
      <c r="AD379" s="137" t="s">
        <v>34460</v>
      </c>
      <c r="AE379" s="137" t="s">
        <v>34460</v>
      </c>
      <c r="AF379" s="137" t="s">
        <v>34460</v>
      </c>
      <c r="AG379" s="137" t="s">
        <v>34460</v>
      </c>
      <c r="AH379" s="137" t="s">
        <v>34460</v>
      </c>
      <c r="AI379" s="137" t="s">
        <v>34460</v>
      </c>
      <c r="AJ379" s="137" t="s">
        <v>34460</v>
      </c>
      <c r="AK379" s="137" t="s">
        <v>34460</v>
      </c>
      <c r="AL379" s="137" t="s">
        <v>34460</v>
      </c>
      <c r="AM379" s="137" t="s">
        <v>34460</v>
      </c>
      <c r="AN379" s="137" t="s">
        <v>34460</v>
      </c>
      <c r="AO379" s="137" t="s">
        <v>34460</v>
      </c>
      <c r="AP379" s="137" t="s">
        <v>34460</v>
      </c>
      <c r="AQ379" s="137" t="s">
        <v>34460</v>
      </c>
      <c r="AR379" s="137" t="s">
        <v>34460</v>
      </c>
      <c r="AS379" s="137" t="s">
        <v>34460</v>
      </c>
      <c r="AT379" s="137" t="s">
        <v>34460</v>
      </c>
      <c r="AU379" s="137" t="s">
        <v>34460</v>
      </c>
      <c r="AV379" s="137" t="s">
        <v>34460</v>
      </c>
      <c r="AW379" s="137" t="s">
        <v>34460</v>
      </c>
      <c r="AX379" s="137" t="s">
        <v>34460</v>
      </c>
      <c r="AY379" s="137" t="s">
        <v>34460</v>
      </c>
      <c r="AZ379" s="137" t="s">
        <v>34460</v>
      </c>
      <c r="BA379" s="137" t="s">
        <v>34460</v>
      </c>
      <c r="BB379" s="137" t="s">
        <v>34460</v>
      </c>
      <c r="BC379" s="137" t="s">
        <v>34460</v>
      </c>
      <c r="BE379" s="20" cm="1">
        <f t="array" aca="1" ref="BE379" ca="1">ROW(INDIRECT("Formular!"&amp;G379))</f>
        <v>423</v>
      </c>
      <c r="BF379" s="20" cm="1">
        <f t="array" aca="1" ref="BF379" ca="1">COLUMN(INDIRECT("Formular!"&amp;G379))</f>
        <v>2</v>
      </c>
      <c r="BG379" s="20" t="str">
        <f t="shared" ca="1" si="7"/>
        <v>$B$423</v>
      </c>
      <c r="BH379" s="214" t="str" cm="1">
        <f t="array" aca="1" ref="BH379" ca="1">HYPERLINK("#"&amp;CELL("Adresse",INDIRECT("Formular!"&amp;G379)),"X")</f>
        <v>X</v>
      </c>
    </row>
    <row r="380" spans="1:60" x14ac:dyDescent="0.3">
      <c r="A380" s="105"/>
      <c r="B380" s="137">
        <v>378</v>
      </c>
      <c r="C380" s="143" t="s">
        <v>42113</v>
      </c>
      <c r="D380" s="109" cm="1">
        <f t="array" aca="1" ref="D380" ca="1">ROW(INDIRECT("Formular!"&amp;G380))</f>
        <v>425</v>
      </c>
      <c r="E380" s="109" cm="1">
        <f t="array" aca="1" ref="E380" ca="1">COLUMN(INDIRECT("Formular!"&amp;G380))</f>
        <v>3</v>
      </c>
      <c r="F380" s="221" t="str" cm="1">
        <f t="array" aca="1" ref="F380" ca="1">HYPERLINK("#"&amp;CELL("Address",INDIRECT("Formular!"&amp;G380)),ADDRESS(D380,E380))</f>
        <v>$C$425</v>
      </c>
      <c r="G380" s="109" t="s">
        <v>34287</v>
      </c>
      <c r="H380" s="109"/>
      <c r="I380" s="234" t="s">
        <v>42114</v>
      </c>
      <c r="J380" s="137" t="s">
        <v>42115</v>
      </c>
      <c r="K380" s="137"/>
      <c r="L380" s="137"/>
      <c r="M380" s="137"/>
      <c r="N380" s="137" t="s">
        <v>41999</v>
      </c>
      <c r="O380" s="137" t="s">
        <v>42000</v>
      </c>
      <c r="P380" s="137" t="s">
        <v>42075</v>
      </c>
      <c r="Q380" s="295" t="s">
        <v>38049</v>
      </c>
      <c r="R380" s="137" t="s">
        <v>34460</v>
      </c>
      <c r="S380" s="137" t="s">
        <v>34460</v>
      </c>
      <c r="T380" s="137"/>
      <c r="U380" s="137" t="s">
        <v>34460</v>
      </c>
      <c r="V380" s="137"/>
      <c r="W380" s="138" t="s">
        <v>34460</v>
      </c>
      <c r="X380" s="138" t="s">
        <v>34460</v>
      </c>
      <c r="Y380" s="137" t="s">
        <v>34460</v>
      </c>
      <c r="Z380" s="137" t="s">
        <v>34460</v>
      </c>
      <c r="AA380" s="137" t="s">
        <v>34460</v>
      </c>
      <c r="AB380" s="137" t="s">
        <v>34460</v>
      </c>
      <c r="AC380" s="137" t="s">
        <v>34460</v>
      </c>
      <c r="AD380" s="137" t="s">
        <v>34460</v>
      </c>
      <c r="AE380" s="137" t="s">
        <v>34460</v>
      </c>
      <c r="AF380" s="137" t="s">
        <v>34460</v>
      </c>
      <c r="AG380" s="137" t="s">
        <v>34460</v>
      </c>
      <c r="AH380" s="137" t="s">
        <v>34460</v>
      </c>
      <c r="AI380" s="137" t="s">
        <v>34460</v>
      </c>
      <c r="AJ380" s="137" t="s">
        <v>34460</v>
      </c>
      <c r="AK380" s="137" t="s">
        <v>34460</v>
      </c>
      <c r="AL380" s="137" t="s">
        <v>34460</v>
      </c>
      <c r="AM380" s="137" t="s">
        <v>34460</v>
      </c>
      <c r="AN380" s="137" t="s">
        <v>34460</v>
      </c>
      <c r="AO380" s="137" t="s">
        <v>34460</v>
      </c>
      <c r="AP380" s="137" t="s">
        <v>34460</v>
      </c>
      <c r="AQ380" s="137" t="s">
        <v>34460</v>
      </c>
      <c r="AR380" s="137" t="s">
        <v>34460</v>
      </c>
      <c r="AS380" s="137" t="s">
        <v>34460</v>
      </c>
      <c r="AT380" s="137" t="s">
        <v>34460</v>
      </c>
      <c r="AU380" s="137" t="s">
        <v>34460</v>
      </c>
      <c r="AV380" s="137" t="s">
        <v>34460</v>
      </c>
      <c r="AW380" s="137" t="s">
        <v>34460</v>
      </c>
      <c r="AX380" s="137" t="s">
        <v>34460</v>
      </c>
      <c r="AY380" s="137" t="s">
        <v>34460</v>
      </c>
      <c r="AZ380" s="137" t="s">
        <v>34460</v>
      </c>
      <c r="BA380" s="137" t="s">
        <v>34460</v>
      </c>
      <c r="BB380" s="137" t="s">
        <v>34460</v>
      </c>
      <c r="BC380" s="137" t="s">
        <v>34460</v>
      </c>
      <c r="BE380" s="20" cm="1">
        <f t="array" aca="1" ref="BE380" ca="1">ROW(INDIRECT("Formular!"&amp;G380))</f>
        <v>425</v>
      </c>
      <c r="BF380" s="20" cm="1">
        <f t="array" aca="1" ref="BF380" ca="1">COLUMN(INDIRECT("Formular!"&amp;G380))</f>
        <v>3</v>
      </c>
      <c r="BG380" s="20" t="str">
        <f t="shared" ca="1" si="7"/>
        <v>$C$425</v>
      </c>
      <c r="BH380" s="214" t="str" cm="1">
        <f t="array" aca="1" ref="BH380" ca="1">HYPERLINK("#"&amp;CELL("Adresse",INDIRECT("Formular!"&amp;G380)),"X")</f>
        <v>X</v>
      </c>
    </row>
    <row r="381" spans="1:60" x14ac:dyDescent="0.3">
      <c r="A381" s="105"/>
      <c r="B381" s="137">
        <v>379</v>
      </c>
      <c r="C381" s="143" t="s">
        <v>42116</v>
      </c>
      <c r="D381" s="109" cm="1">
        <f t="array" aca="1" ref="D381" ca="1">ROW(INDIRECT("Formular!"&amp;G381))</f>
        <v>425</v>
      </c>
      <c r="E381" s="109" cm="1">
        <f t="array" aca="1" ref="E381" ca="1">COLUMN(INDIRECT("Formular!"&amp;G381))</f>
        <v>6</v>
      </c>
      <c r="F381" s="221" t="str" cm="1">
        <f t="array" aca="1" ref="F381" ca="1">HYPERLINK("#"&amp;CELL("Address",INDIRECT("Formular!"&amp;G381)),ADDRESS(D381,E381))</f>
        <v>$F$425</v>
      </c>
      <c r="G381" s="109" t="s">
        <v>34286</v>
      </c>
      <c r="H381" s="109"/>
      <c r="I381" s="234" t="s">
        <v>42117</v>
      </c>
      <c r="J381" s="137" t="s">
        <v>42118</v>
      </c>
      <c r="K381" s="137"/>
      <c r="L381" s="137"/>
      <c r="M381" s="137"/>
      <c r="N381" s="137" t="s">
        <v>41999</v>
      </c>
      <c r="O381" s="137" t="s">
        <v>42000</v>
      </c>
      <c r="P381" s="137" t="s">
        <v>42075</v>
      </c>
      <c r="Q381" s="295" t="s">
        <v>38049</v>
      </c>
      <c r="R381" s="137" t="s">
        <v>34460</v>
      </c>
      <c r="S381" s="137" t="s">
        <v>34460</v>
      </c>
      <c r="T381" s="137"/>
      <c r="U381" s="137" t="s">
        <v>34460</v>
      </c>
      <c r="V381" s="137"/>
      <c r="W381" s="138" t="s">
        <v>34460</v>
      </c>
      <c r="X381" s="138" t="s">
        <v>34460</v>
      </c>
      <c r="Y381" s="137" t="s">
        <v>34460</v>
      </c>
      <c r="Z381" s="137" t="s">
        <v>34460</v>
      </c>
      <c r="AA381" s="137" t="s">
        <v>34460</v>
      </c>
      <c r="AB381" s="137" t="s">
        <v>34460</v>
      </c>
      <c r="AC381" s="137" t="s">
        <v>34460</v>
      </c>
      <c r="AD381" s="137" t="s">
        <v>34460</v>
      </c>
      <c r="AE381" s="137" t="s">
        <v>34460</v>
      </c>
      <c r="AF381" s="137" t="s">
        <v>34460</v>
      </c>
      <c r="AG381" s="137" t="s">
        <v>34460</v>
      </c>
      <c r="AH381" s="137" t="s">
        <v>34460</v>
      </c>
      <c r="AI381" s="137" t="s">
        <v>34460</v>
      </c>
      <c r="AJ381" s="137" t="s">
        <v>34460</v>
      </c>
      <c r="AK381" s="137" t="s">
        <v>34460</v>
      </c>
      <c r="AL381" s="137" t="s">
        <v>34460</v>
      </c>
      <c r="AM381" s="137" t="s">
        <v>34460</v>
      </c>
      <c r="AN381" s="137" t="s">
        <v>34460</v>
      </c>
      <c r="AO381" s="137" t="s">
        <v>34460</v>
      </c>
      <c r="AP381" s="137" t="s">
        <v>34460</v>
      </c>
      <c r="AQ381" s="137" t="s">
        <v>34460</v>
      </c>
      <c r="AR381" s="137" t="s">
        <v>34460</v>
      </c>
      <c r="AS381" s="137" t="s">
        <v>34460</v>
      </c>
      <c r="AT381" s="137" t="s">
        <v>34460</v>
      </c>
      <c r="AU381" s="137" t="s">
        <v>34460</v>
      </c>
      <c r="AV381" s="137" t="s">
        <v>34460</v>
      </c>
      <c r="AW381" s="137" t="s">
        <v>34460</v>
      </c>
      <c r="AX381" s="137" t="s">
        <v>34460</v>
      </c>
      <c r="AY381" s="137" t="s">
        <v>34460</v>
      </c>
      <c r="AZ381" s="137" t="s">
        <v>34460</v>
      </c>
      <c r="BA381" s="137" t="s">
        <v>34460</v>
      </c>
      <c r="BB381" s="137" t="s">
        <v>34460</v>
      </c>
      <c r="BC381" s="137" t="s">
        <v>34460</v>
      </c>
      <c r="BE381" s="20" cm="1">
        <f t="array" aca="1" ref="BE381" ca="1">ROW(INDIRECT("Formular!"&amp;G381))</f>
        <v>425</v>
      </c>
      <c r="BF381" s="20" cm="1">
        <f t="array" aca="1" ref="BF381" ca="1">COLUMN(INDIRECT("Formular!"&amp;G381))</f>
        <v>6</v>
      </c>
      <c r="BG381" s="20" t="str">
        <f t="shared" ca="1" si="7"/>
        <v>$F$425</v>
      </c>
      <c r="BH381" s="214" t="str" cm="1">
        <f t="array" aca="1" ref="BH381" ca="1">HYPERLINK("#"&amp;CELL("Adresse",INDIRECT("Formular!"&amp;G381)),"X")</f>
        <v>X</v>
      </c>
    </row>
    <row r="382" spans="1:60" x14ac:dyDescent="0.3">
      <c r="A382" s="105"/>
      <c r="B382" s="137">
        <v>380</v>
      </c>
      <c r="C382" s="137" t="s">
        <v>42119</v>
      </c>
      <c r="D382" s="109" cm="1">
        <f t="array" aca="1" ref="D382" ca="1">ROW(INDIRECT("Formular!"&amp;G382))</f>
        <v>425</v>
      </c>
      <c r="E382" s="109" cm="1">
        <f t="array" aca="1" ref="E382" ca="1">COLUMN(INDIRECT("Formular!"&amp;G382))</f>
        <v>15</v>
      </c>
      <c r="F382" s="221" t="str" cm="1">
        <f t="array" aca="1" ref="F382" ca="1">HYPERLINK("#"&amp;CELL("Address",INDIRECT("Formular!"&amp;G382)),ADDRESS(D382,E382))</f>
        <v>$O$425</v>
      </c>
      <c r="G382" s="109" t="s">
        <v>34288</v>
      </c>
      <c r="H382" s="109"/>
      <c r="I382" s="234" t="s">
        <v>42120</v>
      </c>
      <c r="J382" s="137" t="s">
        <v>42121</v>
      </c>
      <c r="K382" s="137"/>
      <c r="L382" s="137"/>
      <c r="M382" s="137"/>
      <c r="N382" s="137" t="s">
        <v>41999</v>
      </c>
      <c r="O382" s="137" t="s">
        <v>42000</v>
      </c>
      <c r="P382" s="137" t="s">
        <v>42122</v>
      </c>
      <c r="Q382" s="295" t="s">
        <v>38049</v>
      </c>
      <c r="R382" s="137" t="s">
        <v>34460</v>
      </c>
      <c r="S382" s="137" t="s">
        <v>34460</v>
      </c>
      <c r="T382" s="137"/>
      <c r="U382" s="137" t="s">
        <v>34460</v>
      </c>
      <c r="V382" s="137"/>
      <c r="W382" s="138" t="s">
        <v>34460</v>
      </c>
      <c r="X382" s="138" t="s">
        <v>34460</v>
      </c>
      <c r="Y382" s="137" t="s">
        <v>34460</v>
      </c>
      <c r="Z382" s="137" t="s">
        <v>34460</v>
      </c>
      <c r="AA382" s="137" t="s">
        <v>34460</v>
      </c>
      <c r="AB382" s="137" t="s">
        <v>34460</v>
      </c>
      <c r="AC382" s="137" t="s">
        <v>34460</v>
      </c>
      <c r="AD382" s="137" t="s">
        <v>34460</v>
      </c>
      <c r="AE382" s="137" t="s">
        <v>34460</v>
      </c>
      <c r="AF382" s="137" t="s">
        <v>34460</v>
      </c>
      <c r="AG382" s="137" t="s">
        <v>34460</v>
      </c>
      <c r="AH382" s="137" t="s">
        <v>34460</v>
      </c>
      <c r="AI382" s="137" t="s">
        <v>34460</v>
      </c>
      <c r="AJ382" s="137" t="s">
        <v>34460</v>
      </c>
      <c r="AK382" s="137" t="s">
        <v>34460</v>
      </c>
      <c r="AL382" s="137" t="s">
        <v>34460</v>
      </c>
      <c r="AM382" s="137" t="s">
        <v>34460</v>
      </c>
      <c r="AN382" s="137" t="s">
        <v>34460</v>
      </c>
      <c r="AO382" s="137" t="s">
        <v>34460</v>
      </c>
      <c r="AP382" s="137" t="s">
        <v>34460</v>
      </c>
      <c r="AQ382" s="137" t="s">
        <v>34460</v>
      </c>
      <c r="AR382" s="137" t="s">
        <v>34460</v>
      </c>
      <c r="AS382" s="137" t="s">
        <v>34460</v>
      </c>
      <c r="AT382" s="137" t="s">
        <v>34460</v>
      </c>
      <c r="AU382" s="137" t="s">
        <v>34460</v>
      </c>
      <c r="AV382" s="137" t="s">
        <v>34460</v>
      </c>
      <c r="AW382" s="137" t="s">
        <v>34460</v>
      </c>
      <c r="AX382" s="137" t="s">
        <v>34460</v>
      </c>
      <c r="AY382" s="137" t="s">
        <v>34460</v>
      </c>
      <c r="AZ382" s="137" t="s">
        <v>34460</v>
      </c>
      <c r="BA382" s="137" t="s">
        <v>34460</v>
      </c>
      <c r="BB382" s="137" t="s">
        <v>34460</v>
      </c>
      <c r="BC382" s="137" t="s">
        <v>34460</v>
      </c>
      <c r="BE382" s="20" cm="1">
        <f t="array" aca="1" ref="BE382" ca="1">ROW(INDIRECT("Formular!"&amp;G382))</f>
        <v>425</v>
      </c>
      <c r="BF382" s="20" cm="1">
        <f t="array" aca="1" ref="BF382" ca="1">COLUMN(INDIRECT("Formular!"&amp;G382))</f>
        <v>15</v>
      </c>
      <c r="BG382" s="20" t="str">
        <f t="shared" ca="1" si="7"/>
        <v>$O$425</v>
      </c>
      <c r="BH382" s="214" t="str" cm="1">
        <f t="array" aca="1" ref="BH382" ca="1">HYPERLINK("#"&amp;CELL("Adresse",INDIRECT("Formular!"&amp;G382)),"X")</f>
        <v>X</v>
      </c>
    </row>
    <row r="383" spans="1:60" x14ac:dyDescent="0.3">
      <c r="A383" s="105"/>
      <c r="B383" s="137">
        <v>381</v>
      </c>
      <c r="C383" s="109" t="s">
        <v>42123</v>
      </c>
      <c r="D383" s="109" cm="1">
        <f t="array" aca="1" ref="D383" ca="1">ROW(INDIRECT("Formular!"&amp;G383))</f>
        <v>428</v>
      </c>
      <c r="E383" s="109" cm="1">
        <f t="array" aca="1" ref="E383" ca="1">COLUMN(INDIRECT("Formular!"&amp;G383))</f>
        <v>2</v>
      </c>
      <c r="F383" s="221" t="str" cm="1">
        <f t="array" aca="1" ref="F383" ca="1">HYPERLINK("#"&amp;CELL("Address",INDIRECT("Formular!"&amp;G383)),ADDRESS(D383,E383))</f>
        <v>$B$428</v>
      </c>
      <c r="G383" s="109" t="s">
        <v>42124</v>
      </c>
      <c r="H383" s="109" t="s">
        <v>41375</v>
      </c>
      <c r="I383" s="109"/>
      <c r="J383" s="137" t="s">
        <v>42125</v>
      </c>
      <c r="K383" s="137"/>
      <c r="L383" s="137"/>
      <c r="M383" s="137"/>
      <c r="N383" s="137" t="s">
        <v>41999</v>
      </c>
      <c r="O383" s="137" t="s">
        <v>42000</v>
      </c>
      <c r="P383" s="137" t="s">
        <v>41379</v>
      </c>
      <c r="Q383" s="295" t="s">
        <v>41369</v>
      </c>
      <c r="R383" s="137" t="s">
        <v>34460</v>
      </c>
      <c r="S383" s="137" t="s">
        <v>34460</v>
      </c>
      <c r="T383" s="137"/>
      <c r="U383" s="137"/>
      <c r="V383" s="137"/>
      <c r="W383" s="138" t="s">
        <v>34460</v>
      </c>
      <c r="X383" s="138" t="s">
        <v>34460</v>
      </c>
      <c r="Y383" s="137"/>
      <c r="Z383" s="137"/>
      <c r="AA383" s="137"/>
      <c r="AB383" s="137"/>
      <c r="AC383" s="137"/>
      <c r="AD383" s="137" t="s">
        <v>34460</v>
      </c>
      <c r="AE383" s="137"/>
      <c r="AF383" s="137"/>
      <c r="AG383" s="137"/>
      <c r="AH383" s="137"/>
      <c r="AI383" s="137"/>
      <c r="AJ383" s="137"/>
      <c r="AK383" s="137"/>
      <c r="AL383" s="137"/>
      <c r="AM383" s="137"/>
      <c r="AN383" s="137"/>
      <c r="AO383" s="137"/>
      <c r="AP383" s="137"/>
      <c r="AQ383" s="137"/>
      <c r="AR383" s="137"/>
      <c r="AS383" s="137" t="s">
        <v>34460</v>
      </c>
      <c r="AT383" s="137"/>
      <c r="AU383" s="137"/>
      <c r="AV383" s="137"/>
      <c r="AW383" s="137"/>
      <c r="AX383" s="137"/>
      <c r="AY383" s="137"/>
      <c r="AZ383" s="137"/>
      <c r="BA383" s="137" t="s">
        <v>34460</v>
      </c>
      <c r="BB383" s="137" t="s">
        <v>34460</v>
      </c>
      <c r="BC383" s="137" t="s">
        <v>34460</v>
      </c>
      <c r="BE383" s="20" cm="1">
        <f t="array" aca="1" ref="BE383" ca="1">ROW(INDIRECT("Formular!"&amp;G383))</f>
        <v>428</v>
      </c>
      <c r="BF383" s="20" cm="1">
        <f t="array" aca="1" ref="BF383" ca="1">COLUMN(INDIRECT("Formular!"&amp;G383))</f>
        <v>2</v>
      </c>
      <c r="BG383" s="20" t="str">
        <f t="shared" ca="1" si="7"/>
        <v>$B$428</v>
      </c>
      <c r="BH383" s="214" t="str" cm="1">
        <f t="array" aca="1" ref="BH383" ca="1">HYPERLINK("#"&amp;CELL("Adresse",INDIRECT("Formular!"&amp;G383)),"X")</f>
        <v>X</v>
      </c>
    </row>
    <row r="384" spans="1:60" x14ac:dyDescent="0.3">
      <c r="A384" s="105"/>
      <c r="B384" s="137">
        <v>382</v>
      </c>
      <c r="C384" s="137" t="s">
        <v>42126</v>
      </c>
      <c r="D384" s="109" cm="1">
        <f t="array" aca="1" ref="D384" ca="1">ROW(INDIRECT("Formular!"&amp;G384))</f>
        <v>430</v>
      </c>
      <c r="E384" s="109" cm="1">
        <f t="array" aca="1" ref="E384" ca="1">COLUMN(INDIRECT("Formular!"&amp;G384))</f>
        <v>6</v>
      </c>
      <c r="F384" s="221" t="str" cm="1">
        <f t="array" aca="1" ref="F384" ca="1">HYPERLINK("#"&amp;CELL("Address",INDIRECT("Formular!"&amp;G384)),ADDRESS(D384,E384))</f>
        <v>$F$430</v>
      </c>
      <c r="G384" s="109" t="s">
        <v>42127</v>
      </c>
      <c r="H384" s="109"/>
      <c r="I384" s="109"/>
      <c r="J384" s="137" t="s">
        <v>42128</v>
      </c>
      <c r="K384" s="137"/>
      <c r="L384" s="137"/>
      <c r="M384" s="137"/>
      <c r="N384" s="137" t="s">
        <v>41999</v>
      </c>
      <c r="O384" s="137" t="s">
        <v>42000</v>
      </c>
      <c r="P384" s="137"/>
      <c r="Q384" s="295" t="s">
        <v>41369</v>
      </c>
      <c r="R384" s="137" t="s">
        <v>34460</v>
      </c>
      <c r="S384" s="137" t="s">
        <v>34460</v>
      </c>
      <c r="T384" s="137"/>
      <c r="U384" s="137"/>
      <c r="V384" s="137"/>
      <c r="W384" s="138" t="s">
        <v>34460</v>
      </c>
      <c r="X384" s="138" t="s">
        <v>34460</v>
      </c>
      <c r="Y384" s="137"/>
      <c r="Z384" s="137"/>
      <c r="AA384" s="137"/>
      <c r="AB384" s="137"/>
      <c r="AC384" s="137"/>
      <c r="AD384" s="137" t="s">
        <v>34460</v>
      </c>
      <c r="AE384" s="137"/>
      <c r="AF384" s="137"/>
      <c r="AG384" s="137"/>
      <c r="AH384" s="137"/>
      <c r="AI384" s="137"/>
      <c r="AJ384" s="137"/>
      <c r="AK384" s="137"/>
      <c r="AL384" s="137"/>
      <c r="AM384" s="137"/>
      <c r="AN384" s="137"/>
      <c r="AO384" s="137"/>
      <c r="AP384" s="137"/>
      <c r="AQ384" s="137"/>
      <c r="AR384" s="137"/>
      <c r="AS384" s="137" t="s">
        <v>34460</v>
      </c>
      <c r="AT384" s="137"/>
      <c r="AU384" s="137"/>
      <c r="AV384" s="137"/>
      <c r="AW384" s="137"/>
      <c r="AX384" s="137"/>
      <c r="AY384" s="137"/>
      <c r="AZ384" s="137"/>
      <c r="BA384" s="137" t="s">
        <v>34460</v>
      </c>
      <c r="BB384" s="137" t="s">
        <v>34460</v>
      </c>
      <c r="BC384" s="137" t="s">
        <v>34460</v>
      </c>
      <c r="BE384" s="20" cm="1">
        <f t="array" aca="1" ref="BE384" ca="1">ROW(INDIRECT("Formular!"&amp;G384))</f>
        <v>430</v>
      </c>
      <c r="BF384" s="20" cm="1">
        <f t="array" aca="1" ref="BF384" ca="1">COLUMN(INDIRECT("Formular!"&amp;G384))</f>
        <v>6</v>
      </c>
      <c r="BG384" s="20" t="str">
        <f t="shared" ca="1" si="7"/>
        <v>$F$430</v>
      </c>
      <c r="BH384" s="214" t="str" cm="1">
        <f t="array" aca="1" ref="BH384" ca="1">HYPERLINK("#"&amp;CELL("Adresse",INDIRECT("Formular!"&amp;G384)),"X")</f>
        <v>X</v>
      </c>
    </row>
    <row r="385" spans="1:60" x14ac:dyDescent="0.3">
      <c r="A385" s="105"/>
      <c r="B385" s="137">
        <v>383</v>
      </c>
      <c r="C385" s="137" t="s">
        <v>42129</v>
      </c>
      <c r="D385" s="109" cm="1">
        <f t="array" aca="1" ref="D385" ca="1">ROW(INDIRECT("Formular!"&amp;G385))</f>
        <v>432</v>
      </c>
      <c r="E385" s="109" cm="1">
        <f t="array" aca="1" ref="E385" ca="1">COLUMN(INDIRECT("Formular!"&amp;G385))</f>
        <v>12</v>
      </c>
      <c r="F385" s="221" t="str" cm="1">
        <f t="array" aca="1" ref="F385" ca="1">HYPERLINK("#"&amp;CELL("Address",INDIRECT("Formular!"&amp;G385)),ADDRESS(D385,E385))</f>
        <v>$L$432</v>
      </c>
      <c r="G385" s="109" t="s">
        <v>42130</v>
      </c>
      <c r="H385" s="109"/>
      <c r="I385" s="235" t="s">
        <v>41386</v>
      </c>
      <c r="J385" s="137" t="s">
        <v>42131</v>
      </c>
      <c r="K385" s="137"/>
      <c r="L385" s="137"/>
      <c r="M385" s="137"/>
      <c r="N385" s="137" t="s">
        <v>41999</v>
      </c>
      <c r="O385" s="137" t="s">
        <v>42000</v>
      </c>
      <c r="P385" s="137" t="s">
        <v>42132</v>
      </c>
      <c r="Q385" s="295" t="s">
        <v>41369</v>
      </c>
      <c r="R385" s="137" t="s">
        <v>34460</v>
      </c>
      <c r="S385" s="137" t="s">
        <v>34460</v>
      </c>
      <c r="T385" s="137"/>
      <c r="U385" s="137"/>
      <c r="V385" s="137"/>
      <c r="W385" s="138" t="s">
        <v>34460</v>
      </c>
      <c r="X385" s="138" t="s">
        <v>34460</v>
      </c>
      <c r="Y385" s="137"/>
      <c r="Z385" s="137"/>
      <c r="AA385" s="137"/>
      <c r="AB385" s="137"/>
      <c r="AC385" s="137"/>
      <c r="AD385" s="137" t="s">
        <v>34460</v>
      </c>
      <c r="AE385" s="137"/>
      <c r="AF385" s="137"/>
      <c r="AG385" s="137"/>
      <c r="AH385" s="137"/>
      <c r="AI385" s="137"/>
      <c r="AJ385" s="137"/>
      <c r="AK385" s="137"/>
      <c r="AL385" s="137"/>
      <c r="AM385" s="137"/>
      <c r="AN385" s="137"/>
      <c r="AO385" s="137"/>
      <c r="AP385" s="137"/>
      <c r="AQ385" s="137"/>
      <c r="AR385" s="137"/>
      <c r="AS385" s="137"/>
      <c r="AT385" s="137"/>
      <c r="AU385" s="137"/>
      <c r="AV385" s="137"/>
      <c r="AW385" s="137"/>
      <c r="AX385" s="137"/>
      <c r="AY385" s="137"/>
      <c r="AZ385" s="137"/>
      <c r="BA385" s="105"/>
      <c r="BB385" s="105" t="s">
        <v>34460</v>
      </c>
      <c r="BC385" s="137" t="s">
        <v>34460</v>
      </c>
      <c r="BE385" s="20" cm="1">
        <f t="array" aca="1" ref="BE385" ca="1">ROW(INDIRECT("Formular!"&amp;G385))</f>
        <v>432</v>
      </c>
      <c r="BF385" s="20" cm="1">
        <f t="array" aca="1" ref="BF385" ca="1">COLUMN(INDIRECT("Formular!"&amp;G385))</f>
        <v>12</v>
      </c>
      <c r="BG385" s="20" t="str">
        <f t="shared" ca="1" si="7"/>
        <v>$L$432</v>
      </c>
      <c r="BH385" s="214" t="str" cm="1">
        <f t="array" aca="1" ref="BH385" ca="1">HYPERLINK("#"&amp;CELL("Adresse",INDIRECT("Formular!"&amp;G385)),"X")</f>
        <v>X</v>
      </c>
    </row>
    <row r="386" spans="1:60" x14ac:dyDescent="0.3">
      <c r="A386" s="105"/>
      <c r="B386" s="137">
        <v>384</v>
      </c>
      <c r="C386" s="137" t="s">
        <v>42133</v>
      </c>
      <c r="D386" s="109" cm="1">
        <f t="array" aca="1" ref="D386" ca="1">ROW(INDIRECT("Formular!"&amp;G386))</f>
        <v>434</v>
      </c>
      <c r="E386" s="109" cm="1">
        <f t="array" aca="1" ref="E386" ca="1">COLUMN(INDIRECT("Formular!"&amp;G386))</f>
        <v>12</v>
      </c>
      <c r="F386" s="221" t="str" cm="1">
        <f t="array" aca="1" ref="F386" ca="1">HYPERLINK("#"&amp;CELL("Address",INDIRECT("Formular!"&amp;G386)),ADDRESS(D386,E386))</f>
        <v>$L$434</v>
      </c>
      <c r="G386" s="109" t="s">
        <v>42134</v>
      </c>
      <c r="H386" s="109"/>
      <c r="I386" s="235" t="s">
        <v>41386</v>
      </c>
      <c r="J386" s="137" t="s">
        <v>42135</v>
      </c>
      <c r="K386" s="137"/>
      <c r="L386" s="137"/>
      <c r="M386" s="137"/>
      <c r="N386" s="137" t="s">
        <v>41999</v>
      </c>
      <c r="O386" s="137" t="s">
        <v>42000</v>
      </c>
      <c r="P386" s="137" t="s">
        <v>42136</v>
      </c>
      <c r="Q386" s="295" t="s">
        <v>41369</v>
      </c>
      <c r="R386" s="137" t="s">
        <v>34460</v>
      </c>
      <c r="S386" s="137" t="s">
        <v>34460</v>
      </c>
      <c r="T386" s="137"/>
      <c r="U386" s="137"/>
      <c r="V386" s="137"/>
      <c r="W386" s="138" t="s">
        <v>34460</v>
      </c>
      <c r="X386" s="138" t="s">
        <v>34460</v>
      </c>
      <c r="Y386" s="137"/>
      <c r="Z386" s="137"/>
      <c r="AA386" s="137"/>
      <c r="AB386" s="137"/>
      <c r="AC386" s="137"/>
      <c r="AD386" s="137" t="s">
        <v>34460</v>
      </c>
      <c r="AE386" s="137"/>
      <c r="AF386" s="137"/>
      <c r="AG386" s="137"/>
      <c r="AH386" s="137"/>
      <c r="AI386" s="137"/>
      <c r="AJ386" s="137"/>
      <c r="AK386" s="137"/>
      <c r="AL386" s="137"/>
      <c r="AM386" s="137"/>
      <c r="AN386" s="137"/>
      <c r="AO386" s="137"/>
      <c r="AP386" s="137"/>
      <c r="AQ386" s="137"/>
      <c r="AR386" s="137"/>
      <c r="AS386" s="137"/>
      <c r="AT386" s="137"/>
      <c r="AU386" s="137"/>
      <c r="AV386" s="137"/>
      <c r="AW386" s="137"/>
      <c r="AX386" s="137"/>
      <c r="AY386" s="137"/>
      <c r="AZ386" s="137"/>
      <c r="BA386" s="105"/>
      <c r="BB386" s="105" t="s">
        <v>34460</v>
      </c>
      <c r="BC386" s="137" t="s">
        <v>34460</v>
      </c>
      <c r="BE386" s="20" cm="1">
        <f t="array" aca="1" ref="BE386" ca="1">ROW(INDIRECT("Formular!"&amp;G386))</f>
        <v>434</v>
      </c>
      <c r="BF386" s="20" cm="1">
        <f t="array" aca="1" ref="BF386" ca="1">COLUMN(INDIRECT("Formular!"&amp;G386))</f>
        <v>12</v>
      </c>
      <c r="BG386" s="20" t="str">
        <f t="shared" ca="1" si="7"/>
        <v>$L$434</v>
      </c>
      <c r="BH386" s="214" t="str" cm="1">
        <f t="array" aca="1" ref="BH386" ca="1">HYPERLINK("#"&amp;CELL("Adresse",INDIRECT("Formular!"&amp;G386)),"X")</f>
        <v>X</v>
      </c>
    </row>
    <row r="387" spans="1:60" x14ac:dyDescent="0.3">
      <c r="A387" s="105"/>
      <c r="B387" s="137">
        <v>385</v>
      </c>
      <c r="C387" s="137" t="s">
        <v>42137</v>
      </c>
      <c r="D387" s="109" cm="1">
        <f t="array" aca="1" ref="D387" ca="1">ROW(INDIRECT("Formular!"&amp;G387))</f>
        <v>436</v>
      </c>
      <c r="E387" s="109" cm="1">
        <f t="array" aca="1" ref="E387" ca="1">COLUMN(INDIRECT("Formular!"&amp;G387))</f>
        <v>6</v>
      </c>
      <c r="F387" s="221" t="str" cm="1">
        <f t="array" aca="1" ref="F387" ca="1">HYPERLINK("#"&amp;CELL("Address",INDIRECT("Formular!"&amp;G387)),ADDRESS(D387,E387))</f>
        <v>$F$436</v>
      </c>
      <c r="G387" s="109" t="s">
        <v>42138</v>
      </c>
      <c r="H387" s="109"/>
      <c r="I387" s="109"/>
      <c r="J387" s="137" t="s">
        <v>42139</v>
      </c>
      <c r="K387" s="137"/>
      <c r="L387" s="137"/>
      <c r="M387" s="137"/>
      <c r="N387" s="137" t="s">
        <v>41999</v>
      </c>
      <c r="O387" s="137" t="s">
        <v>42000</v>
      </c>
      <c r="P387" s="137"/>
      <c r="Q387" s="295" t="s">
        <v>41369</v>
      </c>
      <c r="R387" s="137" t="s">
        <v>34460</v>
      </c>
      <c r="S387" s="137" t="s">
        <v>34460</v>
      </c>
      <c r="T387" s="137"/>
      <c r="U387" s="137"/>
      <c r="V387" s="137"/>
      <c r="W387" s="138" t="s">
        <v>34460</v>
      </c>
      <c r="X387" s="138" t="s">
        <v>34460</v>
      </c>
      <c r="Y387" s="137"/>
      <c r="Z387" s="137"/>
      <c r="AA387" s="137"/>
      <c r="AB387" s="137"/>
      <c r="AC387" s="137"/>
      <c r="AD387" s="137" t="s">
        <v>34460</v>
      </c>
      <c r="AE387" s="137"/>
      <c r="AF387" s="137"/>
      <c r="AG387" s="137"/>
      <c r="AH387" s="137"/>
      <c r="AI387" s="137"/>
      <c r="AJ387" s="137"/>
      <c r="AK387" s="137"/>
      <c r="AL387" s="137"/>
      <c r="AM387" s="137"/>
      <c r="AN387" s="137"/>
      <c r="AO387" s="137"/>
      <c r="AP387" s="137"/>
      <c r="AQ387" s="137"/>
      <c r="AR387" s="137"/>
      <c r="AS387" s="137"/>
      <c r="AT387" s="137"/>
      <c r="AU387" s="137"/>
      <c r="AV387" s="137"/>
      <c r="AW387" s="137"/>
      <c r="AX387" s="137"/>
      <c r="AY387" s="137"/>
      <c r="AZ387" s="137"/>
      <c r="BA387" s="105"/>
      <c r="BB387" s="105" t="s">
        <v>34460</v>
      </c>
      <c r="BC387" s="137" t="s">
        <v>34460</v>
      </c>
      <c r="BE387" s="20" cm="1">
        <f t="array" aca="1" ref="BE387" ca="1">ROW(INDIRECT("Formular!"&amp;G387))</f>
        <v>436</v>
      </c>
      <c r="BF387" s="20" cm="1">
        <f t="array" aca="1" ref="BF387" ca="1">COLUMN(INDIRECT("Formular!"&amp;G387))</f>
        <v>6</v>
      </c>
      <c r="BG387" s="20" t="str">
        <f t="shared" ca="1" si="7"/>
        <v>$F$436</v>
      </c>
      <c r="BH387" s="214" t="str" cm="1">
        <f t="array" aca="1" ref="BH387" ca="1">HYPERLINK("#"&amp;CELL("Adresse",INDIRECT("Formular!"&amp;G387)),"X")</f>
        <v>X</v>
      </c>
    </row>
    <row r="388" spans="1:60" x14ac:dyDescent="0.3">
      <c r="A388" s="105"/>
      <c r="B388" s="137">
        <v>386</v>
      </c>
      <c r="C388" s="137" t="s">
        <v>42140</v>
      </c>
      <c r="D388" s="109" cm="1">
        <f t="array" aca="1" ref="D388" ca="1">ROW(INDIRECT("Formular!"&amp;G388))</f>
        <v>436</v>
      </c>
      <c r="E388" s="109" cm="1">
        <f t="array" aca="1" ref="E388" ca="1">COLUMN(INDIRECT("Formular!"&amp;G388))</f>
        <v>17</v>
      </c>
      <c r="F388" s="221" t="str" cm="1">
        <f t="array" aca="1" ref="F388" ca="1">HYPERLINK("#"&amp;CELL("Address",INDIRECT("Formular!"&amp;G388)),ADDRESS(D388,E388))</f>
        <v>$Q$436</v>
      </c>
      <c r="G388" s="109" t="s">
        <v>42141</v>
      </c>
      <c r="H388" s="109"/>
      <c r="I388" s="109"/>
      <c r="J388" s="137" t="s">
        <v>42142</v>
      </c>
      <c r="K388" s="137"/>
      <c r="L388" s="137"/>
      <c r="M388" s="137"/>
      <c r="N388" s="137" t="s">
        <v>41999</v>
      </c>
      <c r="O388" s="137" t="s">
        <v>42000</v>
      </c>
      <c r="P388" s="137"/>
      <c r="Q388" s="295" t="s">
        <v>41369</v>
      </c>
      <c r="R388" s="137" t="s">
        <v>34460</v>
      </c>
      <c r="S388" s="137" t="s">
        <v>34460</v>
      </c>
      <c r="T388" s="137"/>
      <c r="U388" s="137"/>
      <c r="V388" s="137"/>
      <c r="W388" s="138" t="s">
        <v>34460</v>
      </c>
      <c r="X388" s="138" t="s">
        <v>34460</v>
      </c>
      <c r="Y388" s="137"/>
      <c r="Z388" s="137"/>
      <c r="AA388" s="137"/>
      <c r="AB388" s="137"/>
      <c r="AC388" s="137"/>
      <c r="AD388" s="137" t="s">
        <v>34460</v>
      </c>
      <c r="AE388" s="137"/>
      <c r="AF388" s="137"/>
      <c r="AG388" s="137"/>
      <c r="AH388" s="137"/>
      <c r="AI388" s="137"/>
      <c r="AJ388" s="137"/>
      <c r="AK388" s="137"/>
      <c r="AL388" s="137"/>
      <c r="AM388" s="137"/>
      <c r="AN388" s="137"/>
      <c r="AO388" s="137"/>
      <c r="AP388" s="137"/>
      <c r="AQ388" s="137"/>
      <c r="AR388" s="137"/>
      <c r="AS388" s="137"/>
      <c r="AT388" s="137"/>
      <c r="AU388" s="137"/>
      <c r="AV388" s="137"/>
      <c r="AW388" s="137"/>
      <c r="AX388" s="137"/>
      <c r="AY388" s="137"/>
      <c r="AZ388" s="137"/>
      <c r="BA388" s="105"/>
      <c r="BB388" s="105" t="s">
        <v>34460</v>
      </c>
      <c r="BC388" s="137" t="s">
        <v>34460</v>
      </c>
      <c r="BE388" s="20" cm="1">
        <f t="array" aca="1" ref="BE388" ca="1">ROW(INDIRECT("Formular!"&amp;G388))</f>
        <v>436</v>
      </c>
      <c r="BF388" s="20" cm="1">
        <f t="array" aca="1" ref="BF388" ca="1">COLUMN(INDIRECT("Formular!"&amp;G388))</f>
        <v>17</v>
      </c>
      <c r="BG388" s="20" t="str">
        <f t="shared" ca="1" si="7"/>
        <v>$Q$436</v>
      </c>
      <c r="BH388" s="214" t="str" cm="1">
        <f t="array" aca="1" ref="BH388" ca="1">HYPERLINK("#"&amp;CELL("Adresse",INDIRECT("Formular!"&amp;G388)),"X")</f>
        <v>X</v>
      </c>
    </row>
    <row r="389" spans="1:60" x14ac:dyDescent="0.3">
      <c r="A389" s="105"/>
      <c r="B389" s="137">
        <v>387</v>
      </c>
      <c r="C389" s="282" t="s">
        <v>42143</v>
      </c>
      <c r="D389" s="282" cm="1">
        <f t="array" aca="1" ref="D389" ca="1">ROW(INDIRECT("Formular!"&amp;G389))</f>
        <v>440</v>
      </c>
      <c r="E389" s="282" cm="1">
        <f t="array" aca="1" ref="E389" ca="1">COLUMN(INDIRECT("Formular!"&amp;G389))</f>
        <v>2</v>
      </c>
      <c r="F389" s="221" t="str" cm="1">
        <f t="array" aca="1" ref="F389" ca="1">HYPERLINK("#"&amp;CELL("Address",INDIRECT("Formular!"&amp;G389)),ADDRESS(D389,E389))</f>
        <v>$B$440</v>
      </c>
      <c r="G389" s="109" t="s">
        <v>42144</v>
      </c>
      <c r="H389" s="109" t="s">
        <v>41375</v>
      </c>
      <c r="I389" s="109"/>
      <c r="J389" s="137" t="s">
        <v>42145</v>
      </c>
      <c r="K389" s="137"/>
      <c r="L389" s="137"/>
      <c r="M389" s="137"/>
      <c r="N389" s="137" t="s">
        <v>42146</v>
      </c>
      <c r="O389" s="137" t="s">
        <v>42147</v>
      </c>
      <c r="P389" s="137" t="s">
        <v>41379</v>
      </c>
      <c r="Q389" s="295" t="s">
        <v>41369</v>
      </c>
      <c r="R389" s="137" t="s">
        <v>34460</v>
      </c>
      <c r="S389" s="137" t="s">
        <v>34460</v>
      </c>
      <c r="T389" s="137"/>
      <c r="U389" s="137" t="s">
        <v>34460</v>
      </c>
      <c r="V389" s="137"/>
      <c r="W389" s="138" t="s">
        <v>34460</v>
      </c>
      <c r="X389" s="138" t="s">
        <v>34460</v>
      </c>
      <c r="Y389" s="137" t="s">
        <v>34460</v>
      </c>
      <c r="Z389" s="137" t="s">
        <v>34460</v>
      </c>
      <c r="AA389" s="137" t="s">
        <v>34460</v>
      </c>
      <c r="AB389" s="137" t="s">
        <v>34460</v>
      </c>
      <c r="AC389" s="137" t="s">
        <v>34460</v>
      </c>
      <c r="AD389" s="137" t="s">
        <v>34460</v>
      </c>
      <c r="AE389" s="137" t="s">
        <v>34460</v>
      </c>
      <c r="AF389" s="137" t="s">
        <v>34460</v>
      </c>
      <c r="AG389" s="137" t="s">
        <v>34460</v>
      </c>
      <c r="AH389" s="137" t="s">
        <v>34460</v>
      </c>
      <c r="AI389" s="137" t="s">
        <v>34460</v>
      </c>
      <c r="AJ389" s="137" t="s">
        <v>34460</v>
      </c>
      <c r="AK389" s="137" t="s">
        <v>34460</v>
      </c>
      <c r="AL389" s="137" t="s">
        <v>34460</v>
      </c>
      <c r="AM389" s="137" t="s">
        <v>34460</v>
      </c>
      <c r="AN389" s="137" t="s">
        <v>34460</v>
      </c>
      <c r="AO389" s="137" t="s">
        <v>34460</v>
      </c>
      <c r="AP389" s="137" t="s">
        <v>34460</v>
      </c>
      <c r="AQ389" s="137" t="s">
        <v>34460</v>
      </c>
      <c r="AR389" s="137" t="s">
        <v>34460</v>
      </c>
      <c r="AS389" s="137" t="s">
        <v>34460</v>
      </c>
      <c r="AT389" s="137" t="s">
        <v>34460</v>
      </c>
      <c r="AU389" s="137" t="s">
        <v>34460</v>
      </c>
      <c r="AV389" s="137" t="s">
        <v>34460</v>
      </c>
      <c r="AW389" s="137" t="s">
        <v>34460</v>
      </c>
      <c r="AX389" s="137" t="s">
        <v>34460</v>
      </c>
      <c r="AY389" s="137" t="s">
        <v>34460</v>
      </c>
      <c r="AZ389" s="137" t="s">
        <v>34460</v>
      </c>
      <c r="BA389" s="137" t="s">
        <v>34460</v>
      </c>
      <c r="BB389" s="137" t="s">
        <v>34460</v>
      </c>
      <c r="BC389" s="137" t="s">
        <v>34460</v>
      </c>
      <c r="BE389" s="20" cm="1">
        <f t="array" aca="1" ref="BE389" ca="1">ROW(INDIRECT("Formular!"&amp;G389))</f>
        <v>440</v>
      </c>
      <c r="BF389" s="20" cm="1">
        <f t="array" aca="1" ref="BF389" ca="1">COLUMN(INDIRECT("Formular!"&amp;G389))</f>
        <v>2</v>
      </c>
      <c r="BG389" s="20" t="str">
        <f t="shared" ca="1" si="7"/>
        <v>$B$440</v>
      </c>
      <c r="BH389" s="214" t="str" cm="1">
        <f t="array" aca="1" ref="BH389" ca="1">HYPERLINK("#"&amp;CELL("Adresse",INDIRECT("Formular!"&amp;G389)),"X")</f>
        <v>X</v>
      </c>
    </row>
    <row r="390" spans="1:60" x14ac:dyDescent="0.3">
      <c r="A390" s="105"/>
      <c r="B390" s="137">
        <v>388</v>
      </c>
      <c r="C390" s="137" t="s">
        <v>42148</v>
      </c>
      <c r="D390" s="109" cm="1">
        <f t="array" aca="1" ref="D390" ca="1">ROW(INDIRECT("Formular!"&amp;G390))</f>
        <v>442</v>
      </c>
      <c r="E390" s="109" cm="1">
        <f t="array" aca="1" ref="E390" ca="1">COLUMN(INDIRECT("Formular!"&amp;G390))</f>
        <v>4</v>
      </c>
      <c r="F390" s="221" t="str" cm="1">
        <f t="array" aca="1" ref="F390" ca="1">HYPERLINK("#"&amp;CELL("Address",INDIRECT("Formular!"&amp;G390)),ADDRESS(D390,E390))</f>
        <v>$D$442</v>
      </c>
      <c r="G390" s="109" t="s">
        <v>42149</v>
      </c>
      <c r="H390" s="109"/>
      <c r="I390" s="109"/>
      <c r="J390" s="137" t="s">
        <v>42150</v>
      </c>
      <c r="K390" s="137"/>
      <c r="L390" s="137"/>
      <c r="M390" s="137"/>
      <c r="N390" s="137" t="s">
        <v>42146</v>
      </c>
      <c r="O390" s="137" t="s">
        <v>42147</v>
      </c>
      <c r="P390" s="137" t="s">
        <v>41984</v>
      </c>
      <c r="Q390" s="295" t="s">
        <v>41369</v>
      </c>
      <c r="R390" s="137" t="s">
        <v>34460</v>
      </c>
      <c r="S390" s="137"/>
      <c r="T390" s="137"/>
      <c r="U390" s="137" t="s">
        <v>34460</v>
      </c>
      <c r="V390" s="137"/>
      <c r="W390" s="138" t="s">
        <v>34460</v>
      </c>
      <c r="X390" s="138" t="s">
        <v>34460</v>
      </c>
      <c r="Y390" s="137" t="s">
        <v>34460</v>
      </c>
      <c r="Z390" s="137" t="s">
        <v>34460</v>
      </c>
      <c r="AA390" s="137" t="s">
        <v>34460</v>
      </c>
      <c r="AB390" s="137" t="s">
        <v>34460</v>
      </c>
      <c r="AC390" s="137" t="s">
        <v>34460</v>
      </c>
      <c r="AD390" s="137" t="s">
        <v>34460</v>
      </c>
      <c r="AE390" s="137" t="s">
        <v>34460</v>
      </c>
      <c r="AF390" s="137" t="s">
        <v>34460</v>
      </c>
      <c r="AG390" s="137" t="s">
        <v>34460</v>
      </c>
      <c r="AH390" s="137" t="s">
        <v>34460</v>
      </c>
      <c r="AI390" s="137" t="s">
        <v>34460</v>
      </c>
      <c r="AJ390" s="137" t="s">
        <v>34460</v>
      </c>
      <c r="AK390" s="137" t="s">
        <v>34460</v>
      </c>
      <c r="AL390" s="137" t="s">
        <v>34460</v>
      </c>
      <c r="AM390" s="137" t="s">
        <v>34460</v>
      </c>
      <c r="AN390" s="137" t="s">
        <v>34460</v>
      </c>
      <c r="AO390" s="137" t="s">
        <v>34460</v>
      </c>
      <c r="AP390" s="137" t="s">
        <v>34460</v>
      </c>
      <c r="AQ390" s="137" t="s">
        <v>34460</v>
      </c>
      <c r="AR390" s="137" t="s">
        <v>34460</v>
      </c>
      <c r="AS390" s="137" t="s">
        <v>34460</v>
      </c>
      <c r="AT390" s="137" t="s">
        <v>34460</v>
      </c>
      <c r="AU390" s="137" t="s">
        <v>34460</v>
      </c>
      <c r="AV390" s="137" t="s">
        <v>34460</v>
      </c>
      <c r="AW390" s="137" t="s">
        <v>34460</v>
      </c>
      <c r="AX390" s="137" t="s">
        <v>34460</v>
      </c>
      <c r="AY390" s="137" t="s">
        <v>34460</v>
      </c>
      <c r="AZ390" s="137" t="s">
        <v>34460</v>
      </c>
      <c r="BA390" s="105"/>
      <c r="BB390" s="105"/>
      <c r="BC390" s="137" t="s">
        <v>34460</v>
      </c>
      <c r="BE390" s="20" cm="1">
        <f t="array" aca="1" ref="BE390" ca="1">ROW(INDIRECT("Formular!"&amp;G390))</f>
        <v>442</v>
      </c>
      <c r="BF390" s="20" cm="1">
        <f t="array" aca="1" ref="BF390" ca="1">COLUMN(INDIRECT("Formular!"&amp;G390))</f>
        <v>4</v>
      </c>
      <c r="BG390" s="20" t="str">
        <f t="shared" ca="1" si="7"/>
        <v>$D$442</v>
      </c>
      <c r="BH390" s="214" t="str" cm="1">
        <f t="array" aca="1" ref="BH390" ca="1">HYPERLINK("#"&amp;CELL("Adresse",INDIRECT("Formular!"&amp;G390)),"X")</f>
        <v>X</v>
      </c>
    </row>
    <row r="391" spans="1:60" x14ac:dyDescent="0.3">
      <c r="A391" s="105"/>
      <c r="B391" s="137">
        <v>389</v>
      </c>
      <c r="C391" s="137" t="s">
        <v>42151</v>
      </c>
      <c r="D391" s="109" cm="1">
        <f t="array" aca="1" ref="D391" ca="1">ROW(INDIRECT("Formular!"&amp;G391))</f>
        <v>444</v>
      </c>
      <c r="E391" s="109" cm="1">
        <f t="array" aca="1" ref="E391" ca="1">COLUMN(INDIRECT("Formular!"&amp;G391))</f>
        <v>11</v>
      </c>
      <c r="F391" s="221" t="str" cm="1">
        <f t="array" aca="1" ref="F391" ca="1">HYPERLINK("#"&amp;CELL("Address",INDIRECT("Formular!"&amp;G391)),ADDRESS(D391,E391))</f>
        <v>$K$444</v>
      </c>
      <c r="G391" s="109" t="s">
        <v>34274</v>
      </c>
      <c r="H391" s="109"/>
      <c r="I391" s="235" t="s">
        <v>42152</v>
      </c>
      <c r="J391" s="137" t="s">
        <v>42153</v>
      </c>
      <c r="K391" s="137"/>
      <c r="L391" s="137"/>
      <c r="M391" s="137"/>
      <c r="N391" s="137" t="s">
        <v>42146</v>
      </c>
      <c r="O391" s="137" t="s">
        <v>42147</v>
      </c>
      <c r="P391" s="137" t="s">
        <v>42154</v>
      </c>
      <c r="Q391" s="295" t="s">
        <v>41369</v>
      </c>
      <c r="R391" s="137" t="s">
        <v>34460</v>
      </c>
      <c r="S391" s="137" t="s">
        <v>34460</v>
      </c>
      <c r="T391" s="141"/>
      <c r="U391" s="141" t="s">
        <v>34460</v>
      </c>
      <c r="V391" s="141"/>
      <c r="W391" s="138" t="s">
        <v>34460</v>
      </c>
      <c r="X391" s="138"/>
      <c r="Y391" s="137" t="s">
        <v>34460</v>
      </c>
      <c r="Z391" s="137" t="s">
        <v>34460</v>
      </c>
      <c r="AA391" s="137" t="s">
        <v>34460</v>
      </c>
      <c r="AB391" s="137" t="s">
        <v>34460</v>
      </c>
      <c r="AC391" s="137" t="s">
        <v>34460</v>
      </c>
      <c r="AD391" s="137" t="s">
        <v>34460</v>
      </c>
      <c r="AE391" s="137" t="s">
        <v>34460</v>
      </c>
      <c r="AF391" s="137" t="s">
        <v>34460</v>
      </c>
      <c r="AG391" s="137" t="s">
        <v>34460</v>
      </c>
      <c r="AH391" s="137" t="s">
        <v>34460</v>
      </c>
      <c r="AI391" s="137" t="s">
        <v>34460</v>
      </c>
      <c r="AJ391" s="137" t="s">
        <v>34460</v>
      </c>
      <c r="AK391" s="137" t="s">
        <v>34460</v>
      </c>
      <c r="AL391" s="137" t="s">
        <v>34460</v>
      </c>
      <c r="AM391" s="137" t="s">
        <v>34460</v>
      </c>
      <c r="AN391" s="137" t="s">
        <v>34460</v>
      </c>
      <c r="AO391" s="137" t="s">
        <v>34460</v>
      </c>
      <c r="AP391" s="137" t="s">
        <v>34460</v>
      </c>
      <c r="AQ391" s="137" t="s">
        <v>34460</v>
      </c>
      <c r="AR391" s="137" t="s">
        <v>34460</v>
      </c>
      <c r="AS391" s="137" t="s">
        <v>34460</v>
      </c>
      <c r="AT391" s="137" t="s">
        <v>34460</v>
      </c>
      <c r="AU391" s="137" t="s">
        <v>34460</v>
      </c>
      <c r="AV391" s="137" t="s">
        <v>34460</v>
      </c>
      <c r="AW391" s="137" t="s">
        <v>34460</v>
      </c>
      <c r="AX391" s="137" t="s">
        <v>34460</v>
      </c>
      <c r="AY391" s="137" t="s">
        <v>34460</v>
      </c>
      <c r="AZ391" s="137" t="s">
        <v>34460</v>
      </c>
      <c r="BA391" s="105"/>
      <c r="BB391" s="105" t="s">
        <v>34476</v>
      </c>
      <c r="BC391" s="137" t="s">
        <v>34460</v>
      </c>
      <c r="BE391" s="20" cm="1">
        <f t="array" aca="1" ref="BE391" ca="1">ROW(INDIRECT("Formular!"&amp;G391))</f>
        <v>444</v>
      </c>
      <c r="BF391" s="20" cm="1">
        <f t="array" aca="1" ref="BF391" ca="1">COLUMN(INDIRECT("Formular!"&amp;G391))</f>
        <v>11</v>
      </c>
      <c r="BG391" s="20" t="str">
        <f t="shared" ca="1" si="7"/>
        <v>$K$444</v>
      </c>
      <c r="BH391" s="214" t="str" cm="1">
        <f t="array" aca="1" ref="BH391" ca="1">HYPERLINK("#"&amp;CELL("Adresse",INDIRECT("Formular!"&amp;G391)),"X")</f>
        <v>X</v>
      </c>
    </row>
    <row r="392" spans="1:60" x14ac:dyDescent="0.3">
      <c r="A392" s="105"/>
      <c r="B392" s="137">
        <v>390</v>
      </c>
      <c r="C392" s="137" t="s">
        <v>42155</v>
      </c>
      <c r="D392" s="109" cm="1">
        <f t="array" aca="1" ref="D392" ca="1">ROW(INDIRECT("Formular!"&amp;G392))</f>
        <v>446</v>
      </c>
      <c r="E392" s="109" cm="1">
        <f t="array" aca="1" ref="E392" ca="1">COLUMN(INDIRECT("Formular!"&amp;G392))</f>
        <v>5</v>
      </c>
      <c r="F392" s="221" t="str" cm="1">
        <f t="array" aca="1" ref="F392" ca="1">HYPERLINK("#"&amp;CELL("Address",INDIRECT("Formular!"&amp;G392)),ADDRESS(D392,E392))</f>
        <v>$E$446</v>
      </c>
      <c r="G392" s="109" t="s">
        <v>42156</v>
      </c>
      <c r="H392" s="109"/>
      <c r="I392" s="235" t="s">
        <v>41386</v>
      </c>
      <c r="J392" s="137" t="s">
        <v>42157</v>
      </c>
      <c r="K392" s="137"/>
      <c r="L392" s="137"/>
      <c r="M392" s="137"/>
      <c r="N392" s="137" t="s">
        <v>42146</v>
      </c>
      <c r="O392" s="137" t="s">
        <v>42147</v>
      </c>
      <c r="P392" s="137" t="s">
        <v>147</v>
      </c>
      <c r="Q392" s="295" t="s">
        <v>41369</v>
      </c>
      <c r="R392" s="137" t="s">
        <v>34460</v>
      </c>
      <c r="S392" s="137" t="s">
        <v>34460</v>
      </c>
      <c r="T392" s="137"/>
      <c r="U392" s="137"/>
      <c r="V392" s="137"/>
      <c r="W392" s="138" t="s">
        <v>34460</v>
      </c>
      <c r="X392" s="138" t="s">
        <v>34460</v>
      </c>
      <c r="Y392" s="137"/>
      <c r="Z392" s="137" t="s">
        <v>34460</v>
      </c>
      <c r="AA392" s="137"/>
      <c r="AB392" s="137"/>
      <c r="AC392" s="137" t="s">
        <v>34460</v>
      </c>
      <c r="AD392" s="137" t="s">
        <v>34460</v>
      </c>
      <c r="AE392" s="137"/>
      <c r="AF392" s="137"/>
      <c r="AG392" s="137"/>
      <c r="AH392" s="137"/>
      <c r="AI392" s="137"/>
      <c r="AJ392" s="137"/>
      <c r="AK392" s="137"/>
      <c r="AL392" s="137"/>
      <c r="AM392" s="137" t="s">
        <v>34460</v>
      </c>
      <c r="AN392" s="137"/>
      <c r="AO392" s="137"/>
      <c r="AP392" s="137"/>
      <c r="AQ392" s="137"/>
      <c r="AR392" s="137"/>
      <c r="AS392" s="137" t="s">
        <v>34460</v>
      </c>
      <c r="AT392" s="137"/>
      <c r="AU392" s="137" t="s">
        <v>34460</v>
      </c>
      <c r="AV392" s="137"/>
      <c r="AW392" s="137"/>
      <c r="AX392" s="137"/>
      <c r="AY392" s="137" t="s">
        <v>34460</v>
      </c>
      <c r="AZ392" s="137"/>
      <c r="BA392" s="137" t="s">
        <v>34460</v>
      </c>
      <c r="BB392" s="137" t="s">
        <v>34460</v>
      </c>
      <c r="BC392" s="137" t="s">
        <v>34460</v>
      </c>
      <c r="BE392" s="20" cm="1">
        <f t="array" aca="1" ref="BE392" ca="1">ROW(INDIRECT("Formular!"&amp;G392))</f>
        <v>446</v>
      </c>
      <c r="BF392" s="20" cm="1">
        <f t="array" aca="1" ref="BF392" ca="1">COLUMN(INDIRECT("Formular!"&amp;G392))</f>
        <v>5</v>
      </c>
      <c r="BG392" s="20" t="str">
        <f t="shared" ca="1" si="7"/>
        <v>$E$446</v>
      </c>
      <c r="BH392" s="214" t="str" cm="1">
        <f t="array" aca="1" ref="BH392" ca="1">HYPERLINK("#"&amp;CELL("Adresse",INDIRECT("Formular!"&amp;G392)),"X")</f>
        <v>X</v>
      </c>
    </row>
    <row r="393" spans="1:60" x14ac:dyDescent="0.3">
      <c r="A393" s="105"/>
      <c r="B393" s="137">
        <v>391</v>
      </c>
      <c r="C393" s="137" t="s">
        <v>42158</v>
      </c>
      <c r="D393" s="109" cm="1">
        <f t="array" aca="1" ref="D393" ca="1">ROW(INDIRECT("Formular!"&amp;G393))</f>
        <v>446</v>
      </c>
      <c r="E393" s="109" cm="1">
        <f t="array" aca="1" ref="E393" ca="1">COLUMN(INDIRECT("Formular!"&amp;G393))</f>
        <v>15</v>
      </c>
      <c r="F393" s="221" t="str" cm="1">
        <f t="array" aca="1" ref="F393" ca="1">HYPERLINK("#"&amp;CELL("Address",INDIRECT("Formular!"&amp;G393)),ADDRESS(D393,E393))</f>
        <v>$O$446</v>
      </c>
      <c r="G393" s="109" t="s">
        <v>34289</v>
      </c>
      <c r="H393" s="109"/>
      <c r="I393" s="235" t="s">
        <v>42159</v>
      </c>
      <c r="J393" s="137" t="s">
        <v>42160</v>
      </c>
      <c r="K393" s="137"/>
      <c r="L393" s="137"/>
      <c r="M393" s="137"/>
      <c r="N393" s="137" t="s">
        <v>42146</v>
      </c>
      <c r="O393" s="137" t="s">
        <v>42147</v>
      </c>
      <c r="P393" s="137"/>
      <c r="Q393" s="295" t="s">
        <v>41369</v>
      </c>
      <c r="R393" s="137"/>
      <c r="S393" s="137" t="s">
        <v>34460</v>
      </c>
      <c r="T393" s="137"/>
      <c r="U393" s="137"/>
      <c r="V393" s="137"/>
      <c r="W393" s="138" t="s">
        <v>34460</v>
      </c>
      <c r="X393" s="138" t="s">
        <v>34460</v>
      </c>
      <c r="Y393" s="137"/>
      <c r="Z393" s="137" t="s">
        <v>34460</v>
      </c>
      <c r="AA393" s="137"/>
      <c r="AB393" s="137"/>
      <c r="AC393" s="137"/>
      <c r="AD393" s="137" t="s">
        <v>34460</v>
      </c>
      <c r="AE393" s="137"/>
      <c r="AF393" s="137"/>
      <c r="AG393" s="137"/>
      <c r="AH393" s="137"/>
      <c r="AI393" s="137"/>
      <c r="AJ393" s="137"/>
      <c r="AK393" s="137"/>
      <c r="AL393" s="137"/>
      <c r="AM393" s="137" t="s">
        <v>34460</v>
      </c>
      <c r="AN393" s="137"/>
      <c r="AO393" s="137"/>
      <c r="AP393" s="137"/>
      <c r="AQ393" s="137"/>
      <c r="AR393" s="137"/>
      <c r="AS393" s="137" t="s">
        <v>34460</v>
      </c>
      <c r="AT393" s="137"/>
      <c r="AU393" s="137" t="s">
        <v>34460</v>
      </c>
      <c r="AV393" s="137"/>
      <c r="AW393" s="137"/>
      <c r="AX393" s="137"/>
      <c r="AY393" s="137" t="s">
        <v>34460</v>
      </c>
      <c r="AZ393" s="137"/>
      <c r="BA393" s="137" t="s">
        <v>34460</v>
      </c>
      <c r="BB393" s="137" t="s">
        <v>34460</v>
      </c>
      <c r="BC393" s="137" t="s">
        <v>34460</v>
      </c>
      <c r="BE393" s="20" cm="1">
        <f t="array" aca="1" ref="BE393" ca="1">ROW(INDIRECT("Formular!"&amp;G393))</f>
        <v>446</v>
      </c>
      <c r="BF393" s="20" cm="1">
        <f t="array" aca="1" ref="BF393" ca="1">COLUMN(INDIRECT("Formular!"&amp;G393))</f>
        <v>15</v>
      </c>
      <c r="BG393" s="20" t="str">
        <f t="shared" ca="1" si="7"/>
        <v>$O$446</v>
      </c>
      <c r="BH393" s="214" t="str" cm="1">
        <f t="array" aca="1" ref="BH393" ca="1">HYPERLINK("#"&amp;CELL("Adresse",INDIRECT("Formular!"&amp;G393)),"X")</f>
        <v>X</v>
      </c>
    </row>
    <row r="394" spans="1:60" x14ac:dyDescent="0.3">
      <c r="A394" s="105"/>
      <c r="B394" s="137">
        <v>392</v>
      </c>
      <c r="C394" s="137" t="s">
        <v>42161</v>
      </c>
      <c r="D394" s="109" cm="1">
        <f t="array" aca="1" ref="D394" ca="1">ROW(INDIRECT("Formular!"&amp;G394))</f>
        <v>448</v>
      </c>
      <c r="E394" s="109" cm="1">
        <f t="array" aca="1" ref="E394" ca="1">COLUMN(INDIRECT("Formular!"&amp;G394))</f>
        <v>5</v>
      </c>
      <c r="F394" s="221" t="str" cm="1">
        <f t="array" aca="1" ref="F394" ca="1">HYPERLINK("#"&amp;CELL("Address",INDIRECT("Formular!"&amp;G394)),ADDRESS(D394,E394))</f>
        <v>$E$448</v>
      </c>
      <c r="G394" s="109" t="s">
        <v>34275</v>
      </c>
      <c r="H394" s="109"/>
      <c r="I394" s="235" t="s">
        <v>42162</v>
      </c>
      <c r="J394" s="137" t="s">
        <v>42163</v>
      </c>
      <c r="K394" s="137"/>
      <c r="L394" s="137"/>
      <c r="M394" s="137"/>
      <c r="N394" s="137" t="s">
        <v>42146</v>
      </c>
      <c r="O394" s="137" t="s">
        <v>42147</v>
      </c>
      <c r="P394" s="137" t="s">
        <v>41929</v>
      </c>
      <c r="Q394" s="295" t="s">
        <v>41369</v>
      </c>
      <c r="R394" s="137" t="s">
        <v>34460</v>
      </c>
      <c r="S394" s="137" t="s">
        <v>34460</v>
      </c>
      <c r="T394" s="137"/>
      <c r="U394" s="137"/>
      <c r="V394" s="137"/>
      <c r="W394" s="138" t="s">
        <v>34460</v>
      </c>
      <c r="X394" s="138" t="s">
        <v>34460</v>
      </c>
      <c r="Y394" s="137"/>
      <c r="Z394" s="137" t="s">
        <v>34460</v>
      </c>
      <c r="AA394" s="137"/>
      <c r="AB394" s="137"/>
      <c r="AC394" s="137" t="s">
        <v>34460</v>
      </c>
      <c r="AD394" s="137" t="s">
        <v>34460</v>
      </c>
      <c r="AE394" s="137"/>
      <c r="AF394" s="137"/>
      <c r="AG394" s="137"/>
      <c r="AH394" s="137"/>
      <c r="AI394" s="137"/>
      <c r="AJ394" s="137"/>
      <c r="AK394" s="137"/>
      <c r="AL394" s="137"/>
      <c r="AM394" s="137" t="s">
        <v>34460</v>
      </c>
      <c r="AN394" s="137"/>
      <c r="AO394" s="137"/>
      <c r="AP394" s="137"/>
      <c r="AQ394" s="137"/>
      <c r="AR394" s="137"/>
      <c r="AS394" s="137" t="s">
        <v>34460</v>
      </c>
      <c r="AT394" s="137"/>
      <c r="AU394" s="137" t="s">
        <v>34460</v>
      </c>
      <c r="AV394" s="137"/>
      <c r="AW394" s="137"/>
      <c r="AX394" s="137"/>
      <c r="AY394" s="137" t="s">
        <v>34460</v>
      </c>
      <c r="AZ394" s="137"/>
      <c r="BA394" s="137" t="s">
        <v>34460</v>
      </c>
      <c r="BB394" s="137" t="s">
        <v>34460</v>
      </c>
      <c r="BC394" s="137" t="s">
        <v>34460</v>
      </c>
      <c r="BE394" s="20" cm="1">
        <f t="array" aca="1" ref="BE394" ca="1">ROW(INDIRECT("Formular!"&amp;G394))</f>
        <v>448</v>
      </c>
      <c r="BF394" s="20" cm="1">
        <f t="array" aca="1" ref="BF394" ca="1">COLUMN(INDIRECT("Formular!"&amp;G394))</f>
        <v>5</v>
      </c>
      <c r="BG394" s="20" t="str">
        <f t="shared" ca="1" si="7"/>
        <v>$E$448</v>
      </c>
      <c r="BH394" s="214" t="str" cm="1">
        <f t="array" aca="1" ref="BH394" ca="1">HYPERLINK("#"&amp;CELL("Adresse",INDIRECT("Formular!"&amp;G394)),"X")</f>
        <v>X</v>
      </c>
    </row>
    <row r="395" spans="1:60" x14ac:dyDescent="0.3">
      <c r="A395" s="105"/>
      <c r="B395" s="137">
        <v>393</v>
      </c>
      <c r="C395" s="137" t="s">
        <v>42164</v>
      </c>
      <c r="D395" s="109" cm="1">
        <f t="array" aca="1" ref="D395" ca="1">ROW(INDIRECT("Formular!"&amp;G395))</f>
        <v>448</v>
      </c>
      <c r="E395" s="109" cm="1">
        <f t="array" aca="1" ref="E395" ca="1">COLUMN(INDIRECT("Formular!"&amp;G395))</f>
        <v>15</v>
      </c>
      <c r="F395" s="221" t="str" cm="1">
        <f t="array" aca="1" ref="F395" ca="1">HYPERLINK("#"&amp;CELL("Address",INDIRECT("Formular!"&amp;G395)),ADDRESS(D395,E395))</f>
        <v>$O$448</v>
      </c>
      <c r="G395" s="109" t="s">
        <v>34290</v>
      </c>
      <c r="H395" s="109"/>
      <c r="I395" s="235" t="s">
        <v>42165</v>
      </c>
      <c r="J395" s="137" t="s">
        <v>42166</v>
      </c>
      <c r="K395" s="137"/>
      <c r="L395" s="137"/>
      <c r="M395" s="137"/>
      <c r="N395" s="137" t="s">
        <v>42146</v>
      </c>
      <c r="O395" s="137" t="s">
        <v>42147</v>
      </c>
      <c r="P395" s="137"/>
      <c r="Q395" s="295" t="s">
        <v>41369</v>
      </c>
      <c r="R395" s="137"/>
      <c r="S395" s="137" t="s">
        <v>34460</v>
      </c>
      <c r="T395" s="137"/>
      <c r="U395" s="137"/>
      <c r="V395" s="137"/>
      <c r="W395" s="138" t="s">
        <v>34460</v>
      </c>
      <c r="X395" s="138" t="s">
        <v>34460</v>
      </c>
      <c r="Y395" s="137"/>
      <c r="Z395" s="137" t="s">
        <v>34460</v>
      </c>
      <c r="AA395" s="137"/>
      <c r="AB395" s="137"/>
      <c r="AC395" s="137"/>
      <c r="AD395" s="137" t="s">
        <v>34460</v>
      </c>
      <c r="AE395" s="137"/>
      <c r="AF395" s="137"/>
      <c r="AG395" s="137"/>
      <c r="AH395" s="137"/>
      <c r="AI395" s="137"/>
      <c r="AJ395" s="137"/>
      <c r="AK395" s="137"/>
      <c r="AL395" s="137"/>
      <c r="AM395" s="137" t="s">
        <v>34460</v>
      </c>
      <c r="AN395" s="137"/>
      <c r="AO395" s="137"/>
      <c r="AP395" s="137"/>
      <c r="AQ395" s="137"/>
      <c r="AR395" s="137"/>
      <c r="AS395" s="137" t="s">
        <v>34460</v>
      </c>
      <c r="AT395" s="137"/>
      <c r="AU395" s="137" t="s">
        <v>34460</v>
      </c>
      <c r="AV395" s="137"/>
      <c r="AW395" s="137"/>
      <c r="AX395" s="137"/>
      <c r="AY395" s="137" t="s">
        <v>34460</v>
      </c>
      <c r="AZ395" s="137"/>
      <c r="BA395" s="137" t="s">
        <v>34460</v>
      </c>
      <c r="BB395" s="137" t="s">
        <v>34460</v>
      </c>
      <c r="BC395" s="137" t="s">
        <v>34460</v>
      </c>
      <c r="BE395" s="20" cm="1">
        <f t="array" aca="1" ref="BE395" ca="1">ROW(INDIRECT("Formular!"&amp;G395))</f>
        <v>448</v>
      </c>
      <c r="BF395" s="20" cm="1">
        <f t="array" aca="1" ref="BF395" ca="1">COLUMN(INDIRECT("Formular!"&amp;G395))</f>
        <v>15</v>
      </c>
      <c r="BG395" s="20" t="str">
        <f t="shared" ca="1" si="7"/>
        <v>$O$448</v>
      </c>
      <c r="BH395" s="214" t="str" cm="1">
        <f t="array" aca="1" ref="BH395" ca="1">HYPERLINK("#"&amp;CELL("Adresse",INDIRECT("Formular!"&amp;G395)),"X")</f>
        <v>X</v>
      </c>
    </row>
    <row r="396" spans="1:60" ht="14.4" customHeight="1" x14ac:dyDescent="0.3">
      <c r="A396" s="105"/>
      <c r="B396" s="137">
        <v>394</v>
      </c>
      <c r="C396" s="144" t="s">
        <v>42167</v>
      </c>
      <c r="D396" s="109" cm="1">
        <f t="array" aca="1" ref="D396" ca="1">ROW(INDIRECT("Formular!"&amp;G396))</f>
        <v>450</v>
      </c>
      <c r="E396" s="109" cm="1">
        <f t="array" aca="1" ref="E396" ca="1">COLUMN(INDIRECT("Formular!"&amp;G396))</f>
        <v>5</v>
      </c>
      <c r="F396" s="221" t="str" cm="1">
        <f t="array" aca="1" ref="F396" ca="1">HYPERLINK("#"&amp;CELL("Address",INDIRECT("Formular!"&amp;G396)),ADDRESS(D396,E396))</f>
        <v>$E$450</v>
      </c>
      <c r="G396" s="109" t="s">
        <v>34258</v>
      </c>
      <c r="H396" s="109"/>
      <c r="I396" s="235" t="s">
        <v>42168</v>
      </c>
      <c r="J396" s="137"/>
      <c r="K396" s="137"/>
      <c r="L396" s="137"/>
      <c r="M396" s="137"/>
      <c r="N396" s="137" t="s">
        <v>42146</v>
      </c>
      <c r="O396" s="137"/>
      <c r="P396" s="137"/>
      <c r="Q396" s="295" t="s">
        <v>41369</v>
      </c>
      <c r="R396" s="137"/>
      <c r="S396" s="137" t="s">
        <v>34460</v>
      </c>
      <c r="T396" s="137"/>
      <c r="U396" s="137"/>
      <c r="V396" s="137"/>
      <c r="W396" s="138"/>
      <c r="X396" s="138" t="s">
        <v>34460</v>
      </c>
      <c r="Y396" s="137"/>
      <c r="Z396" s="137" t="s">
        <v>34460</v>
      </c>
      <c r="AA396" s="137"/>
      <c r="AB396" s="137"/>
      <c r="AC396" s="137" t="s">
        <v>34460</v>
      </c>
      <c r="AD396" s="137"/>
      <c r="AE396" s="137"/>
      <c r="AF396" s="137"/>
      <c r="AG396" s="137"/>
      <c r="AH396" s="137"/>
      <c r="AI396" s="137"/>
      <c r="AJ396" s="137"/>
      <c r="AK396" s="137"/>
      <c r="AL396" s="137"/>
      <c r="AM396" s="137" t="s">
        <v>34460</v>
      </c>
      <c r="AN396" s="137"/>
      <c r="AO396" s="137"/>
      <c r="AP396" s="137"/>
      <c r="AQ396" s="137"/>
      <c r="AR396" s="137"/>
      <c r="AS396" s="137" t="s">
        <v>34460</v>
      </c>
      <c r="AT396" s="137"/>
      <c r="AU396" s="137" t="s">
        <v>34460</v>
      </c>
      <c r="AV396" s="137"/>
      <c r="AW396" s="137"/>
      <c r="AX396" s="137"/>
      <c r="AY396" s="137" t="s">
        <v>34460</v>
      </c>
      <c r="AZ396" s="137"/>
      <c r="BA396" s="137"/>
      <c r="BB396" s="137" t="s">
        <v>34460</v>
      </c>
      <c r="BC396" s="137"/>
      <c r="BE396" s="20" cm="1">
        <f t="array" aca="1" ref="BE396" ca="1">ROW(INDIRECT("Formular!"&amp;G396))</f>
        <v>450</v>
      </c>
      <c r="BF396" s="20" cm="1">
        <f t="array" aca="1" ref="BF396" ca="1">COLUMN(INDIRECT("Formular!"&amp;G396))</f>
        <v>5</v>
      </c>
      <c r="BG396" s="20" t="str">
        <f t="shared" ca="1" si="7"/>
        <v>$E$450</v>
      </c>
      <c r="BH396" s="214" t="str" cm="1">
        <f t="array" aca="1" ref="BH396" ca="1">HYPERLINK("#"&amp;CELL("Adresse",INDIRECT("Formular!"&amp;G396)),"X")</f>
        <v>X</v>
      </c>
    </row>
    <row r="397" spans="1:60" x14ac:dyDescent="0.3">
      <c r="A397" s="105"/>
      <c r="B397" s="137">
        <v>395</v>
      </c>
      <c r="C397" s="137" t="s">
        <v>42169</v>
      </c>
      <c r="D397" s="109" cm="1">
        <f t="array" aca="1" ref="D397" ca="1">ROW(INDIRECT("Formular!"&amp;G397))</f>
        <v>452</v>
      </c>
      <c r="E397" s="109" cm="1">
        <f t="array" aca="1" ref="E397" ca="1">COLUMN(INDIRECT("Formular!"&amp;G397))</f>
        <v>5</v>
      </c>
      <c r="F397" s="221" t="str" cm="1">
        <f t="array" aca="1" ref="F397" ca="1">HYPERLINK("#"&amp;CELL("Address",INDIRECT("Formular!"&amp;G397)),ADDRESS(D397,E397))</f>
        <v>$E$452</v>
      </c>
      <c r="G397" s="109" t="s">
        <v>42170</v>
      </c>
      <c r="H397" s="109"/>
      <c r="I397" s="235" t="s">
        <v>41386</v>
      </c>
      <c r="J397" s="137" t="s">
        <v>42171</v>
      </c>
      <c r="K397" s="137"/>
      <c r="L397" s="137"/>
      <c r="M397" s="137"/>
      <c r="N397" s="137" t="s">
        <v>42146</v>
      </c>
      <c r="O397" s="137" t="s">
        <v>42147</v>
      </c>
      <c r="P397" s="137" t="s">
        <v>42172</v>
      </c>
      <c r="Q397" s="295" t="s">
        <v>41369</v>
      </c>
      <c r="R397" s="137" t="s">
        <v>34460</v>
      </c>
      <c r="S397" s="137" t="s">
        <v>34460</v>
      </c>
      <c r="T397" s="137"/>
      <c r="U397" s="137"/>
      <c r="V397" s="137"/>
      <c r="W397" s="138" t="s">
        <v>34460</v>
      </c>
      <c r="X397" s="138" t="s">
        <v>34460</v>
      </c>
      <c r="Y397" s="137"/>
      <c r="Z397" s="137" t="s">
        <v>34460</v>
      </c>
      <c r="AA397" s="137"/>
      <c r="AB397" s="137"/>
      <c r="AC397" s="137"/>
      <c r="AD397" s="137" t="s">
        <v>34460</v>
      </c>
      <c r="AE397" s="137"/>
      <c r="AF397" s="137"/>
      <c r="AG397" s="137"/>
      <c r="AH397" s="137"/>
      <c r="AI397" s="137"/>
      <c r="AJ397" s="137"/>
      <c r="AK397" s="137"/>
      <c r="AL397" s="137"/>
      <c r="AM397" s="137" t="s">
        <v>34460</v>
      </c>
      <c r="AN397" s="137"/>
      <c r="AO397" s="137"/>
      <c r="AP397" s="137"/>
      <c r="AQ397" s="137"/>
      <c r="AR397" s="137"/>
      <c r="AS397" s="137" t="s">
        <v>34460</v>
      </c>
      <c r="AT397" s="137"/>
      <c r="AU397" s="137" t="s">
        <v>34460</v>
      </c>
      <c r="AV397" s="137"/>
      <c r="AW397" s="137"/>
      <c r="AX397" s="137"/>
      <c r="AY397" s="137" t="s">
        <v>34460</v>
      </c>
      <c r="AZ397" s="137"/>
      <c r="BA397" s="137" t="s">
        <v>34460</v>
      </c>
      <c r="BB397" s="137" t="s">
        <v>34460</v>
      </c>
      <c r="BC397" s="137" t="s">
        <v>34460</v>
      </c>
      <c r="BE397" s="20" cm="1">
        <f t="array" aca="1" ref="BE397" ca="1">ROW(INDIRECT("Formular!"&amp;G397))</f>
        <v>452</v>
      </c>
      <c r="BF397" s="20" cm="1">
        <f t="array" aca="1" ref="BF397" ca="1">COLUMN(INDIRECT("Formular!"&amp;G397))</f>
        <v>5</v>
      </c>
      <c r="BG397" s="20" t="str">
        <f t="shared" ca="1" si="7"/>
        <v>$E$452</v>
      </c>
      <c r="BH397" s="214" t="str" cm="1">
        <f t="array" aca="1" ref="BH397" ca="1">HYPERLINK("#"&amp;CELL("Adresse",INDIRECT("Formular!"&amp;G397)),"X")</f>
        <v>X</v>
      </c>
    </row>
    <row r="398" spans="1:60" x14ac:dyDescent="0.3">
      <c r="A398" s="105"/>
      <c r="B398" s="137">
        <v>396</v>
      </c>
      <c r="C398" s="137" t="s">
        <v>42173</v>
      </c>
      <c r="D398" s="109" cm="1">
        <f t="array" aca="1" ref="D398" ca="1">ROW(INDIRECT("Formular!"&amp;G398))</f>
        <v>454</v>
      </c>
      <c r="E398" s="109" cm="1">
        <f t="array" aca="1" ref="E398" ca="1">COLUMN(INDIRECT("Formular!"&amp;G398))</f>
        <v>5</v>
      </c>
      <c r="F398" s="221" t="str" cm="1">
        <f t="array" aca="1" ref="F398" ca="1">HYPERLINK("#"&amp;CELL("Address",INDIRECT("Formular!"&amp;G398)),ADDRESS(D398,E398))</f>
        <v>$E$454</v>
      </c>
      <c r="G398" s="109" t="s">
        <v>42174</v>
      </c>
      <c r="H398" s="109"/>
      <c r="I398" s="109"/>
      <c r="J398" s="137" t="s">
        <v>42175</v>
      </c>
      <c r="K398" s="137"/>
      <c r="L398" s="137"/>
      <c r="M398" s="137"/>
      <c r="N398" s="137" t="s">
        <v>42146</v>
      </c>
      <c r="O398" s="137" t="s">
        <v>42147</v>
      </c>
      <c r="P398" s="137" t="s">
        <v>42176</v>
      </c>
      <c r="Q398" s="295" t="s">
        <v>41369</v>
      </c>
      <c r="R398" s="137" t="s">
        <v>34460</v>
      </c>
      <c r="S398" s="137" t="s">
        <v>34460</v>
      </c>
      <c r="T398" s="137"/>
      <c r="U398" s="137"/>
      <c r="V398" s="137"/>
      <c r="W398" s="138" t="s">
        <v>34460</v>
      </c>
      <c r="X398" s="138" t="s">
        <v>34460</v>
      </c>
      <c r="Y398" s="137"/>
      <c r="Z398" s="137"/>
      <c r="AA398" s="137"/>
      <c r="AB398" s="137"/>
      <c r="AC398" s="137"/>
      <c r="AD398" s="137"/>
      <c r="AE398" s="137"/>
      <c r="AF398" s="137"/>
      <c r="AG398" s="137"/>
      <c r="AH398" s="137"/>
      <c r="AI398" s="137"/>
      <c r="AJ398" s="137"/>
      <c r="AK398" s="137"/>
      <c r="AL398" s="137"/>
      <c r="AM398" s="137"/>
      <c r="AN398" s="137"/>
      <c r="AO398" s="137"/>
      <c r="AP398" s="137"/>
      <c r="AQ398" s="137"/>
      <c r="AR398" s="137"/>
      <c r="AS398" s="137" t="s">
        <v>34460</v>
      </c>
      <c r="AT398" s="137"/>
      <c r="AU398" s="137"/>
      <c r="AV398" s="137"/>
      <c r="AW398" s="137"/>
      <c r="AX398" s="137"/>
      <c r="AY398" s="137"/>
      <c r="AZ398" s="137"/>
      <c r="BA398" s="137" t="s">
        <v>34460</v>
      </c>
      <c r="BB398" s="137" t="s">
        <v>34460</v>
      </c>
      <c r="BC398" s="137"/>
      <c r="BE398" s="20" cm="1">
        <f t="array" aca="1" ref="BE398" ca="1">ROW(INDIRECT("Formular!"&amp;G398))</f>
        <v>454</v>
      </c>
      <c r="BF398" s="20" cm="1">
        <f t="array" aca="1" ref="BF398" ca="1">COLUMN(INDIRECT("Formular!"&amp;G398))</f>
        <v>5</v>
      </c>
      <c r="BG398" s="20" t="str">
        <f t="shared" ca="1" si="7"/>
        <v>$E$454</v>
      </c>
      <c r="BH398" s="214" t="str" cm="1">
        <f t="array" aca="1" ref="BH398" ca="1">HYPERLINK("#"&amp;CELL("Adresse",INDIRECT("Formular!"&amp;G398)),"X")</f>
        <v>X</v>
      </c>
    </row>
    <row r="399" spans="1:60" x14ac:dyDescent="0.3">
      <c r="A399" s="105"/>
      <c r="B399" s="137">
        <v>397</v>
      </c>
      <c r="C399" s="144" t="s">
        <v>42177</v>
      </c>
      <c r="D399" s="109" cm="1">
        <f t="array" aca="1" ref="D399" ca="1">ROW(INDIRECT("Formular!"&amp;G399))</f>
        <v>456</v>
      </c>
      <c r="E399" s="109" cm="1">
        <f t="array" aca="1" ref="E399" ca="1">COLUMN(INDIRECT("Formular!"&amp;G399))</f>
        <v>5</v>
      </c>
      <c r="F399" s="221" t="str" cm="1">
        <f t="array" aca="1" ref="F399" ca="1">HYPERLINK("#"&amp;CELL("Address",INDIRECT("Formular!"&amp;G399)),ADDRESS(D399,E399))</f>
        <v>$E$456</v>
      </c>
      <c r="G399" s="109" t="s">
        <v>42178</v>
      </c>
      <c r="H399" s="109"/>
      <c r="I399" s="109"/>
      <c r="J399" s="137" t="s">
        <v>42179</v>
      </c>
      <c r="K399" s="137"/>
      <c r="L399" s="137"/>
      <c r="M399" s="137"/>
      <c r="N399" s="137" t="s">
        <v>42146</v>
      </c>
      <c r="O399" s="137" t="s">
        <v>42147</v>
      </c>
      <c r="P399" s="137" t="s">
        <v>42180</v>
      </c>
      <c r="Q399" s="295" t="s">
        <v>41369</v>
      </c>
      <c r="R399" s="137" t="s">
        <v>34460</v>
      </c>
      <c r="S399" s="137" t="s">
        <v>34460</v>
      </c>
      <c r="T399" s="137"/>
      <c r="U399" s="137"/>
      <c r="V399" s="137"/>
      <c r="W399" s="138" t="s">
        <v>34460</v>
      </c>
      <c r="X399" s="138" t="s">
        <v>34460</v>
      </c>
      <c r="Y399" s="137"/>
      <c r="Z399" s="137"/>
      <c r="AA399" s="137"/>
      <c r="AB399" s="137"/>
      <c r="AC399" s="137"/>
      <c r="AD399" s="137"/>
      <c r="AE399" s="137"/>
      <c r="AF399" s="137"/>
      <c r="AG399" s="137"/>
      <c r="AH399" s="137"/>
      <c r="AI399" s="137"/>
      <c r="AJ399" s="137"/>
      <c r="AK399" s="137"/>
      <c r="AL399" s="137"/>
      <c r="AM399" s="137"/>
      <c r="AN399" s="137"/>
      <c r="AO399" s="137"/>
      <c r="AP399" s="137"/>
      <c r="AQ399" s="137"/>
      <c r="AR399" s="137"/>
      <c r="AS399" s="137" t="s">
        <v>34460</v>
      </c>
      <c r="AT399" s="137"/>
      <c r="AU399" s="137"/>
      <c r="AV399" s="137"/>
      <c r="AW399" s="137"/>
      <c r="AX399" s="137"/>
      <c r="AY399" s="137"/>
      <c r="AZ399" s="137"/>
      <c r="BA399" s="137" t="s">
        <v>34460</v>
      </c>
      <c r="BB399" s="137" t="s">
        <v>34460</v>
      </c>
      <c r="BC399" s="137"/>
    </row>
    <row r="400" spans="1:60" x14ac:dyDescent="0.3">
      <c r="A400" s="105"/>
      <c r="B400" s="137">
        <v>398</v>
      </c>
      <c r="C400" s="144" t="s">
        <v>42181</v>
      </c>
      <c r="D400" s="109" cm="1">
        <f t="array" aca="1" ref="D400" ca="1">ROW(INDIRECT("Formular!"&amp;G400))</f>
        <v>456</v>
      </c>
      <c r="E400" s="109" cm="1">
        <f t="array" aca="1" ref="E400" ca="1">COLUMN(INDIRECT("Formular!"&amp;G400))</f>
        <v>13</v>
      </c>
      <c r="F400" s="221" t="str" cm="1">
        <f t="array" aca="1" ref="F400" ca="1">HYPERLINK("#"&amp;CELL("Address",INDIRECT("Formular!"&amp;G400)),ADDRESS(D400,E400))</f>
        <v>$M$456</v>
      </c>
      <c r="G400" s="109" t="s">
        <v>42182</v>
      </c>
      <c r="H400" s="109"/>
      <c r="I400" s="109"/>
      <c r="J400" s="137" t="s">
        <v>42183</v>
      </c>
      <c r="K400" s="137"/>
      <c r="L400" s="137"/>
      <c r="M400" s="137"/>
      <c r="N400" s="137" t="s">
        <v>42146</v>
      </c>
      <c r="O400" s="137" t="s">
        <v>42147</v>
      </c>
      <c r="P400" s="137" t="s">
        <v>42184</v>
      </c>
      <c r="Q400" s="295" t="s">
        <v>41369</v>
      </c>
      <c r="R400" s="137" t="s">
        <v>34460</v>
      </c>
      <c r="S400" s="137" t="s">
        <v>34460</v>
      </c>
      <c r="T400" s="137"/>
      <c r="U400" s="137"/>
      <c r="V400" s="137"/>
      <c r="W400" s="138" t="s">
        <v>34460</v>
      </c>
      <c r="X400" s="138" t="s">
        <v>34460</v>
      </c>
      <c r="Y400" s="137"/>
      <c r="Z400" s="137"/>
      <c r="AA400" s="137"/>
      <c r="AB400" s="137"/>
      <c r="AC400" s="137"/>
      <c r="AD400" s="137"/>
      <c r="AE400" s="137"/>
      <c r="AF400" s="137"/>
      <c r="AG400" s="137"/>
      <c r="AH400" s="137"/>
      <c r="AI400" s="137"/>
      <c r="AJ400" s="137"/>
      <c r="AK400" s="137"/>
      <c r="AL400" s="137"/>
      <c r="AM400" s="137"/>
      <c r="AN400" s="137"/>
      <c r="AO400" s="137"/>
      <c r="AP400" s="137"/>
      <c r="AQ400" s="137"/>
      <c r="AR400" s="137"/>
      <c r="AS400" s="137" t="s">
        <v>34460</v>
      </c>
      <c r="AT400" s="137"/>
      <c r="AU400" s="137"/>
      <c r="AV400" s="137"/>
      <c r="AW400" s="137"/>
      <c r="AX400" s="137"/>
      <c r="AY400" s="137"/>
      <c r="AZ400" s="137"/>
      <c r="BA400" s="137" t="s">
        <v>34460</v>
      </c>
      <c r="BB400" s="137" t="s">
        <v>34460</v>
      </c>
      <c r="BC400" s="137"/>
    </row>
  </sheetData>
  <autoFilter ref="A2:BC400" xr:uid="{ECDA000C-5BA7-4E5E-9C2B-0123C65D63AB}">
    <sortState xmlns:xlrd2="http://schemas.microsoft.com/office/spreadsheetml/2017/richdata2" ref="A3:BC400">
      <sortCondition ref="D2:D400"/>
    </sortState>
  </autoFilter>
  <phoneticPr fontId="26" type="noConversion"/>
  <conditionalFormatting sqref="H225:H239">
    <cfRule type="duplicateValues" dxfId="115" priority="128"/>
  </conditionalFormatting>
  <conditionalFormatting sqref="H240:H250">
    <cfRule type="duplicateValues" dxfId="114" priority="127"/>
  </conditionalFormatting>
  <conditionalFormatting sqref="H140:H144">
    <cfRule type="duplicateValues" dxfId="113" priority="119"/>
  </conditionalFormatting>
  <conditionalFormatting sqref="G140:G144">
    <cfRule type="duplicateValues" dxfId="112" priority="120"/>
  </conditionalFormatting>
  <conditionalFormatting sqref="G172:G174 G176:G181 G183:G185 G187:G192 G194:G196 G157:G170">
    <cfRule type="duplicateValues" dxfId="111" priority="330"/>
  </conditionalFormatting>
  <conditionalFormatting sqref="H197:H205 H193 H186 H182 H175 H171">
    <cfRule type="duplicateValues" dxfId="110" priority="336"/>
  </conditionalFormatting>
  <conditionalFormatting sqref="H206:H224">
    <cfRule type="duplicateValues" dxfId="109" priority="351"/>
  </conditionalFormatting>
  <conditionalFormatting sqref="K255:K265 K270:K280 K285:K295 K300:K400 K3:K250">
    <cfRule type="cellIs" dxfId="108" priority="115" operator="equal">
      <formula>"x"</formula>
    </cfRule>
  </conditionalFormatting>
  <conditionalFormatting sqref="H3:H400">
    <cfRule type="duplicateValues" dxfId="107" priority="455"/>
  </conditionalFormatting>
  <conditionalFormatting sqref="G186 G193 G175 G182 G171 G145:G156 G197:G250 G255:G265 G270:G280 G285:G295 G300:G400 G3:G7 G11:G139">
    <cfRule type="duplicateValues" dxfId="106" priority="462"/>
  </conditionalFormatting>
  <conditionalFormatting sqref="G255:G265 G270:G280 G285:G295 G300:G400 G2:G7 G11:G250">
    <cfRule type="duplicateValues" dxfId="105" priority="114"/>
  </conditionalFormatting>
  <conditionalFormatting sqref="S3:BA5 S255:BA265 S270:BA280 S285:BA295 S300:BC327 S28:BC28 S240:BA250 AE236:BA239 S6:Y7 AA6:BA7 S329:BC400 AA10:BA16 AE8:BA9 S10:Y16 S17:BA102 S108:BA206 S103:X107 S208:BA235">
    <cfRule type="cellIs" dxfId="104" priority="110" operator="equal">
      <formula>"x"</formula>
    </cfRule>
  </conditionalFormatting>
  <conditionalFormatting sqref="BB255:BC265 BB270:BC280 BB285:BC295 BB208:BC250 BB3:BC102 BB108:BC206">
    <cfRule type="cellIs" dxfId="103" priority="106" operator="equal">
      <formula>"x"</formula>
    </cfRule>
  </conditionalFormatting>
  <conditionalFormatting sqref="H252:H254">
    <cfRule type="duplicateValues" dxfId="102" priority="103"/>
  </conditionalFormatting>
  <conditionalFormatting sqref="K251:K254">
    <cfRule type="cellIs" dxfId="101" priority="102" operator="equal">
      <formula>"x"</formula>
    </cfRule>
  </conditionalFormatting>
  <conditionalFormatting sqref="G251:G254">
    <cfRule type="duplicateValues" dxfId="100" priority="104"/>
  </conditionalFormatting>
  <conditionalFormatting sqref="G251:G254">
    <cfRule type="duplicateValues" dxfId="99" priority="101"/>
  </conditionalFormatting>
  <conditionalFormatting sqref="AE251:BA254">
    <cfRule type="cellIs" dxfId="98" priority="100" operator="equal">
      <formula>"x"</formula>
    </cfRule>
  </conditionalFormatting>
  <conditionalFormatting sqref="BB251:BC254">
    <cfRule type="cellIs" dxfId="97" priority="99" operator="equal">
      <formula>"x"</formula>
    </cfRule>
  </conditionalFormatting>
  <conditionalFormatting sqref="H267:H269">
    <cfRule type="duplicateValues" dxfId="96" priority="96"/>
  </conditionalFormatting>
  <conditionalFormatting sqref="K266:K269">
    <cfRule type="cellIs" dxfId="95" priority="95" operator="equal">
      <formula>"x"</formula>
    </cfRule>
  </conditionalFormatting>
  <conditionalFormatting sqref="G266:G269">
    <cfRule type="duplicateValues" dxfId="94" priority="97"/>
  </conditionalFormatting>
  <conditionalFormatting sqref="G266:G269">
    <cfRule type="duplicateValues" dxfId="93" priority="94"/>
  </conditionalFormatting>
  <conditionalFormatting sqref="AE266:BA269">
    <cfRule type="cellIs" dxfId="92" priority="93" operator="equal">
      <formula>"x"</formula>
    </cfRule>
  </conditionalFormatting>
  <conditionalFormatting sqref="BB266:BC269">
    <cfRule type="cellIs" dxfId="91" priority="92" operator="equal">
      <formula>"x"</formula>
    </cfRule>
  </conditionalFormatting>
  <conditionalFormatting sqref="H282:H284">
    <cfRule type="duplicateValues" dxfId="90" priority="89"/>
  </conditionalFormatting>
  <conditionalFormatting sqref="K281:K284">
    <cfRule type="cellIs" dxfId="89" priority="88" operator="equal">
      <formula>"x"</formula>
    </cfRule>
  </conditionalFormatting>
  <conditionalFormatting sqref="G281:G284">
    <cfRule type="duplicateValues" dxfId="88" priority="90"/>
  </conditionalFormatting>
  <conditionalFormatting sqref="G281:G284">
    <cfRule type="duplicateValues" dxfId="87" priority="87"/>
  </conditionalFormatting>
  <conditionalFormatting sqref="AE281:BA284">
    <cfRule type="cellIs" dxfId="86" priority="86" operator="equal">
      <formula>"x"</formula>
    </cfRule>
  </conditionalFormatting>
  <conditionalFormatting sqref="BB281:BC284">
    <cfRule type="cellIs" dxfId="85" priority="85" operator="equal">
      <formula>"x"</formula>
    </cfRule>
  </conditionalFormatting>
  <conditionalFormatting sqref="H297:H299">
    <cfRule type="duplicateValues" dxfId="84" priority="82"/>
  </conditionalFormatting>
  <conditionalFormatting sqref="K296:K299">
    <cfRule type="cellIs" dxfId="83" priority="81" operator="equal">
      <formula>"x"</formula>
    </cfRule>
  </conditionalFormatting>
  <conditionalFormatting sqref="G296:G299">
    <cfRule type="duplicateValues" dxfId="82" priority="83"/>
  </conditionalFormatting>
  <conditionalFormatting sqref="G296:G299">
    <cfRule type="duplicateValues" dxfId="81" priority="80"/>
  </conditionalFormatting>
  <conditionalFormatting sqref="S296:AB299 AE296:BA299">
    <cfRule type="cellIs" dxfId="80" priority="79" operator="equal">
      <formula>"x"</formula>
    </cfRule>
  </conditionalFormatting>
  <conditionalFormatting sqref="BB296:BC299">
    <cfRule type="cellIs" dxfId="79" priority="78" operator="equal">
      <formula>"x"</formula>
    </cfRule>
  </conditionalFormatting>
  <conditionalFormatting sqref="H251">
    <cfRule type="duplicateValues" dxfId="78" priority="77"/>
  </conditionalFormatting>
  <conditionalFormatting sqref="H266">
    <cfRule type="duplicateValues" dxfId="77" priority="76"/>
  </conditionalFormatting>
  <conditionalFormatting sqref="H281">
    <cfRule type="duplicateValues" dxfId="76" priority="75"/>
  </conditionalFormatting>
  <conditionalFormatting sqref="H296">
    <cfRule type="duplicateValues" dxfId="75" priority="74"/>
  </conditionalFormatting>
  <conditionalFormatting sqref="S281:AB284">
    <cfRule type="cellIs" dxfId="74" priority="73" operator="equal">
      <formula>"x"</formula>
    </cfRule>
  </conditionalFormatting>
  <conditionalFormatting sqref="S266:AB269">
    <cfRule type="cellIs" dxfId="73" priority="72" operator="equal">
      <formula>"x"</formula>
    </cfRule>
  </conditionalFormatting>
  <conditionalFormatting sqref="S251:AA254">
    <cfRule type="cellIs" dxfId="72" priority="71" operator="equal">
      <formula>"x"</formula>
    </cfRule>
  </conditionalFormatting>
  <conditionalFormatting sqref="S236:AB239">
    <cfRule type="cellIs" dxfId="71" priority="70" operator="equal">
      <formula>"x"</formula>
    </cfRule>
  </conditionalFormatting>
  <conditionalFormatting sqref="AB251:AB254">
    <cfRule type="cellIs" dxfId="70" priority="68" operator="equal">
      <formula>"x"</formula>
    </cfRule>
  </conditionalFormatting>
  <conditionalFormatting sqref="AC296:AC299">
    <cfRule type="cellIs" dxfId="69" priority="56" operator="equal">
      <formula>"x"</formula>
    </cfRule>
  </conditionalFormatting>
  <conditionalFormatting sqref="AC296:AC299">
    <cfRule type="cellIs" dxfId="68" priority="55" operator="equal">
      <formula>"x"</formula>
    </cfRule>
  </conditionalFormatting>
  <conditionalFormatting sqref="AC281:AC284">
    <cfRule type="cellIs" dxfId="67" priority="52" operator="equal">
      <formula>"x"</formula>
    </cfRule>
  </conditionalFormatting>
  <conditionalFormatting sqref="AC281:AC284">
    <cfRule type="cellIs" dxfId="66" priority="51" operator="equal">
      <formula>"x"</formula>
    </cfRule>
  </conditionalFormatting>
  <conditionalFormatting sqref="AC266:AC269">
    <cfRule type="cellIs" dxfId="65" priority="48" operator="equal">
      <formula>"x"</formula>
    </cfRule>
  </conditionalFormatting>
  <conditionalFormatting sqref="AC266:AC269">
    <cfRule type="cellIs" dxfId="64" priority="47" operator="equal">
      <formula>"x"</formula>
    </cfRule>
  </conditionalFormatting>
  <conditionalFormatting sqref="AC251:AC254">
    <cfRule type="cellIs" dxfId="63" priority="44" operator="equal">
      <formula>"x"</formula>
    </cfRule>
  </conditionalFormatting>
  <conditionalFormatting sqref="AC251:AC254">
    <cfRule type="cellIs" dxfId="62" priority="43" operator="equal">
      <formula>"x"</formula>
    </cfRule>
  </conditionalFormatting>
  <conditionalFormatting sqref="AD236:AD239">
    <cfRule type="cellIs" dxfId="61" priority="41" operator="equal">
      <formula>"x"</formula>
    </cfRule>
  </conditionalFormatting>
  <conditionalFormatting sqref="AC236:AC239">
    <cfRule type="cellIs" dxfId="60" priority="40" operator="equal">
      <formula>"x"</formula>
    </cfRule>
  </conditionalFormatting>
  <conditionalFormatting sqref="AC236:AC239">
    <cfRule type="cellIs" dxfId="59" priority="39" operator="equal">
      <formula>"x"</formula>
    </cfRule>
  </conditionalFormatting>
  <conditionalFormatting sqref="AD236:AD239">
    <cfRule type="cellIs" dxfId="58" priority="38" operator="equal">
      <formula>"x"</formula>
    </cfRule>
  </conditionalFormatting>
  <conditionalFormatting sqref="AD251:AD254">
    <cfRule type="cellIs" dxfId="57" priority="37" operator="equal">
      <formula>"x"</formula>
    </cfRule>
  </conditionalFormatting>
  <conditionalFormatting sqref="AD251:AD254">
    <cfRule type="cellIs" dxfId="56" priority="36" operator="equal">
      <formula>"x"</formula>
    </cfRule>
  </conditionalFormatting>
  <conditionalFormatting sqref="AD266:AD269">
    <cfRule type="cellIs" dxfId="55" priority="35" operator="equal">
      <formula>"x"</formula>
    </cfRule>
  </conditionalFormatting>
  <conditionalFormatting sqref="AD266:AD269">
    <cfRule type="cellIs" dxfId="54" priority="34" operator="equal">
      <formula>"x"</formula>
    </cfRule>
  </conditionalFormatting>
  <conditionalFormatting sqref="AD281:AD284">
    <cfRule type="cellIs" dxfId="53" priority="33" operator="equal">
      <formula>"x"</formula>
    </cfRule>
  </conditionalFormatting>
  <conditionalFormatting sqref="AD281:AD284">
    <cfRule type="cellIs" dxfId="52" priority="32" operator="equal">
      <formula>"x"</formula>
    </cfRule>
  </conditionalFormatting>
  <conditionalFormatting sqref="AD296:AD299">
    <cfRule type="cellIs" dxfId="51" priority="31" operator="equal">
      <formula>"x"</formula>
    </cfRule>
  </conditionalFormatting>
  <conditionalFormatting sqref="AD296:AD299">
    <cfRule type="cellIs" dxfId="50" priority="30" operator="equal">
      <formula>"x"</formula>
    </cfRule>
  </conditionalFormatting>
  <conditionalFormatting sqref="BE4:BF398">
    <cfRule type="expression" dxfId="49" priority="29">
      <formula>BE4&lt;&gt;D4</formula>
    </cfRule>
  </conditionalFormatting>
  <conditionalFormatting sqref="S207:BA207">
    <cfRule type="cellIs" dxfId="48" priority="26" operator="equal">
      <formula>"x"</formula>
    </cfRule>
  </conditionalFormatting>
  <conditionalFormatting sqref="BB207:BC207">
    <cfRule type="cellIs" dxfId="47" priority="25" operator="equal">
      <formula>"x"</formula>
    </cfRule>
  </conditionalFormatting>
  <conditionalFormatting sqref="S328:BC328">
    <cfRule type="cellIs" dxfId="46" priority="20" operator="equal">
      <formula>"x"</formula>
    </cfRule>
  </conditionalFormatting>
  <conditionalFormatting sqref="Z6:Z7 Z10:Z16">
    <cfRule type="cellIs" dxfId="45" priority="15" operator="equal">
      <formula>"x"</formula>
    </cfRule>
  </conditionalFormatting>
  <conditionalFormatting sqref="G8:G10">
    <cfRule type="duplicateValues" dxfId="44" priority="11"/>
  </conditionalFormatting>
  <conditionalFormatting sqref="G8:G10">
    <cfRule type="duplicateValues" dxfId="43" priority="10"/>
  </conditionalFormatting>
  <conditionalFormatting sqref="S8:Y9 AA8:AD9">
    <cfRule type="cellIs" dxfId="42" priority="9" operator="equal">
      <formula>"x"</formula>
    </cfRule>
  </conditionalFormatting>
  <conditionalFormatting sqref="Z8:Z9">
    <cfRule type="cellIs" dxfId="41" priority="8" operator="equal">
      <formula>"x"</formula>
    </cfRule>
  </conditionalFormatting>
  <conditionalFormatting sqref="A102 BE103:BH103 D103:F133 R102:BH102 C102:P102">
    <cfRule type="expression" dxfId="40" priority="7">
      <formula>_xlfn.ISFORMULA(A102)</formula>
    </cfRule>
  </conditionalFormatting>
  <conditionalFormatting sqref="Y103:BC107">
    <cfRule type="cellIs" dxfId="39" priority="6" operator="equal">
      <formula>"x"</formula>
    </cfRule>
  </conditionalFormatting>
  <conditionalFormatting sqref="Q3:Q400">
    <cfRule type="expression" dxfId="38" priority="1">
      <formula>Q3=""</formula>
    </cfRule>
    <cfRule type="expression" dxfId="37" priority="2">
      <formula>Q3="LS"</formula>
    </cfRule>
    <cfRule type="expression" dxfId="36" priority="3">
      <formula>Q3="L"</formula>
    </cfRule>
    <cfRule type="expression" dxfId="35" priority="4">
      <formula>Q3="S"</formula>
    </cfRule>
  </conditionalFormatting>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19954-BD40-4495-B1D3-06B9A5A9ECDB}">
  <sheetPr codeName="Tabelle2"/>
  <dimension ref="A1"/>
  <sheetViews>
    <sheetView workbookViewId="0">
      <selection activeCell="G38" sqref="G38"/>
    </sheetView>
  </sheetViews>
  <sheetFormatPr baseColWidth="10" defaultColWidth="11.5546875" defaultRowHeight="14.4" x14ac:dyDescent="0.3"/>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B49C7-A8A2-4CB5-9FC4-B96077D49E26}">
  <sheetPr codeName="TFormular">
    <pageSetUpPr fitToPage="1"/>
  </sheetPr>
  <dimension ref="A1:AM458"/>
  <sheetViews>
    <sheetView tabSelected="1" topLeftCell="B1" zoomScale="130" zoomScaleNormal="130" workbookViewId="0">
      <selection activeCell="D11" sqref="D11:R11"/>
    </sheetView>
  </sheetViews>
  <sheetFormatPr baseColWidth="10" defaultColWidth="0" defaultRowHeight="13.8" x14ac:dyDescent="0.3"/>
  <cols>
    <col min="1" max="1" width="2.5546875" style="4" customWidth="1"/>
    <col min="2" max="2" width="11.5546875" style="4" customWidth="1"/>
    <col min="3" max="3" width="3.109375" style="4" customWidth="1"/>
    <col min="4" max="4" width="6.109375" style="4" customWidth="1"/>
    <col min="5" max="5" width="7.5546875" style="4" customWidth="1"/>
    <col min="6" max="6" width="9.109375" style="4" customWidth="1"/>
    <col min="7" max="7" width="5.5546875" style="4" customWidth="1"/>
    <col min="8" max="8" width="2.5546875" style="4" customWidth="1"/>
    <col min="9" max="9" width="3.5546875" style="4" customWidth="1"/>
    <col min="10" max="10" width="5.5546875" style="4" customWidth="1"/>
    <col min="11" max="11" width="2.5546875" style="4" customWidth="1"/>
    <col min="12" max="12" width="8.88671875" style="4" customWidth="1"/>
    <col min="13" max="13" width="5.5546875" style="4" customWidth="1"/>
    <col min="14" max="14" width="4.109375" style="4" customWidth="1"/>
    <col min="15" max="15" width="2.44140625" style="4" customWidth="1"/>
    <col min="16" max="18" width="5.5546875" style="4" customWidth="1"/>
    <col min="19" max="19" width="5" style="85" customWidth="1"/>
    <col min="20" max="20" width="11.5546875" style="4" customWidth="1"/>
    <col min="21" max="21" width="13.44140625" style="4" bestFit="1" customWidth="1"/>
    <col min="22" max="22" width="11.5546875" style="4" customWidth="1"/>
    <col min="23" max="23" width="16.44140625" style="4" hidden="1" customWidth="1"/>
    <col min="24" max="24" width="9.33203125" style="4" hidden="1" customWidth="1"/>
    <col min="25" max="26" width="16.44140625" style="4" hidden="1" customWidth="1"/>
    <col min="27" max="39" width="0" style="4" hidden="1" customWidth="1"/>
    <col min="40" max="16384" width="11.5546875" style="4" hidden="1"/>
  </cols>
  <sheetData>
    <row r="1" spans="1:27" ht="4.3499999999999996" customHeight="1" x14ac:dyDescent="0.3">
      <c r="A1" s="1">
        <f>SUM('Change Log'!A16916)</f>
        <v>0</v>
      </c>
      <c r="B1" s="2"/>
      <c r="C1" s="2"/>
      <c r="D1" s="2"/>
      <c r="E1" s="2"/>
      <c r="F1" s="2"/>
      <c r="G1" s="3"/>
      <c r="H1" s="2"/>
      <c r="I1" s="2"/>
      <c r="J1" s="2"/>
      <c r="K1" s="2"/>
      <c r="L1" s="2"/>
      <c r="M1" s="2"/>
      <c r="N1" s="2"/>
      <c r="O1" s="2"/>
      <c r="P1" s="2"/>
      <c r="Q1" s="2"/>
      <c r="R1" s="2"/>
      <c r="S1" s="79"/>
    </row>
    <row r="2" spans="1:27" ht="17.399999999999999" x14ac:dyDescent="0.3">
      <c r="A2" s="5"/>
      <c r="B2" s="6"/>
      <c r="C2" s="6"/>
      <c r="D2" s="6"/>
      <c r="E2" s="6"/>
      <c r="F2" s="7" t="s">
        <v>42304</v>
      </c>
      <c r="G2" s="7"/>
      <c r="H2" s="6"/>
      <c r="I2" s="6"/>
      <c r="J2" s="6"/>
      <c r="K2" s="6"/>
      <c r="L2" s="6"/>
      <c r="M2" s="6"/>
      <c r="N2" s="6"/>
      <c r="O2" s="6"/>
      <c r="P2" s="6"/>
      <c r="Q2" s="6"/>
      <c r="R2" s="6"/>
      <c r="S2" s="80"/>
      <c r="W2" s="4" t="s">
        <v>41366</v>
      </c>
      <c r="X2" s="4" t="s">
        <v>41370</v>
      </c>
      <c r="Y2" s="4" t="s">
        <v>34300</v>
      </c>
      <c r="Z2" s="4" t="s">
        <v>41372</v>
      </c>
      <c r="AA2" s="4" t="s">
        <v>42186</v>
      </c>
    </row>
    <row r="3" spans="1:27" ht="18" customHeight="1" x14ac:dyDescent="0.3">
      <c r="A3" s="371" t="s">
        <v>42311</v>
      </c>
      <c r="B3" s="372"/>
      <c r="C3" s="372"/>
      <c r="D3" s="372"/>
      <c r="E3" s="372"/>
      <c r="F3" s="372"/>
      <c r="G3" s="372"/>
      <c r="H3" s="372"/>
      <c r="I3" s="372"/>
      <c r="J3" s="372"/>
      <c r="K3" s="372"/>
      <c r="L3" s="372"/>
      <c r="M3" s="372"/>
      <c r="N3" s="372"/>
      <c r="O3" s="372"/>
      <c r="P3" s="372"/>
      <c r="Q3" s="372"/>
      <c r="R3" s="372"/>
      <c r="S3" s="373"/>
      <c r="W3" s="319" t="s">
        <v>41354</v>
      </c>
      <c r="X3" s="319" t="s">
        <v>41357</v>
      </c>
      <c r="Y3" s="320" t="s">
        <v>143</v>
      </c>
      <c r="Z3" s="320" t="s">
        <v>297</v>
      </c>
      <c r="AA3" s="4" t="str">
        <f>tVersion</f>
        <v>1.0.136</v>
      </c>
    </row>
    <row r="4" spans="1:27" ht="9" customHeight="1" thickBot="1" x14ac:dyDescent="0.4">
      <c r="A4" s="374"/>
      <c r="B4" s="374"/>
      <c r="C4" s="374"/>
      <c r="D4" s="374"/>
      <c r="E4" s="374"/>
      <c r="F4" s="374"/>
      <c r="G4" s="374"/>
      <c r="H4" s="374"/>
      <c r="I4" s="374"/>
      <c r="J4" s="374"/>
      <c r="K4" s="374"/>
      <c r="L4" s="374"/>
      <c r="M4" s="374"/>
      <c r="N4" s="374"/>
      <c r="O4" s="374"/>
      <c r="P4" s="374"/>
      <c r="Q4" s="374"/>
      <c r="R4" s="374"/>
      <c r="S4" s="375"/>
    </row>
    <row r="5" spans="1:27" ht="23.25" customHeight="1" thickBot="1" x14ac:dyDescent="0.35">
      <c r="A5" s="45"/>
      <c r="B5" s="45"/>
      <c r="C5" s="45"/>
      <c r="D5" s="45"/>
      <c r="E5" s="45"/>
      <c r="F5" s="45"/>
      <c r="G5" s="45"/>
      <c r="H5" s="45"/>
      <c r="I5" s="45"/>
      <c r="J5" s="45"/>
      <c r="K5" s="45"/>
      <c r="L5" s="45"/>
      <c r="M5" s="45"/>
      <c r="N5" s="45"/>
      <c r="O5" s="45"/>
      <c r="P5" s="45"/>
      <c r="Q5" s="45"/>
      <c r="R5" s="45"/>
      <c r="S5" s="81"/>
    </row>
    <row r="6" spans="1:27" s="8" customFormat="1" ht="6" customHeight="1" x14ac:dyDescent="0.25">
      <c r="A6" s="9"/>
      <c r="B6" s="11"/>
      <c r="C6" s="11"/>
      <c r="D6" s="11"/>
      <c r="E6" s="11"/>
      <c r="F6" s="11"/>
      <c r="G6" s="11"/>
      <c r="H6" s="11"/>
      <c r="I6" s="11"/>
      <c r="J6" s="11"/>
      <c r="K6" s="11"/>
      <c r="L6" s="11"/>
      <c r="M6" s="11"/>
      <c r="N6" s="11"/>
      <c r="O6" s="11"/>
      <c r="P6" s="11"/>
      <c r="Q6" s="11"/>
      <c r="R6" s="11"/>
      <c r="S6" s="82"/>
    </row>
    <row r="7" spans="1:27" s="8" customFormat="1" ht="12" customHeight="1" x14ac:dyDescent="0.25">
      <c r="A7" s="9"/>
      <c r="B7" s="303" t="s">
        <v>42318</v>
      </c>
      <c r="C7" s="11"/>
      <c r="D7" s="11"/>
      <c r="E7" s="11"/>
      <c r="F7" s="11"/>
      <c r="G7" s="11"/>
      <c r="H7" s="11"/>
      <c r="I7" s="11"/>
      <c r="J7" s="11"/>
      <c r="K7" s="11"/>
      <c r="L7" s="11"/>
      <c r="M7" s="11"/>
      <c r="N7" s="11"/>
      <c r="O7" s="11"/>
      <c r="P7" s="11"/>
      <c r="Q7" s="11"/>
      <c r="R7" s="11"/>
      <c r="S7" s="314" t="s">
        <v>41377</v>
      </c>
    </row>
    <row r="8" spans="1:27" s="8" customFormat="1" ht="6" customHeight="1" x14ac:dyDescent="0.25">
      <c r="A8" s="9"/>
      <c r="B8" s="11"/>
      <c r="C8" s="11"/>
      <c r="D8" s="11"/>
      <c r="E8" s="11"/>
      <c r="F8" s="11"/>
      <c r="G8" s="11"/>
      <c r="H8" s="11"/>
      <c r="I8" s="11"/>
      <c r="J8" s="11"/>
      <c r="K8" s="11"/>
      <c r="L8" s="11"/>
      <c r="M8" s="11"/>
      <c r="N8" s="11"/>
      <c r="O8" s="11"/>
      <c r="P8" s="11"/>
      <c r="Q8" s="11"/>
      <c r="R8" s="11"/>
      <c r="S8" s="82"/>
    </row>
    <row r="9" spans="1:27" s="8" customFormat="1" ht="14.25" hidden="1" customHeight="1" x14ac:dyDescent="0.3">
      <c r="A9" s="9"/>
      <c r="B9" s="11" t="s">
        <v>42326</v>
      </c>
      <c r="C9" s="11"/>
      <c r="D9" s="333"/>
      <c r="E9" s="333"/>
      <c r="F9" s="11"/>
      <c r="G9" s="11" t="s">
        <v>42327</v>
      </c>
      <c r="H9" s="232"/>
      <c r="I9" s="43"/>
      <c r="J9" s="334"/>
      <c r="K9" s="334"/>
      <c r="L9" s="334"/>
      <c r="O9" s="11" t="s">
        <v>42329</v>
      </c>
      <c r="R9" s="233"/>
      <c r="S9" s="82"/>
    </row>
    <row r="10" spans="1:27" s="8" customFormat="1" ht="6" hidden="1" customHeight="1" x14ac:dyDescent="0.25">
      <c r="A10" s="9"/>
      <c r="B10" s="11"/>
      <c r="C10" s="11"/>
      <c r="D10" s="11"/>
      <c r="E10" s="11"/>
      <c r="F10" s="11"/>
      <c r="G10" s="11"/>
      <c r="H10" s="11"/>
      <c r="I10" s="11"/>
      <c r="J10" s="11"/>
      <c r="K10" s="11"/>
      <c r="L10" s="11"/>
      <c r="M10" s="11"/>
      <c r="N10" s="11"/>
      <c r="O10" s="11"/>
      <c r="P10" s="11"/>
      <c r="Q10" s="11"/>
      <c r="R10" s="11"/>
      <c r="S10" s="82"/>
    </row>
    <row r="11" spans="1:27" s="8" customFormat="1" x14ac:dyDescent="0.25">
      <c r="A11" s="9"/>
      <c r="B11" s="11" t="s">
        <v>42330</v>
      </c>
      <c r="C11" s="11"/>
      <c r="D11" s="330"/>
      <c r="E11" s="330"/>
      <c r="F11" s="330"/>
      <c r="G11" s="330"/>
      <c r="H11" s="330"/>
      <c r="I11" s="330"/>
      <c r="J11" s="330"/>
      <c r="K11" s="330"/>
      <c r="L11" s="330"/>
      <c r="M11" s="330"/>
      <c r="N11" s="330"/>
      <c r="O11" s="330"/>
      <c r="P11" s="330"/>
      <c r="Q11" s="330"/>
      <c r="R11" s="330"/>
      <c r="S11" s="82"/>
    </row>
    <row r="12" spans="1:27" s="8" customFormat="1" ht="6" customHeight="1" x14ac:dyDescent="0.25">
      <c r="A12" s="9"/>
      <c r="B12" s="11"/>
      <c r="C12" s="11"/>
      <c r="D12" s="11"/>
      <c r="E12" s="11"/>
      <c r="F12" s="11"/>
      <c r="G12" s="11"/>
      <c r="H12" s="11"/>
      <c r="I12" s="11"/>
      <c r="J12" s="11"/>
      <c r="K12" s="11"/>
      <c r="L12" s="11"/>
      <c r="M12" s="11"/>
      <c r="N12" s="11"/>
      <c r="O12" s="11"/>
      <c r="P12" s="11"/>
      <c r="Q12" s="11"/>
      <c r="R12" s="11"/>
      <c r="S12" s="82"/>
    </row>
    <row r="13" spans="1:27" s="8" customFormat="1" ht="12" customHeight="1" x14ac:dyDescent="0.25">
      <c r="A13" s="9"/>
      <c r="B13" s="11" t="s">
        <v>14</v>
      </c>
      <c r="C13" s="11"/>
      <c r="D13" s="330"/>
      <c r="E13" s="330"/>
      <c r="F13" s="330"/>
      <c r="G13" s="330"/>
      <c r="H13" s="330"/>
      <c r="I13" s="330"/>
      <c r="J13" s="330"/>
      <c r="K13" s="330"/>
      <c r="L13" s="330"/>
      <c r="M13" s="330"/>
      <c r="N13" s="11" t="s">
        <v>42342</v>
      </c>
      <c r="P13" s="333"/>
      <c r="Q13" s="333"/>
      <c r="R13" s="333"/>
      <c r="S13" s="82"/>
    </row>
    <row r="14" spans="1:27" s="8" customFormat="1" ht="6" customHeight="1" x14ac:dyDescent="0.25">
      <c r="A14" s="9"/>
      <c r="B14" s="11"/>
      <c r="C14" s="11"/>
      <c r="D14" s="11"/>
      <c r="E14" s="11"/>
      <c r="F14" s="11"/>
      <c r="G14" s="11"/>
      <c r="H14" s="11"/>
      <c r="I14" s="11"/>
      <c r="J14" s="11"/>
      <c r="K14" s="11"/>
      <c r="L14" s="11"/>
      <c r="M14" s="11"/>
      <c r="N14" s="11"/>
      <c r="O14" s="11"/>
      <c r="P14" s="11"/>
      <c r="Q14" s="11"/>
      <c r="R14" s="11"/>
      <c r="S14" s="82"/>
    </row>
    <row r="15" spans="1:27" s="8" customFormat="1" ht="12" hidden="1" customHeight="1" x14ac:dyDescent="0.25">
      <c r="A15" s="9"/>
      <c r="B15" s="216" t="s">
        <v>42348</v>
      </c>
      <c r="C15" s="75"/>
      <c r="D15" s="75"/>
      <c r="E15" s="75"/>
      <c r="F15" s="330"/>
      <c r="G15" s="330"/>
      <c r="H15" s="330"/>
      <c r="I15" s="330"/>
      <c r="J15" s="330"/>
      <c r="K15" s="330"/>
      <c r="L15" s="330"/>
      <c r="M15" s="330"/>
      <c r="N15" s="330"/>
      <c r="O15" s="330"/>
      <c r="P15" s="330"/>
      <c r="Q15" s="330"/>
      <c r="R15" s="330"/>
      <c r="S15" s="82"/>
    </row>
    <row r="16" spans="1:27" s="8" customFormat="1" ht="6" hidden="1" customHeight="1" x14ac:dyDescent="0.25">
      <c r="A16" s="9"/>
      <c r="B16" s="11"/>
      <c r="C16" s="11"/>
      <c r="D16" s="11"/>
      <c r="E16" s="11"/>
      <c r="F16" s="11"/>
      <c r="G16" s="11"/>
      <c r="H16" s="11"/>
      <c r="I16" s="11"/>
      <c r="J16" s="11"/>
      <c r="K16" s="11"/>
      <c r="L16" s="11"/>
      <c r="M16" s="11"/>
      <c r="N16" s="11"/>
      <c r="O16" s="11"/>
      <c r="P16" s="11"/>
      <c r="Q16" s="11"/>
      <c r="R16" s="11"/>
      <c r="S16" s="82"/>
    </row>
    <row r="17" spans="1:19" s="8" customFormat="1" ht="12" hidden="1" customHeight="1" x14ac:dyDescent="0.25">
      <c r="A17" s="9"/>
      <c r="B17" s="216" t="s">
        <v>185</v>
      </c>
      <c r="C17" s="11"/>
      <c r="D17" s="333"/>
      <c r="E17" s="333"/>
      <c r="F17" s="333"/>
      <c r="G17" s="333"/>
      <c r="H17" s="11"/>
      <c r="I17" s="11"/>
      <c r="J17" s="11"/>
      <c r="K17" s="11"/>
      <c r="L17" s="11"/>
      <c r="M17" s="11"/>
      <c r="N17" s="11"/>
      <c r="O17" s="11"/>
      <c r="P17" s="11"/>
      <c r="Q17" s="11"/>
      <c r="R17" s="11"/>
      <c r="S17" s="82"/>
    </row>
    <row r="18" spans="1:19" s="8" customFormat="1" ht="6" hidden="1" customHeight="1" x14ac:dyDescent="0.25">
      <c r="A18" s="9"/>
      <c r="B18" s="11"/>
      <c r="C18" s="11"/>
      <c r="D18" s="11"/>
      <c r="E18" s="11"/>
      <c r="F18" s="11"/>
      <c r="G18" s="11"/>
      <c r="H18" s="11"/>
      <c r="I18" s="11"/>
      <c r="J18" s="11"/>
      <c r="K18" s="11"/>
      <c r="L18" s="11"/>
      <c r="M18" s="11"/>
      <c r="N18" s="11"/>
      <c r="O18" s="11"/>
      <c r="P18" s="11"/>
      <c r="Q18" s="11"/>
      <c r="R18" s="11"/>
      <c r="S18" s="82"/>
    </row>
    <row r="19" spans="1:19" s="8" customFormat="1" ht="14.4" x14ac:dyDescent="0.3">
      <c r="A19" s="9"/>
      <c r="B19" s="11" t="s">
        <v>42353</v>
      </c>
      <c r="C19" s="11"/>
      <c r="D19" s="333"/>
      <c r="E19" s="337"/>
      <c r="F19" s="11"/>
      <c r="G19" s="11" t="s">
        <v>18</v>
      </c>
      <c r="H19" s="333"/>
      <c r="I19" s="333"/>
      <c r="J19" s="333"/>
      <c r="K19" s="333"/>
      <c r="L19" s="333"/>
      <c r="M19" s="333"/>
      <c r="N19" s="11" t="s">
        <v>19</v>
      </c>
      <c r="O19" s="11"/>
      <c r="P19" s="376" t="s">
        <v>143</v>
      </c>
      <c r="Q19" s="376"/>
      <c r="R19" s="376"/>
      <c r="S19" s="82"/>
    </row>
    <row r="20" spans="1:19" s="8" customFormat="1" ht="6" customHeight="1" x14ac:dyDescent="0.25">
      <c r="A20" s="9"/>
      <c r="B20" s="11"/>
      <c r="C20" s="11"/>
      <c r="D20" s="11"/>
      <c r="E20" s="11"/>
      <c r="F20" s="11"/>
      <c r="G20" s="11"/>
      <c r="H20" s="11"/>
      <c r="I20" s="11"/>
      <c r="J20" s="11"/>
      <c r="K20" s="11"/>
      <c r="L20" s="11"/>
      <c r="M20" s="11"/>
      <c r="N20" s="11"/>
      <c r="O20" s="11"/>
      <c r="P20" s="11"/>
      <c r="Q20" s="11"/>
      <c r="R20" s="11"/>
      <c r="S20" s="82"/>
    </row>
    <row r="21" spans="1:19" s="8" customFormat="1" ht="14.4" x14ac:dyDescent="0.3">
      <c r="A21" s="9"/>
      <c r="B21" s="11" t="s">
        <v>42372</v>
      </c>
      <c r="C21" s="11"/>
      <c r="D21" s="333"/>
      <c r="E21" s="337"/>
      <c r="F21" s="11"/>
      <c r="G21" s="11" t="s">
        <v>42378</v>
      </c>
      <c r="H21" s="11"/>
      <c r="I21" s="11"/>
      <c r="J21" s="380"/>
      <c r="K21" s="380"/>
      <c r="L21" s="380"/>
      <c r="M21" s="380"/>
      <c r="S21" s="82"/>
    </row>
    <row r="22" spans="1:19" ht="6" customHeight="1" thickBot="1" x14ac:dyDescent="0.35">
      <c r="A22" s="9"/>
      <c r="B22" s="11"/>
      <c r="C22" s="11"/>
      <c r="D22" s="11"/>
      <c r="E22" s="11"/>
      <c r="F22" s="11"/>
      <c r="G22" s="11"/>
      <c r="H22" s="11"/>
      <c r="I22" s="11"/>
      <c r="J22" s="11"/>
      <c r="K22" s="11"/>
      <c r="L22" s="11"/>
      <c r="M22" s="11"/>
      <c r="N22" s="11"/>
      <c r="O22" s="11"/>
      <c r="P22" s="11"/>
      <c r="Q22" s="11"/>
      <c r="R22" s="11"/>
      <c r="S22" s="82"/>
    </row>
    <row r="23" spans="1:19" ht="7.5" customHeight="1" thickBot="1" x14ac:dyDescent="0.35">
      <c r="A23" s="51"/>
      <c r="B23" s="51"/>
      <c r="C23" s="51"/>
      <c r="D23" s="51"/>
      <c r="E23" s="51"/>
      <c r="F23" s="51"/>
      <c r="G23" s="51"/>
      <c r="H23" s="51"/>
      <c r="I23" s="51"/>
      <c r="J23" s="51"/>
      <c r="K23" s="51"/>
      <c r="L23" s="51"/>
      <c r="M23" s="51"/>
      <c r="N23" s="51"/>
      <c r="O23" s="51"/>
      <c r="P23" s="51"/>
      <c r="Q23" s="51"/>
      <c r="R23" s="51"/>
      <c r="S23" s="84"/>
    </row>
    <row r="24" spans="1:19" ht="6" customHeight="1" x14ac:dyDescent="0.3">
      <c r="A24" s="9"/>
      <c r="B24" s="11"/>
      <c r="C24" s="11"/>
      <c r="D24" s="11"/>
      <c r="E24" s="11"/>
      <c r="F24" s="11"/>
      <c r="G24" s="11"/>
      <c r="H24" s="11"/>
      <c r="I24" s="11"/>
      <c r="J24" s="11"/>
      <c r="K24" s="11"/>
      <c r="L24" s="11"/>
      <c r="M24" s="11"/>
      <c r="N24" s="11"/>
      <c r="O24" s="11"/>
      <c r="P24" s="11"/>
      <c r="Q24" s="11"/>
      <c r="R24" s="11"/>
      <c r="S24" s="82"/>
    </row>
    <row r="25" spans="1:19" ht="12" customHeight="1" x14ac:dyDescent="0.3">
      <c r="A25" s="9"/>
      <c r="B25" s="303" t="s">
        <v>42385</v>
      </c>
      <c r="C25" s="11"/>
      <c r="D25" s="11"/>
      <c r="E25" s="11"/>
      <c r="F25" s="11"/>
      <c r="G25" s="11"/>
      <c r="H25" s="11"/>
      <c r="I25" s="11"/>
      <c r="J25" s="11"/>
      <c r="K25" s="11"/>
      <c r="L25" s="11"/>
      <c r="M25" s="11"/>
      <c r="N25" s="11"/>
      <c r="O25" s="11"/>
      <c r="P25" s="11"/>
      <c r="Q25" s="11"/>
      <c r="R25" s="11"/>
      <c r="S25" s="314" t="s">
        <v>41415</v>
      </c>
    </row>
    <row r="26" spans="1:19" ht="6" customHeight="1" x14ac:dyDescent="0.3">
      <c r="A26" s="9"/>
      <c r="B26" s="11"/>
      <c r="C26" s="11"/>
      <c r="D26" s="11"/>
      <c r="E26" s="11"/>
      <c r="F26" s="11"/>
      <c r="G26" s="11"/>
      <c r="H26" s="11"/>
      <c r="I26" s="11"/>
      <c r="J26" s="11"/>
      <c r="K26" s="11"/>
      <c r="L26" s="11"/>
      <c r="M26" s="11"/>
      <c r="N26" s="11"/>
      <c r="O26" s="11"/>
      <c r="P26" s="11"/>
      <c r="Q26" s="11"/>
      <c r="R26" s="11"/>
      <c r="S26" s="82"/>
    </row>
    <row r="27" spans="1:19" ht="12" customHeight="1" x14ac:dyDescent="0.3">
      <c r="A27" s="9"/>
      <c r="B27" s="11" t="s">
        <v>42388</v>
      </c>
      <c r="C27" s="11"/>
      <c r="D27" s="333"/>
      <c r="E27" s="333"/>
      <c r="F27" s="333"/>
      <c r="G27" s="333"/>
      <c r="H27" s="162" t="s">
        <v>41420</v>
      </c>
      <c r="I27" s="162"/>
      <c r="J27" s="337"/>
      <c r="K27" s="337"/>
      <c r="L27" s="337"/>
      <c r="M27" s="337"/>
      <c r="N27" s="337"/>
      <c r="O27" s="11"/>
      <c r="P27" s="335"/>
      <c r="Q27" s="336"/>
      <c r="R27" s="336"/>
      <c r="S27" s="82"/>
    </row>
    <row r="28" spans="1:19" ht="7.35" customHeight="1" x14ac:dyDescent="0.3">
      <c r="A28" s="9"/>
      <c r="B28" s="11"/>
      <c r="C28" s="11"/>
      <c r="D28" s="11"/>
      <c r="E28" s="11"/>
      <c r="F28" s="11"/>
      <c r="G28" s="11"/>
      <c r="H28" s="11"/>
      <c r="I28" s="11"/>
      <c r="J28" s="11"/>
      <c r="K28" s="11"/>
      <c r="L28" s="11"/>
      <c r="M28" s="11"/>
      <c r="N28" s="11"/>
      <c r="O28" s="11"/>
      <c r="P28" s="11"/>
      <c r="Q28" s="11"/>
      <c r="R28" s="11"/>
      <c r="S28" s="82"/>
    </row>
    <row r="29" spans="1:19" ht="12" customHeight="1" x14ac:dyDescent="0.3">
      <c r="A29" s="9"/>
      <c r="B29" s="11" t="s">
        <v>41603</v>
      </c>
      <c r="C29" s="11"/>
      <c r="D29" s="390"/>
      <c r="E29" s="337"/>
      <c r="F29" s="337"/>
      <c r="G29" s="337"/>
      <c r="H29" s="337"/>
      <c r="I29" s="337"/>
      <c r="J29" s="337"/>
      <c r="L29" s="11" t="s">
        <v>42409</v>
      </c>
      <c r="M29" s="274" t="str">
        <f>AALcountry</f>
        <v>DE</v>
      </c>
      <c r="N29" s="316" t="str">
        <f>IF(VLOOKUP(M29,tblCountries[],3)=0,"",VLOOKUP(M29,tblCountries[],3))</f>
        <v>+49</v>
      </c>
      <c r="O29" s="388"/>
      <c r="P29" s="388"/>
      <c r="Q29" s="388"/>
      <c r="R29" s="388"/>
      <c r="S29" s="82"/>
    </row>
    <row r="30" spans="1:19" ht="9" customHeight="1" thickBot="1" x14ac:dyDescent="0.35">
      <c r="A30" s="9"/>
      <c r="B30" s="11"/>
      <c r="C30" s="11"/>
      <c r="D30" s="11"/>
      <c r="E30" s="11"/>
      <c r="F30" s="11"/>
      <c r="G30" s="11"/>
      <c r="H30" s="11"/>
      <c r="I30" s="11"/>
      <c r="J30" s="11"/>
      <c r="K30" s="11"/>
      <c r="L30" s="11"/>
      <c r="M30" s="11"/>
      <c r="N30" s="11"/>
      <c r="O30" s="11"/>
      <c r="P30" s="11"/>
      <c r="Q30" s="11"/>
      <c r="R30" s="11"/>
      <c r="S30" s="82"/>
    </row>
    <row r="31" spans="1:19" ht="5.25" customHeight="1" thickBot="1" x14ac:dyDescent="0.35">
      <c r="A31" s="51"/>
      <c r="B31" s="51"/>
      <c r="C31" s="51"/>
      <c r="D31" s="51"/>
      <c r="E31" s="51"/>
      <c r="F31" s="51"/>
      <c r="G31" s="51"/>
      <c r="H31" s="51"/>
      <c r="I31" s="51"/>
      <c r="J31" s="51"/>
      <c r="K31" s="51"/>
      <c r="L31" s="51"/>
      <c r="M31" s="51"/>
      <c r="N31" s="51"/>
      <c r="O31" s="51"/>
      <c r="P31" s="51"/>
      <c r="Q31" s="51"/>
      <c r="R31" s="51"/>
      <c r="S31" s="84"/>
    </row>
    <row r="32" spans="1:19" ht="6" customHeight="1" x14ac:dyDescent="0.3">
      <c r="A32" s="9"/>
      <c r="B32" s="11"/>
      <c r="C32" s="11"/>
      <c r="D32" s="11"/>
      <c r="E32" s="11"/>
      <c r="F32" s="11"/>
      <c r="G32" s="11"/>
      <c r="H32" s="11"/>
      <c r="I32" s="11"/>
      <c r="J32" s="11"/>
      <c r="K32" s="11"/>
      <c r="L32" s="11"/>
      <c r="M32" s="11"/>
      <c r="N32" s="11"/>
      <c r="O32" s="11"/>
      <c r="P32" s="11"/>
      <c r="Q32" s="11"/>
      <c r="R32" s="11"/>
      <c r="S32" s="82"/>
    </row>
    <row r="33" spans="1:19" ht="12" customHeight="1" x14ac:dyDescent="0.3">
      <c r="A33" s="9"/>
      <c r="B33" s="303" t="s">
        <v>42424</v>
      </c>
      <c r="C33" s="11"/>
      <c r="D33" s="11"/>
      <c r="E33" s="11"/>
      <c r="F33" s="11"/>
      <c r="G33" s="11"/>
      <c r="H33" s="11"/>
      <c r="I33" s="11"/>
      <c r="J33" s="11"/>
      <c r="K33" s="11"/>
      <c r="L33" s="11"/>
      <c r="M33" s="11"/>
      <c r="N33" s="11"/>
      <c r="O33" s="11"/>
      <c r="P33" s="11"/>
      <c r="Q33" s="11"/>
      <c r="R33" s="11"/>
      <c r="S33" s="314" t="s">
        <v>41435</v>
      </c>
    </row>
    <row r="34" spans="1:19" ht="6.75" customHeight="1" x14ac:dyDescent="0.3">
      <c r="A34" s="9"/>
      <c r="B34" s="11"/>
      <c r="C34" s="11"/>
      <c r="D34" s="11"/>
      <c r="E34" s="11"/>
      <c r="F34" s="11"/>
      <c r="G34" s="11"/>
      <c r="H34" s="11"/>
      <c r="I34" s="11"/>
      <c r="J34" s="11"/>
      <c r="K34" s="11"/>
      <c r="L34" s="11"/>
      <c r="M34" s="11"/>
      <c r="N34" s="11"/>
      <c r="O34" s="11"/>
      <c r="P34" s="11"/>
      <c r="Q34" s="11"/>
      <c r="R34" s="11"/>
      <c r="S34" s="82"/>
    </row>
    <row r="35" spans="1:19" ht="14.4" x14ac:dyDescent="0.3">
      <c r="A35" s="9"/>
      <c r="B35" s="11" t="s">
        <v>41603</v>
      </c>
      <c r="C35" s="11"/>
      <c r="D35" s="391"/>
      <c r="E35" s="330"/>
      <c r="F35" s="330"/>
      <c r="G35" s="330"/>
      <c r="H35" s="330"/>
      <c r="I35" s="39" t="s">
        <v>42199</v>
      </c>
      <c r="J35" s="11"/>
      <c r="K35" s="11"/>
      <c r="L35" s="11" t="s">
        <v>42433</v>
      </c>
      <c r="M35" s="332" t="s">
        <v>143</v>
      </c>
      <c r="N35" s="332"/>
      <c r="O35" s="332"/>
      <c r="P35" s="332"/>
      <c r="Q35" s="332"/>
      <c r="R35" s="332"/>
      <c r="S35" s="82"/>
    </row>
    <row r="36" spans="1:19" ht="6.75" customHeight="1" x14ac:dyDescent="0.3">
      <c r="A36" s="9"/>
      <c r="B36" s="11"/>
      <c r="C36" s="11"/>
      <c r="D36" s="11"/>
      <c r="E36" s="11"/>
      <c r="F36" s="11"/>
      <c r="G36" s="11"/>
      <c r="H36" s="11"/>
      <c r="I36" s="11"/>
      <c r="J36" s="11"/>
      <c r="K36" s="11"/>
      <c r="L36" s="11"/>
      <c r="M36" s="11"/>
      <c r="N36" s="11"/>
      <c r="O36" s="11"/>
      <c r="P36" s="11"/>
      <c r="Q36" s="11"/>
      <c r="R36" s="11"/>
      <c r="S36" s="82"/>
    </row>
    <row r="37" spans="1:19" hidden="1" x14ac:dyDescent="0.3">
      <c r="A37" s="9"/>
      <c r="B37" s="11"/>
      <c r="C37" s="11"/>
      <c r="D37" s="330"/>
      <c r="E37" s="330"/>
      <c r="F37" s="330"/>
      <c r="G37" s="330"/>
      <c r="H37" s="330"/>
      <c r="I37" s="39" t="s">
        <v>42199</v>
      </c>
      <c r="J37" s="11"/>
      <c r="K37" s="11"/>
      <c r="L37" s="11"/>
      <c r="M37" s="11"/>
      <c r="N37" s="11"/>
      <c r="O37" s="11"/>
      <c r="P37" s="11"/>
      <c r="Q37" s="11"/>
      <c r="R37" s="11"/>
      <c r="S37" s="82"/>
    </row>
    <row r="38" spans="1:19" ht="6.75" hidden="1" customHeight="1" x14ac:dyDescent="0.3">
      <c r="A38" s="9"/>
      <c r="B38" s="11"/>
      <c r="C38" s="11"/>
      <c r="D38" s="11"/>
      <c r="E38" s="11"/>
      <c r="F38" s="11"/>
      <c r="G38" s="11"/>
      <c r="H38" s="11"/>
      <c r="I38" s="11"/>
      <c r="J38" s="11"/>
      <c r="K38" s="11"/>
      <c r="L38" s="11"/>
      <c r="M38" s="11"/>
      <c r="N38" s="11"/>
      <c r="O38" s="11"/>
      <c r="P38" s="11"/>
      <c r="Q38" s="11"/>
      <c r="R38" s="11"/>
      <c r="S38" s="82"/>
    </row>
    <row r="39" spans="1:19" hidden="1" x14ac:dyDescent="0.3">
      <c r="A39" s="9"/>
      <c r="B39" s="11"/>
      <c r="C39" s="11"/>
      <c r="D39" s="330"/>
      <c r="E39" s="330"/>
      <c r="F39" s="330"/>
      <c r="G39" s="330"/>
      <c r="H39" s="330"/>
      <c r="I39" s="39" t="s">
        <v>42199</v>
      </c>
      <c r="J39" s="11"/>
      <c r="K39" s="11"/>
      <c r="L39" s="11"/>
      <c r="M39" s="11"/>
      <c r="N39" s="11"/>
      <c r="O39" s="11"/>
      <c r="P39" s="11"/>
      <c r="Q39" s="11"/>
      <c r="R39" s="11"/>
      <c r="S39" s="82"/>
    </row>
    <row r="40" spans="1:19" ht="7.35" hidden="1" customHeight="1" x14ac:dyDescent="0.3">
      <c r="A40" s="9"/>
      <c r="B40" s="11"/>
      <c r="C40" s="11"/>
      <c r="D40" s="11"/>
      <c r="E40" s="11"/>
      <c r="F40" s="11"/>
      <c r="G40" s="11"/>
      <c r="H40" s="11"/>
      <c r="I40" s="11"/>
      <c r="J40" s="11"/>
      <c r="K40" s="11"/>
      <c r="L40" s="11"/>
      <c r="M40" s="11"/>
      <c r="N40" s="11"/>
      <c r="O40" s="11"/>
      <c r="P40" s="11"/>
      <c r="Q40" s="11"/>
      <c r="R40" s="11"/>
      <c r="S40" s="82"/>
    </row>
    <row r="41" spans="1:19" hidden="1" x14ac:dyDescent="0.3">
      <c r="A41" s="9"/>
      <c r="B41" s="11"/>
      <c r="C41" s="11"/>
      <c r="D41" s="330"/>
      <c r="E41" s="330"/>
      <c r="F41" s="330"/>
      <c r="G41" s="330"/>
      <c r="H41" s="330"/>
      <c r="I41" s="39" t="s">
        <v>42199</v>
      </c>
      <c r="J41" s="11"/>
      <c r="K41" s="11"/>
      <c r="L41" s="11"/>
      <c r="M41" s="11"/>
      <c r="N41" s="11"/>
      <c r="O41" s="11"/>
      <c r="P41" s="11"/>
      <c r="Q41" s="11"/>
      <c r="R41" s="11"/>
      <c r="S41" s="82"/>
    </row>
    <row r="42" spans="1:19" ht="7.35" hidden="1" customHeight="1" x14ac:dyDescent="0.3">
      <c r="A42" s="9"/>
      <c r="B42" s="11"/>
      <c r="C42" s="11"/>
      <c r="D42" s="11"/>
      <c r="E42" s="11"/>
      <c r="F42" s="11"/>
      <c r="G42" s="11"/>
      <c r="H42" s="11"/>
      <c r="I42" s="11"/>
      <c r="J42" s="11"/>
      <c r="K42" s="11"/>
      <c r="L42" s="11"/>
      <c r="M42" s="11"/>
      <c r="N42" s="11"/>
      <c r="O42" s="11"/>
      <c r="P42" s="11"/>
      <c r="Q42" s="11"/>
      <c r="R42" s="11"/>
      <c r="S42" s="82"/>
    </row>
    <row r="43" spans="1:19" hidden="1" x14ac:dyDescent="0.3">
      <c r="A43" s="9"/>
      <c r="B43" s="11"/>
      <c r="C43" s="11"/>
      <c r="D43" s="330"/>
      <c r="E43" s="330"/>
      <c r="F43" s="330"/>
      <c r="G43" s="330"/>
      <c r="H43" s="330"/>
      <c r="I43" s="39"/>
      <c r="J43" s="11"/>
      <c r="K43" s="11"/>
      <c r="L43" s="11"/>
      <c r="M43" s="11"/>
      <c r="N43" s="11"/>
      <c r="O43" s="11"/>
      <c r="P43" s="11"/>
      <c r="Q43" s="11"/>
      <c r="R43" s="11"/>
      <c r="S43" s="82"/>
    </row>
    <row r="44" spans="1:19" ht="7.35" hidden="1" customHeight="1" x14ac:dyDescent="0.3">
      <c r="A44" s="9"/>
      <c r="B44" s="11"/>
      <c r="C44" s="11"/>
      <c r="D44" s="11"/>
      <c r="E44" s="11"/>
      <c r="F44" s="11"/>
      <c r="G44" s="11"/>
      <c r="H44" s="11"/>
      <c r="I44" s="11"/>
      <c r="J44" s="11"/>
      <c r="K44" s="11"/>
      <c r="L44" s="11"/>
      <c r="M44" s="11"/>
      <c r="N44" s="11"/>
      <c r="O44" s="11"/>
      <c r="P44" s="11"/>
      <c r="Q44" s="11"/>
      <c r="R44" s="11"/>
      <c r="S44" s="82"/>
    </row>
    <row r="45" spans="1:19" x14ac:dyDescent="0.3">
      <c r="A45" s="9"/>
      <c r="B45" s="11" t="s">
        <v>42409</v>
      </c>
      <c r="D45" s="275" t="str">
        <f>AALcountry</f>
        <v>DE</v>
      </c>
      <c r="E45" s="317" t="str">
        <f>IF(VLOOKUP(D45,tblCountries[],3)=0,"",VLOOKUP(D45,tblCountries[],3))</f>
        <v>+49</v>
      </c>
      <c r="F45" s="368"/>
      <c r="G45" s="368"/>
      <c r="H45" s="368"/>
      <c r="I45" s="39" t="s">
        <v>42199</v>
      </c>
      <c r="J45" s="11"/>
      <c r="K45" s="11"/>
      <c r="L45" s="11"/>
      <c r="M45" s="11"/>
      <c r="N45" s="11"/>
      <c r="O45" s="11"/>
      <c r="P45" s="11"/>
      <c r="Q45" s="11"/>
      <c r="R45" s="11"/>
      <c r="S45" s="82"/>
    </row>
    <row r="46" spans="1:19" ht="7.35" customHeight="1" x14ac:dyDescent="0.3">
      <c r="A46" s="9"/>
      <c r="B46" s="11"/>
      <c r="C46" s="11"/>
      <c r="D46" s="11"/>
      <c r="E46" s="11"/>
      <c r="F46" s="11"/>
      <c r="G46" s="11"/>
      <c r="H46" s="11"/>
      <c r="I46" s="11"/>
      <c r="J46" s="11"/>
      <c r="K46" s="11"/>
      <c r="L46" s="11"/>
      <c r="M46" s="11"/>
      <c r="N46" s="11"/>
      <c r="O46" s="11"/>
      <c r="P46" s="11"/>
      <c r="Q46" s="11"/>
      <c r="R46" s="11"/>
      <c r="S46" s="82"/>
    </row>
    <row r="47" spans="1:19" hidden="1" x14ac:dyDescent="0.3">
      <c r="A47" s="9"/>
      <c r="B47" s="11"/>
      <c r="C47" s="11"/>
      <c r="D47" s="179" t="str">
        <f>AALcountry</f>
        <v>DE</v>
      </c>
      <c r="E47" s="318" t="str">
        <f>IF(VLOOKUP(D47,tblCountries[],3)=0,"",VLOOKUP(D47,tblCountries[],3))</f>
        <v>+49</v>
      </c>
      <c r="F47" s="368"/>
      <c r="G47" s="368"/>
      <c r="H47" s="368"/>
      <c r="I47" s="39" t="s">
        <v>42199</v>
      </c>
      <c r="J47" s="11"/>
      <c r="K47" s="11"/>
      <c r="L47" s="11"/>
      <c r="M47" s="11"/>
      <c r="N47" s="11"/>
      <c r="O47" s="11"/>
      <c r="P47" s="11"/>
      <c r="Q47" s="11"/>
      <c r="R47" s="11"/>
      <c r="S47" s="82"/>
    </row>
    <row r="48" spans="1:19" ht="7.35" hidden="1" customHeight="1" x14ac:dyDescent="0.3">
      <c r="A48" s="9"/>
      <c r="B48" s="11"/>
      <c r="C48" s="11"/>
      <c r="D48" s="11"/>
      <c r="E48" s="11"/>
      <c r="F48" s="43"/>
      <c r="G48" s="43"/>
      <c r="H48" s="43"/>
      <c r="I48" s="11"/>
      <c r="J48" s="11"/>
      <c r="K48" s="11"/>
      <c r="L48" s="11"/>
      <c r="M48" s="11"/>
      <c r="N48" s="11"/>
      <c r="O48" s="11"/>
      <c r="P48" s="11"/>
      <c r="Q48" s="11"/>
      <c r="R48" s="11"/>
      <c r="S48" s="82"/>
    </row>
    <row r="49" spans="1:19" hidden="1" x14ac:dyDescent="0.3">
      <c r="A49" s="9"/>
      <c r="B49" s="11"/>
      <c r="C49" s="11"/>
      <c r="D49" s="179" t="str">
        <f>AALcountry</f>
        <v>DE</v>
      </c>
      <c r="E49" s="318" t="str">
        <f>IF(VLOOKUP(D49,tblCountries[],3)=0,"",VLOOKUP(D49,tblCountries[],3))</f>
        <v>+49</v>
      </c>
      <c r="F49" s="368"/>
      <c r="G49" s="368"/>
      <c r="H49" s="368"/>
      <c r="I49" s="11"/>
      <c r="J49" s="11"/>
      <c r="K49" s="11"/>
      <c r="L49" s="11"/>
      <c r="M49" s="11"/>
      <c r="N49" s="11"/>
      <c r="O49" s="11"/>
      <c r="P49" s="11"/>
      <c r="Q49" s="11"/>
      <c r="R49" s="11"/>
      <c r="S49" s="82"/>
    </row>
    <row r="50" spans="1:19" ht="7.35" hidden="1" customHeight="1" x14ac:dyDescent="0.3">
      <c r="A50" s="9"/>
      <c r="B50" s="11"/>
      <c r="C50" s="11"/>
      <c r="D50" s="11"/>
      <c r="E50" s="11"/>
      <c r="F50" s="11"/>
      <c r="G50" s="11"/>
      <c r="H50" s="11"/>
      <c r="I50" s="11"/>
      <c r="J50" s="11"/>
      <c r="K50" s="11"/>
      <c r="L50" s="11"/>
      <c r="M50" s="11"/>
      <c r="N50" s="11"/>
      <c r="O50" s="11"/>
      <c r="P50" s="11"/>
      <c r="Q50" s="11"/>
      <c r="R50" s="11"/>
      <c r="S50" s="82"/>
    </row>
    <row r="51" spans="1:19" ht="12" customHeight="1" x14ac:dyDescent="0.3">
      <c r="A51" s="9"/>
      <c r="B51" s="289" t="s">
        <v>42440</v>
      </c>
      <c r="C51" s="11"/>
      <c r="D51" s="11"/>
      <c r="E51" s="11"/>
      <c r="F51" s="11"/>
      <c r="G51" s="11"/>
      <c r="H51" s="11"/>
      <c r="I51" s="11"/>
      <c r="J51" s="11"/>
      <c r="K51" s="11"/>
      <c r="L51" s="11"/>
      <c r="M51" s="11"/>
      <c r="N51" s="11"/>
      <c r="O51" s="11"/>
      <c r="P51" s="11"/>
      <c r="Q51" s="11"/>
      <c r="R51" s="11"/>
      <c r="S51" s="82"/>
    </row>
    <row r="52" spans="1:19" ht="6.75" customHeight="1" x14ac:dyDescent="0.3">
      <c r="A52" s="9"/>
      <c r="B52" s="11"/>
      <c r="C52" s="11"/>
      <c r="D52" s="11"/>
      <c r="E52" s="11"/>
      <c r="F52" s="11"/>
      <c r="G52" s="11"/>
      <c r="H52" s="11"/>
      <c r="I52" s="11"/>
      <c r="J52" s="11"/>
      <c r="K52" s="11"/>
      <c r="L52" s="11"/>
      <c r="M52" s="11"/>
      <c r="N52" s="11"/>
      <c r="O52" s="11"/>
      <c r="P52" s="11"/>
      <c r="Q52" s="11"/>
      <c r="R52" s="11"/>
      <c r="S52" s="82"/>
    </row>
    <row r="53" spans="1:19" ht="12" customHeight="1" x14ac:dyDescent="0.3">
      <c r="A53" s="9"/>
      <c r="B53" s="335" t="s">
        <v>35817</v>
      </c>
      <c r="C53" s="336"/>
      <c r="D53" s="336"/>
      <c r="E53" s="336"/>
      <c r="F53" s="336"/>
      <c r="G53" s="336"/>
      <c r="H53" s="11"/>
      <c r="I53" s="389"/>
      <c r="J53" s="341"/>
      <c r="K53" s="341"/>
      <c r="L53" s="341"/>
      <c r="M53" s="341"/>
      <c r="N53" s="341"/>
      <c r="O53" s="341"/>
      <c r="P53" s="341"/>
      <c r="Q53" s="341"/>
      <c r="R53" s="341"/>
      <c r="S53" s="82"/>
    </row>
    <row r="54" spans="1:19" ht="6.75" customHeight="1" x14ac:dyDescent="0.3">
      <c r="A54" s="9"/>
      <c r="B54" s="11"/>
      <c r="C54" s="11"/>
      <c r="D54" s="11"/>
      <c r="E54" s="11"/>
      <c r="F54" s="11"/>
      <c r="G54" s="11"/>
      <c r="H54" s="11"/>
      <c r="I54" s="11"/>
      <c r="J54" s="11"/>
      <c r="K54" s="11"/>
      <c r="L54" s="11"/>
      <c r="M54" s="11"/>
      <c r="N54" s="11"/>
      <c r="O54" s="11"/>
      <c r="P54" s="11"/>
      <c r="Q54" s="11"/>
      <c r="R54" s="11"/>
      <c r="S54" s="82"/>
    </row>
    <row r="55" spans="1:19" ht="12" hidden="1" customHeight="1" x14ac:dyDescent="0.3">
      <c r="A55" s="9"/>
      <c r="B55" s="335"/>
      <c r="C55" s="336"/>
      <c r="D55" s="336"/>
      <c r="E55" s="336"/>
      <c r="F55" s="336"/>
      <c r="G55" s="336"/>
      <c r="H55" s="11"/>
      <c r="I55" s="341"/>
      <c r="J55" s="341"/>
      <c r="K55" s="341"/>
      <c r="L55" s="341"/>
      <c r="M55" s="341"/>
      <c r="N55" s="341"/>
      <c r="O55" s="341"/>
      <c r="P55" s="341"/>
      <c r="Q55" s="341"/>
      <c r="R55" s="341"/>
      <c r="S55" s="82"/>
    </row>
    <row r="56" spans="1:19" ht="6.75" hidden="1" customHeight="1" x14ac:dyDescent="0.3">
      <c r="A56" s="9"/>
      <c r="B56" s="11"/>
      <c r="C56" s="11"/>
      <c r="D56" s="11"/>
      <c r="E56" s="11"/>
      <c r="F56" s="11"/>
      <c r="G56" s="11"/>
      <c r="H56" s="11"/>
      <c r="I56" s="11"/>
      <c r="J56" s="11"/>
      <c r="K56" s="11"/>
      <c r="L56" s="11"/>
      <c r="M56" s="11"/>
      <c r="N56" s="11"/>
      <c r="O56" s="11"/>
      <c r="P56" s="11"/>
      <c r="Q56" s="11"/>
      <c r="R56" s="11"/>
      <c r="S56" s="82"/>
    </row>
    <row r="57" spans="1:19" ht="12" hidden="1" customHeight="1" x14ac:dyDescent="0.3">
      <c r="A57" s="9"/>
      <c r="B57" s="335"/>
      <c r="C57" s="336"/>
      <c r="D57" s="336"/>
      <c r="E57" s="336"/>
      <c r="F57" s="336"/>
      <c r="G57" s="336"/>
      <c r="H57" s="11"/>
      <c r="I57" s="341"/>
      <c r="J57" s="341"/>
      <c r="K57" s="341"/>
      <c r="L57" s="341"/>
      <c r="M57" s="341"/>
      <c r="N57" s="341"/>
      <c r="O57" s="341"/>
      <c r="P57" s="341"/>
      <c r="Q57" s="341"/>
      <c r="R57" s="341"/>
      <c r="S57" s="82"/>
    </row>
    <row r="58" spans="1:19" ht="6.75" hidden="1" customHeight="1" x14ac:dyDescent="0.3">
      <c r="A58" s="9"/>
      <c r="B58" s="11"/>
      <c r="C58" s="11"/>
      <c r="D58" s="11"/>
      <c r="E58" s="11"/>
      <c r="F58" s="11"/>
      <c r="G58" s="11"/>
      <c r="H58" s="11"/>
      <c r="I58" s="11"/>
      <c r="J58" s="11"/>
      <c r="K58" s="11"/>
      <c r="L58" s="11"/>
      <c r="M58" s="11"/>
      <c r="N58" s="11"/>
      <c r="O58" s="11"/>
      <c r="P58" s="11"/>
      <c r="Q58" s="11"/>
      <c r="R58" s="11"/>
      <c r="S58" s="82"/>
    </row>
    <row r="59" spans="1:19" ht="12" hidden="1" customHeight="1" x14ac:dyDescent="0.3">
      <c r="A59" s="9"/>
      <c r="B59" s="335"/>
      <c r="C59" s="336"/>
      <c r="D59" s="336"/>
      <c r="E59" s="336"/>
      <c r="F59" s="336"/>
      <c r="G59" s="336"/>
      <c r="H59" s="11"/>
      <c r="I59" s="341"/>
      <c r="J59" s="341"/>
      <c r="K59" s="341"/>
      <c r="L59" s="341"/>
      <c r="M59" s="341"/>
      <c r="N59" s="341"/>
      <c r="O59" s="341"/>
      <c r="P59" s="341"/>
      <c r="Q59" s="341"/>
      <c r="R59" s="341"/>
      <c r="S59" s="82"/>
    </row>
    <row r="60" spans="1:19" ht="6.75" hidden="1" customHeight="1" x14ac:dyDescent="0.3">
      <c r="A60" s="9"/>
      <c r="B60" s="11"/>
      <c r="C60" s="11"/>
      <c r="D60" s="11"/>
      <c r="E60" s="11"/>
      <c r="F60" s="11"/>
      <c r="G60" s="11"/>
      <c r="H60" s="11"/>
      <c r="I60" s="11"/>
      <c r="J60" s="11"/>
      <c r="K60" s="11"/>
      <c r="L60" s="11"/>
      <c r="M60" s="11"/>
      <c r="N60" s="11"/>
      <c r="O60" s="11"/>
      <c r="P60" s="11"/>
      <c r="Q60" s="11"/>
      <c r="R60" s="11"/>
      <c r="S60" s="82"/>
    </row>
    <row r="61" spans="1:19" ht="12" customHeight="1" x14ac:dyDescent="0.3">
      <c r="A61" s="9"/>
      <c r="B61" s="11" t="s">
        <v>42447</v>
      </c>
      <c r="C61" s="11"/>
      <c r="D61" s="11"/>
      <c r="E61" s="11"/>
      <c r="F61" s="275" t="str">
        <f>AALcountry</f>
        <v>DE</v>
      </c>
      <c r="G61" s="317" t="str">
        <f>IF(VLOOKUP(F61,tblCountries[],3)=0,"",VLOOKUP(F61,tblCountries[],3))</f>
        <v>+49</v>
      </c>
      <c r="H61" s="368"/>
      <c r="I61" s="368"/>
      <c r="J61" s="368"/>
      <c r="K61" s="368"/>
      <c r="L61" s="368"/>
      <c r="M61" s="368"/>
      <c r="N61" s="368"/>
      <c r="O61" s="368"/>
      <c r="P61" s="368"/>
      <c r="Q61" s="368"/>
      <c r="R61" s="368"/>
      <c r="S61" s="82"/>
    </row>
    <row r="62" spans="1:19" ht="6" customHeight="1" x14ac:dyDescent="0.3">
      <c r="A62" s="9"/>
      <c r="B62" s="11"/>
      <c r="C62" s="11"/>
      <c r="D62" s="11"/>
      <c r="E62" s="11"/>
      <c r="F62" s="11"/>
      <c r="G62" s="11"/>
      <c r="H62" s="11"/>
      <c r="I62" s="11"/>
      <c r="J62" s="11"/>
      <c r="K62" s="11"/>
      <c r="L62" s="11"/>
      <c r="M62" s="11"/>
      <c r="N62" s="11"/>
      <c r="O62" s="11"/>
      <c r="P62" s="11"/>
      <c r="Q62" s="11"/>
      <c r="R62" s="11"/>
      <c r="S62" s="82"/>
    </row>
    <row r="63" spans="1:19" ht="12" customHeight="1" x14ac:dyDescent="0.3">
      <c r="A63" s="9"/>
      <c r="B63" s="289" t="s">
        <v>42454</v>
      </c>
      <c r="C63" s="11"/>
      <c r="D63" s="11"/>
      <c r="E63" s="11"/>
      <c r="F63" s="11"/>
      <c r="G63" s="11"/>
      <c r="H63" s="11"/>
      <c r="I63" s="11"/>
      <c r="J63" s="11"/>
      <c r="K63" s="11"/>
      <c r="L63" s="11"/>
      <c r="M63" s="11"/>
      <c r="N63" s="11"/>
      <c r="O63" s="11"/>
      <c r="P63" s="11"/>
      <c r="Q63" s="11"/>
      <c r="R63" s="11"/>
      <c r="S63" s="82"/>
    </row>
    <row r="64" spans="1:19" ht="6.75" customHeight="1" x14ac:dyDescent="0.3">
      <c r="A64" s="9"/>
      <c r="B64" s="11"/>
      <c r="C64" s="11"/>
      <c r="D64" s="11"/>
      <c r="E64" s="11"/>
      <c r="F64" s="11"/>
      <c r="G64" s="11"/>
      <c r="H64" s="11"/>
      <c r="I64" s="11"/>
      <c r="J64" s="11"/>
      <c r="K64" s="11"/>
      <c r="L64" s="11"/>
      <c r="M64" s="11"/>
      <c r="N64" s="11"/>
      <c r="O64" s="11"/>
      <c r="P64" s="11"/>
      <c r="Q64" s="11"/>
      <c r="R64" s="11"/>
      <c r="S64" s="82"/>
    </row>
    <row r="65" spans="1:19" ht="12.75" customHeight="1" x14ac:dyDescent="0.3">
      <c r="A65" s="9"/>
      <c r="B65" s="335" t="s">
        <v>45808</v>
      </c>
      <c r="C65" s="336"/>
      <c r="D65" s="336"/>
      <c r="E65" s="336"/>
      <c r="F65" s="336"/>
      <c r="G65" s="336"/>
      <c r="H65" s="11"/>
      <c r="I65" s="389"/>
      <c r="J65" s="341"/>
      <c r="K65" s="341"/>
      <c r="L65" s="341"/>
      <c r="M65" s="341"/>
      <c r="N65" s="341"/>
      <c r="O65" s="341"/>
      <c r="P65" s="341"/>
      <c r="Q65" s="341"/>
      <c r="R65" s="341"/>
      <c r="S65" s="82"/>
    </row>
    <row r="66" spans="1:19" ht="6.75" customHeight="1" x14ac:dyDescent="0.3">
      <c r="A66" s="9"/>
      <c r="B66" s="11"/>
      <c r="C66" s="11"/>
      <c r="D66" s="11"/>
      <c r="E66" s="11"/>
      <c r="F66" s="11"/>
      <c r="G66" s="11"/>
      <c r="H66" s="11"/>
      <c r="I66" s="11"/>
      <c r="J66" s="11"/>
      <c r="K66" s="11"/>
      <c r="L66" s="11"/>
      <c r="M66" s="11"/>
      <c r="N66" s="11"/>
      <c r="O66" s="11"/>
      <c r="P66" s="11"/>
      <c r="Q66" s="11"/>
      <c r="R66" s="11"/>
      <c r="S66" s="82"/>
    </row>
    <row r="67" spans="1:19" ht="12.75" hidden="1" customHeight="1" x14ac:dyDescent="0.3">
      <c r="A67" s="9"/>
      <c r="B67" s="335"/>
      <c r="C67" s="336"/>
      <c r="D67" s="336"/>
      <c r="E67" s="336"/>
      <c r="F67" s="336"/>
      <c r="G67" s="336"/>
      <c r="H67" s="11"/>
      <c r="I67" s="341"/>
      <c r="J67" s="341"/>
      <c r="K67" s="341"/>
      <c r="L67" s="341"/>
      <c r="M67" s="341"/>
      <c r="N67" s="341"/>
      <c r="O67" s="341"/>
      <c r="P67" s="341"/>
      <c r="Q67" s="341"/>
      <c r="R67" s="341"/>
      <c r="S67" s="82"/>
    </row>
    <row r="68" spans="1:19" ht="6.75" hidden="1" customHeight="1" x14ac:dyDescent="0.3">
      <c r="A68" s="9"/>
      <c r="B68" s="11"/>
      <c r="C68" s="11"/>
      <c r="D68" s="11"/>
      <c r="E68" s="11"/>
      <c r="F68" s="11"/>
      <c r="G68" s="11"/>
      <c r="H68" s="11"/>
      <c r="I68" s="11"/>
      <c r="J68" s="11"/>
      <c r="K68" s="11"/>
      <c r="L68" s="11"/>
      <c r="M68" s="11"/>
      <c r="N68" s="11"/>
      <c r="O68" s="11"/>
      <c r="P68" s="11"/>
      <c r="Q68" s="11"/>
      <c r="R68" s="11"/>
      <c r="S68" s="82"/>
    </row>
    <row r="69" spans="1:19" ht="12.75" hidden="1" customHeight="1" x14ac:dyDescent="0.3">
      <c r="A69" s="9"/>
      <c r="B69" s="335"/>
      <c r="C69" s="336"/>
      <c r="D69" s="336"/>
      <c r="E69" s="336"/>
      <c r="F69" s="336"/>
      <c r="G69" s="336"/>
      <c r="H69" s="11"/>
      <c r="I69" s="341"/>
      <c r="J69" s="341"/>
      <c r="K69" s="341"/>
      <c r="L69" s="341"/>
      <c r="M69" s="341"/>
      <c r="N69" s="341"/>
      <c r="O69" s="341"/>
      <c r="P69" s="341"/>
      <c r="Q69" s="341"/>
      <c r="R69" s="341"/>
      <c r="S69" s="82"/>
    </row>
    <row r="70" spans="1:19" ht="6.75" hidden="1" customHeight="1" x14ac:dyDescent="0.3">
      <c r="A70" s="9"/>
      <c r="B70" s="11"/>
      <c r="C70" s="11"/>
      <c r="D70" s="11"/>
      <c r="E70" s="11"/>
      <c r="F70" s="11"/>
      <c r="G70" s="11"/>
      <c r="H70" s="11"/>
      <c r="I70" s="11"/>
      <c r="J70" s="11"/>
      <c r="K70" s="11"/>
      <c r="L70" s="11"/>
      <c r="M70" s="11"/>
      <c r="N70" s="11"/>
      <c r="O70" s="11"/>
      <c r="P70" s="11"/>
      <c r="Q70" s="11"/>
      <c r="R70" s="11"/>
      <c r="S70" s="82"/>
    </row>
    <row r="71" spans="1:19" ht="12.75" hidden="1" customHeight="1" x14ac:dyDescent="0.3">
      <c r="A71" s="9"/>
      <c r="B71" s="335"/>
      <c r="C71" s="336"/>
      <c r="D71" s="336"/>
      <c r="E71" s="336"/>
      <c r="F71" s="336"/>
      <c r="G71" s="336"/>
      <c r="H71" s="11"/>
      <c r="I71" s="341"/>
      <c r="J71" s="341"/>
      <c r="K71" s="341"/>
      <c r="L71" s="341"/>
      <c r="M71" s="341"/>
      <c r="N71" s="341"/>
      <c r="O71" s="341"/>
      <c r="P71" s="341"/>
      <c r="Q71" s="341"/>
      <c r="R71" s="341"/>
      <c r="S71" s="82"/>
    </row>
    <row r="72" spans="1:19" ht="6.75" hidden="1" customHeight="1" x14ac:dyDescent="0.3">
      <c r="A72" s="9"/>
      <c r="B72" s="11"/>
      <c r="C72" s="11"/>
      <c r="D72" s="11"/>
      <c r="E72" s="11"/>
      <c r="F72" s="11"/>
      <c r="G72" s="11"/>
      <c r="H72" s="11"/>
      <c r="I72" s="11"/>
      <c r="J72" s="11"/>
      <c r="K72" s="11"/>
      <c r="L72" s="11"/>
      <c r="M72" s="11"/>
      <c r="N72" s="11"/>
      <c r="O72" s="11"/>
      <c r="P72" s="11"/>
      <c r="Q72" s="11"/>
      <c r="R72" s="11"/>
      <c r="S72" s="82"/>
    </row>
    <row r="73" spans="1:19" ht="12" hidden="1" customHeight="1" x14ac:dyDescent="0.3">
      <c r="A73" s="9"/>
      <c r="B73" s="11" t="s">
        <v>42461</v>
      </c>
      <c r="C73" s="11"/>
      <c r="D73" s="11"/>
      <c r="E73" s="11"/>
      <c r="F73" s="275" t="str">
        <f>AALcountry</f>
        <v>DE</v>
      </c>
      <c r="G73" s="317" t="str">
        <f>IF(VLOOKUP(F73,tblCountries[],3)=0,"",VLOOKUP(F73,tblCountries[],3))</f>
        <v>+49</v>
      </c>
      <c r="H73" s="368"/>
      <c r="I73" s="368"/>
      <c r="J73" s="368"/>
      <c r="K73" s="368"/>
      <c r="L73" s="368"/>
      <c r="M73" s="368"/>
      <c r="N73" s="368"/>
      <c r="O73" s="368"/>
      <c r="P73" s="368"/>
      <c r="Q73" s="368"/>
      <c r="R73" s="368"/>
      <c r="S73" s="82"/>
    </row>
    <row r="74" spans="1:19" ht="6" hidden="1" customHeight="1" x14ac:dyDescent="0.3">
      <c r="A74" s="9"/>
      <c r="B74" s="11"/>
      <c r="C74" s="11"/>
      <c r="D74" s="11"/>
      <c r="E74" s="11"/>
      <c r="F74" s="11"/>
      <c r="G74" s="11"/>
      <c r="H74" s="11"/>
      <c r="I74" s="11"/>
      <c r="J74" s="11"/>
      <c r="K74" s="11"/>
      <c r="L74" s="11"/>
      <c r="M74" s="11"/>
      <c r="N74" s="11"/>
      <c r="O74" s="11"/>
      <c r="P74" s="11"/>
      <c r="Q74" s="11"/>
      <c r="R74" s="11"/>
      <c r="S74" s="82"/>
    </row>
    <row r="75" spans="1:19" ht="12" customHeight="1" x14ac:dyDescent="0.3">
      <c r="A75" s="9"/>
      <c r="B75" s="289" t="s">
        <v>42466</v>
      </c>
      <c r="C75" s="11"/>
      <c r="D75" s="11"/>
      <c r="E75" s="11"/>
      <c r="F75" s="11"/>
      <c r="G75" s="11"/>
      <c r="H75" s="11"/>
      <c r="I75" s="11"/>
      <c r="J75" s="11"/>
      <c r="K75" s="11"/>
      <c r="L75" s="11"/>
      <c r="M75" s="11"/>
      <c r="N75" s="11"/>
      <c r="O75" s="11"/>
      <c r="P75" s="11"/>
      <c r="Q75" s="11"/>
      <c r="R75" s="11"/>
      <c r="S75" s="82"/>
    </row>
    <row r="76" spans="1:19" ht="6" customHeight="1" x14ac:dyDescent="0.3">
      <c r="A76" s="9"/>
      <c r="B76" s="11"/>
      <c r="C76" s="11"/>
      <c r="D76" s="11"/>
      <c r="E76" s="11"/>
      <c r="F76" s="11"/>
      <c r="G76" s="11"/>
      <c r="H76" s="11"/>
      <c r="I76" s="11"/>
      <c r="J76" s="11"/>
      <c r="K76" s="11"/>
      <c r="L76" s="11"/>
      <c r="M76" s="11"/>
      <c r="N76" s="11"/>
      <c r="O76" s="11"/>
      <c r="P76" s="11"/>
      <c r="Q76" s="11"/>
      <c r="R76" s="11"/>
      <c r="S76" s="82"/>
    </row>
    <row r="77" spans="1:19" ht="12" customHeight="1" x14ac:dyDescent="0.3">
      <c r="A77" s="103"/>
      <c r="B77" s="364" t="s">
        <v>45814</v>
      </c>
      <c r="C77" s="365"/>
      <c r="D77" s="365"/>
      <c r="E77" s="365"/>
      <c r="F77" s="365"/>
      <c r="G77" s="365"/>
      <c r="H77" s="53"/>
      <c r="I77" s="366"/>
      <c r="J77" s="367"/>
      <c r="K77" s="367"/>
      <c r="L77" s="367"/>
      <c r="M77" s="367"/>
      <c r="N77" s="367"/>
      <c r="O77" s="367"/>
      <c r="P77" s="367"/>
      <c r="Q77" s="367"/>
      <c r="R77" s="367"/>
      <c r="S77" s="104"/>
    </row>
    <row r="78" spans="1:19" ht="6" customHeight="1" x14ac:dyDescent="0.3">
      <c r="A78" s="9"/>
      <c r="B78" s="11"/>
      <c r="C78" s="11"/>
      <c r="D78" s="11"/>
      <c r="E78" s="11"/>
      <c r="F78" s="11"/>
      <c r="G78" s="11"/>
      <c r="H78" s="11"/>
      <c r="I78" s="11"/>
      <c r="J78" s="11"/>
      <c r="K78" s="11"/>
      <c r="L78" s="11"/>
      <c r="M78" s="11"/>
      <c r="N78" s="11"/>
      <c r="O78" s="11"/>
      <c r="P78" s="11"/>
      <c r="Q78" s="11"/>
      <c r="R78" s="11"/>
      <c r="S78" s="82"/>
    </row>
    <row r="79" spans="1:19" ht="12.75" hidden="1" customHeight="1" x14ac:dyDescent="0.3">
      <c r="A79" s="9"/>
      <c r="B79" s="335"/>
      <c r="C79" s="336"/>
      <c r="D79" s="336"/>
      <c r="E79" s="336"/>
      <c r="F79" s="336"/>
      <c r="G79" s="336"/>
      <c r="H79" s="11"/>
      <c r="I79" s="341"/>
      <c r="J79" s="341"/>
      <c r="K79" s="341"/>
      <c r="L79" s="341"/>
      <c r="M79" s="341"/>
      <c r="N79" s="341"/>
      <c r="O79" s="341"/>
      <c r="P79" s="341"/>
      <c r="Q79" s="341"/>
      <c r="R79" s="341"/>
      <c r="S79" s="82"/>
    </row>
    <row r="80" spans="1:19" ht="6" hidden="1" customHeight="1" x14ac:dyDescent="0.3">
      <c r="A80" s="9"/>
      <c r="B80" s="11"/>
      <c r="C80" s="11"/>
      <c r="D80" s="11"/>
      <c r="E80" s="11"/>
      <c r="F80" s="11"/>
      <c r="G80" s="11"/>
      <c r="H80" s="11"/>
      <c r="I80" s="11"/>
      <c r="J80" s="11"/>
      <c r="K80" s="11"/>
      <c r="L80" s="11"/>
      <c r="M80" s="11"/>
      <c r="N80" s="11"/>
      <c r="O80" s="11"/>
      <c r="P80" s="11"/>
      <c r="Q80" s="11"/>
      <c r="R80" s="11"/>
      <c r="S80" s="82"/>
    </row>
    <row r="81" spans="1:19" ht="12.75" hidden="1" customHeight="1" x14ac:dyDescent="0.3">
      <c r="A81" s="9"/>
      <c r="B81" s="335"/>
      <c r="C81" s="336"/>
      <c r="D81" s="336"/>
      <c r="E81" s="336"/>
      <c r="F81" s="336"/>
      <c r="G81" s="336"/>
      <c r="H81" s="11"/>
      <c r="I81" s="341"/>
      <c r="J81" s="341"/>
      <c r="K81" s="341"/>
      <c r="L81" s="341"/>
      <c r="M81" s="341"/>
      <c r="N81" s="341"/>
      <c r="O81" s="341"/>
      <c r="P81" s="341"/>
      <c r="Q81" s="341"/>
      <c r="R81" s="341"/>
      <c r="S81" s="82"/>
    </row>
    <row r="82" spans="1:19" ht="6" hidden="1" customHeight="1" x14ac:dyDescent="0.3">
      <c r="A82" s="9"/>
      <c r="B82" s="11"/>
      <c r="C82" s="11"/>
      <c r="D82" s="11"/>
      <c r="E82" s="11"/>
      <c r="F82" s="11"/>
      <c r="G82" s="11"/>
      <c r="H82" s="11"/>
      <c r="I82" s="11"/>
      <c r="J82" s="11"/>
      <c r="K82" s="11"/>
      <c r="L82" s="11"/>
      <c r="M82" s="11"/>
      <c r="N82" s="11"/>
      <c r="O82" s="11"/>
      <c r="P82" s="11"/>
      <c r="Q82" s="11"/>
      <c r="R82" s="11"/>
      <c r="S82" s="82"/>
    </row>
    <row r="83" spans="1:19" ht="12.75" hidden="1" customHeight="1" x14ac:dyDescent="0.3">
      <c r="A83" s="9"/>
      <c r="B83" s="335"/>
      <c r="C83" s="336"/>
      <c r="D83" s="336"/>
      <c r="E83" s="336"/>
      <c r="F83" s="336"/>
      <c r="G83" s="336"/>
      <c r="H83" s="11"/>
      <c r="I83" s="341"/>
      <c r="J83" s="341"/>
      <c r="K83" s="341"/>
      <c r="L83" s="341"/>
      <c r="M83" s="341"/>
      <c r="N83" s="341"/>
      <c r="O83" s="341"/>
      <c r="P83" s="341"/>
      <c r="Q83" s="341"/>
      <c r="R83" s="341"/>
      <c r="S83" s="82"/>
    </row>
    <row r="84" spans="1:19" ht="6" hidden="1" customHeight="1" x14ac:dyDescent="0.3">
      <c r="A84" s="9"/>
      <c r="B84" s="11"/>
      <c r="C84" s="11"/>
      <c r="D84" s="11"/>
      <c r="E84" s="11"/>
      <c r="F84" s="11"/>
      <c r="G84" s="11"/>
      <c r="H84" s="11"/>
      <c r="I84" s="11"/>
      <c r="J84" s="11"/>
      <c r="K84" s="11"/>
      <c r="L84" s="11"/>
      <c r="M84" s="11"/>
      <c r="N84" s="11"/>
      <c r="O84" s="11"/>
      <c r="P84" s="11"/>
      <c r="Q84" s="11"/>
      <c r="R84" s="11"/>
      <c r="S84" s="82"/>
    </row>
    <row r="85" spans="1:19" ht="12" customHeight="1" x14ac:dyDescent="0.3">
      <c r="A85" s="103"/>
      <c r="B85" s="364" t="s">
        <v>45901</v>
      </c>
      <c r="C85" s="365"/>
      <c r="D85" s="365"/>
      <c r="E85" s="365"/>
      <c r="F85" s="365"/>
      <c r="G85" s="365"/>
      <c r="H85" s="53"/>
      <c r="I85" s="367"/>
      <c r="J85" s="367"/>
      <c r="K85" s="367"/>
      <c r="L85" s="367"/>
      <c r="M85" s="367"/>
      <c r="N85" s="367"/>
      <c r="O85" s="367"/>
      <c r="P85" s="367"/>
      <c r="Q85" s="367"/>
      <c r="R85" s="367"/>
      <c r="S85" s="104"/>
    </row>
    <row r="86" spans="1:19" ht="6" customHeight="1" x14ac:dyDescent="0.3">
      <c r="A86" s="9"/>
      <c r="B86" s="11"/>
      <c r="C86" s="11"/>
      <c r="D86" s="11"/>
      <c r="E86" s="11"/>
      <c r="F86" s="11"/>
      <c r="G86" s="11"/>
      <c r="H86" s="11"/>
      <c r="I86" s="11"/>
      <c r="J86" s="11"/>
      <c r="K86" s="11"/>
      <c r="L86" s="11"/>
      <c r="M86" s="11"/>
      <c r="N86" s="11"/>
      <c r="O86" s="11"/>
      <c r="P86" s="11"/>
      <c r="Q86" s="11"/>
      <c r="R86" s="11"/>
      <c r="S86" s="82"/>
    </row>
    <row r="87" spans="1:19" ht="12.75" hidden="1" customHeight="1" x14ac:dyDescent="0.3">
      <c r="A87" s="9"/>
      <c r="B87" s="335"/>
      <c r="C87" s="336"/>
      <c r="D87" s="336"/>
      <c r="E87" s="336"/>
      <c r="F87" s="336"/>
      <c r="G87" s="336"/>
      <c r="H87" s="11"/>
      <c r="I87" s="341"/>
      <c r="J87" s="341"/>
      <c r="K87" s="341"/>
      <c r="L87" s="341"/>
      <c r="M87" s="341"/>
      <c r="N87" s="341"/>
      <c r="O87" s="341"/>
      <c r="P87" s="341"/>
      <c r="Q87" s="341"/>
      <c r="R87" s="341"/>
      <c r="S87" s="82"/>
    </row>
    <row r="88" spans="1:19" ht="6" hidden="1" customHeight="1" x14ac:dyDescent="0.3">
      <c r="A88" s="9"/>
      <c r="B88" s="11"/>
      <c r="C88" s="11"/>
      <c r="D88" s="11"/>
      <c r="E88" s="11"/>
      <c r="F88" s="11"/>
      <c r="G88" s="11"/>
      <c r="H88" s="11"/>
      <c r="I88" s="11"/>
      <c r="J88" s="11"/>
      <c r="K88" s="11"/>
      <c r="L88" s="11"/>
      <c r="M88" s="11"/>
      <c r="N88" s="11"/>
      <c r="O88" s="11"/>
      <c r="P88" s="11"/>
      <c r="Q88" s="11"/>
      <c r="R88" s="11"/>
      <c r="S88" s="82"/>
    </row>
    <row r="89" spans="1:19" ht="12.75" hidden="1" customHeight="1" x14ac:dyDescent="0.3">
      <c r="A89" s="9"/>
      <c r="B89" s="335"/>
      <c r="C89" s="336"/>
      <c r="D89" s="336"/>
      <c r="E89" s="336"/>
      <c r="F89" s="336"/>
      <c r="G89" s="336"/>
      <c r="H89" s="11"/>
      <c r="I89" s="341"/>
      <c r="J89" s="341"/>
      <c r="K89" s="341"/>
      <c r="L89" s="341"/>
      <c r="M89" s="341"/>
      <c r="N89" s="341"/>
      <c r="O89" s="341"/>
      <c r="P89" s="341"/>
      <c r="Q89" s="341"/>
      <c r="R89" s="341"/>
      <c r="S89" s="82"/>
    </row>
    <row r="90" spans="1:19" ht="6" hidden="1" customHeight="1" x14ac:dyDescent="0.3">
      <c r="A90" s="9"/>
      <c r="B90" s="11"/>
      <c r="C90" s="11"/>
      <c r="D90" s="11"/>
      <c r="E90" s="11"/>
      <c r="F90" s="11"/>
      <c r="G90" s="11"/>
      <c r="H90" s="11"/>
      <c r="I90" s="11"/>
      <c r="J90" s="11"/>
      <c r="K90" s="11"/>
      <c r="L90" s="11"/>
      <c r="M90" s="11"/>
      <c r="N90" s="11"/>
      <c r="O90" s="11"/>
      <c r="P90" s="11"/>
      <c r="Q90" s="11"/>
      <c r="R90" s="11"/>
      <c r="S90" s="82"/>
    </row>
    <row r="91" spans="1:19" ht="12.75" hidden="1" customHeight="1" x14ac:dyDescent="0.3">
      <c r="A91" s="9"/>
      <c r="B91" s="335"/>
      <c r="C91" s="336"/>
      <c r="D91" s="336"/>
      <c r="E91" s="336"/>
      <c r="F91" s="336"/>
      <c r="G91" s="336"/>
      <c r="H91" s="11"/>
      <c r="I91" s="341"/>
      <c r="J91" s="341"/>
      <c r="K91" s="341"/>
      <c r="L91" s="341"/>
      <c r="M91" s="341"/>
      <c r="N91" s="341"/>
      <c r="O91" s="341"/>
      <c r="P91" s="341"/>
      <c r="Q91" s="341"/>
      <c r="R91" s="341"/>
      <c r="S91" s="82"/>
    </row>
    <row r="92" spans="1:19" ht="6" hidden="1" customHeight="1" x14ac:dyDescent="0.3">
      <c r="A92" s="9"/>
      <c r="B92" s="11"/>
      <c r="C92" s="11"/>
      <c r="D92" s="11"/>
      <c r="E92" s="11"/>
      <c r="F92" s="11"/>
      <c r="G92" s="11"/>
      <c r="H92" s="11"/>
      <c r="I92" s="11"/>
      <c r="J92" s="11"/>
      <c r="K92" s="11"/>
      <c r="L92" s="11"/>
      <c r="M92" s="11"/>
      <c r="N92" s="11"/>
      <c r="O92" s="11"/>
      <c r="P92" s="11"/>
      <c r="Q92" s="11"/>
      <c r="R92" s="11"/>
      <c r="S92" s="82"/>
    </row>
    <row r="93" spans="1:19" ht="12.75" customHeight="1" x14ac:dyDescent="0.3">
      <c r="A93" s="103"/>
      <c r="B93" s="364"/>
      <c r="C93" s="365"/>
      <c r="D93" s="365"/>
      <c r="E93" s="365"/>
      <c r="F93" s="365"/>
      <c r="G93" s="365"/>
      <c r="H93" s="53"/>
      <c r="I93" s="367"/>
      <c r="J93" s="367"/>
      <c r="K93" s="367"/>
      <c r="L93" s="367"/>
      <c r="M93" s="367"/>
      <c r="N93" s="367"/>
      <c r="O93" s="367"/>
      <c r="P93" s="367"/>
      <c r="Q93" s="367"/>
      <c r="R93" s="367"/>
      <c r="S93" s="104"/>
    </row>
    <row r="94" spans="1:19" ht="6" customHeight="1" x14ac:dyDescent="0.3">
      <c r="A94" s="9"/>
      <c r="B94" s="11"/>
      <c r="C94" s="11"/>
      <c r="D94" s="11"/>
      <c r="E94" s="11"/>
      <c r="F94" s="11"/>
      <c r="G94" s="11"/>
      <c r="H94" s="11"/>
      <c r="I94" s="11"/>
      <c r="J94" s="11"/>
      <c r="K94" s="11"/>
      <c r="L94" s="11"/>
      <c r="M94" s="11"/>
      <c r="N94" s="11"/>
      <c r="O94" s="11"/>
      <c r="P94" s="11"/>
      <c r="Q94" s="11"/>
      <c r="R94" s="11"/>
      <c r="S94" s="82"/>
    </row>
    <row r="95" spans="1:19" ht="12.75" hidden="1" customHeight="1" x14ac:dyDescent="0.3">
      <c r="A95" s="9"/>
      <c r="B95" s="335"/>
      <c r="C95" s="336"/>
      <c r="D95" s="336"/>
      <c r="E95" s="336"/>
      <c r="F95" s="336"/>
      <c r="G95" s="336"/>
      <c r="H95" s="11"/>
      <c r="I95" s="341"/>
      <c r="J95" s="341"/>
      <c r="K95" s="341"/>
      <c r="L95" s="341"/>
      <c r="M95" s="341"/>
      <c r="N95" s="341"/>
      <c r="O95" s="341"/>
      <c r="P95" s="341"/>
      <c r="Q95" s="341"/>
      <c r="R95" s="341"/>
      <c r="S95" s="82"/>
    </row>
    <row r="96" spans="1:19" ht="6" hidden="1" customHeight="1" x14ac:dyDescent="0.3">
      <c r="A96" s="9"/>
      <c r="B96" s="11"/>
      <c r="C96" s="11"/>
      <c r="D96" s="11"/>
      <c r="E96" s="11"/>
      <c r="F96" s="11"/>
      <c r="G96" s="11"/>
      <c r="H96" s="11"/>
      <c r="I96" s="11"/>
      <c r="J96" s="11"/>
      <c r="K96" s="11"/>
      <c r="L96" s="11"/>
      <c r="M96" s="11"/>
      <c r="N96" s="11"/>
      <c r="O96" s="11"/>
      <c r="P96" s="11"/>
      <c r="Q96" s="11"/>
      <c r="R96" s="11"/>
      <c r="S96" s="82"/>
    </row>
    <row r="97" spans="1:19" ht="12.75" hidden="1" customHeight="1" x14ac:dyDescent="0.3">
      <c r="A97" s="9"/>
      <c r="B97" s="335"/>
      <c r="C97" s="336"/>
      <c r="D97" s="336"/>
      <c r="E97" s="336"/>
      <c r="F97" s="336"/>
      <c r="G97" s="336"/>
      <c r="H97" s="11"/>
      <c r="I97" s="341"/>
      <c r="J97" s="341"/>
      <c r="K97" s="341"/>
      <c r="L97" s="341"/>
      <c r="M97" s="341"/>
      <c r="N97" s="341"/>
      <c r="O97" s="341"/>
      <c r="P97" s="341"/>
      <c r="Q97" s="341"/>
      <c r="R97" s="341"/>
      <c r="S97" s="82"/>
    </row>
    <row r="98" spans="1:19" ht="6" hidden="1" customHeight="1" x14ac:dyDescent="0.3">
      <c r="A98" s="9"/>
      <c r="B98" s="11"/>
      <c r="C98" s="11"/>
      <c r="D98" s="11"/>
      <c r="E98" s="11"/>
      <c r="F98" s="11"/>
      <c r="G98" s="11"/>
      <c r="H98" s="11"/>
      <c r="I98" s="11"/>
      <c r="J98" s="11"/>
      <c r="K98" s="11"/>
      <c r="L98" s="11"/>
      <c r="M98" s="11"/>
      <c r="N98" s="11"/>
      <c r="O98" s="11"/>
      <c r="P98" s="11"/>
      <c r="Q98" s="11"/>
      <c r="R98" s="11"/>
      <c r="S98" s="82"/>
    </row>
    <row r="99" spans="1:19" ht="12.75" hidden="1" customHeight="1" x14ac:dyDescent="0.3">
      <c r="A99" s="9"/>
      <c r="B99" s="335"/>
      <c r="C99" s="336"/>
      <c r="D99" s="336"/>
      <c r="E99" s="336"/>
      <c r="F99" s="336"/>
      <c r="G99" s="336"/>
      <c r="H99" s="11"/>
      <c r="I99" s="341"/>
      <c r="J99" s="341"/>
      <c r="K99" s="341"/>
      <c r="L99" s="341"/>
      <c r="M99" s="341"/>
      <c r="N99" s="341"/>
      <c r="O99" s="341"/>
      <c r="P99" s="341"/>
      <c r="Q99" s="341"/>
      <c r="R99" s="341"/>
      <c r="S99" s="82"/>
    </row>
    <row r="100" spans="1:19" ht="6" hidden="1" customHeight="1" x14ac:dyDescent="0.3">
      <c r="A100" s="9"/>
      <c r="B100" s="11"/>
      <c r="C100" s="11"/>
      <c r="D100" s="11"/>
      <c r="E100" s="11"/>
      <c r="F100" s="11"/>
      <c r="G100" s="11"/>
      <c r="H100" s="11"/>
      <c r="I100" s="11"/>
      <c r="J100" s="11"/>
      <c r="K100" s="11"/>
      <c r="L100" s="11"/>
      <c r="M100" s="11"/>
      <c r="N100" s="11"/>
      <c r="O100" s="11"/>
      <c r="P100" s="11"/>
      <c r="Q100" s="11"/>
      <c r="R100" s="11"/>
      <c r="S100" s="82"/>
    </row>
    <row r="101" spans="1:19" ht="12.75" customHeight="1" x14ac:dyDescent="0.3">
      <c r="A101" s="103"/>
      <c r="B101" s="364"/>
      <c r="C101" s="365"/>
      <c r="D101" s="365"/>
      <c r="E101" s="365"/>
      <c r="F101" s="365"/>
      <c r="G101" s="365"/>
      <c r="H101" s="53"/>
      <c r="I101" s="367"/>
      <c r="J101" s="367"/>
      <c r="K101" s="367"/>
      <c r="L101" s="367"/>
      <c r="M101" s="367"/>
      <c r="N101" s="367"/>
      <c r="O101" s="367"/>
      <c r="P101" s="367"/>
      <c r="Q101" s="367"/>
      <c r="R101" s="367"/>
      <c r="S101" s="104"/>
    </row>
    <row r="102" spans="1:19" ht="6" customHeight="1" thickBot="1" x14ac:dyDescent="0.35">
      <c r="A102" s="9"/>
      <c r="B102" s="11"/>
      <c r="C102" s="11"/>
      <c r="D102" s="11"/>
      <c r="E102" s="11"/>
      <c r="F102" s="11"/>
      <c r="G102" s="11"/>
      <c r="H102" s="11"/>
      <c r="I102" s="11"/>
      <c r="J102" s="11"/>
      <c r="K102" s="11"/>
      <c r="L102" s="11"/>
      <c r="M102" s="11"/>
      <c r="N102" s="11"/>
      <c r="O102" s="11"/>
      <c r="P102" s="11"/>
      <c r="Q102" s="11"/>
      <c r="R102" s="11"/>
      <c r="S102" s="82"/>
    </row>
    <row r="103" spans="1:19" ht="12.75" hidden="1" customHeight="1" x14ac:dyDescent="0.3">
      <c r="A103" s="9"/>
      <c r="B103" s="335"/>
      <c r="C103" s="336"/>
      <c r="D103" s="336"/>
      <c r="E103" s="336"/>
      <c r="F103" s="336"/>
      <c r="G103" s="336"/>
      <c r="H103" s="11"/>
      <c r="I103" s="341"/>
      <c r="J103" s="341"/>
      <c r="K103" s="341"/>
      <c r="L103" s="341"/>
      <c r="M103" s="341"/>
      <c r="N103" s="341"/>
      <c r="O103" s="341"/>
      <c r="P103" s="341"/>
      <c r="Q103" s="341"/>
      <c r="R103" s="341"/>
      <c r="S103" s="82"/>
    </row>
    <row r="104" spans="1:19" ht="6" hidden="1" customHeight="1" x14ac:dyDescent="0.3">
      <c r="A104" s="9"/>
      <c r="B104" s="11"/>
      <c r="C104" s="11"/>
      <c r="D104" s="11"/>
      <c r="E104" s="11"/>
      <c r="F104" s="11"/>
      <c r="G104" s="11"/>
      <c r="H104" s="11"/>
      <c r="I104" s="11"/>
      <c r="J104" s="11"/>
      <c r="K104" s="11"/>
      <c r="L104" s="11"/>
      <c r="M104" s="11"/>
      <c r="N104" s="11"/>
      <c r="O104" s="11"/>
      <c r="P104" s="11"/>
      <c r="Q104" s="11"/>
      <c r="R104" s="11"/>
      <c r="S104" s="82"/>
    </row>
    <row r="105" spans="1:19" ht="12.75" hidden="1" customHeight="1" x14ac:dyDescent="0.3">
      <c r="A105" s="9"/>
      <c r="B105" s="335"/>
      <c r="C105" s="336"/>
      <c r="D105" s="336"/>
      <c r="E105" s="336"/>
      <c r="F105" s="336"/>
      <c r="G105" s="336"/>
      <c r="H105" s="11"/>
      <c r="I105" s="341"/>
      <c r="J105" s="341"/>
      <c r="K105" s="341"/>
      <c r="L105" s="341"/>
      <c r="M105" s="341"/>
      <c r="N105" s="341"/>
      <c r="O105" s="341"/>
      <c r="P105" s="341"/>
      <c r="Q105" s="341"/>
      <c r="R105" s="341"/>
      <c r="S105" s="82"/>
    </row>
    <row r="106" spans="1:19" ht="6" hidden="1" customHeight="1" x14ac:dyDescent="0.3">
      <c r="A106" s="9"/>
      <c r="B106" s="11"/>
      <c r="C106" s="11"/>
      <c r="D106" s="11"/>
      <c r="E106" s="11"/>
      <c r="F106" s="11"/>
      <c r="G106" s="11"/>
      <c r="H106" s="11"/>
      <c r="I106" s="11"/>
      <c r="J106" s="11"/>
      <c r="K106" s="11"/>
      <c r="L106" s="11"/>
      <c r="M106" s="11"/>
      <c r="N106" s="11"/>
      <c r="O106" s="11"/>
      <c r="P106" s="11"/>
      <c r="Q106" s="11"/>
      <c r="R106" s="11"/>
      <c r="S106" s="82"/>
    </row>
    <row r="107" spans="1:19" ht="12.75" hidden="1" customHeight="1" x14ac:dyDescent="0.3">
      <c r="A107" s="9"/>
      <c r="B107" s="335"/>
      <c r="C107" s="336"/>
      <c r="D107" s="336"/>
      <c r="E107" s="336"/>
      <c r="F107" s="336"/>
      <c r="G107" s="336"/>
      <c r="H107" s="11"/>
      <c r="I107" s="341"/>
      <c r="J107" s="341"/>
      <c r="K107" s="341"/>
      <c r="L107" s="341"/>
      <c r="M107" s="341"/>
      <c r="N107" s="341"/>
      <c r="O107" s="341"/>
      <c r="P107" s="341"/>
      <c r="Q107" s="341"/>
      <c r="R107" s="341"/>
      <c r="S107" s="82"/>
    </row>
    <row r="108" spans="1:19" ht="6" hidden="1" customHeight="1" x14ac:dyDescent="0.3">
      <c r="A108" s="9"/>
      <c r="B108" s="11"/>
      <c r="C108" s="11"/>
      <c r="D108" s="11"/>
      <c r="E108" s="11"/>
      <c r="F108" s="11"/>
      <c r="G108" s="11"/>
      <c r="H108" s="11"/>
      <c r="I108" s="11"/>
      <c r="J108" s="11"/>
      <c r="K108" s="11"/>
      <c r="L108" s="11"/>
      <c r="M108" s="11"/>
      <c r="N108" s="11"/>
      <c r="O108" s="11"/>
      <c r="P108" s="11"/>
      <c r="Q108" s="11"/>
      <c r="R108" s="11"/>
      <c r="S108" s="82"/>
    </row>
    <row r="109" spans="1:19" ht="12" hidden="1" customHeight="1" x14ac:dyDescent="0.3">
      <c r="A109" s="103"/>
      <c r="B109" s="53" t="s">
        <v>42473</v>
      </c>
      <c r="C109" s="53"/>
      <c r="D109" s="53"/>
      <c r="E109" s="53"/>
      <c r="F109" s="379"/>
      <c r="G109" s="379"/>
      <c r="H109" s="379"/>
      <c r="I109" s="379"/>
      <c r="J109" s="379"/>
      <c r="K109" s="379"/>
      <c r="L109" s="379"/>
      <c r="M109" s="379"/>
      <c r="N109" s="379"/>
      <c r="O109" s="379"/>
      <c r="P109" s="379"/>
      <c r="Q109" s="379"/>
      <c r="R109" s="379"/>
      <c r="S109" s="104"/>
    </row>
    <row r="110" spans="1:19" ht="6" hidden="1" customHeight="1" thickBot="1" x14ac:dyDescent="0.35">
      <c r="A110" s="9"/>
      <c r="B110" s="11"/>
      <c r="C110" s="11"/>
      <c r="D110" s="11"/>
      <c r="E110" s="11"/>
      <c r="F110" s="11"/>
      <c r="G110" s="11"/>
      <c r="H110" s="11"/>
      <c r="I110" s="11"/>
      <c r="J110" s="11"/>
      <c r="K110" s="11"/>
      <c r="L110" s="11"/>
      <c r="M110" s="11"/>
      <c r="N110" s="11"/>
      <c r="O110" s="11"/>
      <c r="P110" s="11"/>
      <c r="Q110" s="11"/>
      <c r="R110" s="11"/>
      <c r="S110" s="82"/>
    </row>
    <row r="111" spans="1:19" ht="6" customHeight="1" thickBot="1" x14ac:dyDescent="0.35">
      <c r="A111" s="51"/>
      <c r="B111" s="51"/>
      <c r="C111" s="51"/>
      <c r="D111" s="51"/>
      <c r="E111" s="51"/>
      <c r="F111" s="51"/>
      <c r="G111" s="51"/>
      <c r="H111" s="51"/>
      <c r="I111" s="51"/>
      <c r="J111" s="51"/>
      <c r="K111" s="51"/>
      <c r="L111" s="51"/>
      <c r="M111" s="51"/>
      <c r="N111" s="51"/>
      <c r="O111" s="51"/>
      <c r="P111" s="51"/>
      <c r="Q111" s="51"/>
      <c r="R111" s="51"/>
      <c r="S111" s="84"/>
    </row>
    <row r="112" spans="1:19" ht="6" hidden="1" customHeight="1" x14ac:dyDescent="0.3">
      <c r="A112" s="201"/>
      <c r="B112" s="202"/>
      <c r="C112" s="202"/>
      <c r="D112" s="202"/>
      <c r="E112" s="202"/>
      <c r="F112" s="202"/>
      <c r="G112" s="202"/>
      <c r="H112" s="202"/>
      <c r="I112" s="202"/>
      <c r="J112" s="202"/>
      <c r="K112" s="202"/>
      <c r="L112" s="202"/>
      <c r="M112" s="202"/>
      <c r="N112" s="202"/>
      <c r="O112" s="202"/>
      <c r="P112" s="202"/>
      <c r="Q112" s="202"/>
      <c r="R112" s="202"/>
      <c r="S112" s="203"/>
    </row>
    <row r="113" spans="1:19" ht="12" hidden="1" customHeight="1" x14ac:dyDescent="0.3">
      <c r="A113" s="204"/>
      <c r="B113" s="304" t="s">
        <v>45881</v>
      </c>
      <c r="C113" s="279"/>
      <c r="D113" s="279"/>
      <c r="E113" s="279"/>
      <c r="F113" s="279"/>
      <c r="G113" s="279"/>
      <c r="H113" s="279"/>
      <c r="I113" s="279"/>
      <c r="J113" s="279"/>
      <c r="K113" s="279"/>
      <c r="L113" s="279"/>
      <c r="M113" s="279"/>
      <c r="N113" s="279"/>
      <c r="O113" s="279"/>
      <c r="P113" s="279"/>
      <c r="Q113" s="279"/>
      <c r="R113" s="279"/>
      <c r="S113" s="205" t="s">
        <v>45816</v>
      </c>
    </row>
    <row r="114" spans="1:19" ht="6" hidden="1" customHeight="1" x14ac:dyDescent="0.3">
      <c r="A114" s="204"/>
      <c r="B114" s="279"/>
      <c r="C114" s="279"/>
      <c r="D114" s="279"/>
      <c r="E114" s="279"/>
      <c r="F114" s="279"/>
      <c r="G114" s="279"/>
      <c r="H114" s="279"/>
      <c r="I114" s="279"/>
      <c r="J114" s="279"/>
      <c r="K114" s="279"/>
      <c r="L114" s="279"/>
      <c r="M114" s="279"/>
      <c r="N114" s="279"/>
      <c r="O114" s="279"/>
      <c r="P114" s="279"/>
      <c r="Q114" s="279"/>
      <c r="R114" s="279"/>
      <c r="S114" s="206"/>
    </row>
    <row r="115" spans="1:19" ht="12.75" hidden="1" customHeight="1" x14ac:dyDescent="0.3">
      <c r="A115" s="204"/>
      <c r="B115" s="280"/>
      <c r="C115" s="281" t="s">
        <v>45882</v>
      </c>
      <c r="D115" s="328"/>
      <c r="E115" s="328"/>
      <c r="F115" s="328"/>
      <c r="G115" s="328"/>
      <c r="H115" s="328"/>
      <c r="I115" s="279"/>
      <c r="J115" s="279" t="s">
        <v>45883</v>
      </c>
      <c r="K115" s="279"/>
      <c r="L115" s="279"/>
      <c r="M115" s="329"/>
      <c r="N115" s="329"/>
      <c r="O115" s="329"/>
      <c r="P115" s="329"/>
      <c r="Q115" s="329"/>
      <c r="R115" s="329"/>
      <c r="S115" s="206"/>
    </row>
    <row r="116" spans="1:19" ht="6" hidden="1" customHeight="1" x14ac:dyDescent="0.3">
      <c r="A116" s="204"/>
      <c r="B116" s="279"/>
      <c r="C116" s="279"/>
      <c r="D116" s="279"/>
      <c r="E116" s="279"/>
      <c r="F116" s="279"/>
      <c r="G116" s="279"/>
      <c r="H116" s="279"/>
      <c r="I116" s="279"/>
      <c r="J116" s="279"/>
      <c r="K116" s="279"/>
      <c r="L116" s="279"/>
      <c r="M116" s="279"/>
      <c r="N116" s="279"/>
      <c r="O116" s="279"/>
      <c r="P116" s="279"/>
      <c r="Q116" s="279"/>
      <c r="R116" s="279"/>
      <c r="S116" s="206"/>
    </row>
    <row r="117" spans="1:19" ht="12.75" hidden="1" customHeight="1" x14ac:dyDescent="0.3">
      <c r="A117" s="204"/>
      <c r="B117" s="280"/>
      <c r="C117" s="281" t="s">
        <v>45882</v>
      </c>
      <c r="D117" s="328"/>
      <c r="E117" s="328"/>
      <c r="F117" s="328"/>
      <c r="G117" s="328"/>
      <c r="H117" s="328"/>
      <c r="I117" s="279"/>
      <c r="J117" s="279" t="s">
        <v>45883</v>
      </c>
      <c r="K117" s="279"/>
      <c r="L117" s="279"/>
      <c r="M117" s="329"/>
      <c r="N117" s="329"/>
      <c r="O117" s="329"/>
      <c r="P117" s="329"/>
      <c r="Q117" s="329"/>
      <c r="R117" s="329"/>
      <c r="S117" s="206"/>
    </row>
    <row r="118" spans="1:19" ht="6" hidden="1" customHeight="1" x14ac:dyDescent="0.3">
      <c r="A118" s="204"/>
      <c r="B118" s="279"/>
      <c r="C118" s="279"/>
      <c r="D118" s="279"/>
      <c r="E118" s="279"/>
      <c r="F118" s="279"/>
      <c r="G118" s="279"/>
      <c r="H118" s="279"/>
      <c r="I118" s="279"/>
      <c r="J118" s="279"/>
      <c r="K118" s="279"/>
      <c r="L118" s="279"/>
      <c r="M118" s="279"/>
      <c r="N118" s="279"/>
      <c r="O118" s="279"/>
      <c r="P118" s="279"/>
      <c r="Q118" s="279"/>
      <c r="R118" s="279"/>
      <c r="S118" s="206"/>
    </row>
    <row r="119" spans="1:19" ht="12.75" hidden="1" customHeight="1" x14ac:dyDescent="0.3">
      <c r="A119" s="204"/>
      <c r="B119" s="280"/>
      <c r="C119" s="281" t="s">
        <v>45882</v>
      </c>
      <c r="D119" s="328"/>
      <c r="E119" s="328"/>
      <c r="F119" s="328"/>
      <c r="G119" s="328"/>
      <c r="H119" s="328"/>
      <c r="I119" s="279"/>
      <c r="J119" s="279" t="s">
        <v>45883</v>
      </c>
      <c r="K119" s="279"/>
      <c r="L119" s="279"/>
      <c r="M119" s="329"/>
      <c r="N119" s="329"/>
      <c r="O119" s="329"/>
      <c r="P119" s="329"/>
      <c r="Q119" s="329"/>
      <c r="R119" s="329"/>
      <c r="S119" s="206"/>
    </row>
    <row r="120" spans="1:19" ht="6" hidden="1" customHeight="1" x14ac:dyDescent="0.3">
      <c r="A120" s="204"/>
      <c r="B120" s="279"/>
      <c r="C120" s="279"/>
      <c r="D120" s="279"/>
      <c r="E120" s="279"/>
      <c r="F120" s="279"/>
      <c r="G120" s="279"/>
      <c r="H120" s="279"/>
      <c r="I120" s="279"/>
      <c r="J120" s="279"/>
      <c r="K120" s="279"/>
      <c r="L120" s="279"/>
      <c r="M120" s="279"/>
      <c r="N120" s="279"/>
      <c r="O120" s="279"/>
      <c r="P120" s="279"/>
      <c r="Q120" s="279"/>
      <c r="R120" s="279"/>
      <c r="S120" s="206"/>
    </row>
    <row r="121" spans="1:19" ht="12.75" hidden="1" customHeight="1" x14ac:dyDescent="0.3">
      <c r="A121" s="204"/>
      <c r="B121" s="280"/>
      <c r="C121" s="281" t="s">
        <v>45882</v>
      </c>
      <c r="D121" s="328"/>
      <c r="E121" s="328"/>
      <c r="F121" s="328"/>
      <c r="G121" s="328"/>
      <c r="H121" s="328"/>
      <c r="I121" s="279"/>
      <c r="J121" s="279" t="s">
        <v>45883</v>
      </c>
      <c r="K121" s="279"/>
      <c r="L121" s="279"/>
      <c r="M121" s="329"/>
      <c r="N121" s="329"/>
      <c r="O121" s="329"/>
      <c r="P121" s="329"/>
      <c r="Q121" s="329"/>
      <c r="R121" s="329"/>
      <c r="S121" s="206"/>
    </row>
    <row r="122" spans="1:19" ht="6" hidden="1" customHeight="1" x14ac:dyDescent="0.3">
      <c r="A122" s="204"/>
      <c r="B122" s="279"/>
      <c r="C122" s="279"/>
      <c r="D122" s="279"/>
      <c r="E122" s="279"/>
      <c r="F122" s="279"/>
      <c r="G122" s="279"/>
      <c r="H122" s="279"/>
      <c r="I122" s="279"/>
      <c r="J122" s="279"/>
      <c r="K122" s="279"/>
      <c r="L122" s="279"/>
      <c r="M122" s="279"/>
      <c r="N122" s="279"/>
      <c r="O122" s="279"/>
      <c r="P122" s="279"/>
      <c r="Q122" s="279"/>
      <c r="R122" s="279"/>
      <c r="S122" s="206"/>
    </row>
    <row r="123" spans="1:19" ht="12.75" hidden="1" customHeight="1" x14ac:dyDescent="0.3">
      <c r="A123" s="204"/>
      <c r="B123" s="280"/>
      <c r="C123" s="281" t="s">
        <v>45882</v>
      </c>
      <c r="D123" s="328"/>
      <c r="E123" s="328"/>
      <c r="F123" s="328"/>
      <c r="G123" s="328"/>
      <c r="H123" s="328"/>
      <c r="I123" s="279"/>
      <c r="J123" s="279" t="s">
        <v>45883</v>
      </c>
      <c r="K123" s="279"/>
      <c r="L123" s="279"/>
      <c r="M123" s="329"/>
      <c r="N123" s="329"/>
      <c r="O123" s="329"/>
      <c r="P123" s="329"/>
      <c r="Q123" s="329"/>
      <c r="R123" s="329"/>
      <c r="S123" s="206"/>
    </row>
    <row r="124" spans="1:19" ht="6" hidden="1" customHeight="1" x14ac:dyDescent="0.3">
      <c r="A124" s="204"/>
      <c r="B124" s="279"/>
      <c r="C124" s="279"/>
      <c r="D124" s="279"/>
      <c r="E124" s="279"/>
      <c r="F124" s="279"/>
      <c r="G124" s="279"/>
      <c r="H124" s="279"/>
      <c r="I124" s="279"/>
      <c r="J124" s="279"/>
      <c r="K124" s="279"/>
      <c r="L124" s="279"/>
      <c r="M124" s="279"/>
      <c r="N124" s="279"/>
      <c r="O124" s="279"/>
      <c r="P124" s="279"/>
      <c r="Q124" s="279"/>
      <c r="R124" s="279"/>
      <c r="S124" s="206"/>
    </row>
    <row r="125" spans="1:19" ht="12.75" hidden="1" customHeight="1" x14ac:dyDescent="0.3">
      <c r="A125" s="204"/>
      <c r="B125" s="280"/>
      <c r="C125" s="281" t="s">
        <v>45882</v>
      </c>
      <c r="D125" s="328"/>
      <c r="E125" s="328"/>
      <c r="F125" s="328"/>
      <c r="G125" s="328"/>
      <c r="H125" s="328"/>
      <c r="I125" s="279"/>
      <c r="J125" s="279" t="s">
        <v>45883</v>
      </c>
      <c r="K125" s="279"/>
      <c r="L125" s="279"/>
      <c r="M125" s="329"/>
      <c r="N125" s="329"/>
      <c r="O125" s="329"/>
      <c r="P125" s="329"/>
      <c r="Q125" s="329"/>
      <c r="R125" s="329"/>
      <c r="S125" s="206"/>
    </row>
    <row r="126" spans="1:19" ht="6" hidden="1" customHeight="1" x14ac:dyDescent="0.3">
      <c r="A126" s="204"/>
      <c r="B126" s="279"/>
      <c r="C126" s="279"/>
      <c r="D126" s="279"/>
      <c r="E126" s="279"/>
      <c r="F126" s="279"/>
      <c r="G126" s="279"/>
      <c r="H126" s="279"/>
      <c r="I126" s="279"/>
      <c r="J126" s="279"/>
      <c r="K126" s="279"/>
      <c r="L126" s="279"/>
      <c r="M126" s="279"/>
      <c r="N126" s="279"/>
      <c r="O126" s="279"/>
      <c r="P126" s="279"/>
      <c r="Q126" s="279"/>
      <c r="R126" s="279"/>
      <c r="S126" s="206"/>
    </row>
    <row r="127" spans="1:19" ht="12.75" hidden="1" customHeight="1" x14ac:dyDescent="0.3">
      <c r="A127" s="204"/>
      <c r="B127" s="280"/>
      <c r="C127" s="281" t="s">
        <v>45882</v>
      </c>
      <c r="D127" s="328"/>
      <c r="E127" s="328"/>
      <c r="F127" s="328"/>
      <c r="G127" s="328"/>
      <c r="H127" s="328"/>
      <c r="I127" s="279"/>
      <c r="J127" s="279" t="s">
        <v>45883</v>
      </c>
      <c r="K127" s="279"/>
      <c r="L127" s="279"/>
      <c r="M127" s="329"/>
      <c r="N127" s="329"/>
      <c r="O127" s="329"/>
      <c r="P127" s="329"/>
      <c r="Q127" s="329"/>
      <c r="R127" s="329"/>
      <c r="S127" s="206"/>
    </row>
    <row r="128" spans="1:19" ht="6" hidden="1" customHeight="1" x14ac:dyDescent="0.3">
      <c r="A128" s="204"/>
      <c r="B128" s="279"/>
      <c r="C128" s="279"/>
      <c r="D128" s="279"/>
      <c r="E128" s="279"/>
      <c r="F128" s="279"/>
      <c r="G128" s="279"/>
      <c r="H128" s="279"/>
      <c r="I128" s="279"/>
      <c r="J128" s="279"/>
      <c r="K128" s="279"/>
      <c r="L128" s="279"/>
      <c r="M128" s="279"/>
      <c r="N128" s="279"/>
      <c r="O128" s="279"/>
      <c r="P128" s="279"/>
      <c r="Q128" s="279"/>
      <c r="R128" s="279"/>
      <c r="S128" s="206"/>
    </row>
    <row r="129" spans="1:19" ht="12.75" hidden="1" customHeight="1" x14ac:dyDescent="0.3">
      <c r="A129" s="204"/>
      <c r="B129" s="280"/>
      <c r="C129" s="281" t="s">
        <v>45882</v>
      </c>
      <c r="D129" s="328"/>
      <c r="E129" s="328"/>
      <c r="F129" s="328"/>
      <c r="G129" s="328"/>
      <c r="H129" s="328"/>
      <c r="I129" s="279"/>
      <c r="J129" s="279" t="s">
        <v>45883</v>
      </c>
      <c r="K129" s="279"/>
      <c r="L129" s="279"/>
      <c r="M129" s="329"/>
      <c r="N129" s="329"/>
      <c r="O129" s="329"/>
      <c r="P129" s="329"/>
      <c r="Q129" s="329"/>
      <c r="R129" s="329"/>
      <c r="S129" s="206"/>
    </row>
    <row r="130" spans="1:19" ht="6" hidden="1" customHeight="1" x14ac:dyDescent="0.3">
      <c r="A130" s="204"/>
      <c r="B130" s="279"/>
      <c r="C130" s="279"/>
      <c r="D130" s="279"/>
      <c r="E130" s="279"/>
      <c r="F130" s="279"/>
      <c r="G130" s="279"/>
      <c r="H130" s="279"/>
      <c r="I130" s="279"/>
      <c r="J130" s="279"/>
      <c r="K130" s="279"/>
      <c r="L130" s="279"/>
      <c r="M130" s="279"/>
      <c r="N130" s="279"/>
      <c r="O130" s="279"/>
      <c r="P130" s="279"/>
      <c r="Q130" s="279"/>
      <c r="R130" s="279"/>
      <c r="S130" s="206"/>
    </row>
    <row r="131" spans="1:19" ht="12.75" hidden="1" customHeight="1" x14ac:dyDescent="0.3">
      <c r="A131" s="204"/>
      <c r="B131" s="280"/>
      <c r="C131" s="281" t="s">
        <v>45882</v>
      </c>
      <c r="D131" s="328"/>
      <c r="E131" s="328"/>
      <c r="F131" s="328"/>
      <c r="G131" s="328"/>
      <c r="H131" s="328"/>
      <c r="I131" s="279"/>
      <c r="J131" s="279" t="s">
        <v>45883</v>
      </c>
      <c r="K131" s="279"/>
      <c r="L131" s="279"/>
      <c r="M131" s="329"/>
      <c r="N131" s="329"/>
      <c r="O131" s="329"/>
      <c r="P131" s="329"/>
      <c r="Q131" s="329"/>
      <c r="R131" s="329"/>
      <c r="S131" s="206"/>
    </row>
    <row r="132" spans="1:19" ht="6" hidden="1" customHeight="1" x14ac:dyDescent="0.3">
      <c r="A132" s="204"/>
      <c r="B132" s="279"/>
      <c r="C132" s="279"/>
      <c r="D132" s="279"/>
      <c r="E132" s="279"/>
      <c r="F132" s="279"/>
      <c r="G132" s="279"/>
      <c r="H132" s="279"/>
      <c r="I132" s="279"/>
      <c r="J132" s="279"/>
      <c r="K132" s="279"/>
      <c r="L132" s="279"/>
      <c r="M132" s="279"/>
      <c r="N132" s="279"/>
      <c r="O132" s="279"/>
      <c r="P132" s="279"/>
      <c r="Q132" s="279"/>
      <c r="R132" s="279"/>
      <c r="S132" s="206"/>
    </row>
    <row r="133" spans="1:19" ht="12.75" hidden="1" customHeight="1" x14ac:dyDescent="0.3">
      <c r="A133" s="204"/>
      <c r="B133" s="280"/>
      <c r="C133" s="281" t="s">
        <v>45882</v>
      </c>
      <c r="D133" s="328"/>
      <c r="E133" s="328"/>
      <c r="F133" s="328"/>
      <c r="G133" s="328"/>
      <c r="H133" s="328"/>
      <c r="I133" s="279"/>
      <c r="J133" s="279" t="s">
        <v>45883</v>
      </c>
      <c r="K133" s="279"/>
      <c r="L133" s="279"/>
      <c r="M133" s="329"/>
      <c r="N133" s="329"/>
      <c r="O133" s="329"/>
      <c r="P133" s="329"/>
      <c r="Q133" s="329"/>
      <c r="R133" s="329"/>
      <c r="S133" s="206"/>
    </row>
    <row r="134" spans="1:19" ht="6" hidden="1" customHeight="1" x14ac:dyDescent="0.3">
      <c r="A134" s="204"/>
      <c r="B134" s="279"/>
      <c r="C134" s="279"/>
      <c r="D134" s="279"/>
      <c r="E134" s="279"/>
      <c r="F134" s="279"/>
      <c r="G134" s="279"/>
      <c r="H134" s="279"/>
      <c r="I134" s="279"/>
      <c r="J134" s="279"/>
      <c r="K134" s="279"/>
      <c r="L134" s="279"/>
      <c r="M134" s="279"/>
      <c r="N134" s="279"/>
      <c r="O134" s="279"/>
      <c r="P134" s="279"/>
      <c r="Q134" s="279"/>
      <c r="R134" s="279"/>
      <c r="S134" s="206"/>
    </row>
    <row r="135" spans="1:19" ht="12.75" hidden="1" customHeight="1" x14ac:dyDescent="0.3">
      <c r="A135" s="204"/>
      <c r="B135" s="280"/>
      <c r="C135" s="281" t="s">
        <v>45882</v>
      </c>
      <c r="D135" s="328"/>
      <c r="E135" s="328"/>
      <c r="F135" s="328"/>
      <c r="G135" s="328"/>
      <c r="H135" s="328"/>
      <c r="I135" s="279"/>
      <c r="J135" s="279" t="s">
        <v>45883</v>
      </c>
      <c r="K135" s="279"/>
      <c r="L135" s="279"/>
      <c r="M135" s="329"/>
      <c r="N135" s="329"/>
      <c r="O135" s="329"/>
      <c r="P135" s="329"/>
      <c r="Q135" s="329"/>
      <c r="R135" s="329"/>
      <c r="S135" s="206"/>
    </row>
    <row r="136" spans="1:19" ht="6" hidden="1" customHeight="1" x14ac:dyDescent="0.3">
      <c r="A136" s="204"/>
      <c r="B136" s="279"/>
      <c r="C136" s="279"/>
      <c r="D136" s="279"/>
      <c r="E136" s="279"/>
      <c r="F136" s="279"/>
      <c r="G136" s="279"/>
      <c r="H136" s="279"/>
      <c r="I136" s="279"/>
      <c r="J136" s="279"/>
      <c r="K136" s="279"/>
      <c r="L136" s="279"/>
      <c r="M136" s="279"/>
      <c r="N136" s="279"/>
      <c r="O136" s="279"/>
      <c r="P136" s="279"/>
      <c r="Q136" s="279"/>
      <c r="R136" s="279"/>
      <c r="S136" s="206"/>
    </row>
    <row r="137" spans="1:19" ht="12.75" hidden="1" customHeight="1" x14ac:dyDescent="0.3">
      <c r="A137" s="204"/>
      <c r="B137" s="280"/>
      <c r="C137" s="281" t="s">
        <v>45882</v>
      </c>
      <c r="D137" s="328"/>
      <c r="E137" s="328"/>
      <c r="F137" s="328"/>
      <c r="G137" s="328"/>
      <c r="H137" s="328"/>
      <c r="I137" s="279"/>
      <c r="J137" s="279" t="s">
        <v>45883</v>
      </c>
      <c r="K137" s="279"/>
      <c r="L137" s="279"/>
      <c r="M137" s="329"/>
      <c r="N137" s="329"/>
      <c r="O137" s="329"/>
      <c r="P137" s="329"/>
      <c r="Q137" s="329"/>
      <c r="R137" s="329"/>
      <c r="S137" s="206"/>
    </row>
    <row r="138" spans="1:19" ht="6" hidden="1" customHeight="1" x14ac:dyDescent="0.3">
      <c r="A138" s="204"/>
      <c r="B138" s="279"/>
      <c r="C138" s="279"/>
      <c r="D138" s="279"/>
      <c r="E138" s="279"/>
      <c r="F138" s="279"/>
      <c r="G138" s="279"/>
      <c r="H138" s="279"/>
      <c r="I138" s="279"/>
      <c r="J138" s="279"/>
      <c r="K138" s="279"/>
      <c r="L138" s="279"/>
      <c r="M138" s="279"/>
      <c r="N138" s="279"/>
      <c r="O138" s="279"/>
      <c r="P138" s="279"/>
      <c r="Q138" s="279"/>
      <c r="R138" s="279"/>
      <c r="S138" s="206"/>
    </row>
    <row r="139" spans="1:19" ht="12.75" hidden="1" customHeight="1" x14ac:dyDescent="0.3">
      <c r="A139" s="204"/>
      <c r="B139" s="280"/>
      <c r="C139" s="281" t="s">
        <v>45882</v>
      </c>
      <c r="D139" s="328"/>
      <c r="E139" s="328"/>
      <c r="F139" s="328"/>
      <c r="G139" s="328"/>
      <c r="H139" s="328"/>
      <c r="I139" s="279"/>
      <c r="J139" s="279" t="s">
        <v>45883</v>
      </c>
      <c r="K139" s="279"/>
      <c r="L139" s="279"/>
      <c r="M139" s="329"/>
      <c r="N139" s="329"/>
      <c r="O139" s="329"/>
      <c r="P139" s="329"/>
      <c r="Q139" s="329"/>
      <c r="R139" s="329"/>
      <c r="S139" s="206"/>
    </row>
    <row r="140" spans="1:19" ht="6" hidden="1" customHeight="1" x14ac:dyDescent="0.3">
      <c r="A140" s="204"/>
      <c r="B140" s="279"/>
      <c r="C140" s="279"/>
      <c r="D140" s="279"/>
      <c r="E140" s="279"/>
      <c r="F140" s="279"/>
      <c r="G140" s="279"/>
      <c r="H140" s="279"/>
      <c r="I140" s="279"/>
      <c r="J140" s="279"/>
      <c r="K140" s="279"/>
      <c r="L140" s="279"/>
      <c r="M140" s="279"/>
      <c r="N140" s="279"/>
      <c r="O140" s="279"/>
      <c r="P140" s="279"/>
      <c r="Q140" s="279"/>
      <c r="R140" s="279"/>
      <c r="S140" s="206"/>
    </row>
    <row r="141" spans="1:19" ht="12.75" hidden="1" customHeight="1" x14ac:dyDescent="0.3">
      <c r="A141" s="204"/>
      <c r="B141" s="280"/>
      <c r="C141" s="281" t="s">
        <v>45882</v>
      </c>
      <c r="D141" s="328"/>
      <c r="E141" s="328"/>
      <c r="F141" s="328"/>
      <c r="G141" s="328"/>
      <c r="H141" s="328"/>
      <c r="I141" s="279"/>
      <c r="J141" s="279" t="s">
        <v>45883</v>
      </c>
      <c r="K141" s="279"/>
      <c r="L141" s="279"/>
      <c r="M141" s="329"/>
      <c r="N141" s="329"/>
      <c r="O141" s="329"/>
      <c r="P141" s="329"/>
      <c r="Q141" s="329"/>
      <c r="R141" s="329"/>
      <c r="S141" s="206"/>
    </row>
    <row r="142" spans="1:19" ht="6" hidden="1" customHeight="1" x14ac:dyDescent="0.3">
      <c r="A142" s="204"/>
      <c r="B142" s="279"/>
      <c r="C142" s="279"/>
      <c r="D142" s="279"/>
      <c r="E142" s="279"/>
      <c r="F142" s="279"/>
      <c r="G142" s="279"/>
      <c r="H142" s="279"/>
      <c r="I142" s="279"/>
      <c r="J142" s="279"/>
      <c r="K142" s="279"/>
      <c r="L142" s="279"/>
      <c r="M142" s="279"/>
      <c r="N142" s="279"/>
      <c r="O142" s="279"/>
      <c r="P142" s="279"/>
      <c r="Q142" s="279"/>
      <c r="R142" s="279"/>
      <c r="S142" s="206"/>
    </row>
    <row r="143" spans="1:19" ht="12.75" hidden="1" customHeight="1" x14ac:dyDescent="0.3">
      <c r="A143" s="204"/>
      <c r="B143" s="280"/>
      <c r="C143" s="281" t="s">
        <v>45882</v>
      </c>
      <c r="D143" s="328"/>
      <c r="E143" s="328"/>
      <c r="F143" s="328"/>
      <c r="G143" s="328"/>
      <c r="H143" s="328"/>
      <c r="I143" s="279"/>
      <c r="J143" s="279" t="s">
        <v>45883</v>
      </c>
      <c r="K143" s="279"/>
      <c r="L143" s="279"/>
      <c r="M143" s="329"/>
      <c r="N143" s="329"/>
      <c r="O143" s="329"/>
      <c r="P143" s="329"/>
      <c r="Q143" s="329"/>
      <c r="R143" s="329"/>
      <c r="S143" s="206"/>
    </row>
    <row r="144" spans="1:19" ht="6" hidden="1" customHeight="1" thickBot="1" x14ac:dyDescent="0.35">
      <c r="A144" s="210"/>
      <c r="B144" s="34"/>
      <c r="C144" s="34"/>
      <c r="D144" s="34"/>
      <c r="E144" s="34"/>
      <c r="F144" s="34"/>
      <c r="G144" s="34"/>
      <c r="H144" s="34"/>
      <c r="I144" s="34"/>
      <c r="J144" s="34"/>
      <c r="K144" s="34"/>
      <c r="L144" s="34"/>
      <c r="M144" s="34"/>
      <c r="N144" s="34"/>
      <c r="O144" s="34"/>
      <c r="P144" s="34"/>
      <c r="Q144" s="34"/>
      <c r="R144" s="34"/>
      <c r="S144" s="211"/>
    </row>
    <row r="145" spans="1:19" ht="6" hidden="1" customHeight="1" thickBot="1" x14ac:dyDescent="0.35">
      <c r="A145" s="45"/>
      <c r="B145" s="45"/>
      <c r="C145" s="45"/>
      <c r="D145" s="45"/>
      <c r="E145" s="45"/>
      <c r="F145" s="45"/>
      <c r="G145" s="45"/>
      <c r="H145" s="45"/>
      <c r="I145" s="45"/>
      <c r="J145" s="45"/>
      <c r="K145" s="45"/>
      <c r="L145" s="45"/>
      <c r="M145" s="45"/>
      <c r="N145" s="45"/>
      <c r="O145" s="45"/>
      <c r="P145" s="45"/>
      <c r="Q145" s="45"/>
      <c r="R145" s="45"/>
      <c r="S145" s="81"/>
    </row>
    <row r="146" spans="1:19" ht="6" hidden="1" customHeight="1" x14ac:dyDescent="0.3">
      <c r="A146" s="9"/>
      <c r="B146" s="11"/>
      <c r="C146" s="11"/>
      <c r="D146" s="11"/>
      <c r="S146" s="82"/>
    </row>
    <row r="147" spans="1:19" ht="12" hidden="1" customHeight="1" x14ac:dyDescent="0.3">
      <c r="A147" s="9"/>
      <c r="B147" s="305" t="s">
        <v>42480</v>
      </c>
      <c r="C147" s="11"/>
      <c r="E147" s="11"/>
      <c r="F147" s="11"/>
      <c r="G147" s="11"/>
      <c r="I147" s="11"/>
      <c r="J147" s="11"/>
      <c r="K147" s="11"/>
      <c r="M147" s="11"/>
      <c r="N147" s="11"/>
      <c r="O147" s="11"/>
      <c r="Q147" s="11"/>
      <c r="R147" s="11"/>
      <c r="S147" s="314" t="s">
        <v>41541</v>
      </c>
    </row>
    <row r="148" spans="1:19" ht="6" hidden="1" customHeight="1" x14ac:dyDescent="0.3">
      <c r="A148" s="9"/>
      <c r="B148" s="41"/>
      <c r="C148" s="11"/>
      <c r="E148" s="11"/>
      <c r="F148" s="11"/>
      <c r="G148" s="11"/>
      <c r="I148" s="11"/>
      <c r="J148" s="11"/>
      <c r="K148" s="11"/>
      <c r="M148" s="11"/>
      <c r="N148" s="11"/>
      <c r="O148" s="11"/>
      <c r="Q148" s="11"/>
      <c r="R148" s="11"/>
      <c r="S148" s="82"/>
    </row>
    <row r="149" spans="1:19" hidden="1" x14ac:dyDescent="0.3">
      <c r="A149" s="9"/>
      <c r="B149" s="11" t="s">
        <v>42486</v>
      </c>
      <c r="D149" s="363"/>
      <c r="E149" s="363"/>
      <c r="F149" s="363"/>
      <c r="G149" s="363"/>
      <c r="H149" s="363"/>
      <c r="I149" s="11" t="s">
        <v>42409</v>
      </c>
      <c r="K149" s="179" t="str">
        <f>AALcountry</f>
        <v>DE</v>
      </c>
      <c r="L149" s="275" t="str">
        <f>IF(VLOOKUP(K149,tblCountries[],3)=0,"",VLOOKUP(K149,tblCountries[],3))</f>
        <v>+49</v>
      </c>
      <c r="M149" s="342"/>
      <c r="N149" s="342"/>
      <c r="O149" s="342"/>
      <c r="P149" s="342"/>
      <c r="Q149" s="342"/>
      <c r="R149" s="342"/>
      <c r="S149" s="82"/>
    </row>
    <row r="150" spans="1:19" ht="6" hidden="1" customHeight="1" x14ac:dyDescent="0.3">
      <c r="A150" s="9"/>
      <c r="B150" s="41"/>
      <c r="C150" s="11"/>
      <c r="E150" s="11"/>
      <c r="F150" s="11"/>
      <c r="G150" s="11"/>
      <c r="I150" s="11"/>
      <c r="K150" s="11"/>
      <c r="M150" s="11"/>
      <c r="N150" s="11"/>
      <c r="O150" s="11"/>
      <c r="Q150" s="11"/>
      <c r="R150" s="11"/>
      <c r="S150" s="82"/>
    </row>
    <row r="151" spans="1:19" hidden="1" x14ac:dyDescent="0.3">
      <c r="A151" s="9"/>
      <c r="B151" s="11" t="s">
        <v>42493</v>
      </c>
      <c r="C151" s="11"/>
      <c r="D151" s="362"/>
      <c r="E151" s="362"/>
      <c r="I151" s="11" t="s">
        <v>41909</v>
      </c>
      <c r="K151" s="179" t="str">
        <f>AALcountry</f>
        <v>DE</v>
      </c>
      <c r="L151" s="275" t="str">
        <f>IF(VLOOKUP(K151,tblCountries[],3)=0,"",VLOOKUP(K151,tblCountries[],3))</f>
        <v>+49</v>
      </c>
      <c r="M151" s="342"/>
      <c r="N151" s="342"/>
      <c r="O151" s="342"/>
      <c r="P151" s="342"/>
      <c r="Q151" s="342"/>
      <c r="R151" s="342"/>
      <c r="S151" s="82"/>
    </row>
    <row r="152" spans="1:19" ht="6" hidden="1" customHeight="1" x14ac:dyDescent="0.3">
      <c r="A152" s="9"/>
      <c r="B152" s="41"/>
      <c r="C152" s="11"/>
      <c r="E152" s="11"/>
      <c r="F152" s="11"/>
      <c r="G152" s="11"/>
      <c r="I152" s="11"/>
      <c r="K152" s="11"/>
      <c r="M152" s="11"/>
      <c r="N152" s="11"/>
      <c r="O152" s="11"/>
      <c r="Q152" s="11"/>
      <c r="R152" s="11"/>
      <c r="S152" s="82"/>
    </row>
    <row r="153" spans="1:19" hidden="1" x14ac:dyDescent="0.3">
      <c r="A153" s="9"/>
      <c r="B153" s="11" t="s">
        <v>42388</v>
      </c>
      <c r="C153" s="11"/>
      <c r="D153" s="330"/>
      <c r="E153" s="330"/>
      <c r="F153" s="330"/>
      <c r="G153" s="330"/>
      <c r="I153" s="11" t="s">
        <v>42207</v>
      </c>
      <c r="K153" s="179" t="str">
        <f>AALcountry</f>
        <v>DE</v>
      </c>
      <c r="L153" s="275" t="str">
        <f>IF(VLOOKUP(K153,tblCountries[],3)=0,"",VLOOKUP(K153,tblCountries[],3))</f>
        <v>+49</v>
      </c>
      <c r="M153" s="342"/>
      <c r="N153" s="342"/>
      <c r="O153" s="342"/>
      <c r="P153" s="342"/>
      <c r="Q153" s="342"/>
      <c r="R153" s="342"/>
      <c r="S153" s="82"/>
    </row>
    <row r="154" spans="1:19" ht="6" hidden="1" customHeight="1" x14ac:dyDescent="0.3">
      <c r="A154" s="9"/>
      <c r="B154" s="41"/>
      <c r="C154" s="11"/>
      <c r="E154" s="11"/>
      <c r="F154" s="11"/>
      <c r="G154" s="11"/>
      <c r="I154" s="11"/>
      <c r="K154" s="11"/>
      <c r="M154" s="11"/>
      <c r="N154" s="11"/>
      <c r="O154" s="11"/>
      <c r="Q154" s="11"/>
      <c r="R154" s="11"/>
      <c r="S154" s="82"/>
    </row>
    <row r="155" spans="1:19" ht="12.75" hidden="1" customHeight="1" x14ac:dyDescent="0.3">
      <c r="A155" s="9"/>
      <c r="B155" s="11" t="s">
        <v>42509</v>
      </c>
      <c r="C155" s="11"/>
      <c r="D155" s="330"/>
      <c r="E155" s="330"/>
      <c r="F155" s="330"/>
      <c r="G155" s="330"/>
      <c r="I155" s="11" t="s">
        <v>41603</v>
      </c>
      <c r="K155" s="330"/>
      <c r="L155" s="330"/>
      <c r="M155" s="330"/>
      <c r="N155" s="330"/>
      <c r="O155" s="330"/>
      <c r="P155" s="330"/>
      <c r="Q155" s="330"/>
      <c r="R155" s="330"/>
      <c r="S155" s="82"/>
    </row>
    <row r="156" spans="1:19" ht="6" hidden="1" customHeight="1" x14ac:dyDescent="0.3">
      <c r="A156" s="9"/>
      <c r="B156" s="41"/>
      <c r="C156" s="11"/>
      <c r="E156" s="11"/>
      <c r="F156" s="11"/>
      <c r="G156" s="11"/>
      <c r="I156" s="11"/>
      <c r="K156" s="11"/>
      <c r="M156" s="11"/>
      <c r="N156" s="11"/>
      <c r="O156" s="11"/>
      <c r="Q156" s="11"/>
      <c r="R156" s="11"/>
      <c r="S156" s="82"/>
    </row>
    <row r="157" spans="1:19" hidden="1" x14ac:dyDescent="0.3">
      <c r="A157" s="9"/>
      <c r="B157" s="11" t="s">
        <v>42516</v>
      </c>
      <c r="C157" s="11"/>
      <c r="D157" s="180"/>
      <c r="E157" s="330"/>
      <c r="F157" s="330"/>
      <c r="G157" s="330"/>
      <c r="H157" s="330"/>
      <c r="I157" s="11" t="s">
        <v>42409</v>
      </c>
      <c r="K157" s="179" t="str">
        <f>AALcountry</f>
        <v>DE</v>
      </c>
      <c r="L157" s="275" t="str">
        <f>IF(VLOOKUP(K157,tblCountries[],3)=0,"",VLOOKUP(K157,tblCountries[],3))</f>
        <v>+49</v>
      </c>
      <c r="M157" s="342"/>
      <c r="N157" s="342"/>
      <c r="O157" s="11" t="s">
        <v>41603</v>
      </c>
      <c r="Q157" s="330"/>
      <c r="R157" s="330"/>
      <c r="S157" s="82"/>
    </row>
    <row r="158" spans="1:19" ht="6" hidden="1" customHeight="1" x14ac:dyDescent="0.3">
      <c r="A158" s="9"/>
      <c r="B158" s="41"/>
      <c r="C158" s="11"/>
      <c r="E158" s="11"/>
      <c r="F158" s="11"/>
      <c r="G158" s="11"/>
      <c r="I158" s="11"/>
      <c r="J158" s="11"/>
      <c r="K158" s="11"/>
      <c r="M158" s="11"/>
      <c r="N158" s="11"/>
      <c r="O158" s="11"/>
      <c r="Q158" s="11"/>
      <c r="R158" s="11"/>
      <c r="S158" s="82"/>
    </row>
    <row r="159" spans="1:19" ht="6" hidden="1" customHeight="1" x14ac:dyDescent="0.3">
      <c r="A159" s="48"/>
      <c r="B159" s="15"/>
      <c r="C159" s="16"/>
      <c r="D159" s="17"/>
      <c r="E159" s="16"/>
      <c r="F159" s="16"/>
      <c r="G159" s="16"/>
      <c r="H159" s="17"/>
      <c r="I159" s="16"/>
      <c r="J159" s="16"/>
      <c r="K159" s="16"/>
      <c r="L159" s="17"/>
      <c r="M159" s="16"/>
      <c r="N159" s="16"/>
      <c r="O159" s="16"/>
      <c r="P159" s="17"/>
      <c r="Q159" s="16"/>
      <c r="R159" s="16"/>
      <c r="S159" s="88"/>
    </row>
    <row r="160" spans="1:19" hidden="1" x14ac:dyDescent="0.3">
      <c r="A160" s="9"/>
      <c r="B160" s="306" t="s">
        <v>42524</v>
      </c>
      <c r="C160" s="11" t="s">
        <v>42530</v>
      </c>
      <c r="F160" s="330"/>
      <c r="G160" s="330"/>
      <c r="H160" s="330"/>
      <c r="I160" s="11" t="s">
        <v>42409</v>
      </c>
      <c r="K160" s="179" t="str">
        <f>AALcountry</f>
        <v>DE</v>
      </c>
      <c r="L160" s="275" t="str">
        <f>IF(VLOOKUP(K160,tblCountries[],3)=0,"",VLOOKUP(K160,tblCountries[],3))</f>
        <v>+49</v>
      </c>
      <c r="M160" s="342"/>
      <c r="N160" s="342"/>
      <c r="O160" s="342"/>
      <c r="P160" s="342"/>
      <c r="Q160" s="342"/>
      <c r="R160" s="342"/>
      <c r="S160" s="82"/>
    </row>
    <row r="161" spans="1:19" ht="3" hidden="1" customHeight="1" x14ac:dyDescent="0.3">
      <c r="A161" s="9"/>
      <c r="B161" s="41"/>
      <c r="C161" s="11"/>
      <c r="E161" s="11"/>
      <c r="F161" s="11"/>
      <c r="G161" s="11"/>
      <c r="I161" s="11"/>
      <c r="J161" s="11"/>
      <c r="K161" s="11"/>
      <c r="M161" s="11"/>
      <c r="N161" s="11"/>
      <c r="O161" s="11"/>
      <c r="Q161" s="11"/>
      <c r="R161" s="11"/>
      <c r="S161" s="82"/>
    </row>
    <row r="162" spans="1:19" hidden="1" x14ac:dyDescent="0.3">
      <c r="A162" s="9"/>
      <c r="B162" s="11" t="s">
        <v>42493</v>
      </c>
      <c r="C162" s="11"/>
      <c r="D162" s="180"/>
      <c r="I162" s="11" t="s">
        <v>42207</v>
      </c>
      <c r="K162" s="179" t="str">
        <f>AALcountry</f>
        <v>DE</v>
      </c>
      <c r="L162" s="275" t="str">
        <f>IF(VLOOKUP(K162,tblCountries[],3)=0,"",VLOOKUP(K162,tblCountries[],3))</f>
        <v>+49</v>
      </c>
      <c r="M162" s="342"/>
      <c r="N162" s="342"/>
      <c r="O162" s="342"/>
      <c r="P162" s="342"/>
      <c r="Q162" s="342"/>
      <c r="R162" s="342"/>
      <c r="S162" s="82"/>
    </row>
    <row r="163" spans="1:19" ht="6" hidden="1" customHeight="1" x14ac:dyDescent="0.3">
      <c r="A163" s="9"/>
      <c r="B163" s="41"/>
      <c r="C163" s="11"/>
      <c r="E163" s="11"/>
      <c r="F163" s="11"/>
      <c r="G163" s="11"/>
      <c r="I163" s="11"/>
      <c r="K163" s="11"/>
      <c r="M163" s="11"/>
      <c r="N163" s="11"/>
      <c r="O163" s="11"/>
      <c r="Q163" s="11"/>
      <c r="R163" s="11"/>
      <c r="S163" s="82"/>
    </row>
    <row r="164" spans="1:19" ht="12.75" hidden="1" customHeight="1" x14ac:dyDescent="0.3">
      <c r="A164" s="9"/>
      <c r="B164" s="11" t="s">
        <v>42388</v>
      </c>
      <c r="C164" s="11"/>
      <c r="D164" s="330"/>
      <c r="E164" s="330"/>
      <c r="F164" s="330"/>
      <c r="G164" s="330"/>
      <c r="I164" s="11" t="s">
        <v>41603</v>
      </c>
      <c r="K164" s="341"/>
      <c r="L164" s="341"/>
      <c r="M164" s="341"/>
      <c r="N164" s="341"/>
      <c r="O164" s="341"/>
      <c r="P164" s="341"/>
      <c r="Q164" s="341"/>
      <c r="R164" s="341"/>
      <c r="S164" s="82"/>
    </row>
    <row r="165" spans="1:19" ht="6" hidden="1" customHeight="1" x14ac:dyDescent="0.3">
      <c r="A165" s="9"/>
      <c r="B165" s="41"/>
      <c r="C165" s="11"/>
      <c r="E165" s="11"/>
      <c r="F165" s="11"/>
      <c r="G165" s="11"/>
      <c r="I165" s="11"/>
      <c r="K165" s="11"/>
      <c r="M165" s="11"/>
      <c r="N165" s="11"/>
      <c r="O165" s="11"/>
      <c r="Q165" s="11"/>
      <c r="R165" s="11"/>
      <c r="S165" s="82"/>
    </row>
    <row r="166" spans="1:19" ht="12.75" hidden="1" customHeight="1" x14ac:dyDescent="0.3">
      <c r="A166" s="9"/>
      <c r="B166" s="11" t="s">
        <v>42509</v>
      </c>
      <c r="C166" s="11"/>
      <c r="D166" s="330"/>
      <c r="E166" s="330"/>
      <c r="F166" s="330"/>
      <c r="G166" s="330"/>
      <c r="I166" s="11" t="s">
        <v>42433</v>
      </c>
      <c r="K166" s="341"/>
      <c r="L166" s="341"/>
      <c r="M166" s="341"/>
      <c r="N166" s="341"/>
      <c r="O166" s="341"/>
      <c r="P166" s="341"/>
      <c r="Q166" s="341"/>
      <c r="R166" s="341"/>
      <c r="S166" s="82"/>
    </row>
    <row r="167" spans="1:19" ht="6" hidden="1" customHeight="1" x14ac:dyDescent="0.3">
      <c r="A167" s="9"/>
      <c r="B167" s="41"/>
      <c r="C167" s="11"/>
      <c r="E167" s="11"/>
      <c r="F167" s="11"/>
      <c r="G167" s="11"/>
      <c r="I167" s="11"/>
      <c r="K167" s="11"/>
      <c r="M167" s="11"/>
      <c r="N167" s="11"/>
      <c r="O167" s="11"/>
      <c r="Q167" s="11"/>
      <c r="R167" s="11"/>
      <c r="S167" s="82"/>
    </row>
    <row r="168" spans="1:19" ht="12.75" hidden="1" customHeight="1" x14ac:dyDescent="0.3">
      <c r="A168" s="9"/>
      <c r="B168" s="100" t="s">
        <v>42536</v>
      </c>
      <c r="C168" s="11"/>
      <c r="I168" s="11" t="s">
        <v>42197</v>
      </c>
      <c r="K168" s="179" t="str">
        <f>AALcountry</f>
        <v>DE</v>
      </c>
      <c r="L168" s="275" t="str">
        <f>IF(VLOOKUP(K168,tblCountries[],3)=0,"",VLOOKUP(K168,tblCountries[],3))</f>
        <v>+49</v>
      </c>
      <c r="M168" s="343"/>
      <c r="N168" s="343"/>
      <c r="O168" s="343"/>
      <c r="P168" s="343"/>
      <c r="Q168" s="343"/>
      <c r="R168" s="343"/>
      <c r="S168" s="82"/>
    </row>
    <row r="169" spans="1:19" ht="6" hidden="1" customHeight="1" x14ac:dyDescent="0.3">
      <c r="A169" s="9"/>
      <c r="B169" s="41"/>
      <c r="C169" s="11"/>
      <c r="E169" s="11"/>
      <c r="F169" s="11"/>
      <c r="G169" s="11"/>
      <c r="I169" s="11"/>
      <c r="K169" s="11"/>
      <c r="M169" s="11"/>
      <c r="N169" s="11"/>
      <c r="O169" s="11"/>
      <c r="Q169" s="11"/>
      <c r="R169" s="11"/>
      <c r="S169" s="82"/>
    </row>
    <row r="170" spans="1:19" ht="12.75" hidden="1" customHeight="1" x14ac:dyDescent="0.3">
      <c r="A170" s="9"/>
      <c r="B170" s="11" t="s">
        <v>42493</v>
      </c>
      <c r="C170" s="11"/>
      <c r="D170" s="180"/>
      <c r="E170" s="11"/>
      <c r="F170" s="11"/>
      <c r="G170" s="11"/>
      <c r="I170" s="11" t="s">
        <v>42207</v>
      </c>
      <c r="K170" s="179" t="str">
        <f>AALcountry</f>
        <v>DE</v>
      </c>
      <c r="L170" s="275" t="str">
        <f>IF(VLOOKUP(K170,tblCountries[],3)=0,"",VLOOKUP(K170,tblCountries[],3))</f>
        <v>+49</v>
      </c>
      <c r="M170" s="343"/>
      <c r="N170" s="343"/>
      <c r="O170" s="343"/>
      <c r="P170" s="343"/>
      <c r="Q170" s="343"/>
      <c r="R170" s="343"/>
      <c r="S170" s="82"/>
    </row>
    <row r="171" spans="1:19" ht="6" hidden="1" customHeight="1" x14ac:dyDescent="0.3">
      <c r="A171" s="9"/>
      <c r="B171" s="41"/>
      <c r="C171" s="11"/>
      <c r="E171" s="11"/>
      <c r="F171" s="11"/>
      <c r="G171" s="11"/>
      <c r="I171" s="11"/>
      <c r="K171" s="11"/>
      <c r="M171" s="11"/>
      <c r="N171" s="11"/>
      <c r="O171" s="11"/>
      <c r="Q171" s="11"/>
      <c r="R171" s="11"/>
      <c r="S171" s="82"/>
    </row>
    <row r="172" spans="1:19" ht="12.75" hidden="1" customHeight="1" x14ac:dyDescent="0.3">
      <c r="A172" s="9"/>
      <c r="B172" s="11" t="s">
        <v>42388</v>
      </c>
      <c r="C172" s="11"/>
      <c r="D172" s="330"/>
      <c r="E172" s="330"/>
      <c r="F172" s="330"/>
      <c r="G172" s="330"/>
      <c r="I172" s="11" t="s">
        <v>41603</v>
      </c>
      <c r="K172" s="341"/>
      <c r="L172" s="341"/>
      <c r="M172" s="341"/>
      <c r="N172" s="341"/>
      <c r="O172" s="341"/>
      <c r="P172" s="341"/>
      <c r="Q172" s="341"/>
      <c r="R172" s="341"/>
      <c r="S172" s="82"/>
    </row>
    <row r="173" spans="1:19" ht="6" hidden="1" customHeight="1" x14ac:dyDescent="0.3">
      <c r="A173" s="9"/>
      <c r="B173" s="41"/>
      <c r="C173" s="11"/>
      <c r="E173" s="11"/>
      <c r="F173" s="11"/>
      <c r="G173" s="11"/>
      <c r="I173" s="11"/>
      <c r="K173" s="11"/>
      <c r="M173" s="11"/>
      <c r="N173" s="11"/>
      <c r="O173" s="11"/>
      <c r="Q173" s="11"/>
      <c r="R173" s="11"/>
      <c r="S173" s="82"/>
    </row>
    <row r="174" spans="1:19" hidden="1" x14ac:dyDescent="0.3">
      <c r="A174" s="9"/>
      <c r="B174" s="11" t="s">
        <v>42509</v>
      </c>
      <c r="D174" s="330"/>
      <c r="E174" s="330"/>
      <c r="F174" s="330"/>
      <c r="G174" s="330"/>
      <c r="I174" s="11" t="s">
        <v>42433</v>
      </c>
      <c r="K174" s="341"/>
      <c r="L174" s="341"/>
      <c r="M174" s="341"/>
      <c r="N174" s="341"/>
      <c r="O174" s="341"/>
      <c r="P174" s="341"/>
      <c r="Q174" s="341"/>
      <c r="R174" s="341"/>
      <c r="S174" s="82"/>
    </row>
    <row r="175" spans="1:19" ht="6.75" hidden="1" customHeight="1" x14ac:dyDescent="0.3">
      <c r="A175" s="9"/>
      <c r="B175" s="11"/>
      <c r="C175" s="11"/>
      <c r="D175" s="37"/>
      <c r="E175" s="11"/>
      <c r="F175" s="11"/>
      <c r="G175" s="11"/>
      <c r="H175" s="11"/>
      <c r="I175" s="11"/>
      <c r="K175" s="11"/>
      <c r="L175" s="11"/>
      <c r="M175" s="11"/>
      <c r="N175" s="11"/>
      <c r="O175" s="11"/>
      <c r="Q175" s="11"/>
      <c r="R175" s="11"/>
      <c r="S175" s="82"/>
    </row>
    <row r="176" spans="1:19" ht="12.75" hidden="1" customHeight="1" x14ac:dyDescent="0.3">
      <c r="A176" s="9"/>
      <c r="B176" s="100" t="s">
        <v>42544</v>
      </c>
      <c r="C176" s="11"/>
      <c r="I176" s="11" t="s">
        <v>42409</v>
      </c>
      <c r="K176" s="179" t="str">
        <f>AALcountry</f>
        <v>DE</v>
      </c>
      <c r="L176" s="275" t="str">
        <f>IF(VLOOKUP(K176,tblCountries[],3)=0,"",VLOOKUP(K176,tblCountries[],3))</f>
        <v>+49</v>
      </c>
      <c r="M176" s="342"/>
      <c r="N176" s="342"/>
      <c r="O176" s="342"/>
      <c r="P176" s="342"/>
      <c r="Q176" s="342"/>
      <c r="R176" s="342"/>
      <c r="S176" s="82"/>
    </row>
    <row r="177" spans="1:20" ht="6.75" hidden="1" customHeight="1" x14ac:dyDescent="0.3">
      <c r="A177" s="9"/>
      <c r="B177" s="11"/>
      <c r="C177" s="11"/>
      <c r="D177" s="37"/>
      <c r="E177" s="11"/>
      <c r="F177" s="11"/>
      <c r="G177" s="11"/>
      <c r="H177" s="11"/>
      <c r="I177" s="11"/>
      <c r="K177" s="11"/>
      <c r="L177" s="11"/>
      <c r="M177" s="11"/>
      <c r="N177" s="11"/>
      <c r="O177" s="11"/>
      <c r="Q177" s="11"/>
      <c r="R177" s="11"/>
      <c r="S177" s="82"/>
    </row>
    <row r="178" spans="1:20" ht="12.75" hidden="1" customHeight="1" x14ac:dyDescent="0.3">
      <c r="A178" s="9"/>
      <c r="B178" s="11" t="s">
        <v>42493</v>
      </c>
      <c r="C178" s="11"/>
      <c r="D178" s="180"/>
      <c r="E178" s="11"/>
      <c r="F178" s="11"/>
      <c r="G178" s="11"/>
      <c r="H178" s="11"/>
      <c r="I178" s="11" t="s">
        <v>42207</v>
      </c>
      <c r="K178" s="179" t="str">
        <f>AALcountry</f>
        <v>DE</v>
      </c>
      <c r="L178" s="275" t="str">
        <f>IF(VLOOKUP(K178,tblCountries[],3)=0,"",VLOOKUP(K178,tblCountries[],3))</f>
        <v>+49</v>
      </c>
      <c r="M178" s="342"/>
      <c r="N178" s="342"/>
      <c r="O178" s="342"/>
      <c r="P178" s="342"/>
      <c r="Q178" s="342"/>
      <c r="R178" s="342"/>
      <c r="S178" s="82"/>
    </row>
    <row r="179" spans="1:20" ht="6.75" hidden="1" customHeight="1" x14ac:dyDescent="0.3">
      <c r="A179" s="9"/>
      <c r="B179" s="41"/>
      <c r="C179" s="11"/>
      <c r="D179" s="37"/>
      <c r="E179" s="11"/>
      <c r="F179" s="11"/>
      <c r="G179" s="11"/>
      <c r="H179" s="11"/>
      <c r="I179" s="11"/>
      <c r="K179" s="11"/>
      <c r="L179" s="11"/>
      <c r="M179" s="11"/>
      <c r="N179" s="11"/>
      <c r="O179" s="11"/>
      <c r="Q179" s="11"/>
      <c r="R179" s="11"/>
      <c r="S179" s="82"/>
    </row>
    <row r="180" spans="1:20" ht="12.75" hidden="1" customHeight="1" x14ac:dyDescent="0.3">
      <c r="A180" s="9"/>
      <c r="B180" s="11" t="s">
        <v>42388</v>
      </c>
      <c r="C180" s="11"/>
      <c r="D180" s="330"/>
      <c r="E180" s="330"/>
      <c r="F180" s="330"/>
      <c r="G180" s="330"/>
      <c r="H180" s="11"/>
      <c r="I180" s="11" t="s">
        <v>41603</v>
      </c>
      <c r="K180" s="341"/>
      <c r="L180" s="341"/>
      <c r="M180" s="341"/>
      <c r="N180" s="341"/>
      <c r="O180" s="341"/>
      <c r="P180" s="341"/>
      <c r="Q180" s="341"/>
      <c r="R180" s="341"/>
      <c r="S180" s="82"/>
    </row>
    <row r="181" spans="1:20" ht="6.75" hidden="1" customHeight="1" x14ac:dyDescent="0.3">
      <c r="A181" s="9"/>
      <c r="B181" s="41"/>
      <c r="C181" s="11"/>
      <c r="D181" s="37"/>
      <c r="E181" s="11"/>
      <c r="F181" s="11"/>
      <c r="G181" s="11"/>
      <c r="H181" s="11"/>
      <c r="I181" s="11"/>
      <c r="K181" s="11"/>
      <c r="L181" s="11"/>
      <c r="M181" s="11"/>
      <c r="N181" s="11"/>
      <c r="O181" s="11"/>
      <c r="Q181" s="11"/>
      <c r="R181" s="11"/>
      <c r="S181" s="82"/>
    </row>
    <row r="182" spans="1:20" hidden="1" x14ac:dyDescent="0.3">
      <c r="A182" s="9"/>
      <c r="B182" s="11" t="s">
        <v>42509</v>
      </c>
      <c r="D182" s="330"/>
      <c r="E182" s="330"/>
      <c r="F182" s="330"/>
      <c r="G182" s="330"/>
      <c r="I182" s="11" t="s">
        <v>42433</v>
      </c>
      <c r="K182" s="341"/>
      <c r="L182" s="341"/>
      <c r="M182" s="341"/>
      <c r="N182" s="341"/>
      <c r="O182" s="341"/>
      <c r="P182" s="341"/>
      <c r="Q182" s="341"/>
      <c r="R182" s="341"/>
      <c r="S182" s="82"/>
    </row>
    <row r="183" spans="1:20" ht="6" hidden="1" customHeight="1" x14ac:dyDescent="0.3">
      <c r="A183" s="49"/>
      <c r="B183" s="18"/>
      <c r="C183" s="13"/>
      <c r="D183" s="14"/>
      <c r="E183" s="13"/>
      <c r="F183" s="13"/>
      <c r="G183" s="13"/>
      <c r="H183" s="14"/>
      <c r="I183" s="13"/>
      <c r="J183" s="13"/>
      <c r="K183" s="13"/>
      <c r="L183" s="14"/>
      <c r="M183" s="13"/>
      <c r="N183" s="13"/>
      <c r="O183" s="13"/>
      <c r="P183" s="14"/>
      <c r="Q183" s="13"/>
      <c r="R183" s="13"/>
      <c r="S183" s="89"/>
    </row>
    <row r="184" spans="1:20" ht="6" hidden="1" customHeight="1" x14ac:dyDescent="0.3">
      <c r="A184" s="9"/>
      <c r="B184" s="41"/>
      <c r="C184" s="11"/>
      <c r="E184" s="11"/>
      <c r="F184" s="11"/>
      <c r="G184" s="11"/>
      <c r="I184" s="11"/>
      <c r="J184" s="11"/>
      <c r="K184" s="11"/>
      <c r="M184" s="11"/>
      <c r="N184" s="11"/>
      <c r="O184" s="11"/>
      <c r="Q184" s="11"/>
      <c r="R184" s="11"/>
      <c r="S184" s="82"/>
    </row>
    <row r="185" spans="1:20" hidden="1" x14ac:dyDescent="0.3">
      <c r="A185" s="9"/>
      <c r="B185" s="11" t="s">
        <v>42551</v>
      </c>
      <c r="C185" s="11"/>
      <c r="E185" s="180"/>
      <c r="F185" s="330"/>
      <c r="G185" s="330"/>
      <c r="H185" s="330"/>
      <c r="I185" s="330"/>
      <c r="J185" s="330"/>
      <c r="L185" s="11" t="s">
        <v>41603</v>
      </c>
      <c r="M185" s="330"/>
      <c r="N185" s="330"/>
      <c r="O185" s="330"/>
      <c r="P185" s="330"/>
      <c r="Q185" s="330"/>
      <c r="R185" s="330"/>
      <c r="S185" s="82"/>
    </row>
    <row r="186" spans="1:20" ht="6" hidden="1" customHeight="1" x14ac:dyDescent="0.3">
      <c r="A186" s="9"/>
      <c r="B186" s="11"/>
      <c r="C186" s="11"/>
      <c r="E186" s="11"/>
      <c r="F186" s="11"/>
      <c r="G186" s="11"/>
      <c r="I186" s="11"/>
      <c r="J186" s="11"/>
      <c r="K186" s="11"/>
      <c r="M186" s="11"/>
      <c r="N186" s="11"/>
      <c r="O186" s="11"/>
      <c r="Q186" s="11"/>
      <c r="R186" s="11"/>
      <c r="S186" s="82"/>
    </row>
    <row r="187" spans="1:20" hidden="1" x14ac:dyDescent="0.3">
      <c r="A187" s="9"/>
      <c r="B187" s="11" t="s">
        <v>42559</v>
      </c>
      <c r="C187" s="11"/>
      <c r="E187" s="11"/>
      <c r="F187" s="11"/>
      <c r="G187" s="180"/>
      <c r="H187" s="330"/>
      <c r="I187" s="330"/>
      <c r="J187" s="330"/>
      <c r="L187" s="11" t="s">
        <v>41603</v>
      </c>
      <c r="M187" s="330"/>
      <c r="N187" s="330"/>
      <c r="O187" s="330"/>
      <c r="P187" s="330"/>
      <c r="Q187" s="330"/>
      <c r="R187" s="330"/>
      <c r="S187" s="86"/>
    </row>
    <row r="188" spans="1:20" ht="6" hidden="1" customHeight="1" x14ac:dyDescent="0.3">
      <c r="A188" s="9"/>
      <c r="B188" s="11"/>
      <c r="C188" s="11"/>
      <c r="E188" s="11"/>
      <c r="F188" s="11"/>
      <c r="G188" s="11"/>
      <c r="I188" s="11"/>
      <c r="J188" s="11"/>
      <c r="K188" s="11"/>
      <c r="M188" s="11"/>
      <c r="N188" s="11"/>
      <c r="O188" s="11"/>
      <c r="Q188" s="11"/>
      <c r="R188" s="11"/>
      <c r="S188" s="82"/>
    </row>
    <row r="189" spans="1:20" hidden="1" x14ac:dyDescent="0.3">
      <c r="A189" s="9"/>
      <c r="B189" s="11" t="s">
        <v>42564</v>
      </c>
      <c r="C189" s="11"/>
      <c r="E189" s="11"/>
      <c r="F189" s="11"/>
      <c r="G189" s="180"/>
      <c r="H189" s="330"/>
      <c r="I189" s="330"/>
      <c r="J189" s="330"/>
      <c r="L189" s="11" t="s">
        <v>41603</v>
      </c>
      <c r="M189" s="330"/>
      <c r="N189" s="330"/>
      <c r="O189" s="330"/>
      <c r="P189" s="330"/>
      <c r="Q189" s="330"/>
      <c r="R189" s="330"/>
      <c r="S189" s="82"/>
    </row>
    <row r="190" spans="1:20" ht="6" hidden="1" customHeight="1" x14ac:dyDescent="0.3">
      <c r="A190" s="49"/>
      <c r="B190" s="18"/>
      <c r="C190" s="13"/>
      <c r="D190" s="14"/>
      <c r="E190" s="13"/>
      <c r="F190" s="13"/>
      <c r="G190" s="13"/>
      <c r="H190" s="14"/>
      <c r="I190" s="13"/>
      <c r="J190" s="13"/>
      <c r="K190" s="13"/>
      <c r="L190" s="14"/>
      <c r="M190" s="13"/>
      <c r="N190" s="13"/>
      <c r="O190" s="13"/>
      <c r="P190" s="14"/>
      <c r="Q190" s="13"/>
      <c r="R190" s="13"/>
      <c r="S190" s="89"/>
    </row>
    <row r="191" spans="1:20" ht="6" hidden="1" customHeight="1" x14ac:dyDescent="0.3">
      <c r="A191" s="9"/>
      <c r="B191" s="41"/>
      <c r="C191" s="11"/>
      <c r="E191" s="11"/>
      <c r="F191" s="11"/>
      <c r="G191" s="11"/>
      <c r="I191" s="11"/>
      <c r="J191" s="11"/>
      <c r="K191" s="11"/>
      <c r="M191" s="11"/>
      <c r="N191" s="11"/>
      <c r="O191" s="11"/>
      <c r="Q191" s="11"/>
      <c r="R191" s="11"/>
      <c r="S191" s="82"/>
    </row>
    <row r="192" spans="1:20" ht="14.4" hidden="1" x14ac:dyDescent="0.3">
      <c r="A192" s="9"/>
      <c r="B192" s="11" t="s">
        <v>42570</v>
      </c>
      <c r="C192" s="11"/>
      <c r="D192" s="11"/>
      <c r="E192" s="11"/>
      <c r="F192" s="330"/>
      <c r="G192" s="394"/>
      <c r="H192" s="394"/>
      <c r="I192" s="394"/>
      <c r="J192" s="394"/>
      <c r="S192" s="83"/>
      <c r="T192" s="12" t="s">
        <v>42575</v>
      </c>
    </row>
    <row r="193" spans="1:19" ht="6" hidden="1" customHeight="1" x14ac:dyDescent="0.3">
      <c r="A193" s="9"/>
      <c r="S193" s="82"/>
    </row>
    <row r="194" spans="1:19" ht="14.1" hidden="1" customHeight="1" x14ac:dyDescent="0.3">
      <c r="A194" s="9"/>
      <c r="B194" s="11" t="s">
        <v>42582</v>
      </c>
      <c r="C194" s="11"/>
      <c r="F194" s="330"/>
      <c r="G194" s="330"/>
      <c r="H194" s="330"/>
      <c r="I194" s="330"/>
      <c r="J194" s="330"/>
      <c r="S194" s="82"/>
    </row>
    <row r="195" spans="1:19" ht="7.5" hidden="1" customHeight="1" x14ac:dyDescent="0.3">
      <c r="A195" s="9"/>
      <c r="B195" s="11"/>
      <c r="C195" s="11"/>
      <c r="D195" s="11"/>
      <c r="E195" s="11"/>
      <c r="F195" s="11"/>
      <c r="G195" s="11"/>
      <c r="H195" s="11"/>
      <c r="I195" s="11"/>
      <c r="J195" s="11"/>
      <c r="K195" s="11"/>
      <c r="L195" s="11"/>
      <c r="M195" s="11"/>
      <c r="N195" s="11"/>
      <c r="O195" s="11"/>
      <c r="P195" s="11"/>
      <c r="Q195" s="11"/>
      <c r="R195" s="11"/>
      <c r="S195" s="82"/>
    </row>
    <row r="196" spans="1:19" ht="14.1" hidden="1" customHeight="1" x14ac:dyDescent="0.3">
      <c r="A196" s="9"/>
      <c r="B196" s="11" t="s">
        <v>42588</v>
      </c>
      <c r="C196" s="11"/>
      <c r="D196" s="11"/>
      <c r="E196" s="11"/>
      <c r="F196" s="392"/>
      <c r="G196" s="393"/>
      <c r="H196" s="393"/>
      <c r="I196" s="393"/>
      <c r="J196" s="393"/>
      <c r="K196" s="393"/>
      <c r="L196" s="393"/>
      <c r="M196" s="393"/>
      <c r="N196" s="393"/>
      <c r="O196" s="393"/>
      <c r="P196" s="393"/>
      <c r="Q196" s="393"/>
      <c r="R196" s="393"/>
      <c r="S196" s="82"/>
    </row>
    <row r="197" spans="1:19" ht="6" hidden="1" customHeight="1" thickBot="1" x14ac:dyDescent="0.35">
      <c r="A197" s="47"/>
      <c r="B197" s="34"/>
      <c r="C197" s="34"/>
      <c r="D197" s="34"/>
      <c r="E197" s="36"/>
      <c r="F197" s="36"/>
      <c r="G197" s="36"/>
      <c r="H197" s="36"/>
      <c r="I197" s="36"/>
      <c r="J197" s="36"/>
      <c r="K197" s="36"/>
      <c r="L197" s="36"/>
      <c r="M197" s="36"/>
      <c r="N197" s="36"/>
      <c r="O197" s="36"/>
      <c r="P197" s="36"/>
      <c r="Q197" s="36"/>
      <c r="R197" s="36"/>
      <c r="S197" s="87"/>
    </row>
    <row r="198" spans="1:19" ht="7.5" hidden="1" customHeight="1" thickBot="1" x14ac:dyDescent="0.35">
      <c r="A198" s="51"/>
      <c r="B198" s="51"/>
      <c r="C198" s="51"/>
      <c r="D198" s="51"/>
      <c r="E198" s="51"/>
      <c r="F198" s="51"/>
      <c r="G198" s="51"/>
      <c r="H198" s="51"/>
      <c r="I198" s="51"/>
      <c r="J198" s="51"/>
      <c r="K198" s="51"/>
      <c r="L198" s="51"/>
      <c r="M198" s="51"/>
      <c r="N198" s="51"/>
      <c r="O198" s="51"/>
      <c r="P198" s="51"/>
      <c r="Q198" s="51"/>
      <c r="R198" s="51"/>
      <c r="S198" s="84"/>
    </row>
    <row r="199" spans="1:19" s="8" customFormat="1" ht="6" customHeight="1" x14ac:dyDescent="0.25">
      <c r="A199" s="9"/>
      <c r="B199" s="11"/>
      <c r="C199" s="11"/>
      <c r="D199" s="11"/>
      <c r="E199" s="11"/>
      <c r="F199" s="11"/>
      <c r="G199" s="11"/>
      <c r="H199" s="11"/>
      <c r="I199" s="11"/>
      <c r="J199" s="11"/>
      <c r="K199" s="11"/>
      <c r="L199" s="11"/>
      <c r="M199" s="11"/>
      <c r="N199" s="11"/>
      <c r="O199" s="11"/>
      <c r="P199" s="11"/>
      <c r="Q199" s="11"/>
      <c r="R199" s="11"/>
      <c r="S199" s="82"/>
    </row>
    <row r="200" spans="1:19" s="8" customFormat="1" ht="12" customHeight="1" x14ac:dyDescent="0.25">
      <c r="A200" s="9"/>
      <c r="B200" s="303" t="s">
        <v>42595</v>
      </c>
      <c r="C200" s="11"/>
      <c r="D200" s="11"/>
      <c r="E200" s="11"/>
      <c r="F200" s="11"/>
      <c r="G200" s="11"/>
      <c r="H200" s="11"/>
      <c r="I200" s="11"/>
      <c r="J200" s="11"/>
      <c r="S200" s="314" t="s">
        <v>41676</v>
      </c>
    </row>
    <row r="201" spans="1:19" s="8" customFormat="1" ht="6" customHeight="1" x14ac:dyDescent="0.25">
      <c r="A201" s="9"/>
      <c r="B201" s="11"/>
      <c r="C201" s="11"/>
      <c r="D201" s="11"/>
      <c r="E201" s="11"/>
      <c r="F201" s="11"/>
      <c r="G201" s="11"/>
      <c r="H201" s="11"/>
      <c r="I201" s="11"/>
      <c r="J201" s="11"/>
      <c r="K201" s="11"/>
      <c r="L201" s="11"/>
      <c r="M201" s="11"/>
      <c r="N201" s="11"/>
      <c r="O201" s="11"/>
      <c r="P201" s="11"/>
      <c r="Q201" s="11"/>
      <c r="R201" s="11"/>
      <c r="S201" s="82"/>
    </row>
    <row r="202" spans="1:19" s="8" customFormat="1" x14ac:dyDescent="0.25">
      <c r="A202" s="9"/>
      <c r="B202" s="381" t="s">
        <v>36379</v>
      </c>
      <c r="C202" s="381"/>
      <c r="D202" s="381"/>
      <c r="E202" s="381"/>
      <c r="F202" s="381"/>
      <c r="G202" s="381"/>
      <c r="I202" s="330"/>
      <c r="J202" s="330"/>
      <c r="K202" s="330"/>
      <c r="L202" s="330"/>
      <c r="M202" s="330"/>
      <c r="S202" s="82"/>
    </row>
    <row r="203" spans="1:19" s="8" customFormat="1" ht="6.6" customHeight="1" x14ac:dyDescent="0.25">
      <c r="A203" s="9"/>
      <c r="B203" s="11"/>
      <c r="C203" s="11"/>
      <c r="D203" s="11"/>
      <c r="E203" s="11"/>
      <c r="F203" s="11"/>
      <c r="G203" s="11"/>
      <c r="H203" s="11"/>
      <c r="I203" s="11"/>
      <c r="J203" s="11"/>
      <c r="K203" s="38"/>
      <c r="L203" s="38"/>
      <c r="M203" s="38"/>
      <c r="N203" s="38"/>
      <c r="O203" s="38"/>
      <c r="P203" s="38"/>
      <c r="Q203" s="38"/>
      <c r="R203" s="38"/>
      <c r="S203" s="82"/>
    </row>
    <row r="204" spans="1:19" s="8" customFormat="1" x14ac:dyDescent="0.25">
      <c r="A204" s="9"/>
      <c r="B204" s="381" t="s">
        <v>36304</v>
      </c>
      <c r="C204" s="381"/>
      <c r="D204" s="381"/>
      <c r="E204" s="381"/>
      <c r="F204" s="381"/>
      <c r="G204" s="381"/>
      <c r="I204" s="330"/>
      <c r="J204" s="330"/>
      <c r="K204" s="330"/>
      <c r="L204" s="330"/>
      <c r="M204" s="330"/>
      <c r="S204" s="82"/>
    </row>
    <row r="205" spans="1:19" s="8" customFormat="1" ht="7.35" customHeight="1" x14ac:dyDescent="0.25">
      <c r="A205" s="9"/>
      <c r="B205" s="11"/>
      <c r="C205" s="11"/>
      <c r="D205" s="11"/>
      <c r="E205" s="11"/>
      <c r="F205" s="11"/>
      <c r="G205" s="11"/>
      <c r="H205" s="11"/>
      <c r="I205" s="11"/>
      <c r="J205" s="11"/>
      <c r="K205" s="38"/>
      <c r="L205" s="38"/>
      <c r="M205" s="38"/>
      <c r="N205" s="38"/>
      <c r="O205" s="38"/>
      <c r="P205" s="38"/>
      <c r="Q205" s="38"/>
      <c r="R205" s="38"/>
      <c r="S205" s="82"/>
    </row>
    <row r="206" spans="1:19" s="8" customFormat="1" x14ac:dyDescent="0.25">
      <c r="A206" s="9"/>
      <c r="B206" s="381" t="s">
        <v>36407</v>
      </c>
      <c r="C206" s="381"/>
      <c r="D206" s="381"/>
      <c r="E206" s="381"/>
      <c r="F206" s="381"/>
      <c r="G206" s="381"/>
      <c r="I206" s="330"/>
      <c r="J206" s="330"/>
      <c r="K206" s="330"/>
      <c r="L206" s="330"/>
      <c r="M206" s="330"/>
      <c r="S206" s="82"/>
    </row>
    <row r="207" spans="1:19" s="8" customFormat="1" ht="7.35" customHeight="1" x14ac:dyDescent="0.25">
      <c r="A207" s="9"/>
      <c r="B207" s="11"/>
      <c r="C207" s="11"/>
      <c r="D207" s="11"/>
      <c r="E207" s="11"/>
      <c r="F207" s="11"/>
      <c r="G207" s="11"/>
      <c r="H207" s="11"/>
      <c r="I207" s="11"/>
      <c r="J207" s="11"/>
      <c r="K207" s="38"/>
      <c r="L207" s="38"/>
      <c r="M207" s="38"/>
      <c r="N207" s="38"/>
      <c r="O207" s="38"/>
      <c r="P207" s="38"/>
      <c r="Q207" s="38"/>
      <c r="R207" s="38"/>
      <c r="S207" s="82"/>
    </row>
    <row r="208" spans="1:19" s="8" customFormat="1" x14ac:dyDescent="0.25">
      <c r="A208" s="9"/>
      <c r="B208" s="381" t="s">
        <v>36328</v>
      </c>
      <c r="C208" s="381"/>
      <c r="D208" s="381"/>
      <c r="E208" s="381"/>
      <c r="F208" s="381"/>
      <c r="G208" s="381"/>
      <c r="I208" s="330"/>
      <c r="J208" s="330"/>
      <c r="K208" s="330"/>
      <c r="L208" s="330"/>
      <c r="M208" s="330"/>
      <c r="S208" s="82"/>
    </row>
    <row r="209" spans="1:19" s="8" customFormat="1" ht="7.35" customHeight="1" x14ac:dyDescent="0.25">
      <c r="A209" s="9"/>
      <c r="B209" s="11"/>
      <c r="C209" s="11"/>
      <c r="D209" s="11"/>
      <c r="E209" s="11"/>
      <c r="F209" s="11"/>
      <c r="G209" s="11"/>
      <c r="H209" s="11"/>
      <c r="I209" s="11"/>
      <c r="J209" s="11"/>
      <c r="K209" s="11"/>
      <c r="L209" s="11"/>
      <c r="M209" s="11"/>
      <c r="N209" s="11"/>
      <c r="O209" s="11"/>
      <c r="P209" s="11"/>
      <c r="Q209" s="11"/>
      <c r="R209" s="11"/>
      <c r="S209" s="82"/>
    </row>
    <row r="210" spans="1:19" s="8" customFormat="1" ht="14.25" hidden="1" customHeight="1" x14ac:dyDescent="0.25">
      <c r="A210" s="9"/>
      <c r="B210" s="11" t="s">
        <v>41689</v>
      </c>
      <c r="C210" s="11"/>
      <c r="D210" s="11"/>
      <c r="E210" s="340"/>
      <c r="F210" s="340"/>
      <c r="G210" s="340"/>
      <c r="H210" s="340"/>
      <c r="I210" s="340"/>
      <c r="J210" s="340"/>
      <c r="K210" s="340"/>
      <c r="L210" s="340"/>
      <c r="M210" s="340"/>
      <c r="N210" s="11"/>
      <c r="O210" s="11"/>
      <c r="P210" s="11"/>
      <c r="Q210" s="11"/>
      <c r="R210" s="11"/>
      <c r="S210" s="82"/>
    </row>
    <row r="211" spans="1:19" s="8" customFormat="1" ht="7.35" hidden="1" customHeight="1" x14ac:dyDescent="0.25">
      <c r="A211" s="9"/>
      <c r="B211" s="11"/>
      <c r="C211" s="11"/>
      <c r="D211" s="11"/>
      <c r="E211" s="11"/>
      <c r="F211" s="11"/>
      <c r="G211" s="11"/>
      <c r="H211" s="11"/>
      <c r="I211" s="11"/>
      <c r="J211" s="11"/>
      <c r="K211" s="11"/>
      <c r="L211" s="11"/>
      <c r="M211" s="11"/>
      <c r="N211" s="11"/>
      <c r="O211" s="11"/>
      <c r="P211" s="11"/>
      <c r="Q211" s="11"/>
      <c r="R211" s="11"/>
      <c r="S211" s="82"/>
    </row>
    <row r="212" spans="1:19" s="8" customFormat="1" hidden="1" x14ac:dyDescent="0.25">
      <c r="A212" s="9"/>
      <c r="B212" s="11" t="s">
        <v>41691</v>
      </c>
      <c r="C212" s="11"/>
      <c r="D212" s="11"/>
      <c r="E212" s="11"/>
      <c r="F212" s="341"/>
      <c r="G212" s="341"/>
      <c r="H212" s="11"/>
      <c r="I212" s="11" t="s">
        <v>34237</v>
      </c>
      <c r="J212" s="11"/>
      <c r="K212" s="11"/>
      <c r="L212" s="11"/>
      <c r="M212" s="11"/>
      <c r="N212" s="11"/>
      <c r="O212" s="11"/>
      <c r="P212" s="11"/>
      <c r="Q212" s="341"/>
      <c r="R212" s="341"/>
      <c r="S212" s="82"/>
    </row>
    <row r="213" spans="1:19" s="8" customFormat="1" ht="6.75" hidden="1" customHeight="1" x14ac:dyDescent="0.25">
      <c r="A213" s="9"/>
      <c r="B213" s="11"/>
      <c r="C213" s="11"/>
      <c r="D213" s="11"/>
      <c r="E213" s="11"/>
      <c r="F213" s="11"/>
      <c r="G213" s="11"/>
      <c r="H213" s="11"/>
      <c r="I213" s="11"/>
      <c r="J213" s="11"/>
      <c r="K213" s="11"/>
      <c r="L213" s="11"/>
      <c r="M213" s="11"/>
      <c r="N213" s="11"/>
      <c r="O213" s="11"/>
      <c r="P213" s="11"/>
      <c r="Q213" s="11"/>
      <c r="R213" s="11"/>
      <c r="S213" s="82"/>
    </row>
    <row r="214" spans="1:19" s="8" customFormat="1" ht="14.25" hidden="1" customHeight="1" x14ac:dyDescent="0.3">
      <c r="A214" s="9"/>
      <c r="B214" s="75" t="s">
        <v>42629</v>
      </c>
      <c r="C214"/>
      <c r="D214"/>
      <c r="E214"/>
      <c r="F214" s="339"/>
      <c r="G214" s="339"/>
      <c r="H214" s="339"/>
      <c r="I214" s="339"/>
      <c r="J214" s="339"/>
      <c r="K214" s="339"/>
      <c r="L214" s="339"/>
      <c r="M214" s="339"/>
      <c r="N214" s="11"/>
      <c r="O214" s="11"/>
      <c r="P214" s="11"/>
      <c r="Q214" s="11"/>
      <c r="R214" s="11"/>
      <c r="S214" s="82"/>
    </row>
    <row r="215" spans="1:19" s="8" customFormat="1" ht="6.75" hidden="1" customHeight="1" x14ac:dyDescent="0.25">
      <c r="A215" s="9"/>
      <c r="B215" s="11"/>
      <c r="C215" s="11"/>
      <c r="D215" s="11"/>
      <c r="E215" s="11"/>
      <c r="F215" s="11"/>
      <c r="G215" s="11"/>
      <c r="H215" s="11"/>
      <c r="I215" s="11"/>
      <c r="J215" s="11"/>
      <c r="K215" s="11"/>
      <c r="L215" s="11"/>
      <c r="M215" s="11"/>
      <c r="N215" s="11"/>
      <c r="O215" s="11"/>
      <c r="P215" s="11"/>
      <c r="Q215" s="11"/>
      <c r="R215" s="11"/>
      <c r="S215" s="82"/>
    </row>
    <row r="216" spans="1:19" s="8" customFormat="1" ht="14.4" hidden="1" x14ac:dyDescent="0.3">
      <c r="A216" s="9"/>
      <c r="B216" s="11" t="s">
        <v>42632</v>
      </c>
      <c r="C216" s="11"/>
      <c r="D216" s="4"/>
      <c r="E216" s="330"/>
      <c r="F216" s="330"/>
      <c r="G216" s="330"/>
      <c r="H216" s="330"/>
      <c r="I216" s="4"/>
      <c r="J216" s="11" t="s">
        <v>42638</v>
      </c>
      <c r="K216" s="11"/>
      <c r="M216" s="378"/>
      <c r="N216" s="378"/>
      <c r="O216" s="378"/>
      <c r="P216" s="378"/>
      <c r="Q216" s="378"/>
      <c r="R216" s="378"/>
      <c r="S216" s="82"/>
    </row>
    <row r="217" spans="1:19" s="8" customFormat="1" ht="7.35" hidden="1" customHeight="1" x14ac:dyDescent="0.25">
      <c r="A217" s="9"/>
      <c r="B217" s="11"/>
      <c r="C217" s="11"/>
      <c r="D217" s="11"/>
      <c r="E217" s="11"/>
      <c r="F217" s="11"/>
      <c r="G217" s="11"/>
      <c r="H217" s="11"/>
      <c r="I217" s="11"/>
      <c r="J217" s="11"/>
      <c r="K217" s="11"/>
      <c r="L217" s="11"/>
      <c r="M217" s="11"/>
      <c r="N217" s="11"/>
      <c r="O217" s="11"/>
      <c r="P217" s="11"/>
      <c r="Q217" s="11"/>
      <c r="R217" s="11"/>
      <c r="S217" s="82"/>
    </row>
    <row r="218" spans="1:19" s="8" customFormat="1" ht="14.4" customHeight="1" x14ac:dyDescent="0.25">
      <c r="A218" s="9"/>
      <c r="B218" s="11" t="s">
        <v>42644</v>
      </c>
      <c r="C218" s="11"/>
      <c r="D218" s="11"/>
      <c r="E218" s="332"/>
      <c r="F218" s="332"/>
      <c r="G218" s="332"/>
      <c r="H218" s="332"/>
      <c r="I218" s="11"/>
      <c r="J218" s="11" t="s">
        <v>41707</v>
      </c>
      <c r="K218" s="11"/>
      <c r="L218" s="11"/>
      <c r="M218" s="332" t="s">
        <v>34742</v>
      </c>
      <c r="N218" s="332"/>
      <c r="O218" s="332"/>
      <c r="P218" s="332"/>
      <c r="Q218" s="332"/>
      <c r="R218" s="332"/>
      <c r="S218" s="82"/>
    </row>
    <row r="219" spans="1:19" s="8" customFormat="1" ht="7.35" customHeight="1" thickBot="1" x14ac:dyDescent="0.3">
      <c r="A219" s="9"/>
      <c r="B219" s="11"/>
      <c r="C219" s="11"/>
      <c r="D219" s="11"/>
      <c r="E219" s="11"/>
      <c r="F219" s="11"/>
      <c r="G219" s="11"/>
      <c r="H219" s="11"/>
      <c r="I219" s="11"/>
      <c r="J219" s="11"/>
      <c r="K219" s="11"/>
      <c r="L219" s="11"/>
      <c r="M219" s="11"/>
      <c r="N219" s="11"/>
      <c r="O219" s="11"/>
      <c r="P219" s="11"/>
      <c r="Q219" s="11"/>
      <c r="R219" s="11"/>
      <c r="S219" s="82"/>
    </row>
    <row r="220" spans="1:19" s="8" customFormat="1" hidden="1" x14ac:dyDescent="0.25">
      <c r="A220" s="9"/>
      <c r="B220" s="11" t="s">
        <v>42657</v>
      </c>
      <c r="C220" s="11"/>
      <c r="D220" s="11"/>
      <c r="E220" s="330"/>
      <c r="F220" s="330"/>
      <c r="G220" s="330"/>
      <c r="H220" s="330"/>
      <c r="I220" s="11"/>
      <c r="J220" s="11"/>
      <c r="K220" s="11"/>
      <c r="L220" s="11"/>
      <c r="M220" s="11"/>
      <c r="N220" s="11"/>
      <c r="O220" s="11"/>
      <c r="P220" s="11"/>
      <c r="Q220" s="11"/>
      <c r="R220" s="11"/>
      <c r="S220" s="82"/>
    </row>
    <row r="221" spans="1:19" s="8" customFormat="1" ht="6.75" hidden="1" customHeight="1" x14ac:dyDescent="0.25">
      <c r="A221" s="9"/>
      <c r="B221" s="11"/>
      <c r="C221" s="11"/>
      <c r="D221" s="11"/>
      <c r="E221" s="11"/>
      <c r="F221" s="11"/>
      <c r="G221" s="11"/>
      <c r="H221" s="11"/>
      <c r="I221" s="11"/>
      <c r="J221" s="11"/>
      <c r="K221" s="11"/>
      <c r="L221" s="11"/>
      <c r="M221" s="11"/>
      <c r="N221" s="11"/>
      <c r="O221" s="11"/>
      <c r="P221" s="11"/>
      <c r="Q221" s="11"/>
      <c r="R221" s="11"/>
      <c r="S221" s="82"/>
    </row>
    <row r="222" spans="1:19" s="8" customFormat="1" hidden="1" x14ac:dyDescent="0.25">
      <c r="A222" s="9"/>
      <c r="B222" s="11" t="s">
        <v>42664</v>
      </c>
      <c r="C222" s="11"/>
      <c r="D222" s="11"/>
      <c r="E222" s="330"/>
      <c r="F222" s="330"/>
      <c r="G222" s="330"/>
      <c r="H222" s="330"/>
      <c r="I222" s="11"/>
      <c r="J222" s="11"/>
      <c r="K222" s="11"/>
      <c r="L222" s="11"/>
      <c r="M222" s="11"/>
      <c r="N222" s="11"/>
      <c r="O222" s="11"/>
      <c r="P222" s="11"/>
      <c r="Q222" s="11"/>
      <c r="R222" s="11"/>
      <c r="S222" s="82"/>
    </row>
    <row r="223" spans="1:19" s="8" customFormat="1" ht="6.75" hidden="1" customHeight="1" x14ac:dyDescent="0.25">
      <c r="A223" s="9"/>
      <c r="B223" s="11"/>
      <c r="C223" s="11"/>
      <c r="D223" s="11"/>
      <c r="E223" s="11"/>
      <c r="F223" s="11"/>
      <c r="G223" s="11"/>
      <c r="H223" s="11"/>
      <c r="I223" s="11"/>
      <c r="J223" s="11"/>
      <c r="K223" s="11"/>
      <c r="L223" s="11"/>
      <c r="M223" s="11"/>
      <c r="N223" s="11"/>
      <c r="O223" s="11"/>
      <c r="P223" s="11"/>
      <c r="Q223" s="11"/>
      <c r="R223" s="11"/>
      <c r="S223" s="82"/>
    </row>
    <row r="224" spans="1:19" s="8" customFormat="1" hidden="1" x14ac:dyDescent="0.25">
      <c r="A224" s="9"/>
      <c r="B224" s="11" t="s">
        <v>42671</v>
      </c>
      <c r="C224" s="11"/>
      <c r="D224" s="11"/>
      <c r="E224" s="330"/>
      <c r="F224" s="330"/>
      <c r="G224" s="330"/>
      <c r="H224" s="330"/>
      <c r="I224" s="11"/>
      <c r="J224" s="11"/>
      <c r="K224" s="11"/>
      <c r="L224" s="11"/>
      <c r="M224" s="11"/>
      <c r="N224" s="11"/>
      <c r="O224" s="11"/>
      <c r="P224" s="11"/>
      <c r="Q224" s="11"/>
      <c r="R224" s="11"/>
      <c r="S224" s="82"/>
    </row>
    <row r="225" spans="1:19" s="8" customFormat="1" ht="6.75" hidden="1" customHeight="1" x14ac:dyDescent="0.25">
      <c r="A225" s="9"/>
      <c r="B225" s="11"/>
      <c r="C225" s="11"/>
      <c r="D225" s="11"/>
      <c r="E225" s="11"/>
      <c r="F225" s="11"/>
      <c r="G225" s="11"/>
      <c r="H225" s="11"/>
      <c r="I225" s="11"/>
      <c r="J225" s="11"/>
      <c r="K225" s="11"/>
      <c r="L225" s="11"/>
      <c r="M225" s="11"/>
      <c r="N225" s="11"/>
      <c r="O225" s="11"/>
      <c r="P225" s="11"/>
      <c r="Q225" s="11"/>
      <c r="R225" s="11"/>
      <c r="S225" s="82"/>
    </row>
    <row r="226" spans="1:19" s="8" customFormat="1" ht="14.4" hidden="1" x14ac:dyDescent="0.3">
      <c r="A226" s="9"/>
      <c r="B226" s="75" t="s">
        <v>42678</v>
      </c>
      <c r="C226"/>
      <c r="D226"/>
      <c r="E226"/>
      <c r="F226" s="339"/>
      <c r="G226" s="339"/>
      <c r="H226" s="339"/>
      <c r="I226" s="339"/>
      <c r="J226" s="339"/>
      <c r="K226" s="11"/>
      <c r="L226" s="11"/>
      <c r="M226" s="11"/>
      <c r="N226" s="11"/>
      <c r="O226" s="11"/>
      <c r="P226" s="11"/>
      <c r="Q226" s="11"/>
      <c r="R226" s="11"/>
      <c r="S226" s="82"/>
    </row>
    <row r="227" spans="1:19" s="8" customFormat="1" ht="6.75" hidden="1" customHeight="1" x14ac:dyDescent="0.25">
      <c r="A227" s="9"/>
      <c r="B227" s="11"/>
      <c r="C227" s="11"/>
      <c r="D227" s="11"/>
      <c r="E227" s="11"/>
      <c r="F227" s="11"/>
      <c r="G227" s="11"/>
      <c r="H227" s="11"/>
      <c r="I227" s="11"/>
      <c r="J227" s="11"/>
      <c r="K227" s="11"/>
      <c r="L227" s="11"/>
      <c r="M227" s="11"/>
      <c r="N227" s="11"/>
      <c r="O227" s="11"/>
      <c r="P227" s="11"/>
      <c r="Q227" s="11"/>
      <c r="R227" s="11"/>
      <c r="S227" s="82"/>
    </row>
    <row r="228" spans="1:19" s="8" customFormat="1" ht="14.4" hidden="1" x14ac:dyDescent="0.3">
      <c r="A228" s="9"/>
      <c r="B228" s="75" t="s">
        <v>42681</v>
      </c>
      <c r="C228"/>
      <c r="D228"/>
      <c r="E228"/>
      <c r="F228" s="339"/>
      <c r="G228" s="339"/>
      <c r="H228" s="339"/>
      <c r="I228" s="339"/>
      <c r="J228" s="339"/>
      <c r="K228" s="11"/>
      <c r="L228" s="11"/>
      <c r="M228" s="11"/>
      <c r="N228" s="11"/>
      <c r="O228" s="11"/>
      <c r="P228" s="11"/>
      <c r="Q228" s="11"/>
      <c r="R228" s="11"/>
      <c r="S228" s="82"/>
    </row>
    <row r="229" spans="1:19" s="8" customFormat="1" ht="6.75" hidden="1" customHeight="1" x14ac:dyDescent="0.25">
      <c r="A229" s="9"/>
      <c r="B229" s="11"/>
      <c r="C229" s="11"/>
      <c r="D229" s="11"/>
      <c r="E229" s="11"/>
      <c r="F229" s="11"/>
      <c r="G229" s="11"/>
      <c r="H229" s="11"/>
      <c r="I229" s="11"/>
      <c r="J229" s="11"/>
      <c r="K229" s="11"/>
      <c r="L229" s="11"/>
      <c r="M229" s="11"/>
      <c r="N229" s="11"/>
      <c r="O229" s="11"/>
      <c r="P229" s="11"/>
      <c r="Q229" s="11"/>
      <c r="R229" s="11"/>
      <c r="S229" s="82"/>
    </row>
    <row r="230" spans="1:19" ht="14.25" hidden="1" customHeight="1" x14ac:dyDescent="0.3">
      <c r="A230" s="9"/>
      <c r="B230" s="75" t="s">
        <v>42684</v>
      </c>
      <c r="C230"/>
      <c r="D230"/>
      <c r="E230"/>
      <c r="F230" s="338"/>
      <c r="G230" s="338"/>
      <c r="H230" s="338"/>
      <c r="I230" s="338"/>
      <c r="J230" s="338"/>
      <c r="K230" s="11"/>
      <c r="L230" s="11"/>
      <c r="M230" s="11"/>
      <c r="N230" s="11"/>
      <c r="O230" s="11"/>
      <c r="P230" s="11"/>
      <c r="Q230" s="11"/>
      <c r="R230" s="11"/>
      <c r="S230" s="82"/>
    </row>
    <row r="231" spans="1:19" ht="6" hidden="1" customHeight="1" thickBot="1" x14ac:dyDescent="0.35">
      <c r="A231" s="47"/>
      <c r="B231" s="34"/>
      <c r="C231" s="34"/>
      <c r="D231" s="34"/>
      <c r="E231" s="34"/>
      <c r="F231" s="34"/>
      <c r="G231" s="34"/>
      <c r="H231" s="34"/>
      <c r="I231" s="34"/>
      <c r="J231" s="34"/>
      <c r="K231" s="34"/>
      <c r="L231" s="34"/>
      <c r="M231" s="34"/>
      <c r="N231" s="34"/>
      <c r="O231" s="34"/>
      <c r="P231" s="34"/>
      <c r="Q231" s="34"/>
      <c r="R231" s="34"/>
      <c r="S231" s="87"/>
    </row>
    <row r="232" spans="1:19" ht="7.5" customHeight="1" thickBot="1" x14ac:dyDescent="0.35">
      <c r="A232" s="45"/>
      <c r="B232" s="45"/>
      <c r="C232" s="45"/>
      <c r="D232" s="45"/>
      <c r="E232" s="45"/>
      <c r="F232" s="45"/>
      <c r="G232" s="45"/>
      <c r="H232" s="45"/>
      <c r="I232" s="45"/>
      <c r="J232" s="45"/>
      <c r="K232" s="45"/>
      <c r="L232" s="45"/>
      <c r="M232" s="45"/>
      <c r="N232" s="45"/>
      <c r="O232" s="45"/>
      <c r="P232" s="45"/>
      <c r="Q232" s="45"/>
      <c r="R232" s="45"/>
      <c r="S232" s="81"/>
    </row>
    <row r="233" spans="1:19" ht="6" customHeight="1" x14ac:dyDescent="0.3">
      <c r="A233" s="201"/>
      <c r="B233" s="202"/>
      <c r="C233" s="202"/>
      <c r="D233" s="202"/>
      <c r="E233" s="202"/>
      <c r="F233" s="202"/>
      <c r="G233" s="202"/>
      <c r="H233" s="202"/>
      <c r="I233" s="202"/>
      <c r="J233" s="202"/>
      <c r="K233" s="202"/>
      <c r="L233" s="202"/>
      <c r="M233" s="202"/>
      <c r="N233" s="202"/>
      <c r="O233" s="202"/>
      <c r="P233" s="202"/>
      <c r="Q233" s="202"/>
      <c r="R233" s="202"/>
      <c r="S233" s="203"/>
    </row>
    <row r="234" spans="1:19" x14ac:dyDescent="0.3">
      <c r="A234" s="204"/>
      <c r="B234" s="303" t="s">
        <v>42687</v>
      </c>
      <c r="C234" s="11"/>
      <c r="D234" s="11"/>
      <c r="E234" s="11"/>
      <c r="F234" s="11"/>
      <c r="G234" s="11"/>
      <c r="H234" s="11"/>
      <c r="I234" s="11"/>
      <c r="J234" s="11"/>
      <c r="K234" s="11"/>
      <c r="L234" s="11"/>
      <c r="M234" s="11"/>
      <c r="N234" s="11"/>
      <c r="O234" s="11"/>
      <c r="P234" s="11"/>
      <c r="Q234" s="11"/>
      <c r="R234" s="11"/>
      <c r="S234" s="315" t="s">
        <v>41724</v>
      </c>
    </row>
    <row r="235" spans="1:19" ht="6" customHeight="1" x14ac:dyDescent="0.3">
      <c r="A235" s="204"/>
      <c r="B235" s="11"/>
      <c r="C235" s="11"/>
      <c r="D235" s="11"/>
      <c r="E235" s="11"/>
      <c r="F235" s="11"/>
      <c r="G235" s="11"/>
      <c r="H235" s="11"/>
      <c r="I235" s="11"/>
      <c r="J235" s="11"/>
      <c r="K235" s="11"/>
      <c r="L235" s="11"/>
      <c r="M235" s="11"/>
      <c r="N235" s="11"/>
      <c r="O235" s="11"/>
      <c r="P235" s="11"/>
      <c r="Q235" s="11"/>
      <c r="R235" s="11"/>
      <c r="S235" s="206"/>
    </row>
    <row r="236" spans="1:19" x14ac:dyDescent="0.3">
      <c r="A236" s="204"/>
      <c r="B236" s="11" t="s">
        <v>42695</v>
      </c>
      <c r="C236" s="11"/>
      <c r="D236" s="330"/>
      <c r="E236" s="330"/>
      <c r="F236" s="330"/>
      <c r="G236" s="330"/>
      <c r="H236" s="330"/>
      <c r="I236" s="11"/>
      <c r="J236" s="11" t="s">
        <v>42702</v>
      </c>
      <c r="K236" s="11"/>
      <c r="L236" s="11"/>
      <c r="M236" s="330"/>
      <c r="N236" s="330"/>
      <c r="O236" s="330"/>
      <c r="P236" s="330"/>
      <c r="Q236" s="330"/>
      <c r="R236" s="330"/>
      <c r="S236" s="206"/>
    </row>
    <row r="237" spans="1:19" ht="6" customHeight="1" x14ac:dyDescent="0.3">
      <c r="A237" s="204"/>
      <c r="B237" s="11"/>
      <c r="C237" s="11"/>
      <c r="D237" s="11"/>
      <c r="E237" s="11"/>
      <c r="F237" s="11"/>
      <c r="G237" s="11"/>
      <c r="H237" s="11"/>
      <c r="I237" s="11"/>
      <c r="J237" s="11"/>
      <c r="K237" s="11"/>
      <c r="L237" s="11"/>
      <c r="M237" s="11"/>
      <c r="N237" s="11"/>
      <c r="O237" s="11"/>
      <c r="P237" s="11"/>
      <c r="Q237" s="11"/>
      <c r="R237" s="11"/>
      <c r="S237" s="206"/>
    </row>
    <row r="238" spans="1:19" ht="14.4" x14ac:dyDescent="0.3">
      <c r="A238" s="204"/>
      <c r="B238" s="11" t="s">
        <v>42227</v>
      </c>
      <c r="C238" s="11"/>
      <c r="D238" s="330"/>
      <c r="E238" s="330"/>
      <c r="F238" s="330"/>
      <c r="G238" s="330"/>
      <c r="H238" s="330"/>
      <c r="I238" s="11"/>
      <c r="J238" s="11" t="s">
        <v>42228</v>
      </c>
      <c r="K238" s="8"/>
      <c r="L238" s="11"/>
      <c r="M238" s="330"/>
      <c r="N238" s="330"/>
      <c r="O238" s="330"/>
      <c r="P238" s="330"/>
      <c r="Q238" s="330"/>
      <c r="R238" s="330"/>
      <c r="S238" s="206"/>
    </row>
    <row r="239" spans="1:19" ht="6.75" customHeight="1" x14ac:dyDescent="0.3">
      <c r="A239" s="204"/>
      <c r="B239" s="11"/>
      <c r="C239" s="11"/>
      <c r="D239" s="11"/>
      <c r="E239" s="11"/>
      <c r="F239" s="11"/>
      <c r="G239" s="11"/>
      <c r="H239" s="11"/>
      <c r="I239" s="11"/>
      <c r="J239" s="11"/>
      <c r="K239" s="11"/>
      <c r="L239" s="11"/>
      <c r="M239" s="11"/>
      <c r="N239" s="11"/>
      <c r="O239" s="11"/>
      <c r="P239" s="11"/>
      <c r="Q239" s="11"/>
      <c r="R239" s="11"/>
      <c r="S239" s="206"/>
    </row>
    <row r="240" spans="1:19" ht="14.4" x14ac:dyDescent="0.3">
      <c r="A240" s="204"/>
      <c r="B240" s="11" t="s">
        <v>42710</v>
      </c>
      <c r="C240" s="11"/>
      <c r="E240" s="330"/>
      <c r="F240" s="330"/>
      <c r="G240" s="330"/>
      <c r="H240" s="330"/>
      <c r="J240" s="11" t="s">
        <v>42717</v>
      </c>
      <c r="K240" s="11"/>
      <c r="L240" s="8"/>
      <c r="M240" s="330"/>
      <c r="N240" s="330"/>
      <c r="O240" s="330"/>
      <c r="P240" s="330"/>
      <c r="Q240" s="330"/>
      <c r="R240" s="330"/>
      <c r="S240" s="206"/>
    </row>
    <row r="241" spans="1:20" ht="6" customHeight="1" x14ac:dyDescent="0.3">
      <c r="A241" s="204"/>
      <c r="B241" s="11"/>
      <c r="C241" s="11"/>
      <c r="D241" s="11"/>
      <c r="E241" s="11"/>
      <c r="F241" s="11"/>
      <c r="G241" s="11"/>
      <c r="H241" s="11"/>
      <c r="I241" s="11"/>
      <c r="J241" s="11"/>
      <c r="K241" s="11"/>
      <c r="L241" s="11"/>
      <c r="M241" s="11"/>
      <c r="N241" s="11"/>
      <c r="O241" s="11"/>
      <c r="P241" s="11"/>
      <c r="Q241" s="11"/>
      <c r="R241" s="11"/>
      <c r="S241" s="206"/>
    </row>
    <row r="242" spans="1:20" x14ac:dyDescent="0.3">
      <c r="A242" s="204"/>
      <c r="B242" s="11" t="s">
        <v>42724</v>
      </c>
      <c r="C242" s="11"/>
      <c r="D242" s="11"/>
      <c r="E242" s="181" t="s">
        <v>34476</v>
      </c>
      <c r="F242" s="331"/>
      <c r="G242" s="331"/>
      <c r="H242" s="331"/>
      <c r="I242" s="11"/>
      <c r="J242" s="11" t="s">
        <v>42731</v>
      </c>
      <c r="K242" s="11"/>
      <c r="L242" s="11"/>
      <c r="M242" s="179" t="s">
        <v>143</v>
      </c>
      <c r="N242" s="331"/>
      <c r="O242" s="331"/>
      <c r="P242" s="331"/>
      <c r="Q242" s="331"/>
      <c r="R242" s="331"/>
      <c r="S242" s="206"/>
    </row>
    <row r="243" spans="1:20" ht="6" customHeight="1" thickBot="1" x14ac:dyDescent="0.35">
      <c r="A243" s="204"/>
      <c r="B243" s="11"/>
      <c r="C243" s="11"/>
      <c r="D243" s="11"/>
      <c r="E243" s="11"/>
      <c r="F243" s="11"/>
      <c r="G243" s="11"/>
      <c r="H243" s="11"/>
      <c r="I243" s="11"/>
      <c r="J243" s="11"/>
      <c r="K243" s="11"/>
      <c r="L243" s="11"/>
      <c r="M243" s="11"/>
      <c r="N243" s="11"/>
      <c r="O243" s="11"/>
      <c r="P243" s="11"/>
      <c r="Q243" s="11"/>
      <c r="R243" s="11"/>
      <c r="S243" s="206"/>
    </row>
    <row r="244" spans="1:20" hidden="1" x14ac:dyDescent="0.3">
      <c r="A244" s="204"/>
      <c r="B244" s="11" t="s">
        <v>42737</v>
      </c>
      <c r="C244" s="11"/>
      <c r="D244" s="11"/>
      <c r="E244" s="332" t="s">
        <v>34476</v>
      </c>
      <c r="F244" s="332"/>
      <c r="G244" s="332"/>
      <c r="H244" s="332"/>
      <c r="I244" s="11"/>
      <c r="J244" s="11" t="s">
        <v>42234</v>
      </c>
      <c r="K244" s="11"/>
      <c r="L244" s="11"/>
      <c r="M244" s="332"/>
      <c r="N244" s="332"/>
      <c r="O244" s="332"/>
      <c r="P244" s="332"/>
      <c r="Q244" s="332"/>
      <c r="R244" s="332"/>
      <c r="S244" s="206"/>
    </row>
    <row r="245" spans="1:20" ht="6" hidden="1" customHeight="1" x14ac:dyDescent="0.3">
      <c r="A245" s="204"/>
      <c r="B245" s="11"/>
      <c r="C245" s="11"/>
      <c r="D245" s="11"/>
      <c r="E245" s="11"/>
      <c r="F245" s="11"/>
      <c r="G245" s="11"/>
      <c r="H245" s="11"/>
      <c r="I245" s="11"/>
      <c r="J245" s="11"/>
      <c r="K245" s="11"/>
      <c r="L245" s="11"/>
      <c r="M245" s="11"/>
      <c r="N245" s="11"/>
      <c r="O245" s="11"/>
      <c r="P245" s="11"/>
      <c r="Q245" s="11"/>
      <c r="R245" s="11"/>
      <c r="S245" s="209"/>
    </row>
    <row r="246" spans="1:20" hidden="1" x14ac:dyDescent="0.3">
      <c r="A246" s="204"/>
      <c r="B246" s="307" t="s">
        <v>41753</v>
      </c>
      <c r="C246" s="11"/>
      <c r="D246" s="11"/>
      <c r="E246" s="11"/>
      <c r="F246" s="11"/>
      <c r="G246" s="11"/>
      <c r="H246" s="11"/>
      <c r="I246" s="11"/>
      <c r="J246" s="11"/>
      <c r="K246" s="11"/>
      <c r="L246" s="11"/>
      <c r="M246" s="11"/>
      <c r="N246" s="11"/>
      <c r="O246" s="11"/>
      <c r="P246" s="11"/>
      <c r="Q246" s="11"/>
      <c r="R246" s="11"/>
      <c r="S246" s="209"/>
    </row>
    <row r="247" spans="1:20" ht="6" hidden="1" customHeight="1" x14ac:dyDescent="0.3">
      <c r="A247" s="204"/>
      <c r="B247" s="11"/>
      <c r="C247" s="11"/>
      <c r="D247" s="11"/>
      <c r="E247" s="11"/>
      <c r="F247" s="11"/>
      <c r="G247" s="11"/>
      <c r="H247" s="11"/>
      <c r="I247" s="11"/>
      <c r="J247" s="11"/>
      <c r="K247" s="11"/>
      <c r="L247" s="11"/>
      <c r="M247" s="11"/>
      <c r="N247" s="11"/>
      <c r="O247" s="11"/>
      <c r="P247" s="11"/>
      <c r="Q247" s="11"/>
      <c r="R247" s="11"/>
      <c r="S247" s="206"/>
    </row>
    <row r="248" spans="1:20" ht="14.4" hidden="1" x14ac:dyDescent="0.3">
      <c r="A248" s="204"/>
      <c r="B248" s="11" t="s">
        <v>41756</v>
      </c>
      <c r="C248" s="352"/>
      <c r="D248" s="346"/>
      <c r="E248" s="346"/>
      <c r="F248" s="346"/>
      <c r="G248" s="11" t="s">
        <v>41759</v>
      </c>
      <c r="H248" s="352"/>
      <c r="I248" s="359"/>
      <c r="J248" s="359"/>
      <c r="K248" s="359"/>
      <c r="L248" s="359"/>
      <c r="M248" s="359"/>
      <c r="N248" s="359"/>
      <c r="O248" s="11" t="s">
        <v>41762</v>
      </c>
      <c r="P248" s="11"/>
      <c r="Q248" s="345"/>
      <c r="R248" s="346"/>
      <c r="S248" s="206"/>
      <c r="T248" s="76"/>
    </row>
    <row r="249" spans="1:20" ht="6" hidden="1" customHeight="1" thickBot="1" x14ac:dyDescent="0.35">
      <c r="A249" s="210"/>
      <c r="B249" s="34"/>
      <c r="C249" s="34"/>
      <c r="D249" s="34"/>
      <c r="E249" s="34"/>
      <c r="F249" s="34"/>
      <c r="G249" s="34"/>
      <c r="H249" s="34"/>
      <c r="I249" s="34"/>
      <c r="J249" s="34"/>
      <c r="K249" s="34"/>
      <c r="L249" s="34"/>
      <c r="M249" s="34"/>
      <c r="N249" s="34"/>
      <c r="O249" s="34"/>
      <c r="P249" s="34"/>
      <c r="Q249" s="34"/>
      <c r="R249" s="34"/>
      <c r="S249" s="211"/>
    </row>
    <row r="250" spans="1:20" ht="7.2" customHeight="1" thickBot="1" x14ac:dyDescent="0.35">
      <c r="A250" s="45"/>
      <c r="B250" s="45"/>
      <c r="C250" s="45"/>
      <c r="D250" s="45"/>
      <c r="E250" s="45"/>
      <c r="F250" s="45"/>
      <c r="G250" s="45"/>
      <c r="H250" s="45"/>
      <c r="I250" s="45"/>
      <c r="J250" s="45"/>
      <c r="K250" s="45"/>
      <c r="L250" s="45"/>
      <c r="M250" s="45"/>
      <c r="N250" s="45"/>
      <c r="O250" s="45"/>
      <c r="P250" s="45"/>
      <c r="Q250" s="45"/>
      <c r="R250" s="45"/>
      <c r="S250" s="81"/>
    </row>
    <row r="251" spans="1:20" ht="6.75" hidden="1" customHeight="1" x14ac:dyDescent="0.3">
      <c r="A251" s="9"/>
      <c r="B251" s="11"/>
      <c r="C251" s="11"/>
      <c r="D251" s="11"/>
      <c r="E251" s="11"/>
      <c r="F251" s="11"/>
      <c r="G251" s="11"/>
      <c r="H251" s="11"/>
      <c r="I251" s="11"/>
      <c r="J251" s="11"/>
      <c r="K251" s="11"/>
      <c r="L251" s="11"/>
      <c r="M251" s="11"/>
      <c r="N251" s="11"/>
      <c r="O251" s="11"/>
      <c r="P251" s="11"/>
      <c r="Q251" s="11"/>
      <c r="R251" s="11"/>
      <c r="S251" s="82"/>
    </row>
    <row r="252" spans="1:20" hidden="1" x14ac:dyDescent="0.3">
      <c r="A252" s="9"/>
      <c r="B252" s="303" t="s">
        <v>42687</v>
      </c>
      <c r="C252" s="11"/>
      <c r="D252" s="11"/>
      <c r="E252" s="11"/>
      <c r="F252" s="11"/>
      <c r="G252" s="11"/>
      <c r="H252" s="11"/>
      <c r="I252" s="11"/>
      <c r="J252" s="11"/>
      <c r="K252" s="11"/>
      <c r="L252" s="11"/>
      <c r="M252" s="11"/>
      <c r="N252" s="11"/>
      <c r="O252" s="11"/>
      <c r="P252" s="11"/>
      <c r="Q252" s="11"/>
      <c r="R252" s="11"/>
      <c r="S252" s="314" t="s">
        <v>41767</v>
      </c>
    </row>
    <row r="253" spans="1:20" ht="6.75" hidden="1" customHeight="1" x14ac:dyDescent="0.3">
      <c r="A253" s="9"/>
      <c r="B253" s="11"/>
      <c r="C253" s="11"/>
      <c r="D253" s="11"/>
      <c r="E253" s="11"/>
      <c r="F253" s="11"/>
      <c r="G253" s="11"/>
      <c r="H253" s="11"/>
      <c r="I253" s="11"/>
      <c r="J253" s="11"/>
      <c r="K253" s="11"/>
      <c r="L253" s="11"/>
      <c r="M253" s="11"/>
      <c r="N253" s="11"/>
      <c r="O253" s="11"/>
      <c r="P253" s="11"/>
      <c r="Q253" s="11"/>
      <c r="R253" s="11"/>
      <c r="S253" s="82"/>
    </row>
    <row r="254" spans="1:20" hidden="1" x14ac:dyDescent="0.3">
      <c r="A254" s="9"/>
      <c r="B254" s="11" t="s">
        <v>42695</v>
      </c>
      <c r="C254" s="11"/>
      <c r="D254" s="330"/>
      <c r="E254" s="330"/>
      <c r="F254" s="330"/>
      <c r="G254" s="330"/>
      <c r="H254" s="330"/>
      <c r="I254" s="11"/>
      <c r="J254" s="11" t="s">
        <v>42702</v>
      </c>
      <c r="K254" s="11"/>
      <c r="L254" s="11"/>
      <c r="M254" s="330"/>
      <c r="N254" s="330"/>
      <c r="O254" s="330"/>
      <c r="P254" s="330"/>
      <c r="Q254" s="330"/>
      <c r="R254" s="330"/>
      <c r="S254" s="82"/>
    </row>
    <row r="255" spans="1:20" ht="7.5" hidden="1" customHeight="1" x14ac:dyDescent="0.3">
      <c r="A255" s="9"/>
      <c r="B255" s="11"/>
      <c r="C255" s="11"/>
      <c r="D255" s="11"/>
      <c r="E255" s="11"/>
      <c r="F255" s="11"/>
      <c r="G255" s="11"/>
      <c r="H255" s="11"/>
      <c r="I255" s="11"/>
      <c r="J255" s="11"/>
      <c r="K255" s="11"/>
      <c r="L255" s="11"/>
      <c r="M255" s="11"/>
      <c r="N255" s="11"/>
      <c r="O255" s="11"/>
      <c r="P255" s="11"/>
      <c r="Q255" s="11"/>
      <c r="R255" s="11"/>
      <c r="S255" s="82"/>
    </row>
    <row r="256" spans="1:20" ht="14.4" hidden="1" x14ac:dyDescent="0.3">
      <c r="A256" s="9"/>
      <c r="B256" s="11" t="s">
        <v>42227</v>
      </c>
      <c r="C256" s="11"/>
      <c r="D256" s="330"/>
      <c r="E256" s="330"/>
      <c r="F256" s="330"/>
      <c r="G256" s="330"/>
      <c r="H256" s="330"/>
      <c r="I256" s="11"/>
      <c r="J256" s="11" t="s">
        <v>42228</v>
      </c>
      <c r="K256" s="8"/>
      <c r="L256" s="11"/>
      <c r="M256" s="330"/>
      <c r="N256" s="330"/>
      <c r="O256" s="330"/>
      <c r="P256" s="330"/>
      <c r="Q256" s="330"/>
      <c r="R256" s="330"/>
      <c r="S256" s="82"/>
    </row>
    <row r="257" spans="1:20" ht="7.5" hidden="1" customHeight="1" x14ac:dyDescent="0.3">
      <c r="A257" s="9"/>
      <c r="B257" s="11"/>
      <c r="C257" s="11"/>
      <c r="D257" s="11"/>
      <c r="E257" s="11"/>
      <c r="F257" s="11"/>
      <c r="G257" s="11"/>
      <c r="H257" s="11"/>
      <c r="I257" s="11"/>
      <c r="J257" s="11"/>
      <c r="K257" s="11"/>
      <c r="L257" s="11"/>
      <c r="M257" s="11"/>
      <c r="N257" s="11"/>
      <c r="O257" s="11"/>
      <c r="P257" s="11"/>
      <c r="Q257" s="11"/>
      <c r="R257" s="11"/>
      <c r="S257" s="82"/>
    </row>
    <row r="258" spans="1:20" ht="14.4" hidden="1" x14ac:dyDescent="0.3">
      <c r="A258" s="9"/>
      <c r="B258" s="11" t="s">
        <v>42710</v>
      </c>
      <c r="C258" s="11"/>
      <c r="E258" s="330"/>
      <c r="F258" s="330"/>
      <c r="G258" s="330"/>
      <c r="H258" s="330"/>
      <c r="J258" s="11" t="s">
        <v>42717</v>
      </c>
      <c r="K258" s="11"/>
      <c r="L258" s="8"/>
      <c r="M258" s="330"/>
      <c r="N258" s="330"/>
      <c r="O258" s="330"/>
      <c r="P258" s="330"/>
      <c r="Q258" s="330"/>
      <c r="R258" s="330"/>
      <c r="S258" s="82"/>
    </row>
    <row r="259" spans="1:20" ht="7.5" hidden="1" customHeight="1" x14ac:dyDescent="0.3">
      <c r="A259" s="9"/>
      <c r="B259" s="11"/>
      <c r="C259" s="11"/>
      <c r="D259" s="11"/>
      <c r="E259" s="11"/>
      <c r="F259" s="11"/>
      <c r="G259" s="11"/>
      <c r="H259" s="11"/>
      <c r="I259" s="11"/>
      <c r="J259" s="11"/>
      <c r="K259" s="11"/>
      <c r="L259" s="11"/>
      <c r="M259" s="11"/>
      <c r="N259" s="11"/>
      <c r="O259" s="11"/>
      <c r="P259" s="11"/>
      <c r="Q259" s="11"/>
      <c r="R259" s="11"/>
      <c r="S259" s="82"/>
    </row>
    <row r="260" spans="1:20" hidden="1" x14ac:dyDescent="0.3">
      <c r="A260" s="9"/>
      <c r="B260" s="11" t="s">
        <v>42724</v>
      </c>
      <c r="C260" s="11"/>
      <c r="D260" s="11"/>
      <c r="E260" s="181"/>
      <c r="F260" s="11"/>
      <c r="G260" s="11"/>
      <c r="H260" s="11"/>
      <c r="I260" s="11"/>
      <c r="J260" s="11" t="s">
        <v>42731</v>
      </c>
      <c r="K260" s="11"/>
      <c r="L260" s="11"/>
      <c r="M260" s="179" t="s">
        <v>143</v>
      </c>
      <c r="N260" s="11"/>
      <c r="O260" s="11"/>
      <c r="P260" s="11"/>
      <c r="Q260" s="11"/>
      <c r="R260" s="11"/>
      <c r="S260" s="82"/>
    </row>
    <row r="261" spans="1:20" ht="7.5" hidden="1" customHeight="1" x14ac:dyDescent="0.3">
      <c r="A261" s="9"/>
      <c r="B261" s="11"/>
      <c r="C261" s="11"/>
      <c r="D261" s="11"/>
      <c r="E261" s="11"/>
      <c r="F261" s="11"/>
      <c r="G261" s="11"/>
      <c r="H261" s="11"/>
      <c r="I261" s="11"/>
      <c r="J261" s="11"/>
      <c r="K261" s="11"/>
      <c r="L261" s="11"/>
      <c r="M261" s="11"/>
      <c r="N261" s="11"/>
      <c r="O261" s="11"/>
      <c r="P261" s="11"/>
      <c r="Q261" s="11"/>
      <c r="R261" s="11"/>
      <c r="S261" s="82"/>
    </row>
    <row r="262" spans="1:20" hidden="1" x14ac:dyDescent="0.3">
      <c r="A262" s="9"/>
      <c r="B262" s="11" t="s">
        <v>42737</v>
      </c>
      <c r="C262" s="11"/>
      <c r="D262" s="11"/>
      <c r="E262" s="330" t="s">
        <v>34476</v>
      </c>
      <c r="F262" s="330"/>
      <c r="G262" s="330"/>
      <c r="H262" s="330"/>
      <c r="I262" s="11"/>
      <c r="J262" s="11" t="s">
        <v>42234</v>
      </c>
      <c r="K262" s="11"/>
      <c r="L262" s="11"/>
      <c r="M262" s="330"/>
      <c r="N262" s="330"/>
      <c r="O262" s="330"/>
      <c r="P262" s="330"/>
      <c r="Q262" s="330"/>
      <c r="R262" s="330"/>
      <c r="S262" s="82"/>
    </row>
    <row r="263" spans="1:20" ht="6" hidden="1" customHeight="1" x14ac:dyDescent="0.3">
      <c r="A263" s="204"/>
      <c r="B263" s="11"/>
      <c r="C263" s="11"/>
      <c r="D263" s="11"/>
      <c r="E263" s="11"/>
      <c r="F263" s="11"/>
      <c r="G263" s="11"/>
      <c r="H263" s="11"/>
      <c r="I263" s="11"/>
      <c r="J263" s="11"/>
      <c r="K263" s="11"/>
      <c r="L263" s="11"/>
      <c r="M263" s="11"/>
      <c r="N263" s="11"/>
      <c r="O263" s="11"/>
      <c r="P263" s="11"/>
      <c r="Q263" s="11"/>
      <c r="R263" s="11"/>
      <c r="S263" s="209"/>
    </row>
    <row r="264" spans="1:20" hidden="1" x14ac:dyDescent="0.3">
      <c r="A264" s="204"/>
      <c r="B264" s="307" t="s">
        <v>41753</v>
      </c>
      <c r="C264" s="11"/>
      <c r="D264" s="11"/>
      <c r="E264" s="11"/>
      <c r="F264" s="11"/>
      <c r="G264" s="11"/>
      <c r="H264" s="11"/>
      <c r="I264" s="11"/>
      <c r="J264" s="11"/>
      <c r="K264" s="11"/>
      <c r="L264" s="11"/>
      <c r="M264" s="11"/>
      <c r="N264" s="11"/>
      <c r="O264" s="11"/>
      <c r="P264" s="11"/>
      <c r="Q264" s="11"/>
      <c r="R264" s="11"/>
      <c r="S264" s="209"/>
    </row>
    <row r="265" spans="1:20" ht="6" hidden="1" customHeight="1" x14ac:dyDescent="0.3">
      <c r="A265" s="204"/>
      <c r="B265" s="11"/>
      <c r="C265" s="11"/>
      <c r="D265" s="11"/>
      <c r="E265" s="11"/>
      <c r="F265" s="11"/>
      <c r="G265" s="11"/>
      <c r="H265" s="11"/>
      <c r="I265" s="11"/>
      <c r="J265" s="11"/>
      <c r="K265" s="11"/>
      <c r="L265" s="11"/>
      <c r="M265" s="11"/>
      <c r="N265" s="11"/>
      <c r="O265" s="11"/>
      <c r="P265" s="11"/>
      <c r="Q265" s="11"/>
      <c r="R265" s="11"/>
      <c r="S265" s="206"/>
    </row>
    <row r="266" spans="1:20" ht="14.4" hidden="1" x14ac:dyDescent="0.3">
      <c r="A266" s="204"/>
      <c r="B266" s="11" t="s">
        <v>41756</v>
      </c>
      <c r="C266" s="352"/>
      <c r="D266" s="346"/>
      <c r="E266" s="346"/>
      <c r="F266" s="346"/>
      <c r="G266" s="11" t="s">
        <v>41759</v>
      </c>
      <c r="H266" s="352"/>
      <c r="I266" s="359"/>
      <c r="J266" s="359"/>
      <c r="K266" s="359"/>
      <c r="L266" s="359"/>
      <c r="M266" s="359"/>
      <c r="N266" s="359"/>
      <c r="O266" s="11" t="s">
        <v>41762</v>
      </c>
      <c r="P266" s="11"/>
      <c r="Q266" s="345"/>
      <c r="R266" s="346"/>
      <c r="S266" s="206"/>
      <c r="T266" s="76"/>
    </row>
    <row r="267" spans="1:20" ht="7.5" hidden="1" customHeight="1" thickBot="1" x14ac:dyDescent="0.35">
      <c r="A267" s="9"/>
      <c r="B267" s="11"/>
      <c r="C267" s="11"/>
      <c r="D267" s="11"/>
      <c r="E267" s="11"/>
      <c r="F267" s="11"/>
      <c r="G267" s="11"/>
      <c r="H267" s="11"/>
      <c r="I267" s="11"/>
      <c r="J267" s="11"/>
      <c r="K267" s="11"/>
      <c r="L267" s="11"/>
      <c r="M267" s="11"/>
      <c r="N267" s="11"/>
      <c r="O267" s="11"/>
      <c r="P267" s="11"/>
      <c r="Q267" s="11"/>
      <c r="R267" s="11"/>
      <c r="S267" s="82"/>
    </row>
    <row r="268" spans="1:20" ht="7.5" hidden="1" customHeight="1" thickBot="1" x14ac:dyDescent="0.35">
      <c r="A268" s="45"/>
      <c r="B268" s="45"/>
      <c r="C268" s="45"/>
      <c r="D268" s="45"/>
      <c r="E268" s="45"/>
      <c r="F268" s="45"/>
      <c r="G268" s="45"/>
      <c r="H268" s="45"/>
      <c r="I268" s="45"/>
      <c r="J268" s="45"/>
      <c r="K268" s="45"/>
      <c r="L268" s="45"/>
      <c r="M268" s="45"/>
      <c r="N268" s="45"/>
      <c r="O268" s="45"/>
      <c r="P268" s="45"/>
      <c r="Q268" s="45"/>
      <c r="R268" s="45"/>
      <c r="S268" s="81"/>
    </row>
    <row r="269" spans="1:20" ht="7.5" hidden="1" customHeight="1" x14ac:dyDescent="0.3">
      <c r="A269" s="9"/>
      <c r="B269" s="11"/>
      <c r="C269" s="11"/>
      <c r="D269" s="11"/>
      <c r="E269" s="11"/>
      <c r="F269" s="11"/>
      <c r="G269" s="11"/>
      <c r="H269" s="11"/>
      <c r="I269" s="11"/>
      <c r="J269" s="11"/>
      <c r="K269" s="11"/>
      <c r="L269" s="11"/>
      <c r="M269" s="11"/>
      <c r="N269" s="11"/>
      <c r="O269" s="11"/>
      <c r="P269" s="11"/>
      <c r="Q269" s="11"/>
      <c r="R269" s="11"/>
      <c r="S269" s="82"/>
    </row>
    <row r="270" spans="1:20" hidden="1" x14ac:dyDescent="0.3">
      <c r="A270" s="9"/>
      <c r="B270" s="303" t="s">
        <v>42687</v>
      </c>
      <c r="C270" s="11"/>
      <c r="D270" s="11"/>
      <c r="E270" s="11"/>
      <c r="F270" s="11"/>
      <c r="G270" s="11"/>
      <c r="H270" s="11"/>
      <c r="I270" s="11"/>
      <c r="J270" s="11"/>
      <c r="K270" s="11"/>
      <c r="L270" s="11"/>
      <c r="M270" s="11"/>
      <c r="N270" s="11"/>
      <c r="O270" s="11"/>
      <c r="P270" s="11"/>
      <c r="Q270" s="11"/>
      <c r="R270" s="11"/>
      <c r="S270" s="314" t="s">
        <v>41790</v>
      </c>
    </row>
    <row r="271" spans="1:20" ht="7.5" hidden="1" customHeight="1" x14ac:dyDescent="0.3">
      <c r="A271" s="9"/>
      <c r="B271" s="11"/>
      <c r="C271" s="11"/>
      <c r="D271" s="11"/>
      <c r="E271" s="11"/>
      <c r="F271" s="11"/>
      <c r="G271" s="11"/>
      <c r="H271" s="11"/>
      <c r="I271" s="11"/>
      <c r="J271" s="11"/>
      <c r="K271" s="11"/>
      <c r="L271" s="11"/>
      <c r="M271" s="11"/>
      <c r="N271" s="11"/>
      <c r="O271" s="11"/>
      <c r="P271" s="11"/>
      <c r="Q271" s="11"/>
      <c r="R271" s="11"/>
      <c r="S271" s="82"/>
    </row>
    <row r="272" spans="1:20" hidden="1" x14ac:dyDescent="0.3">
      <c r="A272" s="9"/>
      <c r="B272" s="11" t="s">
        <v>42695</v>
      </c>
      <c r="C272" s="11"/>
      <c r="D272" s="330"/>
      <c r="E272" s="330"/>
      <c r="F272" s="330"/>
      <c r="G272" s="330"/>
      <c r="H272" s="330"/>
      <c r="I272" s="11"/>
      <c r="J272" s="11" t="s">
        <v>42702</v>
      </c>
      <c r="K272" s="11"/>
      <c r="L272" s="11"/>
      <c r="M272" s="330"/>
      <c r="N272" s="330"/>
      <c r="O272" s="330"/>
      <c r="P272" s="330"/>
      <c r="Q272" s="330"/>
      <c r="R272" s="330"/>
      <c r="S272" s="82"/>
    </row>
    <row r="273" spans="1:20" ht="7.5" hidden="1" customHeight="1" x14ac:dyDescent="0.3">
      <c r="A273" s="9"/>
      <c r="B273" s="11"/>
      <c r="C273" s="11"/>
      <c r="D273" s="11"/>
      <c r="E273" s="11"/>
      <c r="F273" s="11"/>
      <c r="G273" s="11"/>
      <c r="H273" s="11"/>
      <c r="I273" s="11"/>
      <c r="J273" s="11"/>
      <c r="K273" s="11"/>
      <c r="L273" s="11"/>
      <c r="M273" s="11"/>
      <c r="N273" s="11"/>
      <c r="O273" s="11"/>
      <c r="P273" s="11"/>
      <c r="Q273" s="11"/>
      <c r="R273" s="11"/>
      <c r="S273" s="82"/>
    </row>
    <row r="274" spans="1:20" ht="14.4" hidden="1" x14ac:dyDescent="0.3">
      <c r="A274" s="9"/>
      <c r="B274" s="11" t="s">
        <v>42227</v>
      </c>
      <c r="C274" s="11"/>
      <c r="D274" s="330"/>
      <c r="E274" s="330"/>
      <c r="F274" s="330"/>
      <c r="G274" s="330"/>
      <c r="H274" s="330"/>
      <c r="I274" s="11"/>
      <c r="J274" s="11" t="s">
        <v>42228</v>
      </c>
      <c r="K274" s="8"/>
      <c r="L274" s="11"/>
      <c r="M274" s="330"/>
      <c r="N274" s="330"/>
      <c r="O274" s="330"/>
      <c r="P274" s="330"/>
      <c r="Q274" s="330"/>
      <c r="R274" s="330"/>
      <c r="S274" s="82"/>
    </row>
    <row r="275" spans="1:20" ht="7.5" hidden="1" customHeight="1" x14ac:dyDescent="0.3">
      <c r="A275" s="9"/>
      <c r="B275" s="11"/>
      <c r="C275" s="11"/>
      <c r="D275" s="11"/>
      <c r="E275" s="11"/>
      <c r="F275" s="11"/>
      <c r="G275" s="11"/>
      <c r="H275" s="11"/>
      <c r="I275" s="11"/>
      <c r="J275" s="11"/>
      <c r="K275" s="11"/>
      <c r="L275" s="11"/>
      <c r="M275" s="11"/>
      <c r="N275" s="11"/>
      <c r="O275" s="11"/>
      <c r="P275" s="11"/>
      <c r="Q275" s="11"/>
      <c r="R275" s="11"/>
      <c r="S275" s="82"/>
    </row>
    <row r="276" spans="1:20" ht="14.4" hidden="1" x14ac:dyDescent="0.3">
      <c r="A276" s="9"/>
      <c r="B276" s="11" t="s">
        <v>42710</v>
      </c>
      <c r="C276" s="11"/>
      <c r="E276" s="330"/>
      <c r="F276" s="330"/>
      <c r="G276" s="330"/>
      <c r="H276" s="330"/>
      <c r="J276" s="11" t="s">
        <v>42717</v>
      </c>
      <c r="K276" s="11"/>
      <c r="L276" s="8"/>
      <c r="M276" s="330"/>
      <c r="N276" s="330"/>
      <c r="O276" s="330"/>
      <c r="P276" s="330"/>
      <c r="Q276" s="330"/>
      <c r="R276" s="330"/>
      <c r="S276" s="82"/>
    </row>
    <row r="277" spans="1:20" ht="7.5" hidden="1" customHeight="1" x14ac:dyDescent="0.3">
      <c r="A277" s="9"/>
      <c r="B277" s="11"/>
      <c r="C277" s="11"/>
      <c r="D277" s="11"/>
      <c r="E277" s="11"/>
      <c r="F277" s="11"/>
      <c r="G277" s="11"/>
      <c r="H277" s="11"/>
      <c r="I277" s="11"/>
      <c r="J277" s="11"/>
      <c r="K277" s="11"/>
      <c r="L277" s="11"/>
      <c r="M277" s="11"/>
      <c r="N277" s="11"/>
      <c r="O277" s="11"/>
      <c r="P277" s="11"/>
      <c r="Q277" s="11"/>
      <c r="R277" s="11"/>
      <c r="S277" s="82"/>
    </row>
    <row r="278" spans="1:20" hidden="1" x14ac:dyDescent="0.3">
      <c r="A278" s="9"/>
      <c r="B278" s="11" t="s">
        <v>42724</v>
      </c>
      <c r="C278" s="11"/>
      <c r="D278" s="11"/>
      <c r="E278" s="181"/>
      <c r="F278" s="331"/>
      <c r="G278" s="331"/>
      <c r="H278" s="331"/>
      <c r="I278" s="11"/>
      <c r="J278" s="11" t="s">
        <v>42731</v>
      </c>
      <c r="K278" s="11"/>
      <c r="L278" s="11"/>
      <c r="M278" s="179" t="str">
        <f>AALcountry</f>
        <v>DE</v>
      </c>
      <c r="N278" s="331"/>
      <c r="O278" s="331"/>
      <c r="P278" s="331"/>
      <c r="Q278" s="331"/>
      <c r="R278" s="331"/>
      <c r="S278" s="82"/>
    </row>
    <row r="279" spans="1:20" ht="7.5" hidden="1" customHeight="1" x14ac:dyDescent="0.3">
      <c r="A279" s="9"/>
      <c r="B279" s="11"/>
      <c r="C279" s="11"/>
      <c r="D279" s="11"/>
      <c r="E279" s="11"/>
      <c r="F279" s="11"/>
      <c r="G279" s="11"/>
      <c r="H279" s="11"/>
      <c r="I279" s="11"/>
      <c r="J279" s="11"/>
      <c r="K279" s="11"/>
      <c r="L279" s="11"/>
      <c r="M279" s="11"/>
      <c r="N279" s="11"/>
      <c r="O279" s="11"/>
      <c r="P279" s="11"/>
      <c r="Q279" s="11"/>
      <c r="R279" s="11"/>
      <c r="S279" s="82"/>
    </row>
    <row r="280" spans="1:20" hidden="1" x14ac:dyDescent="0.3">
      <c r="A280" s="9"/>
      <c r="B280" s="11" t="s">
        <v>42737</v>
      </c>
      <c r="C280" s="11"/>
      <c r="D280" s="11"/>
      <c r="E280" s="330" t="s">
        <v>34476</v>
      </c>
      <c r="F280" s="330"/>
      <c r="G280" s="330"/>
      <c r="H280" s="330"/>
      <c r="I280" s="11"/>
      <c r="J280" s="11" t="s">
        <v>42234</v>
      </c>
      <c r="K280" s="11"/>
      <c r="L280" s="11"/>
      <c r="M280" s="330"/>
      <c r="N280" s="330"/>
      <c r="O280" s="330"/>
      <c r="P280" s="330"/>
      <c r="Q280" s="330"/>
      <c r="R280" s="330"/>
      <c r="S280" s="82"/>
    </row>
    <row r="281" spans="1:20" ht="6" hidden="1" customHeight="1" x14ac:dyDescent="0.3">
      <c r="A281" s="204"/>
      <c r="B281" s="11"/>
      <c r="C281" s="11"/>
      <c r="D281" s="11"/>
      <c r="E281" s="11"/>
      <c r="F281" s="11"/>
      <c r="G281" s="11"/>
      <c r="H281" s="11"/>
      <c r="I281" s="11"/>
      <c r="J281" s="11"/>
      <c r="K281" s="11"/>
      <c r="L281" s="11"/>
      <c r="M281" s="11"/>
      <c r="N281" s="11"/>
      <c r="O281" s="11"/>
      <c r="P281" s="11"/>
      <c r="Q281" s="11"/>
      <c r="R281" s="11"/>
      <c r="S281" s="209"/>
    </row>
    <row r="282" spans="1:20" hidden="1" x14ac:dyDescent="0.3">
      <c r="A282" s="204"/>
      <c r="B282" s="307" t="s">
        <v>41753</v>
      </c>
      <c r="C282" s="11"/>
      <c r="D282" s="11"/>
      <c r="E282" s="11"/>
      <c r="F282" s="11"/>
      <c r="G282" s="11"/>
      <c r="H282" s="11"/>
      <c r="I282" s="11"/>
      <c r="J282" s="11"/>
      <c r="K282" s="11"/>
      <c r="L282" s="11"/>
      <c r="M282" s="11"/>
      <c r="N282" s="11"/>
      <c r="O282" s="11"/>
      <c r="P282" s="11"/>
      <c r="Q282" s="11"/>
      <c r="R282" s="11"/>
      <c r="S282" s="209"/>
    </row>
    <row r="283" spans="1:20" ht="6" hidden="1" customHeight="1" x14ac:dyDescent="0.3">
      <c r="A283" s="204"/>
      <c r="B283" s="11"/>
      <c r="C283" s="11"/>
      <c r="D283" s="11"/>
      <c r="E283" s="11"/>
      <c r="F283" s="11"/>
      <c r="G283" s="11"/>
      <c r="H283" s="11"/>
      <c r="I283" s="11"/>
      <c r="J283" s="11"/>
      <c r="K283" s="11"/>
      <c r="L283" s="11"/>
      <c r="M283" s="11"/>
      <c r="N283" s="11"/>
      <c r="O283" s="11"/>
      <c r="P283" s="11"/>
      <c r="Q283" s="11"/>
      <c r="R283" s="11"/>
      <c r="S283" s="206"/>
    </row>
    <row r="284" spans="1:20" ht="14.4" hidden="1" x14ac:dyDescent="0.3">
      <c r="A284" s="204"/>
      <c r="B284" s="11" t="s">
        <v>41756</v>
      </c>
      <c r="C284" s="352"/>
      <c r="D284" s="346"/>
      <c r="E284" s="346"/>
      <c r="F284" s="346"/>
      <c r="G284" s="11" t="s">
        <v>41759</v>
      </c>
      <c r="H284" s="352"/>
      <c r="I284" s="359"/>
      <c r="J284" s="359"/>
      <c r="K284" s="359"/>
      <c r="L284" s="359"/>
      <c r="M284" s="359"/>
      <c r="N284" s="359"/>
      <c r="O284" s="11" t="s">
        <v>41762</v>
      </c>
      <c r="P284" s="11"/>
      <c r="Q284" s="345"/>
      <c r="R284" s="346"/>
      <c r="S284" s="206"/>
      <c r="T284" s="76"/>
    </row>
    <row r="285" spans="1:20" ht="7.5" hidden="1" customHeight="1" thickBot="1" x14ac:dyDescent="0.35">
      <c r="A285" s="9"/>
      <c r="B285" s="11"/>
      <c r="C285" s="11"/>
      <c r="D285" s="11"/>
      <c r="E285" s="11"/>
      <c r="F285" s="11"/>
      <c r="G285" s="11"/>
      <c r="H285" s="11"/>
      <c r="I285" s="11"/>
      <c r="J285" s="11"/>
      <c r="K285" s="11"/>
      <c r="L285" s="11"/>
      <c r="M285" s="11"/>
      <c r="N285" s="11"/>
      <c r="O285" s="11"/>
      <c r="P285" s="11"/>
      <c r="Q285" s="11"/>
      <c r="R285" s="11"/>
      <c r="S285" s="82"/>
    </row>
    <row r="286" spans="1:20" ht="7.5" hidden="1" customHeight="1" thickBot="1" x14ac:dyDescent="0.35">
      <c r="A286" s="45"/>
      <c r="B286" s="45"/>
      <c r="C286" s="45"/>
      <c r="D286" s="45"/>
      <c r="E286" s="45"/>
      <c r="F286" s="45"/>
      <c r="G286" s="45"/>
      <c r="H286" s="45"/>
      <c r="I286" s="45"/>
      <c r="J286" s="45"/>
      <c r="K286" s="45"/>
      <c r="L286" s="45"/>
      <c r="M286" s="45"/>
      <c r="N286" s="45"/>
      <c r="O286" s="45"/>
      <c r="P286" s="45"/>
      <c r="Q286" s="45"/>
      <c r="R286" s="45"/>
      <c r="S286" s="81"/>
    </row>
    <row r="287" spans="1:20" ht="7.5" hidden="1" customHeight="1" x14ac:dyDescent="0.3">
      <c r="A287" s="9"/>
      <c r="B287" s="11"/>
      <c r="C287" s="11"/>
      <c r="D287" s="11"/>
      <c r="E287" s="11"/>
      <c r="F287" s="11"/>
      <c r="G287" s="11"/>
      <c r="H287" s="11"/>
      <c r="I287" s="11"/>
      <c r="J287" s="11"/>
      <c r="K287" s="11"/>
      <c r="L287" s="11"/>
      <c r="M287" s="11"/>
      <c r="N287" s="11"/>
      <c r="O287" s="11"/>
      <c r="P287" s="11"/>
      <c r="Q287" s="11"/>
      <c r="R287" s="11"/>
      <c r="S287" s="82"/>
    </row>
    <row r="288" spans="1:20" hidden="1" x14ac:dyDescent="0.3">
      <c r="A288" s="9"/>
      <c r="B288" s="303" t="s">
        <v>42687</v>
      </c>
      <c r="C288" s="11"/>
      <c r="D288" s="11"/>
      <c r="E288" s="11"/>
      <c r="F288" s="11"/>
      <c r="G288" s="11"/>
      <c r="H288" s="11"/>
      <c r="I288" s="11"/>
      <c r="J288" s="11"/>
      <c r="K288" s="11"/>
      <c r="L288" s="11"/>
      <c r="M288" s="11"/>
      <c r="N288" s="11"/>
      <c r="O288" s="11"/>
      <c r="P288" s="11"/>
      <c r="Q288" s="11"/>
      <c r="R288" s="11"/>
      <c r="S288" s="314" t="s">
        <v>41813</v>
      </c>
    </row>
    <row r="289" spans="1:20" ht="7.5" hidden="1" customHeight="1" x14ac:dyDescent="0.3">
      <c r="A289" s="9"/>
      <c r="B289" s="11"/>
      <c r="C289" s="11"/>
      <c r="D289" s="11"/>
      <c r="E289" s="11"/>
      <c r="F289" s="11"/>
      <c r="G289" s="11"/>
      <c r="H289" s="11"/>
      <c r="I289" s="11"/>
      <c r="J289" s="11"/>
      <c r="K289" s="11"/>
      <c r="L289" s="11"/>
      <c r="M289" s="11"/>
      <c r="N289" s="11"/>
      <c r="O289" s="11"/>
      <c r="P289" s="11"/>
      <c r="Q289" s="11"/>
      <c r="R289" s="11"/>
      <c r="S289" s="82"/>
    </row>
    <row r="290" spans="1:20" hidden="1" x14ac:dyDescent="0.3">
      <c r="A290" s="9"/>
      <c r="B290" s="11" t="s">
        <v>42695</v>
      </c>
      <c r="C290" s="11"/>
      <c r="D290" s="330"/>
      <c r="E290" s="330"/>
      <c r="F290" s="330"/>
      <c r="G290" s="330"/>
      <c r="H290" s="330"/>
      <c r="I290" s="11"/>
      <c r="J290" s="11" t="s">
        <v>42702</v>
      </c>
      <c r="K290" s="11"/>
      <c r="L290" s="11"/>
      <c r="M290" s="330"/>
      <c r="N290" s="330"/>
      <c r="O290" s="330"/>
      <c r="P290" s="330"/>
      <c r="Q290" s="330"/>
      <c r="R290" s="330"/>
      <c r="S290" s="82"/>
    </row>
    <row r="291" spans="1:20" ht="7.5" hidden="1" customHeight="1" x14ac:dyDescent="0.3">
      <c r="A291" s="9"/>
      <c r="B291" s="11"/>
      <c r="C291" s="11"/>
      <c r="D291" s="11"/>
      <c r="E291" s="11"/>
      <c r="F291" s="11"/>
      <c r="G291" s="11"/>
      <c r="H291" s="11"/>
      <c r="I291" s="11"/>
      <c r="J291" s="11"/>
      <c r="K291" s="11"/>
      <c r="L291" s="11"/>
      <c r="M291" s="11"/>
      <c r="N291" s="11"/>
      <c r="O291" s="11"/>
      <c r="P291" s="11"/>
      <c r="Q291" s="11"/>
      <c r="R291" s="11"/>
      <c r="S291" s="82"/>
    </row>
    <row r="292" spans="1:20" ht="14.4" hidden="1" x14ac:dyDescent="0.3">
      <c r="A292" s="9"/>
      <c r="B292" s="11" t="s">
        <v>42227</v>
      </c>
      <c r="C292" s="11"/>
      <c r="D292" s="330"/>
      <c r="E292" s="330"/>
      <c r="F292" s="330"/>
      <c r="G292" s="330"/>
      <c r="H292" s="330"/>
      <c r="I292" s="11"/>
      <c r="J292" s="11" t="s">
        <v>42228</v>
      </c>
      <c r="K292" s="8"/>
      <c r="L292" s="11"/>
      <c r="M292" s="330"/>
      <c r="N292" s="330"/>
      <c r="O292" s="330"/>
      <c r="P292" s="330"/>
      <c r="Q292" s="330"/>
      <c r="R292" s="330"/>
      <c r="S292" s="82"/>
    </row>
    <row r="293" spans="1:20" ht="7.5" hidden="1" customHeight="1" x14ac:dyDescent="0.3">
      <c r="A293" s="9"/>
      <c r="B293" s="11"/>
      <c r="C293" s="11"/>
      <c r="D293" s="11"/>
      <c r="E293" s="11"/>
      <c r="F293" s="11"/>
      <c r="G293" s="11"/>
      <c r="H293" s="11"/>
      <c r="I293" s="11"/>
      <c r="J293" s="11"/>
      <c r="K293" s="11"/>
      <c r="L293" s="11"/>
      <c r="M293" s="11"/>
      <c r="N293" s="11"/>
      <c r="O293" s="11"/>
      <c r="P293" s="11"/>
      <c r="Q293" s="11"/>
      <c r="R293" s="11"/>
      <c r="S293" s="82"/>
    </row>
    <row r="294" spans="1:20" ht="14.4" hidden="1" x14ac:dyDescent="0.3">
      <c r="A294" s="9"/>
      <c r="B294" s="11" t="s">
        <v>42710</v>
      </c>
      <c r="C294" s="11"/>
      <c r="E294" s="330"/>
      <c r="F294" s="330"/>
      <c r="G294" s="330"/>
      <c r="H294" s="330"/>
      <c r="J294" s="11" t="s">
        <v>42717</v>
      </c>
      <c r="K294" s="11"/>
      <c r="L294" s="8"/>
      <c r="M294" s="330"/>
      <c r="N294" s="330"/>
      <c r="O294" s="330"/>
      <c r="P294" s="330"/>
      <c r="Q294" s="330"/>
      <c r="R294" s="330"/>
      <c r="S294" s="82"/>
    </row>
    <row r="295" spans="1:20" ht="7.5" hidden="1" customHeight="1" x14ac:dyDescent="0.3">
      <c r="A295" s="9"/>
      <c r="B295" s="11"/>
      <c r="C295" s="11"/>
      <c r="D295" s="11"/>
      <c r="E295" s="11"/>
      <c r="F295" s="11"/>
      <c r="G295" s="11"/>
      <c r="H295" s="11"/>
      <c r="I295" s="11"/>
      <c r="J295" s="11"/>
      <c r="K295" s="11"/>
      <c r="L295" s="11"/>
      <c r="M295" s="11"/>
      <c r="N295" s="11"/>
      <c r="O295" s="11"/>
      <c r="P295" s="11"/>
      <c r="Q295" s="11"/>
      <c r="R295" s="11"/>
      <c r="S295" s="82"/>
    </row>
    <row r="296" spans="1:20" hidden="1" x14ac:dyDescent="0.3">
      <c r="A296" s="9"/>
      <c r="B296" s="11" t="s">
        <v>42724</v>
      </c>
      <c r="C296" s="11"/>
      <c r="D296" s="11"/>
      <c r="E296" s="181"/>
      <c r="F296" s="11"/>
      <c r="G296" s="11"/>
      <c r="H296" s="11"/>
      <c r="I296" s="11"/>
      <c r="J296" s="11" t="s">
        <v>42731</v>
      </c>
      <c r="K296" s="11"/>
      <c r="L296" s="11"/>
      <c r="M296" s="179" t="str">
        <f>AALcountry</f>
        <v>DE</v>
      </c>
      <c r="N296" s="11"/>
      <c r="O296" s="11"/>
      <c r="P296" s="11"/>
      <c r="Q296" s="11"/>
      <c r="R296" s="11"/>
      <c r="S296" s="82"/>
    </row>
    <row r="297" spans="1:20" ht="7.5" hidden="1" customHeight="1" x14ac:dyDescent="0.3">
      <c r="A297" s="9"/>
      <c r="B297" s="11"/>
      <c r="C297" s="11"/>
      <c r="D297" s="11"/>
      <c r="E297" s="11"/>
      <c r="F297" s="11"/>
      <c r="G297" s="11"/>
      <c r="H297" s="11"/>
      <c r="I297" s="11"/>
      <c r="J297" s="11"/>
      <c r="K297" s="11"/>
      <c r="L297" s="11"/>
      <c r="M297" s="11"/>
      <c r="N297" s="11"/>
      <c r="O297" s="11"/>
      <c r="P297" s="11"/>
      <c r="Q297" s="11"/>
      <c r="R297" s="11"/>
      <c r="S297" s="82"/>
    </row>
    <row r="298" spans="1:20" hidden="1" x14ac:dyDescent="0.3">
      <c r="A298" s="9"/>
      <c r="B298" s="11" t="s">
        <v>42737</v>
      </c>
      <c r="C298" s="11"/>
      <c r="D298" s="11"/>
      <c r="E298" s="330" t="s">
        <v>34476</v>
      </c>
      <c r="F298" s="330"/>
      <c r="G298" s="330"/>
      <c r="H298" s="330"/>
      <c r="I298" s="11"/>
      <c r="J298" s="11" t="s">
        <v>42234</v>
      </c>
      <c r="K298" s="11"/>
      <c r="L298" s="11"/>
      <c r="M298" s="330"/>
      <c r="N298" s="330"/>
      <c r="O298" s="330"/>
      <c r="P298" s="330"/>
      <c r="Q298" s="330"/>
      <c r="R298" s="330"/>
      <c r="S298" s="82"/>
    </row>
    <row r="299" spans="1:20" ht="6" hidden="1" customHeight="1" x14ac:dyDescent="0.3">
      <c r="A299" s="204"/>
      <c r="B299" s="11"/>
      <c r="C299" s="11"/>
      <c r="D299" s="11"/>
      <c r="E299" s="11"/>
      <c r="F299" s="11"/>
      <c r="G299" s="11"/>
      <c r="H299" s="11"/>
      <c r="I299" s="11"/>
      <c r="J299" s="11"/>
      <c r="K299" s="11"/>
      <c r="L299" s="11"/>
      <c r="M299" s="11"/>
      <c r="N299" s="11"/>
      <c r="O299" s="11"/>
      <c r="P299" s="11"/>
      <c r="Q299" s="11"/>
      <c r="R299" s="11"/>
      <c r="S299" s="209"/>
    </row>
    <row r="300" spans="1:20" hidden="1" x14ac:dyDescent="0.3">
      <c r="A300" s="204"/>
      <c r="B300" s="307" t="s">
        <v>41753</v>
      </c>
      <c r="C300" s="11"/>
      <c r="D300" s="11"/>
      <c r="E300" s="11"/>
      <c r="F300" s="11"/>
      <c r="G300" s="11"/>
      <c r="H300" s="11"/>
      <c r="I300" s="11"/>
      <c r="J300" s="11"/>
      <c r="K300" s="11"/>
      <c r="L300" s="11"/>
      <c r="M300" s="11"/>
      <c r="N300" s="11"/>
      <c r="O300" s="11"/>
      <c r="P300" s="11"/>
      <c r="Q300" s="11"/>
      <c r="R300" s="11"/>
      <c r="S300" s="209"/>
    </row>
    <row r="301" spans="1:20" ht="6" hidden="1" customHeight="1" x14ac:dyDescent="0.3">
      <c r="A301" s="204"/>
      <c r="B301" s="11"/>
      <c r="C301" s="11"/>
      <c r="D301" s="11"/>
      <c r="E301" s="11"/>
      <c r="F301" s="11"/>
      <c r="G301" s="11"/>
      <c r="H301" s="11"/>
      <c r="I301" s="11"/>
      <c r="J301" s="11"/>
      <c r="K301" s="11"/>
      <c r="L301" s="11"/>
      <c r="M301" s="11"/>
      <c r="N301" s="11"/>
      <c r="O301" s="11"/>
      <c r="P301" s="11"/>
      <c r="Q301" s="11"/>
      <c r="R301" s="11"/>
      <c r="S301" s="206"/>
    </row>
    <row r="302" spans="1:20" ht="14.4" hidden="1" x14ac:dyDescent="0.3">
      <c r="A302" s="204"/>
      <c r="B302" s="11" t="s">
        <v>41756</v>
      </c>
      <c r="C302" s="352"/>
      <c r="D302" s="346"/>
      <c r="E302" s="346"/>
      <c r="F302" s="346"/>
      <c r="G302" s="11" t="s">
        <v>41759</v>
      </c>
      <c r="H302" s="352"/>
      <c r="I302" s="359"/>
      <c r="J302" s="359"/>
      <c r="K302" s="359"/>
      <c r="L302" s="359"/>
      <c r="M302" s="359"/>
      <c r="N302" s="359"/>
      <c r="O302" s="11" t="s">
        <v>41762</v>
      </c>
      <c r="P302" s="11"/>
      <c r="Q302" s="345"/>
      <c r="R302" s="346"/>
      <c r="S302" s="206"/>
      <c r="T302" s="76"/>
    </row>
    <row r="303" spans="1:20" ht="7.5" hidden="1" customHeight="1" thickBot="1" x14ac:dyDescent="0.35">
      <c r="A303" s="9"/>
      <c r="B303" s="11"/>
      <c r="C303" s="11"/>
      <c r="D303" s="11"/>
      <c r="E303" s="11"/>
      <c r="F303" s="11"/>
      <c r="G303" s="11"/>
      <c r="H303" s="11"/>
      <c r="I303" s="11"/>
      <c r="J303" s="11"/>
      <c r="K303" s="11"/>
      <c r="L303" s="11"/>
      <c r="M303" s="11"/>
      <c r="N303" s="11"/>
      <c r="O303" s="11"/>
      <c r="P303" s="11"/>
      <c r="Q303" s="11"/>
      <c r="R303" s="11"/>
      <c r="S303" s="82"/>
    </row>
    <row r="304" spans="1:20" ht="7.5" hidden="1" customHeight="1" thickBot="1" x14ac:dyDescent="0.35">
      <c r="A304" s="45"/>
      <c r="B304" s="45"/>
      <c r="C304" s="45"/>
      <c r="D304" s="45"/>
      <c r="E304" s="45"/>
      <c r="F304" s="45"/>
      <c r="G304" s="45"/>
      <c r="H304" s="45"/>
      <c r="I304" s="45"/>
      <c r="J304" s="45"/>
      <c r="K304" s="45"/>
      <c r="L304" s="45"/>
      <c r="M304" s="45"/>
      <c r="N304" s="45"/>
      <c r="O304" s="45"/>
      <c r="P304" s="45"/>
      <c r="Q304" s="45"/>
      <c r="R304" s="45"/>
      <c r="S304" s="81"/>
    </row>
    <row r="305" spans="1:20" s="8" customFormat="1" ht="6" hidden="1" customHeight="1" x14ac:dyDescent="0.25">
      <c r="A305" s="9"/>
      <c r="B305" s="11"/>
      <c r="C305" s="11"/>
      <c r="D305" s="11"/>
      <c r="E305" s="11"/>
      <c r="F305" s="11"/>
      <c r="G305" s="11"/>
      <c r="H305" s="11"/>
      <c r="I305" s="11"/>
      <c r="J305" s="11"/>
      <c r="K305" s="11"/>
      <c r="L305" s="11"/>
      <c r="M305" s="11"/>
      <c r="N305" s="11"/>
      <c r="O305" s="11"/>
      <c r="P305" s="11"/>
      <c r="Q305" s="11"/>
      <c r="R305" s="11"/>
      <c r="S305" s="82"/>
    </row>
    <row r="306" spans="1:20" s="8" customFormat="1" ht="12" hidden="1" customHeight="1" x14ac:dyDescent="0.25">
      <c r="A306" s="9"/>
      <c r="B306" s="303" t="s">
        <v>42687</v>
      </c>
      <c r="C306" s="11"/>
      <c r="D306" s="11"/>
      <c r="E306" s="11"/>
      <c r="F306" s="11"/>
      <c r="G306" s="11"/>
      <c r="H306" s="11"/>
      <c r="I306" s="11"/>
      <c r="J306" s="11"/>
      <c r="K306" s="11"/>
      <c r="L306" s="11"/>
      <c r="M306" s="11"/>
      <c r="N306" s="11"/>
      <c r="O306" s="11"/>
      <c r="P306" s="11"/>
      <c r="Q306" s="11"/>
      <c r="R306" s="11"/>
      <c r="S306" s="314" t="s">
        <v>41836</v>
      </c>
    </row>
    <row r="307" spans="1:20" s="8" customFormat="1" ht="6" hidden="1" customHeight="1" x14ac:dyDescent="0.25">
      <c r="A307" s="9"/>
      <c r="B307" s="11"/>
      <c r="C307" s="11"/>
      <c r="D307" s="11"/>
      <c r="E307" s="11"/>
      <c r="F307" s="11"/>
      <c r="G307" s="11"/>
      <c r="H307" s="11"/>
      <c r="I307" s="11"/>
      <c r="J307" s="11"/>
      <c r="K307" s="11"/>
      <c r="L307" s="11"/>
      <c r="M307" s="11"/>
      <c r="N307" s="11"/>
      <c r="O307" s="11"/>
      <c r="P307" s="11"/>
      <c r="Q307" s="11"/>
      <c r="R307" s="11"/>
      <c r="S307" s="82"/>
    </row>
    <row r="308" spans="1:20" s="8" customFormat="1" hidden="1" x14ac:dyDescent="0.25">
      <c r="A308" s="9"/>
      <c r="B308" s="11" t="s">
        <v>42695</v>
      </c>
      <c r="C308" s="11"/>
      <c r="D308" s="330"/>
      <c r="E308" s="330"/>
      <c r="F308" s="330"/>
      <c r="G308" s="330"/>
      <c r="H308" s="330"/>
      <c r="I308" s="11"/>
      <c r="J308" s="11" t="s">
        <v>42702</v>
      </c>
      <c r="K308" s="11"/>
      <c r="L308" s="11"/>
      <c r="M308" s="330"/>
      <c r="N308" s="330"/>
      <c r="O308" s="330"/>
      <c r="P308" s="330"/>
      <c r="Q308" s="330"/>
      <c r="R308" s="330"/>
      <c r="S308" s="82"/>
    </row>
    <row r="309" spans="1:20" s="8" customFormat="1" ht="7.35" hidden="1" customHeight="1" x14ac:dyDescent="0.25">
      <c r="A309" s="9"/>
      <c r="B309" s="11"/>
      <c r="C309" s="11"/>
      <c r="D309" s="11"/>
      <c r="E309" s="11"/>
      <c r="F309" s="11"/>
      <c r="G309" s="11"/>
      <c r="H309" s="11"/>
      <c r="I309" s="11"/>
      <c r="J309" s="11"/>
      <c r="K309" s="11"/>
      <c r="L309" s="11"/>
      <c r="M309" s="11"/>
      <c r="N309" s="11"/>
      <c r="O309" s="11"/>
      <c r="P309" s="11"/>
      <c r="Q309" s="11"/>
      <c r="R309" s="11"/>
      <c r="S309" s="82"/>
    </row>
    <row r="310" spans="1:20" s="8" customFormat="1" hidden="1" x14ac:dyDescent="0.25">
      <c r="A310" s="9"/>
      <c r="B310" s="11" t="s">
        <v>42227</v>
      </c>
      <c r="C310" s="11"/>
      <c r="D310" s="330"/>
      <c r="E310" s="330"/>
      <c r="F310" s="330"/>
      <c r="G310" s="330"/>
      <c r="H310" s="330"/>
      <c r="I310" s="11"/>
      <c r="J310" s="11" t="s">
        <v>42228</v>
      </c>
      <c r="L310" s="11"/>
      <c r="M310" s="330"/>
      <c r="N310" s="330"/>
      <c r="O310" s="330"/>
      <c r="P310" s="330"/>
      <c r="Q310" s="330"/>
      <c r="R310" s="330"/>
      <c r="S310" s="82"/>
    </row>
    <row r="311" spans="1:20" s="8" customFormat="1" ht="7.35" hidden="1" customHeight="1" x14ac:dyDescent="0.25">
      <c r="A311" s="9"/>
      <c r="B311" s="11"/>
      <c r="C311" s="11"/>
      <c r="D311" s="11"/>
      <c r="E311" s="11"/>
      <c r="F311" s="11"/>
      <c r="G311" s="11"/>
      <c r="H311" s="11"/>
      <c r="I311" s="11"/>
      <c r="J311" s="11"/>
      <c r="K311" s="11"/>
      <c r="L311" s="11"/>
      <c r="M311" s="11"/>
      <c r="N311" s="11"/>
      <c r="O311" s="11"/>
      <c r="P311" s="11"/>
      <c r="Q311" s="11"/>
      <c r="R311" s="11"/>
      <c r="S311" s="82"/>
    </row>
    <row r="312" spans="1:20" s="8" customFormat="1" ht="14.4" hidden="1" x14ac:dyDescent="0.3">
      <c r="A312" s="9"/>
      <c r="B312" s="11" t="s">
        <v>42710</v>
      </c>
      <c r="C312" s="11"/>
      <c r="D312" s="4"/>
      <c r="E312" s="330"/>
      <c r="F312" s="330"/>
      <c r="G312" s="330"/>
      <c r="H312" s="330"/>
      <c r="I312" s="4"/>
      <c r="J312" s="11" t="s">
        <v>42717</v>
      </c>
      <c r="K312" s="11"/>
      <c r="M312" s="330"/>
      <c r="N312" s="330"/>
      <c r="O312" s="330"/>
      <c r="P312" s="330"/>
      <c r="Q312" s="330"/>
      <c r="R312" s="330"/>
      <c r="S312" s="82"/>
    </row>
    <row r="313" spans="1:20" s="8" customFormat="1" ht="7.35" hidden="1" customHeight="1" x14ac:dyDescent="0.25">
      <c r="A313" s="9"/>
      <c r="B313" s="11"/>
      <c r="C313" s="11"/>
      <c r="D313" s="11"/>
      <c r="E313" s="11"/>
      <c r="F313" s="11"/>
      <c r="G313" s="11"/>
      <c r="H313" s="11"/>
      <c r="I313" s="11"/>
      <c r="J313" s="11"/>
      <c r="K313" s="11"/>
      <c r="L313" s="11"/>
      <c r="M313" s="11"/>
      <c r="N313" s="11"/>
      <c r="O313" s="11"/>
      <c r="P313" s="11"/>
      <c r="Q313" s="11"/>
      <c r="R313" s="11"/>
      <c r="S313" s="82"/>
    </row>
    <row r="314" spans="1:20" s="8" customFormat="1" ht="14.4" hidden="1" customHeight="1" x14ac:dyDescent="0.3">
      <c r="A314" s="9"/>
      <c r="B314" s="11" t="s">
        <v>42724</v>
      </c>
      <c r="C314" s="11"/>
      <c r="D314" s="11"/>
      <c r="E314" s="181"/>
      <c r="F314" s="331"/>
      <c r="G314" s="331"/>
      <c r="H314" s="331"/>
      <c r="I314" s="11"/>
      <c r="J314" s="11" t="s">
        <v>42731</v>
      </c>
      <c r="K314" s="11"/>
      <c r="L314" s="11"/>
      <c r="M314" s="179" t="str">
        <f>AALcountry</f>
        <v>DE</v>
      </c>
      <c r="N314" s="331"/>
      <c r="O314" s="331"/>
      <c r="P314" s="331"/>
      <c r="Q314" s="331"/>
      <c r="R314" s="331"/>
      <c r="S314" s="82"/>
    </row>
    <row r="315" spans="1:20" s="8" customFormat="1" ht="7.35" hidden="1" customHeight="1" x14ac:dyDescent="0.25">
      <c r="A315" s="9"/>
      <c r="B315" s="11"/>
      <c r="C315" s="11"/>
      <c r="D315" s="11"/>
      <c r="E315" s="11"/>
      <c r="F315" s="11"/>
      <c r="G315" s="11"/>
      <c r="H315" s="11"/>
      <c r="I315" s="11"/>
      <c r="J315" s="11"/>
      <c r="K315" s="11"/>
      <c r="L315" s="11"/>
      <c r="M315" s="11"/>
      <c r="N315" s="11"/>
      <c r="O315" s="11"/>
      <c r="P315" s="11"/>
      <c r="Q315" s="11"/>
      <c r="R315" s="11"/>
      <c r="S315" s="82"/>
    </row>
    <row r="316" spans="1:20" s="8" customFormat="1" ht="12" hidden="1" customHeight="1" x14ac:dyDescent="0.25">
      <c r="A316" s="9"/>
      <c r="B316" s="11" t="s">
        <v>42737</v>
      </c>
      <c r="C316" s="11"/>
      <c r="D316" s="11"/>
      <c r="E316" s="330" t="s">
        <v>34476</v>
      </c>
      <c r="F316" s="330"/>
      <c r="G316" s="330"/>
      <c r="H316" s="330"/>
      <c r="I316" s="11"/>
      <c r="J316" s="11" t="s">
        <v>42234</v>
      </c>
      <c r="K316" s="11"/>
      <c r="L316" s="11"/>
      <c r="M316" s="330"/>
      <c r="N316" s="330"/>
      <c r="O316" s="330"/>
      <c r="P316" s="330"/>
      <c r="Q316" s="330"/>
      <c r="R316" s="330"/>
      <c r="S316" s="82"/>
    </row>
    <row r="317" spans="1:20" ht="6" hidden="1" customHeight="1" x14ac:dyDescent="0.3">
      <c r="A317" s="204"/>
      <c r="B317" s="11"/>
      <c r="C317" s="11"/>
      <c r="D317" s="11"/>
      <c r="E317" s="11"/>
      <c r="F317" s="11"/>
      <c r="G317" s="11"/>
      <c r="H317" s="11"/>
      <c r="I317" s="11"/>
      <c r="J317" s="11"/>
      <c r="K317" s="11"/>
      <c r="L317" s="11"/>
      <c r="M317" s="11"/>
      <c r="N317" s="11"/>
      <c r="O317" s="11"/>
      <c r="P317" s="11"/>
      <c r="Q317" s="11"/>
      <c r="R317" s="11"/>
      <c r="S317" s="209"/>
    </row>
    <row r="318" spans="1:20" hidden="1" x14ac:dyDescent="0.3">
      <c r="A318" s="204"/>
      <c r="B318" s="307" t="s">
        <v>41753</v>
      </c>
      <c r="C318" s="11"/>
      <c r="D318" s="11"/>
      <c r="E318" s="11"/>
      <c r="F318" s="11"/>
      <c r="G318" s="11"/>
      <c r="H318" s="11"/>
      <c r="I318" s="11"/>
      <c r="J318" s="11"/>
      <c r="K318" s="11"/>
      <c r="L318" s="11"/>
      <c r="M318" s="11"/>
      <c r="N318" s="11"/>
      <c r="O318" s="11"/>
      <c r="P318" s="11"/>
      <c r="Q318" s="11"/>
      <c r="R318" s="11"/>
      <c r="S318" s="209"/>
    </row>
    <row r="319" spans="1:20" ht="6" hidden="1" customHeight="1" x14ac:dyDescent="0.3">
      <c r="A319" s="204"/>
      <c r="B319" s="11"/>
      <c r="C319" s="11"/>
      <c r="D319" s="11"/>
      <c r="E319" s="11"/>
      <c r="F319" s="11"/>
      <c r="G319" s="11"/>
      <c r="H319" s="11"/>
      <c r="I319" s="11"/>
      <c r="J319" s="11"/>
      <c r="K319" s="11"/>
      <c r="L319" s="11"/>
      <c r="M319" s="11"/>
      <c r="N319" s="11"/>
      <c r="O319" s="11"/>
      <c r="P319" s="11"/>
      <c r="Q319" s="11"/>
      <c r="R319" s="11"/>
      <c r="S319" s="206"/>
    </row>
    <row r="320" spans="1:20" ht="14.4" hidden="1" x14ac:dyDescent="0.3">
      <c r="A320" s="204"/>
      <c r="B320" s="11" t="s">
        <v>41756</v>
      </c>
      <c r="C320" s="352"/>
      <c r="D320" s="346"/>
      <c r="E320" s="346"/>
      <c r="F320" s="346"/>
      <c r="G320" s="11" t="s">
        <v>41759</v>
      </c>
      <c r="H320" s="352"/>
      <c r="I320" s="359"/>
      <c r="J320" s="359"/>
      <c r="K320" s="359"/>
      <c r="L320" s="359"/>
      <c r="M320" s="359"/>
      <c r="N320" s="359"/>
      <c r="O320" s="11" t="s">
        <v>41762</v>
      </c>
      <c r="P320" s="11"/>
      <c r="Q320" s="345"/>
      <c r="R320" s="346"/>
      <c r="S320" s="206"/>
      <c r="T320" s="76"/>
    </row>
    <row r="321" spans="1:39" ht="8.25" hidden="1" customHeight="1" thickBot="1" x14ac:dyDescent="0.35">
      <c r="A321" s="9"/>
      <c r="B321" s="11"/>
      <c r="C321" s="11"/>
      <c r="D321" s="11"/>
      <c r="E321" s="11"/>
      <c r="F321" s="11"/>
      <c r="G321" s="11"/>
      <c r="H321" s="11"/>
      <c r="I321" s="11"/>
      <c r="J321" s="11"/>
      <c r="K321" s="11"/>
      <c r="L321" s="11"/>
      <c r="M321" s="11"/>
      <c r="N321" s="11"/>
      <c r="O321" s="11"/>
      <c r="P321" s="11"/>
      <c r="Q321" s="11"/>
      <c r="R321" s="11"/>
      <c r="S321" s="82"/>
    </row>
    <row r="322" spans="1:39" ht="7.5" hidden="1" customHeight="1" thickBot="1" x14ac:dyDescent="0.35">
      <c r="A322" s="45"/>
      <c r="B322" s="45"/>
      <c r="C322" s="45"/>
      <c r="D322" s="45"/>
      <c r="E322" s="45"/>
      <c r="F322" s="45"/>
      <c r="G322" s="45"/>
      <c r="H322" s="45"/>
      <c r="I322" s="45"/>
      <c r="J322" s="45"/>
      <c r="K322" s="45"/>
      <c r="L322" s="45"/>
      <c r="M322" s="45"/>
      <c r="N322" s="45"/>
      <c r="O322" s="45"/>
      <c r="P322" s="45"/>
      <c r="Q322" s="45"/>
      <c r="R322" s="45"/>
      <c r="S322" s="81"/>
    </row>
    <row r="323" spans="1:39" ht="9" customHeight="1" x14ac:dyDescent="0.3">
      <c r="A323" s="201"/>
      <c r="B323" s="202"/>
      <c r="C323" s="202"/>
      <c r="D323" s="202"/>
      <c r="E323" s="202"/>
      <c r="F323" s="202"/>
      <c r="G323" s="202"/>
      <c r="H323" s="202"/>
      <c r="I323" s="202"/>
      <c r="J323" s="202"/>
      <c r="K323" s="202"/>
      <c r="L323" s="202"/>
      <c r="M323" s="202"/>
      <c r="N323" s="202"/>
      <c r="O323" s="202"/>
      <c r="P323" s="202"/>
      <c r="Q323" s="202"/>
      <c r="R323" s="202"/>
      <c r="S323" s="203"/>
    </row>
    <row r="324" spans="1:39" ht="12" customHeight="1" x14ac:dyDescent="0.3">
      <c r="A324" s="204"/>
      <c r="B324" s="332"/>
      <c r="C324" s="332"/>
      <c r="D324" s="332"/>
      <c r="E324" s="332"/>
      <c r="F324" s="332"/>
      <c r="I324" s="11"/>
      <c r="J324" s="347"/>
      <c r="K324" s="348"/>
      <c r="L324" s="348"/>
      <c r="M324" s="348"/>
      <c r="N324" s="348"/>
      <c r="O324" s="348"/>
      <c r="P324" s="348"/>
      <c r="Q324" s="348"/>
      <c r="R324" s="348"/>
      <c r="S324" s="315" t="s">
        <v>41860</v>
      </c>
    </row>
    <row r="325" spans="1:39" ht="12" customHeight="1" x14ac:dyDescent="0.3">
      <c r="A325" s="204"/>
      <c r="B325" s="35" t="s">
        <v>42763</v>
      </c>
      <c r="C325" s="11"/>
      <c r="D325" s="11"/>
      <c r="E325" s="11"/>
      <c r="F325" s="11"/>
      <c r="I325" s="11"/>
      <c r="J325" s="349"/>
      <c r="K325" s="349"/>
      <c r="L325" s="349"/>
      <c r="M325" s="349"/>
      <c r="N325" s="349"/>
      <c r="O325" s="349"/>
      <c r="P325" s="349"/>
      <c r="Q325" s="349"/>
      <c r="R325" s="349"/>
      <c r="S325" s="206"/>
    </row>
    <row r="326" spans="1:39" ht="12" hidden="1" customHeight="1" x14ac:dyDescent="0.3">
      <c r="A326" s="204"/>
      <c r="B326" s="35"/>
      <c r="C326" s="11"/>
      <c r="D326" s="11"/>
      <c r="E326" s="11"/>
      <c r="F326" s="11"/>
      <c r="I326" s="11"/>
      <c r="J326" s="349"/>
      <c r="K326" s="349"/>
      <c r="L326" s="349"/>
      <c r="M326" s="349"/>
      <c r="N326" s="349"/>
      <c r="O326" s="349"/>
      <c r="P326" s="349"/>
      <c r="Q326" s="349"/>
      <c r="R326" s="349"/>
      <c r="S326" s="206"/>
    </row>
    <row r="327" spans="1:39" ht="7.5" hidden="1" customHeight="1" x14ac:dyDescent="0.3">
      <c r="A327" s="204"/>
      <c r="B327" s="35"/>
      <c r="C327" s="11"/>
      <c r="D327" s="11"/>
      <c r="E327" s="11"/>
      <c r="F327" s="11"/>
      <c r="I327" s="11"/>
      <c r="J327" s="349"/>
      <c r="K327" s="349"/>
      <c r="L327" s="349"/>
      <c r="M327" s="349"/>
      <c r="N327" s="349"/>
      <c r="O327" s="349"/>
      <c r="P327" s="349"/>
      <c r="Q327" s="349"/>
      <c r="R327" s="349"/>
      <c r="S327" s="206"/>
    </row>
    <row r="328" spans="1:39" ht="12" customHeight="1" x14ac:dyDescent="0.3">
      <c r="A328" s="204"/>
      <c r="B328" s="330"/>
      <c r="C328" s="330"/>
      <c r="D328" s="330"/>
      <c r="E328" s="330"/>
      <c r="F328" s="330"/>
      <c r="G328" s="330"/>
      <c r="H328" s="330"/>
      <c r="I328" s="11"/>
      <c r="J328" s="350"/>
      <c r="K328" s="350"/>
      <c r="L328" s="350"/>
      <c r="M328" s="350"/>
      <c r="N328" s="350"/>
      <c r="O328" s="350"/>
      <c r="P328" s="350"/>
      <c r="Q328" s="350"/>
      <c r="R328" s="350"/>
      <c r="S328" s="206"/>
    </row>
    <row r="329" spans="1:39" ht="25.5" customHeight="1" x14ac:dyDescent="0.3">
      <c r="A329" s="204"/>
      <c r="B329" s="358" t="s">
        <v>42770</v>
      </c>
      <c r="C329" s="358"/>
      <c r="D329" s="358"/>
      <c r="E329" s="358"/>
      <c r="F329" s="358"/>
      <c r="G329" s="358"/>
      <c r="H329" s="358"/>
      <c r="I329" s="358"/>
      <c r="J329" s="358"/>
      <c r="K329" s="358"/>
      <c r="L329" s="358"/>
      <c r="M329" s="358"/>
      <c r="N329" s="358"/>
      <c r="O329" s="358"/>
      <c r="P329" s="358"/>
      <c r="Q329" s="358"/>
      <c r="R329" s="358"/>
      <c r="S329" s="206"/>
      <c r="Z329" s="11"/>
      <c r="AA329" s="11"/>
      <c r="AB329" s="11"/>
      <c r="AC329" s="11"/>
      <c r="AD329" s="11"/>
      <c r="AE329" s="11"/>
      <c r="AF329" s="11"/>
      <c r="AG329" s="11"/>
      <c r="AH329" s="11"/>
      <c r="AI329" s="75"/>
      <c r="AJ329" s="75"/>
      <c r="AK329" s="75"/>
      <c r="AL329" s="76"/>
      <c r="AM329" s="76"/>
    </row>
    <row r="330" spans="1:39" ht="6" customHeight="1" thickBot="1" x14ac:dyDescent="0.35">
      <c r="A330" s="207"/>
      <c r="B330" s="36"/>
      <c r="C330" s="36"/>
      <c r="D330" s="36"/>
      <c r="E330" s="36"/>
      <c r="F330" s="36"/>
      <c r="G330" s="36"/>
      <c r="H330" s="36"/>
      <c r="I330" s="36"/>
      <c r="J330" s="36"/>
      <c r="K330" s="36"/>
      <c r="L330" s="36"/>
      <c r="M330" s="36"/>
      <c r="N330" s="36"/>
      <c r="O330" s="36"/>
      <c r="P330" s="36"/>
      <c r="Q330" s="36"/>
      <c r="R330" s="36"/>
      <c r="S330" s="208"/>
    </row>
    <row r="331" spans="1:39" ht="7.5" customHeight="1" thickBot="1" x14ac:dyDescent="0.35">
      <c r="A331" s="45"/>
      <c r="B331" s="45"/>
      <c r="C331" s="45"/>
      <c r="D331" s="45"/>
      <c r="E331" s="45"/>
      <c r="F331" s="45"/>
      <c r="G331" s="45"/>
      <c r="H331" s="45"/>
      <c r="I331" s="45"/>
      <c r="J331" s="45"/>
      <c r="K331" s="45"/>
      <c r="L331" s="45"/>
      <c r="M331" s="45"/>
      <c r="N331" s="45"/>
      <c r="O331" s="45"/>
      <c r="P331" s="45"/>
      <c r="Q331" s="45"/>
      <c r="R331" s="45"/>
      <c r="S331" s="81"/>
    </row>
    <row r="332" spans="1:39" s="8" customFormat="1" ht="7.5" hidden="1" customHeight="1" x14ac:dyDescent="0.25">
      <c r="A332" s="9"/>
      <c r="C332" s="11"/>
      <c r="D332" s="11"/>
      <c r="E332" s="11"/>
      <c r="F332" s="11"/>
      <c r="G332" s="11"/>
      <c r="H332" s="11"/>
      <c r="I332" s="11"/>
      <c r="J332" s="11"/>
      <c r="K332" s="11"/>
      <c r="L332" s="11"/>
      <c r="M332" s="11"/>
      <c r="N332" s="11"/>
      <c r="O332" s="11"/>
      <c r="P332" s="11"/>
      <c r="Q332" s="11"/>
      <c r="R332" s="11"/>
      <c r="S332" s="83"/>
    </row>
    <row r="333" spans="1:39" s="8" customFormat="1" ht="13.5" hidden="1" customHeight="1" x14ac:dyDescent="0.25">
      <c r="A333" s="9"/>
      <c r="B333" s="182" t="s">
        <v>42777</v>
      </c>
      <c r="C333" s="11"/>
      <c r="D333" s="11"/>
      <c r="F333" s="11"/>
      <c r="G333" s="321"/>
      <c r="H333" s="11"/>
      <c r="K333" s="11" t="s">
        <v>42789</v>
      </c>
      <c r="L333" s="11"/>
      <c r="M333" s="11"/>
      <c r="N333" s="11"/>
      <c r="O333" s="11"/>
      <c r="P333" s="11"/>
      <c r="Q333" s="11"/>
      <c r="R333" s="322"/>
      <c r="S333" s="314" t="s">
        <v>41880</v>
      </c>
      <c r="T333" s="12" t="s">
        <v>42796</v>
      </c>
    </row>
    <row r="334" spans="1:39" s="8" customFormat="1" ht="7.35" hidden="1" customHeight="1" x14ac:dyDescent="0.25">
      <c r="A334" s="9"/>
      <c r="B334" s="11"/>
      <c r="C334" s="11"/>
      <c r="D334" s="11"/>
      <c r="E334" s="11"/>
      <c r="F334" s="11"/>
      <c r="G334" s="11"/>
      <c r="H334" s="11"/>
      <c r="I334" s="11"/>
      <c r="J334" s="11"/>
      <c r="K334" s="11"/>
      <c r="L334" s="11"/>
      <c r="M334" s="11"/>
      <c r="N334" s="11"/>
      <c r="O334" s="11"/>
      <c r="P334" s="11"/>
      <c r="Q334" s="11"/>
      <c r="R334" s="11"/>
      <c r="S334" s="82"/>
    </row>
    <row r="335" spans="1:39" s="8" customFormat="1" hidden="1" x14ac:dyDescent="0.25">
      <c r="A335" s="9"/>
      <c r="B335" s="11" t="s">
        <v>42802</v>
      </c>
      <c r="C335" s="11"/>
      <c r="D335" s="11"/>
      <c r="E335" s="11"/>
      <c r="F335" s="11"/>
      <c r="G335" s="322"/>
      <c r="H335" s="11"/>
      <c r="I335" s="11"/>
      <c r="J335" s="11"/>
      <c r="K335" s="11" t="s">
        <v>42808</v>
      </c>
      <c r="R335" s="322"/>
      <c r="S335" s="82"/>
    </row>
    <row r="336" spans="1:39" s="8" customFormat="1" ht="7.35" hidden="1" customHeight="1" x14ac:dyDescent="0.25">
      <c r="A336" s="9"/>
      <c r="B336" s="11"/>
      <c r="C336" s="11"/>
      <c r="D336" s="11"/>
      <c r="E336" s="11"/>
      <c r="F336" s="11"/>
      <c r="G336" s="11"/>
      <c r="S336" s="82"/>
    </row>
    <row r="337" spans="1:20" s="8" customFormat="1" hidden="1" x14ac:dyDescent="0.25">
      <c r="A337" s="9"/>
      <c r="B337" s="11" t="s">
        <v>42815</v>
      </c>
      <c r="G337" s="322"/>
      <c r="J337" s="11"/>
      <c r="K337" s="11"/>
      <c r="R337" s="33"/>
      <c r="S337" s="82"/>
    </row>
    <row r="338" spans="1:20" s="8" customFormat="1" ht="7.35" hidden="1" customHeight="1" x14ac:dyDescent="0.25">
      <c r="A338" s="9"/>
      <c r="B338" s="11"/>
      <c r="C338" s="11"/>
      <c r="D338" s="11"/>
      <c r="E338" s="11"/>
      <c r="F338" s="11"/>
      <c r="G338" s="11"/>
      <c r="H338" s="11"/>
      <c r="I338" s="11"/>
      <c r="J338" s="11"/>
      <c r="K338" s="11"/>
      <c r="R338" s="33"/>
      <c r="S338" s="82"/>
    </row>
    <row r="339" spans="1:20" s="8" customFormat="1" ht="14.4" hidden="1" x14ac:dyDescent="0.3">
      <c r="A339" s="9"/>
      <c r="B339" s="11" t="s">
        <v>41893</v>
      </c>
      <c r="C339" s="11"/>
      <c r="D339" s="352"/>
      <c r="E339" s="346"/>
      <c r="F339" s="346"/>
      <c r="G339" s="346"/>
      <c r="S339" s="82"/>
    </row>
    <row r="340" spans="1:20" s="8" customFormat="1" ht="6.75" hidden="1" customHeight="1" x14ac:dyDescent="0.25">
      <c r="A340" s="9"/>
      <c r="B340" s="11"/>
      <c r="C340" s="11"/>
      <c r="D340" s="11"/>
      <c r="E340" s="11"/>
      <c r="F340" s="11"/>
      <c r="G340" s="11"/>
      <c r="H340" s="11"/>
      <c r="I340" s="11"/>
      <c r="J340" s="11"/>
      <c r="K340" s="11"/>
      <c r="L340" s="11"/>
      <c r="M340" s="11"/>
      <c r="N340" s="11"/>
      <c r="O340" s="11"/>
      <c r="P340" s="11"/>
      <c r="Q340" s="11"/>
      <c r="R340" s="11"/>
      <c r="S340" s="82"/>
    </row>
    <row r="341" spans="1:20" s="8" customFormat="1" hidden="1" x14ac:dyDescent="0.25">
      <c r="A341" s="9"/>
      <c r="B341" s="11" t="s">
        <v>42821</v>
      </c>
      <c r="C341" s="11"/>
      <c r="E341" s="11"/>
      <c r="F341" s="11"/>
      <c r="G341" s="322"/>
      <c r="H341" s="11"/>
      <c r="I341" s="11"/>
      <c r="J341" s="11"/>
      <c r="K341" s="11"/>
      <c r="L341" s="11"/>
      <c r="M341" s="11"/>
      <c r="N341" s="11"/>
      <c r="O341" s="11"/>
      <c r="P341" s="11"/>
      <c r="Q341" s="11"/>
      <c r="R341" s="11"/>
      <c r="S341" s="82"/>
    </row>
    <row r="342" spans="1:20" ht="6" hidden="1" customHeight="1" thickBot="1" x14ac:dyDescent="0.35">
      <c r="A342" s="9"/>
      <c r="B342" s="11"/>
      <c r="C342" s="11"/>
      <c r="D342" s="11"/>
      <c r="E342" s="11"/>
      <c r="F342" s="11"/>
      <c r="G342" s="11"/>
      <c r="H342" s="11"/>
      <c r="I342" s="11"/>
      <c r="J342" s="11"/>
      <c r="K342" s="11"/>
      <c r="L342" s="11"/>
      <c r="M342" s="11"/>
      <c r="N342" s="11"/>
      <c r="O342" s="11"/>
      <c r="P342" s="11"/>
      <c r="Q342" s="11"/>
      <c r="R342" s="11"/>
      <c r="S342" s="82"/>
    </row>
    <row r="343" spans="1:20" ht="7.5" hidden="1" customHeight="1" thickBot="1" x14ac:dyDescent="0.35">
      <c r="A343" s="45"/>
      <c r="B343" s="45"/>
      <c r="C343" s="45"/>
      <c r="D343" s="45"/>
      <c r="E343" s="45"/>
      <c r="F343" s="45"/>
      <c r="G343" s="45"/>
      <c r="H343" s="45"/>
      <c r="I343" s="45"/>
      <c r="J343" s="45"/>
      <c r="K343" s="45"/>
      <c r="L343" s="45"/>
      <c r="M343" s="45"/>
      <c r="N343" s="45"/>
      <c r="O343" s="45"/>
      <c r="P343" s="45"/>
      <c r="Q343" s="45"/>
      <c r="R343" s="45"/>
      <c r="S343" s="81"/>
    </row>
    <row r="344" spans="1:20" ht="6" hidden="1" customHeight="1" x14ac:dyDescent="0.3">
      <c r="A344" s="9"/>
      <c r="B344" s="11"/>
      <c r="C344" s="11"/>
      <c r="D344" s="11"/>
      <c r="E344" s="11"/>
      <c r="F344" s="11"/>
      <c r="G344" s="11"/>
      <c r="H344" s="11"/>
      <c r="I344" s="11"/>
      <c r="J344" s="11"/>
      <c r="K344" s="11"/>
      <c r="L344" s="11"/>
      <c r="M344" s="11"/>
      <c r="N344" s="11"/>
      <c r="O344" s="11"/>
      <c r="P344" s="11"/>
      <c r="Q344" s="11"/>
      <c r="R344" s="11"/>
      <c r="S344" s="82"/>
    </row>
    <row r="345" spans="1:20" ht="14.1" hidden="1" customHeight="1" x14ac:dyDescent="0.3">
      <c r="A345" s="9"/>
      <c r="B345" s="305" t="s">
        <v>42828</v>
      </c>
      <c r="C345" s="11"/>
      <c r="D345" s="11"/>
      <c r="E345" s="11"/>
      <c r="F345" s="11"/>
      <c r="G345" s="11"/>
      <c r="H345" s="11"/>
      <c r="I345" s="11"/>
      <c r="J345" s="11"/>
      <c r="K345" s="11"/>
      <c r="L345" s="11"/>
      <c r="M345" s="11"/>
      <c r="N345" s="11"/>
      <c r="O345" s="11"/>
      <c r="P345" s="11"/>
      <c r="Q345" s="11"/>
      <c r="R345" s="11"/>
      <c r="S345" s="314" t="s">
        <v>41903</v>
      </c>
      <c r="T345" s="10" t="s">
        <v>42835</v>
      </c>
    </row>
    <row r="346" spans="1:20" ht="6" hidden="1" customHeight="1" x14ac:dyDescent="0.3">
      <c r="A346" s="9"/>
      <c r="B346" s="11"/>
      <c r="C346" s="11"/>
      <c r="D346" s="11"/>
      <c r="E346" s="11"/>
      <c r="F346" s="11"/>
      <c r="G346" s="11"/>
      <c r="H346" s="11"/>
      <c r="I346" s="11"/>
      <c r="J346" s="11"/>
      <c r="K346" s="11"/>
      <c r="L346" s="11"/>
      <c r="M346" s="11"/>
      <c r="N346" s="11"/>
      <c r="O346" s="11"/>
      <c r="P346" s="11"/>
      <c r="Q346" s="11"/>
      <c r="R346" s="11"/>
      <c r="S346" s="82"/>
    </row>
    <row r="347" spans="1:20" ht="14.1" hidden="1" customHeight="1" x14ac:dyDescent="0.3">
      <c r="A347" s="9"/>
      <c r="B347" s="11" t="s">
        <v>42842</v>
      </c>
      <c r="C347" s="11"/>
      <c r="D347" s="11"/>
      <c r="E347" s="352"/>
      <c r="F347" s="352"/>
      <c r="G347" s="352"/>
      <c r="H347" s="352"/>
      <c r="I347" s="11" t="s">
        <v>42246</v>
      </c>
      <c r="K347" s="323" t="str">
        <f>AALcountry</f>
        <v>DE</v>
      </c>
      <c r="L347" s="275" t="str">
        <f>IF(VLOOKUP(K347,tblCountries[],3)=0,"",VLOOKUP(K347,tblCountries[],3))</f>
        <v>+49</v>
      </c>
      <c r="M347" s="351"/>
      <c r="N347" s="351"/>
      <c r="O347" s="11" t="s">
        <v>42852</v>
      </c>
      <c r="P347" s="11"/>
      <c r="Q347" s="352"/>
      <c r="R347" s="352"/>
      <c r="S347" s="82"/>
    </row>
    <row r="348" spans="1:20" ht="6" hidden="1" customHeight="1" x14ac:dyDescent="0.3">
      <c r="A348" s="50"/>
      <c r="B348" s="14"/>
      <c r="C348" s="14"/>
      <c r="D348" s="14"/>
      <c r="E348" s="14"/>
      <c r="F348" s="14"/>
      <c r="G348" s="14"/>
      <c r="H348" s="14"/>
      <c r="I348" s="14"/>
      <c r="J348" s="14"/>
      <c r="K348" s="14"/>
      <c r="L348" s="14"/>
      <c r="M348" s="14"/>
      <c r="N348" s="14"/>
      <c r="O348" s="14"/>
      <c r="P348" s="14"/>
      <c r="Q348" s="14"/>
      <c r="R348" s="14"/>
      <c r="S348" s="90"/>
    </row>
    <row r="349" spans="1:20" ht="6" hidden="1" customHeight="1" x14ac:dyDescent="0.3">
      <c r="A349" s="9"/>
      <c r="B349" s="11"/>
      <c r="C349" s="11"/>
      <c r="D349" s="11"/>
      <c r="E349" s="11"/>
      <c r="F349" s="11"/>
      <c r="G349" s="11"/>
      <c r="H349" s="11"/>
      <c r="I349" s="11"/>
      <c r="J349" s="11"/>
      <c r="K349" s="11"/>
      <c r="L349" s="11"/>
      <c r="M349" s="11"/>
      <c r="N349" s="11"/>
      <c r="O349" s="11"/>
      <c r="P349" s="11"/>
      <c r="Q349" s="11"/>
      <c r="R349" s="11"/>
      <c r="S349" s="82"/>
    </row>
    <row r="350" spans="1:20" hidden="1" x14ac:dyDescent="0.3">
      <c r="A350" s="9"/>
      <c r="B350" s="11" t="s">
        <v>42859</v>
      </c>
      <c r="C350" s="11"/>
      <c r="D350" s="354"/>
      <c r="E350" s="354"/>
      <c r="F350" s="354"/>
      <c r="G350" s="354"/>
      <c r="H350" s="354"/>
      <c r="I350" s="11" t="s">
        <v>42866</v>
      </c>
      <c r="J350" s="11"/>
      <c r="K350" s="11"/>
      <c r="L350" s="11"/>
      <c r="M350" s="355" t="str">
        <f>IF(Formulartypland="INT_FLW","WARE",FormulartypKostenart)</f>
        <v>COST</v>
      </c>
      <c r="N350" s="355"/>
      <c r="O350" s="355"/>
      <c r="P350" s="355"/>
      <c r="Q350" s="355"/>
      <c r="R350" s="355"/>
      <c r="S350" s="83"/>
    </row>
    <row r="351" spans="1:20" ht="6" hidden="1" customHeight="1" x14ac:dyDescent="0.3">
      <c r="A351" s="9"/>
      <c r="B351" s="11"/>
      <c r="C351" s="11"/>
      <c r="D351" s="11"/>
      <c r="E351" s="11"/>
      <c r="F351" s="11"/>
      <c r="G351" s="11"/>
      <c r="I351" s="11"/>
      <c r="J351" s="11"/>
      <c r="K351" s="11"/>
      <c r="L351" s="11"/>
      <c r="M351" s="11"/>
      <c r="N351" s="11"/>
      <c r="O351" s="11"/>
      <c r="P351" s="11"/>
      <c r="Q351" s="11"/>
      <c r="R351" s="11"/>
      <c r="S351" s="82"/>
    </row>
    <row r="352" spans="1:20" hidden="1" x14ac:dyDescent="0.3">
      <c r="A352" s="9"/>
      <c r="B352" s="11" t="s">
        <v>42874</v>
      </c>
      <c r="C352" s="11"/>
      <c r="D352" s="11"/>
      <c r="E352" s="11"/>
      <c r="F352" s="11"/>
      <c r="G352" s="352"/>
      <c r="H352" s="352"/>
      <c r="I352" s="352"/>
      <c r="J352" s="352"/>
      <c r="K352" s="352"/>
      <c r="L352" s="352"/>
      <c r="N352" s="11" t="s">
        <v>42879</v>
      </c>
      <c r="O352" s="11"/>
      <c r="P352" s="11"/>
      <c r="Q352" s="377"/>
      <c r="R352" s="377"/>
      <c r="S352" s="82"/>
    </row>
    <row r="353" spans="1:19" ht="6" hidden="1" customHeight="1" x14ac:dyDescent="0.3">
      <c r="A353" s="9"/>
      <c r="B353" s="11"/>
      <c r="C353" s="11"/>
      <c r="D353" s="11"/>
      <c r="E353" s="11"/>
      <c r="F353" s="11"/>
      <c r="G353" s="11"/>
      <c r="H353" s="11"/>
      <c r="I353" s="11"/>
      <c r="J353" s="11"/>
      <c r="K353" s="11"/>
      <c r="L353" s="11"/>
      <c r="N353" s="11"/>
      <c r="O353" s="11"/>
      <c r="P353" s="11"/>
      <c r="R353" s="11"/>
      <c r="S353" s="82"/>
    </row>
    <row r="354" spans="1:19" hidden="1" x14ac:dyDescent="0.3">
      <c r="A354" s="9"/>
      <c r="B354" s="11" t="s">
        <v>42887</v>
      </c>
      <c r="C354" s="11"/>
      <c r="D354" s="11"/>
      <c r="E354" s="352"/>
      <c r="F354" s="352"/>
      <c r="G354" s="352"/>
      <c r="H354" s="352"/>
      <c r="I354" s="352"/>
      <c r="J354" s="352"/>
      <c r="K354" s="352"/>
      <c r="L354" s="352"/>
      <c r="N354" s="11" t="s">
        <v>42894</v>
      </c>
      <c r="O354" s="11"/>
      <c r="P354" s="11"/>
      <c r="Q354" s="353"/>
      <c r="R354" s="353"/>
      <c r="S354" s="82"/>
    </row>
    <row r="355" spans="1:19" ht="6" hidden="1" customHeight="1" x14ac:dyDescent="0.3">
      <c r="A355" s="46"/>
      <c r="S355" s="86"/>
    </row>
    <row r="356" spans="1:19" hidden="1" x14ac:dyDescent="0.3">
      <c r="A356" s="9"/>
      <c r="B356" s="11" t="s">
        <v>42901</v>
      </c>
      <c r="C356" s="11"/>
      <c r="D356" s="11"/>
      <c r="E356" s="336"/>
      <c r="F356" s="336"/>
      <c r="G356" s="336"/>
      <c r="I356" s="11" t="s">
        <v>42907</v>
      </c>
      <c r="J356" s="11"/>
      <c r="K356" s="11"/>
      <c r="L356" s="11"/>
      <c r="M356" s="336"/>
      <c r="N356" s="336"/>
      <c r="O356" s="336"/>
      <c r="P356" s="336"/>
      <c r="Q356" s="336"/>
      <c r="R356" s="336"/>
      <c r="S356" s="82"/>
    </row>
    <row r="357" spans="1:19" ht="6.75" hidden="1" customHeight="1" x14ac:dyDescent="0.3">
      <c r="A357" s="204"/>
      <c r="B357" s="11"/>
      <c r="C357" s="11"/>
      <c r="D357" s="11"/>
      <c r="S357" s="206"/>
    </row>
    <row r="358" spans="1:19" ht="14.4" hidden="1" thickBot="1" x14ac:dyDescent="0.35">
      <c r="A358" s="210"/>
      <c r="B358" s="75" t="s">
        <v>42914</v>
      </c>
      <c r="C358" s="75"/>
      <c r="D358" s="75"/>
      <c r="E358" s="75"/>
      <c r="F358" s="396"/>
      <c r="G358" s="396"/>
      <c r="H358" s="396"/>
      <c r="I358" s="396"/>
      <c r="J358" s="396"/>
      <c r="K358" s="396"/>
      <c r="L358" s="396"/>
      <c r="M358" s="396"/>
      <c r="N358" s="396"/>
      <c r="O358" s="396"/>
      <c r="P358" s="396"/>
      <c r="Q358" s="396"/>
      <c r="R358" s="396"/>
      <c r="S358" s="211"/>
    </row>
    <row r="359" spans="1:19" ht="7.5" hidden="1" customHeight="1" thickBot="1" x14ac:dyDescent="0.35">
      <c r="A359" s="45"/>
      <c r="B359" s="45"/>
      <c r="C359" s="45"/>
      <c r="D359" s="45"/>
      <c r="E359" s="45"/>
      <c r="F359" s="45"/>
      <c r="G359" s="45"/>
      <c r="H359" s="45"/>
      <c r="I359" s="45"/>
      <c r="J359" s="45"/>
      <c r="K359" s="45"/>
      <c r="L359" s="45"/>
      <c r="M359" s="45"/>
      <c r="N359" s="45"/>
      <c r="O359" s="45"/>
      <c r="P359" s="45"/>
      <c r="Q359" s="45"/>
      <c r="R359" s="45"/>
      <c r="S359" s="81"/>
    </row>
    <row r="360" spans="1:19" ht="3" hidden="1" customHeight="1" x14ac:dyDescent="0.3">
      <c r="A360" s="9"/>
      <c r="B360" s="11" t="s">
        <v>41946</v>
      </c>
      <c r="C360" s="11"/>
      <c r="D360" s="11"/>
      <c r="E360" s="11"/>
      <c r="F360" s="11"/>
      <c r="G360" s="11"/>
      <c r="H360" s="11"/>
      <c r="I360" s="11"/>
      <c r="J360" s="11"/>
      <c r="K360" s="11"/>
      <c r="L360" s="11"/>
      <c r="M360" s="11"/>
      <c r="N360" s="11"/>
      <c r="O360" s="11"/>
      <c r="P360" s="11"/>
      <c r="Q360" s="11"/>
      <c r="R360" s="11"/>
      <c r="S360" s="82"/>
    </row>
    <row r="361" spans="1:19" hidden="1" x14ac:dyDescent="0.3">
      <c r="A361" s="9"/>
      <c r="B361" s="303" t="s">
        <v>42255</v>
      </c>
      <c r="C361" s="11"/>
      <c r="D361" s="11"/>
      <c r="E361" s="11"/>
      <c r="F361" s="11"/>
      <c r="G361" s="11"/>
      <c r="H361" s="11"/>
      <c r="I361" s="11"/>
      <c r="J361" s="11"/>
      <c r="K361" s="11"/>
      <c r="L361" s="11"/>
      <c r="M361" s="11"/>
      <c r="N361" s="11"/>
      <c r="O361" s="11"/>
      <c r="P361" s="11"/>
      <c r="Q361" s="11"/>
      <c r="R361" s="11"/>
      <c r="S361" s="314" t="s">
        <v>41952</v>
      </c>
    </row>
    <row r="362" spans="1:19" ht="6" hidden="1" customHeight="1" x14ac:dyDescent="0.3">
      <c r="A362" s="9"/>
      <c r="B362" s="11"/>
      <c r="C362" s="11"/>
      <c r="D362" s="11"/>
      <c r="E362" s="11"/>
      <c r="F362" s="11"/>
      <c r="G362" s="11"/>
      <c r="H362" s="11"/>
      <c r="I362" s="11"/>
      <c r="J362" s="11"/>
      <c r="K362" s="11"/>
      <c r="L362" s="11"/>
      <c r="M362" s="11"/>
      <c r="N362" s="11"/>
      <c r="O362" s="11"/>
      <c r="P362" s="11"/>
      <c r="Q362" s="11"/>
      <c r="R362" s="11"/>
      <c r="S362" s="82"/>
    </row>
    <row r="363" spans="1:19" hidden="1" x14ac:dyDescent="0.3">
      <c r="A363" s="9"/>
      <c r="B363" s="11" t="s">
        <v>42256</v>
      </c>
      <c r="C363" s="11"/>
      <c r="D363" s="11"/>
      <c r="E363" s="11"/>
      <c r="F363" s="11"/>
      <c r="G363" s="11"/>
      <c r="I363" s="11"/>
      <c r="J363" s="11"/>
      <c r="K363" s="11"/>
      <c r="L363" s="11"/>
      <c r="M363" s="11"/>
      <c r="N363" s="11"/>
      <c r="P363" s="11"/>
      <c r="Q363" s="324"/>
      <c r="R363" s="11"/>
      <c r="S363" s="82"/>
    </row>
    <row r="364" spans="1:19" ht="3" hidden="1" customHeight="1" x14ac:dyDescent="0.3">
      <c r="A364" s="9"/>
      <c r="B364" s="11"/>
      <c r="C364" s="11"/>
      <c r="D364" s="11"/>
      <c r="E364" s="11"/>
      <c r="F364" s="11"/>
      <c r="G364" s="11"/>
      <c r="I364" s="11"/>
      <c r="J364" s="11"/>
      <c r="K364" s="11"/>
      <c r="L364" s="11"/>
      <c r="M364" s="11"/>
      <c r="N364" s="11"/>
      <c r="P364" s="11"/>
      <c r="Q364" s="53"/>
      <c r="R364" s="11"/>
      <c r="S364" s="82"/>
    </row>
    <row r="365" spans="1:19" hidden="1" x14ac:dyDescent="0.3">
      <c r="A365" s="9"/>
      <c r="B365" s="11" t="s">
        <v>41957</v>
      </c>
      <c r="C365" s="11"/>
      <c r="D365" s="11"/>
      <c r="E365" s="11"/>
      <c r="F365" s="11"/>
      <c r="G365" s="11"/>
      <c r="I365" s="11"/>
      <c r="J365" s="11"/>
      <c r="K365" s="11"/>
      <c r="L365" s="11"/>
      <c r="M365" s="11"/>
      <c r="N365" s="11"/>
      <c r="P365" s="11"/>
      <c r="Q365" s="324"/>
      <c r="R365" s="11"/>
      <c r="S365" s="82"/>
    </row>
    <row r="366" spans="1:19" ht="3" hidden="1" customHeight="1" x14ac:dyDescent="0.3">
      <c r="A366" s="9"/>
      <c r="B366" s="11"/>
      <c r="C366" s="11"/>
      <c r="D366" s="11"/>
      <c r="E366" s="11"/>
      <c r="F366" s="11"/>
      <c r="G366" s="11"/>
      <c r="H366" s="11"/>
      <c r="I366" s="11"/>
      <c r="J366" s="11"/>
      <c r="K366" s="11"/>
      <c r="L366" s="11"/>
      <c r="M366" s="11"/>
      <c r="N366" s="11"/>
      <c r="P366" s="11"/>
      <c r="Q366" s="11"/>
      <c r="R366" s="11"/>
      <c r="S366" s="82"/>
    </row>
    <row r="367" spans="1:19" hidden="1" x14ac:dyDescent="0.3">
      <c r="A367" s="9"/>
      <c r="B367" s="11" t="s">
        <v>41960</v>
      </c>
      <c r="C367" s="11"/>
      <c r="D367" s="11"/>
      <c r="E367" s="11"/>
      <c r="F367" s="11"/>
      <c r="G367" s="11"/>
      <c r="H367" s="11"/>
      <c r="I367" s="11"/>
      <c r="J367" s="11"/>
      <c r="K367" s="11"/>
      <c r="L367" s="11"/>
      <c r="N367" s="11"/>
      <c r="P367" s="11"/>
      <c r="Q367" s="324"/>
      <c r="R367" s="11"/>
      <c r="S367" s="82"/>
    </row>
    <row r="368" spans="1:19" ht="6" hidden="1" customHeight="1" x14ac:dyDescent="0.3">
      <c r="A368" s="9"/>
      <c r="B368" s="11"/>
      <c r="C368" s="11"/>
      <c r="D368" s="11"/>
      <c r="E368" s="11"/>
      <c r="F368" s="11"/>
      <c r="G368" s="11"/>
      <c r="H368" s="11"/>
      <c r="I368" s="11"/>
      <c r="J368" s="11"/>
      <c r="K368" s="11"/>
      <c r="L368" s="11"/>
      <c r="M368" s="11"/>
      <c r="N368" s="11"/>
      <c r="O368" s="11"/>
      <c r="P368" s="11"/>
      <c r="Q368" s="11"/>
      <c r="R368" s="11"/>
      <c r="S368" s="82"/>
    </row>
    <row r="369" spans="1:19" hidden="1" x14ac:dyDescent="0.3">
      <c r="A369" s="9"/>
      <c r="B369" s="303" t="s">
        <v>42925</v>
      </c>
      <c r="C369" s="11"/>
      <c r="D369" s="11"/>
      <c r="E369" s="11"/>
      <c r="F369" s="11"/>
      <c r="G369" s="11"/>
      <c r="H369" s="11"/>
      <c r="I369" s="11"/>
      <c r="J369" s="11"/>
      <c r="K369" s="11"/>
      <c r="L369" s="11"/>
      <c r="M369" s="11"/>
      <c r="N369" s="11"/>
      <c r="O369" s="11"/>
      <c r="P369" s="11"/>
      <c r="Q369" s="11"/>
      <c r="R369" s="11"/>
      <c r="S369" s="82"/>
    </row>
    <row r="370" spans="1:19" ht="6" hidden="1" customHeight="1" x14ac:dyDescent="0.3">
      <c r="A370" s="9"/>
      <c r="B370" s="10"/>
      <c r="C370" s="11"/>
      <c r="D370" s="11"/>
      <c r="E370" s="11"/>
      <c r="F370" s="11"/>
      <c r="G370" s="11"/>
      <c r="H370" s="11"/>
      <c r="I370" s="11"/>
      <c r="J370" s="11"/>
      <c r="K370" s="11"/>
      <c r="L370" s="11"/>
      <c r="M370" s="11"/>
      <c r="N370" s="11"/>
      <c r="O370" s="11"/>
      <c r="P370" s="11"/>
      <c r="Q370" s="11"/>
      <c r="R370" s="11"/>
      <c r="S370" s="82"/>
    </row>
    <row r="371" spans="1:19" hidden="1" x14ac:dyDescent="0.3">
      <c r="A371" s="9"/>
      <c r="B371" s="11" t="s">
        <v>42932</v>
      </c>
      <c r="C371" s="11"/>
      <c r="D371" s="11"/>
      <c r="E371" s="11"/>
      <c r="F371" s="11"/>
      <c r="G371" s="322"/>
      <c r="H371" s="42" t="s">
        <v>42259</v>
      </c>
      <c r="I371" s="11"/>
      <c r="J371" s="11"/>
      <c r="K371" s="43" t="s">
        <v>42941</v>
      </c>
      <c r="L371" s="11"/>
      <c r="M371" s="11"/>
      <c r="N371" s="11"/>
      <c r="O371" s="11"/>
      <c r="P371" s="11"/>
      <c r="Q371" s="11"/>
      <c r="R371" s="11"/>
      <c r="S371" s="82"/>
    </row>
    <row r="372" spans="1:19" ht="3" hidden="1" customHeight="1" x14ac:dyDescent="0.3">
      <c r="A372" s="9"/>
      <c r="B372" s="10"/>
      <c r="C372" s="11"/>
      <c r="D372" s="11"/>
      <c r="E372" s="11"/>
      <c r="F372" s="11"/>
      <c r="G372" s="11"/>
      <c r="H372" s="11"/>
      <c r="I372" s="11"/>
      <c r="J372" s="11"/>
      <c r="K372" s="11"/>
      <c r="L372" s="11"/>
      <c r="M372" s="11"/>
      <c r="N372" s="11"/>
      <c r="O372" s="11"/>
      <c r="P372" s="11"/>
      <c r="Q372" s="11"/>
      <c r="R372" s="11"/>
      <c r="S372" s="82"/>
    </row>
    <row r="373" spans="1:19" hidden="1" x14ac:dyDescent="0.3">
      <c r="A373" s="9"/>
      <c r="B373" s="11" t="s">
        <v>42946</v>
      </c>
      <c r="C373" s="11"/>
      <c r="D373" s="11"/>
      <c r="E373" s="11"/>
      <c r="F373" s="11"/>
      <c r="G373" s="352"/>
      <c r="H373" s="352"/>
      <c r="I373" s="352"/>
      <c r="J373" s="352"/>
      <c r="K373" s="11"/>
      <c r="L373" s="11"/>
      <c r="M373" s="11"/>
      <c r="N373" s="11"/>
      <c r="O373" s="11"/>
      <c r="P373" s="11"/>
      <c r="Q373" s="11"/>
      <c r="R373" s="11"/>
      <c r="S373" s="82"/>
    </row>
    <row r="374" spans="1:19" ht="6" hidden="1" customHeight="1" thickBot="1" x14ac:dyDescent="0.35">
      <c r="A374" s="9"/>
      <c r="B374" s="11"/>
      <c r="C374" s="11"/>
      <c r="D374" s="11"/>
      <c r="E374" s="11"/>
      <c r="F374" s="11"/>
      <c r="G374" s="11"/>
      <c r="H374" s="11"/>
      <c r="I374" s="11"/>
      <c r="J374" s="11"/>
      <c r="K374" s="11"/>
      <c r="L374" s="11"/>
      <c r="M374" s="11"/>
      <c r="N374" s="11"/>
      <c r="O374" s="11"/>
      <c r="P374" s="11"/>
      <c r="Q374" s="11"/>
      <c r="R374" s="11"/>
      <c r="S374" s="82"/>
    </row>
    <row r="375" spans="1:19" ht="7.5" hidden="1" customHeight="1" thickBot="1" x14ac:dyDescent="0.35">
      <c r="A375" s="45"/>
      <c r="B375" s="45"/>
      <c r="C375" s="45"/>
      <c r="D375" s="45"/>
      <c r="E375" s="45"/>
      <c r="F375" s="45"/>
      <c r="G375" s="45"/>
      <c r="H375" s="45"/>
      <c r="I375" s="45"/>
      <c r="J375" s="45"/>
      <c r="K375" s="45"/>
      <c r="L375" s="45"/>
      <c r="M375" s="45"/>
      <c r="N375" s="45"/>
      <c r="O375" s="45"/>
      <c r="P375" s="45"/>
      <c r="Q375" s="45"/>
      <c r="R375" s="45"/>
      <c r="S375" s="81"/>
    </row>
    <row r="376" spans="1:19" ht="3" hidden="1" customHeight="1" x14ac:dyDescent="0.3">
      <c r="A376" s="9"/>
      <c r="B376" s="11"/>
      <c r="C376" s="11"/>
      <c r="D376" s="11"/>
      <c r="E376" s="11"/>
      <c r="F376" s="11"/>
      <c r="G376" s="11"/>
      <c r="H376" s="11"/>
      <c r="I376" s="11"/>
      <c r="J376" s="11"/>
      <c r="K376" s="11"/>
      <c r="L376" s="11"/>
      <c r="M376" s="11"/>
      <c r="N376" s="11"/>
      <c r="O376" s="11"/>
      <c r="P376" s="11"/>
      <c r="Q376" s="11"/>
      <c r="R376" s="11"/>
      <c r="S376" s="82"/>
    </row>
    <row r="377" spans="1:19" hidden="1" x14ac:dyDescent="0.3">
      <c r="A377" s="9"/>
      <c r="B377" s="303" t="s">
        <v>42951</v>
      </c>
      <c r="C377" s="11"/>
      <c r="D377" s="11"/>
      <c r="E377" s="11"/>
      <c r="F377" s="11"/>
      <c r="G377" s="11"/>
      <c r="H377" s="11"/>
      <c r="I377" s="11"/>
      <c r="J377" s="11"/>
      <c r="K377" s="11"/>
      <c r="L377" s="11"/>
      <c r="M377" s="11"/>
      <c r="N377" s="11"/>
      <c r="O377" s="11"/>
      <c r="P377" s="11"/>
      <c r="Q377" s="11"/>
      <c r="R377" s="11"/>
      <c r="S377" s="314" t="s">
        <v>41976</v>
      </c>
    </row>
    <row r="378" spans="1:19" ht="6" hidden="1" customHeight="1" x14ac:dyDescent="0.3">
      <c r="A378" s="9"/>
      <c r="B378" s="11"/>
      <c r="C378" s="11"/>
      <c r="D378" s="11"/>
      <c r="E378" s="11"/>
      <c r="F378" s="11"/>
      <c r="G378" s="11"/>
      <c r="H378" s="11"/>
      <c r="I378" s="11"/>
      <c r="J378" s="11"/>
      <c r="K378" s="11"/>
      <c r="L378" s="11"/>
      <c r="M378" s="11"/>
      <c r="N378" s="11"/>
      <c r="O378" s="11"/>
      <c r="P378" s="11"/>
      <c r="Q378" s="11"/>
      <c r="R378" s="11"/>
      <c r="S378" s="82"/>
    </row>
    <row r="379" spans="1:19" hidden="1" x14ac:dyDescent="0.3">
      <c r="A379" s="9"/>
      <c r="B379" s="11" t="s">
        <v>42958</v>
      </c>
      <c r="C379" s="11"/>
      <c r="D379" s="352"/>
      <c r="E379" s="352"/>
      <c r="F379" s="352"/>
      <c r="G379" s="352"/>
      <c r="I379" s="11" t="s">
        <v>42964</v>
      </c>
      <c r="J379" s="11"/>
      <c r="K379" s="344"/>
      <c r="L379" s="344"/>
      <c r="M379" s="344"/>
      <c r="N379" s="11"/>
      <c r="P379" s="11"/>
      <c r="Q379" s="11"/>
      <c r="R379" s="11"/>
      <c r="S379" s="82"/>
    </row>
    <row r="380" spans="1:19" ht="3" hidden="1" customHeight="1" x14ac:dyDescent="0.3">
      <c r="A380" s="9"/>
      <c r="B380" s="11"/>
      <c r="C380" s="11"/>
      <c r="D380" s="11"/>
      <c r="E380" s="11"/>
      <c r="F380" s="11"/>
      <c r="G380" s="11"/>
      <c r="I380" s="11"/>
      <c r="J380" s="11"/>
      <c r="K380" s="11"/>
      <c r="L380" s="11"/>
      <c r="M380" s="11"/>
      <c r="N380" s="11"/>
      <c r="P380" s="11"/>
      <c r="Q380" s="11"/>
      <c r="R380" s="11"/>
      <c r="S380" s="82"/>
    </row>
    <row r="381" spans="1:19" hidden="1" x14ac:dyDescent="0.3">
      <c r="A381" s="9"/>
      <c r="B381" s="11" t="s">
        <v>42971</v>
      </c>
      <c r="C381" s="11"/>
      <c r="D381" s="352"/>
      <c r="E381" s="352"/>
      <c r="F381" s="352"/>
      <c r="G381" s="352"/>
      <c r="I381" s="11" t="s">
        <v>42964</v>
      </c>
      <c r="J381" s="11"/>
      <c r="K381" s="344"/>
      <c r="L381" s="344"/>
      <c r="M381" s="344"/>
      <c r="N381" s="11"/>
      <c r="P381" s="11"/>
      <c r="Q381" s="11"/>
      <c r="R381" s="11"/>
      <c r="S381" s="82"/>
    </row>
    <row r="382" spans="1:19" ht="3" hidden="1" customHeight="1" x14ac:dyDescent="0.3">
      <c r="A382" s="9"/>
      <c r="B382" s="11"/>
      <c r="C382" s="11"/>
      <c r="D382" s="11"/>
      <c r="E382" s="11"/>
      <c r="F382" s="11"/>
      <c r="G382" s="11"/>
      <c r="H382" s="11"/>
      <c r="I382" s="11"/>
      <c r="J382" s="11"/>
      <c r="K382" s="11"/>
      <c r="L382" s="11"/>
      <c r="M382" s="11"/>
      <c r="N382" s="11"/>
      <c r="P382" s="11"/>
      <c r="Q382" s="11"/>
      <c r="R382" s="11"/>
      <c r="S382" s="82"/>
    </row>
    <row r="383" spans="1:19" hidden="1" x14ac:dyDescent="0.3">
      <c r="A383" s="9"/>
      <c r="B383" s="11" t="s">
        <v>42263</v>
      </c>
      <c r="C383" s="11"/>
      <c r="D383" s="11"/>
      <c r="E383" s="11"/>
      <c r="F383" s="352"/>
      <c r="G383" s="352"/>
      <c r="H383" s="352"/>
      <c r="I383" s="352"/>
      <c r="J383" s="11"/>
      <c r="K383" s="344"/>
      <c r="L383" s="344"/>
      <c r="M383" s="344"/>
      <c r="N383" s="38" t="s">
        <v>42979</v>
      </c>
      <c r="P383" s="11"/>
      <c r="Q383" s="11"/>
      <c r="R383" s="11"/>
      <c r="S383" s="82"/>
    </row>
    <row r="384" spans="1:19" ht="6" hidden="1" customHeight="1" thickBot="1" x14ac:dyDescent="0.35">
      <c r="A384" s="9"/>
      <c r="B384" s="11"/>
      <c r="C384" s="11"/>
      <c r="D384" s="11"/>
      <c r="E384" s="11"/>
      <c r="F384" s="11"/>
      <c r="G384" s="11"/>
      <c r="H384" s="11"/>
      <c r="I384" s="11"/>
      <c r="J384" s="11"/>
      <c r="K384" s="11"/>
      <c r="L384" s="11"/>
      <c r="M384" s="11"/>
      <c r="N384" s="11"/>
      <c r="O384" s="11"/>
      <c r="P384" s="11"/>
      <c r="Q384" s="11"/>
      <c r="R384" s="11"/>
      <c r="S384" s="82"/>
    </row>
    <row r="385" spans="1:23" ht="7.5" hidden="1" customHeight="1" thickBot="1" x14ac:dyDescent="0.35">
      <c r="A385" s="45"/>
      <c r="B385" s="45"/>
      <c r="C385" s="45"/>
      <c r="D385" s="45"/>
      <c r="E385" s="45"/>
      <c r="F385" s="45"/>
      <c r="G385" s="45"/>
      <c r="H385" s="45"/>
      <c r="I385" s="45"/>
      <c r="J385" s="45"/>
      <c r="K385" s="45"/>
      <c r="L385" s="45"/>
      <c r="M385" s="45"/>
      <c r="N385" s="45"/>
      <c r="O385" s="45"/>
      <c r="P385" s="45"/>
      <c r="Q385" s="45"/>
      <c r="R385" s="45"/>
      <c r="S385" s="81"/>
    </row>
    <row r="386" spans="1:23" ht="6" hidden="1" customHeight="1" x14ac:dyDescent="0.3">
      <c r="A386" s="46"/>
      <c r="S386" s="86"/>
    </row>
    <row r="387" spans="1:23" hidden="1" x14ac:dyDescent="0.3">
      <c r="A387" s="9"/>
      <c r="B387" s="303" t="s">
        <v>42985</v>
      </c>
      <c r="C387" s="11"/>
      <c r="D387" s="11"/>
      <c r="E387" s="11"/>
      <c r="F387" s="11"/>
      <c r="G387" s="11"/>
      <c r="H387" s="11"/>
      <c r="I387" s="11"/>
      <c r="J387" s="11"/>
      <c r="K387" s="11"/>
      <c r="L387" s="11"/>
      <c r="M387" s="11"/>
      <c r="N387" s="11"/>
      <c r="O387" s="11"/>
      <c r="P387" s="11"/>
      <c r="Q387" s="11"/>
      <c r="R387" s="11"/>
      <c r="S387" s="314" t="s">
        <v>41999</v>
      </c>
    </row>
    <row r="388" spans="1:23" ht="3" hidden="1" customHeight="1" x14ac:dyDescent="0.3">
      <c r="A388" s="9"/>
      <c r="B388" s="11"/>
      <c r="C388" s="11"/>
      <c r="D388" s="11"/>
      <c r="E388" s="11"/>
      <c r="F388" s="11"/>
      <c r="G388" s="11"/>
      <c r="H388" s="11"/>
      <c r="I388" s="11"/>
      <c r="J388" s="11"/>
      <c r="K388" s="11"/>
      <c r="L388" s="11"/>
      <c r="M388" s="11"/>
      <c r="N388" s="11"/>
      <c r="O388" s="11"/>
      <c r="P388" s="11"/>
      <c r="Q388" s="11"/>
      <c r="R388" s="11"/>
      <c r="S388" s="82"/>
    </row>
    <row r="389" spans="1:23" hidden="1" x14ac:dyDescent="0.3">
      <c r="A389" s="9"/>
      <c r="B389" s="35" t="s">
        <v>42992</v>
      </c>
      <c r="C389" s="11"/>
      <c r="D389" s="11"/>
      <c r="E389" s="344"/>
      <c r="F389" s="344"/>
      <c r="G389" s="11" t="s">
        <v>42999</v>
      </c>
      <c r="H389" s="38"/>
      <c r="L389" s="325"/>
      <c r="N389" s="11" t="s">
        <v>42009</v>
      </c>
      <c r="Q389" s="386" t="s">
        <v>42264</v>
      </c>
      <c r="R389" s="386"/>
      <c r="S389" s="86"/>
    </row>
    <row r="390" spans="1:23" ht="7.5" hidden="1" customHeight="1" x14ac:dyDescent="0.3">
      <c r="A390" s="9"/>
      <c r="B390" s="35"/>
      <c r="C390" s="35"/>
      <c r="D390" s="35"/>
      <c r="E390" s="35"/>
      <c r="F390" s="35"/>
      <c r="G390" s="35"/>
      <c r="H390" s="35"/>
      <c r="I390" s="35"/>
      <c r="J390" s="35"/>
      <c r="K390" s="35"/>
      <c r="L390" s="35"/>
      <c r="M390" s="35"/>
      <c r="N390" s="35"/>
      <c r="O390" s="35"/>
      <c r="P390" s="35"/>
      <c r="Q390" s="35"/>
      <c r="R390" s="35"/>
      <c r="S390" s="86"/>
    </row>
    <row r="391" spans="1:23" hidden="1" x14ac:dyDescent="0.3">
      <c r="A391" s="9"/>
      <c r="B391" s="308" t="s">
        <v>43007</v>
      </c>
      <c r="C391" s="35"/>
      <c r="D391" s="35"/>
      <c r="E391" s="35"/>
      <c r="F391" s="35"/>
      <c r="G391" s="35"/>
      <c r="H391" s="35"/>
      <c r="I391" s="35"/>
      <c r="J391" s="35"/>
      <c r="K391" s="35"/>
      <c r="L391" s="35"/>
      <c r="M391" s="35"/>
      <c r="N391" s="35"/>
      <c r="O391" s="35"/>
      <c r="P391" s="35"/>
      <c r="Q391" s="35"/>
      <c r="R391" s="35"/>
      <c r="S391" s="86"/>
    </row>
    <row r="392" spans="1:23" ht="7.5" hidden="1" customHeight="1" x14ac:dyDescent="0.3">
      <c r="A392" s="9"/>
      <c r="B392" s="35"/>
      <c r="C392" s="35"/>
      <c r="D392" s="35"/>
      <c r="E392" s="35"/>
      <c r="F392" s="35"/>
      <c r="G392" s="35"/>
      <c r="H392" s="35"/>
      <c r="I392" s="35"/>
      <c r="J392" s="35"/>
      <c r="K392" s="35"/>
      <c r="L392" s="35"/>
      <c r="M392" s="35"/>
      <c r="N392" s="35"/>
      <c r="O392" s="35"/>
      <c r="P392" s="35"/>
      <c r="Q392" s="35"/>
      <c r="R392" s="35"/>
      <c r="S392" s="86"/>
    </row>
    <row r="393" spans="1:23" hidden="1" x14ac:dyDescent="0.3">
      <c r="A393" s="174" t="s">
        <v>143</v>
      </c>
      <c r="B393" s="325"/>
      <c r="C393" s="175" t="s">
        <v>291</v>
      </c>
      <c r="D393" s="325"/>
      <c r="E393" s="175" t="s">
        <v>292</v>
      </c>
      <c r="F393" s="325"/>
      <c r="G393" s="175" t="s">
        <v>293</v>
      </c>
      <c r="H393" s="356"/>
      <c r="I393" s="356"/>
      <c r="J393" s="175" t="s">
        <v>294</v>
      </c>
      <c r="K393" s="357"/>
      <c r="L393" s="357"/>
      <c r="M393" s="175" t="s">
        <v>296</v>
      </c>
      <c r="N393" s="357"/>
      <c r="O393" s="357"/>
      <c r="P393" s="175" t="s">
        <v>295</v>
      </c>
      <c r="Q393" s="357"/>
      <c r="R393" s="357"/>
      <c r="S393" s="86"/>
      <c r="W393" s="183"/>
    </row>
    <row r="394" spans="1:23" ht="7.5" hidden="1" customHeight="1" x14ac:dyDescent="0.3">
      <c r="A394" s="9"/>
      <c r="B394" s="35"/>
      <c r="C394" s="35"/>
      <c r="D394" s="35"/>
      <c r="E394" s="35"/>
      <c r="F394" s="35"/>
      <c r="G394" s="35"/>
      <c r="H394" s="35"/>
      <c r="I394" s="35"/>
      <c r="J394" s="35"/>
      <c r="K394" s="35"/>
      <c r="L394" s="35"/>
      <c r="M394" s="35"/>
      <c r="N394" s="35"/>
      <c r="O394" s="35"/>
      <c r="P394" s="35"/>
      <c r="Q394" s="35"/>
      <c r="R394" s="35"/>
      <c r="S394" s="86"/>
    </row>
    <row r="395" spans="1:23" hidden="1" x14ac:dyDescent="0.3">
      <c r="A395" s="9"/>
      <c r="B395" s="11" t="s">
        <v>43012</v>
      </c>
      <c r="C395" s="344" t="s">
        <v>34476</v>
      </c>
      <c r="D395" s="344"/>
      <c r="E395" s="344"/>
      <c r="F395" s="344"/>
      <c r="G395" s="344"/>
      <c r="H395" s="35"/>
      <c r="I395" s="35"/>
      <c r="J395" s="35"/>
      <c r="K395" s="35"/>
      <c r="L395" s="35"/>
      <c r="M395" s="35"/>
      <c r="N395" s="35"/>
      <c r="O395" s="35"/>
      <c r="P395" s="35"/>
      <c r="Q395" s="35"/>
      <c r="R395" s="35"/>
      <c r="S395" s="86"/>
    </row>
    <row r="396" spans="1:23" ht="6" hidden="1" customHeight="1" x14ac:dyDescent="0.3">
      <c r="A396" s="9"/>
      <c r="B396" s="11"/>
      <c r="C396" s="11"/>
      <c r="D396" s="11"/>
      <c r="E396" s="11"/>
      <c r="F396" s="11"/>
      <c r="G396" s="11"/>
      <c r="I396" s="11"/>
      <c r="J396" s="35"/>
      <c r="K396" s="35"/>
      <c r="L396" s="35"/>
      <c r="M396" s="35"/>
      <c r="N396" s="35"/>
      <c r="O396" s="35"/>
      <c r="P396" s="35"/>
      <c r="Q396" s="35"/>
      <c r="R396" s="35"/>
      <c r="S396" s="86"/>
    </row>
    <row r="397" spans="1:23" hidden="1" x14ac:dyDescent="0.3">
      <c r="A397" s="9"/>
      <c r="B397" s="35" t="s">
        <v>45898</v>
      </c>
      <c r="C397" s="360" t="s">
        <v>45895</v>
      </c>
      <c r="D397" s="360"/>
      <c r="E397" s="361"/>
      <c r="F397" s="361"/>
      <c r="G397" s="361"/>
      <c r="H397" s="35"/>
      <c r="I397" s="35"/>
      <c r="J397" s="35"/>
      <c r="K397" s="35"/>
      <c r="L397" s="35"/>
      <c r="M397" s="35"/>
      <c r="N397" s="35"/>
      <c r="O397" s="35"/>
      <c r="P397" s="35"/>
      <c r="Q397" s="35"/>
      <c r="R397" s="35"/>
      <c r="S397" s="86"/>
    </row>
    <row r="398" spans="1:23" ht="6" hidden="1" customHeight="1" x14ac:dyDescent="0.3">
      <c r="A398" s="49"/>
      <c r="B398" s="13"/>
      <c r="C398" s="13"/>
      <c r="D398" s="13"/>
      <c r="E398" s="13"/>
      <c r="F398" s="13"/>
      <c r="G398" s="13"/>
      <c r="H398" s="14"/>
      <c r="I398" s="13"/>
      <c r="J398" s="13"/>
      <c r="K398" s="13"/>
      <c r="L398" s="13"/>
      <c r="M398" s="13"/>
      <c r="N398" s="13"/>
      <c r="O398" s="14"/>
      <c r="P398" s="13"/>
      <c r="Q398" s="13"/>
      <c r="R398" s="13"/>
      <c r="S398" s="89"/>
    </row>
    <row r="399" spans="1:23" ht="6" hidden="1" customHeight="1" x14ac:dyDescent="0.3">
      <c r="A399" s="9"/>
      <c r="B399" s="11"/>
      <c r="C399" s="11"/>
      <c r="D399" s="11"/>
      <c r="E399" s="11"/>
      <c r="F399" s="11"/>
      <c r="G399" s="11"/>
      <c r="I399" s="11"/>
      <c r="J399" s="11"/>
      <c r="K399" s="11"/>
      <c r="L399" s="11"/>
      <c r="M399" s="11"/>
      <c r="N399" s="11"/>
      <c r="P399" s="11"/>
      <c r="Q399" s="11"/>
      <c r="R399" s="11"/>
      <c r="S399" s="82"/>
    </row>
    <row r="400" spans="1:23" hidden="1" x14ac:dyDescent="0.3">
      <c r="A400" s="9"/>
      <c r="B400" s="11" t="s">
        <v>43017</v>
      </c>
      <c r="C400" s="11"/>
      <c r="D400" s="11"/>
      <c r="E400" s="11"/>
      <c r="F400" s="383"/>
      <c r="G400" s="383"/>
      <c r="H400" s="383"/>
      <c r="I400" s="383"/>
      <c r="J400" s="11"/>
      <c r="K400" s="11"/>
      <c r="L400" s="11" t="s">
        <v>43023</v>
      </c>
      <c r="M400" s="11"/>
      <c r="N400" s="11"/>
      <c r="P400" s="383"/>
      <c r="Q400" s="383"/>
      <c r="R400" s="383"/>
      <c r="S400" s="82"/>
    </row>
    <row r="401" spans="1:19" ht="3" hidden="1" customHeight="1" x14ac:dyDescent="0.3">
      <c r="A401" s="9"/>
      <c r="B401" s="11"/>
      <c r="C401" s="11"/>
      <c r="D401" s="11"/>
      <c r="E401" s="11"/>
      <c r="F401" s="11"/>
      <c r="G401" s="11"/>
      <c r="I401" s="11"/>
      <c r="J401" s="11"/>
      <c r="K401" s="11"/>
      <c r="L401" s="11"/>
      <c r="M401" s="11"/>
      <c r="N401" s="11"/>
      <c r="P401" s="11"/>
      <c r="Q401" s="11"/>
      <c r="R401" s="11"/>
      <c r="S401" s="82"/>
    </row>
    <row r="402" spans="1:19" hidden="1" x14ac:dyDescent="0.3">
      <c r="A402" s="9"/>
      <c r="B402" s="11" t="s">
        <v>43030</v>
      </c>
      <c r="D402" s="11"/>
      <c r="F402" s="344"/>
      <c r="G402" s="344"/>
      <c r="H402" s="344"/>
      <c r="I402" s="344"/>
      <c r="J402" s="11"/>
      <c r="K402" s="11"/>
      <c r="L402" s="11" t="s">
        <v>43037</v>
      </c>
      <c r="M402" s="11"/>
      <c r="N402" s="11"/>
      <c r="O402" s="11"/>
      <c r="P402" s="344"/>
      <c r="Q402" s="344"/>
      <c r="R402" s="344"/>
      <c r="S402" s="82"/>
    </row>
    <row r="403" spans="1:19" ht="3" hidden="1" customHeight="1" x14ac:dyDescent="0.3">
      <c r="A403" s="9"/>
      <c r="B403" s="11"/>
      <c r="C403" s="11"/>
      <c r="D403" s="11"/>
      <c r="E403" s="11"/>
      <c r="F403" s="11"/>
      <c r="G403" s="11"/>
      <c r="H403" s="11"/>
      <c r="I403" s="11"/>
      <c r="J403" s="11"/>
      <c r="K403" s="11"/>
      <c r="L403" s="11"/>
      <c r="M403" s="11"/>
      <c r="N403" s="11"/>
      <c r="O403" s="11"/>
      <c r="P403" s="11"/>
      <c r="Q403" s="11"/>
      <c r="R403" s="11"/>
      <c r="S403" s="82"/>
    </row>
    <row r="404" spans="1:19" ht="14.25" hidden="1" customHeight="1" x14ac:dyDescent="0.3">
      <c r="A404" s="9"/>
      <c r="B404" s="75" t="s">
        <v>43044</v>
      </c>
      <c r="C404" s="75"/>
      <c r="D404" s="11"/>
      <c r="E404" s="11"/>
      <c r="F404" s="344"/>
      <c r="G404" s="344"/>
      <c r="H404" s="344"/>
      <c r="I404" s="344"/>
      <c r="J404" s="11"/>
      <c r="K404" s="11"/>
      <c r="L404" s="75" t="s">
        <v>43047</v>
      </c>
      <c r="M404" s="75"/>
      <c r="N404" s="75"/>
      <c r="O404" s="75"/>
      <c r="P404" s="397"/>
      <c r="Q404" s="397"/>
      <c r="R404" s="397"/>
      <c r="S404" s="206"/>
    </row>
    <row r="405" spans="1:19" ht="3" hidden="1" customHeight="1" x14ac:dyDescent="0.3">
      <c r="A405" s="9"/>
      <c r="B405" s="11"/>
      <c r="C405" s="11"/>
      <c r="D405" s="11"/>
      <c r="E405" s="11"/>
      <c r="F405" s="11"/>
      <c r="G405" s="11"/>
      <c r="H405" s="11"/>
      <c r="I405" s="11"/>
      <c r="J405" s="11"/>
      <c r="K405" s="11"/>
      <c r="L405" s="11"/>
      <c r="M405" s="11"/>
      <c r="N405" s="11"/>
      <c r="O405" s="11"/>
      <c r="P405" s="11"/>
      <c r="Q405" s="11"/>
      <c r="R405" s="11"/>
      <c r="S405" s="206"/>
    </row>
    <row r="406" spans="1:19" hidden="1" x14ac:dyDescent="0.3">
      <c r="A406" s="9"/>
      <c r="B406" s="11" t="s">
        <v>43049</v>
      </c>
      <c r="D406" s="11"/>
      <c r="F406" s="344"/>
      <c r="G406" s="344"/>
      <c r="H406" s="344"/>
      <c r="I406" s="344"/>
      <c r="K406" s="11"/>
      <c r="L406" s="11" t="s">
        <v>103</v>
      </c>
      <c r="P406" s="344" t="s">
        <v>34476</v>
      </c>
      <c r="Q406" s="344"/>
      <c r="R406" s="344"/>
      <c r="S406" s="91"/>
    </row>
    <row r="407" spans="1:19" ht="3" hidden="1" customHeight="1" x14ac:dyDescent="0.3">
      <c r="A407" s="9"/>
      <c r="B407" s="11"/>
      <c r="C407" s="11"/>
      <c r="D407" s="11"/>
      <c r="E407" s="11"/>
      <c r="F407" s="11"/>
      <c r="G407" s="11"/>
      <c r="H407" s="11"/>
      <c r="I407" s="11"/>
      <c r="J407" s="11"/>
      <c r="K407" s="11"/>
      <c r="L407" s="11"/>
      <c r="N407" s="11"/>
      <c r="P407" s="11"/>
      <c r="Q407" s="11"/>
      <c r="R407" s="11"/>
      <c r="S407" s="82"/>
    </row>
    <row r="408" spans="1:19" ht="12.75" hidden="1" customHeight="1" x14ac:dyDescent="0.3">
      <c r="A408" s="9"/>
      <c r="B408" s="11" t="s">
        <v>43062</v>
      </c>
      <c r="D408" s="11"/>
      <c r="F408" s="385" t="s">
        <v>34476</v>
      </c>
      <c r="G408" s="385"/>
      <c r="H408" s="385"/>
      <c r="I408" s="385"/>
      <c r="J408" s="11"/>
      <c r="K408" s="11"/>
      <c r="L408" s="11" t="s">
        <v>42274</v>
      </c>
      <c r="P408" s="384" t="s">
        <v>34476</v>
      </c>
      <c r="Q408" s="384"/>
      <c r="R408" s="384"/>
      <c r="S408" s="82"/>
    </row>
    <row r="409" spans="1:19" ht="3" hidden="1" customHeight="1" x14ac:dyDescent="0.3">
      <c r="A409" s="9"/>
      <c r="B409" s="11"/>
      <c r="C409" s="11"/>
      <c r="D409" s="11"/>
      <c r="E409" s="11"/>
      <c r="F409" s="11"/>
      <c r="G409" s="11"/>
      <c r="H409" s="11"/>
      <c r="I409" s="11"/>
      <c r="J409" s="11"/>
      <c r="K409" s="11"/>
      <c r="L409" s="11"/>
      <c r="N409" s="11"/>
      <c r="P409" s="11"/>
      <c r="Q409" s="11"/>
      <c r="R409" s="11"/>
      <c r="S409" s="82"/>
    </row>
    <row r="410" spans="1:19" hidden="1" x14ac:dyDescent="0.3">
      <c r="A410" s="9"/>
      <c r="B410" s="11" t="s">
        <v>43069</v>
      </c>
      <c r="C410" s="11"/>
      <c r="D410" s="11"/>
      <c r="E410" s="11"/>
      <c r="F410" s="324"/>
      <c r="G410" s="11"/>
      <c r="H410" s="11"/>
      <c r="I410" s="11"/>
      <c r="J410" s="11"/>
      <c r="K410" s="11"/>
      <c r="L410" s="11" t="s">
        <v>43076</v>
      </c>
      <c r="M410" s="11"/>
      <c r="N410" s="11"/>
      <c r="O410" s="11"/>
      <c r="P410" s="387"/>
      <c r="Q410" s="387"/>
      <c r="R410" s="387"/>
      <c r="S410" s="82"/>
    </row>
    <row r="411" spans="1:19" ht="3" hidden="1" customHeight="1" x14ac:dyDescent="0.3">
      <c r="A411" s="9"/>
      <c r="B411" s="10"/>
      <c r="C411" s="11"/>
      <c r="D411" s="11"/>
      <c r="E411" s="11"/>
      <c r="F411" s="11"/>
      <c r="G411" s="11"/>
      <c r="H411" s="11"/>
      <c r="I411" s="11"/>
      <c r="J411" s="11"/>
      <c r="K411" s="11"/>
      <c r="L411" s="11"/>
      <c r="M411" s="11"/>
      <c r="N411" s="11"/>
      <c r="O411" s="11"/>
      <c r="P411" s="11"/>
      <c r="Q411" s="11"/>
      <c r="R411" s="11"/>
      <c r="S411" s="82"/>
    </row>
    <row r="412" spans="1:19" ht="14.1" hidden="1" customHeight="1" x14ac:dyDescent="0.3">
      <c r="A412" s="9"/>
      <c r="B412" s="11" t="s">
        <v>43083</v>
      </c>
      <c r="C412" s="11"/>
      <c r="D412" s="11"/>
      <c r="E412" s="11"/>
      <c r="F412" s="11"/>
      <c r="G412" s="11"/>
      <c r="H412" s="11"/>
      <c r="I412" s="352"/>
      <c r="J412" s="352"/>
      <c r="K412" s="352"/>
      <c r="L412" s="352"/>
      <c r="M412" s="352"/>
      <c r="N412" s="352"/>
      <c r="O412" s="352"/>
      <c r="P412" s="352"/>
      <c r="Q412" s="352"/>
      <c r="R412" s="352"/>
      <c r="S412" s="82"/>
    </row>
    <row r="413" spans="1:19" ht="3" hidden="1" customHeight="1" x14ac:dyDescent="0.3">
      <c r="A413" s="9"/>
      <c r="B413" s="10"/>
      <c r="C413" s="11"/>
      <c r="D413" s="11"/>
      <c r="E413" s="11"/>
      <c r="F413" s="11"/>
      <c r="G413" s="11"/>
      <c r="H413" s="11"/>
      <c r="I413" s="11"/>
      <c r="J413" s="11"/>
      <c r="K413" s="11"/>
      <c r="L413" s="11"/>
      <c r="M413" s="11"/>
      <c r="N413" s="11"/>
      <c r="O413" s="11"/>
      <c r="P413" s="11"/>
      <c r="Q413" s="11"/>
      <c r="R413" s="11"/>
      <c r="S413" s="82"/>
    </row>
    <row r="414" spans="1:19" ht="12.75" hidden="1" customHeight="1" x14ac:dyDescent="0.3">
      <c r="A414" s="9"/>
      <c r="B414" s="11" t="s">
        <v>43090</v>
      </c>
      <c r="C414" s="11"/>
      <c r="D414" s="11"/>
      <c r="E414" s="325"/>
      <c r="G414" s="11" t="s">
        <v>43097</v>
      </c>
      <c r="H414" s="38"/>
      <c r="I414" s="11"/>
      <c r="J414" s="325"/>
      <c r="K414" s="11"/>
      <c r="L414" s="11"/>
      <c r="M414" s="11" t="s">
        <v>162</v>
      </c>
      <c r="N414" s="11"/>
      <c r="O414" s="11"/>
      <c r="P414" s="325"/>
      <c r="Q414" s="11"/>
      <c r="R414" s="11"/>
      <c r="S414" s="82"/>
    </row>
    <row r="415" spans="1:19" ht="3.75" hidden="1" customHeight="1" x14ac:dyDescent="0.3">
      <c r="A415" s="9"/>
      <c r="B415" s="10"/>
      <c r="C415" s="11"/>
      <c r="D415" s="11"/>
      <c r="E415" s="11"/>
      <c r="F415" s="11"/>
      <c r="G415" s="11"/>
      <c r="H415" s="11"/>
      <c r="I415" s="11"/>
      <c r="J415" s="11"/>
      <c r="K415" s="11"/>
      <c r="L415" s="11"/>
      <c r="M415" s="11"/>
      <c r="N415" s="11"/>
      <c r="O415" s="11"/>
      <c r="P415" s="11"/>
      <c r="Q415" s="11"/>
      <c r="R415" s="11"/>
      <c r="S415" s="82"/>
    </row>
    <row r="416" spans="1:19" ht="12.75" hidden="1" customHeight="1" x14ac:dyDescent="0.3">
      <c r="B416" s="11" t="s">
        <v>43110</v>
      </c>
      <c r="C416" s="11"/>
      <c r="D416" s="11"/>
      <c r="E416" s="11"/>
      <c r="F416" s="344"/>
      <c r="G416" s="344"/>
      <c r="H416" s="344"/>
      <c r="I416" s="344"/>
      <c r="J416" s="11"/>
      <c r="K416" s="11"/>
      <c r="L416" s="11" t="s">
        <v>43116</v>
      </c>
      <c r="M416" s="11"/>
      <c r="N416" s="11"/>
      <c r="O416" s="11"/>
      <c r="P416" s="344"/>
      <c r="Q416" s="344"/>
      <c r="R416" s="344"/>
      <c r="S416" s="82"/>
    </row>
    <row r="417" spans="1:19" ht="3.75" hidden="1" customHeight="1" x14ac:dyDescent="0.3">
      <c r="A417" s="9"/>
      <c r="B417" s="10"/>
      <c r="C417" s="11"/>
      <c r="D417" s="11"/>
      <c r="E417" s="11"/>
      <c r="F417" s="11"/>
      <c r="G417" s="11"/>
      <c r="H417" s="11"/>
      <c r="I417" s="11"/>
      <c r="J417" s="11"/>
      <c r="K417" s="11"/>
      <c r="L417" s="11"/>
      <c r="M417" s="11"/>
      <c r="N417" s="11"/>
      <c r="O417" s="11"/>
      <c r="P417" s="11"/>
      <c r="Q417" s="11"/>
      <c r="R417" s="11"/>
      <c r="S417" s="82"/>
    </row>
    <row r="418" spans="1:19" ht="14.1" hidden="1" customHeight="1" x14ac:dyDescent="0.3">
      <c r="A418" s="9"/>
      <c r="B418" s="11" t="s">
        <v>43123</v>
      </c>
      <c r="C418" s="11"/>
      <c r="D418" s="11"/>
      <c r="E418" s="11"/>
      <c r="F418" s="11"/>
      <c r="G418" s="11"/>
      <c r="H418" s="11"/>
      <c r="I418" s="352"/>
      <c r="J418" s="352"/>
      <c r="K418" s="352"/>
      <c r="L418" s="352"/>
      <c r="M418" s="352"/>
      <c r="N418" s="352"/>
      <c r="O418" s="352"/>
      <c r="P418" s="352"/>
      <c r="Q418" s="352"/>
      <c r="R418" s="352"/>
      <c r="S418" s="82"/>
    </row>
    <row r="419" spans="1:19" ht="3" hidden="1" customHeight="1" x14ac:dyDescent="0.3">
      <c r="A419" s="9"/>
      <c r="B419" s="10"/>
      <c r="C419" s="11"/>
      <c r="D419" s="11"/>
      <c r="E419" s="11"/>
      <c r="F419" s="11"/>
      <c r="G419" s="11"/>
      <c r="H419" s="11"/>
      <c r="I419" s="11"/>
      <c r="J419" s="11"/>
      <c r="K419" s="11"/>
      <c r="L419" s="11"/>
      <c r="M419" s="11"/>
      <c r="N419" s="11"/>
      <c r="O419" s="11"/>
      <c r="P419" s="11"/>
      <c r="Q419" s="11"/>
      <c r="R419" s="11"/>
      <c r="S419" s="82"/>
    </row>
    <row r="420" spans="1:19" hidden="1" x14ac:dyDescent="0.3">
      <c r="A420" s="9"/>
      <c r="B420" s="75" t="s">
        <v>197</v>
      </c>
      <c r="C420" s="182"/>
      <c r="D420" s="387"/>
      <c r="E420" s="387"/>
      <c r="F420" s="387"/>
      <c r="G420" s="182" t="s">
        <v>42433</v>
      </c>
      <c r="H420" s="182"/>
      <c r="I420" s="326"/>
      <c r="J420" s="182"/>
      <c r="K420" s="11"/>
      <c r="L420" s="11" t="s">
        <v>43131</v>
      </c>
      <c r="N420" s="11"/>
      <c r="Q420" s="344"/>
      <c r="R420" s="344"/>
      <c r="S420" s="82"/>
    </row>
    <row r="421" spans="1:19" ht="3" hidden="1" customHeight="1" x14ac:dyDescent="0.3">
      <c r="A421" s="49"/>
      <c r="B421" s="19"/>
      <c r="C421" s="13"/>
      <c r="D421" s="13"/>
      <c r="E421" s="13"/>
      <c r="F421" s="13"/>
      <c r="G421" s="13"/>
      <c r="H421" s="13"/>
      <c r="I421" s="13"/>
      <c r="J421" s="13"/>
      <c r="K421" s="13"/>
      <c r="L421" s="13"/>
      <c r="M421" s="13"/>
      <c r="N421" s="13"/>
      <c r="O421" s="13"/>
      <c r="P421" s="13"/>
      <c r="Q421" s="13"/>
      <c r="R421" s="13"/>
      <c r="S421" s="89"/>
    </row>
    <row r="422" spans="1:19" ht="3" hidden="1" customHeight="1" x14ac:dyDescent="0.3">
      <c r="A422" s="9"/>
      <c r="B422" s="11"/>
      <c r="C422" s="11"/>
      <c r="D422" s="11"/>
      <c r="E422" s="11"/>
      <c r="F422" s="11"/>
      <c r="G422" s="11"/>
      <c r="H422" s="11"/>
      <c r="I422" s="11"/>
      <c r="J422" s="11"/>
      <c r="K422" s="11"/>
      <c r="L422" s="11"/>
      <c r="M422" s="11"/>
      <c r="N422" s="11"/>
      <c r="O422" s="11"/>
      <c r="P422" s="11"/>
      <c r="Q422" s="11"/>
      <c r="R422" s="11"/>
      <c r="S422" s="82"/>
    </row>
    <row r="423" spans="1:19" x14ac:dyDescent="0.3">
      <c r="A423" s="9"/>
      <c r="B423" s="305" t="s">
        <v>43138</v>
      </c>
      <c r="C423" s="11"/>
      <c r="D423" s="11"/>
      <c r="E423" s="11"/>
      <c r="F423" s="11"/>
      <c r="G423" s="11"/>
      <c r="H423" s="11"/>
      <c r="I423" s="11"/>
      <c r="J423" s="11"/>
      <c r="K423" s="11"/>
      <c r="L423" s="11"/>
      <c r="M423" s="11"/>
      <c r="N423" s="11"/>
      <c r="O423" s="11"/>
      <c r="P423" s="11"/>
      <c r="Q423" s="11"/>
      <c r="R423" s="11"/>
      <c r="S423" s="82"/>
    </row>
    <row r="424" spans="1:19" ht="3" customHeight="1" x14ac:dyDescent="0.3">
      <c r="A424" s="9"/>
      <c r="B424" s="11"/>
      <c r="C424" s="11"/>
      <c r="D424" s="11"/>
      <c r="E424" s="11"/>
      <c r="F424" s="11"/>
      <c r="G424" s="11"/>
      <c r="H424" s="11"/>
      <c r="I424" s="11"/>
      <c r="J424" s="11"/>
      <c r="K424" s="11"/>
      <c r="L424" s="11"/>
      <c r="M424" s="11"/>
      <c r="N424" s="11"/>
      <c r="O424" s="11"/>
      <c r="P424" s="11"/>
      <c r="Q424" s="11"/>
      <c r="R424" s="11"/>
      <c r="S424" s="82"/>
    </row>
    <row r="425" spans="1:19" x14ac:dyDescent="0.3">
      <c r="A425" s="9"/>
      <c r="B425" s="11" t="s">
        <v>43145</v>
      </c>
      <c r="C425" s="332"/>
      <c r="D425" s="332"/>
      <c r="E425" s="44" t="s">
        <v>42283</v>
      </c>
      <c r="F425" s="299"/>
      <c r="G425" s="11" t="s">
        <v>34366</v>
      </c>
      <c r="H425" s="11"/>
      <c r="L425" s="11" t="s">
        <v>43163</v>
      </c>
      <c r="M425" s="11"/>
      <c r="N425" s="11"/>
      <c r="O425" s="332"/>
      <c r="P425" s="332"/>
      <c r="R425" s="11"/>
      <c r="S425" s="82"/>
    </row>
    <row r="426" spans="1:19" ht="6" hidden="1" customHeight="1" x14ac:dyDescent="0.3">
      <c r="A426" s="49"/>
      <c r="B426" s="13"/>
      <c r="C426" s="13"/>
      <c r="D426" s="13"/>
      <c r="E426" s="13"/>
      <c r="F426" s="13"/>
      <c r="G426" s="13"/>
      <c r="H426" s="13"/>
      <c r="I426" s="13"/>
      <c r="J426" s="13"/>
      <c r="K426" s="13"/>
      <c r="L426" s="13"/>
      <c r="M426" s="13"/>
      <c r="N426" s="13"/>
      <c r="O426" s="13"/>
      <c r="P426" s="13"/>
      <c r="Q426" s="13"/>
      <c r="R426" s="13"/>
      <c r="S426" s="89"/>
    </row>
    <row r="427" spans="1:19" ht="6" hidden="1" customHeight="1" x14ac:dyDescent="0.3">
      <c r="A427" s="9"/>
      <c r="G427" s="11"/>
      <c r="H427" s="11"/>
      <c r="I427" s="11"/>
      <c r="J427" s="11"/>
      <c r="K427" s="11"/>
      <c r="L427" s="11"/>
      <c r="M427" s="11"/>
      <c r="N427" s="11"/>
      <c r="O427" s="11"/>
      <c r="P427" s="11"/>
      <c r="Q427" s="11"/>
      <c r="R427" s="11"/>
      <c r="S427" s="82"/>
    </row>
    <row r="428" spans="1:19" hidden="1" x14ac:dyDescent="0.3">
      <c r="A428" s="9"/>
      <c r="B428" s="305" t="s">
        <v>43170</v>
      </c>
      <c r="C428" s="11"/>
      <c r="D428" s="11"/>
      <c r="E428" s="11"/>
      <c r="F428" s="11"/>
      <c r="G428" s="11"/>
      <c r="H428" s="11"/>
      <c r="I428" s="11"/>
      <c r="J428" s="11"/>
      <c r="K428" s="11"/>
      <c r="L428" s="11"/>
      <c r="M428" s="11"/>
      <c r="N428" s="11"/>
      <c r="O428" s="11"/>
      <c r="P428" s="11"/>
      <c r="Q428" s="11"/>
      <c r="R428" s="11"/>
      <c r="S428" s="82"/>
    </row>
    <row r="429" spans="1:19" ht="3" hidden="1" customHeight="1" x14ac:dyDescent="0.3">
      <c r="A429" s="9"/>
      <c r="B429" s="40"/>
      <c r="C429" s="11"/>
      <c r="D429" s="11"/>
      <c r="E429" s="11"/>
      <c r="F429" s="11"/>
      <c r="G429" s="11"/>
      <c r="H429" s="11"/>
      <c r="I429" s="11"/>
      <c r="J429" s="11"/>
      <c r="K429" s="11"/>
      <c r="L429" s="11"/>
      <c r="M429" s="11"/>
      <c r="N429" s="11"/>
      <c r="O429" s="11"/>
      <c r="P429" s="11"/>
      <c r="Q429" s="11"/>
      <c r="R429" s="11"/>
      <c r="S429" s="82"/>
    </row>
    <row r="430" spans="1:19" hidden="1" x14ac:dyDescent="0.3">
      <c r="A430" s="9"/>
      <c r="B430" s="11" t="s">
        <v>43175</v>
      </c>
      <c r="C430" s="11"/>
      <c r="D430" s="11"/>
      <c r="E430" s="11"/>
      <c r="F430" s="352"/>
      <c r="G430" s="352"/>
      <c r="H430" s="352"/>
      <c r="I430" s="352"/>
      <c r="J430" s="352"/>
      <c r="K430" s="352"/>
      <c r="L430" s="352"/>
      <c r="M430" s="11"/>
      <c r="N430" s="11"/>
      <c r="O430" s="11"/>
      <c r="P430" s="11"/>
      <c r="Q430" s="11"/>
      <c r="R430" s="11"/>
      <c r="S430" s="82"/>
    </row>
    <row r="431" spans="1:19" ht="3" hidden="1" customHeight="1" x14ac:dyDescent="0.3">
      <c r="A431" s="9"/>
      <c r="B431" s="11"/>
      <c r="C431" s="11"/>
      <c r="D431" s="11"/>
      <c r="E431" s="11"/>
      <c r="F431" s="11"/>
      <c r="G431" s="11"/>
      <c r="H431" s="11"/>
      <c r="I431" s="11"/>
      <c r="J431" s="11"/>
      <c r="K431" s="11"/>
      <c r="L431" s="11"/>
      <c r="M431" s="11"/>
      <c r="N431" s="11"/>
      <c r="O431" s="11"/>
      <c r="P431" s="11"/>
      <c r="Q431" s="11"/>
      <c r="R431" s="11"/>
      <c r="S431" s="82"/>
    </row>
    <row r="432" spans="1:19" hidden="1" x14ac:dyDescent="0.3">
      <c r="A432" s="9"/>
      <c r="B432" s="11" t="s">
        <v>43180</v>
      </c>
      <c r="C432" s="11"/>
      <c r="D432" s="11"/>
      <c r="E432" s="11"/>
      <c r="F432" s="11"/>
      <c r="G432" s="11"/>
      <c r="H432" s="11"/>
      <c r="I432" s="11"/>
      <c r="K432" s="11"/>
      <c r="L432" s="325"/>
      <c r="M432" s="11"/>
      <c r="N432" s="11"/>
      <c r="O432" s="11"/>
      <c r="P432" s="11"/>
      <c r="Q432" s="11"/>
      <c r="R432" s="11"/>
      <c r="S432" s="82"/>
    </row>
    <row r="433" spans="1:19" ht="3" hidden="1" customHeight="1" x14ac:dyDescent="0.3">
      <c r="A433" s="9"/>
      <c r="B433" s="11"/>
      <c r="C433" s="11"/>
      <c r="D433" s="11"/>
      <c r="E433" s="11"/>
      <c r="F433" s="11"/>
      <c r="G433" s="11"/>
      <c r="H433" s="11"/>
      <c r="I433" s="11"/>
      <c r="J433" s="11"/>
      <c r="K433" s="11"/>
      <c r="L433" s="11"/>
      <c r="M433" s="11"/>
      <c r="N433" s="11"/>
      <c r="O433" s="11"/>
      <c r="P433" s="11"/>
      <c r="Q433" s="11"/>
      <c r="R433" s="11"/>
      <c r="S433" s="82"/>
    </row>
    <row r="434" spans="1:19" hidden="1" x14ac:dyDescent="0.3">
      <c r="A434" s="9"/>
      <c r="B434" s="11" t="s">
        <v>43186</v>
      </c>
      <c r="C434" s="11"/>
      <c r="D434" s="11"/>
      <c r="E434" s="11"/>
      <c r="F434" s="11"/>
      <c r="G434" s="11"/>
      <c r="H434" s="11"/>
      <c r="I434" s="11"/>
      <c r="J434" s="11"/>
      <c r="K434" s="11"/>
      <c r="L434" s="325"/>
      <c r="N434" s="11"/>
      <c r="O434" s="11"/>
      <c r="P434" s="11"/>
      <c r="Q434" s="11"/>
      <c r="R434" s="11"/>
      <c r="S434" s="82"/>
    </row>
    <row r="435" spans="1:19" ht="3" hidden="1" customHeight="1" x14ac:dyDescent="0.3">
      <c r="A435" s="9"/>
      <c r="B435" s="11"/>
      <c r="C435" s="11"/>
      <c r="D435" s="11"/>
      <c r="E435" s="11"/>
      <c r="F435" s="11"/>
      <c r="G435" s="11"/>
      <c r="H435" s="11"/>
      <c r="I435" s="11"/>
      <c r="J435" s="11"/>
      <c r="K435" s="11"/>
      <c r="L435" s="38"/>
      <c r="N435" s="11"/>
      <c r="O435" s="11"/>
      <c r="P435" s="11"/>
      <c r="Q435" s="11"/>
      <c r="R435" s="11"/>
      <c r="S435" s="82"/>
    </row>
    <row r="436" spans="1:19" hidden="1" x14ac:dyDescent="0.3">
      <c r="A436" s="9"/>
      <c r="B436" s="11" t="s">
        <v>43192</v>
      </c>
      <c r="C436" s="11"/>
      <c r="D436" s="11"/>
      <c r="E436" s="11"/>
      <c r="F436" s="352"/>
      <c r="G436" s="352"/>
      <c r="H436" s="352"/>
      <c r="I436" s="352"/>
      <c r="J436" s="352"/>
      <c r="K436" s="352"/>
      <c r="L436" s="352"/>
      <c r="M436" s="11"/>
      <c r="N436" s="11" t="s">
        <v>43198</v>
      </c>
      <c r="O436" s="11"/>
      <c r="P436" s="11"/>
      <c r="Q436" s="352"/>
      <c r="R436" s="352"/>
      <c r="S436" s="82"/>
    </row>
    <row r="437" spans="1:19" ht="6" hidden="1" customHeight="1" thickBot="1" x14ac:dyDescent="0.35">
      <c r="A437" s="9"/>
      <c r="B437" s="11"/>
      <c r="C437" s="11"/>
      <c r="D437" s="11"/>
      <c r="E437" s="11"/>
      <c r="F437" s="11"/>
      <c r="G437" s="11"/>
      <c r="H437" s="11"/>
      <c r="I437" s="11"/>
      <c r="J437" s="11"/>
      <c r="K437" s="11"/>
      <c r="L437" s="11"/>
      <c r="M437" s="11"/>
      <c r="N437" s="11"/>
      <c r="O437" s="11"/>
      <c r="P437" s="11"/>
      <c r="Q437" s="11"/>
      <c r="R437" s="11"/>
      <c r="S437" s="82"/>
    </row>
    <row r="438" spans="1:19" ht="7.5" hidden="1" customHeight="1" thickBot="1" x14ac:dyDescent="0.35">
      <c r="A438" s="51"/>
      <c r="B438" s="51"/>
      <c r="C438" s="51"/>
      <c r="D438" s="51"/>
      <c r="E438" s="51"/>
      <c r="F438" s="51"/>
      <c r="G438" s="51"/>
      <c r="H438" s="51"/>
      <c r="I438" s="51"/>
      <c r="J438" s="51"/>
      <c r="K438" s="51"/>
      <c r="L438" s="51"/>
      <c r="M438" s="51"/>
      <c r="N438" s="51"/>
      <c r="O438" s="51"/>
      <c r="P438" s="51"/>
      <c r="Q438" s="51"/>
      <c r="R438" s="51"/>
      <c r="S438" s="84"/>
    </row>
    <row r="439" spans="1:19" ht="6" hidden="1" customHeight="1" x14ac:dyDescent="0.3">
      <c r="A439" s="9"/>
      <c r="B439" s="11"/>
      <c r="C439" s="11"/>
      <c r="D439" s="11"/>
      <c r="E439" s="11"/>
      <c r="F439" s="11"/>
      <c r="G439" s="11"/>
      <c r="H439" s="11"/>
      <c r="I439" s="11"/>
      <c r="J439" s="11"/>
      <c r="K439" s="11"/>
      <c r="L439" s="11"/>
      <c r="M439" s="11"/>
      <c r="N439" s="11"/>
      <c r="O439" s="11"/>
      <c r="P439" s="11"/>
      <c r="Q439" s="11"/>
      <c r="R439" s="11"/>
      <c r="S439" s="82"/>
    </row>
    <row r="440" spans="1:19" hidden="1" x14ac:dyDescent="0.3">
      <c r="A440" s="9"/>
      <c r="B440" s="303" t="s">
        <v>43204</v>
      </c>
      <c r="C440" s="11"/>
      <c r="D440" s="11"/>
      <c r="E440" s="11"/>
      <c r="F440" s="11"/>
      <c r="G440" s="11"/>
      <c r="H440" s="11"/>
      <c r="I440" s="11"/>
      <c r="J440" s="11"/>
      <c r="K440" s="11"/>
      <c r="L440" s="11"/>
      <c r="M440" s="11"/>
      <c r="N440" s="11"/>
      <c r="O440" s="11"/>
      <c r="P440" s="11"/>
      <c r="Q440" s="11"/>
      <c r="R440" s="11"/>
      <c r="S440" s="314" t="s">
        <v>42146</v>
      </c>
    </row>
    <row r="441" spans="1:19" ht="6" hidden="1" customHeight="1" x14ac:dyDescent="0.3">
      <c r="A441" s="9"/>
      <c r="B441" s="11"/>
      <c r="C441" s="11"/>
      <c r="D441" s="11"/>
      <c r="E441" s="11"/>
      <c r="F441" s="11"/>
      <c r="G441" s="11"/>
      <c r="H441" s="11"/>
      <c r="I441" s="11"/>
      <c r="J441" s="11"/>
      <c r="K441" s="11"/>
      <c r="L441" s="11"/>
      <c r="M441" s="11"/>
      <c r="N441" s="11"/>
      <c r="O441" s="11"/>
      <c r="P441" s="11"/>
      <c r="Q441" s="11"/>
      <c r="R441" s="11"/>
      <c r="S441" s="82"/>
    </row>
    <row r="442" spans="1:19" hidden="1" x14ac:dyDescent="0.3">
      <c r="A442" s="9"/>
      <c r="B442" s="11" t="s">
        <v>43211</v>
      </c>
      <c r="C442" s="11"/>
      <c r="D442" s="344"/>
      <c r="E442" s="344"/>
      <c r="F442" s="344"/>
      <c r="G442" s="11"/>
      <c r="S442" s="82"/>
    </row>
    <row r="443" spans="1:19" ht="3" hidden="1" customHeight="1" x14ac:dyDescent="0.3">
      <c r="A443" s="9"/>
      <c r="B443" s="11"/>
      <c r="C443" s="11"/>
      <c r="D443" s="38"/>
      <c r="E443" s="11"/>
      <c r="F443" s="11"/>
      <c r="G443" s="11"/>
      <c r="I443" s="11"/>
      <c r="J443" s="11"/>
      <c r="K443" s="11"/>
      <c r="L443" s="11"/>
      <c r="M443" s="11"/>
      <c r="N443" s="11"/>
      <c r="O443" s="38"/>
      <c r="P443" s="11"/>
      <c r="Q443" s="38"/>
      <c r="S443" s="82"/>
    </row>
    <row r="444" spans="1:19" ht="14.4" hidden="1" x14ac:dyDescent="0.3">
      <c r="A444" s="9"/>
      <c r="B444" s="11" t="s">
        <v>43218</v>
      </c>
      <c r="C444" s="11"/>
      <c r="D444" s="11"/>
      <c r="E444" s="11"/>
      <c r="F444" s="11"/>
      <c r="G444" s="11"/>
      <c r="K444" s="369"/>
      <c r="L444" s="369"/>
      <c r="M444" s="370"/>
      <c r="N444" s="370"/>
      <c r="O444" s="370"/>
      <c r="P444" s="370"/>
      <c r="Q444" s="370"/>
      <c r="R444" s="370"/>
      <c r="S444" s="82"/>
    </row>
    <row r="445" spans="1:19" ht="3" hidden="1" customHeight="1" x14ac:dyDescent="0.3">
      <c r="A445" s="9"/>
      <c r="B445" s="11"/>
      <c r="C445" s="11"/>
      <c r="G445" s="11"/>
      <c r="I445" s="11"/>
      <c r="J445" s="11"/>
      <c r="K445" s="11"/>
      <c r="L445" s="11"/>
      <c r="M445" s="178"/>
      <c r="N445" s="178"/>
      <c r="O445" s="178"/>
      <c r="P445" s="178"/>
      <c r="Q445" s="178"/>
      <c r="R445" s="178"/>
      <c r="S445" s="82"/>
    </row>
    <row r="446" spans="1:19" ht="14.4" hidden="1" x14ac:dyDescent="0.3">
      <c r="A446" s="9"/>
      <c r="B446" s="11" t="s">
        <v>42157</v>
      </c>
      <c r="C446" s="11"/>
      <c r="D446" s="11"/>
      <c r="E446" s="344"/>
      <c r="F446" s="344"/>
      <c r="G446" s="11"/>
      <c r="H446" s="11" t="s">
        <v>43233</v>
      </c>
      <c r="J446" s="11"/>
      <c r="N446" s="11"/>
      <c r="O446" s="398"/>
      <c r="P446" s="399"/>
      <c r="Q446" s="399"/>
      <c r="R446" s="399"/>
      <c r="S446" s="82"/>
    </row>
    <row r="447" spans="1:19" ht="3.6" hidden="1" customHeight="1" x14ac:dyDescent="0.3">
      <c r="A447" s="9"/>
      <c r="B447" s="11"/>
      <c r="C447" s="11"/>
      <c r="D447" s="11"/>
      <c r="E447" s="38"/>
      <c r="F447" s="11"/>
      <c r="G447" s="11"/>
      <c r="H447" s="4" t="s">
        <v>42293</v>
      </c>
      <c r="I447" s="11"/>
      <c r="J447" s="11"/>
      <c r="K447" s="38"/>
      <c r="L447" s="11"/>
      <c r="M447" s="11"/>
      <c r="N447" s="11"/>
      <c r="R447" s="38"/>
      <c r="S447" s="82"/>
    </row>
    <row r="448" spans="1:19" ht="12.75" hidden="1" customHeight="1" x14ac:dyDescent="0.3">
      <c r="A448" s="9"/>
      <c r="B448" s="11" t="s">
        <v>43238</v>
      </c>
      <c r="C448" s="11"/>
      <c r="D448" s="11"/>
      <c r="E448" s="344"/>
      <c r="F448" s="344"/>
      <c r="G448" s="11"/>
      <c r="H448" s="11" t="s">
        <v>43245</v>
      </c>
      <c r="I448" s="11"/>
      <c r="J448" s="11"/>
      <c r="K448" s="38"/>
      <c r="L448" s="11"/>
      <c r="M448" s="11"/>
      <c r="N448" s="11"/>
      <c r="O448" s="386"/>
      <c r="P448" s="400"/>
      <c r="Q448" s="400"/>
      <c r="R448" s="400"/>
      <c r="S448" s="82"/>
    </row>
    <row r="449" spans="1:19" ht="3" hidden="1" customHeight="1" x14ac:dyDescent="0.3">
      <c r="A449" s="9"/>
      <c r="B449" s="11"/>
      <c r="C449" s="11"/>
      <c r="D449" s="11"/>
      <c r="E449" s="38"/>
      <c r="F449" s="11"/>
      <c r="G449" s="11"/>
      <c r="I449" s="11"/>
      <c r="J449" s="11"/>
      <c r="K449" s="38"/>
      <c r="L449" s="11"/>
      <c r="M449" s="11"/>
      <c r="N449" s="11"/>
      <c r="R449" s="38"/>
      <c r="S449" s="82"/>
    </row>
    <row r="450" spans="1:19" ht="14.25" hidden="1" customHeight="1" x14ac:dyDescent="0.3">
      <c r="A450" s="9"/>
      <c r="B450" s="75" t="s">
        <v>201</v>
      </c>
      <c r="C450"/>
      <c r="D450" s="11"/>
      <c r="E450" s="395"/>
      <c r="F450" s="395"/>
      <c r="G450" s="370"/>
      <c r="H450" s="370"/>
      <c r="I450" s="370"/>
      <c r="J450" s="11"/>
      <c r="K450" s="38"/>
      <c r="L450" s="11"/>
      <c r="M450" s="11"/>
      <c r="N450" s="11"/>
      <c r="R450" s="38"/>
      <c r="S450" s="82"/>
    </row>
    <row r="451" spans="1:19" ht="3" hidden="1" customHeight="1" x14ac:dyDescent="0.3">
      <c r="A451" s="9"/>
      <c r="B451" s="11"/>
      <c r="C451" s="11"/>
      <c r="D451" s="11"/>
      <c r="E451" s="38"/>
      <c r="F451" s="11"/>
      <c r="G451" s="11"/>
      <c r="I451" s="11"/>
      <c r="J451" s="11"/>
      <c r="K451" s="38"/>
      <c r="L451" s="11"/>
      <c r="M451" s="11"/>
      <c r="N451" s="11"/>
      <c r="R451" s="38"/>
      <c r="S451" s="82"/>
    </row>
    <row r="452" spans="1:19" hidden="1" x14ac:dyDescent="0.3">
      <c r="A452" s="9"/>
      <c r="B452" s="11" t="s">
        <v>87</v>
      </c>
      <c r="C452" s="11"/>
      <c r="D452" s="11"/>
      <c r="E452" s="344"/>
      <c r="F452" s="344"/>
      <c r="G452" s="11"/>
      <c r="I452" s="11"/>
      <c r="J452" s="11"/>
      <c r="K452" s="38"/>
      <c r="L452" s="11"/>
      <c r="M452" s="11"/>
      <c r="N452" s="11"/>
      <c r="R452" s="38"/>
      <c r="S452" s="82"/>
    </row>
    <row r="453" spans="1:19" ht="7.5" hidden="1" customHeight="1" x14ac:dyDescent="0.3">
      <c r="A453" s="9"/>
      <c r="B453" s="11"/>
      <c r="C453" s="11"/>
      <c r="D453" s="11"/>
      <c r="E453" s="11"/>
      <c r="F453" s="11"/>
      <c r="G453" s="11"/>
      <c r="H453" s="11"/>
      <c r="I453" s="11"/>
      <c r="J453" s="11"/>
      <c r="K453" s="11"/>
      <c r="L453" s="11"/>
      <c r="M453" s="11"/>
      <c r="N453" s="11"/>
      <c r="P453" s="11"/>
      <c r="Q453" s="11"/>
      <c r="R453" s="11"/>
      <c r="S453" s="82"/>
    </row>
    <row r="454" spans="1:19" hidden="1" x14ac:dyDescent="0.3">
      <c r="A454" s="9"/>
      <c r="B454" s="11" t="s">
        <v>43257</v>
      </c>
      <c r="C454" s="11"/>
      <c r="D454" s="11"/>
      <c r="E454" s="327">
        <v>2</v>
      </c>
      <c r="F454" s="11"/>
      <c r="G454" s="11"/>
      <c r="H454" s="11"/>
      <c r="I454" s="11"/>
      <c r="J454" s="11"/>
      <c r="K454" s="11"/>
      <c r="L454" s="11"/>
      <c r="M454" s="11"/>
      <c r="N454" s="11"/>
      <c r="O454" s="11"/>
      <c r="P454" s="11"/>
      <c r="Q454" s="11"/>
      <c r="R454" s="11"/>
      <c r="S454" s="82"/>
    </row>
    <row r="455" spans="1:19" ht="6" hidden="1" customHeight="1" x14ac:dyDescent="0.3">
      <c r="A455" s="9"/>
      <c r="B455" s="11"/>
      <c r="C455" s="11"/>
      <c r="D455" s="11"/>
      <c r="E455" s="11"/>
      <c r="F455" s="11"/>
      <c r="G455" s="11"/>
      <c r="H455" s="11"/>
      <c r="I455" s="11"/>
      <c r="J455" s="11"/>
      <c r="K455" s="11"/>
      <c r="L455" s="11"/>
      <c r="M455" s="11"/>
      <c r="N455" s="11"/>
      <c r="O455" s="11"/>
      <c r="P455" s="11"/>
      <c r="Q455" s="11"/>
      <c r="R455" s="11"/>
      <c r="S455" s="82"/>
    </row>
    <row r="456" spans="1:19" hidden="1" x14ac:dyDescent="0.3">
      <c r="A456" s="9"/>
      <c r="B456" s="11" t="s">
        <v>43262</v>
      </c>
      <c r="E456" s="382">
        <v>36892</v>
      </c>
      <c r="F456" s="382"/>
      <c r="H456" s="11" t="s">
        <v>43268</v>
      </c>
      <c r="M456" s="345">
        <v>2958465</v>
      </c>
      <c r="N456" s="345"/>
      <c r="O456" s="345"/>
      <c r="S456" s="82"/>
    </row>
    <row r="457" spans="1:19" ht="6" hidden="1" customHeight="1" thickBot="1" x14ac:dyDescent="0.35">
      <c r="A457" s="9"/>
      <c r="B457" s="11"/>
      <c r="C457" s="11"/>
      <c r="D457" s="11"/>
      <c r="E457" s="11"/>
      <c r="F457" s="11"/>
      <c r="G457" s="11"/>
      <c r="H457" s="11"/>
      <c r="I457" s="11"/>
      <c r="J457" s="11"/>
      <c r="K457" s="11"/>
      <c r="L457" s="11"/>
      <c r="M457" s="11"/>
      <c r="N457" s="11"/>
      <c r="O457" s="11"/>
      <c r="P457" s="11"/>
      <c r="Q457" s="11"/>
      <c r="R457" s="11"/>
      <c r="S457" s="82"/>
    </row>
    <row r="458" spans="1:19" ht="7.5" hidden="1" customHeight="1" x14ac:dyDescent="0.3">
      <c r="A458" s="101"/>
      <c r="B458" s="101"/>
      <c r="C458" s="101"/>
      <c r="D458" s="101"/>
      <c r="E458" s="101"/>
      <c r="F458" s="101"/>
      <c r="G458" s="101"/>
      <c r="H458" s="101"/>
      <c r="I458" s="101"/>
      <c r="J458" s="101"/>
      <c r="K458" s="101"/>
      <c r="L458" s="101"/>
      <c r="M458" s="101"/>
      <c r="N458" s="101"/>
      <c r="O458" s="101"/>
      <c r="P458" s="101"/>
      <c r="Q458" s="101"/>
      <c r="R458" s="101"/>
      <c r="S458" s="102"/>
    </row>
  </sheetData>
  <sheetProtection algorithmName="SHA-512" hashValue="0XuqvLL774A2IjaC0jJ4bwC/ingROKGiJ+lTdOHu7utxAXGuE4CJN17/MdwmjJCCgk25hjWyOxc6O6INgHy31w==" saltValue="Y2fTn5Tc6fp/I9Hk+R+LOA==" spinCount="100000" sheet="1" objects="1" scenarios="1" formatRows="0" selectLockedCells="1"/>
  <dataConsolidate/>
  <mergeCells count="296">
    <mergeCell ref="E450:I450"/>
    <mergeCell ref="F358:R358"/>
    <mergeCell ref="F404:I404"/>
    <mergeCell ref="P404:R404"/>
    <mergeCell ref="D420:F420"/>
    <mergeCell ref="F15:R15"/>
    <mergeCell ref="D17:G17"/>
    <mergeCell ref="O446:R446"/>
    <mergeCell ref="O448:R448"/>
    <mergeCell ref="C248:F248"/>
    <mergeCell ref="H248:N248"/>
    <mergeCell ref="Q248:R248"/>
    <mergeCell ref="C266:F266"/>
    <mergeCell ref="H266:N266"/>
    <mergeCell ref="Q266:R266"/>
    <mergeCell ref="C284:F284"/>
    <mergeCell ref="H284:N284"/>
    <mergeCell ref="Q284:R284"/>
    <mergeCell ref="C302:F302"/>
    <mergeCell ref="H302:N302"/>
    <mergeCell ref="Q302:R302"/>
    <mergeCell ref="C320:F320"/>
    <mergeCell ref="F160:H160"/>
    <mergeCell ref="D164:G164"/>
    <mergeCell ref="M170:R170"/>
    <mergeCell ref="K172:R172"/>
    <mergeCell ref="F185:J185"/>
    <mergeCell ref="H187:J187"/>
    <mergeCell ref="B208:G208"/>
    <mergeCell ref="D182:G182"/>
    <mergeCell ref="K180:R180"/>
    <mergeCell ref="K182:R182"/>
    <mergeCell ref="D174:G174"/>
    <mergeCell ref="M178:R178"/>
    <mergeCell ref="K174:R174"/>
    <mergeCell ref="F196:R196"/>
    <mergeCell ref="F192:J192"/>
    <mergeCell ref="D180:G180"/>
    <mergeCell ref="M185:R185"/>
    <mergeCell ref="H189:J189"/>
    <mergeCell ref="B93:G93"/>
    <mergeCell ref="I93:R93"/>
    <mergeCell ref="B95:G95"/>
    <mergeCell ref="I95:R95"/>
    <mergeCell ref="B97:G97"/>
    <mergeCell ref="I97:R97"/>
    <mergeCell ref="B99:G99"/>
    <mergeCell ref="I99:R99"/>
    <mergeCell ref="B101:G101"/>
    <mergeCell ref="I101:R101"/>
    <mergeCell ref="B83:G83"/>
    <mergeCell ref="I83:R83"/>
    <mergeCell ref="B85:G85"/>
    <mergeCell ref="I85:R85"/>
    <mergeCell ref="B87:G87"/>
    <mergeCell ref="I87:R87"/>
    <mergeCell ref="B89:G89"/>
    <mergeCell ref="I89:R89"/>
    <mergeCell ref="B91:G91"/>
    <mergeCell ref="I91:R91"/>
    <mergeCell ref="D11:R11"/>
    <mergeCell ref="D13:M13"/>
    <mergeCell ref="P13:R13"/>
    <mergeCell ref="D19:E19"/>
    <mergeCell ref="O29:R29"/>
    <mergeCell ref="D21:E21"/>
    <mergeCell ref="I65:R65"/>
    <mergeCell ref="B67:G67"/>
    <mergeCell ref="I67:R67"/>
    <mergeCell ref="D29:J29"/>
    <mergeCell ref="D37:H37"/>
    <mergeCell ref="D39:H39"/>
    <mergeCell ref="D41:H41"/>
    <mergeCell ref="D43:H43"/>
    <mergeCell ref="F45:H45"/>
    <mergeCell ref="F47:H47"/>
    <mergeCell ref="I59:R59"/>
    <mergeCell ref="B65:G65"/>
    <mergeCell ref="B53:G53"/>
    <mergeCell ref="B55:G55"/>
    <mergeCell ref="D35:H35"/>
    <mergeCell ref="B57:G57"/>
    <mergeCell ref="B59:G59"/>
    <mergeCell ref="I53:R53"/>
    <mergeCell ref="D27:G27"/>
    <mergeCell ref="E456:F456"/>
    <mergeCell ref="O425:P425"/>
    <mergeCell ref="E389:F389"/>
    <mergeCell ref="Q420:R420"/>
    <mergeCell ref="E448:F448"/>
    <mergeCell ref="E446:F446"/>
    <mergeCell ref="E452:F452"/>
    <mergeCell ref="P406:R406"/>
    <mergeCell ref="P400:R400"/>
    <mergeCell ref="C395:G395"/>
    <mergeCell ref="F400:I400"/>
    <mergeCell ref="F402:I402"/>
    <mergeCell ref="F406:I406"/>
    <mergeCell ref="P408:R408"/>
    <mergeCell ref="P402:R402"/>
    <mergeCell ref="F408:I408"/>
    <mergeCell ref="D442:F442"/>
    <mergeCell ref="F416:I416"/>
    <mergeCell ref="P416:R416"/>
    <mergeCell ref="M456:O456"/>
    <mergeCell ref="Q389:R389"/>
    <mergeCell ref="P410:R410"/>
    <mergeCell ref="M176:R176"/>
    <mergeCell ref="K444:R444"/>
    <mergeCell ref="F436:L436"/>
    <mergeCell ref="A3:S3"/>
    <mergeCell ref="A4:S4"/>
    <mergeCell ref="P19:R19"/>
    <mergeCell ref="E218:H218"/>
    <mergeCell ref="M218:R218"/>
    <mergeCell ref="Q352:R352"/>
    <mergeCell ref="E356:G356"/>
    <mergeCell ref="M356:R356"/>
    <mergeCell ref="M35:R35"/>
    <mergeCell ref="M216:R216"/>
    <mergeCell ref="I202:M202"/>
    <mergeCell ref="H73:R73"/>
    <mergeCell ref="F109:R109"/>
    <mergeCell ref="H19:M19"/>
    <mergeCell ref="J21:M21"/>
    <mergeCell ref="D172:G172"/>
    <mergeCell ref="F49:H49"/>
    <mergeCell ref="E216:H216"/>
    <mergeCell ref="I204:M204"/>
    <mergeCell ref="B202:G202"/>
    <mergeCell ref="B204:G204"/>
    <mergeCell ref="B206:G206"/>
    <mergeCell ref="I55:R55"/>
    <mergeCell ref="I69:R69"/>
    <mergeCell ref="B71:G71"/>
    <mergeCell ref="I71:R71"/>
    <mergeCell ref="B77:G77"/>
    <mergeCell ref="I77:R77"/>
    <mergeCell ref="B79:G79"/>
    <mergeCell ref="I79:R79"/>
    <mergeCell ref="B81:G81"/>
    <mergeCell ref="I81:R81"/>
    <mergeCell ref="I57:R57"/>
    <mergeCell ref="H61:R61"/>
    <mergeCell ref="B69:G69"/>
    <mergeCell ref="I107:R107"/>
    <mergeCell ref="D151:E151"/>
    <mergeCell ref="D153:G153"/>
    <mergeCell ref="E157:H157"/>
    <mergeCell ref="Q157:R157"/>
    <mergeCell ref="K155:R155"/>
    <mergeCell ref="M149:R149"/>
    <mergeCell ref="M151:R151"/>
    <mergeCell ref="M153:R153"/>
    <mergeCell ref="D149:H149"/>
    <mergeCell ref="D155:G155"/>
    <mergeCell ref="D121:H121"/>
    <mergeCell ref="D123:H123"/>
    <mergeCell ref="D125:H125"/>
    <mergeCell ref="D127:H127"/>
    <mergeCell ref="D129:H129"/>
    <mergeCell ref="D131:H131"/>
    <mergeCell ref="M115:R115"/>
    <mergeCell ref="M117:R117"/>
    <mergeCell ref="M119:R119"/>
    <mergeCell ref="M157:N157"/>
    <mergeCell ref="B107:G107"/>
    <mergeCell ref="D133:H133"/>
    <mergeCell ref="D135:H135"/>
    <mergeCell ref="Q436:R436"/>
    <mergeCell ref="F314:H314"/>
    <mergeCell ref="N314:R314"/>
    <mergeCell ref="E316:H316"/>
    <mergeCell ref="M316:R316"/>
    <mergeCell ref="B324:F324"/>
    <mergeCell ref="B328:H328"/>
    <mergeCell ref="Q347:R347"/>
    <mergeCell ref="D350:H350"/>
    <mergeCell ref="M350:R350"/>
    <mergeCell ref="C425:D425"/>
    <mergeCell ref="D339:G339"/>
    <mergeCell ref="H393:I393"/>
    <mergeCell ref="K393:L393"/>
    <mergeCell ref="Q393:R393"/>
    <mergeCell ref="N393:O393"/>
    <mergeCell ref="B329:R329"/>
    <mergeCell ref="K379:M379"/>
    <mergeCell ref="I412:R412"/>
    <mergeCell ref="K381:M381"/>
    <mergeCell ref="H320:N320"/>
    <mergeCell ref="C397:D397"/>
    <mergeCell ref="E397:G397"/>
    <mergeCell ref="I418:R418"/>
    <mergeCell ref="F430:L430"/>
    <mergeCell ref="E354:L354"/>
    <mergeCell ref="G373:J373"/>
    <mergeCell ref="D379:G379"/>
    <mergeCell ref="D381:G381"/>
    <mergeCell ref="F383:I383"/>
    <mergeCell ref="D310:H310"/>
    <mergeCell ref="F194:J194"/>
    <mergeCell ref="E347:H347"/>
    <mergeCell ref="D254:H254"/>
    <mergeCell ref="D292:H292"/>
    <mergeCell ref="E280:H280"/>
    <mergeCell ref="M294:R294"/>
    <mergeCell ref="K383:M383"/>
    <mergeCell ref="Q320:R320"/>
    <mergeCell ref="J324:R328"/>
    <mergeCell ref="F214:M214"/>
    <mergeCell ref="E298:H298"/>
    <mergeCell ref="M298:R298"/>
    <mergeCell ref="D308:H308"/>
    <mergeCell ref="M308:R308"/>
    <mergeCell ref="M310:R310"/>
    <mergeCell ref="E312:H312"/>
    <mergeCell ref="M312:R312"/>
    <mergeCell ref="M347:N347"/>
    <mergeCell ref="G352:L352"/>
    <mergeCell ref="N242:R242"/>
    <mergeCell ref="M244:R244"/>
    <mergeCell ref="M236:R236"/>
    <mergeCell ref="E294:H294"/>
    <mergeCell ref="M292:R292"/>
    <mergeCell ref="Q354:R354"/>
    <mergeCell ref="M258:R258"/>
    <mergeCell ref="E262:H262"/>
    <mergeCell ref="M262:R262"/>
    <mergeCell ref="D272:H272"/>
    <mergeCell ref="D166:G166"/>
    <mergeCell ref="M160:R160"/>
    <mergeCell ref="M162:R162"/>
    <mergeCell ref="K164:R164"/>
    <mergeCell ref="K166:R166"/>
    <mergeCell ref="F278:H278"/>
    <mergeCell ref="E220:H220"/>
    <mergeCell ref="E222:H222"/>
    <mergeCell ref="E224:H224"/>
    <mergeCell ref="F212:G212"/>
    <mergeCell ref="Q212:R212"/>
    <mergeCell ref="I206:M206"/>
    <mergeCell ref="M254:R254"/>
    <mergeCell ref="D238:H238"/>
    <mergeCell ref="M256:R256"/>
    <mergeCell ref="E258:H258"/>
    <mergeCell ref="E240:H240"/>
    <mergeCell ref="M272:R272"/>
    <mergeCell ref="M274:R274"/>
    <mergeCell ref="E276:H276"/>
    <mergeCell ref="M276:R276"/>
    <mergeCell ref="D274:H274"/>
    <mergeCell ref="D256:H256"/>
    <mergeCell ref="M168:R168"/>
    <mergeCell ref="M280:R280"/>
    <mergeCell ref="D290:H290"/>
    <mergeCell ref="M290:R290"/>
    <mergeCell ref="M238:R238"/>
    <mergeCell ref="M240:R240"/>
    <mergeCell ref="F242:H242"/>
    <mergeCell ref="E244:H244"/>
    <mergeCell ref="D9:E9"/>
    <mergeCell ref="J9:L9"/>
    <mergeCell ref="N278:R278"/>
    <mergeCell ref="P27:R27"/>
    <mergeCell ref="J27:N27"/>
    <mergeCell ref="I208:M208"/>
    <mergeCell ref="D236:H236"/>
    <mergeCell ref="M187:R187"/>
    <mergeCell ref="F230:J230"/>
    <mergeCell ref="M189:R189"/>
    <mergeCell ref="F226:J226"/>
    <mergeCell ref="F228:J228"/>
    <mergeCell ref="E210:M210"/>
    <mergeCell ref="B103:G103"/>
    <mergeCell ref="I103:R103"/>
    <mergeCell ref="B105:G105"/>
    <mergeCell ref="I105:R105"/>
    <mergeCell ref="D141:H141"/>
    <mergeCell ref="D143:H143"/>
    <mergeCell ref="M129:R129"/>
    <mergeCell ref="M131:R131"/>
    <mergeCell ref="M133:R133"/>
    <mergeCell ref="M135:R135"/>
    <mergeCell ref="M137:R137"/>
    <mergeCell ref="M139:R139"/>
    <mergeCell ref="M141:R141"/>
    <mergeCell ref="M143:R143"/>
    <mergeCell ref="D115:H115"/>
    <mergeCell ref="D117:H117"/>
    <mergeCell ref="D119:H119"/>
    <mergeCell ref="M121:R121"/>
    <mergeCell ref="M123:R123"/>
    <mergeCell ref="M125:R125"/>
    <mergeCell ref="M127:R127"/>
    <mergeCell ref="D137:H137"/>
    <mergeCell ref="D139:H139"/>
  </mergeCells>
  <conditionalFormatting sqref="A1:S114 A116:S116 C115:D115 A115 I115:M115 S115 A144:S396 A398:S458 A397:C397 E397 H397:S397">
    <cfRule type="expression" dxfId="34" priority="19">
      <formula>CELL("schutz",A1)=0</formula>
    </cfRule>
  </conditionalFormatting>
  <conditionalFormatting sqref="A118:S118 C117:D117 A117 I117:M117 S117">
    <cfRule type="expression" dxfId="33" priority="18">
      <formula>CELL("schutz",A117)=0</formula>
    </cfRule>
  </conditionalFormatting>
  <conditionalFormatting sqref="A120:S120 C119:D119 A119 I119:M119 S119">
    <cfRule type="expression" dxfId="32" priority="17">
      <formula>CELL("schutz",A119)=0</formula>
    </cfRule>
  </conditionalFormatting>
  <conditionalFormatting sqref="A122:S122 C121:D121 A121 I121:M121 S121">
    <cfRule type="expression" dxfId="31" priority="16">
      <formula>CELL("schutz",A121)=0</formula>
    </cfRule>
  </conditionalFormatting>
  <conditionalFormatting sqref="A124:S124 C123:D123 A123 I123:M123 S123">
    <cfRule type="expression" dxfId="30" priority="15">
      <formula>CELL("schutz",A123)=0</formula>
    </cfRule>
  </conditionalFormatting>
  <conditionalFormatting sqref="A126:S126 C125:D125 A125 I125:M125 S125">
    <cfRule type="expression" dxfId="29" priority="14">
      <formula>CELL("schutz",A125)=0</formula>
    </cfRule>
  </conditionalFormatting>
  <conditionalFormatting sqref="A128:S128 C127:D127 A127 I127:M127 S127">
    <cfRule type="expression" dxfId="28" priority="13">
      <formula>CELL("schutz",A127)=0</formula>
    </cfRule>
  </conditionalFormatting>
  <conditionalFormatting sqref="A130:S130 C129:D129 A129 I129:M129 S129">
    <cfRule type="expression" dxfId="27" priority="12">
      <formula>CELL("schutz",A129)=0</formula>
    </cfRule>
  </conditionalFormatting>
  <conditionalFormatting sqref="A132:S132 C131:D131 A131 I131:M131 S131">
    <cfRule type="expression" dxfId="26" priority="11">
      <formula>CELL("schutz",A131)=0</formula>
    </cfRule>
  </conditionalFormatting>
  <conditionalFormatting sqref="A134:S134 C133:D133 A133 I133:M133 S133">
    <cfRule type="expression" dxfId="25" priority="10">
      <formula>CELL("schutz",A133)=0</formula>
    </cfRule>
  </conditionalFormatting>
  <conditionalFormatting sqref="A136:S136 C135:D135 A135 I135:M135 S135">
    <cfRule type="expression" dxfId="24" priority="9">
      <formula>CELL("schutz",A135)=0</formula>
    </cfRule>
  </conditionalFormatting>
  <conditionalFormatting sqref="A138:S138 C137:D137 A137 I137:L137 S137">
    <cfRule type="expression" dxfId="23" priority="8">
      <formula>CELL("schutz",A137)=0</formula>
    </cfRule>
  </conditionalFormatting>
  <conditionalFormatting sqref="A140:S140 C139:D139 A139 I139:L139 S139">
    <cfRule type="expression" dxfId="22" priority="7">
      <formula>CELL("schutz",A139)=0</formula>
    </cfRule>
  </conditionalFormatting>
  <conditionalFormatting sqref="A142:S142 C141:D141 A141 I141:L141 S141">
    <cfRule type="expression" dxfId="21" priority="6">
      <formula>CELL("schutz",A141)=0</formula>
    </cfRule>
  </conditionalFormatting>
  <conditionalFormatting sqref="C143:D143 A143 I143:L143 S143">
    <cfRule type="expression" dxfId="20" priority="5">
      <formula>CELL("schutz",A143)=0</formula>
    </cfRule>
  </conditionalFormatting>
  <conditionalFormatting sqref="M137">
    <cfRule type="expression" dxfId="19" priority="4">
      <formula>CELL("schutz",M137)=0</formula>
    </cfRule>
  </conditionalFormatting>
  <conditionalFormatting sqref="M139">
    <cfRule type="expression" dxfId="18" priority="3">
      <formula>CELL("schutz",M139)=0</formula>
    </cfRule>
  </conditionalFormatting>
  <conditionalFormatting sqref="M141">
    <cfRule type="expression" dxfId="17" priority="2">
      <formula>CELL("schutz",M141)=0</formula>
    </cfRule>
  </conditionalFormatting>
  <conditionalFormatting sqref="M143">
    <cfRule type="expression" dxfId="16" priority="1">
      <formula>CELL("schutz",M143)=0</formula>
    </cfRule>
  </conditionalFormatting>
  <dataValidations count="61">
    <dataValidation allowBlank="1" showInputMessage="1" showErrorMessage="1" promptTitle="Achtung" prompt="Wenn hier eine Eingabe erfolgt, ist ein weiteres Stammdatenblatt auszufüllen" sqref="F109" xr:uid="{07468B29-7F10-4687-A06A-04E791D7A8E8}"/>
    <dataValidation allowBlank="1" showErrorMessage="1" sqref="A3:S4" xr:uid="{5B277A61-4B16-4656-AAF4-299B4BC5302B}"/>
    <dataValidation type="list" allowBlank="1" showInputMessage="1" showErrorMessage="1" sqref="P19 K178 K168 F61 F73 K176 D45 D49 D47 M29 K149 K151 K157 K160 K347 M242 M260 M278 M296 M314 K162 K170 K153" xr:uid="{9294ED11-81C0-4133-80D6-2E3B0138D284}">
      <formula1>INDIRECT("tblCountries[Country]")</formula1>
    </dataValidation>
    <dataValidation type="list" allowBlank="1" showInputMessage="1" showErrorMessage="1" sqref="D181 D157 D162 E185 G187 D151 D170 D175 D177:D179 G189 G197 G193:G195" xr:uid="{4ADFC950-E62F-4FFB-9A2D-E6519E46A78D}">
      <formula1>INDIRECT("tblTitles[Result]")</formula1>
    </dataValidation>
    <dataValidation type="list" allowBlank="1" showInputMessage="1" showErrorMessage="1" sqref="P27" xr:uid="{9FDF226D-2F4F-46D0-9F1F-42753ED1D324}">
      <formula1>INDIRECT("tbldepartment[result]")</formula1>
    </dataValidation>
    <dataValidation type="list" errorStyle="warning" allowBlank="1" showInputMessage="1" showErrorMessage="1" sqref="G341 R333 R335 G335 G337" xr:uid="{0777CEC3-734D-4B48-B2DF-89AE02B4DF85}">
      <formula1>INDIRECT("tblYesNo[result]")</formula1>
    </dataValidation>
    <dataValidation type="list" allowBlank="1" showInputMessage="1" showErrorMessage="1" sqref="Q352:R352" xr:uid="{22123E19-EE8F-49D8-82C0-15F99F5CAD1F}">
      <formula1>INDIRECT("tblSelfBilling[Result]")</formula1>
    </dataValidation>
    <dataValidation type="list" allowBlank="1" showInputMessage="1" showErrorMessage="1" sqref="M35:R35" xr:uid="{2FFCF7B9-B5B0-4E05-BF00-D469F6F5A1EB}">
      <formula1>INDIRECT("tblLanguage["&amp; Formulartypland &amp; "]")</formula1>
    </dataValidation>
    <dataValidation type="list" allowBlank="1" showInputMessage="1" showErrorMessage="1" sqref="F416" xr:uid="{3AEAC705-B093-4393-AF4D-F079BE8D11B8}">
      <formula1>INDIRECT("tblAccountAssignmentGroup[result]")</formula1>
    </dataValidation>
    <dataValidation type="list" allowBlank="1" showInputMessage="1" showErrorMessage="1" sqref="P416 P402:R402" xr:uid="{524C49B2-B2AC-4CEC-BB69-494080FB0D33}">
      <formula1>INDIRECT("tblOrderCurrency[" &amp; Formulartypland &amp; "]")</formula1>
    </dataValidation>
    <dataValidation type="list" allowBlank="1" showInputMessage="1" showErrorMessage="1" sqref="F408" xr:uid="{E677A6AA-BDED-4CE4-9072-76068E6086DC}">
      <formula1>INDIRECT("tblIncoterms[All]")</formula1>
    </dataValidation>
    <dataValidation type="list" allowBlank="1" showInputMessage="1" showErrorMessage="1" sqref="F402:I402" xr:uid="{F40142A4-22D1-45C2-A392-26E8183FDDBC}">
      <formula1>INDIRECT("tblSubcategory[" &amp; Formulartypsprache &amp; "]")</formula1>
    </dataValidation>
    <dataValidation type="list" allowBlank="1" showInputMessage="1" showErrorMessage="1" sqref="C395" xr:uid="{8247601B-1BC7-4C7A-BB56-0EEF4D16D45E}">
      <formula1>INDIRECT("tblIESRole[Result]")</formula1>
    </dataValidation>
    <dataValidation type="list" allowBlank="1" showInputMessage="1" showErrorMessage="1" sqref="K444:L444" xr:uid="{F5528FD4-EA15-4BA2-A22A-286746FA683B}">
      <formula1>INDIRECT("tblNeededChecks[Result]")</formula1>
    </dataValidation>
    <dataValidation allowBlank="1" showInputMessage="1" showErrorMessage="1" sqref="I208" xr:uid="{073D0515-A79B-4529-AA1A-510393423FB7}"/>
    <dataValidation type="list" allowBlank="1" showInputMessage="1" showErrorMessage="1" sqref="F406:I406" xr:uid="{5637448D-C6F1-493E-9F19-D6A61AF1D53A}">
      <formula1>INDIRECT("tblCodeOfConduct[Result]")</formula1>
    </dataValidation>
    <dataValidation type="list" allowBlank="1" showInputMessage="1" showErrorMessage="1" sqref="P406:R406" xr:uid="{AD28359A-53A4-4CC7-B628-7BB590465211}">
      <formula1>INDIRECT("tblModeOfTransport[" &amp; Formulartypland &amp; "]")</formula1>
    </dataValidation>
    <dataValidation type="list" allowBlank="1" showInputMessage="1" showErrorMessage="1" sqref="F192" xr:uid="{E834D901-CFD6-44EF-A1A4-F0F5F5B14F69}">
      <formula1>INDIRECT("tblPackagelicensing[" &amp; Formulartypland &amp; "]")</formula1>
    </dataValidation>
    <dataValidation type="list" allowBlank="1" showInputMessage="1" showErrorMessage="1" sqref="J324" xr:uid="{C01D9B42-095C-495C-962E-567988A30FA9}">
      <formula1>INDIRECT("tblAcceptance1[" &amp; Formulartypsprache &amp; "]")</formula1>
    </dataValidation>
    <dataValidation type="list" allowBlank="1" showInputMessage="1" showErrorMessage="1" sqref="E242 E260 E278 E296 E314" xr:uid="{D0E6EF87-09CD-4F57-9F24-64BF91876823}">
      <formula1>INDIRECT("tblCurrencyCode[" &amp; Formulartypland &amp; "]")</formula1>
    </dataValidation>
    <dataValidation type="list" allowBlank="1" showInputMessage="1" showErrorMessage="1" sqref="E414" xr:uid="{92CEEF73-F6BD-4027-985C-B0BFD41C6BA9}">
      <formula1>INDIRECT("tblSalesOrganisation[" &amp; Formulartypland &amp; "]")</formula1>
    </dataValidation>
    <dataValidation type="list" allowBlank="1" showInputMessage="1" showErrorMessage="1" sqref="J414" xr:uid="{DF2CBEF3-2B57-4764-B0A0-6787F16B76D2}">
      <formula1>INDIRECT("tblDistributionChannel[" &amp; Formulartypland &amp; "]")</formula1>
    </dataValidation>
    <dataValidation type="list" allowBlank="1" showInputMessage="1" showErrorMessage="1" sqref="P414" xr:uid="{576C325B-0BF8-45EE-908C-25FEE38D3858}">
      <formula1>INDIRECT("tblDivision[" &amp; Formulartypland &amp; "]")</formula1>
    </dataValidation>
    <dataValidation type="list" allowBlank="1" showInputMessage="1" showErrorMessage="1" sqref="B53:G53 B55:G55 B57:G57 B59:G59 B65:G65 B67:G67 B69:G69 B71:G71 B77:G77 B79:G79 B81:G81 B83:G83 B85:G85 B87:G87 B105:G105 B89:G89 B93:G93 B95:G95 B91:G91 B97:G97 B101:G101 B103:G103 B99:G99 B107:G107" xr:uid="{42E2812B-374C-4C2D-B549-50E65485C4CA}">
      <formula1>INDIRECT("tblRemark[result]")</formula1>
    </dataValidation>
    <dataValidation type="list" allowBlank="1" showInputMessage="1" showErrorMessage="1" sqref="E448:F448" xr:uid="{5F49DCD6-70ED-4061-A35D-D26B4F2E016D}">
      <formula1>INDIRECT("tblPaymentmode[Result]")</formula1>
    </dataValidation>
    <dataValidation type="list" allowBlank="1" showInputMessage="1" showErrorMessage="1" sqref="F212:G212" xr:uid="{ACFD9EA9-5172-46CE-851F-634675C7B679}">
      <formula1>INDIRECT("tblASLCashMethod[Result]")</formula1>
    </dataValidation>
    <dataValidation type="list" allowBlank="1" showInputMessage="1" showErrorMessage="1" sqref="Q212:R212" xr:uid="{5CC08B2F-DC1E-4ED0-9F7F-3A66B9742156}">
      <formula1>INDIRECT("tblASLObligatorySplitPayment[Result]")</formula1>
    </dataValidation>
    <dataValidation type="list" allowBlank="1" showInputMessage="1" showErrorMessage="1" sqref="E356:G356" xr:uid="{F67A7FAD-4EEB-4C91-8564-FB498A870142}">
      <formula1>INDIRECT("tblPricingControl[Result]")</formula1>
    </dataValidation>
    <dataValidation type="list" allowBlank="1" showInputMessage="1" showErrorMessage="1" sqref="F425" xr:uid="{B8EEF9F2-81BF-4365-90D2-ABA06D119696}">
      <formula1>INDIRECT(IF(FormulartypSparte="Kaufland","tblCashDiscountDays[Days]","tblCashDiscountDaysSBES[Days]"))</formula1>
    </dataValidation>
    <dataValidation type="list" allowBlank="1" showInputMessage="1" showErrorMessage="1" sqref="O425:P425" xr:uid="{216989CE-EAD9-4B57-BCE4-4DB8DC029840}">
      <formula1>INDIRECT(IF(FormulartypSparte="Kaufland","tblpaymenttermdaysnet[Term]","tblpaymenttermdaysnetSBES[Term]"))</formula1>
    </dataValidation>
    <dataValidation type="list" allowBlank="1" showInputMessage="1" showErrorMessage="1" sqref="C425:D425" xr:uid="{CF30EFF0-480F-45FB-A8E9-13A0A2599804}">
      <formula1>INDIRECT(IF(FormulartypSparte="Kaufland","tblcashdiscountpercent[Percentage]","tblcashdiscountpercentSBES[Percentage]"))</formula1>
    </dataValidation>
    <dataValidation type="list" allowBlank="1" showInputMessage="1" showErrorMessage="1" sqref="B202:G202 B204:G204 B206:G206 B208:G208" xr:uid="{5E4A1F2A-D1DC-4566-B8A8-AB20B206C9EF}">
      <formula1>INDIRECT("TblTaxCategory[Result]")</formula1>
    </dataValidation>
    <dataValidation type="list" allowBlank="1" showInputMessage="1" showErrorMessage="1" sqref="F400:I400" xr:uid="{E4290101-1B5E-49E0-A8B9-5FF13100BBAA}">
      <formula1>INDIRECT(IF(FormulartypSparte="Kaufland","tblPurchasingGroup[" &amp; FormulartypKostenart &amp; "_" &amp; Formulartypland &amp;"]","tblPurchasingGroupSBES[" &amp; FormulartypKostenart &amp; "_ALL]"))</formula1>
    </dataValidation>
    <dataValidation type="list" allowBlank="1" showInputMessage="1" showErrorMessage="1" sqref="P400:R400" xr:uid="{6500A2C5-649E-43F9-BA0A-85A9080D4797}">
      <formula1>INDIRECT(IF(FormulartypSparte="SBES","tblPurchasingOrganisationSBES[" &amp; FormulartypKostenart &amp; "_ALL]","tblPurchasingOrganisation[" &amp; FormulartypKostenart &amp; "_" &amp; Formulartypland &amp;"]"))</formula1>
    </dataValidation>
    <dataValidation type="list" allowBlank="1" showInputMessage="1" showErrorMessage="1" sqref="M356:R356" xr:uid="{0B408EF8-03B7-4E9F-A09B-FF206EE8E9F2}">
      <formula1>INDIRECT("tblPalettenabrechnung[" &amp; Formulartypland &amp; "]")</formula1>
    </dataValidation>
    <dataValidation type="custom" operator="equal" allowBlank="1" showInputMessage="1" showErrorMessage="1" errorTitle="SWIFT / BIC" error="Please enter SWIFT/BIC with either 8 or 11 digits._x000a__x000a_Bitte geben sie die SWIFT/BIC entweder 8- oder 11-stellig ein." sqref="M256:R256" xr:uid="{798707A4-7D15-4CD1-B661-BD3D4473E8D6}">
      <formula1>OR(LEN(M238)=8,LEN(M238)=11)</formula1>
    </dataValidation>
    <dataValidation type="textLength" operator="equal" allowBlank="1" showInputMessage="1" showErrorMessage="1" errorTitle="LokationsNr.GLN:" error="Please enter GLN Pt. 1 with 7 digits._x000a__x000a_Bitte geben sie den 1. Teil der GLN 7-stellig ein." sqref="E220:H220" xr:uid="{84C8AB20-385B-4C44-8C01-26FA8A3EF4F8}">
      <formula1>7</formula1>
    </dataValidation>
    <dataValidation type="textLength" operator="equal" allowBlank="1" showInputMessage="1" showErrorMessage="1" errorTitle="GLN Lokationsnr2" error="Please enter GLN Pt. 2 with 5 digits._x000a__x000a_Bitte geben sie den 2. Teil der GLN 5-stellig ein." sqref="E222:H222" xr:uid="{9DF8EB98-9DE3-4396-8F94-31A606E63594}">
      <formula1>5</formula1>
    </dataValidation>
    <dataValidation type="list" allowBlank="1" showInputMessage="1" showErrorMessage="1" sqref="O446:R446" xr:uid="{8E61D370-6A87-498A-8E90-F2B665AE4623}">
      <formula1>INDIRECT("tblDefaultClerkVendor["&amp; Formulartypland &amp; "]")</formula1>
    </dataValidation>
    <dataValidation type="custom" operator="equal" allowBlank="1" showInputMessage="1" showErrorMessage="1" errorTitle="SWIFT / BIC" error="Please enter SWIFT/BIC with either 8 or 11 digits._x000a__x000a_Bitte geben sie die SWIFT/BIC entweder 8- oder 11-stellig ein._x000a_" sqref="M238:R238" xr:uid="{E4E30471-00DF-4D24-ABE1-56A76E90A012}">
      <formula1>OR(LEN(M238)=8,LEN(M238)=11)</formula1>
    </dataValidation>
    <dataValidation type="custom" operator="equal" allowBlank="1" showInputMessage="1" showErrorMessage="1" errorTitle="SWIFT / BIC" error="Please enter SWIFT/BIC with either 8 or 11 digits._x000a__x000a_Bitte geben sie die SWIFT/BIC entweder 8- oder 11-stellig ein." sqref="M310:R310" xr:uid="{416544E3-1413-4A04-9F90-5EB54A9B84F3}">
      <formula1>OR(LEN(M238)=8,LEN(M238)=11)</formula1>
    </dataValidation>
    <dataValidation type="custom" operator="equal" allowBlank="1" showInputMessage="1" showErrorMessage="1" errorTitle="SWIFT / BIC" error="Please enter SWIFT/BIC with either 8 or 11 digits._x000a__x000a_Bitte geben sie die SWIFT/BIC entweder 8- oder 11-stellig ein." sqref="M274:R274" xr:uid="{364BD54D-D12C-41CA-A050-8881FE5F5AA1}">
      <formula1>OR(LEN(M238)=8,LEN(M238)=11)</formula1>
    </dataValidation>
    <dataValidation type="custom" operator="equal" allowBlank="1" showInputMessage="1" showErrorMessage="1" errorTitle="SWIFT / BIC" error="Please enter SWIFT/BIC with either 8 or 11 digits._x000a__x000a_Bitte geben sie die SWIFT/BIC entweder 8- oder 11-stellig ein." sqref="M292:R292" xr:uid="{D83EEF5A-D1DE-4101-A401-465FA2E8FDE6}">
      <formula1>OR(LEN(M238)=8,LEN(M238)=11)</formula1>
    </dataValidation>
    <dataValidation type="list" allowBlank="1" showInputMessage="1" showErrorMessage="1" sqref="E218:H218 M218:R218 G371 Q420:R420 L432 L434 E446:F446 E452:F452 R9" xr:uid="{C629CE16-91A7-4E7A-8D22-3E698910B326}">
      <formula1>INDIRECT("tblYesNo[result]")</formula1>
    </dataValidation>
    <dataValidation type="custom" allowBlank="1" showInputMessage="1" showErrorMessage="1" errorTitle="Sicherheitsnummer FSB" error="Please enter the Exemption number with 8 digits._x000a__x000a_Bitte geben Sie die Sicherheitsnummer FSB 8-stellig ein." sqref="E216:H216" xr:uid="{CAE384B4-2BD2-488A-9BE7-A20BEB2E96A2}">
      <formula1>LEN(E216)=8</formula1>
    </dataValidation>
    <dataValidation type="list" allowBlank="1" showInputMessage="1" showErrorMessage="1" sqref="O448:R448" xr:uid="{1921A914-9A3B-4F38-800F-2E45BDBB8D44}">
      <formula1>INDIRECT("tblAccoutingClerkCustomer["&amp; Formulartypland &amp; "]")</formula1>
    </dataValidation>
    <dataValidation type="date" operator="greaterThan" allowBlank="1" showInputMessage="1" showErrorMessage="1" errorTitle="FSB Validity Date" error="Please enter a valid date starting from 01.01.2021_x000a__x000a_Bitte ein gültiges Datum größer 01.01.2021 eingeben" sqref="M216:R216" xr:uid="{399C7977-22F3-48D4-8B00-F68EDEC2D1BA}">
      <formula1>44197</formula1>
    </dataValidation>
    <dataValidation type="date" operator="greaterThan" allowBlank="1" showInputMessage="1" showErrorMessage="1" errorTitle="SEPA 1 Datum" error="Please enter a valid date starting from 01.01.2021_x000a__x000a_Bitte ein gültiges Datum größer 01.01.2021 eingeben" sqref="Q248:R248 Q266:R266 Q284:R284 Q302:R302 Q320:R320" xr:uid="{3A414A74-8C2C-48BD-BA16-9CBAFDA8E67B}">
      <formula1>44197</formula1>
    </dataValidation>
    <dataValidation type="textLength" operator="equal" allowBlank="1" showInputMessage="1" showErrorMessage="1" errorTitle="GLN Prüfziffer" error="Please enter GLN Check digit with 1 digits only._x000a__x000a_Bitte geben sie die GLN Prüfziffer nur 1-stellig ein." sqref="E227:H227 E229:H229 E224:H225" xr:uid="{13E6C0D2-96DD-4B9A-91A5-DD3C7821932A}">
      <formula1>1</formula1>
    </dataValidation>
    <dataValidation type="list" allowBlank="1" showInputMessage="1" showErrorMessage="1" sqref="D17:G17" xr:uid="{6FEECEF4-6A24-4A87-ABCF-8F6B96F7FE04}">
      <formula1>INDIRECT("tblDistrict["&amp; Formulartypland &amp; "]")</formula1>
    </dataValidation>
    <dataValidation type="list" allowBlank="1" showInputMessage="1" showErrorMessage="1" sqref="F358:R358" xr:uid="{D82E5BA9-FD35-469D-B477-7FAC68483384}">
      <formula1>INDIRECT("tblFarmerProduction["&amp; Formulartypsprache &amp; "]")</formula1>
    </dataValidation>
    <dataValidation type="list" allowBlank="1" showInputMessage="1" showErrorMessage="1" sqref="F404:I404" xr:uid="{90C6EA1C-D1AA-4350-A72A-0981A933AE67}">
      <formula1>INDIRECT("tblSubcategory2[" &amp; Formulartypsprache &amp; "]")</formula1>
    </dataValidation>
    <dataValidation type="list" allowBlank="1" showInputMessage="1" showErrorMessage="1" sqref="D420:F420" xr:uid="{DDBE0B05-6D00-4C01-9AB6-ED0A74E69702}">
      <formula1>INDIRECT("tblStatusEDI[" &amp; Formulartypsprache &amp; "]")</formula1>
    </dataValidation>
    <dataValidation type="textLength" operator="equal" allowBlank="1" showInputMessage="1" showErrorMessage="1" errorTitle="GLN Data Publisher - Company No." error="Please enter GLN Pt. 1 with 7 digits._x000a__x000a_Bitte geben sie den 1. Teil der GLN 7-stellig ein." sqref="F226:J226" xr:uid="{A8FE6D97-E5F3-4546-90AF-0480D8CE8822}">
      <formula1>7</formula1>
    </dataValidation>
    <dataValidation type="textLength" operator="equal" allowBlank="1" showInputMessage="1" showErrorMessage="1" errorTitle="GLN Data Publisher - Location No" error="Please enter GLN Pt. 2 with 5 digits._x000a__x000a_Bitte geben sie den 2. Teil der GLN 5-stellig ein." sqref="F228:J228" xr:uid="{9A3C6E43-AEA1-417A-A119-7FBA45570496}">
      <formula1>5</formula1>
    </dataValidation>
    <dataValidation allowBlank="1" showInputMessage="1" showErrorMessage="1" errorTitle="GLN Data Publisher - Check Digit" error="Please enter GLN Check digit with 1 digits only._x000a__x000a_Bitte geben sie die GLN Prüfziffer nur 1-stellig ein." sqref="F230:J230" xr:uid="{F3C44514-D36D-457D-841D-E541A7899D36}"/>
    <dataValidation type="textLength" operator="lessThanOrEqual" allowBlank="1" showInputMessage="1" showErrorMessage="1" error="Only 70 digits are allowed for the name._x000a__x000a_Bitte geben Sie den Namen max. 70-stellig ein." sqref="D11:R11" xr:uid="{75DA4B2C-C2CF-46F2-BD50-4C3F5D2749D1}">
      <formula1>70</formula1>
    </dataValidation>
    <dataValidation type="list" allowBlank="1" showInputMessage="1" showErrorMessage="1" sqref="E450:I450" xr:uid="{7E7BC73A-350F-4971-B869-24FED1D034BA}">
      <formula1>INDIRECT("tblCCSettlement[" &amp; Formulartypsprache &amp; "]")</formula1>
    </dataValidation>
    <dataValidation type="list" allowBlank="1" showInputMessage="1" showErrorMessage="1" sqref="F196:R196" xr:uid="{AB008C3B-8147-4FC3-9CF6-AA98A2267EEA}">
      <formula1>INDIRECT("tblMarkantSettlementAgreement[" &amp; Formulartypsprache &amp; "]")</formula1>
    </dataValidation>
    <dataValidation type="list" allowBlank="1" showInputMessage="1" showErrorMessage="1" sqref="E210:M210" xr:uid="{583B72A9-E0F3-428D-A309-CDA2DD89AB4B}">
      <formula1>INDIRECT("tblTaxClassification[Result]")</formula1>
    </dataValidation>
    <dataValidation type="textLength" allowBlank="1" showInputMessage="1" showErrorMessage="1" sqref="E397:G397" xr:uid="{8644EC4D-2CB5-49FB-BD09-FA6F885C8228}">
      <formula1>8</formula1>
      <formula2>8</formula2>
    </dataValidation>
  </dataValidations>
  <pageMargins left="0.70866141732283472" right="0.70866141732283472" top="0.78740157480314965" bottom="0.78740157480314965" header="0.31496062992125984" footer="0.31496062992125984"/>
  <pageSetup paperSize="9" scale="49" orientation="portrait" r:id="rId1"/>
  <colBreaks count="1" manualBreakCount="1">
    <brk id="1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TFormular.tt">
                <anchor moveWithCells="1" sizeWithCells="1">
                  <from>
                    <xdr:col>8</xdr:col>
                    <xdr:colOff>7620</xdr:colOff>
                    <xdr:row>34</xdr:row>
                    <xdr:rowOff>7620</xdr:rowOff>
                  </from>
                  <to>
                    <xdr:col>8</xdr:col>
                    <xdr:colOff>228600</xdr:colOff>
                    <xdr:row>34</xdr:row>
                    <xdr:rowOff>152400</xdr:rowOff>
                  </to>
                </anchor>
              </controlPr>
            </control>
          </mc:Choice>
        </mc:AlternateContent>
        <mc:AlternateContent xmlns:mc="http://schemas.openxmlformats.org/markup-compatibility/2006">
          <mc:Choice Requires="x14">
            <control shapeId="1026" r:id="rId5" name="Button 2">
              <controlPr defaultSize="0" print="0" autoFill="0" autoPict="0" macro="[0]!TFormular.tt">
                <anchor moveWithCells="1" sizeWithCells="1">
                  <from>
                    <xdr:col>8</xdr:col>
                    <xdr:colOff>7620</xdr:colOff>
                    <xdr:row>36</xdr:row>
                    <xdr:rowOff>7620</xdr:rowOff>
                  </from>
                  <to>
                    <xdr:col>8</xdr:col>
                    <xdr:colOff>228600</xdr:colOff>
                    <xdr:row>36</xdr:row>
                    <xdr:rowOff>152400</xdr:rowOff>
                  </to>
                </anchor>
              </controlPr>
            </control>
          </mc:Choice>
        </mc:AlternateContent>
        <mc:AlternateContent xmlns:mc="http://schemas.openxmlformats.org/markup-compatibility/2006">
          <mc:Choice Requires="x14">
            <control shapeId="1027" r:id="rId6" name="Button 3">
              <controlPr defaultSize="0" print="0" autoFill="0" autoPict="0" macro="[0]!TFormular.tt">
                <anchor moveWithCells="1" sizeWithCells="1">
                  <from>
                    <xdr:col>8</xdr:col>
                    <xdr:colOff>7620</xdr:colOff>
                    <xdr:row>38</xdr:row>
                    <xdr:rowOff>7620</xdr:rowOff>
                  </from>
                  <to>
                    <xdr:col>8</xdr:col>
                    <xdr:colOff>228600</xdr:colOff>
                    <xdr:row>38</xdr:row>
                    <xdr:rowOff>152400</xdr:rowOff>
                  </to>
                </anchor>
              </controlPr>
            </control>
          </mc:Choice>
        </mc:AlternateContent>
        <mc:AlternateContent xmlns:mc="http://schemas.openxmlformats.org/markup-compatibility/2006">
          <mc:Choice Requires="x14">
            <control shapeId="1028" r:id="rId7" name="Button 4">
              <controlPr defaultSize="0" print="0" autoFill="0" autoPict="0" macro="[0]!TFormular.tt">
                <anchor moveWithCells="1" sizeWithCells="1">
                  <from>
                    <xdr:col>7</xdr:col>
                    <xdr:colOff>175260</xdr:colOff>
                    <xdr:row>40</xdr:row>
                    <xdr:rowOff>0</xdr:rowOff>
                  </from>
                  <to>
                    <xdr:col>8</xdr:col>
                    <xdr:colOff>236220</xdr:colOff>
                    <xdr:row>41</xdr:row>
                    <xdr:rowOff>0</xdr:rowOff>
                  </to>
                </anchor>
              </controlPr>
            </control>
          </mc:Choice>
        </mc:AlternateContent>
        <mc:AlternateContent xmlns:mc="http://schemas.openxmlformats.org/markup-compatibility/2006">
          <mc:Choice Requires="x14">
            <control shapeId="1029" r:id="rId8" name="Button 5">
              <controlPr defaultSize="0" print="0" autoFill="0" autoPict="0" macro="[0]!TFormular.tt">
                <anchor moveWithCells="1" sizeWithCells="1">
                  <from>
                    <xdr:col>8</xdr:col>
                    <xdr:colOff>7620</xdr:colOff>
                    <xdr:row>44</xdr:row>
                    <xdr:rowOff>7620</xdr:rowOff>
                  </from>
                  <to>
                    <xdr:col>8</xdr:col>
                    <xdr:colOff>228600</xdr:colOff>
                    <xdr:row>44</xdr:row>
                    <xdr:rowOff>160020</xdr:rowOff>
                  </to>
                </anchor>
              </controlPr>
            </control>
          </mc:Choice>
        </mc:AlternateContent>
        <mc:AlternateContent xmlns:mc="http://schemas.openxmlformats.org/markup-compatibility/2006">
          <mc:Choice Requires="x14">
            <control shapeId="1030" r:id="rId9" name="Button 6">
              <controlPr defaultSize="0" print="0" autoFill="0" autoPict="0" macro="[0]!TFormular.tt">
                <anchor moveWithCells="1" sizeWithCells="1">
                  <from>
                    <xdr:col>8</xdr:col>
                    <xdr:colOff>0</xdr:colOff>
                    <xdr:row>46</xdr:row>
                    <xdr:rowOff>7620</xdr:rowOff>
                  </from>
                  <to>
                    <xdr:col>8</xdr:col>
                    <xdr:colOff>228600</xdr:colOff>
                    <xdr:row>47</xdr:row>
                    <xdr:rowOff>0</xdr:rowOff>
                  </to>
                </anchor>
              </controlPr>
            </control>
          </mc:Choice>
        </mc:AlternateContent>
        <mc:AlternateContent xmlns:mc="http://schemas.openxmlformats.org/markup-compatibility/2006">
          <mc:Choice Requires="x14">
            <control shapeId="1039" r:id="rId10" name="Button 15">
              <controlPr defaultSize="0" print="0" autoFill="0" autoPict="0" macro="[0]!TFormular.tt">
                <anchor moveWithCells="1" sizeWithCells="1">
                  <from>
                    <xdr:col>13</xdr:col>
                    <xdr:colOff>137160</xdr:colOff>
                    <xdr:row>203</xdr:row>
                    <xdr:rowOff>7620</xdr:rowOff>
                  </from>
                  <to>
                    <xdr:col>14</xdr:col>
                    <xdr:colOff>106680</xdr:colOff>
                    <xdr:row>204</xdr:row>
                    <xdr:rowOff>0</xdr:rowOff>
                  </to>
                </anchor>
              </controlPr>
            </control>
          </mc:Choice>
        </mc:AlternateContent>
        <mc:AlternateContent xmlns:mc="http://schemas.openxmlformats.org/markup-compatibility/2006">
          <mc:Choice Requires="x14">
            <control shapeId="1040" r:id="rId11" name="Button 16">
              <controlPr defaultSize="0" print="0" autoFill="0" autoPict="0" macro="[0]!TFormular.tt">
                <anchor moveWithCells="1" sizeWithCells="1">
                  <from>
                    <xdr:col>13</xdr:col>
                    <xdr:colOff>121920</xdr:colOff>
                    <xdr:row>205</xdr:row>
                    <xdr:rowOff>7620</xdr:rowOff>
                  </from>
                  <to>
                    <xdr:col>14</xdr:col>
                    <xdr:colOff>83820</xdr:colOff>
                    <xdr:row>206</xdr:row>
                    <xdr:rowOff>0</xdr:rowOff>
                  </to>
                </anchor>
              </controlPr>
            </control>
          </mc:Choice>
        </mc:AlternateContent>
        <mc:AlternateContent xmlns:mc="http://schemas.openxmlformats.org/markup-compatibility/2006">
          <mc:Choice Requires="x14">
            <control shapeId="1041" r:id="rId12" name="Button 17">
              <controlPr defaultSize="0" print="0" autoFill="0" autoPict="0" macro="[0]!TFormular.ShowNextAccount">
                <anchor moveWithCells="1" sizeWithCells="1">
                  <from>
                    <xdr:col>3</xdr:col>
                    <xdr:colOff>411480</xdr:colOff>
                    <xdr:row>233</xdr:row>
                    <xdr:rowOff>7620</xdr:rowOff>
                  </from>
                  <to>
                    <xdr:col>4</xdr:col>
                    <xdr:colOff>502920</xdr:colOff>
                    <xdr:row>233</xdr:row>
                    <xdr:rowOff>160020</xdr:rowOff>
                  </to>
                </anchor>
              </controlPr>
            </control>
          </mc:Choice>
        </mc:AlternateContent>
        <mc:AlternateContent xmlns:mc="http://schemas.openxmlformats.org/markup-compatibility/2006">
          <mc:Choice Requires="x14">
            <control shapeId="1042" r:id="rId13" name="Button 18">
              <controlPr defaultSize="0" print="0" autoFill="0" autoPict="0" macro="[0]!TFormular.ShowNextAccount">
                <anchor moveWithCells="1" sizeWithCells="1">
                  <from>
                    <xdr:col>4</xdr:col>
                    <xdr:colOff>0</xdr:colOff>
                    <xdr:row>251</xdr:row>
                    <xdr:rowOff>7620</xdr:rowOff>
                  </from>
                  <to>
                    <xdr:col>5</xdr:col>
                    <xdr:colOff>0</xdr:colOff>
                    <xdr:row>251</xdr:row>
                    <xdr:rowOff>160020</xdr:rowOff>
                  </to>
                </anchor>
              </controlPr>
            </control>
          </mc:Choice>
        </mc:AlternateContent>
        <mc:AlternateContent xmlns:mc="http://schemas.openxmlformats.org/markup-compatibility/2006">
          <mc:Choice Requires="x14">
            <control shapeId="1043" r:id="rId14" name="Button 19">
              <controlPr defaultSize="0" print="0" autoFill="0" autoPict="0" macro="[0]!TFormular.ShowNextAccount">
                <anchor moveWithCells="1" sizeWithCells="1">
                  <from>
                    <xdr:col>4</xdr:col>
                    <xdr:colOff>0</xdr:colOff>
                    <xdr:row>269</xdr:row>
                    <xdr:rowOff>7620</xdr:rowOff>
                  </from>
                  <to>
                    <xdr:col>5</xdr:col>
                    <xdr:colOff>0</xdr:colOff>
                    <xdr:row>270</xdr:row>
                    <xdr:rowOff>0</xdr:rowOff>
                  </to>
                </anchor>
              </controlPr>
            </control>
          </mc:Choice>
        </mc:AlternateContent>
        <mc:AlternateContent xmlns:mc="http://schemas.openxmlformats.org/markup-compatibility/2006">
          <mc:Choice Requires="x14">
            <control shapeId="1044" r:id="rId15" name="Button 20">
              <controlPr defaultSize="0" print="0" autoFill="0" autoPict="0" macro="[0]!TFormular.ShowNextAccount">
                <anchor moveWithCells="1" sizeWithCells="1">
                  <from>
                    <xdr:col>4</xdr:col>
                    <xdr:colOff>0</xdr:colOff>
                    <xdr:row>287</xdr:row>
                    <xdr:rowOff>7620</xdr:rowOff>
                  </from>
                  <to>
                    <xdr:col>5</xdr:col>
                    <xdr:colOff>0</xdr:colOff>
                    <xdr:row>287</xdr:row>
                    <xdr:rowOff>160020</xdr:rowOff>
                  </to>
                </anchor>
              </controlPr>
            </control>
          </mc:Choice>
        </mc:AlternateContent>
        <mc:AlternateContent xmlns:mc="http://schemas.openxmlformats.org/markup-compatibility/2006">
          <mc:Choice Requires="x14">
            <control shapeId="1045" r:id="rId16" name="btnPDF">
              <controlPr defaultSize="0" print="0" autoFill="0" autoPict="0" macro="[0]!TFormular.druckepdf">
                <anchor moveWithCells="1" sizeWithCells="1">
                  <from>
                    <xdr:col>20</xdr:col>
                    <xdr:colOff>7620</xdr:colOff>
                    <xdr:row>0</xdr:row>
                    <xdr:rowOff>38100</xdr:rowOff>
                  </from>
                  <to>
                    <xdr:col>21</xdr:col>
                    <xdr:colOff>716280</xdr:colOff>
                    <xdr:row>1</xdr:row>
                    <xdr:rowOff>190500</xdr:rowOff>
                  </to>
                </anchor>
              </controlPr>
            </control>
          </mc:Choice>
        </mc:AlternateContent>
        <mc:AlternateContent xmlns:mc="http://schemas.openxmlformats.org/markup-compatibility/2006">
          <mc:Choice Requires="x14">
            <control shapeId="1058" r:id="rId17" name="btnUpload">
              <controlPr defaultSize="0" print="0" autoFill="0" autoPict="0" macro="[0]!TFormular.ErzeugeUpload">
                <anchor moveWithCells="1" sizeWithCells="1">
                  <from>
                    <xdr:col>20</xdr:col>
                    <xdr:colOff>0</xdr:colOff>
                    <xdr:row>2</xdr:row>
                    <xdr:rowOff>7620</xdr:rowOff>
                  </from>
                  <to>
                    <xdr:col>21</xdr:col>
                    <xdr:colOff>723900</xdr:colOff>
                    <xdr:row>3</xdr:row>
                    <xdr:rowOff>22860</xdr:rowOff>
                  </to>
                </anchor>
              </controlPr>
            </control>
          </mc:Choice>
        </mc:AlternateContent>
        <mc:AlternateContent xmlns:mc="http://schemas.openxmlformats.org/markup-compatibility/2006">
          <mc:Choice Requires="x14">
            <control shapeId="1063" r:id="rId18" name="Button 39">
              <controlPr defaultSize="0" print="0" autoFill="0" autoPict="0" macro="[0]!TFormular.tt">
                <anchor moveWithCells="1" sizeWithCells="1">
                  <from>
                    <xdr:col>18</xdr:col>
                    <xdr:colOff>45720</xdr:colOff>
                    <xdr:row>52</xdr:row>
                    <xdr:rowOff>0</xdr:rowOff>
                  </from>
                  <to>
                    <xdr:col>18</xdr:col>
                    <xdr:colOff>274320</xdr:colOff>
                    <xdr:row>53</xdr:row>
                    <xdr:rowOff>0</xdr:rowOff>
                  </to>
                </anchor>
              </controlPr>
            </control>
          </mc:Choice>
        </mc:AlternateContent>
        <mc:AlternateContent xmlns:mc="http://schemas.openxmlformats.org/markup-compatibility/2006">
          <mc:Choice Requires="x14">
            <control shapeId="1064" r:id="rId19" name="Button 40">
              <controlPr defaultSize="0" print="0" autoFill="0" autoPict="0" macro="[0]!TFormular.tt">
                <anchor moveWithCells="1" sizeWithCells="1">
                  <from>
                    <xdr:col>18</xdr:col>
                    <xdr:colOff>45720</xdr:colOff>
                    <xdr:row>54</xdr:row>
                    <xdr:rowOff>7620</xdr:rowOff>
                  </from>
                  <to>
                    <xdr:col>18</xdr:col>
                    <xdr:colOff>274320</xdr:colOff>
                    <xdr:row>55</xdr:row>
                    <xdr:rowOff>7620</xdr:rowOff>
                  </to>
                </anchor>
              </controlPr>
            </control>
          </mc:Choice>
        </mc:AlternateContent>
        <mc:AlternateContent xmlns:mc="http://schemas.openxmlformats.org/markup-compatibility/2006">
          <mc:Choice Requires="x14">
            <control shapeId="1065" r:id="rId20" name="Button 41">
              <controlPr defaultSize="0" print="0" autoFill="0" autoPict="0" macro="[0]!TFormular.tt">
                <anchor moveWithCells="1" sizeWithCells="1">
                  <from>
                    <xdr:col>18</xdr:col>
                    <xdr:colOff>45720</xdr:colOff>
                    <xdr:row>56</xdr:row>
                    <xdr:rowOff>0</xdr:rowOff>
                  </from>
                  <to>
                    <xdr:col>18</xdr:col>
                    <xdr:colOff>274320</xdr:colOff>
                    <xdr:row>57</xdr:row>
                    <xdr:rowOff>0</xdr:rowOff>
                  </to>
                </anchor>
              </controlPr>
            </control>
          </mc:Choice>
        </mc:AlternateContent>
        <mc:AlternateContent xmlns:mc="http://schemas.openxmlformats.org/markup-compatibility/2006">
          <mc:Choice Requires="x14">
            <control shapeId="1066" r:id="rId21" name="Button 42">
              <controlPr defaultSize="0" print="0" autoFill="0" autoPict="0" macro="[0]!TFormular.tt">
                <anchor moveWithCells="1" sizeWithCells="1">
                  <from>
                    <xdr:col>18</xdr:col>
                    <xdr:colOff>45720</xdr:colOff>
                    <xdr:row>64</xdr:row>
                    <xdr:rowOff>7620</xdr:rowOff>
                  </from>
                  <to>
                    <xdr:col>18</xdr:col>
                    <xdr:colOff>274320</xdr:colOff>
                    <xdr:row>64</xdr:row>
                    <xdr:rowOff>160020</xdr:rowOff>
                  </to>
                </anchor>
              </controlPr>
            </control>
          </mc:Choice>
        </mc:AlternateContent>
        <mc:AlternateContent xmlns:mc="http://schemas.openxmlformats.org/markup-compatibility/2006">
          <mc:Choice Requires="x14">
            <control shapeId="1067" r:id="rId22" name="Button 43">
              <controlPr defaultSize="0" print="0" autoFill="0" autoPict="0" macro="[0]!TFormular.tt">
                <anchor moveWithCells="1" sizeWithCells="1">
                  <from>
                    <xdr:col>18</xdr:col>
                    <xdr:colOff>45720</xdr:colOff>
                    <xdr:row>66</xdr:row>
                    <xdr:rowOff>7620</xdr:rowOff>
                  </from>
                  <to>
                    <xdr:col>18</xdr:col>
                    <xdr:colOff>274320</xdr:colOff>
                    <xdr:row>67</xdr:row>
                    <xdr:rowOff>0</xdr:rowOff>
                  </to>
                </anchor>
              </controlPr>
            </control>
          </mc:Choice>
        </mc:AlternateContent>
        <mc:AlternateContent xmlns:mc="http://schemas.openxmlformats.org/markup-compatibility/2006">
          <mc:Choice Requires="x14">
            <control shapeId="1068" r:id="rId23" name="Button 44">
              <controlPr defaultSize="0" print="0" autoFill="0" autoPict="0" macro="[0]!TFormular.tt">
                <anchor moveWithCells="1" sizeWithCells="1">
                  <from>
                    <xdr:col>18</xdr:col>
                    <xdr:colOff>45720</xdr:colOff>
                    <xdr:row>68</xdr:row>
                    <xdr:rowOff>7620</xdr:rowOff>
                  </from>
                  <to>
                    <xdr:col>18</xdr:col>
                    <xdr:colOff>274320</xdr:colOff>
                    <xdr:row>69</xdr:row>
                    <xdr:rowOff>0</xdr:rowOff>
                  </to>
                </anchor>
              </controlPr>
            </control>
          </mc:Choice>
        </mc:AlternateContent>
        <mc:AlternateContent xmlns:mc="http://schemas.openxmlformats.org/markup-compatibility/2006">
          <mc:Choice Requires="x14">
            <control shapeId="1069" r:id="rId24" name="Button 45">
              <controlPr defaultSize="0" print="0" autoFill="0" autoPict="0" macro="[0]!TFormular.tt">
                <anchor moveWithCells="1" sizeWithCells="1">
                  <from>
                    <xdr:col>18</xdr:col>
                    <xdr:colOff>45720</xdr:colOff>
                    <xdr:row>76</xdr:row>
                    <xdr:rowOff>22860</xdr:rowOff>
                  </from>
                  <to>
                    <xdr:col>18</xdr:col>
                    <xdr:colOff>274320</xdr:colOff>
                    <xdr:row>77</xdr:row>
                    <xdr:rowOff>0</xdr:rowOff>
                  </to>
                </anchor>
              </controlPr>
            </control>
          </mc:Choice>
        </mc:AlternateContent>
        <mc:AlternateContent xmlns:mc="http://schemas.openxmlformats.org/markup-compatibility/2006">
          <mc:Choice Requires="x14">
            <control shapeId="1070" r:id="rId25" name="Button 46">
              <controlPr defaultSize="0" print="0" autoFill="0" autoPict="0" macro="[0]!TFormular.tt">
                <anchor moveWithCells="1" sizeWithCells="1">
                  <from>
                    <xdr:col>18</xdr:col>
                    <xdr:colOff>45720</xdr:colOff>
                    <xdr:row>78</xdr:row>
                    <xdr:rowOff>7620</xdr:rowOff>
                  </from>
                  <to>
                    <xdr:col>18</xdr:col>
                    <xdr:colOff>274320</xdr:colOff>
                    <xdr:row>79</xdr:row>
                    <xdr:rowOff>0</xdr:rowOff>
                  </to>
                </anchor>
              </controlPr>
            </control>
          </mc:Choice>
        </mc:AlternateContent>
        <mc:AlternateContent xmlns:mc="http://schemas.openxmlformats.org/markup-compatibility/2006">
          <mc:Choice Requires="x14">
            <control shapeId="1071" r:id="rId26" name="Button 47">
              <controlPr defaultSize="0" print="0" autoFill="0" autoPict="0" macro="[0]!TFormular.tt">
                <anchor moveWithCells="1" sizeWithCells="1">
                  <from>
                    <xdr:col>18</xdr:col>
                    <xdr:colOff>45720</xdr:colOff>
                    <xdr:row>80</xdr:row>
                    <xdr:rowOff>22860</xdr:rowOff>
                  </from>
                  <to>
                    <xdr:col>18</xdr:col>
                    <xdr:colOff>274320</xdr:colOff>
                    <xdr:row>81</xdr:row>
                    <xdr:rowOff>0</xdr:rowOff>
                  </to>
                </anchor>
              </controlPr>
            </control>
          </mc:Choice>
        </mc:AlternateContent>
        <mc:AlternateContent xmlns:mc="http://schemas.openxmlformats.org/markup-compatibility/2006">
          <mc:Choice Requires="x14">
            <control shapeId="1072" r:id="rId27" name="Button 48">
              <controlPr defaultSize="0" print="0" autoFill="0" autoPict="0" macro="[0]!TFormular.tt">
                <anchor moveWithCells="1" sizeWithCells="1">
                  <from>
                    <xdr:col>18</xdr:col>
                    <xdr:colOff>45720</xdr:colOff>
                    <xdr:row>84</xdr:row>
                    <xdr:rowOff>7620</xdr:rowOff>
                  </from>
                  <to>
                    <xdr:col>18</xdr:col>
                    <xdr:colOff>274320</xdr:colOff>
                    <xdr:row>84</xdr:row>
                    <xdr:rowOff>160020</xdr:rowOff>
                  </to>
                </anchor>
              </controlPr>
            </control>
          </mc:Choice>
        </mc:AlternateContent>
        <mc:AlternateContent xmlns:mc="http://schemas.openxmlformats.org/markup-compatibility/2006">
          <mc:Choice Requires="x14">
            <control shapeId="1073" r:id="rId28" name="Button 49">
              <controlPr defaultSize="0" print="0" autoFill="0" autoPict="0" macro="[0]!TFormular.tt">
                <anchor moveWithCells="1" sizeWithCells="1">
                  <from>
                    <xdr:col>18</xdr:col>
                    <xdr:colOff>45720</xdr:colOff>
                    <xdr:row>86</xdr:row>
                    <xdr:rowOff>7620</xdr:rowOff>
                  </from>
                  <to>
                    <xdr:col>18</xdr:col>
                    <xdr:colOff>274320</xdr:colOff>
                    <xdr:row>86</xdr:row>
                    <xdr:rowOff>160020</xdr:rowOff>
                  </to>
                </anchor>
              </controlPr>
            </control>
          </mc:Choice>
        </mc:AlternateContent>
        <mc:AlternateContent xmlns:mc="http://schemas.openxmlformats.org/markup-compatibility/2006">
          <mc:Choice Requires="x14">
            <control shapeId="1074" r:id="rId29" name="Button 50">
              <controlPr defaultSize="0" print="0" autoFill="0" autoPict="0" macro="[0]!TFormular.tt">
                <anchor moveWithCells="1" sizeWithCells="1">
                  <from>
                    <xdr:col>18</xdr:col>
                    <xdr:colOff>45720</xdr:colOff>
                    <xdr:row>88</xdr:row>
                    <xdr:rowOff>0</xdr:rowOff>
                  </from>
                  <to>
                    <xdr:col>18</xdr:col>
                    <xdr:colOff>274320</xdr:colOff>
                    <xdr:row>88</xdr:row>
                    <xdr:rowOff>152400</xdr:rowOff>
                  </to>
                </anchor>
              </controlPr>
            </control>
          </mc:Choice>
        </mc:AlternateContent>
        <mc:AlternateContent xmlns:mc="http://schemas.openxmlformats.org/markup-compatibility/2006">
          <mc:Choice Requires="x14">
            <control shapeId="1075" r:id="rId30" name="Button 51">
              <controlPr defaultSize="0" print="0" autoFill="0" autoPict="0" macro="[0]!TFormular.tt">
                <anchor moveWithCells="1" sizeWithCells="1">
                  <from>
                    <xdr:col>18</xdr:col>
                    <xdr:colOff>45720</xdr:colOff>
                    <xdr:row>92</xdr:row>
                    <xdr:rowOff>7620</xdr:rowOff>
                  </from>
                  <to>
                    <xdr:col>18</xdr:col>
                    <xdr:colOff>274320</xdr:colOff>
                    <xdr:row>92</xdr:row>
                    <xdr:rowOff>160020</xdr:rowOff>
                  </to>
                </anchor>
              </controlPr>
            </control>
          </mc:Choice>
        </mc:AlternateContent>
        <mc:AlternateContent xmlns:mc="http://schemas.openxmlformats.org/markup-compatibility/2006">
          <mc:Choice Requires="x14">
            <control shapeId="1076" r:id="rId31" name="Button 52">
              <controlPr defaultSize="0" print="0" autoFill="0" autoPict="0" macro="[0]!TFormular.tt">
                <anchor moveWithCells="1" sizeWithCells="1">
                  <from>
                    <xdr:col>18</xdr:col>
                    <xdr:colOff>45720</xdr:colOff>
                    <xdr:row>94</xdr:row>
                    <xdr:rowOff>22860</xdr:rowOff>
                  </from>
                  <to>
                    <xdr:col>18</xdr:col>
                    <xdr:colOff>274320</xdr:colOff>
                    <xdr:row>95</xdr:row>
                    <xdr:rowOff>0</xdr:rowOff>
                  </to>
                </anchor>
              </controlPr>
            </control>
          </mc:Choice>
        </mc:AlternateContent>
        <mc:AlternateContent xmlns:mc="http://schemas.openxmlformats.org/markup-compatibility/2006">
          <mc:Choice Requires="x14">
            <control shapeId="1077" r:id="rId32" name="Button 53">
              <controlPr defaultSize="0" print="0" autoFill="0" autoPict="0" macro="[0]!TFormular.tt">
                <anchor moveWithCells="1" sizeWithCells="1">
                  <from>
                    <xdr:col>18</xdr:col>
                    <xdr:colOff>45720</xdr:colOff>
                    <xdr:row>96</xdr:row>
                    <xdr:rowOff>22860</xdr:rowOff>
                  </from>
                  <to>
                    <xdr:col>18</xdr:col>
                    <xdr:colOff>274320</xdr:colOff>
                    <xdr:row>97</xdr:row>
                    <xdr:rowOff>0</xdr:rowOff>
                  </to>
                </anchor>
              </controlPr>
            </control>
          </mc:Choice>
        </mc:AlternateContent>
        <mc:AlternateContent xmlns:mc="http://schemas.openxmlformats.org/markup-compatibility/2006">
          <mc:Choice Requires="x14">
            <control shapeId="1078" r:id="rId33" name="Button 54">
              <controlPr defaultSize="0" print="0" autoFill="0" autoPict="0" macro="[0]!TFormular.tt">
                <anchor moveWithCells="1" sizeWithCells="1">
                  <from>
                    <xdr:col>18</xdr:col>
                    <xdr:colOff>45720</xdr:colOff>
                    <xdr:row>100</xdr:row>
                    <xdr:rowOff>22860</xdr:rowOff>
                  </from>
                  <to>
                    <xdr:col>18</xdr:col>
                    <xdr:colOff>274320</xdr:colOff>
                    <xdr:row>101</xdr:row>
                    <xdr:rowOff>0</xdr:rowOff>
                  </to>
                </anchor>
              </controlPr>
            </control>
          </mc:Choice>
        </mc:AlternateContent>
        <mc:AlternateContent xmlns:mc="http://schemas.openxmlformats.org/markup-compatibility/2006">
          <mc:Choice Requires="x14">
            <control shapeId="1079" r:id="rId34" name="Button 55">
              <controlPr defaultSize="0" print="0" autoFill="0" autoPict="0" macro="[0]!TFormular.tt">
                <anchor moveWithCells="1" sizeWithCells="1">
                  <from>
                    <xdr:col>18</xdr:col>
                    <xdr:colOff>45720</xdr:colOff>
                    <xdr:row>102</xdr:row>
                    <xdr:rowOff>7620</xdr:rowOff>
                  </from>
                  <to>
                    <xdr:col>18</xdr:col>
                    <xdr:colOff>274320</xdr:colOff>
                    <xdr:row>102</xdr:row>
                    <xdr:rowOff>160020</xdr:rowOff>
                  </to>
                </anchor>
              </controlPr>
            </control>
          </mc:Choice>
        </mc:AlternateContent>
        <mc:AlternateContent xmlns:mc="http://schemas.openxmlformats.org/markup-compatibility/2006">
          <mc:Choice Requires="x14">
            <control shapeId="1080" r:id="rId35" name="Button 56">
              <controlPr defaultSize="0" print="0" autoFill="0" autoPict="0" macro="[0]!TFormular.tt">
                <anchor moveWithCells="1" sizeWithCells="1">
                  <from>
                    <xdr:col>18</xdr:col>
                    <xdr:colOff>45720</xdr:colOff>
                    <xdr:row>104</xdr:row>
                    <xdr:rowOff>7620</xdr:rowOff>
                  </from>
                  <to>
                    <xdr:col>18</xdr:col>
                    <xdr:colOff>274320</xdr:colOff>
                    <xdr:row>104</xdr:row>
                    <xdr:rowOff>160020</xdr:rowOff>
                  </to>
                </anchor>
              </controlPr>
            </control>
          </mc:Choice>
        </mc:AlternateContent>
        <mc:AlternateContent xmlns:mc="http://schemas.openxmlformats.org/markup-compatibility/2006">
          <mc:Choice Requires="x14">
            <control shapeId="1099" r:id="rId36" name="btnUploadGePart">
              <controlPr defaultSize="0" print="0" autoFill="0" autoPict="0" macro="[0]!TFormular.ErzeugeUploadGepart">
                <anchor moveWithCells="1" sizeWithCells="1">
                  <from>
                    <xdr:col>20</xdr:col>
                    <xdr:colOff>22860</xdr:colOff>
                    <xdr:row>3</xdr:row>
                    <xdr:rowOff>76200</xdr:rowOff>
                  </from>
                  <to>
                    <xdr:col>21</xdr:col>
                    <xdr:colOff>731520</xdr:colOff>
                    <xdr:row>4</xdr:row>
                    <xdr:rowOff>190500</xdr:rowOff>
                  </to>
                </anchor>
              </controlPr>
            </control>
          </mc:Choice>
        </mc:AlternateContent>
        <mc:AlternateContent xmlns:mc="http://schemas.openxmlformats.org/markup-compatibility/2006">
          <mc:Choice Requires="x14">
            <control shapeId="1100" r:id="rId37" name="Button 76">
              <controlPr defaultSize="0" print="0" autoFill="0" autoPict="0" macro="[0]!TFormular.tt">
                <anchor moveWithCells="1" sizeWithCells="1">
                  <from>
                    <xdr:col>18</xdr:col>
                    <xdr:colOff>45720</xdr:colOff>
                    <xdr:row>116</xdr:row>
                    <xdr:rowOff>7620</xdr:rowOff>
                  </from>
                  <to>
                    <xdr:col>18</xdr:col>
                    <xdr:colOff>274320</xdr:colOff>
                    <xdr:row>117</xdr:row>
                    <xdr:rowOff>0</xdr:rowOff>
                  </to>
                </anchor>
              </controlPr>
            </control>
          </mc:Choice>
        </mc:AlternateContent>
        <mc:AlternateContent xmlns:mc="http://schemas.openxmlformats.org/markup-compatibility/2006">
          <mc:Choice Requires="x14">
            <control shapeId="1101" r:id="rId38" name="Button 77">
              <controlPr defaultSize="0" print="0" autoFill="0" autoPict="0" macro="[0]!TFormular.tt">
                <anchor moveWithCells="1" sizeWithCells="1">
                  <from>
                    <xdr:col>18</xdr:col>
                    <xdr:colOff>45720</xdr:colOff>
                    <xdr:row>118</xdr:row>
                    <xdr:rowOff>7620</xdr:rowOff>
                  </from>
                  <to>
                    <xdr:col>18</xdr:col>
                    <xdr:colOff>274320</xdr:colOff>
                    <xdr:row>119</xdr:row>
                    <xdr:rowOff>0</xdr:rowOff>
                  </to>
                </anchor>
              </controlPr>
            </control>
          </mc:Choice>
        </mc:AlternateContent>
        <mc:AlternateContent xmlns:mc="http://schemas.openxmlformats.org/markup-compatibility/2006">
          <mc:Choice Requires="x14">
            <control shapeId="1102" r:id="rId39" name="Button 78">
              <controlPr defaultSize="0" print="0" autoFill="0" autoPict="0" macro="[0]!TFormular.tt">
                <anchor moveWithCells="1" sizeWithCells="1">
                  <from>
                    <xdr:col>18</xdr:col>
                    <xdr:colOff>45720</xdr:colOff>
                    <xdr:row>120</xdr:row>
                    <xdr:rowOff>7620</xdr:rowOff>
                  </from>
                  <to>
                    <xdr:col>18</xdr:col>
                    <xdr:colOff>274320</xdr:colOff>
                    <xdr:row>121</xdr:row>
                    <xdr:rowOff>0</xdr:rowOff>
                  </to>
                </anchor>
              </controlPr>
            </control>
          </mc:Choice>
        </mc:AlternateContent>
        <mc:AlternateContent xmlns:mc="http://schemas.openxmlformats.org/markup-compatibility/2006">
          <mc:Choice Requires="x14">
            <control shapeId="1103" r:id="rId40" name="Button 79">
              <controlPr defaultSize="0" print="0" autoFill="0" autoPict="0" macro="[0]!TFormular.tt">
                <anchor moveWithCells="1" sizeWithCells="1">
                  <from>
                    <xdr:col>18</xdr:col>
                    <xdr:colOff>45720</xdr:colOff>
                    <xdr:row>122</xdr:row>
                    <xdr:rowOff>7620</xdr:rowOff>
                  </from>
                  <to>
                    <xdr:col>18</xdr:col>
                    <xdr:colOff>274320</xdr:colOff>
                    <xdr:row>123</xdr:row>
                    <xdr:rowOff>0</xdr:rowOff>
                  </to>
                </anchor>
              </controlPr>
            </control>
          </mc:Choice>
        </mc:AlternateContent>
        <mc:AlternateContent xmlns:mc="http://schemas.openxmlformats.org/markup-compatibility/2006">
          <mc:Choice Requires="x14">
            <control shapeId="1104" r:id="rId41" name="Button 80">
              <controlPr defaultSize="0" print="0" autoFill="0" autoPict="0" macro="[0]!TFormular.tt">
                <anchor moveWithCells="1" sizeWithCells="1">
                  <from>
                    <xdr:col>18</xdr:col>
                    <xdr:colOff>45720</xdr:colOff>
                    <xdr:row>124</xdr:row>
                    <xdr:rowOff>7620</xdr:rowOff>
                  </from>
                  <to>
                    <xdr:col>18</xdr:col>
                    <xdr:colOff>274320</xdr:colOff>
                    <xdr:row>125</xdr:row>
                    <xdr:rowOff>0</xdr:rowOff>
                  </to>
                </anchor>
              </controlPr>
            </control>
          </mc:Choice>
        </mc:AlternateContent>
        <mc:AlternateContent xmlns:mc="http://schemas.openxmlformats.org/markup-compatibility/2006">
          <mc:Choice Requires="x14">
            <control shapeId="1105" r:id="rId42" name="Button 81">
              <controlPr defaultSize="0" print="0" autoFill="0" autoPict="0" macro="[0]!TFormular.tt">
                <anchor moveWithCells="1" sizeWithCells="1">
                  <from>
                    <xdr:col>18</xdr:col>
                    <xdr:colOff>45720</xdr:colOff>
                    <xdr:row>126</xdr:row>
                    <xdr:rowOff>7620</xdr:rowOff>
                  </from>
                  <to>
                    <xdr:col>18</xdr:col>
                    <xdr:colOff>274320</xdr:colOff>
                    <xdr:row>127</xdr:row>
                    <xdr:rowOff>0</xdr:rowOff>
                  </to>
                </anchor>
              </controlPr>
            </control>
          </mc:Choice>
        </mc:AlternateContent>
        <mc:AlternateContent xmlns:mc="http://schemas.openxmlformats.org/markup-compatibility/2006">
          <mc:Choice Requires="x14">
            <control shapeId="1106" r:id="rId43" name="Button 82">
              <controlPr defaultSize="0" print="0" autoFill="0" autoPict="0" macro="[0]!TFormular.tt">
                <anchor moveWithCells="1" sizeWithCells="1">
                  <from>
                    <xdr:col>18</xdr:col>
                    <xdr:colOff>45720</xdr:colOff>
                    <xdr:row>128</xdr:row>
                    <xdr:rowOff>7620</xdr:rowOff>
                  </from>
                  <to>
                    <xdr:col>18</xdr:col>
                    <xdr:colOff>274320</xdr:colOff>
                    <xdr:row>129</xdr:row>
                    <xdr:rowOff>0</xdr:rowOff>
                  </to>
                </anchor>
              </controlPr>
            </control>
          </mc:Choice>
        </mc:AlternateContent>
        <mc:AlternateContent xmlns:mc="http://schemas.openxmlformats.org/markup-compatibility/2006">
          <mc:Choice Requires="x14">
            <control shapeId="1107" r:id="rId44" name="Button 83">
              <controlPr defaultSize="0" print="0" autoFill="0" autoPict="0" macro="[0]!TFormular.tt">
                <anchor moveWithCells="1" sizeWithCells="1">
                  <from>
                    <xdr:col>18</xdr:col>
                    <xdr:colOff>45720</xdr:colOff>
                    <xdr:row>130</xdr:row>
                    <xdr:rowOff>7620</xdr:rowOff>
                  </from>
                  <to>
                    <xdr:col>18</xdr:col>
                    <xdr:colOff>274320</xdr:colOff>
                    <xdr:row>131</xdr:row>
                    <xdr:rowOff>0</xdr:rowOff>
                  </to>
                </anchor>
              </controlPr>
            </control>
          </mc:Choice>
        </mc:AlternateContent>
        <mc:AlternateContent xmlns:mc="http://schemas.openxmlformats.org/markup-compatibility/2006">
          <mc:Choice Requires="x14">
            <control shapeId="1108" r:id="rId45" name="Button 84">
              <controlPr defaultSize="0" print="0" autoFill="0" autoPict="0" macro="[0]!TFormular.tt">
                <anchor moveWithCells="1" sizeWithCells="1">
                  <from>
                    <xdr:col>18</xdr:col>
                    <xdr:colOff>45720</xdr:colOff>
                    <xdr:row>132</xdr:row>
                    <xdr:rowOff>7620</xdr:rowOff>
                  </from>
                  <to>
                    <xdr:col>18</xdr:col>
                    <xdr:colOff>274320</xdr:colOff>
                    <xdr:row>133</xdr:row>
                    <xdr:rowOff>0</xdr:rowOff>
                  </to>
                </anchor>
              </controlPr>
            </control>
          </mc:Choice>
        </mc:AlternateContent>
        <mc:AlternateContent xmlns:mc="http://schemas.openxmlformats.org/markup-compatibility/2006">
          <mc:Choice Requires="x14">
            <control shapeId="1109" r:id="rId46" name="Button 85">
              <controlPr defaultSize="0" print="0" autoFill="0" autoPict="0" macro="[0]!TFormular.tt">
                <anchor moveWithCells="1" sizeWithCells="1">
                  <from>
                    <xdr:col>18</xdr:col>
                    <xdr:colOff>45720</xdr:colOff>
                    <xdr:row>134</xdr:row>
                    <xdr:rowOff>7620</xdr:rowOff>
                  </from>
                  <to>
                    <xdr:col>18</xdr:col>
                    <xdr:colOff>274320</xdr:colOff>
                    <xdr:row>135</xdr:row>
                    <xdr:rowOff>0</xdr:rowOff>
                  </to>
                </anchor>
              </controlPr>
            </control>
          </mc:Choice>
        </mc:AlternateContent>
        <mc:AlternateContent xmlns:mc="http://schemas.openxmlformats.org/markup-compatibility/2006">
          <mc:Choice Requires="x14">
            <control shapeId="1110" r:id="rId47" name="Button 86">
              <controlPr defaultSize="0" print="0" autoFill="0" autoPict="0" macro="[0]!TFormular.tt">
                <anchor moveWithCells="1" sizeWithCells="1">
                  <from>
                    <xdr:col>18</xdr:col>
                    <xdr:colOff>45720</xdr:colOff>
                    <xdr:row>136</xdr:row>
                    <xdr:rowOff>7620</xdr:rowOff>
                  </from>
                  <to>
                    <xdr:col>18</xdr:col>
                    <xdr:colOff>274320</xdr:colOff>
                    <xdr:row>137</xdr:row>
                    <xdr:rowOff>0</xdr:rowOff>
                  </to>
                </anchor>
              </controlPr>
            </control>
          </mc:Choice>
        </mc:AlternateContent>
        <mc:AlternateContent xmlns:mc="http://schemas.openxmlformats.org/markup-compatibility/2006">
          <mc:Choice Requires="x14">
            <control shapeId="1111" r:id="rId48" name="Button 87">
              <controlPr defaultSize="0" print="0" autoFill="0" autoPict="0" macro="[0]!TFormular.tt">
                <anchor moveWithCells="1" sizeWithCells="1">
                  <from>
                    <xdr:col>18</xdr:col>
                    <xdr:colOff>45720</xdr:colOff>
                    <xdr:row>138</xdr:row>
                    <xdr:rowOff>7620</xdr:rowOff>
                  </from>
                  <to>
                    <xdr:col>18</xdr:col>
                    <xdr:colOff>274320</xdr:colOff>
                    <xdr:row>139</xdr:row>
                    <xdr:rowOff>0</xdr:rowOff>
                  </to>
                </anchor>
              </controlPr>
            </control>
          </mc:Choice>
        </mc:AlternateContent>
        <mc:AlternateContent xmlns:mc="http://schemas.openxmlformats.org/markup-compatibility/2006">
          <mc:Choice Requires="x14">
            <control shapeId="1112" r:id="rId49" name="Button 88">
              <controlPr defaultSize="0" print="0" autoFill="0" autoPict="0" macro="[0]!TFormular.tt">
                <anchor moveWithCells="1" sizeWithCells="1">
                  <from>
                    <xdr:col>18</xdr:col>
                    <xdr:colOff>45720</xdr:colOff>
                    <xdr:row>140</xdr:row>
                    <xdr:rowOff>7620</xdr:rowOff>
                  </from>
                  <to>
                    <xdr:col>18</xdr:col>
                    <xdr:colOff>274320</xdr:colOff>
                    <xdr:row>141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7">
        <x14:dataValidation type="list" allowBlank="1" showInputMessage="1" showErrorMessage="1" xr:uid="{D240C390-DA4A-44CB-82A5-C63C14AA3EEA}">
          <x14:formula1>
            <xm:f>Datenmatrix!$Y$2:$BC$2</xm:f>
          </x14:formula1>
          <xm:sqref>Y3</xm:sqref>
        </x14:dataValidation>
        <x14:dataValidation type="list" allowBlank="1" showInputMessage="1" showErrorMessage="1" xr:uid="{9598F5D7-D52A-4830-BE5C-C59DE459C49D}">
          <x14:formula1>
            <xm:f>Datenmatrix!$S$2:$V$2</xm:f>
          </x14:formula1>
          <xm:sqref>W3</xm:sqref>
        </x14:dataValidation>
        <x14:dataValidation type="list" allowBlank="1" showInputMessage="1" showErrorMessage="1" xr:uid="{2A40E4B7-339F-4292-85AE-01BB0AC718BF}">
          <x14:formula1>
            <xm:f>Datenmatrix!$W$2:$X$2</xm:f>
          </x14:formula1>
          <xm:sqref>X3</xm:sqref>
        </x14:dataValidation>
        <x14:dataValidation type="list" allowBlank="1" showInputMessage="1" showErrorMessage="1" xr:uid="{BADF346D-06D0-4269-BD8C-49E06E032D27}">
          <x14:formula1>
            <xm:f>SheetLanguage!$E$1:$L$1</xm:f>
          </x14:formula1>
          <xm:sqref>Z3</xm:sqref>
        </x14:dataValidation>
        <x14:dataValidation type="list" allowBlank="1" showInputMessage="1" showErrorMessage="1" xr:uid="{B02AAB60-8716-43A4-9B0F-55A9B231EF2B}">
          <x14:formula1>
            <xm:f>IF(OR(Formulartypland="INT_EK",Formulartypland="INT"),'FieldSelection IST'!$BL$6:$BL$7,INDIRECT("tblCompanyCode["&amp;A393&amp;"]"))</xm:f>
          </x14:formula1>
          <xm:sqref>B393</xm:sqref>
        </x14:dataValidation>
        <x14:dataValidation type="list" allowBlank="1" showInputMessage="1" showErrorMessage="1" xr:uid="{74B8FAFE-F464-4A74-BFBB-73817832C899}">
          <x14:formula1>
            <xm:f>IF(OR(Formulartypland="INT_EK",Formulartypland="INT"),'FieldSelection IST'!$BN$8:$BN$9,INDIRECT("tblCompanyCode["&amp;E393&amp;"]"))</xm:f>
          </x14:formula1>
          <xm:sqref>F393</xm:sqref>
        </x14:dataValidation>
        <x14:dataValidation type="list" allowBlank="1" showInputMessage="1" showErrorMessage="1" xr:uid="{09E1DF50-4C2D-478B-AD56-177A4542647A}">
          <x14:formula1>
            <xm:f>IF(OR(Formulartypland="INT_EK",Formulartypland="INT"),'FieldSelection IST'!$BO$7:$BO$8,INDIRECT("tblCompanyCode["&amp;G393&amp;"]"))</xm:f>
          </x14:formula1>
          <xm:sqref>H393:I393</xm:sqref>
        </x14:dataValidation>
        <x14:dataValidation type="list" allowBlank="1" showInputMessage="1" showErrorMessage="1" xr:uid="{445927C0-C7E5-4025-900A-1E515971E248}">
          <x14:formula1>
            <xm:f>IF(OR(Formulartypland="INT_EK",Formulartypland="INT"),'FieldSelection IST'!$BP$8:$BP$9,INDIRECT("tblCompanyCode["&amp;J393&amp;"]"))</xm:f>
          </x14:formula1>
          <xm:sqref>K393:L393</xm:sqref>
        </x14:dataValidation>
        <x14:dataValidation type="list" allowBlank="1" showInputMessage="1" showErrorMessage="1" xr:uid="{8A9A725E-8953-4943-A544-D6DF7C732EAC}">
          <x14:formula1>
            <xm:f>IF(OR(Formulartypland="INT_EK",Formulartypland="INT"),'FieldSelection IST'!$BQ$8:$BQ$9,INDIRECT("tblCompanyCode["&amp;M393&amp;"]"))</xm:f>
          </x14:formula1>
          <xm:sqref>N393:O393</xm:sqref>
        </x14:dataValidation>
        <x14:dataValidation type="list" allowBlank="1" showInputMessage="1" showErrorMessage="1" xr:uid="{0C6EDA8A-FB0F-4E7D-B17A-5AA51E0F86DB}">
          <x14:formula1>
            <xm:f>IF(OR(Formulartypland="INT_EK",Formulartypland="INT"),'FieldSelection IST'!$BR$7:$BR$8,INDIRECT("tblCompanyCode["&amp;P393&amp;"]"))</xm:f>
          </x14:formula1>
          <xm:sqref>Q393:R393</xm:sqref>
        </x14:dataValidation>
        <x14:dataValidation type="list" allowBlank="1" showInputMessage="1" showErrorMessage="1" xr:uid="{93860AC6-F0C8-40DF-91D2-7E8A18066F21}">
          <x14:formula1>
            <xm:f>IF(Formulartypland="INT",'FieldSelection IST'!$BM$6:$BM$8,INDIRECT("","tblCompanyCode["&amp;D393&amp;"]"))</xm:f>
          </x14:formula1>
          <xm:sqref>Z393</xm:sqref>
        </x14:dataValidation>
        <x14:dataValidation type="list" allowBlank="1" showInputMessage="1" showErrorMessage="1" xr:uid="{5572E9C3-1DEF-4C9E-98A9-53C4B610931F}">
          <x14:formula1>
            <xm:f>IF(OR(Formulartypland="INT_EK",Formulartypland="INT"),'FieldSelection IST'!$BM$8:$BM$9,INDIRECT("tblCompanyCode["&amp;C393&amp;"]"))</xm:f>
          </x14:formula1>
          <xm:sqref>D393</xm:sqref>
        </x14:dataValidation>
        <x14:dataValidation type="custom" allowBlank="1" showInputMessage="1" showErrorMessage="1" errorTitle="IBAN Length Validation" error="IBAN has not the proper length for your country_x000a__x000a_Die IBAN entspricht nicht der definierten Länge für ihr Land" xr:uid="{00FDE8CE-8857-480C-BF7E-9AE33B3E5642}">
          <x14:formula1>
            <xm:f>EXACT(LEN(SUBSTITUTE(ABLIBAN1," ","")),VLOOKUP(LEFT(ABLIBAN1,2),'FieldSelection IST'!#REF!,2,FALSE))</xm:f>
          </x14:formula1>
          <xm:sqref>G238:H238</xm:sqref>
        </x14:dataValidation>
        <x14:dataValidation type="custom" allowBlank="1" showInputMessage="1" showErrorMessage="1" errorTitle="IBAN Length Validation" error="IBAN has not the proper length for your country_x000a_ _x000a_Die IBAN entspricht nicht der definierten Länge für ihr Land" xr:uid="{33F12981-A6EA-40FC-8BE7-2AE7F8F30972}">
          <x14:formula1>
            <xm:f>EXACT(LEN(SUBSTITUTE(ABLIBAN2," ","")),VLOOKUP(LEFT(ABLIBAN2,2),'FieldSelection IST'!#REF!,2,FALSE))</xm:f>
          </x14:formula1>
          <xm:sqref>G256:H256</xm:sqref>
        </x14:dataValidation>
        <x14:dataValidation type="custom" allowBlank="1" showInputMessage="1" showErrorMessage="1" errorTitle="IBAN Length Validation" error="IBAN has not the proper length for your country_x000a_ _x000a_Die IBAN entspricht nicht der definierten Länge für ihr Land" xr:uid="{2EBB4F2F-3082-4399-9714-E973B84852ED}">
          <x14:formula1>
            <xm:f>EXACT(LEN(SUBSTITUTE(ABLIBAN3," ","")),VLOOKUP(LEFT(ABLIBAN3,2),'FieldSelection IST'!#REF!,2,FALSE))</xm:f>
          </x14:formula1>
          <xm:sqref>G274:H274</xm:sqref>
        </x14:dataValidation>
        <x14:dataValidation type="custom" allowBlank="1" showInputMessage="1" showErrorMessage="1" errorTitle="IBAN Length Validation" error="IBAN has not the proper length for your country_x000a_ _x000a_Die IBAN entspricht nicht der definierten Länge für ihr Land" xr:uid="{2F7EB6FB-88E0-402B-8AF5-8921A182D2BD}">
          <x14:formula1>
            <xm:f>EXACT(LEN(SUBSTITUTE(ABLIBAN4," ","")),VLOOKUP(LEFT(ABLIBAN4,2),'FieldSelection IST'!#REF!,2,FALSE))</xm:f>
          </x14:formula1>
          <xm:sqref>G292:H292</xm:sqref>
        </x14:dataValidation>
        <x14:dataValidation type="custom" allowBlank="1" showInputMessage="1" showErrorMessage="1" errorTitle="IBAN Length Validation" error="IBAN has not the proper length for your country_x000a_ _x000a_Die IBAN entspricht nicht der definierten Länge für ihr Land" xr:uid="{502E845D-DE34-4112-AA05-FEFA4E6AC0A6}">
          <x14:formula1>
            <xm:f>EXACT(LEN(SUBSTITUTE(ABLIBAN5," ","")),VLOOKUP(LEFT(ABLIBAN5,2),'FieldSelection IST'!#REF!,2,FALSE))</xm:f>
          </x14:formula1>
          <xm:sqref>G310:H310</xm:sqref>
        </x14:dataValidation>
        <x14:dataValidation type="custom" allowBlank="1" showInputMessage="1" showErrorMessage="1" errorTitle="IBAN Length Validation" error="IBAN has not the proper length for your country_x000a__x000a_Die IBAN entspricht nicht der definierten Länge für ihr Land" xr:uid="{93E48F86-F0FC-4146-8CD5-351BA18EFFE2}">
          <x14:formula1>
            <xm:f>EXACT(LEN(SUBSTITUTE(ABLIBAN1," ","")),VLOOKUP(LEFT(ABLIBAN1,2),'FieldSelection IST'!TM5:TN94,2,FALSE))</xm:f>
          </x14:formula1>
          <xm:sqref>D238:E238</xm:sqref>
        </x14:dataValidation>
        <x14:dataValidation type="custom" allowBlank="1" showInputMessage="1" showErrorMessage="1" errorTitle="IBAN Length Validation" error="IBAN has not the proper length for your country_x000a__x000a_Die IBAN entspricht nicht der definierten Länge für ihr Land" xr:uid="{BCEA849D-545B-49BA-B34E-DC2B7283A253}">
          <x14:formula1>
            <xm:f>EXACT(LEN(SUBSTITUTE(ABLIBAN1," ","")),VLOOKUP(LEFT(ABLIBAN1,2),'FieldSelection IST'!TO5:TO94,2,FALSE))</xm:f>
          </x14:formula1>
          <xm:sqref>F238</xm:sqref>
        </x14:dataValidation>
        <x14:dataValidation type="custom" allowBlank="1" showInputMessage="1" showErrorMessage="1" errorTitle="IBAN Length Validation" error="IBAN has not the proper length for your country_x000a_ _x000a_Die IBAN entspricht nicht der definierten Länge für ihr Land" xr:uid="{99028B6A-8EC8-4E09-97A3-1F05F67EFA56}">
          <x14:formula1>
            <xm:f>EXACT(LEN(SUBSTITUTE(ABLIBAN2," ","")),VLOOKUP(LEFT(ABLIBAN2,2),'FieldSelection IST'!TM5:TN94,2,FALSE))</xm:f>
          </x14:formula1>
          <xm:sqref>D256:E256</xm:sqref>
        </x14:dataValidation>
        <x14:dataValidation type="custom" allowBlank="1" showInputMessage="1" showErrorMessage="1" errorTitle="IBAN Length Validation" error="IBAN has not the proper length for your country_x000a_ _x000a_Die IBAN entspricht nicht der definierten Länge für ihr Land" xr:uid="{DDE7A745-7A4D-4CC2-8DB1-69683297CD55}">
          <x14:formula1>
            <xm:f>EXACT(LEN(SUBSTITUTE(ABLIBAN2," ","")),VLOOKUP(LEFT(ABLIBAN2,2),'FieldSelection IST'!TO5:TO94,2,FALSE))</xm:f>
          </x14:formula1>
          <xm:sqref>F256</xm:sqref>
        </x14:dataValidation>
        <x14:dataValidation type="custom" allowBlank="1" showInputMessage="1" showErrorMessage="1" errorTitle="IBAN Length Validation" error="IBAN has not the proper length for your country_x000a_ _x000a_Die IBAN entspricht nicht der definierten Länge für ihr Land" xr:uid="{2111DEAC-13DB-4994-92D9-D8C0E3D36D7D}">
          <x14:formula1>
            <xm:f>EXACT(LEN(SUBSTITUTE(ABLIBAN3," ","")),VLOOKUP(LEFT(ABLIBAN3,2),'FieldSelection IST'!TM5:TN94,2,FALSE))</xm:f>
          </x14:formula1>
          <xm:sqref>D274:E274</xm:sqref>
        </x14:dataValidation>
        <x14:dataValidation type="custom" allowBlank="1" showInputMessage="1" showErrorMessage="1" errorTitle="IBAN Length Validation" error="IBAN has not the proper length for your country_x000a_ _x000a_Die IBAN entspricht nicht der definierten Länge für ihr Land" xr:uid="{DAE48C7E-6420-40CD-8A7C-E0F8F2DFCD38}">
          <x14:formula1>
            <xm:f>EXACT(LEN(SUBSTITUTE(ABLIBAN3," ","")),VLOOKUP(LEFT(ABLIBAN3,2),'FieldSelection IST'!TO5:TO94,2,FALSE))</xm:f>
          </x14:formula1>
          <xm:sqref>F274</xm:sqref>
        </x14:dataValidation>
        <x14:dataValidation type="custom" allowBlank="1" showInputMessage="1" showErrorMessage="1" errorTitle="IBAN Length Validation" error="IBAN has not the proper length for your country_x000a_ _x000a_Die IBAN entspricht nicht der definierten Länge für ihr Land" xr:uid="{83C117D0-0F59-481D-8FDA-D8ED6B88AB85}">
          <x14:formula1>
            <xm:f>EXACT(LEN(SUBSTITUTE(ABLIBAN4," ","")),VLOOKUP(LEFT(ABLIBAN4,2),'FieldSelection IST'!TM5:TN94,2,FALSE))</xm:f>
          </x14:formula1>
          <xm:sqref>D292:E292</xm:sqref>
        </x14:dataValidation>
        <x14:dataValidation type="custom" allowBlank="1" showInputMessage="1" showErrorMessage="1" errorTitle="IBAN Length Validation" error="IBAN has not the proper length for your country_x000a_ _x000a_Die IBAN entspricht nicht der definierten Länge für ihr Land" xr:uid="{E5AE5DDF-9B7F-4F29-991C-19775E84ED14}">
          <x14:formula1>
            <xm:f>EXACT(LEN(SUBSTITUTE(ABLIBAN4," ","")),VLOOKUP(LEFT(ABLIBAN4,2),'FieldSelection IST'!TO5:TO94,2,FALSE))</xm:f>
          </x14:formula1>
          <xm:sqref>F292</xm:sqref>
        </x14:dataValidation>
        <x14:dataValidation type="custom" allowBlank="1" showInputMessage="1" showErrorMessage="1" errorTitle="IBAN Length Validation" error="IBAN has not the proper length for your country_x000a_ _x000a_Die IBAN entspricht nicht der definierten Länge für ihr Land" xr:uid="{AFF584C0-83E9-4FCA-9D2B-B557B127B401}">
          <x14:formula1>
            <xm:f>EXACT(LEN(SUBSTITUTE(ABLIBAN5," ","")),VLOOKUP(LEFT(ABLIBAN5,2),'FieldSelection IST'!TM5:TN94,2,FALSE))</xm:f>
          </x14:formula1>
          <xm:sqref>D310:E310</xm:sqref>
        </x14:dataValidation>
        <x14:dataValidation type="custom" allowBlank="1" showInputMessage="1" showErrorMessage="1" errorTitle="IBAN Length Validation" error="IBAN has not the proper length for your country_x000a_ _x000a_Die IBAN entspricht nicht der definierten Länge für ihr Land" xr:uid="{B416A5A4-1643-49CE-8619-B6589A21B9CE}">
          <x14:formula1>
            <xm:f>EXACT(LEN(SUBSTITUTE(ABLIBAN5," ","")),VLOOKUP(LEFT(ABLIBAN5,2),'FieldSelection IST'!TO5:TO94,2,FALSE))</xm:f>
          </x14:formula1>
          <xm:sqref>F310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EFDB6-CDF0-400A-AE8B-3C2F3C6C059F}">
  <sheetPr codeName="Tabelle1"/>
  <dimension ref="A1:H20"/>
  <sheetViews>
    <sheetView workbookViewId="0">
      <selection activeCell="C19" sqref="C19"/>
    </sheetView>
  </sheetViews>
  <sheetFormatPr baseColWidth="10" defaultColWidth="11.5546875" defaultRowHeight="14.4" x14ac:dyDescent="0.3"/>
  <cols>
    <col min="4" max="4" width="13.44140625" bestFit="1" customWidth="1"/>
    <col min="6" max="6" width="15.5546875" customWidth="1"/>
    <col min="7" max="7" width="11.5546875" style="31"/>
  </cols>
  <sheetData>
    <row r="1" spans="1:8" x14ac:dyDescent="0.3">
      <c r="A1" t="s">
        <v>42295</v>
      </c>
      <c r="B1" t="s">
        <v>42296</v>
      </c>
      <c r="C1" t="s">
        <v>42297</v>
      </c>
      <c r="D1" t="s">
        <v>42298</v>
      </c>
      <c r="E1" t="s">
        <v>42299</v>
      </c>
      <c r="F1" t="s">
        <v>42300</v>
      </c>
      <c r="G1" s="31" t="s">
        <v>42301</v>
      </c>
      <c r="H1" t="s">
        <v>218</v>
      </c>
    </row>
    <row r="2" spans="1:8" x14ac:dyDescent="0.3">
      <c r="A2" t="s">
        <v>41368</v>
      </c>
      <c r="B2">
        <v>1</v>
      </c>
      <c r="C2">
        <f>B2+F2-1</f>
        <v>5</v>
      </c>
      <c r="E2" t="s">
        <v>41369</v>
      </c>
      <c r="F2">
        <v>5</v>
      </c>
      <c r="G2" s="31" t="str">
        <f>MID(A2,3,1)</f>
        <v>V</v>
      </c>
    </row>
    <row r="3" spans="1:8" x14ac:dyDescent="0.3">
      <c r="A3" t="s">
        <v>41377</v>
      </c>
      <c r="B3">
        <f>C2+1</f>
        <v>6</v>
      </c>
      <c r="C3">
        <f>B3+F3-1</f>
        <v>23</v>
      </c>
      <c r="E3" t="s">
        <v>34922</v>
      </c>
      <c r="F3">
        <v>18</v>
      </c>
      <c r="G3" s="31" t="str">
        <f>MID(A3,3,1)</f>
        <v>L</v>
      </c>
    </row>
    <row r="4" spans="1:8" x14ac:dyDescent="0.3">
      <c r="A4" t="s">
        <v>41415</v>
      </c>
      <c r="B4">
        <f t="shared" ref="B4:B5" si="0">C3+1</f>
        <v>24</v>
      </c>
      <c r="C4">
        <f t="shared" ref="C4:C20" si="1">B4+F4-1</f>
        <v>31</v>
      </c>
      <c r="D4" t="s">
        <v>34460</v>
      </c>
      <c r="F4">
        <v>8</v>
      </c>
      <c r="G4" s="31" t="str">
        <f t="shared" ref="G4:G20" si="2">MID(A4,3,1)</f>
        <v>L</v>
      </c>
    </row>
    <row r="5" spans="1:8" x14ac:dyDescent="0.3">
      <c r="A5" t="s">
        <v>41435</v>
      </c>
      <c r="B5">
        <f t="shared" si="0"/>
        <v>32</v>
      </c>
      <c r="C5">
        <f t="shared" si="1"/>
        <v>111</v>
      </c>
      <c r="F5">
        <v>80</v>
      </c>
      <c r="G5" s="31" t="str">
        <f t="shared" si="2"/>
        <v>L</v>
      </c>
    </row>
    <row r="6" spans="1:8" x14ac:dyDescent="0.3">
      <c r="A6" s="92" t="s">
        <v>45816</v>
      </c>
      <c r="B6">
        <f t="shared" ref="B6:B20" si="3">C5+1</f>
        <v>112</v>
      </c>
      <c r="C6">
        <f t="shared" ref="C6" si="4">B6+F6-1</f>
        <v>145</v>
      </c>
      <c r="F6">
        <v>34</v>
      </c>
      <c r="G6" s="31" t="str">
        <f t="shared" si="2"/>
        <v>L</v>
      </c>
    </row>
    <row r="7" spans="1:8" x14ac:dyDescent="0.3">
      <c r="A7" t="s">
        <v>41541</v>
      </c>
      <c r="B7">
        <f t="shared" si="3"/>
        <v>146</v>
      </c>
      <c r="C7">
        <f t="shared" si="1"/>
        <v>198</v>
      </c>
      <c r="D7" t="s">
        <v>34460</v>
      </c>
      <c r="F7">
        <v>53</v>
      </c>
      <c r="G7" s="31" t="str">
        <f t="shared" si="2"/>
        <v>L</v>
      </c>
    </row>
    <row r="8" spans="1:8" x14ac:dyDescent="0.3">
      <c r="A8" t="s">
        <v>41676</v>
      </c>
      <c r="B8">
        <f t="shared" si="3"/>
        <v>199</v>
      </c>
      <c r="C8">
        <f t="shared" si="1"/>
        <v>232</v>
      </c>
      <c r="F8">
        <v>34</v>
      </c>
      <c r="G8" s="31" t="str">
        <f t="shared" si="2"/>
        <v>L</v>
      </c>
    </row>
    <row r="9" spans="1:8" x14ac:dyDescent="0.3">
      <c r="A9" t="s">
        <v>41724</v>
      </c>
      <c r="B9">
        <f t="shared" si="3"/>
        <v>233</v>
      </c>
      <c r="C9">
        <f t="shared" si="1"/>
        <v>250</v>
      </c>
      <c r="F9">
        <v>18</v>
      </c>
      <c r="G9" s="31" t="str">
        <f t="shared" si="2"/>
        <v>L</v>
      </c>
    </row>
    <row r="10" spans="1:8" x14ac:dyDescent="0.3">
      <c r="A10" t="s">
        <v>41767</v>
      </c>
      <c r="B10">
        <f t="shared" si="3"/>
        <v>251</v>
      </c>
      <c r="C10">
        <f t="shared" si="1"/>
        <v>268</v>
      </c>
      <c r="F10">
        <v>18</v>
      </c>
      <c r="G10" s="31" t="str">
        <f t="shared" si="2"/>
        <v>L</v>
      </c>
      <c r="H10" t="s">
        <v>41441</v>
      </c>
    </row>
    <row r="11" spans="1:8" x14ac:dyDescent="0.3">
      <c r="A11" t="s">
        <v>41790</v>
      </c>
      <c r="B11">
        <f t="shared" si="3"/>
        <v>269</v>
      </c>
      <c r="C11">
        <f t="shared" si="1"/>
        <v>286</v>
      </c>
      <c r="F11">
        <v>18</v>
      </c>
      <c r="G11" s="31" t="str">
        <f t="shared" si="2"/>
        <v>L</v>
      </c>
      <c r="H11" t="s">
        <v>41441</v>
      </c>
    </row>
    <row r="12" spans="1:8" x14ac:dyDescent="0.3">
      <c r="A12" t="s">
        <v>41813</v>
      </c>
      <c r="B12">
        <f t="shared" si="3"/>
        <v>287</v>
      </c>
      <c r="C12">
        <f t="shared" si="1"/>
        <v>304</v>
      </c>
      <c r="F12">
        <v>18</v>
      </c>
      <c r="G12" s="31" t="str">
        <f t="shared" si="2"/>
        <v>L</v>
      </c>
      <c r="H12" t="s">
        <v>41441</v>
      </c>
    </row>
    <row r="13" spans="1:8" x14ac:dyDescent="0.3">
      <c r="A13" t="s">
        <v>41836</v>
      </c>
      <c r="B13">
        <f t="shared" si="3"/>
        <v>305</v>
      </c>
      <c r="C13">
        <f t="shared" si="1"/>
        <v>322</v>
      </c>
      <c r="F13">
        <v>18</v>
      </c>
      <c r="G13" s="31" t="str">
        <f t="shared" si="2"/>
        <v>L</v>
      </c>
      <c r="H13" t="s">
        <v>41441</v>
      </c>
    </row>
    <row r="14" spans="1:8" x14ac:dyDescent="0.3">
      <c r="A14" t="s">
        <v>41860</v>
      </c>
      <c r="B14">
        <f t="shared" si="3"/>
        <v>323</v>
      </c>
      <c r="C14">
        <f t="shared" si="1"/>
        <v>331</v>
      </c>
      <c r="F14">
        <v>9</v>
      </c>
      <c r="G14" s="31" t="str">
        <f t="shared" si="2"/>
        <v>L</v>
      </c>
    </row>
    <row r="15" spans="1:8" x14ac:dyDescent="0.3">
      <c r="A15" t="s">
        <v>41880</v>
      </c>
      <c r="B15">
        <f t="shared" si="3"/>
        <v>332</v>
      </c>
      <c r="C15">
        <f t="shared" si="1"/>
        <v>343</v>
      </c>
      <c r="D15" t="s">
        <v>34460</v>
      </c>
      <c r="F15">
        <v>12</v>
      </c>
      <c r="G15" s="31" t="str">
        <f t="shared" si="2"/>
        <v>S</v>
      </c>
    </row>
    <row r="16" spans="1:8" x14ac:dyDescent="0.3">
      <c r="A16" t="s">
        <v>41903</v>
      </c>
      <c r="B16">
        <f t="shared" si="3"/>
        <v>344</v>
      </c>
      <c r="C16">
        <f t="shared" si="1"/>
        <v>359</v>
      </c>
      <c r="D16" t="s">
        <v>34460</v>
      </c>
      <c r="F16">
        <v>16</v>
      </c>
      <c r="G16" s="31" t="str">
        <f t="shared" si="2"/>
        <v>S</v>
      </c>
    </row>
    <row r="17" spans="1:7" x14ac:dyDescent="0.3">
      <c r="A17" t="s">
        <v>41952</v>
      </c>
      <c r="B17">
        <f t="shared" si="3"/>
        <v>360</v>
      </c>
      <c r="C17">
        <f t="shared" si="1"/>
        <v>375</v>
      </c>
      <c r="D17" t="s">
        <v>34460</v>
      </c>
      <c r="F17">
        <v>16</v>
      </c>
      <c r="G17" s="31" t="str">
        <f t="shared" si="2"/>
        <v>S</v>
      </c>
    </row>
    <row r="18" spans="1:7" x14ac:dyDescent="0.3">
      <c r="A18" t="s">
        <v>41976</v>
      </c>
      <c r="B18">
        <f t="shared" si="3"/>
        <v>376</v>
      </c>
      <c r="C18">
        <f t="shared" si="1"/>
        <v>385</v>
      </c>
      <c r="D18" t="s">
        <v>34460</v>
      </c>
      <c r="F18">
        <v>10</v>
      </c>
      <c r="G18" s="31" t="str">
        <f t="shared" si="2"/>
        <v>S</v>
      </c>
    </row>
    <row r="19" spans="1:7" x14ac:dyDescent="0.3">
      <c r="A19" t="s">
        <v>41999</v>
      </c>
      <c r="B19">
        <f t="shared" si="3"/>
        <v>386</v>
      </c>
      <c r="C19">
        <f t="shared" si="1"/>
        <v>438</v>
      </c>
      <c r="F19">
        <v>53</v>
      </c>
      <c r="G19" s="31" t="str">
        <f t="shared" si="2"/>
        <v>S</v>
      </c>
    </row>
    <row r="20" spans="1:7" x14ac:dyDescent="0.3">
      <c r="A20" t="s">
        <v>42146</v>
      </c>
      <c r="B20">
        <f t="shared" si="3"/>
        <v>439</v>
      </c>
      <c r="C20">
        <f t="shared" si="1"/>
        <v>458</v>
      </c>
      <c r="F20">
        <v>20</v>
      </c>
      <c r="G20" s="31" t="str">
        <f t="shared" si="2"/>
        <v>S</v>
      </c>
    </row>
  </sheetData>
  <phoneticPr fontId="26" type="noConversion"/>
  <conditionalFormatting sqref="A1:H20">
    <cfRule type="expression" dxfId="15" priority="1">
      <formula>_xlfn.ISFORMULA(A1)</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58008-DA6C-4993-8A2E-4A90D600F8E1}">
  <sheetPr codeName="TSheetlanguage"/>
  <dimension ref="A1:AB374"/>
  <sheetViews>
    <sheetView workbookViewId="0">
      <selection activeCell="A2" sqref="A2:S374"/>
    </sheetView>
  </sheetViews>
  <sheetFormatPr baseColWidth="10" defaultColWidth="11.5546875" defaultRowHeight="14.4" outlineLevelCol="1" x14ac:dyDescent="0.3"/>
  <cols>
    <col min="1" max="1" width="18.33203125" customWidth="1"/>
    <col min="2" max="2" width="10.44140625" bestFit="1" customWidth="1"/>
    <col min="3" max="3" width="7.5546875" customWidth="1"/>
    <col min="4" max="4" width="8.6640625" customWidth="1"/>
    <col min="5" max="5" width="34.5546875" customWidth="1"/>
    <col min="6" max="6" width="45.6640625" customWidth="1"/>
    <col min="7" max="7" width="47" customWidth="1" outlineLevel="1"/>
    <col min="8" max="8" width="41.44140625" customWidth="1" outlineLevel="1"/>
    <col min="9" max="9" width="46.33203125" customWidth="1" outlineLevel="1"/>
    <col min="10" max="10" width="28.109375" customWidth="1" outlineLevel="1"/>
    <col min="11" max="11" width="15.88671875" customWidth="1" outlineLevel="1"/>
    <col min="12" max="12" width="86.88671875" customWidth="1" outlineLevel="1"/>
    <col min="13" max="13" width="44.6640625" customWidth="1"/>
    <col min="14" max="18" width="9.88671875" customWidth="1" outlineLevel="1"/>
    <col min="19" max="19" width="146.88671875" customWidth="1" outlineLevel="1" collapsed="1"/>
    <col min="20" max="21" width="6.109375" customWidth="1"/>
    <col min="22" max="22" width="15.33203125" customWidth="1"/>
  </cols>
  <sheetData>
    <row r="1" spans="1:28" x14ac:dyDescent="0.3">
      <c r="A1" t="s">
        <v>42302</v>
      </c>
      <c r="B1" t="s">
        <v>42303</v>
      </c>
      <c r="C1" t="s">
        <v>41338</v>
      </c>
      <c r="D1" t="s">
        <v>41339</v>
      </c>
      <c r="E1" s="176" t="s">
        <v>143</v>
      </c>
      <c r="F1" s="121" t="s">
        <v>297</v>
      </c>
      <c r="G1" s="121" t="s">
        <v>291</v>
      </c>
      <c r="H1" s="121" t="s">
        <v>292</v>
      </c>
      <c r="I1" s="121" t="s">
        <v>293</v>
      </c>
      <c r="J1" s="121" t="s">
        <v>294</v>
      </c>
      <c r="K1" s="121" t="s">
        <v>296</v>
      </c>
      <c r="L1" s="121" t="s">
        <v>295</v>
      </c>
      <c r="M1" s="268" t="s">
        <v>34781</v>
      </c>
      <c r="N1" s="268" t="s">
        <v>36059</v>
      </c>
      <c r="O1" s="268" t="s">
        <v>36448</v>
      </c>
      <c r="P1" s="268" t="s">
        <v>36969</v>
      </c>
      <c r="Q1" s="268" t="s">
        <v>37144</v>
      </c>
      <c r="R1" s="268" t="s">
        <v>36348</v>
      </c>
      <c r="S1" s="32" t="s">
        <v>299</v>
      </c>
      <c r="T1" s="74"/>
      <c r="U1" s="74"/>
    </row>
    <row r="2" spans="1:28" x14ac:dyDescent="0.3">
      <c r="A2" s="31"/>
      <c r="B2" s="230" t="str" cm="1">
        <f t="array" aca="1" ref="B2" ca="1">HYPERLINK("#"&amp;CELL("Address",INDIRECT("Formular!"&amp;ADDRESS(tblSheetLanguage[[#This Row],[Zeile]],tblSheetLanguage[[#This Row],[Spalte]]))),ADDRESS(tblSheetLanguage[[#This Row],[Zeile]],tblSheetLanguage[[#This Row],[Spalte]]))</f>
        <v>$M$444</v>
      </c>
      <c r="C2">
        <v>444</v>
      </c>
      <c r="D2">
        <v>13</v>
      </c>
      <c r="M2" t="s">
        <v>34476</v>
      </c>
      <c r="N2" t="s">
        <v>34476</v>
      </c>
      <c r="O2" t="s">
        <v>34476</v>
      </c>
      <c r="P2" t="s">
        <v>34476</v>
      </c>
      <c r="Q2" t="s">
        <v>34476</v>
      </c>
      <c r="R2" t="s">
        <v>34476</v>
      </c>
      <c r="S2">
        <f>IF(tblSheetLanguage[[#This Row],[EN]]="",IF(tblSheetLanguage[[#This Row],[EN]]="",tblSheetLanguage[[#This Row],[DE]],tblSheetLanguage[[#This Row],[EN]]),tblSheetLanguage[[#This Row],[EN]])</f>
        <v>0</v>
      </c>
      <c r="V2" t="str">
        <f t="shared" ref="V2:V103" si="0">"$" &amp; CHAR(X2+64) &amp; "$" &amp; W2</f>
        <v>$M$444</v>
      </c>
      <c r="W2">
        <f>tblSheetLanguage[[#This Row],[Zeile]]</f>
        <v>444</v>
      </c>
      <c r="X2">
        <f>tblSheetLanguage[[#This Row],[Spalte]]</f>
        <v>13</v>
      </c>
    </row>
    <row r="3" spans="1:28" x14ac:dyDescent="0.3">
      <c r="A3" s="31" t="s">
        <v>34460</v>
      </c>
      <c r="B3" s="230" t="str" cm="1">
        <f t="array" aca="1" ref="B3" ca="1">HYPERLINK("#"&amp;CELL("Address",INDIRECT("Formular!"&amp;ADDRESS(tblSheetLanguage[[#This Row],[Zeile]],tblSheetLanguage[[#This Row],[Spalte]]))),ADDRESS(tblSheetLanguage[[#This Row],[Zeile]],tblSheetLanguage[[#This Row],[Spalte]]))</f>
        <v>$M$29</v>
      </c>
      <c r="C3">
        <v>29</v>
      </c>
      <c r="D3">
        <v>13</v>
      </c>
      <c r="E3">
        <v>49</v>
      </c>
      <c r="M3" t="s">
        <v>34476</v>
      </c>
      <c r="N3" t="s">
        <v>34476</v>
      </c>
      <c r="O3" t="s">
        <v>34476</v>
      </c>
      <c r="P3" t="s">
        <v>34476</v>
      </c>
      <c r="Q3" t="s">
        <v>34476</v>
      </c>
      <c r="R3" t="s">
        <v>34476</v>
      </c>
      <c r="S3">
        <f>IF(tblSheetLanguage[[#This Row],[EN]]="",IF(tblSheetLanguage[[#This Row],[EN]]="",tblSheetLanguage[[#This Row],[DE]],tblSheetLanguage[[#This Row],[EN]]),tblSheetLanguage[[#This Row],[EN]])</f>
        <v>49</v>
      </c>
      <c r="V3" t="str">
        <f t="shared" ref="V3:V50" si="1">"$" &amp; CHAR(X3+64) &amp; "$" &amp; W3</f>
        <v>$M$29</v>
      </c>
      <c r="W3">
        <f>tblSheetLanguage[[#This Row],[Zeile]]</f>
        <v>29</v>
      </c>
      <c r="X3">
        <f>tblSheetLanguage[[#This Row],[Spalte]]</f>
        <v>13</v>
      </c>
    </row>
    <row r="4" spans="1:28" x14ac:dyDescent="0.3">
      <c r="A4" s="31" t="s">
        <v>34460</v>
      </c>
      <c r="B4" s="230" t="str" cm="1">
        <f t="array" aca="1" ref="B4" ca="1">HYPERLINK("#"&amp;CELL("Address",INDIRECT("Formular!"&amp;ADDRESS(tblSheetLanguage[[#This Row],[Zeile]],tblSheetLanguage[[#This Row],[Spalte]]))),ADDRESS(tblSheetLanguage[[#This Row],[Zeile]],tblSheetLanguage[[#This Row],[Spalte]]))</f>
        <v>$D$45</v>
      </c>
      <c r="C4">
        <v>45</v>
      </c>
      <c r="D4">
        <v>4</v>
      </c>
      <c r="E4">
        <v>49</v>
      </c>
      <c r="M4" t="s">
        <v>34476</v>
      </c>
      <c r="N4" t="s">
        <v>34476</v>
      </c>
      <c r="O4" t="s">
        <v>34476</v>
      </c>
      <c r="P4" t="s">
        <v>34476</v>
      </c>
      <c r="Q4" t="s">
        <v>34476</v>
      </c>
      <c r="R4" t="s">
        <v>34476</v>
      </c>
      <c r="S4">
        <f>IF(tblSheetLanguage[[#This Row],[EN]]="",IF(tblSheetLanguage[[#This Row],[EN]]="",tblSheetLanguage[[#This Row],[DE]],tblSheetLanguage[[#This Row],[EN]]),tblSheetLanguage[[#This Row],[EN]])</f>
        <v>49</v>
      </c>
      <c r="V4" t="str">
        <f t="shared" si="1"/>
        <v>$D$45</v>
      </c>
      <c r="W4">
        <f>tblSheetLanguage[[#This Row],[Zeile]]</f>
        <v>45</v>
      </c>
      <c r="X4">
        <f>tblSheetLanguage[[#This Row],[Spalte]]</f>
        <v>4</v>
      </c>
    </row>
    <row r="5" spans="1:28" x14ac:dyDescent="0.3">
      <c r="A5" s="31" t="s">
        <v>34460</v>
      </c>
      <c r="B5" s="230" t="str" cm="1">
        <f t="array" aca="1" ref="B5" ca="1">HYPERLINK("#"&amp;CELL("Address",INDIRECT("Formular!"&amp;ADDRESS(tblSheetLanguage[[#This Row],[Zeile]],tblSheetLanguage[[#This Row],[Spalte]]))),ADDRESS(tblSheetLanguage[[#This Row],[Zeile]],tblSheetLanguage[[#This Row],[Spalte]]))</f>
        <v>$D$47</v>
      </c>
      <c r="C5">
        <v>47</v>
      </c>
      <c r="D5">
        <v>4</v>
      </c>
      <c r="E5">
        <v>49</v>
      </c>
      <c r="M5" t="s">
        <v>34476</v>
      </c>
      <c r="N5" t="s">
        <v>34476</v>
      </c>
      <c r="O5" t="s">
        <v>34476</v>
      </c>
      <c r="P5" t="s">
        <v>34476</v>
      </c>
      <c r="Q5" t="s">
        <v>34476</v>
      </c>
      <c r="R5" t="s">
        <v>34476</v>
      </c>
      <c r="S5">
        <f>IF(tblSheetLanguage[[#This Row],[EN]]="",IF(tblSheetLanguage[[#This Row],[EN]]="",tblSheetLanguage[[#This Row],[DE]],tblSheetLanguage[[#This Row],[EN]]),tblSheetLanguage[[#This Row],[EN]])</f>
        <v>49</v>
      </c>
      <c r="V5" t="str">
        <f t="shared" si="1"/>
        <v>$D$47</v>
      </c>
      <c r="W5">
        <f>tblSheetLanguage[[#This Row],[Zeile]]</f>
        <v>47</v>
      </c>
      <c r="X5">
        <f>tblSheetLanguage[[#This Row],[Spalte]]</f>
        <v>4</v>
      </c>
    </row>
    <row r="6" spans="1:28" x14ac:dyDescent="0.3">
      <c r="A6" s="31" t="s">
        <v>34460</v>
      </c>
      <c r="B6" s="230" t="str" cm="1">
        <f t="array" aca="1" ref="B6" ca="1">HYPERLINK("#"&amp;CELL("Address",INDIRECT("Formular!"&amp;ADDRESS(tblSheetLanguage[[#This Row],[Zeile]],tblSheetLanguage[[#This Row],[Spalte]]))),ADDRESS(tblSheetLanguage[[#This Row],[Zeile]],tblSheetLanguage[[#This Row],[Spalte]]))</f>
        <v>$D$49</v>
      </c>
      <c r="C6">
        <v>49</v>
      </c>
      <c r="D6">
        <v>4</v>
      </c>
      <c r="E6">
        <v>49</v>
      </c>
      <c r="M6" t="s">
        <v>34476</v>
      </c>
      <c r="N6" t="s">
        <v>34476</v>
      </c>
      <c r="O6" t="s">
        <v>34476</v>
      </c>
      <c r="P6" t="s">
        <v>34476</v>
      </c>
      <c r="Q6" t="s">
        <v>34476</v>
      </c>
      <c r="R6" t="s">
        <v>34476</v>
      </c>
      <c r="S6">
        <f>IF(tblSheetLanguage[[#This Row],[EN]]="",IF(tblSheetLanguage[[#This Row],[EN]]="",tblSheetLanguage[[#This Row],[DE]],tblSheetLanguage[[#This Row],[EN]]),tblSheetLanguage[[#This Row],[EN]])</f>
        <v>49</v>
      </c>
      <c r="V6" t="str">
        <f t="shared" si="1"/>
        <v>$D$49</v>
      </c>
      <c r="W6">
        <f>tblSheetLanguage[[#This Row],[Zeile]]</f>
        <v>49</v>
      </c>
      <c r="X6">
        <f>tblSheetLanguage[[#This Row],[Spalte]]</f>
        <v>4</v>
      </c>
    </row>
    <row r="7" spans="1:28" x14ac:dyDescent="0.3">
      <c r="A7" s="276" t="s">
        <v>34460</v>
      </c>
      <c r="B7" s="230" t="str" cm="1">
        <f t="array" aca="1" ref="B7" ca="1">HYPERLINK("#"&amp;CELL("Address",INDIRECT("Formular!"&amp;ADDRESS(tblSheetLanguage[[#This Row],[Zeile]],tblSheetLanguage[[#This Row],[Spalte]]))),ADDRESS(tblSheetLanguage[[#This Row],[Zeile]],tblSheetLanguage[[#This Row],[Spalte]]))</f>
        <v>$D$425</v>
      </c>
      <c r="C7" s="285">
        <v>425</v>
      </c>
      <c r="D7" s="285">
        <v>4</v>
      </c>
      <c r="E7" s="285" t="s">
        <v>43150</v>
      </c>
      <c r="F7" s="285"/>
      <c r="G7" s="285"/>
      <c r="H7" s="285"/>
      <c r="I7" s="285"/>
      <c r="J7" s="285"/>
      <c r="K7" s="285" t="s">
        <v>43150</v>
      </c>
      <c r="L7" s="285"/>
      <c r="M7" s="285" t="s">
        <v>34476</v>
      </c>
      <c r="N7" s="285" t="s">
        <v>34476</v>
      </c>
      <c r="O7" s="285" t="s">
        <v>34476</v>
      </c>
      <c r="P7" s="285" t="s">
        <v>34476</v>
      </c>
      <c r="Q7" s="285" t="s">
        <v>34476</v>
      </c>
      <c r="R7" s="285" t="s">
        <v>34476</v>
      </c>
      <c r="S7" s="285" t="str">
        <f>IF(tblSheetLanguage[[#This Row],[EN]]="",IF(tblSheetLanguage[[#This Row],[EN]]="",tblSheetLanguage[[#This Row],[DE]],tblSheetLanguage[[#This Row],[EN]]),tblSheetLanguage[[#This Row],[EN]])</f>
        <v>%</v>
      </c>
    </row>
    <row r="8" spans="1:28" x14ac:dyDescent="0.3">
      <c r="A8" s="276"/>
      <c r="B8" s="230" t="str" cm="1">
        <f t="array" aca="1" ref="B8" ca="1">HYPERLINK("#"&amp;CELL("Address",INDIRECT("Formular!"&amp;ADDRESS(tblSheetLanguage[[#This Row],[Zeile]],tblSheetLanguage[[#This Row],[Spalte]]))),ADDRESS(tblSheetLanguage[[#This Row],[Zeile]],tblSheetLanguage[[#This Row],[Spalte]]))</f>
        <v>$N$383</v>
      </c>
      <c r="C8" s="285">
        <v>383</v>
      </c>
      <c r="D8" s="285">
        <v>14</v>
      </c>
      <c r="E8" s="285" t="s">
        <v>41993</v>
      </c>
      <c r="F8" s="285" t="s">
        <v>42979</v>
      </c>
      <c r="G8" s="285" t="s">
        <v>42980</v>
      </c>
      <c r="H8" s="285" t="s">
        <v>42980</v>
      </c>
      <c r="I8" s="285" t="s">
        <v>42981</v>
      </c>
      <c r="J8" s="285" t="s">
        <v>42982</v>
      </c>
      <c r="K8" s="285" t="s">
        <v>42983</v>
      </c>
      <c r="L8" s="285" t="s">
        <v>42984</v>
      </c>
      <c r="M8" s="285" t="s">
        <v>44278</v>
      </c>
      <c r="N8" s="285" t="s">
        <v>44279</v>
      </c>
      <c r="O8" s="285" t="s">
        <v>44280</v>
      </c>
      <c r="P8" s="285" t="s">
        <v>44281</v>
      </c>
      <c r="Q8" s="285" t="s">
        <v>44282</v>
      </c>
      <c r="R8" s="285" t="s">
        <v>44283</v>
      </c>
      <c r="S8" s="285" t="str">
        <f>IF(tblSheetLanguage[[#This Row],[EN]]="",IF(tblSheetLanguage[[#This Row],[EN]]="",tblSheetLanguage[[#This Row],[DE]],tblSheetLanguage[[#This Row],[EN]]),tblSheetLanguage[[#This Row],[EN]])</f>
        <v>(Unit)</v>
      </c>
    </row>
    <row r="9" spans="1:28" x14ac:dyDescent="0.3">
      <c r="A9" s="31" t="s">
        <v>34460</v>
      </c>
      <c r="B9" s="230" t="str" cm="1">
        <f t="array" aca="1" ref="B9" ca="1">HYPERLINK("#"&amp;CELL("Address",INDIRECT("Formular!"&amp;ADDRESS(tblSheetLanguage[[#This Row],[Zeile]],tblSheetLanguage[[#This Row],[Spalte]]))),ADDRESS(tblSheetLanguage[[#This Row],[Zeile]],tblSheetLanguage[[#This Row],[Spalte]]))</f>
        <v>$I$35</v>
      </c>
      <c r="C9">
        <v>35</v>
      </c>
      <c r="D9">
        <v>9</v>
      </c>
      <c r="E9" t="s">
        <v>42199</v>
      </c>
      <c r="K9" t="s">
        <v>42199</v>
      </c>
      <c r="M9" t="s">
        <v>34476</v>
      </c>
      <c r="N9" t="s">
        <v>34476</v>
      </c>
      <c r="O9" t="s">
        <v>34476</v>
      </c>
      <c r="P9" t="s">
        <v>34476</v>
      </c>
      <c r="Q9" t="s">
        <v>34476</v>
      </c>
      <c r="R9" t="s">
        <v>34476</v>
      </c>
      <c r="S9" t="str">
        <f>IF(tblSheetLanguage[[#This Row],[EN]]="",IF(tblSheetLanguage[[#This Row],[EN]]="",tblSheetLanguage[[#This Row],[DE]],tblSheetLanguage[[#This Row],[EN]]),tblSheetLanguage[[#This Row],[EN]])</f>
        <v>+</v>
      </c>
    </row>
    <row r="10" spans="1:28" x14ac:dyDescent="0.3">
      <c r="A10" s="31" t="s">
        <v>34460</v>
      </c>
      <c r="B10" s="230" t="str" cm="1">
        <f t="array" aca="1" ref="B10" ca="1">HYPERLINK("#"&amp;CELL("Address",INDIRECT("Formular!"&amp;ADDRESS(tblSheetLanguage[[#This Row],[Zeile]],tblSheetLanguage[[#This Row],[Spalte]]))),ADDRESS(tblSheetLanguage[[#This Row],[Zeile]],tblSheetLanguage[[#This Row],[Spalte]]))</f>
        <v>$I$37</v>
      </c>
      <c r="C10">
        <v>37</v>
      </c>
      <c r="D10">
        <v>9</v>
      </c>
      <c r="E10" t="s">
        <v>42199</v>
      </c>
      <c r="K10" t="s">
        <v>42199</v>
      </c>
      <c r="M10" t="s">
        <v>34476</v>
      </c>
      <c r="N10" t="s">
        <v>34476</v>
      </c>
      <c r="O10" t="s">
        <v>34476</v>
      </c>
      <c r="P10" t="s">
        <v>34476</v>
      </c>
      <c r="Q10" t="s">
        <v>34476</v>
      </c>
      <c r="R10" t="s">
        <v>34476</v>
      </c>
      <c r="S10" t="str">
        <f>IF(tblSheetLanguage[[#This Row],[EN]]="",IF(tblSheetLanguage[[#This Row],[EN]]="",tblSheetLanguage[[#This Row],[DE]],tblSheetLanguage[[#This Row],[EN]]),tblSheetLanguage[[#This Row],[EN]])</f>
        <v>+</v>
      </c>
      <c r="V10" t="str">
        <f t="shared" si="1"/>
        <v>$I$37</v>
      </c>
      <c r="W10">
        <f>tblSheetLanguage[[#This Row],[Zeile]]</f>
        <v>37</v>
      </c>
      <c r="X10">
        <f>tblSheetLanguage[[#This Row],[Spalte]]</f>
        <v>9</v>
      </c>
    </row>
    <row r="11" spans="1:28" x14ac:dyDescent="0.3">
      <c r="A11" s="31" t="s">
        <v>34460</v>
      </c>
      <c r="B11" s="230" t="str" cm="1">
        <f t="array" aca="1" ref="B11" ca="1">HYPERLINK("#"&amp;CELL("Address",INDIRECT("Formular!"&amp;ADDRESS(tblSheetLanguage[[#This Row],[Zeile]],tblSheetLanguage[[#This Row],[Spalte]]))),ADDRESS(tblSheetLanguage[[#This Row],[Zeile]],tblSheetLanguage[[#This Row],[Spalte]]))</f>
        <v>$I$39</v>
      </c>
      <c r="C11">
        <v>39</v>
      </c>
      <c r="D11">
        <v>9</v>
      </c>
      <c r="E11" t="s">
        <v>42199</v>
      </c>
      <c r="K11" t="s">
        <v>42199</v>
      </c>
      <c r="M11" t="s">
        <v>34476</v>
      </c>
      <c r="N11" t="s">
        <v>34476</v>
      </c>
      <c r="O11" t="s">
        <v>34476</v>
      </c>
      <c r="P11" t="s">
        <v>34476</v>
      </c>
      <c r="Q11" t="s">
        <v>34476</v>
      </c>
      <c r="R11" t="s">
        <v>34476</v>
      </c>
      <c r="S11" t="str">
        <f>IF(tblSheetLanguage[[#This Row],[EN]]="",IF(tblSheetLanguage[[#This Row],[EN]]="",tblSheetLanguage[[#This Row],[DE]],tblSheetLanguage[[#This Row],[EN]]),tblSheetLanguage[[#This Row],[EN]])</f>
        <v>+</v>
      </c>
      <c r="V11" t="str">
        <f t="shared" si="1"/>
        <v>$I$39</v>
      </c>
      <c r="W11">
        <f>tblSheetLanguage[[#This Row],[Zeile]]</f>
        <v>39</v>
      </c>
      <c r="X11">
        <f>tblSheetLanguage[[#This Row],[Spalte]]</f>
        <v>9</v>
      </c>
    </row>
    <row r="12" spans="1:28" x14ac:dyDescent="0.3">
      <c r="A12" s="31" t="s">
        <v>34460</v>
      </c>
      <c r="B12" s="230" t="str" cm="1">
        <f t="array" aca="1" ref="B12" ca="1">HYPERLINK("#"&amp;CELL("Address",INDIRECT("Formular!"&amp;ADDRESS(tblSheetLanguage[[#This Row],[Zeile]],tblSheetLanguage[[#This Row],[Spalte]]))),ADDRESS(tblSheetLanguage[[#This Row],[Zeile]],tblSheetLanguage[[#This Row],[Spalte]]))</f>
        <v>$I$41</v>
      </c>
      <c r="C12">
        <v>41</v>
      </c>
      <c r="D12">
        <v>9</v>
      </c>
      <c r="E12" t="s">
        <v>42199</v>
      </c>
      <c r="K12" t="s">
        <v>42199</v>
      </c>
      <c r="M12" t="s">
        <v>34476</v>
      </c>
      <c r="N12" t="s">
        <v>34476</v>
      </c>
      <c r="O12" t="s">
        <v>34476</v>
      </c>
      <c r="P12" t="s">
        <v>34476</v>
      </c>
      <c r="Q12" t="s">
        <v>34476</v>
      </c>
      <c r="R12" t="s">
        <v>34476</v>
      </c>
      <c r="S12" t="str">
        <f>IF(tblSheetLanguage[[#This Row],[EN]]="",IF(tblSheetLanguage[[#This Row],[EN]]="",tblSheetLanguage[[#This Row],[DE]],tblSheetLanguage[[#This Row],[EN]]),tblSheetLanguage[[#This Row],[EN]])</f>
        <v>+</v>
      </c>
      <c r="V12" t="str">
        <f t="shared" si="1"/>
        <v>$I$41</v>
      </c>
      <c r="W12">
        <f>tblSheetLanguage[[#This Row],[Zeile]]</f>
        <v>41</v>
      </c>
      <c r="X12">
        <f>tblSheetLanguage[[#This Row],[Spalte]]</f>
        <v>9</v>
      </c>
    </row>
    <row r="13" spans="1:28" x14ac:dyDescent="0.3">
      <c r="A13" s="31" t="s">
        <v>34460</v>
      </c>
      <c r="B13" s="230" t="str" cm="1">
        <f t="array" aca="1" ref="B13" ca="1">HYPERLINK("#"&amp;CELL("Address",INDIRECT("Formular!"&amp;ADDRESS(tblSheetLanguage[[#This Row],[Zeile]],tblSheetLanguage[[#This Row],[Spalte]]))),ADDRESS(tblSheetLanguage[[#This Row],[Zeile]],tblSheetLanguage[[#This Row],[Spalte]]))</f>
        <v>$I$45</v>
      </c>
      <c r="C13">
        <v>45</v>
      </c>
      <c r="D13">
        <v>9</v>
      </c>
      <c r="E13" t="s">
        <v>42199</v>
      </c>
      <c r="K13" t="s">
        <v>42199</v>
      </c>
      <c r="M13" t="s">
        <v>34476</v>
      </c>
      <c r="N13" t="s">
        <v>34476</v>
      </c>
      <c r="O13" t="s">
        <v>34476</v>
      </c>
      <c r="P13" t="s">
        <v>34476</v>
      </c>
      <c r="Q13" t="s">
        <v>34476</v>
      </c>
      <c r="R13" t="s">
        <v>34476</v>
      </c>
      <c r="S13" t="str">
        <f>IF(tblSheetLanguage[[#This Row],[EN]]="",IF(tblSheetLanguage[[#This Row],[EN]]="",tblSheetLanguage[[#This Row],[DE]],tblSheetLanguage[[#This Row],[EN]]),tblSheetLanguage[[#This Row],[EN]])</f>
        <v>+</v>
      </c>
      <c r="V13" t="str">
        <f t="shared" si="1"/>
        <v>$I$45</v>
      </c>
      <c r="W13">
        <f>tblSheetLanguage[[#This Row],[Zeile]]</f>
        <v>45</v>
      </c>
      <c r="X13">
        <f>tblSheetLanguage[[#This Row],[Spalte]]</f>
        <v>9</v>
      </c>
    </row>
    <row r="14" spans="1:28" x14ac:dyDescent="0.3">
      <c r="A14" s="31" t="s">
        <v>34460</v>
      </c>
      <c r="B14" s="230" t="str" cm="1">
        <f t="array" aca="1" ref="B14" ca="1">HYPERLINK("#"&amp;CELL("Address",INDIRECT("Formular!"&amp;ADDRESS(tblSheetLanguage[[#This Row],[Zeile]],tblSheetLanguage[[#This Row],[Spalte]]))),ADDRESS(tblSheetLanguage[[#This Row],[Zeile]],tblSheetLanguage[[#This Row],[Spalte]]))</f>
        <v>$I$47</v>
      </c>
      <c r="C14">
        <v>47</v>
      </c>
      <c r="D14">
        <v>9</v>
      </c>
      <c r="E14" t="s">
        <v>42199</v>
      </c>
      <c r="K14" t="s">
        <v>42199</v>
      </c>
      <c r="M14" t="s">
        <v>34476</v>
      </c>
      <c r="N14" t="s">
        <v>34476</v>
      </c>
      <c r="O14" t="s">
        <v>34476</v>
      </c>
      <c r="P14" t="s">
        <v>34476</v>
      </c>
      <c r="Q14" t="s">
        <v>34476</v>
      </c>
      <c r="R14" t="s">
        <v>34476</v>
      </c>
      <c r="S14" t="str">
        <f>IF(tblSheetLanguage[[#This Row],[EN]]="",IF(tblSheetLanguage[[#This Row],[EN]]="",tblSheetLanguage[[#This Row],[DE]],tblSheetLanguage[[#This Row],[EN]]),tblSheetLanguage[[#This Row],[EN]])</f>
        <v>+</v>
      </c>
      <c r="V14" t="str">
        <f t="shared" si="1"/>
        <v>$I$47</v>
      </c>
      <c r="W14">
        <f>tblSheetLanguage[[#This Row],[Zeile]]</f>
        <v>47</v>
      </c>
      <c r="X14">
        <f>tblSheetLanguage[[#This Row],[Spalte]]</f>
        <v>9</v>
      </c>
    </row>
    <row r="15" spans="1:28" x14ac:dyDescent="0.3">
      <c r="A15" s="276" t="s">
        <v>34460</v>
      </c>
      <c r="B15" s="230" t="str" cm="1">
        <f t="array" aca="1" ref="B15" ca="1">HYPERLINK("#"&amp;CELL("Address",INDIRECT("Formular!"&amp;ADDRESS(tblSheetLanguage[[#This Row],[Zeile]],tblSheetLanguage[[#This Row],[Spalte]]))),ADDRESS(tblSheetLanguage[[#This Row],[Zeile]],tblSheetLanguage[[#This Row],[Spalte]]))</f>
        <v>$H$256</v>
      </c>
      <c r="C15" s="285">
        <v>256</v>
      </c>
      <c r="D15" s="285">
        <v>8</v>
      </c>
      <c r="E15" s="285" t="s">
        <v>42199</v>
      </c>
      <c r="F15" s="285"/>
      <c r="G15" s="285"/>
      <c r="H15" s="285"/>
      <c r="I15" s="285"/>
      <c r="J15" s="285"/>
      <c r="K15" s="285" t="s">
        <v>42199</v>
      </c>
      <c r="L15" s="285"/>
      <c r="M15" s="285" t="s">
        <v>34476</v>
      </c>
      <c r="N15" s="285" t="s">
        <v>34476</v>
      </c>
      <c r="O15" s="285" t="s">
        <v>34476</v>
      </c>
      <c r="P15" s="285" t="s">
        <v>34476</v>
      </c>
      <c r="Q15" s="285" t="s">
        <v>34476</v>
      </c>
      <c r="R15" s="285" t="s">
        <v>34476</v>
      </c>
      <c r="S15" s="285" t="str">
        <f>IF(tblSheetLanguage[[#This Row],[EN]]="",IF(tblSheetLanguage[[#This Row],[EN]]="",tblSheetLanguage[[#This Row],[DE]],tblSheetLanguage[[#This Row],[EN]]),tblSheetLanguage[[#This Row],[EN]])</f>
        <v>+</v>
      </c>
      <c r="V15" t="str">
        <f t="shared" si="1"/>
        <v>$H$256</v>
      </c>
      <c r="W15">
        <f>tblSheetLanguage[[#This Row],[Zeile]]</f>
        <v>256</v>
      </c>
      <c r="X15">
        <f>tblSheetLanguage[[#This Row],[Spalte]]</f>
        <v>8</v>
      </c>
      <c r="AB15">
        <v>4</v>
      </c>
    </row>
    <row r="16" spans="1:28" x14ac:dyDescent="0.3">
      <c r="A16" s="276" t="s">
        <v>34460</v>
      </c>
      <c r="B16" s="230" t="str" cm="1">
        <f t="array" aca="1" ref="B16" ca="1">HYPERLINK("#"&amp;CELL("Address",INDIRECT("Formular!"&amp;ADDRESS(tblSheetLanguage[[#This Row],[Zeile]],tblSheetLanguage[[#This Row],[Spalte]]))),ADDRESS(tblSheetLanguage[[#This Row],[Zeile]],tblSheetLanguage[[#This Row],[Spalte]]))</f>
        <v>$H$274</v>
      </c>
      <c r="C16" s="285">
        <v>274</v>
      </c>
      <c r="D16" s="285">
        <v>8</v>
      </c>
      <c r="E16" s="285" t="s">
        <v>42199</v>
      </c>
      <c r="F16" s="285"/>
      <c r="G16" s="285"/>
      <c r="H16" s="285"/>
      <c r="I16" s="285"/>
      <c r="J16" s="285"/>
      <c r="K16" s="285" t="s">
        <v>42199</v>
      </c>
      <c r="L16" s="285"/>
      <c r="M16" s="285" t="s">
        <v>34476</v>
      </c>
      <c r="N16" s="285" t="s">
        <v>34476</v>
      </c>
      <c r="O16" s="285" t="s">
        <v>34476</v>
      </c>
      <c r="P16" s="285" t="s">
        <v>34476</v>
      </c>
      <c r="Q16" s="285" t="s">
        <v>34476</v>
      </c>
      <c r="R16" s="285" t="s">
        <v>34476</v>
      </c>
      <c r="S16" s="285" t="str">
        <f>IF(tblSheetLanguage[[#This Row],[EN]]="",IF(tblSheetLanguage[[#This Row],[EN]]="",tblSheetLanguage[[#This Row],[DE]],tblSheetLanguage[[#This Row],[EN]]),tblSheetLanguage[[#This Row],[EN]])</f>
        <v>+</v>
      </c>
      <c r="V16" t="str">
        <f t="shared" si="1"/>
        <v>$H$274</v>
      </c>
      <c r="W16">
        <f>tblSheetLanguage[[#This Row],[Zeile]]</f>
        <v>274</v>
      </c>
      <c r="X16">
        <f>tblSheetLanguage[[#This Row],[Spalte]]</f>
        <v>8</v>
      </c>
    </row>
    <row r="17" spans="1:24" x14ac:dyDescent="0.3">
      <c r="A17" s="276" t="s">
        <v>34460</v>
      </c>
      <c r="B17" s="230" t="str" cm="1">
        <f t="array" aca="1" ref="B17" ca="1">HYPERLINK("#"&amp;CELL("Address",INDIRECT("Formular!"&amp;ADDRESS(tblSheetLanguage[[#This Row],[Zeile]],tblSheetLanguage[[#This Row],[Spalte]]))),ADDRESS(tblSheetLanguage[[#This Row],[Zeile]],tblSheetLanguage[[#This Row],[Spalte]]))</f>
        <v>$H$292</v>
      </c>
      <c r="C17" s="285">
        <v>292</v>
      </c>
      <c r="D17" s="285">
        <v>8</v>
      </c>
      <c r="E17" s="285" t="s">
        <v>42199</v>
      </c>
      <c r="F17" s="285"/>
      <c r="G17" s="285"/>
      <c r="H17" s="285"/>
      <c r="I17" s="285"/>
      <c r="J17" s="285"/>
      <c r="K17" s="285" t="s">
        <v>42199</v>
      </c>
      <c r="L17" s="285"/>
      <c r="M17" s="285" t="s">
        <v>34476</v>
      </c>
      <c r="N17" s="285" t="s">
        <v>34476</v>
      </c>
      <c r="O17" s="285" t="s">
        <v>34476</v>
      </c>
      <c r="P17" s="285" t="s">
        <v>34476</v>
      </c>
      <c r="Q17" s="285" t="s">
        <v>34476</v>
      </c>
      <c r="R17" s="285" t="s">
        <v>34476</v>
      </c>
      <c r="S17" s="285" t="str">
        <f>IF(tblSheetLanguage[[#This Row],[EN]]="",IF(tblSheetLanguage[[#This Row],[EN]]="",tblSheetLanguage[[#This Row],[DE]],tblSheetLanguage[[#This Row],[EN]]),tblSheetLanguage[[#This Row],[EN]])</f>
        <v>+</v>
      </c>
      <c r="V17" t="str">
        <f t="shared" si="1"/>
        <v>$H$292</v>
      </c>
      <c r="W17">
        <f>tblSheetLanguage[[#This Row],[Zeile]]</f>
        <v>292</v>
      </c>
      <c r="X17">
        <f>tblSheetLanguage[[#This Row],[Spalte]]</f>
        <v>8</v>
      </c>
    </row>
    <row r="18" spans="1:24" x14ac:dyDescent="0.3">
      <c r="A18" s="276" t="s">
        <v>34460</v>
      </c>
      <c r="B18" s="230" t="str" cm="1">
        <f t="array" aca="1" ref="B18" ca="1">HYPERLINK("#"&amp;CELL("Address",INDIRECT("Formular!"&amp;ADDRESS(tblSheetLanguage[[#This Row],[Zeile]],tblSheetLanguage[[#This Row],[Spalte]]))),ADDRESS(tblSheetLanguage[[#This Row],[Zeile]],tblSheetLanguage[[#This Row],[Spalte]]))</f>
        <v>$H$310</v>
      </c>
      <c r="C18" s="285">
        <v>310</v>
      </c>
      <c r="D18" s="285">
        <v>8</v>
      </c>
      <c r="E18" s="285" t="s">
        <v>42199</v>
      </c>
      <c r="F18" s="285"/>
      <c r="G18" s="285"/>
      <c r="H18" s="285"/>
      <c r="I18" s="285"/>
      <c r="J18" s="285"/>
      <c r="K18" s="285" t="s">
        <v>42199</v>
      </c>
      <c r="L18" s="285"/>
      <c r="M18" s="285" t="s">
        <v>34476</v>
      </c>
      <c r="N18" s="285" t="s">
        <v>34476</v>
      </c>
      <c r="O18" s="285" t="s">
        <v>34476</v>
      </c>
      <c r="P18" s="285" t="s">
        <v>34476</v>
      </c>
      <c r="Q18" s="285" t="s">
        <v>34476</v>
      </c>
      <c r="R18" s="285" t="s">
        <v>34476</v>
      </c>
      <c r="S18" s="285" t="str">
        <f>IF(tblSheetLanguage[[#This Row],[EN]]="",IF(tblSheetLanguage[[#This Row],[EN]]="",tblSheetLanguage[[#This Row],[DE]],tblSheetLanguage[[#This Row],[EN]]),tblSheetLanguage[[#This Row],[EN]])</f>
        <v>+</v>
      </c>
      <c r="V18" t="str">
        <f t="shared" si="1"/>
        <v>$H$310</v>
      </c>
      <c r="W18">
        <f>tblSheetLanguage[[#This Row],[Zeile]]</f>
        <v>310</v>
      </c>
      <c r="X18">
        <f>tblSheetLanguage[[#This Row],[Spalte]]</f>
        <v>8</v>
      </c>
    </row>
    <row r="19" spans="1:24" x14ac:dyDescent="0.3">
      <c r="A19" s="276"/>
      <c r="B19" s="230" t="str" cm="1">
        <f t="array" aca="1" ref="B19" ca="1">HYPERLINK("#"&amp;CELL("Address",INDIRECT("Formular!"&amp;ADDRESS(tblSheetLanguage[[#This Row],[Zeile]],tblSheetLanguage[[#This Row],[Spalte]]))),ADDRESS(tblSheetLanguage[[#This Row],[Zeile]],tblSheetLanguage[[#This Row],[Spalte]]))</f>
        <v>$B$434</v>
      </c>
      <c r="C19" s="285">
        <v>434</v>
      </c>
      <c r="D19" s="285">
        <v>2</v>
      </c>
      <c r="E19" s="285" t="s">
        <v>42287</v>
      </c>
      <c r="F19" s="285" t="s">
        <v>43186</v>
      </c>
      <c r="G19" s="285"/>
      <c r="H19" s="285" t="s">
        <v>43187</v>
      </c>
      <c r="I19" s="285" t="s">
        <v>43188</v>
      </c>
      <c r="J19" s="285" t="s">
        <v>43189</v>
      </c>
      <c r="K19" s="285" t="s">
        <v>43190</v>
      </c>
      <c r="L19" s="285" t="s">
        <v>43191</v>
      </c>
      <c r="M19" s="285" t="s">
        <v>44475</v>
      </c>
      <c r="N19" s="285" t="s">
        <v>44476</v>
      </c>
      <c r="O19" s="285" t="s">
        <v>44477</v>
      </c>
      <c r="P19" s="285" t="s">
        <v>44478</v>
      </c>
      <c r="Q19" s="285" t="s">
        <v>44479</v>
      </c>
      <c r="R19" s="285" t="s">
        <v>44480</v>
      </c>
      <c r="S19" s="285" t="str">
        <f>IF(tblSheetLanguage[[#This Row],[EN]]="",IF(tblSheetLanguage[[#This Row],[EN]]="",tblSheetLanguage[[#This Row],[DE]],tblSheetLanguage[[#This Row],[EN]]),tblSheetLanguage[[#This Row],[EN]])</f>
        <v>&gt;&gt; if yes: written confirmation by the partner is available</v>
      </c>
      <c r="V19" t="str">
        <f t="shared" si="1"/>
        <v>$B$434</v>
      </c>
      <c r="W19">
        <f>tblSheetLanguage[[#This Row],[Zeile]]</f>
        <v>434</v>
      </c>
      <c r="X19">
        <f>tblSheetLanguage[[#This Row],[Spalte]]</f>
        <v>2</v>
      </c>
    </row>
    <row r="20" spans="1:24" x14ac:dyDescent="0.3">
      <c r="A20" s="276"/>
      <c r="B20" s="230" t="str" cm="1">
        <f t="array" aca="1" ref="B20" ca="1">HYPERLINK("#"&amp;CELL("Address",INDIRECT("Formular!"&amp;ADDRESS(tblSheetLanguage[[#This Row],[Zeile]],tblSheetLanguage[[#This Row],[Spalte]]))),ADDRESS(tblSheetLanguage[[#This Row],[Zeile]],tblSheetLanguage[[#This Row],[Spalte]]))</f>
        <v>$B$373</v>
      </c>
      <c r="C20" s="285">
        <v>373</v>
      </c>
      <c r="D20" s="285">
        <v>2</v>
      </c>
      <c r="E20" s="285" t="s">
        <v>42261</v>
      </c>
      <c r="F20" s="285" t="s">
        <v>42946</v>
      </c>
      <c r="G20" s="285" t="s">
        <v>42261</v>
      </c>
      <c r="H20" s="285" t="s">
        <v>42947</v>
      </c>
      <c r="I20" s="285" t="s">
        <v>42948</v>
      </c>
      <c r="J20" s="285" t="s">
        <v>42949</v>
      </c>
      <c r="K20" s="285" t="s">
        <v>42950</v>
      </c>
      <c r="L20" s="285"/>
      <c r="M20" s="285" t="s">
        <v>44242</v>
      </c>
      <c r="N20" s="285" t="s">
        <v>44243</v>
      </c>
      <c r="O20" s="285" t="s">
        <v>44244</v>
      </c>
      <c r="P20" s="285" t="s">
        <v>44245</v>
      </c>
      <c r="Q20" s="285" t="s">
        <v>44246</v>
      </c>
      <c r="R20" s="285" t="s">
        <v>44247</v>
      </c>
      <c r="S20" s="285" t="str">
        <f>IF(tblSheetLanguage[[#This Row],[EN]]="",IF(tblSheetLanguage[[#This Row],[EN]]="",tblSheetLanguage[[#This Row],[DE]],tblSheetLanguage[[#This Row],[EN]]),tblSheetLanguage[[#This Row],[EN]])</f>
        <v>&gt;&gt; wenn JA &gt;&gt; letzter WE zum</v>
      </c>
      <c r="V20" t="str">
        <f t="shared" si="1"/>
        <v>$B$373</v>
      </c>
      <c r="W20">
        <f>tblSheetLanguage[[#This Row],[Zeile]]</f>
        <v>373</v>
      </c>
      <c r="X20">
        <f>tblSheetLanguage[[#This Row],[Spalte]]</f>
        <v>2</v>
      </c>
    </row>
    <row r="21" spans="1:24" x14ac:dyDescent="0.3">
      <c r="A21" s="276"/>
      <c r="B21" s="230" t="str" cm="1">
        <f t="array" aca="1" ref="B21" ca="1">HYPERLINK("#"&amp;CELL("Address",INDIRECT("Formular!"&amp;ADDRESS(tblSheetLanguage[[#This Row],[Zeile]],tblSheetLanguage[[#This Row],[Spalte]]))),ADDRESS(tblSheetLanguage[[#This Row],[Zeile]],tblSheetLanguage[[#This Row],[Spalte]]))</f>
        <v>$B$168</v>
      </c>
      <c r="C21" s="285">
        <v>168</v>
      </c>
      <c r="D21" s="285">
        <v>2</v>
      </c>
      <c r="E21" s="285" t="s">
        <v>42209</v>
      </c>
      <c r="F21" s="285" t="s">
        <v>42536</v>
      </c>
      <c r="G21" s="285" t="s">
        <v>42537</v>
      </c>
      <c r="H21" s="285" t="s">
        <v>42538</v>
      </c>
      <c r="I21" s="285" t="s">
        <v>42539</v>
      </c>
      <c r="J21" s="285" t="s">
        <v>42540</v>
      </c>
      <c r="K21" s="285" t="s">
        <v>42541</v>
      </c>
      <c r="L21" s="285" t="s">
        <v>42542</v>
      </c>
      <c r="M21" s="285" t="s">
        <v>43862</v>
      </c>
      <c r="N21" s="285" t="s">
        <v>43863</v>
      </c>
      <c r="O21" s="285" t="s">
        <v>43864</v>
      </c>
      <c r="P21" s="285" t="s">
        <v>43865</v>
      </c>
      <c r="Q21" s="285" t="s">
        <v>43862</v>
      </c>
      <c r="R21" s="285" t="s">
        <v>43866</v>
      </c>
      <c r="S21" s="285" t="str">
        <f>IF(tblSheetLanguage[[#This Row],[EN]]="",IF(tblSheetLanguage[[#This Row],[EN]]="",tblSheetLanguage[[#This Row],[DE]],tblSheetLanguage[[#This Row],[EN]]),tblSheetLanguage[[#This Row],[EN]])</f>
        <v>24 hour</v>
      </c>
      <c r="V21" t="str">
        <f t="shared" si="1"/>
        <v>$B$168</v>
      </c>
      <c r="W21">
        <f>tblSheetLanguage[[#This Row],[Zeile]]</f>
        <v>168</v>
      </c>
      <c r="X21">
        <f>tblSheetLanguage[[#This Row],[Spalte]]</f>
        <v>2</v>
      </c>
    </row>
    <row r="22" spans="1:24" x14ac:dyDescent="0.3">
      <c r="A22" s="276"/>
      <c r="B22" s="230" t="str" cm="1">
        <f t="array" aca="1" ref="B22" ca="1">HYPERLINK("#"&amp;CELL("Address",INDIRECT("Formular!"&amp;ADDRESS(tblSheetLanguage[[#This Row],[Zeile]],tblSheetLanguage[[#This Row],[Spalte]]))),ADDRESS(tblSheetLanguage[[#This Row],[Zeile]],tblSheetLanguage[[#This Row],[Spalte]]))</f>
        <v>$B$176</v>
      </c>
      <c r="C22" s="285">
        <v>176</v>
      </c>
      <c r="D22" s="285">
        <v>2</v>
      </c>
      <c r="E22" s="285" t="s">
        <v>42210</v>
      </c>
      <c r="F22" s="285" t="s">
        <v>42544</v>
      </c>
      <c r="G22" s="285" t="s">
        <v>42545</v>
      </c>
      <c r="H22" s="285" t="s">
        <v>42546</v>
      </c>
      <c r="I22" s="285" t="s">
        <v>42547</v>
      </c>
      <c r="J22" s="285" t="s">
        <v>42548</v>
      </c>
      <c r="K22" s="285" t="s">
        <v>42549</v>
      </c>
      <c r="L22" s="285" t="s">
        <v>42550</v>
      </c>
      <c r="M22" s="285" t="s">
        <v>43867</v>
      </c>
      <c r="N22" s="285" t="s">
        <v>43868</v>
      </c>
      <c r="O22" s="285" t="s">
        <v>43869</v>
      </c>
      <c r="P22" s="285" t="s">
        <v>43870</v>
      </c>
      <c r="Q22" s="285" t="s">
        <v>43871</v>
      </c>
      <c r="R22" s="285" t="s">
        <v>43872</v>
      </c>
      <c r="S22" s="285" t="str">
        <f>IF(tblSheetLanguage[[#This Row],[EN]]="",IF(tblSheetLanguage[[#This Row],[EN]]="",tblSheetLanguage[[#This Row],[DE]],tblSheetLanguage[[#This Row],[EN]]),tblSheetLanguage[[#This Row],[EN]])</f>
        <v>24 hour Substitute</v>
      </c>
      <c r="V22" t="str">
        <f t="shared" si="1"/>
        <v>$B$176</v>
      </c>
      <c r="W22">
        <f>tblSheetLanguage[[#This Row],[Zeile]]</f>
        <v>176</v>
      </c>
      <c r="X22">
        <f>tblSheetLanguage[[#This Row],[Spalte]]</f>
        <v>2</v>
      </c>
    </row>
    <row r="23" spans="1:24" x14ac:dyDescent="0.3">
      <c r="A23" s="31" t="s">
        <v>34460</v>
      </c>
      <c r="B23" s="230" t="str" cm="1">
        <f t="array" aca="1" ref="B23" ca="1">HYPERLINK("#"&amp;CELL("Address",INDIRECT("Formular!"&amp;ADDRESS(tblSheetLanguage[[#This Row],[Zeile]],tblSheetLanguage[[#This Row],[Spalte]]))),ADDRESS(tblSheetLanguage[[#This Row],[Zeile]],tblSheetLanguage[[#This Row],[Spalte]]))</f>
        <v>$S$7</v>
      </c>
      <c r="C23">
        <v>7</v>
      </c>
      <c r="D23">
        <v>19</v>
      </c>
      <c r="E23" t="s">
        <v>41377</v>
      </c>
      <c r="F23" t="s">
        <v>41377</v>
      </c>
      <c r="H23" t="s">
        <v>41377</v>
      </c>
      <c r="L23" t="s">
        <v>41377</v>
      </c>
      <c r="M23" t="s">
        <v>34476</v>
      </c>
      <c r="N23" t="s">
        <v>34476</v>
      </c>
      <c r="O23" t="s">
        <v>34476</v>
      </c>
      <c r="P23" t="s">
        <v>34476</v>
      </c>
      <c r="Q23" t="s">
        <v>34476</v>
      </c>
      <c r="R23" t="s">
        <v>34476</v>
      </c>
      <c r="S23" t="str">
        <f>IF(tblSheetLanguage[[#This Row],[EN]]="",IF(tblSheetLanguage[[#This Row],[EN]]="",tblSheetLanguage[[#This Row],[DE]],tblSheetLanguage[[#This Row],[EN]]),tblSheetLanguage[[#This Row],[EN]])</f>
        <v>AAL</v>
      </c>
      <c r="V23" t="str">
        <f t="shared" si="1"/>
        <v>$S$7</v>
      </c>
      <c r="W23">
        <f>tblSheetLanguage[[#This Row],[Zeile]]</f>
        <v>7</v>
      </c>
      <c r="X23">
        <f>tblSheetLanguage[[#This Row],[Spalte]]</f>
        <v>19</v>
      </c>
    </row>
    <row r="24" spans="1:24" x14ac:dyDescent="0.3">
      <c r="A24" s="276" t="s">
        <v>34460</v>
      </c>
      <c r="B24" s="230" t="str" cm="1">
        <f t="array" aca="1" ref="B24" ca="1">HYPERLINK("#"&amp;CELL("Address",INDIRECT("Formular!"&amp;ADDRESS(tblSheetLanguage[[#This Row],[Zeile]],tblSheetLanguage[[#This Row],[Spalte]]))),ADDRESS(tblSheetLanguage[[#This Row],[Zeile]],tblSheetLanguage[[#This Row],[Spalte]]))</f>
        <v>$Q$354</v>
      </c>
      <c r="C24" s="285">
        <v>354</v>
      </c>
      <c r="D24" s="285">
        <v>17</v>
      </c>
      <c r="E24" s="285" t="s">
        <v>42900</v>
      </c>
      <c r="F24" s="285" t="s">
        <v>42900</v>
      </c>
      <c r="G24" s="285"/>
      <c r="H24" s="285"/>
      <c r="I24" s="285"/>
      <c r="J24" s="285"/>
      <c r="K24" s="285" t="s">
        <v>42900</v>
      </c>
      <c r="L24" s="285" t="s">
        <v>42900</v>
      </c>
      <c r="M24" s="285" t="s">
        <v>34476</v>
      </c>
      <c r="N24" s="285" t="s">
        <v>34476</v>
      </c>
      <c r="O24" s="285" t="s">
        <v>34476</v>
      </c>
      <c r="P24" s="285" t="s">
        <v>34476</v>
      </c>
      <c r="Q24" s="285" t="s">
        <v>34476</v>
      </c>
      <c r="R24" s="285" t="s">
        <v>34476</v>
      </c>
      <c r="S24" s="285" t="str">
        <f>IF(tblSheetLanguage[[#This Row],[EN]]="",IF(tblSheetLanguage[[#This Row],[EN]]="",tblSheetLanguage[[#This Row],[DE]],tblSheetLanguage[[#This Row],[EN]]),tblSheetLanguage[[#This Row],[EN]])</f>
        <v>Abh. von Bela</v>
      </c>
      <c r="V24" t="str">
        <f t="shared" si="1"/>
        <v>$Q$354</v>
      </c>
      <c r="W24">
        <f>tblSheetLanguage[[#This Row],[Zeile]]</f>
        <v>354</v>
      </c>
      <c r="X24">
        <f>tblSheetLanguage[[#This Row],[Spalte]]</f>
        <v>17</v>
      </c>
    </row>
    <row r="25" spans="1:24" x14ac:dyDescent="0.3">
      <c r="A25" s="276" t="s">
        <v>34460</v>
      </c>
      <c r="B25" s="230" t="str" cm="1">
        <f t="array" aca="1" ref="B25" ca="1">HYPERLINK("#"&amp;CELL("Address",INDIRECT("Formular!"&amp;ADDRESS(tblSheetLanguage[[#This Row],[Zeile]],tblSheetLanguage[[#This Row],[Spalte]]))),ADDRESS(tblSheetLanguage[[#This Row],[Zeile]],tblSheetLanguage[[#This Row],[Spalte]]))</f>
        <v>$S$234</v>
      </c>
      <c r="C25" s="285">
        <v>234</v>
      </c>
      <c r="D25" s="285">
        <v>19</v>
      </c>
      <c r="E25" s="285" t="s">
        <v>42694</v>
      </c>
      <c r="F25" s="285" t="s">
        <v>42694</v>
      </c>
      <c r="G25" s="285"/>
      <c r="H25" s="285" t="s">
        <v>42694</v>
      </c>
      <c r="I25" s="285"/>
      <c r="J25" s="285"/>
      <c r="K25" s="285"/>
      <c r="L25" s="285" t="s">
        <v>42694</v>
      </c>
      <c r="M25" s="285" t="s">
        <v>34476</v>
      </c>
      <c r="N25" s="285" t="s">
        <v>34476</v>
      </c>
      <c r="O25" s="285" t="s">
        <v>34476</v>
      </c>
      <c r="P25" s="285" t="s">
        <v>34476</v>
      </c>
      <c r="Q25" s="285" t="s">
        <v>34476</v>
      </c>
      <c r="R25" s="285" t="s">
        <v>34476</v>
      </c>
      <c r="S25" s="285" t="str">
        <f>IF(tblSheetLanguage[[#This Row],[EN]]="",IF(tblSheetLanguage[[#This Row],[EN]]="",tblSheetLanguage[[#This Row],[DE]],tblSheetLanguage[[#This Row],[EN]]),tblSheetLanguage[[#This Row],[EN]])</f>
        <v>ABL</v>
      </c>
      <c r="V25" t="str">
        <f t="shared" si="1"/>
        <v>$S$234</v>
      </c>
      <c r="W25">
        <f>tblSheetLanguage[[#This Row],[Zeile]]</f>
        <v>234</v>
      </c>
      <c r="X25">
        <f>tblSheetLanguage[[#This Row],[Spalte]]</f>
        <v>19</v>
      </c>
    </row>
    <row r="26" spans="1:24" x14ac:dyDescent="0.3">
      <c r="A26" s="276" t="s">
        <v>34460</v>
      </c>
      <c r="B26" s="230" t="str" cm="1">
        <f t="array" aca="1" ref="B26" ca="1">HYPERLINK("#"&amp;CELL("Address",INDIRECT("Formular!"&amp;ADDRESS(tblSheetLanguage[[#This Row],[Zeile]],tblSheetLanguage[[#This Row],[Spalte]]))),ADDRESS(tblSheetLanguage[[#This Row],[Zeile]],tblSheetLanguage[[#This Row],[Spalte]]))</f>
        <v>$S$252</v>
      </c>
      <c r="C26" s="285">
        <v>252</v>
      </c>
      <c r="D26" s="285">
        <v>19</v>
      </c>
      <c r="E26" s="285" t="s">
        <v>42694</v>
      </c>
      <c r="F26" s="285" t="s">
        <v>42694</v>
      </c>
      <c r="G26" s="285"/>
      <c r="H26" s="285" t="s">
        <v>42694</v>
      </c>
      <c r="I26" s="285"/>
      <c r="J26" s="285"/>
      <c r="K26" s="285"/>
      <c r="L26" s="285" t="s">
        <v>42694</v>
      </c>
      <c r="M26" s="285" t="s">
        <v>34476</v>
      </c>
      <c r="N26" s="285" t="s">
        <v>34476</v>
      </c>
      <c r="O26" s="285" t="s">
        <v>34476</v>
      </c>
      <c r="P26" s="285" t="s">
        <v>34476</v>
      </c>
      <c r="Q26" s="285" t="s">
        <v>34476</v>
      </c>
      <c r="R26" s="285" t="s">
        <v>34476</v>
      </c>
      <c r="S26" s="285" t="str">
        <f>IF(tblSheetLanguage[[#This Row],[EN]]="",IF(tblSheetLanguage[[#This Row],[EN]]="",tblSheetLanguage[[#This Row],[DE]],tblSheetLanguage[[#This Row],[EN]]),tblSheetLanguage[[#This Row],[EN]])</f>
        <v>ABL</v>
      </c>
      <c r="V26" t="str">
        <f t="shared" si="1"/>
        <v>$S$252</v>
      </c>
      <c r="W26">
        <f>tblSheetLanguage[[#This Row],[Zeile]]</f>
        <v>252</v>
      </c>
      <c r="X26">
        <f>tblSheetLanguage[[#This Row],[Spalte]]</f>
        <v>19</v>
      </c>
    </row>
    <row r="27" spans="1:24" x14ac:dyDescent="0.3">
      <c r="A27" s="276" t="s">
        <v>34460</v>
      </c>
      <c r="B27" s="230" t="str" cm="1">
        <f t="array" aca="1" ref="B27" ca="1">HYPERLINK("#"&amp;CELL("Address",INDIRECT("Formular!"&amp;ADDRESS(tblSheetLanguage[[#This Row],[Zeile]],tblSheetLanguage[[#This Row],[Spalte]]))),ADDRESS(tblSheetLanguage[[#This Row],[Zeile]],tblSheetLanguage[[#This Row],[Spalte]]))</f>
        <v>$S$270</v>
      </c>
      <c r="C27" s="285">
        <v>270</v>
      </c>
      <c r="D27" s="285">
        <v>19</v>
      </c>
      <c r="E27" s="285" t="s">
        <v>42694</v>
      </c>
      <c r="F27" s="285" t="s">
        <v>42694</v>
      </c>
      <c r="G27" s="285"/>
      <c r="H27" s="285" t="s">
        <v>42694</v>
      </c>
      <c r="I27" s="285" t="s">
        <v>42694</v>
      </c>
      <c r="J27" s="285"/>
      <c r="K27" s="285"/>
      <c r="L27" s="285" t="s">
        <v>42694</v>
      </c>
      <c r="M27" s="285" t="s">
        <v>34476</v>
      </c>
      <c r="N27" s="285" t="s">
        <v>34476</v>
      </c>
      <c r="O27" s="285" t="s">
        <v>34476</v>
      </c>
      <c r="P27" s="285" t="s">
        <v>34476</v>
      </c>
      <c r="Q27" s="285" t="s">
        <v>34476</v>
      </c>
      <c r="R27" s="285" t="s">
        <v>34476</v>
      </c>
      <c r="S27" s="285" t="str">
        <f>IF(tblSheetLanguage[[#This Row],[EN]]="",IF(tblSheetLanguage[[#This Row],[EN]]="",tblSheetLanguage[[#This Row],[DE]],tblSheetLanguage[[#This Row],[EN]]),tblSheetLanguage[[#This Row],[EN]])</f>
        <v>ABL</v>
      </c>
      <c r="V27" t="str">
        <f t="shared" si="1"/>
        <v>$S$270</v>
      </c>
      <c r="W27">
        <f>tblSheetLanguage[[#This Row],[Zeile]]</f>
        <v>270</v>
      </c>
      <c r="X27">
        <f>tblSheetLanguage[[#This Row],[Spalte]]</f>
        <v>19</v>
      </c>
    </row>
    <row r="28" spans="1:24" x14ac:dyDescent="0.3">
      <c r="A28" s="276" t="s">
        <v>34460</v>
      </c>
      <c r="B28" s="230" t="str" cm="1">
        <f t="array" aca="1" ref="B28" ca="1">HYPERLINK("#"&amp;CELL("Address",INDIRECT("Formular!"&amp;ADDRESS(tblSheetLanguage[[#This Row],[Zeile]],tblSheetLanguage[[#This Row],[Spalte]]))),ADDRESS(tblSheetLanguage[[#This Row],[Zeile]],tblSheetLanguage[[#This Row],[Spalte]]))</f>
        <v>$S$288</v>
      </c>
      <c r="C28" s="285">
        <v>288</v>
      </c>
      <c r="D28" s="285">
        <v>19</v>
      </c>
      <c r="E28" s="285" t="s">
        <v>42694</v>
      </c>
      <c r="F28" s="285" t="s">
        <v>42694</v>
      </c>
      <c r="G28" s="285"/>
      <c r="H28" s="285" t="s">
        <v>42694</v>
      </c>
      <c r="I28" s="285" t="s">
        <v>42694</v>
      </c>
      <c r="J28" s="285"/>
      <c r="K28" s="285"/>
      <c r="L28" s="285" t="s">
        <v>42694</v>
      </c>
      <c r="M28" s="285" t="s">
        <v>34476</v>
      </c>
      <c r="N28" s="285" t="s">
        <v>34476</v>
      </c>
      <c r="O28" s="285" t="s">
        <v>34476</v>
      </c>
      <c r="P28" s="285" t="s">
        <v>34476</v>
      </c>
      <c r="Q28" s="285" t="s">
        <v>34476</v>
      </c>
      <c r="R28" s="285" t="s">
        <v>34476</v>
      </c>
      <c r="S28" s="285" t="str">
        <f>IF(tblSheetLanguage[[#This Row],[EN]]="",IF(tblSheetLanguage[[#This Row],[EN]]="",tblSheetLanguage[[#This Row],[DE]],tblSheetLanguage[[#This Row],[EN]]),tblSheetLanguage[[#This Row],[EN]])</f>
        <v>ABL</v>
      </c>
      <c r="V28" t="str">
        <f t="shared" si="1"/>
        <v>$S$288</v>
      </c>
      <c r="W28">
        <f>tblSheetLanguage[[#This Row],[Zeile]]</f>
        <v>288</v>
      </c>
      <c r="X28">
        <f>tblSheetLanguage[[#This Row],[Spalte]]</f>
        <v>19</v>
      </c>
    </row>
    <row r="29" spans="1:24" x14ac:dyDescent="0.3">
      <c r="A29" s="276" t="s">
        <v>34460</v>
      </c>
      <c r="B29" s="230" t="str" cm="1">
        <f t="array" aca="1" ref="B29" ca="1">HYPERLINK("#"&amp;CELL("Address",INDIRECT("Formular!"&amp;ADDRESS(tblSheetLanguage[[#This Row],[Zeile]],tblSheetLanguage[[#This Row],[Spalte]]))),ADDRESS(tblSheetLanguage[[#This Row],[Zeile]],tblSheetLanguage[[#This Row],[Spalte]]))</f>
        <v>$S$306</v>
      </c>
      <c r="C29" s="285">
        <v>306</v>
      </c>
      <c r="D29" s="285">
        <v>19</v>
      </c>
      <c r="E29" s="285" t="s">
        <v>42694</v>
      </c>
      <c r="F29" s="285" t="s">
        <v>42694</v>
      </c>
      <c r="G29" s="285"/>
      <c r="H29" s="285" t="s">
        <v>42694</v>
      </c>
      <c r="I29" s="285" t="s">
        <v>42694</v>
      </c>
      <c r="J29" s="285"/>
      <c r="K29" s="285"/>
      <c r="L29" s="285" t="s">
        <v>42694</v>
      </c>
      <c r="M29" s="285" t="s">
        <v>34476</v>
      </c>
      <c r="N29" s="285" t="s">
        <v>34476</v>
      </c>
      <c r="O29" s="285" t="s">
        <v>34476</v>
      </c>
      <c r="P29" s="285" t="s">
        <v>34476</v>
      </c>
      <c r="Q29" s="285" t="s">
        <v>34476</v>
      </c>
      <c r="R29" s="285" t="s">
        <v>34476</v>
      </c>
      <c r="S29" s="285" t="str">
        <f>IF(tblSheetLanguage[[#This Row],[EN]]="",IF(tblSheetLanguage[[#This Row],[EN]]="",tblSheetLanguage[[#This Row],[DE]],tblSheetLanguage[[#This Row],[EN]]),tblSheetLanguage[[#This Row],[EN]])</f>
        <v>ABL</v>
      </c>
      <c r="V29" t="str">
        <f t="shared" si="1"/>
        <v>$S$306</v>
      </c>
      <c r="W29">
        <f>tblSheetLanguage[[#This Row],[Zeile]]</f>
        <v>306</v>
      </c>
      <c r="X29">
        <f>tblSheetLanguage[[#This Row],[Spalte]]</f>
        <v>19</v>
      </c>
    </row>
    <row r="30" spans="1:24" x14ac:dyDescent="0.3">
      <c r="A30" s="276" t="s">
        <v>34460</v>
      </c>
      <c r="B30" s="230" t="str" cm="1">
        <f t="array" aca="1" ref="B30" ca="1">HYPERLINK("#"&amp;CELL("Address",INDIRECT("Formular!"&amp;ADDRESS(tblSheetLanguage[[#This Row],[Zeile]],tblSheetLanguage[[#This Row],[Spalte]]))),ADDRESS(tblSheetLanguage[[#This Row],[Zeile]],tblSheetLanguage[[#This Row],[Spalte]]))</f>
        <v>$J$324</v>
      </c>
      <c r="C30" s="285">
        <v>324</v>
      </c>
      <c r="D30" s="285">
        <v>10</v>
      </c>
      <c r="E30" s="285" t="s">
        <v>42759</v>
      </c>
      <c r="F30" s="285" t="s">
        <v>42760</v>
      </c>
      <c r="G30" s="285"/>
      <c r="H30" s="285" t="s">
        <v>42761</v>
      </c>
      <c r="I30" s="285" t="s">
        <v>42762</v>
      </c>
      <c r="J30" s="285" t="s">
        <v>34542</v>
      </c>
      <c r="K30" s="285"/>
      <c r="L30" s="285"/>
      <c r="M30" s="285" t="s">
        <v>34476</v>
      </c>
      <c r="N30" s="285" t="s">
        <v>34476</v>
      </c>
      <c r="O30" s="285" t="s">
        <v>34476</v>
      </c>
      <c r="P30" s="285" t="s">
        <v>34476</v>
      </c>
      <c r="Q30" s="285" t="s">
        <v>34476</v>
      </c>
      <c r="R30" s="285" t="s">
        <v>34476</v>
      </c>
      <c r="S30" s="285" t="str">
        <f>IF(tblSheetLanguage[[#This Row],[EN]]="",IF(tblSheetLanguage[[#This Row],[EN]]="",tblSheetLanguage[[#This Row],[DE]],tblSheetLanguage[[#This Row],[EN]]),tblSheetLanguage[[#This Row],[EN]])</f>
        <v>Acceptance of the attached supplementary agreement</v>
      </c>
      <c r="V30" t="str">
        <f t="shared" si="1"/>
        <v>$J$324</v>
      </c>
      <c r="W30">
        <f>tblSheetLanguage[[#This Row],[Zeile]]</f>
        <v>324</v>
      </c>
      <c r="X30">
        <f>tblSheetLanguage[[#This Row],[Spalte]]</f>
        <v>10</v>
      </c>
    </row>
    <row r="31" spans="1:24" x14ac:dyDescent="0.3">
      <c r="A31" s="276"/>
      <c r="B31" s="230" t="str" cm="1">
        <f t="array" aca="1" ref="B31" ca="1">HYPERLINK("#"&amp;CELL("Address",INDIRECT("Formular!"&amp;ADDRESS(tblSheetLanguage[[#This Row],[Zeile]],tblSheetLanguage[[#This Row],[Spalte]]))),ADDRESS(tblSheetLanguage[[#This Row],[Zeile]],tblSheetLanguage[[#This Row],[Spalte]]))</f>
        <v>$B$416</v>
      </c>
      <c r="C31" s="285">
        <v>416</v>
      </c>
      <c r="D31" s="285">
        <v>2</v>
      </c>
      <c r="E31" s="285" t="s">
        <v>42278</v>
      </c>
      <c r="F31" s="285" t="s">
        <v>43110</v>
      </c>
      <c r="G31" s="285" t="s">
        <v>43111</v>
      </c>
      <c r="H31" s="285" t="s">
        <v>43112</v>
      </c>
      <c r="I31" s="285" t="s">
        <v>43113</v>
      </c>
      <c r="J31" s="285" t="s">
        <v>43114</v>
      </c>
      <c r="K31" s="285"/>
      <c r="L31" s="285" t="s">
        <v>43115</v>
      </c>
      <c r="M31" s="285" t="s">
        <v>44399</v>
      </c>
      <c r="N31" s="285" t="s">
        <v>44400</v>
      </c>
      <c r="O31" s="285" t="s">
        <v>44401</v>
      </c>
      <c r="P31" s="285" t="s">
        <v>44402</v>
      </c>
      <c r="Q31" s="285" t="s">
        <v>44403</v>
      </c>
      <c r="R31" s="285" t="s">
        <v>44404</v>
      </c>
      <c r="S31" s="285" t="str">
        <f>IF(tblSheetLanguage[[#This Row],[EN]]="",IF(tblSheetLanguage[[#This Row],[EN]]="",tblSheetLanguage[[#This Row],[DE]],tblSheetLanguage[[#This Row],[EN]]),tblSheetLanguage[[#This Row],[EN]])</f>
        <v>Account Assignment Group</v>
      </c>
      <c r="V31" t="str">
        <f t="shared" si="1"/>
        <v>$B$416</v>
      </c>
      <c r="W31">
        <f>tblSheetLanguage[[#This Row],[Zeile]]</f>
        <v>416</v>
      </c>
      <c r="X31">
        <f>tblSheetLanguage[[#This Row],[Spalte]]</f>
        <v>2</v>
      </c>
    </row>
    <row r="32" spans="1:24" x14ac:dyDescent="0.3">
      <c r="A32" s="31"/>
      <c r="B32" s="230" t="str" cm="1">
        <f t="array" aca="1" ref="B32" ca="1">HYPERLINK("#"&amp;CELL("Address",INDIRECT("Formular!"&amp;ADDRESS(tblSheetLanguage[[#This Row],[Zeile]],tblSheetLanguage[[#This Row],[Spalte]]))),ADDRESS(tblSheetLanguage[[#This Row],[Zeile]],tblSheetLanguage[[#This Row],[Spalte]]))</f>
        <v>$H$448</v>
      </c>
      <c r="C32">
        <v>448</v>
      </c>
      <c r="D32">
        <v>8</v>
      </c>
      <c r="E32" t="s">
        <v>42294</v>
      </c>
      <c r="F32" t="s">
        <v>43245</v>
      </c>
      <c r="G32" t="s">
        <v>43246</v>
      </c>
      <c r="J32" t="s">
        <v>43247</v>
      </c>
      <c r="K32" t="s">
        <v>43248</v>
      </c>
      <c r="L32" t="s">
        <v>43249</v>
      </c>
      <c r="M32" t="s">
        <v>44529</v>
      </c>
      <c r="N32" t="s">
        <v>44530</v>
      </c>
      <c r="O32" t="s">
        <v>44531</v>
      </c>
      <c r="P32" t="s">
        <v>44532</v>
      </c>
      <c r="Q32" t="s">
        <v>44533</v>
      </c>
      <c r="R32" t="s">
        <v>44534</v>
      </c>
      <c r="S32" t="str">
        <f>IF(tblSheetLanguage[[#This Row],[EN]]="",IF(tblSheetLanguage[[#This Row],[EN]]="",tblSheetLanguage[[#This Row],[DE]],tblSheetLanguage[[#This Row],[EN]]),tblSheetLanguage[[#This Row],[EN]])</f>
        <v>Accounting Clerk Customer</v>
      </c>
      <c r="V32" t="str">
        <f t="shared" si="1"/>
        <v>$H$448</v>
      </c>
      <c r="W32">
        <f>tblSheetLanguage[[#This Row],[Zeile]]</f>
        <v>448</v>
      </c>
      <c r="X32">
        <f>tblSheetLanguage[[#This Row],[Spalte]]</f>
        <v>8</v>
      </c>
    </row>
    <row r="33" spans="1:27" x14ac:dyDescent="0.3">
      <c r="A33" s="276"/>
      <c r="B33" s="230" t="str" cm="1">
        <f t="array" aca="1" ref="B33" ca="1">HYPERLINK("#"&amp;CELL("Address",INDIRECT("Formular!"&amp;ADDRESS(tblSheetLanguage[[#This Row],[Zeile]],tblSheetLanguage[[#This Row],[Spalte]]))),ADDRESS(tblSheetLanguage[[#This Row],[Zeile]],tblSheetLanguage[[#This Row],[Spalte]]))</f>
        <v>$B$377</v>
      </c>
      <c r="C33" s="285">
        <v>377</v>
      </c>
      <c r="D33" s="285">
        <v>2</v>
      </c>
      <c r="E33" s="285" t="s">
        <v>42262</v>
      </c>
      <c r="F33" s="285" t="s">
        <v>42951</v>
      </c>
      <c r="G33" s="285" t="s">
        <v>42952</v>
      </c>
      <c r="H33" s="285" t="s">
        <v>42953</v>
      </c>
      <c r="I33" s="285" t="s">
        <v>42954</v>
      </c>
      <c r="J33" s="285" t="s">
        <v>42955</v>
      </c>
      <c r="K33" s="285" t="s">
        <v>42956</v>
      </c>
      <c r="L33" s="285" t="s">
        <v>42957</v>
      </c>
      <c r="M33" s="285" t="s">
        <v>44248</v>
      </c>
      <c r="N33" s="285" t="s">
        <v>44249</v>
      </c>
      <c r="O33" s="285" t="s">
        <v>44250</v>
      </c>
      <c r="P33" s="285" t="s">
        <v>44251</v>
      </c>
      <c r="Q33" s="285" t="s">
        <v>44252</v>
      </c>
      <c r="R33" s="285" t="s">
        <v>44253</v>
      </c>
      <c r="S33" s="285" t="str">
        <f>IF(tblSheetLanguage[[#This Row],[EN]]="",IF(tblSheetLanguage[[#This Row],[EN]]="",tblSheetLanguage[[#This Row],[DE]],tblSheetLanguage[[#This Row],[EN]]),tblSheetLanguage[[#This Row],[EN]])</f>
        <v>Additional information for EK-Org 1000</v>
      </c>
      <c r="V33" t="str">
        <f t="shared" si="1"/>
        <v>$B$377</v>
      </c>
      <c r="W33">
        <f>tblSheetLanguage[[#This Row],[Zeile]]</f>
        <v>377</v>
      </c>
      <c r="X33">
        <f>tblSheetLanguage[[#This Row],[Spalte]]</f>
        <v>2</v>
      </c>
    </row>
    <row r="34" spans="1:27" x14ac:dyDescent="0.3">
      <c r="A34" s="31"/>
      <c r="B34" s="230" t="str" cm="1">
        <f t="array" aca="1" ref="B34" ca="1">HYPERLINK("#"&amp;CELL("Address",INDIRECT("Formular!"&amp;ADDRESS(tblSheetLanguage[[#This Row],[Zeile]],tblSheetLanguage[[#This Row],[Spalte]]))),ADDRESS(tblSheetLanguage[[#This Row],[Zeile]],tblSheetLanguage[[#This Row],[Spalte]]))</f>
        <v>$B$7</v>
      </c>
      <c r="C34">
        <v>7</v>
      </c>
      <c r="D34">
        <v>2</v>
      </c>
      <c r="E34" t="s">
        <v>41373</v>
      </c>
      <c r="F34" t="s">
        <v>42318</v>
      </c>
      <c r="G34" t="s">
        <v>42319</v>
      </c>
      <c r="H34" t="s">
        <v>42320</v>
      </c>
      <c r="I34" t="s">
        <v>42321</v>
      </c>
      <c r="J34" t="s">
        <v>42322</v>
      </c>
      <c r="K34" t="s">
        <v>42323</v>
      </c>
      <c r="L34" t="s">
        <v>42324</v>
      </c>
      <c r="M34" t="s">
        <v>43649</v>
      </c>
      <c r="N34" t="s">
        <v>43650</v>
      </c>
      <c r="O34" t="s">
        <v>43651</v>
      </c>
      <c r="P34" t="s">
        <v>43652</v>
      </c>
      <c r="Q34" t="s">
        <v>43653</v>
      </c>
      <c r="R34" t="s">
        <v>43654</v>
      </c>
      <c r="S34" t="str">
        <f>IF(tblSheetLanguage[[#This Row],[EN]]="",IF(tblSheetLanguage[[#This Row],[EN]]="",tblSheetLanguage[[#This Row],[DE]],tblSheetLanguage[[#This Row],[EN]]),tblSheetLanguage[[#This Row],[EN]])</f>
        <v>Address Data</v>
      </c>
      <c r="V34" t="str">
        <f t="shared" si="1"/>
        <v>$B$7</v>
      </c>
      <c r="W34">
        <f>tblSheetLanguage[[#This Row],[Zeile]]</f>
        <v>7</v>
      </c>
      <c r="X34">
        <f>tblSheetLanguage[[#This Row],[Spalte]]</f>
        <v>2</v>
      </c>
    </row>
    <row r="35" spans="1:27" x14ac:dyDescent="0.3">
      <c r="A35" s="276">
        <v>2</v>
      </c>
      <c r="B35" s="230" t="str" cm="1">
        <f t="array" aca="1" ref="B35" ca="1">HYPERLINK("#"&amp;CELL("Address",INDIRECT("Formular!"&amp;ADDRESS(tblSheetLanguage[[#This Row],[Zeile]],tblSheetLanguage[[#This Row],[Spalte]]))),ADDRESS(tblSheetLanguage[[#This Row],[Zeile]],tblSheetLanguage[[#This Row],[Spalte]]))</f>
        <v>$B$358</v>
      </c>
      <c r="C35" s="285">
        <v>358</v>
      </c>
      <c r="D35" s="285">
        <v>2</v>
      </c>
      <c r="E35" s="287" t="s">
        <v>41946</v>
      </c>
      <c r="F35" s="285" t="s">
        <v>42914</v>
      </c>
      <c r="G35" s="285"/>
      <c r="H35" s="285"/>
      <c r="I35" s="285" t="s">
        <v>42915</v>
      </c>
      <c r="J35" s="285"/>
      <c r="K35" s="285" t="s">
        <v>42916</v>
      </c>
      <c r="L35" s="285"/>
      <c r="M35" s="285" t="s">
        <v>44198</v>
      </c>
      <c r="N35" s="285" t="s">
        <v>44199</v>
      </c>
      <c r="O35" s="285" t="s">
        <v>44200</v>
      </c>
      <c r="P35" s="285" t="s">
        <v>44201</v>
      </c>
      <c r="Q35" s="285" t="s">
        <v>44202</v>
      </c>
      <c r="R35" s="285" t="s">
        <v>44203</v>
      </c>
      <c r="S35" s="285" t="str">
        <f>IF(tblSheetLanguage[[#This Row],[EN]]="",IF(tblSheetLanguage[[#This Row],[EN]]="",tblSheetLanguage[[#This Row],[DE]],tblSheetLanguage[[#This Row],[EN]]),tblSheetLanguage[[#This Row],[EN]])</f>
        <v>Agricultural production</v>
      </c>
      <c r="V35" t="str">
        <f t="shared" si="1"/>
        <v>$B$358</v>
      </c>
      <c r="W35">
        <f>tblSheetLanguage[[#This Row],[Zeile]]</f>
        <v>358</v>
      </c>
      <c r="X35">
        <f>tblSheetLanguage[[#This Row],[Spalte]]</f>
        <v>2</v>
      </c>
    </row>
    <row r="36" spans="1:27" x14ac:dyDescent="0.3">
      <c r="A36" s="31" t="s">
        <v>34460</v>
      </c>
      <c r="B36" s="230" t="str" cm="1">
        <f t="array" aca="1" ref="B36" ca="1">HYPERLINK("#"&amp;CELL("Address",INDIRECT("Formular!"&amp;ADDRESS(tblSheetLanguage[[#This Row],[Zeile]],tblSheetLanguage[[#This Row],[Spalte]]))),ADDRESS(tblSheetLanguage[[#This Row],[Zeile]],tblSheetLanguage[[#This Row],[Spalte]]))</f>
        <v>$S$33</v>
      </c>
      <c r="C36">
        <v>33</v>
      </c>
      <c r="D36">
        <v>19</v>
      </c>
      <c r="E36" t="s">
        <v>41435</v>
      </c>
      <c r="F36" t="s">
        <v>41435</v>
      </c>
      <c r="H36" t="s">
        <v>41435</v>
      </c>
      <c r="I36" t="s">
        <v>41435</v>
      </c>
      <c r="L36" t="s">
        <v>41435</v>
      </c>
      <c r="M36" t="s">
        <v>34476</v>
      </c>
      <c r="N36" t="s">
        <v>34476</v>
      </c>
      <c r="O36" t="s">
        <v>34476</v>
      </c>
      <c r="P36" t="s">
        <v>34476</v>
      </c>
      <c r="Q36" t="s">
        <v>34476</v>
      </c>
      <c r="R36" t="s">
        <v>34476</v>
      </c>
      <c r="S36" t="str">
        <f>IF(tblSheetLanguage[[#This Row],[EN]]="",IF(tblSheetLanguage[[#This Row],[EN]]="",tblSheetLanguage[[#This Row],[DE]],tblSheetLanguage[[#This Row],[EN]]),tblSheetLanguage[[#This Row],[EN]])</f>
        <v>AKL</v>
      </c>
      <c r="V36" t="str">
        <f t="shared" si="1"/>
        <v>$S$33</v>
      </c>
      <c r="W36">
        <f>tblSheetLanguage[[#This Row],[Zeile]]</f>
        <v>33</v>
      </c>
      <c r="X36">
        <f>tblSheetLanguage[[#This Row],[Spalte]]</f>
        <v>19</v>
      </c>
    </row>
    <row r="37" spans="1:27" x14ac:dyDescent="0.3">
      <c r="A37" s="276"/>
      <c r="B37" s="230" t="str" cm="1">
        <f t="array" aca="1" ref="B37" ca="1">HYPERLINK("#"&amp;CELL("Address",INDIRECT("Formular!"&amp;ADDRESS(tblSheetLanguage[[#This Row],[Zeile]],tblSheetLanguage[[#This Row],[Spalte]]))),ADDRESS(tblSheetLanguage[[#This Row],[Zeile]],tblSheetLanguage[[#This Row],[Spalte]]))</f>
        <v>$B$341</v>
      </c>
      <c r="C37" s="285">
        <v>341</v>
      </c>
      <c r="D37" s="285">
        <v>2</v>
      </c>
      <c r="E37" s="285" t="s">
        <v>42242</v>
      </c>
      <c r="F37" s="286" t="s">
        <v>42821</v>
      </c>
      <c r="G37" s="286" t="s">
        <v>42822</v>
      </c>
      <c r="H37" s="286" t="s">
        <v>42823</v>
      </c>
      <c r="I37" s="286" t="s">
        <v>42824</v>
      </c>
      <c r="J37" s="286" t="s">
        <v>42825</v>
      </c>
      <c r="K37" s="285" t="s">
        <v>42826</v>
      </c>
      <c r="L37" s="285" t="s">
        <v>42827</v>
      </c>
      <c r="M37" s="285" t="s">
        <v>44115</v>
      </c>
      <c r="N37" s="285" t="s">
        <v>44116</v>
      </c>
      <c r="O37" s="285" t="s">
        <v>44117</v>
      </c>
      <c r="P37" s="285" t="s">
        <v>44118</v>
      </c>
      <c r="Q37" s="285" t="s">
        <v>44119</v>
      </c>
      <c r="R37" s="285" t="s">
        <v>44120</v>
      </c>
      <c r="S37" s="285" t="str">
        <f>IF(tblSheetLanguage[[#This Row],[EN]]="",IF(tblSheetLanguage[[#This Row],[EN]]="",tblSheetLanguage[[#This Row],[DE]],tblSheetLanguage[[#This Row],[EN]]),tblSheetLanguage[[#This Row],[EN]])</f>
        <v>Amount check by Invoice verification</v>
      </c>
      <c r="V37" t="str">
        <f t="shared" si="1"/>
        <v>$B$341</v>
      </c>
      <c r="W37">
        <f>tblSheetLanguage[[#This Row],[Zeile]]</f>
        <v>341</v>
      </c>
      <c r="X37">
        <f>tblSheetLanguage[[#This Row],[Spalte]]</f>
        <v>2</v>
      </c>
    </row>
    <row r="38" spans="1:27" x14ac:dyDescent="0.3">
      <c r="A38" s="31" t="s">
        <v>34460</v>
      </c>
      <c r="B38" s="230" t="str" cm="1">
        <f t="array" aca="1" ref="B38" ca="1">HYPERLINK("#"&amp;CELL("Address",INDIRECT("Formular!"&amp;ADDRESS(tblSheetLanguage[[#This Row],[Zeile]],tblSheetLanguage[[#This Row],[Spalte]]))),ADDRESS(tblSheetLanguage[[#This Row],[Zeile]],tblSheetLanguage[[#This Row],[Spalte]]))</f>
        <v>$S$25</v>
      </c>
      <c r="C38">
        <v>25</v>
      </c>
      <c r="D38">
        <v>19</v>
      </c>
      <c r="E38" t="s">
        <v>41415</v>
      </c>
      <c r="F38" t="s">
        <v>41415</v>
      </c>
      <c r="H38" t="s">
        <v>41415</v>
      </c>
      <c r="L38" t="s">
        <v>41415</v>
      </c>
      <c r="M38" t="s">
        <v>34476</v>
      </c>
      <c r="N38" t="s">
        <v>34476</v>
      </c>
      <c r="O38" t="s">
        <v>34476</v>
      </c>
      <c r="P38" t="s">
        <v>34476</v>
      </c>
      <c r="Q38" t="s">
        <v>34476</v>
      </c>
      <c r="R38" t="s">
        <v>34476</v>
      </c>
      <c r="S38" t="str">
        <f>IF(tblSheetLanguage[[#This Row],[EN]]="",IF(tblSheetLanguage[[#This Row],[EN]]="",tblSheetLanguage[[#This Row],[DE]],tblSheetLanguage[[#This Row],[EN]]),tblSheetLanguage[[#This Row],[EN]])</f>
        <v>APL</v>
      </c>
      <c r="V38" t="str">
        <f t="shared" si="1"/>
        <v>$S$25</v>
      </c>
      <c r="W38">
        <f>tblSheetLanguage[[#This Row],[Zeile]]</f>
        <v>25</v>
      </c>
      <c r="X38">
        <f>tblSheetLanguage[[#This Row],[Spalte]]</f>
        <v>19</v>
      </c>
    </row>
    <row r="39" spans="1:27" x14ac:dyDescent="0.3">
      <c r="A39" s="276" t="s">
        <v>34460</v>
      </c>
      <c r="B39" s="230" t="str" cm="1">
        <f t="array" aca="1" ref="B39" ca="1">HYPERLINK("#"&amp;CELL("Address",INDIRECT("Formular!"&amp;ADDRESS(tblSheetLanguage[[#This Row],[Zeile]],tblSheetLanguage[[#This Row],[Spalte]]))),ADDRESS(tblSheetLanguage[[#This Row],[Zeile]],tblSheetLanguage[[#This Row],[Spalte]]))</f>
        <v>$S$200</v>
      </c>
      <c r="C39" s="285">
        <v>200</v>
      </c>
      <c r="D39" s="285">
        <v>19</v>
      </c>
      <c r="E39" s="285" t="s">
        <v>41676</v>
      </c>
      <c r="F39" s="285" t="s">
        <v>41676</v>
      </c>
      <c r="G39" s="285"/>
      <c r="H39" s="285" t="s">
        <v>41676</v>
      </c>
      <c r="I39" s="285"/>
      <c r="J39" s="285"/>
      <c r="K39" s="285"/>
      <c r="L39" s="285" t="s">
        <v>41676</v>
      </c>
      <c r="M39" s="285" t="s">
        <v>34476</v>
      </c>
      <c r="N39" s="285" t="s">
        <v>34476</v>
      </c>
      <c r="O39" s="285" t="s">
        <v>34476</v>
      </c>
      <c r="P39" s="285" t="s">
        <v>34476</v>
      </c>
      <c r="Q39" s="285" t="s">
        <v>34476</v>
      </c>
      <c r="R39" s="285" t="s">
        <v>34476</v>
      </c>
      <c r="S39" s="285" t="str">
        <f>IF(tblSheetLanguage[[#This Row],[EN]]="",IF(tblSheetLanguage[[#This Row],[EN]]="",tblSheetLanguage[[#This Row],[DE]],tblSheetLanguage[[#This Row],[EN]]),tblSheetLanguage[[#This Row],[EN]])</f>
        <v>ASL</v>
      </c>
      <c r="V39" t="str">
        <f t="shared" si="1"/>
        <v>$S$200</v>
      </c>
      <c r="W39">
        <f>tblSheetLanguage[[#This Row],[Zeile]]</f>
        <v>200</v>
      </c>
      <c r="X39">
        <f>tblSheetLanguage[[#This Row],[Spalte]]</f>
        <v>19</v>
      </c>
    </row>
    <row r="40" spans="1:27" x14ac:dyDescent="0.3">
      <c r="A40" s="276" t="s">
        <v>34460</v>
      </c>
      <c r="B40" s="230" t="str" cm="1">
        <f t="array" aca="1" ref="B40" ca="1">HYPERLINK("#"&amp;CELL("Address",INDIRECT("Formular!"&amp;ADDRESS(tblSheetLanguage[[#This Row],[Zeile]],tblSheetLanguage[[#This Row],[Spalte]]))),ADDRESS(tblSheetLanguage[[#This Row],[Zeile]],tblSheetLanguage[[#This Row],[Spalte]]))</f>
        <v>$S$324</v>
      </c>
      <c r="C40" s="285">
        <v>324</v>
      </c>
      <c r="D40" s="285">
        <v>19</v>
      </c>
      <c r="E40" s="285" t="s">
        <v>41860</v>
      </c>
      <c r="F40" s="285" t="s">
        <v>41860</v>
      </c>
      <c r="G40" s="285"/>
      <c r="H40" s="285" t="s">
        <v>41860</v>
      </c>
      <c r="I40" s="285"/>
      <c r="J40" s="285"/>
      <c r="K40" s="285"/>
      <c r="L40" s="285" t="s">
        <v>41860</v>
      </c>
      <c r="M40" s="285" t="s">
        <v>34476</v>
      </c>
      <c r="N40" s="285" t="s">
        <v>34476</v>
      </c>
      <c r="O40" s="285" t="s">
        <v>34476</v>
      </c>
      <c r="P40" s="285" t="s">
        <v>34476</v>
      </c>
      <c r="Q40" s="285" t="s">
        <v>34476</v>
      </c>
      <c r="R40" s="285" t="s">
        <v>34476</v>
      </c>
      <c r="S40" s="285" t="str">
        <f>IF(tblSheetLanguage[[#This Row],[EN]]="",IF(tblSheetLanguage[[#This Row],[EN]]="",tblSheetLanguage[[#This Row],[DE]],tblSheetLanguage[[#This Row],[EN]]),tblSheetLanguage[[#This Row],[EN]])</f>
        <v>AUL</v>
      </c>
      <c r="V40" t="str">
        <f t="shared" si="1"/>
        <v>$S$324</v>
      </c>
      <c r="W40">
        <f>tblSheetLanguage[[#This Row],[Zeile]]</f>
        <v>324</v>
      </c>
      <c r="X40">
        <f>tblSheetLanguage[[#This Row],[Spalte]]</f>
        <v>19</v>
      </c>
    </row>
    <row r="41" spans="1:27" x14ac:dyDescent="0.3">
      <c r="A41" s="276" t="s">
        <v>34460</v>
      </c>
      <c r="B41" s="230" t="str" cm="1">
        <f t="array" aca="1" ref="B41" ca="1">HYPERLINK("#"&amp;CELL("Address",INDIRECT("Formular!"&amp;ADDRESS(tblSheetLanguage[[#This Row],[Zeile]],tblSheetLanguage[[#This Row],[Spalte]]))),ADDRESS(tblSheetLanguage[[#This Row],[Zeile]],tblSheetLanguage[[#This Row],[Spalte]]))</f>
        <v>$Q$352</v>
      </c>
      <c r="C41" s="285">
        <v>352</v>
      </c>
      <c r="D41" s="285">
        <v>17</v>
      </c>
      <c r="E41" s="285" t="s">
        <v>42885</v>
      </c>
      <c r="F41" s="285" t="s">
        <v>42885</v>
      </c>
      <c r="G41" s="285"/>
      <c r="H41" s="285"/>
      <c r="I41" s="285"/>
      <c r="J41" s="285"/>
      <c r="K41" s="285"/>
      <c r="L41" s="285" t="s">
        <v>42886</v>
      </c>
      <c r="M41" s="285" t="s">
        <v>34476</v>
      </c>
      <c r="N41" s="285" t="s">
        <v>34476</v>
      </c>
      <c r="O41" s="285" t="s">
        <v>34476</v>
      </c>
      <c r="P41" s="285" t="s">
        <v>34476</v>
      </c>
      <c r="Q41" s="285" t="s">
        <v>34476</v>
      </c>
      <c r="R41" s="285" t="s">
        <v>34476</v>
      </c>
      <c r="S41" s="285" t="str">
        <f>IF(tblSheetLanguage[[#This Row],[EN]]="",IF(tblSheetLanguage[[#This Row],[EN]]="",tblSheetLanguage[[#This Row],[DE]],tblSheetLanguage[[#This Row],[EN]]),tblSheetLanguage[[#This Row],[EN]])</f>
        <v>Auswahl</v>
      </c>
      <c r="V41" t="str">
        <f t="shared" si="1"/>
        <v>$Q$352</v>
      </c>
      <c r="W41">
        <f>tblSheetLanguage[[#This Row],[Zeile]]</f>
        <v>352</v>
      </c>
      <c r="X41">
        <f>tblSheetLanguage[[#This Row],[Spalte]]</f>
        <v>17</v>
      </c>
    </row>
    <row r="42" spans="1:27" x14ac:dyDescent="0.3">
      <c r="A42" s="276"/>
      <c r="B42" s="230" t="str" cm="1">
        <f t="array" aca="1" ref="B42" ca="1">HYPERLINK("#"&amp;CELL("Address",INDIRECT("Formular!"&amp;ADDRESS(tblSheetLanguage[[#This Row],[Zeile]],tblSheetLanguage[[#This Row],[Spalte]]))),ADDRESS(tblSheetLanguage[[#This Row],[Zeile]],tblSheetLanguage[[#This Row],[Spalte]]))</f>
        <v>$N$354</v>
      </c>
      <c r="C42" s="285">
        <v>354</v>
      </c>
      <c r="D42" s="285">
        <v>14</v>
      </c>
      <c r="E42" s="285" t="s">
        <v>42252</v>
      </c>
      <c r="F42" s="285" t="s">
        <v>42894</v>
      </c>
      <c r="G42" s="285" t="s">
        <v>42895</v>
      </c>
      <c r="H42" s="285" t="s">
        <v>42896</v>
      </c>
      <c r="I42" s="285" t="s">
        <v>42897</v>
      </c>
      <c r="J42" s="285" t="s">
        <v>42898</v>
      </c>
      <c r="K42" s="285" t="s">
        <v>42899</v>
      </c>
      <c r="L42" s="285"/>
      <c r="M42" s="285" t="s">
        <v>44180</v>
      </c>
      <c r="N42" s="285" t="s">
        <v>44181</v>
      </c>
      <c r="O42" s="285" t="s">
        <v>44182</v>
      </c>
      <c r="P42" s="285" t="s">
        <v>44183</v>
      </c>
      <c r="Q42" s="285" t="s">
        <v>44184</v>
      </c>
      <c r="R42" s="285" t="s">
        <v>44185</v>
      </c>
      <c r="S42" s="285" t="str">
        <f>IF(tblSheetLanguage[[#This Row],[EN]]="",IF(tblSheetLanguage[[#This Row],[EN]]="",tblSheetLanguage[[#This Row],[DE]],tblSheetLanguage[[#This Row],[EN]]),tblSheetLanguage[[#This Row],[EN]])</f>
        <v>Automatic receipt settlement</v>
      </c>
      <c r="V42" t="str">
        <f t="shared" si="1"/>
        <v>$N$354</v>
      </c>
      <c r="W42">
        <f>tblSheetLanguage[[#This Row],[Zeile]]</f>
        <v>354</v>
      </c>
      <c r="X42">
        <f>tblSheetLanguage[[#This Row],[Spalte]]</f>
        <v>14</v>
      </c>
    </row>
    <row r="43" spans="1:27" x14ac:dyDescent="0.3">
      <c r="A43" s="276" t="s">
        <v>34460</v>
      </c>
      <c r="B43" s="230" t="str" cm="1">
        <f t="array" aca="1" ref="B43" ca="1">HYPERLINK("#"&amp;CELL("Address",INDIRECT("Formular!"&amp;ADDRESS(tblSheetLanguage[[#This Row],[Zeile]],tblSheetLanguage[[#This Row],[Spalte]]))),ADDRESS(tblSheetLanguage[[#This Row],[Zeile]],tblSheetLanguage[[#This Row],[Spalte]]))</f>
        <v>$B$65</v>
      </c>
      <c r="C43" s="277">
        <v>65</v>
      </c>
      <c r="D43" s="277">
        <v>2</v>
      </c>
      <c r="E43" s="277" t="s">
        <v>45808</v>
      </c>
      <c r="F43" s="277" t="s">
        <v>45808</v>
      </c>
      <c r="G43" s="277"/>
      <c r="H43" s="277"/>
      <c r="I43" s="278"/>
      <c r="J43" s="277"/>
      <c r="K43" s="277"/>
      <c r="L43" s="277"/>
      <c r="M43" t="s">
        <v>45811</v>
      </c>
      <c r="S43" s="278" t="str">
        <f>IF(tblSheetLanguage[[#This Row],[EN]]="",IF(tblSheetLanguage[[#This Row],[EN]]="",tblSheetLanguage[[#This Row],[DE]],tblSheetLanguage[[#This Row],[EN]]),tblSheetLanguage[[#This Row],[EN]])</f>
        <v>Avise</v>
      </c>
      <c r="V43" t="str">
        <f t="shared" si="1"/>
        <v>$B$65</v>
      </c>
      <c r="W43">
        <f>tblSheetLanguage[[#This Row],[Zeile]]</f>
        <v>65</v>
      </c>
      <c r="X43">
        <f>tblSheetLanguage[[#This Row],[Spalte]]</f>
        <v>2</v>
      </c>
    </row>
    <row r="44" spans="1:27" x14ac:dyDescent="0.3">
      <c r="A44" s="276"/>
      <c r="B44" s="230" t="str" cm="1">
        <f t="array" aca="1" ref="B44" ca="1">HYPERLINK("#"&amp;CELL("Address",INDIRECT("Formular!"&amp;ADDRESS(tblSheetLanguage[[#This Row],[Zeile]],tblSheetLanguage[[#This Row],[Spalte]]))),ADDRESS(tblSheetLanguage[[#This Row],[Zeile]],tblSheetLanguage[[#This Row],[Spalte]]))</f>
        <v>$B$65</v>
      </c>
      <c r="C44" s="277">
        <v>65</v>
      </c>
      <c r="D44" s="277">
        <v>2</v>
      </c>
      <c r="E44" s="277" t="s">
        <v>35839</v>
      </c>
      <c r="F44" s="277" t="s">
        <v>45893</v>
      </c>
      <c r="G44" s="277"/>
      <c r="H44" s="277"/>
      <c r="I44" s="278"/>
      <c r="J44" s="277"/>
      <c r="K44" s="277"/>
      <c r="L44" s="277"/>
      <c r="S44" s="278" t="str">
        <f>IF(tblSheetLanguage[[#This Row],[EN]]="",IF(tblSheetLanguage[[#This Row],[EN]]="",tblSheetLanguage[[#This Row],[DE]],tblSheetLanguage[[#This Row],[EN]]),tblSheetLanguage[[#This Row],[EN]])</f>
        <v>Avise and Invoices</v>
      </c>
      <c r="V44" t="str">
        <f t="shared" si="1"/>
        <v>$B$65</v>
      </c>
      <c r="W44">
        <f>tblSheetLanguage[[#This Row],[Zeile]]</f>
        <v>65</v>
      </c>
      <c r="X44">
        <f>tblSheetLanguage[[#This Row],[Spalte]]</f>
        <v>2</v>
      </c>
    </row>
    <row r="45" spans="1:27" x14ac:dyDescent="0.3">
      <c r="A45" s="276"/>
      <c r="B45" s="230" t="str" cm="1">
        <f t="array" aca="1" ref="B45" ca="1">HYPERLINK("#"&amp;CELL("Address",INDIRECT("Formular!"&amp;ADDRESS(tblSheetLanguage[[#This Row],[Zeile]],tblSheetLanguage[[#This Row],[Spalte]]))),ADDRESS(tblSheetLanguage[[#This Row],[Zeile]],tblSheetLanguage[[#This Row],[Spalte]]))</f>
        <v>$B$240</v>
      </c>
      <c r="C45" s="285">
        <v>240</v>
      </c>
      <c r="D45" s="285">
        <v>2</v>
      </c>
      <c r="E45" s="285" t="s">
        <v>42229</v>
      </c>
      <c r="F45" s="285" t="s">
        <v>42710</v>
      </c>
      <c r="G45" s="285" t="s">
        <v>42711</v>
      </c>
      <c r="H45" s="285" t="s">
        <v>42712</v>
      </c>
      <c r="I45" s="285" t="s">
        <v>42713</v>
      </c>
      <c r="J45" s="285" t="s">
        <v>42714</v>
      </c>
      <c r="K45" s="285" t="s">
        <v>42715</v>
      </c>
      <c r="L45" s="285" t="s">
        <v>42716</v>
      </c>
      <c r="M45" s="285" t="s">
        <v>44014</v>
      </c>
      <c r="N45" s="285" t="s">
        <v>44015</v>
      </c>
      <c r="O45" s="285" t="s">
        <v>44016</v>
      </c>
      <c r="P45" s="285" t="s">
        <v>44017</v>
      </c>
      <c r="Q45" s="285" t="s">
        <v>44018</v>
      </c>
      <c r="R45" s="285" t="s">
        <v>44019</v>
      </c>
      <c r="S45" s="285" t="str">
        <f>IF(tblSheetLanguage[[#This Row],[EN]]="",IF(tblSheetLanguage[[#This Row],[EN]]="",tblSheetLanguage[[#This Row],[DE]],tblSheetLanguage[[#This Row],[EN]]),tblSheetLanguage[[#This Row],[EN]])</f>
        <v>Bank Account number:</v>
      </c>
      <c r="V45" t="str">
        <f t="shared" si="1"/>
        <v>$B$240</v>
      </c>
      <c r="W45">
        <f>tblSheetLanguage[[#This Row],[Zeile]]</f>
        <v>240</v>
      </c>
      <c r="X45">
        <f>tblSheetLanguage[[#This Row],[Spalte]]</f>
        <v>2</v>
      </c>
    </row>
    <row r="46" spans="1:27" x14ac:dyDescent="0.3">
      <c r="A46" s="276"/>
      <c r="B46" s="230" t="str" cm="1">
        <f t="array" aca="1" ref="B46" ca="1">HYPERLINK("#"&amp;CELL("Address",INDIRECT("Formular!"&amp;ADDRESS(tblSheetLanguage[[#This Row],[Zeile]],tblSheetLanguage[[#This Row],[Spalte]]))),ADDRESS(tblSheetLanguage[[#This Row],[Zeile]],tblSheetLanguage[[#This Row],[Spalte]]))</f>
        <v>$B$258</v>
      </c>
      <c r="C46" s="285">
        <v>258</v>
      </c>
      <c r="D46" s="285">
        <v>2</v>
      </c>
      <c r="E46" s="285" t="s">
        <v>42229</v>
      </c>
      <c r="F46" s="285" t="s">
        <v>42710</v>
      </c>
      <c r="G46" s="285" t="s">
        <v>42711</v>
      </c>
      <c r="H46" s="285" t="s">
        <v>42712</v>
      </c>
      <c r="I46" s="285" t="s">
        <v>42713</v>
      </c>
      <c r="J46" s="285" t="s">
        <v>42714</v>
      </c>
      <c r="K46" s="285" t="s">
        <v>42715</v>
      </c>
      <c r="L46" s="285" t="s">
        <v>42716</v>
      </c>
      <c r="M46" s="285" t="s">
        <v>44014</v>
      </c>
      <c r="N46" s="285" t="s">
        <v>44015</v>
      </c>
      <c r="O46" s="285" t="s">
        <v>44016</v>
      </c>
      <c r="P46" s="285" t="s">
        <v>44017</v>
      </c>
      <c r="Q46" s="285" t="s">
        <v>44018</v>
      </c>
      <c r="R46" s="285" t="s">
        <v>44019</v>
      </c>
      <c r="S46" s="285" t="str">
        <f>IF(tblSheetLanguage[[#This Row],[EN]]="",IF(tblSheetLanguage[[#This Row],[EN]]="",tblSheetLanguage[[#This Row],[DE]],tblSheetLanguage[[#This Row],[EN]]),tblSheetLanguage[[#This Row],[EN]])</f>
        <v>Bank Account number:</v>
      </c>
      <c r="V46" t="str">
        <f t="shared" si="1"/>
        <v>$B$258</v>
      </c>
      <c r="W46">
        <f>tblSheetLanguage[[#This Row],[Zeile]]</f>
        <v>258</v>
      </c>
      <c r="X46">
        <f>tblSheetLanguage[[#This Row],[Spalte]]</f>
        <v>2</v>
      </c>
    </row>
    <row r="47" spans="1:27" x14ac:dyDescent="0.3">
      <c r="A47" s="276"/>
      <c r="B47" s="230" t="str" cm="1">
        <f t="array" aca="1" ref="B47" ca="1">HYPERLINK("#"&amp;CELL("Address",INDIRECT("Formular!"&amp;ADDRESS(tblSheetLanguage[[#This Row],[Zeile]],tblSheetLanguage[[#This Row],[Spalte]]))),ADDRESS(tblSheetLanguage[[#This Row],[Zeile]],tblSheetLanguage[[#This Row],[Spalte]]))</f>
        <v>$B$276</v>
      </c>
      <c r="C47" s="285">
        <v>276</v>
      </c>
      <c r="D47" s="285">
        <v>2</v>
      </c>
      <c r="E47" s="285" t="s">
        <v>42229</v>
      </c>
      <c r="F47" s="285" t="s">
        <v>42710</v>
      </c>
      <c r="G47" s="285" t="s">
        <v>42711</v>
      </c>
      <c r="H47" s="285" t="s">
        <v>42712</v>
      </c>
      <c r="I47" s="285" t="s">
        <v>42713</v>
      </c>
      <c r="J47" s="285" t="s">
        <v>42714</v>
      </c>
      <c r="K47" s="285" t="s">
        <v>42715</v>
      </c>
      <c r="L47" s="285" t="s">
        <v>42716</v>
      </c>
      <c r="M47" s="285" t="s">
        <v>44014</v>
      </c>
      <c r="N47" s="285" t="s">
        <v>44015</v>
      </c>
      <c r="O47" s="285" t="s">
        <v>44016</v>
      </c>
      <c r="P47" s="285" t="s">
        <v>44017</v>
      </c>
      <c r="Q47" s="285" t="s">
        <v>44018</v>
      </c>
      <c r="R47" s="285" t="s">
        <v>44019</v>
      </c>
      <c r="S47" s="285" t="str">
        <f>IF(tblSheetLanguage[[#This Row],[EN]]="",IF(tblSheetLanguage[[#This Row],[EN]]="",tblSheetLanguage[[#This Row],[DE]],tblSheetLanguage[[#This Row],[EN]]),tblSheetLanguage[[#This Row],[EN]])</f>
        <v>Bank Account number:</v>
      </c>
      <c r="V47" t="str">
        <f t="shared" si="1"/>
        <v>$B$276</v>
      </c>
      <c r="W47">
        <f>tblSheetLanguage[[#This Row],[Zeile]]</f>
        <v>276</v>
      </c>
      <c r="X47">
        <f>tblSheetLanguage[[#This Row],[Spalte]]</f>
        <v>2</v>
      </c>
    </row>
    <row r="48" spans="1:27" x14ac:dyDescent="0.3">
      <c r="A48" s="276"/>
      <c r="B48" s="230" t="str" cm="1">
        <f t="array" aca="1" ref="B48" ca="1">HYPERLINK("#"&amp;CELL("Address",INDIRECT("Formular!"&amp;ADDRESS(tblSheetLanguage[[#This Row],[Zeile]],tblSheetLanguage[[#This Row],[Spalte]]))),ADDRESS(tblSheetLanguage[[#This Row],[Zeile]],tblSheetLanguage[[#This Row],[Spalte]]))</f>
        <v>$B$294</v>
      </c>
      <c r="C48" s="285">
        <v>294</v>
      </c>
      <c r="D48" s="285">
        <v>2</v>
      </c>
      <c r="E48" s="285" t="s">
        <v>42229</v>
      </c>
      <c r="F48" s="285" t="s">
        <v>42710</v>
      </c>
      <c r="G48" s="285" t="s">
        <v>42711</v>
      </c>
      <c r="H48" s="285" t="s">
        <v>42712</v>
      </c>
      <c r="I48" s="285" t="s">
        <v>42713</v>
      </c>
      <c r="J48" s="285" t="s">
        <v>42714</v>
      </c>
      <c r="K48" s="285" t="s">
        <v>42715</v>
      </c>
      <c r="L48" s="285" t="s">
        <v>42716</v>
      </c>
      <c r="M48" s="285" t="s">
        <v>44014</v>
      </c>
      <c r="N48" s="285" t="s">
        <v>44015</v>
      </c>
      <c r="O48" s="285" t="s">
        <v>44016</v>
      </c>
      <c r="P48" s="285" t="s">
        <v>44017</v>
      </c>
      <c r="Q48" s="285" t="s">
        <v>44018</v>
      </c>
      <c r="R48" s="285" t="s">
        <v>44019</v>
      </c>
      <c r="S48" s="285" t="str">
        <f>IF(tblSheetLanguage[[#This Row],[EN]]="",IF(tblSheetLanguage[[#This Row],[EN]]="",tblSheetLanguage[[#This Row],[DE]],tblSheetLanguage[[#This Row],[EN]]),tblSheetLanguage[[#This Row],[EN]])</f>
        <v>Bank Account number:</v>
      </c>
      <c r="V48" t="str">
        <f t="shared" si="1"/>
        <v>$B$294</v>
      </c>
      <c r="W48">
        <f>tblSheetLanguage[[#This Row],[Zeile]]</f>
        <v>294</v>
      </c>
      <c r="X48">
        <f>tblSheetLanguage[[#This Row],[Spalte]]</f>
        <v>2</v>
      </c>
      <c r="AA48">
        <v>14</v>
      </c>
    </row>
    <row r="49" spans="1:24" x14ac:dyDescent="0.3">
      <c r="A49" s="276"/>
      <c r="B49" s="230" t="str" cm="1">
        <f t="array" aca="1" ref="B49" ca="1">HYPERLINK("#"&amp;CELL("Address",INDIRECT("Formular!"&amp;ADDRESS(tblSheetLanguage[[#This Row],[Zeile]],tblSheetLanguage[[#This Row],[Spalte]]))),ADDRESS(tblSheetLanguage[[#This Row],[Zeile]],tblSheetLanguage[[#This Row],[Spalte]]))</f>
        <v>$B$312</v>
      </c>
      <c r="C49" s="285">
        <v>312</v>
      </c>
      <c r="D49" s="285">
        <v>2</v>
      </c>
      <c r="E49" s="285" t="s">
        <v>42229</v>
      </c>
      <c r="F49" s="285" t="s">
        <v>42710</v>
      </c>
      <c r="G49" s="285" t="s">
        <v>42711</v>
      </c>
      <c r="H49" s="285" t="s">
        <v>42712</v>
      </c>
      <c r="I49" s="285" t="s">
        <v>42713</v>
      </c>
      <c r="J49" s="285" t="s">
        <v>42714</v>
      </c>
      <c r="K49" s="285" t="s">
        <v>42715</v>
      </c>
      <c r="L49" s="285" t="s">
        <v>42716</v>
      </c>
      <c r="M49" s="285" t="s">
        <v>44014</v>
      </c>
      <c r="N49" s="285" t="s">
        <v>44015</v>
      </c>
      <c r="O49" s="285" t="s">
        <v>44016</v>
      </c>
      <c r="P49" s="285" t="s">
        <v>44017</v>
      </c>
      <c r="Q49" s="285" t="s">
        <v>44018</v>
      </c>
      <c r="R49" s="285" t="s">
        <v>44019</v>
      </c>
      <c r="S49" s="285" t="str">
        <f>IF(tblSheetLanguage[[#This Row],[EN]]="",IF(tblSheetLanguage[[#This Row],[EN]]="",tblSheetLanguage[[#This Row],[DE]],tblSheetLanguage[[#This Row],[EN]]),tblSheetLanguage[[#This Row],[EN]])</f>
        <v>Bank Account number:</v>
      </c>
      <c r="V49" t="str">
        <f t="shared" si="1"/>
        <v>$B$312</v>
      </c>
      <c r="W49">
        <f>tblSheetLanguage[[#This Row],[Zeile]]</f>
        <v>312</v>
      </c>
      <c r="X49">
        <f>tblSheetLanguage[[#This Row],[Spalte]]</f>
        <v>2</v>
      </c>
    </row>
    <row r="50" spans="1:24" x14ac:dyDescent="0.3">
      <c r="A50" s="276"/>
      <c r="B50" s="230" t="str" cm="1">
        <f t="array" aca="1" ref="B50" ca="1">HYPERLINK("#"&amp;CELL("Address",INDIRECT("Formular!"&amp;ADDRESS(tblSheetLanguage[[#This Row],[Zeile]],tblSheetLanguage[[#This Row],[Spalte]]))),ADDRESS(tblSheetLanguage[[#This Row],[Zeile]],tblSheetLanguage[[#This Row],[Spalte]]))</f>
        <v>$J$244</v>
      </c>
      <c r="C50" s="285">
        <v>244</v>
      </c>
      <c r="D50" s="285">
        <v>10</v>
      </c>
      <c r="E50" s="285" t="s">
        <v>42234</v>
      </c>
      <c r="F50" s="285" t="s">
        <v>42234</v>
      </c>
      <c r="G50" s="285" t="s">
        <v>42744</v>
      </c>
      <c r="H50" s="285" t="s">
        <v>42745</v>
      </c>
      <c r="I50" s="285" t="s">
        <v>42746</v>
      </c>
      <c r="J50" s="285" t="s">
        <v>42744</v>
      </c>
      <c r="K50" s="285" t="s">
        <v>42747</v>
      </c>
      <c r="L50" s="285" t="s">
        <v>42748</v>
      </c>
      <c r="M50" s="285" t="s">
        <v>44043</v>
      </c>
      <c r="N50" s="285" t="s">
        <v>44044</v>
      </c>
      <c r="O50" s="285" t="s">
        <v>44045</v>
      </c>
      <c r="P50" s="285" t="s">
        <v>44046</v>
      </c>
      <c r="Q50" s="285" t="s">
        <v>44047</v>
      </c>
      <c r="R50" s="285" t="s">
        <v>42234</v>
      </c>
      <c r="S50" s="285" t="str">
        <f>IF(tblSheetLanguage[[#This Row],[EN]]="",IF(tblSheetLanguage[[#This Row],[EN]]="",tblSheetLanguage[[#This Row],[DE]],tblSheetLanguage[[#This Row],[EN]]),tblSheetLanguage[[#This Row],[EN]])</f>
        <v>Bank Giro:</v>
      </c>
      <c r="V50" t="str">
        <f t="shared" si="1"/>
        <v>$J$244</v>
      </c>
      <c r="W50">
        <f>tblSheetLanguage[[#This Row],[Zeile]]</f>
        <v>244</v>
      </c>
      <c r="X50">
        <f>tblSheetLanguage[[#This Row],[Spalte]]</f>
        <v>10</v>
      </c>
    </row>
    <row r="51" spans="1:24" x14ac:dyDescent="0.3">
      <c r="A51" s="276"/>
      <c r="B51" s="230" t="str" cm="1">
        <f t="array" aca="1" ref="B51" ca="1">HYPERLINK("#"&amp;CELL("Address",INDIRECT("Formular!"&amp;ADDRESS(tblSheetLanguage[[#This Row],[Zeile]],tblSheetLanguage[[#This Row],[Spalte]]))),ADDRESS(tblSheetLanguage[[#This Row],[Zeile]],tblSheetLanguage[[#This Row],[Spalte]]))</f>
        <v>$J$262</v>
      </c>
      <c r="C51" s="285">
        <v>262</v>
      </c>
      <c r="D51" s="285">
        <v>10</v>
      </c>
      <c r="E51" s="285" t="s">
        <v>42234</v>
      </c>
      <c r="F51" s="285" t="s">
        <v>42234</v>
      </c>
      <c r="G51" s="285" t="s">
        <v>42744</v>
      </c>
      <c r="H51" s="285" t="s">
        <v>42234</v>
      </c>
      <c r="I51" s="285" t="s">
        <v>42758</v>
      </c>
      <c r="J51" s="285" t="s">
        <v>42744</v>
      </c>
      <c r="K51" s="285" t="s">
        <v>42747</v>
      </c>
      <c r="L51" s="285" t="s">
        <v>42748</v>
      </c>
      <c r="M51" s="285" t="s">
        <v>44043</v>
      </c>
      <c r="N51" s="285" t="s">
        <v>44044</v>
      </c>
      <c r="O51" s="285" t="s">
        <v>44045</v>
      </c>
      <c r="P51" s="285" t="s">
        <v>44046</v>
      </c>
      <c r="Q51" s="285" t="s">
        <v>44047</v>
      </c>
      <c r="R51" s="285" t="s">
        <v>42234</v>
      </c>
      <c r="S51" s="285" t="str">
        <f>IF(tblSheetLanguage[[#This Row],[EN]]="",IF(tblSheetLanguage[[#This Row],[EN]]="",tblSheetLanguage[[#This Row],[DE]],tblSheetLanguage[[#This Row],[EN]]),tblSheetLanguage[[#This Row],[EN]])</f>
        <v>Bank Giro:</v>
      </c>
      <c r="V51" t="str">
        <f t="shared" si="0"/>
        <v>$J$262</v>
      </c>
      <c r="W51">
        <f>tblSheetLanguage[[#This Row],[Zeile]]</f>
        <v>262</v>
      </c>
      <c r="X51">
        <f>tblSheetLanguage[[#This Row],[Spalte]]</f>
        <v>10</v>
      </c>
    </row>
    <row r="52" spans="1:24" x14ac:dyDescent="0.3">
      <c r="A52" s="276"/>
      <c r="B52" s="230" t="str" cm="1">
        <f t="array" aca="1" ref="B52" ca="1">HYPERLINK("#"&amp;CELL("Address",INDIRECT("Formular!"&amp;ADDRESS(tblSheetLanguage[[#This Row],[Zeile]],tblSheetLanguage[[#This Row],[Spalte]]))),ADDRESS(tblSheetLanguage[[#This Row],[Zeile]],tblSheetLanguage[[#This Row],[Spalte]]))</f>
        <v>$J$280</v>
      </c>
      <c r="C52" s="285">
        <v>280</v>
      </c>
      <c r="D52" s="285">
        <v>10</v>
      </c>
      <c r="E52" s="285" t="s">
        <v>42234</v>
      </c>
      <c r="F52" s="285" t="s">
        <v>42234</v>
      </c>
      <c r="G52" s="285" t="s">
        <v>42744</v>
      </c>
      <c r="H52" s="285" t="s">
        <v>42234</v>
      </c>
      <c r="I52" s="285" t="s">
        <v>42746</v>
      </c>
      <c r="J52" s="285" t="s">
        <v>42744</v>
      </c>
      <c r="K52" s="285" t="s">
        <v>42747</v>
      </c>
      <c r="L52" s="285" t="s">
        <v>42748</v>
      </c>
      <c r="M52" s="285" t="s">
        <v>44043</v>
      </c>
      <c r="N52" s="285" t="s">
        <v>44044</v>
      </c>
      <c r="O52" s="285" t="s">
        <v>44045</v>
      </c>
      <c r="P52" s="285" t="s">
        <v>44046</v>
      </c>
      <c r="Q52" s="285" t="s">
        <v>44047</v>
      </c>
      <c r="R52" s="285" t="s">
        <v>42234</v>
      </c>
      <c r="S52" s="285" t="str">
        <f>IF(tblSheetLanguage[[#This Row],[EN]]="",IF(tblSheetLanguage[[#This Row],[EN]]="",tblSheetLanguage[[#This Row],[DE]],tblSheetLanguage[[#This Row],[EN]]),tblSheetLanguage[[#This Row],[EN]])</f>
        <v>Bank Giro:</v>
      </c>
      <c r="V52" t="str">
        <f t="shared" si="0"/>
        <v>$J$280</v>
      </c>
      <c r="W52">
        <f>tblSheetLanguage[[#This Row],[Zeile]]</f>
        <v>280</v>
      </c>
      <c r="X52">
        <f>tblSheetLanguage[[#This Row],[Spalte]]</f>
        <v>10</v>
      </c>
    </row>
    <row r="53" spans="1:24" x14ac:dyDescent="0.3">
      <c r="A53" s="276"/>
      <c r="B53" s="230" t="str" cm="1">
        <f t="array" aca="1" ref="B53" ca="1">HYPERLINK("#"&amp;CELL("Address",INDIRECT("Formular!"&amp;ADDRESS(tblSheetLanguage[[#This Row],[Zeile]],tblSheetLanguage[[#This Row],[Spalte]]))),ADDRESS(tblSheetLanguage[[#This Row],[Zeile]],tblSheetLanguage[[#This Row],[Spalte]]))</f>
        <v>$J$298</v>
      </c>
      <c r="C53" s="285">
        <v>298</v>
      </c>
      <c r="D53" s="285">
        <v>10</v>
      </c>
      <c r="E53" s="285" t="s">
        <v>42234</v>
      </c>
      <c r="F53" s="285" t="s">
        <v>42234</v>
      </c>
      <c r="G53" s="285" t="s">
        <v>42744</v>
      </c>
      <c r="H53" s="285" t="s">
        <v>42234</v>
      </c>
      <c r="I53" s="285" t="s">
        <v>42746</v>
      </c>
      <c r="J53" s="285" t="s">
        <v>42744</v>
      </c>
      <c r="K53" s="285" t="s">
        <v>42747</v>
      </c>
      <c r="L53" s="285" t="s">
        <v>42748</v>
      </c>
      <c r="M53" s="285" t="s">
        <v>44043</v>
      </c>
      <c r="N53" s="285" t="s">
        <v>44044</v>
      </c>
      <c r="O53" s="285" t="s">
        <v>44045</v>
      </c>
      <c r="P53" s="285" t="s">
        <v>44046</v>
      </c>
      <c r="Q53" s="285" t="s">
        <v>44047</v>
      </c>
      <c r="R53" s="285" t="s">
        <v>42234</v>
      </c>
      <c r="S53" s="285" t="str">
        <f>IF(tblSheetLanguage[[#This Row],[EN]]="",IF(tblSheetLanguage[[#This Row],[EN]]="",tblSheetLanguage[[#This Row],[DE]],tblSheetLanguage[[#This Row],[EN]]),tblSheetLanguage[[#This Row],[EN]])</f>
        <v>Bank Giro:</v>
      </c>
    </row>
    <row r="54" spans="1:24" x14ac:dyDescent="0.3">
      <c r="A54" s="276"/>
      <c r="B54" s="230" t="str" cm="1">
        <f t="array" aca="1" ref="B54" ca="1">HYPERLINK("#"&amp;CELL("Address",INDIRECT("Formular!"&amp;ADDRESS(tblSheetLanguage[[#This Row],[Zeile]],tblSheetLanguage[[#This Row],[Spalte]]))),ADDRESS(tblSheetLanguage[[#This Row],[Zeile]],tblSheetLanguage[[#This Row],[Spalte]]))</f>
        <v>$J$316</v>
      </c>
      <c r="C54" s="285">
        <v>316</v>
      </c>
      <c r="D54" s="285">
        <v>10</v>
      </c>
      <c r="E54" s="285" t="s">
        <v>42234</v>
      </c>
      <c r="F54" s="285" t="s">
        <v>42234</v>
      </c>
      <c r="G54" s="285" t="s">
        <v>42744</v>
      </c>
      <c r="H54" s="285" t="s">
        <v>42234</v>
      </c>
      <c r="I54" s="285" t="s">
        <v>42746</v>
      </c>
      <c r="J54" s="285" t="s">
        <v>42744</v>
      </c>
      <c r="K54" s="285" t="s">
        <v>42747</v>
      </c>
      <c r="L54" s="285" t="s">
        <v>42748</v>
      </c>
      <c r="M54" s="285" t="s">
        <v>44043</v>
      </c>
      <c r="N54" s="285" t="s">
        <v>44044</v>
      </c>
      <c r="O54" s="285" t="s">
        <v>44045</v>
      </c>
      <c r="P54" s="285" t="s">
        <v>44046</v>
      </c>
      <c r="Q54" s="285" t="s">
        <v>44047</v>
      </c>
      <c r="R54" s="285" t="s">
        <v>42234</v>
      </c>
      <c r="S54" s="285" t="str">
        <f>IF(tblSheetLanguage[[#This Row],[EN]]="",IF(tblSheetLanguage[[#This Row],[EN]]="",tblSheetLanguage[[#This Row],[DE]],tblSheetLanguage[[#This Row],[EN]]),tblSheetLanguage[[#This Row],[EN]])</f>
        <v>Bank Giro:</v>
      </c>
      <c r="V54" t="str">
        <f t="shared" si="0"/>
        <v>$J$316</v>
      </c>
      <c r="W54">
        <f>tblSheetLanguage[[#This Row],[Zeile]]</f>
        <v>316</v>
      </c>
      <c r="X54">
        <f>tblSheetLanguage[[#This Row],[Spalte]]</f>
        <v>10</v>
      </c>
    </row>
    <row r="55" spans="1:24" x14ac:dyDescent="0.3">
      <c r="A55" s="276"/>
      <c r="B55" s="230" t="str" cm="1">
        <f t="array" aca="1" ref="B55" ca="1">HYPERLINK("#"&amp;CELL("Address",INDIRECT("Formular!"&amp;ADDRESS(tblSheetLanguage[[#This Row],[Zeile]],tblSheetLanguage[[#This Row],[Spalte]]))),ADDRESS(tblSheetLanguage[[#This Row],[Zeile]],tblSheetLanguage[[#This Row],[Spalte]]))</f>
        <v>$B$234</v>
      </c>
      <c r="C55" s="285">
        <v>234</v>
      </c>
      <c r="D55" s="285">
        <v>2</v>
      </c>
      <c r="E55" s="285" t="s">
        <v>41721</v>
      </c>
      <c r="F55" s="285" t="s">
        <v>42687</v>
      </c>
      <c r="G55" s="285" t="s">
        <v>42688</v>
      </c>
      <c r="H55" s="285" t="s">
        <v>42689</v>
      </c>
      <c r="I55" s="285" t="s">
        <v>42690</v>
      </c>
      <c r="J55" s="285" t="s">
        <v>42691</v>
      </c>
      <c r="K55" s="285" t="s">
        <v>42692</v>
      </c>
      <c r="L55" s="285" t="s">
        <v>42693</v>
      </c>
      <c r="M55" s="285" t="s">
        <v>43992</v>
      </c>
      <c r="N55" s="285" t="s">
        <v>43993</v>
      </c>
      <c r="O55" s="285" t="s">
        <v>43994</v>
      </c>
      <c r="P55" s="285" t="s">
        <v>43995</v>
      </c>
      <c r="Q55" s="285" t="s">
        <v>43996</v>
      </c>
      <c r="R55" s="285" t="s">
        <v>43997</v>
      </c>
      <c r="S55" s="285" t="str">
        <f>IF(tblSheetLanguage[[#This Row],[EN]]="",IF(tblSheetLanguage[[#This Row],[EN]]="",tblSheetLanguage[[#This Row],[DE]],tblSheetLanguage[[#This Row],[EN]]),tblSheetLanguage[[#This Row],[EN]])</f>
        <v>Bank Information</v>
      </c>
      <c r="V55" t="str">
        <f t="shared" si="0"/>
        <v>$B$234</v>
      </c>
      <c r="W55">
        <f>tblSheetLanguage[[#This Row],[Zeile]]</f>
        <v>234</v>
      </c>
      <c r="X55">
        <f>tblSheetLanguage[[#This Row],[Spalte]]</f>
        <v>2</v>
      </c>
    </row>
    <row r="56" spans="1:24" x14ac:dyDescent="0.3">
      <c r="A56" s="276"/>
      <c r="B56" s="230" t="str" cm="1">
        <f t="array" aca="1" ref="B56" ca="1">HYPERLINK("#"&amp;CELL("Address",INDIRECT("Formular!"&amp;ADDRESS(tblSheetLanguage[[#This Row],[Zeile]],tblSheetLanguage[[#This Row],[Spalte]]))),ADDRESS(tblSheetLanguage[[#This Row],[Zeile]],tblSheetLanguage[[#This Row],[Spalte]]))</f>
        <v>$B$252</v>
      </c>
      <c r="C56" s="285">
        <v>252</v>
      </c>
      <c r="D56" s="285">
        <v>2</v>
      </c>
      <c r="E56" s="285" t="s">
        <v>41721</v>
      </c>
      <c r="F56" s="285" t="s">
        <v>42687</v>
      </c>
      <c r="G56" s="285" t="s">
        <v>42688</v>
      </c>
      <c r="H56" s="285" t="s">
        <v>42689</v>
      </c>
      <c r="I56" s="285" t="s">
        <v>42690</v>
      </c>
      <c r="J56" s="285" t="s">
        <v>42691</v>
      </c>
      <c r="K56" s="285" t="s">
        <v>42692</v>
      </c>
      <c r="L56" s="285" t="s">
        <v>42693</v>
      </c>
      <c r="M56" s="285" t="s">
        <v>43992</v>
      </c>
      <c r="N56" s="285" t="s">
        <v>43993</v>
      </c>
      <c r="O56" s="285" t="s">
        <v>43994</v>
      </c>
      <c r="P56" s="285" t="s">
        <v>43995</v>
      </c>
      <c r="Q56" s="285" t="s">
        <v>43996</v>
      </c>
      <c r="R56" s="285" t="s">
        <v>43997</v>
      </c>
      <c r="S56" s="285" t="str">
        <f>IF(tblSheetLanguage[[#This Row],[EN]]="",IF(tblSheetLanguage[[#This Row],[EN]]="",tblSheetLanguage[[#This Row],[DE]],tblSheetLanguage[[#This Row],[EN]]),tblSheetLanguage[[#This Row],[EN]])</f>
        <v>Bank Information</v>
      </c>
      <c r="V56" t="str">
        <f t="shared" si="0"/>
        <v>$B$252</v>
      </c>
      <c r="W56">
        <f>tblSheetLanguage[[#This Row],[Zeile]]</f>
        <v>252</v>
      </c>
      <c r="X56">
        <f>tblSheetLanguage[[#This Row],[Spalte]]</f>
        <v>2</v>
      </c>
    </row>
    <row r="57" spans="1:24" x14ac:dyDescent="0.3">
      <c r="A57" s="276"/>
      <c r="B57" s="230" t="str" cm="1">
        <f t="array" aca="1" ref="B57" ca="1">HYPERLINK("#"&amp;CELL("Address",INDIRECT("Formular!"&amp;ADDRESS(tblSheetLanguage[[#This Row],[Zeile]],tblSheetLanguage[[#This Row],[Spalte]]))),ADDRESS(tblSheetLanguage[[#This Row],[Zeile]],tblSheetLanguage[[#This Row],[Spalte]]))</f>
        <v>$B$270</v>
      </c>
      <c r="C57" s="285">
        <v>270</v>
      </c>
      <c r="D57" s="285">
        <v>2</v>
      </c>
      <c r="E57" s="285" t="s">
        <v>41721</v>
      </c>
      <c r="F57" s="285" t="s">
        <v>42687</v>
      </c>
      <c r="G57" s="285" t="s">
        <v>42688</v>
      </c>
      <c r="H57" s="285" t="s">
        <v>42689</v>
      </c>
      <c r="I57" s="285" t="s">
        <v>42690</v>
      </c>
      <c r="J57" s="285" t="s">
        <v>42691</v>
      </c>
      <c r="K57" s="285" t="s">
        <v>42692</v>
      </c>
      <c r="L57" s="285" t="s">
        <v>42693</v>
      </c>
      <c r="M57" s="285" t="s">
        <v>43992</v>
      </c>
      <c r="N57" s="285" t="s">
        <v>43993</v>
      </c>
      <c r="O57" s="285" t="s">
        <v>43994</v>
      </c>
      <c r="P57" s="285" t="s">
        <v>43995</v>
      </c>
      <c r="Q57" s="285" t="s">
        <v>43996</v>
      </c>
      <c r="R57" s="285" t="s">
        <v>43997</v>
      </c>
      <c r="S57" s="285" t="str">
        <f>IF(tblSheetLanguage[[#This Row],[EN]]="",IF(tblSheetLanguage[[#This Row],[EN]]="",tblSheetLanguage[[#This Row],[DE]],tblSheetLanguage[[#This Row],[EN]]),tblSheetLanguage[[#This Row],[EN]])</f>
        <v>Bank Information</v>
      </c>
      <c r="V57" t="str">
        <f t="shared" si="0"/>
        <v>$B$270</v>
      </c>
      <c r="W57">
        <f>tblSheetLanguage[[#This Row],[Zeile]]</f>
        <v>270</v>
      </c>
      <c r="X57">
        <f>tblSheetLanguage[[#This Row],[Spalte]]</f>
        <v>2</v>
      </c>
    </row>
    <row r="58" spans="1:24" x14ac:dyDescent="0.3">
      <c r="A58" s="276"/>
      <c r="B58" s="230" t="str" cm="1">
        <f t="array" aca="1" ref="B58" ca="1">HYPERLINK("#"&amp;CELL("Address",INDIRECT("Formular!"&amp;ADDRESS(tblSheetLanguage[[#This Row],[Zeile]],tblSheetLanguage[[#This Row],[Spalte]]))),ADDRESS(tblSheetLanguage[[#This Row],[Zeile]],tblSheetLanguage[[#This Row],[Spalte]]))</f>
        <v>$B$288</v>
      </c>
      <c r="C58" s="285">
        <v>288</v>
      </c>
      <c r="D58" s="285">
        <v>2</v>
      </c>
      <c r="E58" s="285" t="s">
        <v>41721</v>
      </c>
      <c r="F58" s="285" t="s">
        <v>42687</v>
      </c>
      <c r="G58" s="285" t="s">
        <v>42688</v>
      </c>
      <c r="H58" s="285" t="s">
        <v>42689</v>
      </c>
      <c r="I58" s="285" t="s">
        <v>42690</v>
      </c>
      <c r="J58" s="285" t="s">
        <v>42691</v>
      </c>
      <c r="K58" s="285" t="s">
        <v>42692</v>
      </c>
      <c r="L58" s="285" t="s">
        <v>42693</v>
      </c>
      <c r="M58" s="285" t="s">
        <v>43992</v>
      </c>
      <c r="N58" s="285" t="s">
        <v>43993</v>
      </c>
      <c r="O58" s="285" t="s">
        <v>43994</v>
      </c>
      <c r="P58" s="285" t="s">
        <v>43995</v>
      </c>
      <c r="Q58" s="285" t="s">
        <v>43996</v>
      </c>
      <c r="R58" s="285" t="s">
        <v>43997</v>
      </c>
      <c r="S58" s="285" t="str">
        <f>IF(tblSheetLanguage[[#This Row],[EN]]="",IF(tblSheetLanguage[[#This Row],[EN]]="",tblSheetLanguage[[#This Row],[DE]],tblSheetLanguage[[#This Row],[EN]]),tblSheetLanguage[[#This Row],[EN]])</f>
        <v>Bank Information</v>
      </c>
      <c r="V58" t="str">
        <f t="shared" si="0"/>
        <v>$B$288</v>
      </c>
      <c r="W58">
        <f>tblSheetLanguage[[#This Row],[Zeile]]</f>
        <v>288</v>
      </c>
      <c r="X58">
        <f>tblSheetLanguage[[#This Row],[Spalte]]</f>
        <v>2</v>
      </c>
    </row>
    <row r="59" spans="1:24" x14ac:dyDescent="0.3">
      <c r="A59" s="276"/>
      <c r="B59" s="230" t="str" cm="1">
        <f t="array" aca="1" ref="B59" ca="1">HYPERLINK("#"&amp;CELL("Address",INDIRECT("Formular!"&amp;ADDRESS(tblSheetLanguage[[#This Row],[Zeile]],tblSheetLanguage[[#This Row],[Spalte]]))),ADDRESS(tblSheetLanguage[[#This Row],[Zeile]],tblSheetLanguage[[#This Row],[Spalte]]))</f>
        <v>$B$306</v>
      </c>
      <c r="C59" s="285">
        <v>306</v>
      </c>
      <c r="D59" s="285">
        <v>2</v>
      </c>
      <c r="E59" s="285" t="s">
        <v>41721</v>
      </c>
      <c r="F59" s="285" t="s">
        <v>42687</v>
      </c>
      <c r="G59" s="285" t="s">
        <v>42688</v>
      </c>
      <c r="H59" s="285" t="s">
        <v>42689</v>
      </c>
      <c r="I59" s="285" t="s">
        <v>42690</v>
      </c>
      <c r="J59" s="285" t="s">
        <v>42691</v>
      </c>
      <c r="K59" s="285" t="s">
        <v>42692</v>
      </c>
      <c r="L59" s="285" t="s">
        <v>42693</v>
      </c>
      <c r="M59" s="285" t="s">
        <v>43992</v>
      </c>
      <c r="N59" s="285" t="s">
        <v>43993</v>
      </c>
      <c r="O59" s="285" t="s">
        <v>43994</v>
      </c>
      <c r="P59" s="285" t="s">
        <v>43995</v>
      </c>
      <c r="Q59" s="285" t="s">
        <v>43996</v>
      </c>
      <c r="R59" s="285" t="s">
        <v>43997</v>
      </c>
      <c r="S59" s="285" t="str">
        <f>IF(tblSheetLanguage[[#This Row],[EN]]="",IF(tblSheetLanguage[[#This Row],[EN]]="",tblSheetLanguage[[#This Row],[DE]],tblSheetLanguage[[#This Row],[EN]]),tblSheetLanguage[[#This Row],[EN]])</f>
        <v>Bank Information</v>
      </c>
      <c r="V59" t="str">
        <f t="shared" ref="V59:V81" si="2">"$" &amp; CHAR(X59+64) &amp; "$" &amp; W59</f>
        <v>$B$306</v>
      </c>
      <c r="W59">
        <f>tblSheetLanguage[[#This Row],[Zeile]]</f>
        <v>306</v>
      </c>
      <c r="X59">
        <f>tblSheetLanguage[[#This Row],[Spalte]]</f>
        <v>2</v>
      </c>
    </row>
    <row r="60" spans="1:24" x14ac:dyDescent="0.3">
      <c r="A60" s="276"/>
      <c r="B60" s="230" t="str" cm="1">
        <f t="array" aca="1" ref="B60" ca="1">HYPERLINK("#"&amp;CELL("Address",INDIRECT("Formular!"&amp;ADDRESS(tblSheetLanguage[[#This Row],[Zeile]],tblSheetLanguage[[#This Row],[Spalte]]))),ADDRESS(tblSheetLanguage[[#This Row],[Zeile]],tblSheetLanguage[[#This Row],[Spalte]]))</f>
        <v>$B$236</v>
      </c>
      <c r="C60" s="285">
        <v>236</v>
      </c>
      <c r="D60" s="285">
        <v>2</v>
      </c>
      <c r="E60" s="285" t="s">
        <v>42225</v>
      </c>
      <c r="F60" s="285" t="s">
        <v>42695</v>
      </c>
      <c r="G60" s="285" t="s">
        <v>42696</v>
      </c>
      <c r="H60" s="285" t="s">
        <v>42697</v>
      </c>
      <c r="I60" s="285" t="s">
        <v>42698</v>
      </c>
      <c r="J60" s="285" t="s">
        <v>42699</v>
      </c>
      <c r="K60" s="285" t="s">
        <v>42700</v>
      </c>
      <c r="L60" s="285" t="s">
        <v>42701</v>
      </c>
      <c r="M60" s="285" t="s">
        <v>43998</v>
      </c>
      <c r="N60" s="285" t="s">
        <v>43999</v>
      </c>
      <c r="O60" s="285" t="s">
        <v>44000</v>
      </c>
      <c r="P60" s="285" t="s">
        <v>44001</v>
      </c>
      <c r="Q60" s="285" t="s">
        <v>44002</v>
      </c>
      <c r="R60" s="285" t="s">
        <v>44003</v>
      </c>
      <c r="S60" s="285" t="str">
        <f>IF(tblSheetLanguage[[#This Row],[EN]]="",IF(tblSheetLanguage[[#This Row],[EN]]="",tblSheetLanguage[[#This Row],[DE]],tblSheetLanguage[[#This Row],[EN]]),tblSheetLanguage[[#This Row],[EN]])</f>
        <v>Bank name:</v>
      </c>
      <c r="V60" t="str">
        <f t="shared" si="2"/>
        <v>$B$236</v>
      </c>
      <c r="W60">
        <f>tblSheetLanguage[[#This Row],[Zeile]]</f>
        <v>236</v>
      </c>
      <c r="X60">
        <f>tblSheetLanguage[[#This Row],[Spalte]]</f>
        <v>2</v>
      </c>
    </row>
    <row r="61" spans="1:24" x14ac:dyDescent="0.3">
      <c r="A61" s="276"/>
      <c r="B61" s="230" t="str" cm="1">
        <f t="array" aca="1" ref="B61" ca="1">HYPERLINK("#"&amp;CELL("Address",INDIRECT("Formular!"&amp;ADDRESS(tblSheetLanguage[[#This Row],[Zeile]],tblSheetLanguage[[#This Row],[Spalte]]))),ADDRESS(tblSheetLanguage[[#This Row],[Zeile]],tblSheetLanguage[[#This Row],[Spalte]]))</f>
        <v>$B$254</v>
      </c>
      <c r="C61" s="285">
        <v>254</v>
      </c>
      <c r="D61" s="285">
        <v>2</v>
      </c>
      <c r="E61" s="285" t="s">
        <v>42225</v>
      </c>
      <c r="F61" s="285" t="s">
        <v>42695</v>
      </c>
      <c r="G61" s="285" t="s">
        <v>42696</v>
      </c>
      <c r="H61" s="285" t="s">
        <v>42697</v>
      </c>
      <c r="I61" s="285" t="s">
        <v>42698</v>
      </c>
      <c r="J61" s="285" t="s">
        <v>42699</v>
      </c>
      <c r="K61" s="285" t="s">
        <v>42700</v>
      </c>
      <c r="L61" s="285" t="s">
        <v>42701</v>
      </c>
      <c r="M61" s="285" t="s">
        <v>43998</v>
      </c>
      <c r="N61" s="285" t="s">
        <v>43999</v>
      </c>
      <c r="O61" s="285" t="s">
        <v>44000</v>
      </c>
      <c r="P61" s="285" t="s">
        <v>44001</v>
      </c>
      <c r="Q61" s="285" t="s">
        <v>44002</v>
      </c>
      <c r="R61" s="285" t="s">
        <v>44003</v>
      </c>
      <c r="S61" s="285" t="str">
        <f>IF(tblSheetLanguage[[#This Row],[EN]]="",IF(tblSheetLanguage[[#This Row],[EN]]="",tblSheetLanguage[[#This Row],[DE]],tblSheetLanguage[[#This Row],[EN]]),tblSheetLanguage[[#This Row],[EN]])</f>
        <v>Bank name:</v>
      </c>
      <c r="V61" t="str">
        <f t="shared" si="2"/>
        <v>$B$254</v>
      </c>
      <c r="W61">
        <f>tblSheetLanguage[[#This Row],[Zeile]]</f>
        <v>254</v>
      </c>
      <c r="X61">
        <f>tblSheetLanguage[[#This Row],[Spalte]]</f>
        <v>2</v>
      </c>
    </row>
    <row r="62" spans="1:24" x14ac:dyDescent="0.3">
      <c r="A62" s="276"/>
      <c r="B62" s="230" t="str" cm="1">
        <f t="array" aca="1" ref="B62" ca="1">HYPERLINK("#"&amp;CELL("Address",INDIRECT("Formular!"&amp;ADDRESS(tblSheetLanguage[[#This Row],[Zeile]],tblSheetLanguage[[#This Row],[Spalte]]))),ADDRESS(tblSheetLanguage[[#This Row],[Zeile]],tblSheetLanguage[[#This Row],[Spalte]]))</f>
        <v>$B$272</v>
      </c>
      <c r="C62" s="285">
        <v>272</v>
      </c>
      <c r="D62" s="285">
        <v>2</v>
      </c>
      <c r="E62" s="285" t="s">
        <v>42225</v>
      </c>
      <c r="F62" s="285" t="s">
        <v>42695</v>
      </c>
      <c r="G62" s="285" t="s">
        <v>42696</v>
      </c>
      <c r="H62" s="285" t="s">
        <v>42697</v>
      </c>
      <c r="I62" s="285" t="s">
        <v>42698</v>
      </c>
      <c r="J62" s="285" t="s">
        <v>42699</v>
      </c>
      <c r="K62" s="285" t="s">
        <v>42700</v>
      </c>
      <c r="L62" s="285" t="s">
        <v>42701</v>
      </c>
      <c r="M62" s="285" t="s">
        <v>43998</v>
      </c>
      <c r="N62" s="285" t="s">
        <v>43999</v>
      </c>
      <c r="O62" s="285" t="s">
        <v>44000</v>
      </c>
      <c r="P62" s="285" t="s">
        <v>44001</v>
      </c>
      <c r="Q62" s="285" t="s">
        <v>44002</v>
      </c>
      <c r="R62" s="285" t="s">
        <v>44003</v>
      </c>
      <c r="S62" s="285" t="str">
        <f>IF(tblSheetLanguage[[#This Row],[EN]]="",IF(tblSheetLanguage[[#This Row],[EN]]="",tblSheetLanguage[[#This Row],[DE]],tblSheetLanguage[[#This Row],[EN]]),tblSheetLanguage[[#This Row],[EN]])</f>
        <v>Bank name:</v>
      </c>
      <c r="V62" t="str">
        <f t="shared" si="2"/>
        <v>$B$272</v>
      </c>
      <c r="W62">
        <f>tblSheetLanguage[[#This Row],[Zeile]]</f>
        <v>272</v>
      </c>
      <c r="X62">
        <f>tblSheetLanguage[[#This Row],[Spalte]]</f>
        <v>2</v>
      </c>
    </row>
    <row r="63" spans="1:24" x14ac:dyDescent="0.3">
      <c r="A63" s="276"/>
      <c r="B63" s="230" t="str" cm="1">
        <f t="array" aca="1" ref="B63" ca="1">HYPERLINK("#"&amp;CELL("Address",INDIRECT("Formular!"&amp;ADDRESS(tblSheetLanguage[[#This Row],[Zeile]],tblSheetLanguage[[#This Row],[Spalte]]))),ADDRESS(tblSheetLanguage[[#This Row],[Zeile]],tblSheetLanguage[[#This Row],[Spalte]]))</f>
        <v>$B$290</v>
      </c>
      <c r="C63" s="285">
        <v>290</v>
      </c>
      <c r="D63" s="285">
        <v>2</v>
      </c>
      <c r="E63" s="285" t="s">
        <v>42225</v>
      </c>
      <c r="F63" s="285" t="s">
        <v>42695</v>
      </c>
      <c r="G63" s="285" t="s">
        <v>42696</v>
      </c>
      <c r="H63" s="285" t="s">
        <v>42697</v>
      </c>
      <c r="I63" s="285" t="s">
        <v>42698</v>
      </c>
      <c r="J63" s="285" t="s">
        <v>42699</v>
      </c>
      <c r="K63" s="285" t="s">
        <v>42700</v>
      </c>
      <c r="L63" s="285" t="s">
        <v>42701</v>
      </c>
      <c r="M63" s="285" t="s">
        <v>43998</v>
      </c>
      <c r="N63" s="285" t="s">
        <v>43999</v>
      </c>
      <c r="O63" s="285" t="s">
        <v>44000</v>
      </c>
      <c r="P63" s="285" t="s">
        <v>44001</v>
      </c>
      <c r="Q63" s="285" t="s">
        <v>44002</v>
      </c>
      <c r="R63" s="285" t="s">
        <v>44003</v>
      </c>
      <c r="S63" s="285" t="str">
        <f>IF(tblSheetLanguage[[#This Row],[EN]]="",IF(tblSheetLanguage[[#This Row],[EN]]="",tblSheetLanguage[[#This Row],[DE]],tblSheetLanguage[[#This Row],[EN]]),tblSheetLanguage[[#This Row],[EN]])</f>
        <v>Bank name:</v>
      </c>
      <c r="V63" t="str">
        <f t="shared" si="2"/>
        <v>$B$290</v>
      </c>
      <c r="W63">
        <f>tblSheetLanguage[[#This Row],[Zeile]]</f>
        <v>290</v>
      </c>
      <c r="X63">
        <f>tblSheetLanguage[[#This Row],[Spalte]]</f>
        <v>2</v>
      </c>
    </row>
    <row r="64" spans="1:24" x14ac:dyDescent="0.3">
      <c r="A64" s="276"/>
      <c r="B64" s="230" t="str" cm="1">
        <f t="array" aca="1" ref="B64" ca="1">HYPERLINK("#"&amp;CELL("Address",INDIRECT("Formular!"&amp;ADDRESS(tblSheetLanguage[[#This Row],[Zeile]],tblSheetLanguage[[#This Row],[Spalte]]))),ADDRESS(tblSheetLanguage[[#This Row],[Zeile]],tblSheetLanguage[[#This Row],[Spalte]]))</f>
        <v>$B$308</v>
      </c>
      <c r="C64" s="285">
        <v>308</v>
      </c>
      <c r="D64" s="285">
        <v>2</v>
      </c>
      <c r="E64" s="285" t="s">
        <v>42225</v>
      </c>
      <c r="F64" s="285" t="s">
        <v>42695</v>
      </c>
      <c r="G64" s="285" t="s">
        <v>42696</v>
      </c>
      <c r="H64" s="285" t="s">
        <v>42697</v>
      </c>
      <c r="I64" s="285" t="s">
        <v>42698</v>
      </c>
      <c r="J64" s="285" t="s">
        <v>42699</v>
      </c>
      <c r="K64" s="285" t="s">
        <v>42700</v>
      </c>
      <c r="L64" s="285" t="s">
        <v>42701</v>
      </c>
      <c r="M64" s="285" t="s">
        <v>43998</v>
      </c>
      <c r="N64" s="285" t="s">
        <v>43999</v>
      </c>
      <c r="O64" s="285" t="s">
        <v>44000</v>
      </c>
      <c r="P64" s="285" t="s">
        <v>44001</v>
      </c>
      <c r="Q64" s="285" t="s">
        <v>44002</v>
      </c>
      <c r="R64" s="285" t="s">
        <v>44003</v>
      </c>
      <c r="S64" s="285" t="str">
        <f>IF(tblSheetLanguage[[#This Row],[EN]]="",IF(tblSheetLanguage[[#This Row],[EN]]="",tblSheetLanguage[[#This Row],[DE]],tblSheetLanguage[[#This Row],[EN]]),tblSheetLanguage[[#This Row],[EN]])</f>
        <v>Bank name:</v>
      </c>
      <c r="V64" t="str">
        <f t="shared" si="2"/>
        <v>$B$308</v>
      </c>
      <c r="W64">
        <f>tblSheetLanguage[[#This Row],[Zeile]]</f>
        <v>308</v>
      </c>
      <c r="X64">
        <f>tblSheetLanguage[[#This Row],[Spalte]]</f>
        <v>2</v>
      </c>
    </row>
    <row r="65" spans="1:24" x14ac:dyDescent="0.3">
      <c r="A65" s="276"/>
      <c r="B65" s="230" t="str" cm="1">
        <f t="array" aca="1" ref="B65" ca="1">HYPERLINK("#"&amp;CELL("Address",INDIRECT("Formular!"&amp;ADDRESS(tblSheetLanguage[[#This Row],[Zeile]],tblSheetLanguage[[#This Row],[Spalte]]))),ADDRESS(tblSheetLanguage[[#This Row],[Zeile]],tblSheetLanguage[[#This Row],[Spalte]]))</f>
        <v>$J$240</v>
      </c>
      <c r="C65" s="285">
        <v>240</v>
      </c>
      <c r="D65" s="285">
        <v>10</v>
      </c>
      <c r="E65" s="285" t="s">
        <v>42230</v>
      </c>
      <c r="F65" s="285" t="s">
        <v>42717</v>
      </c>
      <c r="G65" s="285" t="s">
        <v>42718</v>
      </c>
      <c r="H65" s="285" t="s">
        <v>42719</v>
      </c>
      <c r="I65" s="285" t="s">
        <v>42720</v>
      </c>
      <c r="J65" s="285" t="s">
        <v>42721</v>
      </c>
      <c r="K65" s="285" t="s">
        <v>42722</v>
      </c>
      <c r="L65" s="285" t="s">
        <v>42723</v>
      </c>
      <c r="M65" s="285" t="s">
        <v>44020</v>
      </c>
      <c r="N65" s="285" t="s">
        <v>44021</v>
      </c>
      <c r="O65" s="285" t="s">
        <v>44022</v>
      </c>
      <c r="P65" s="285" t="s">
        <v>44023</v>
      </c>
      <c r="Q65" s="285" t="s">
        <v>44024</v>
      </c>
      <c r="R65" s="285" t="s">
        <v>44025</v>
      </c>
      <c r="S65" s="285" t="str">
        <f>IF(tblSheetLanguage[[#This Row],[EN]]="",IF(tblSheetLanguage[[#This Row],[EN]]="",tblSheetLanguage[[#This Row],[DE]],tblSheetLanguage[[#This Row],[EN]]),tblSheetLanguage[[#This Row],[EN]])</f>
        <v>Bank Number</v>
      </c>
      <c r="V65" t="str">
        <f t="shared" si="2"/>
        <v>$J$240</v>
      </c>
      <c r="W65">
        <f>tblSheetLanguage[[#This Row],[Zeile]]</f>
        <v>240</v>
      </c>
      <c r="X65">
        <f>tblSheetLanguage[[#This Row],[Spalte]]</f>
        <v>10</v>
      </c>
    </row>
    <row r="66" spans="1:24" x14ac:dyDescent="0.3">
      <c r="A66" s="276"/>
      <c r="B66" s="230" t="str" cm="1">
        <f t="array" aca="1" ref="B66" ca="1">HYPERLINK("#"&amp;CELL("Address",INDIRECT("Formular!"&amp;ADDRESS(tblSheetLanguage[[#This Row],[Zeile]],tblSheetLanguage[[#This Row],[Spalte]]))),ADDRESS(tblSheetLanguage[[#This Row],[Zeile]],tblSheetLanguage[[#This Row],[Spalte]]))</f>
        <v>$J$258</v>
      </c>
      <c r="C66" s="285">
        <v>258</v>
      </c>
      <c r="D66" s="285">
        <v>10</v>
      </c>
      <c r="E66" s="285" t="s">
        <v>42230</v>
      </c>
      <c r="F66" s="285" t="s">
        <v>42717</v>
      </c>
      <c r="G66" s="285" t="s">
        <v>42718</v>
      </c>
      <c r="H66" s="285" t="s">
        <v>42719</v>
      </c>
      <c r="I66" s="285" t="s">
        <v>42720</v>
      </c>
      <c r="J66" s="285" t="s">
        <v>42721</v>
      </c>
      <c r="K66" s="285" t="s">
        <v>42722</v>
      </c>
      <c r="L66" s="285" t="s">
        <v>42723</v>
      </c>
      <c r="M66" s="285" t="s">
        <v>44020</v>
      </c>
      <c r="N66" s="285" t="s">
        <v>44021</v>
      </c>
      <c r="O66" s="285" t="s">
        <v>44022</v>
      </c>
      <c r="P66" s="285" t="s">
        <v>44023</v>
      </c>
      <c r="Q66" s="285" t="s">
        <v>44024</v>
      </c>
      <c r="R66" s="285" t="s">
        <v>44025</v>
      </c>
      <c r="S66" s="285" t="str">
        <f>IF(tblSheetLanguage[[#This Row],[EN]]="",IF(tblSheetLanguage[[#This Row],[EN]]="",tblSheetLanguage[[#This Row],[DE]],tblSheetLanguage[[#This Row],[EN]]),tblSheetLanguage[[#This Row],[EN]])</f>
        <v>Bank Number</v>
      </c>
      <c r="V66" t="str">
        <f t="shared" si="2"/>
        <v>$J$258</v>
      </c>
      <c r="W66">
        <f>tblSheetLanguage[[#This Row],[Zeile]]</f>
        <v>258</v>
      </c>
      <c r="X66">
        <f>tblSheetLanguage[[#This Row],[Spalte]]</f>
        <v>10</v>
      </c>
    </row>
    <row r="67" spans="1:24" x14ac:dyDescent="0.3">
      <c r="A67" s="276"/>
      <c r="B67" s="230" t="str" cm="1">
        <f t="array" aca="1" ref="B67" ca="1">HYPERLINK("#"&amp;CELL("Address",INDIRECT("Formular!"&amp;ADDRESS(tblSheetLanguage[[#This Row],[Zeile]],tblSheetLanguage[[#This Row],[Spalte]]))),ADDRESS(tblSheetLanguage[[#This Row],[Zeile]],tblSheetLanguage[[#This Row],[Spalte]]))</f>
        <v>$J$276</v>
      </c>
      <c r="C67" s="285">
        <v>276</v>
      </c>
      <c r="D67" s="285">
        <v>10</v>
      </c>
      <c r="E67" s="285" t="s">
        <v>42230</v>
      </c>
      <c r="F67" s="285" t="s">
        <v>42717</v>
      </c>
      <c r="G67" s="285" t="s">
        <v>42718</v>
      </c>
      <c r="H67" s="285" t="s">
        <v>42719</v>
      </c>
      <c r="I67" s="285" t="s">
        <v>42720</v>
      </c>
      <c r="J67" s="285" t="s">
        <v>42721</v>
      </c>
      <c r="K67" s="285" t="s">
        <v>42722</v>
      </c>
      <c r="L67" s="285" t="s">
        <v>42723</v>
      </c>
      <c r="M67" s="285" t="s">
        <v>44020</v>
      </c>
      <c r="N67" s="285" t="s">
        <v>44021</v>
      </c>
      <c r="O67" s="285" t="s">
        <v>44022</v>
      </c>
      <c r="P67" s="285" t="s">
        <v>44023</v>
      </c>
      <c r="Q67" s="285" t="s">
        <v>44024</v>
      </c>
      <c r="R67" s="285" t="s">
        <v>44025</v>
      </c>
      <c r="S67" s="285" t="str">
        <f>IF(tblSheetLanguage[[#This Row],[EN]]="",IF(tblSheetLanguage[[#This Row],[EN]]="",tblSheetLanguage[[#This Row],[DE]],tblSheetLanguage[[#This Row],[EN]]),tblSheetLanguage[[#This Row],[EN]])</f>
        <v>Bank Number</v>
      </c>
      <c r="V67" t="str">
        <f t="shared" si="2"/>
        <v>$J$276</v>
      </c>
      <c r="W67">
        <f>tblSheetLanguage[[#This Row],[Zeile]]</f>
        <v>276</v>
      </c>
      <c r="X67">
        <f>tblSheetLanguage[[#This Row],[Spalte]]</f>
        <v>10</v>
      </c>
    </row>
    <row r="68" spans="1:24" x14ac:dyDescent="0.3">
      <c r="A68" s="276"/>
      <c r="B68" s="230" t="str" cm="1">
        <f t="array" aca="1" ref="B68" ca="1">HYPERLINK("#"&amp;CELL("Address",INDIRECT("Formular!"&amp;ADDRESS(tblSheetLanguage[[#This Row],[Zeile]],tblSheetLanguage[[#This Row],[Spalte]]))),ADDRESS(tblSheetLanguage[[#This Row],[Zeile]],tblSheetLanguage[[#This Row],[Spalte]]))</f>
        <v>$J$294</v>
      </c>
      <c r="C68" s="285">
        <v>294</v>
      </c>
      <c r="D68" s="285">
        <v>10</v>
      </c>
      <c r="E68" s="285" t="s">
        <v>42230</v>
      </c>
      <c r="F68" s="285" t="s">
        <v>42717</v>
      </c>
      <c r="G68" s="285" t="s">
        <v>42718</v>
      </c>
      <c r="H68" s="285" t="s">
        <v>42719</v>
      </c>
      <c r="I68" s="285" t="s">
        <v>42720</v>
      </c>
      <c r="J68" s="285" t="s">
        <v>42721</v>
      </c>
      <c r="K68" s="285" t="s">
        <v>42722</v>
      </c>
      <c r="L68" s="285" t="s">
        <v>42723</v>
      </c>
      <c r="M68" s="285" t="s">
        <v>44020</v>
      </c>
      <c r="N68" s="285" t="s">
        <v>44021</v>
      </c>
      <c r="O68" s="285" t="s">
        <v>44022</v>
      </c>
      <c r="P68" s="285" t="s">
        <v>44023</v>
      </c>
      <c r="Q68" s="285" t="s">
        <v>44024</v>
      </c>
      <c r="R68" s="285" t="s">
        <v>44025</v>
      </c>
      <c r="S68" s="285" t="str">
        <f>IF(tblSheetLanguage[[#This Row],[EN]]="",IF(tblSheetLanguage[[#This Row],[EN]]="",tblSheetLanguage[[#This Row],[DE]],tblSheetLanguage[[#This Row],[EN]]),tblSheetLanguage[[#This Row],[EN]])</f>
        <v>Bank Number</v>
      </c>
      <c r="V68" t="str">
        <f t="shared" si="2"/>
        <v>$J$294</v>
      </c>
      <c r="W68">
        <f>tblSheetLanguage[[#This Row],[Zeile]]</f>
        <v>294</v>
      </c>
      <c r="X68">
        <f>tblSheetLanguage[[#This Row],[Spalte]]</f>
        <v>10</v>
      </c>
    </row>
    <row r="69" spans="1:24" x14ac:dyDescent="0.3">
      <c r="A69" s="276"/>
      <c r="B69" s="230" t="str" cm="1">
        <f t="array" aca="1" ref="B69" ca="1">HYPERLINK("#"&amp;CELL("Address",INDIRECT("Formular!"&amp;ADDRESS(tblSheetLanguage[[#This Row],[Zeile]],tblSheetLanguage[[#This Row],[Spalte]]))),ADDRESS(tblSheetLanguage[[#This Row],[Zeile]],tblSheetLanguage[[#This Row],[Spalte]]))</f>
        <v>$J$312</v>
      </c>
      <c r="C69" s="285">
        <v>312</v>
      </c>
      <c r="D69" s="285">
        <v>10</v>
      </c>
      <c r="E69" s="285" t="s">
        <v>42230</v>
      </c>
      <c r="F69" s="285" t="s">
        <v>42717</v>
      </c>
      <c r="G69" s="285" t="s">
        <v>42718</v>
      </c>
      <c r="H69" s="285" t="s">
        <v>42719</v>
      </c>
      <c r="I69" s="285" t="s">
        <v>42720</v>
      </c>
      <c r="J69" s="285" t="s">
        <v>42721</v>
      </c>
      <c r="K69" s="285" t="s">
        <v>42722</v>
      </c>
      <c r="L69" s="285" t="s">
        <v>42723</v>
      </c>
      <c r="M69" s="285" t="s">
        <v>44020</v>
      </c>
      <c r="N69" s="285" t="s">
        <v>44021</v>
      </c>
      <c r="O69" s="285" t="s">
        <v>44022</v>
      </c>
      <c r="P69" s="285" t="s">
        <v>44023</v>
      </c>
      <c r="Q69" s="285" t="s">
        <v>44024</v>
      </c>
      <c r="R69" s="285" t="s">
        <v>44025</v>
      </c>
      <c r="S69" s="285" t="str">
        <f>IF(tblSheetLanguage[[#This Row],[EN]]="",IF(tblSheetLanguage[[#This Row],[EN]]="",tblSheetLanguage[[#This Row],[DE]],tblSheetLanguage[[#This Row],[EN]]),tblSheetLanguage[[#This Row],[EN]])</f>
        <v>Bank Number</v>
      </c>
      <c r="V69" t="str">
        <f t="shared" si="2"/>
        <v>$J$312</v>
      </c>
      <c r="W69">
        <f>tblSheetLanguage[[#This Row],[Zeile]]</f>
        <v>312</v>
      </c>
      <c r="X69">
        <f>tblSheetLanguage[[#This Row],[Spalte]]</f>
        <v>10</v>
      </c>
    </row>
    <row r="70" spans="1:24" x14ac:dyDescent="0.3">
      <c r="A70" s="276"/>
      <c r="B70" s="230" t="str" cm="1">
        <f t="array" aca="1" ref="B70" ca="1">HYPERLINK("#"&amp;CELL("Address",INDIRECT("Formular!"&amp;ADDRESS(tblSheetLanguage[[#This Row],[Zeile]],tblSheetLanguage[[#This Row],[Spalte]]))),ADDRESS(tblSheetLanguage[[#This Row],[Zeile]],tblSheetLanguage[[#This Row],[Spalte]]))</f>
        <v>$N$352</v>
      </c>
      <c r="C70" s="285">
        <v>352</v>
      </c>
      <c r="D70" s="285">
        <v>14</v>
      </c>
      <c r="E70" s="285" t="s">
        <v>42250</v>
      </c>
      <c r="F70" s="285" t="s">
        <v>42879</v>
      </c>
      <c r="G70" s="285" t="s">
        <v>35176</v>
      </c>
      <c r="H70" s="285" t="s">
        <v>42880</v>
      </c>
      <c r="I70" s="285" t="s">
        <v>42881</v>
      </c>
      <c r="J70" s="285" t="s">
        <v>42882</v>
      </c>
      <c r="K70" s="285" t="s">
        <v>42883</v>
      </c>
      <c r="L70" s="285" t="s">
        <v>42884</v>
      </c>
      <c r="M70" s="285" t="s">
        <v>44168</v>
      </c>
      <c r="N70" s="285" t="s">
        <v>44169</v>
      </c>
      <c r="O70" s="285" t="s">
        <v>44170</v>
      </c>
      <c r="P70" s="285" t="s">
        <v>44171</v>
      </c>
      <c r="Q70" s="285" t="s">
        <v>44172</v>
      </c>
      <c r="R70" s="285" t="s">
        <v>44173</v>
      </c>
      <c r="S70" s="285" t="str">
        <f>IF(tblSheetLanguage[[#This Row],[EN]]="",IF(tblSheetLanguage[[#This Row],[EN]]="",tblSheetLanguage[[#This Row],[DE]],tblSheetLanguage[[#This Row],[EN]]),tblSheetLanguage[[#This Row],[EN]])</f>
        <v>BELA allowed</v>
      </c>
      <c r="V70" t="str">
        <f t="shared" si="2"/>
        <v>$N$352</v>
      </c>
      <c r="W70">
        <f>tblSheetLanguage[[#This Row],[Zeile]]</f>
        <v>352</v>
      </c>
      <c r="X70">
        <f>tblSheetLanguage[[#This Row],[Spalte]]</f>
        <v>14</v>
      </c>
    </row>
    <row r="71" spans="1:24" x14ac:dyDescent="0.3">
      <c r="A71" s="31"/>
      <c r="B71" s="230" t="str" cm="1">
        <f t="array" aca="1" ref="B71" ca="1">HYPERLINK("#"&amp;CELL("Address",INDIRECT("Formular!"&amp;ADDRESS(tblSheetLanguage[[#This Row],[Zeile]],tblSheetLanguage[[#This Row],[Spalte]]))),ADDRESS(tblSheetLanguage[[#This Row],[Zeile]],tblSheetLanguage[[#This Row],[Spalte]]))</f>
        <v>$B$15</v>
      </c>
      <c r="C71">
        <v>15</v>
      </c>
      <c r="D71">
        <v>2</v>
      </c>
      <c r="E71" t="s">
        <v>41397</v>
      </c>
      <c r="F71" t="s">
        <v>42348</v>
      </c>
      <c r="G71" t="s">
        <v>42349</v>
      </c>
      <c r="K71" t="s">
        <v>42350</v>
      </c>
      <c r="L71" t="s">
        <v>42351</v>
      </c>
      <c r="M71" t="s">
        <v>43690</v>
      </c>
      <c r="N71" t="s">
        <v>43691</v>
      </c>
      <c r="O71" t="s">
        <v>43692</v>
      </c>
      <c r="P71" t="s">
        <v>43693</v>
      </c>
      <c r="Q71" t="s">
        <v>43694</v>
      </c>
      <c r="R71" t="s">
        <v>43695</v>
      </c>
      <c r="S71" t="str">
        <f>IF(tblSheetLanguage[[#This Row],[EN]]="",IF(tblSheetLanguage[[#This Row],[EN]]="",tblSheetLanguage[[#This Row],[DE]],tblSheetLanguage[[#This Row],[EN]]),tblSheetLanguage[[#This Row],[EN]])</f>
        <v>Building/Floor/Room no.:</v>
      </c>
      <c r="V71" t="str">
        <f t="shared" si="2"/>
        <v>$B$15</v>
      </c>
      <c r="W71">
        <f>tblSheetLanguage[[#This Row],[Zeile]]</f>
        <v>15</v>
      </c>
      <c r="X71">
        <f>tblSheetLanguage[[#This Row],[Spalte]]</f>
        <v>2</v>
      </c>
    </row>
    <row r="72" spans="1:24" x14ac:dyDescent="0.3">
      <c r="A72" s="276"/>
      <c r="B72" s="230" t="str" cm="1">
        <f t="array" aca="1" ref="B72" ca="1">HYPERLINK("#"&amp;CELL("Address",INDIRECT("Formular!"&amp;ADDRESS(tblSheetLanguage[[#This Row],[Zeile]],tblSheetLanguage[[#This Row],[Spalte]]))),ADDRESS(tblSheetLanguage[[#This Row],[Zeile]],tblSheetLanguage[[#This Row],[Spalte]]))</f>
        <v>$C$160</v>
      </c>
      <c r="C72" s="285">
        <v>160</v>
      </c>
      <c r="D72" s="285">
        <v>3</v>
      </c>
      <c r="E72" s="285" t="s">
        <v>41588</v>
      </c>
      <c r="F72" s="285" t="s">
        <v>42530</v>
      </c>
      <c r="G72" s="285" t="s">
        <v>42531</v>
      </c>
      <c r="H72" s="285" t="s">
        <v>42532</v>
      </c>
      <c r="I72" s="285" t="s">
        <v>42533</v>
      </c>
      <c r="J72" s="285" t="s">
        <v>42534</v>
      </c>
      <c r="K72" s="285" t="s">
        <v>42535</v>
      </c>
      <c r="L72" s="285"/>
      <c r="M72" s="285" t="s">
        <v>43856</v>
      </c>
      <c r="N72" s="285" t="s">
        <v>43857</v>
      </c>
      <c r="O72" s="285" t="s">
        <v>43858</v>
      </c>
      <c r="P72" s="285" t="s">
        <v>43859</v>
      </c>
      <c r="Q72" s="285" t="s">
        <v>43860</v>
      </c>
      <c r="R72" s="285" t="s">
        <v>43861</v>
      </c>
      <c r="S72" s="285" t="str">
        <f>IF(tblSheetLanguage[[#This Row],[EN]]="",IF(tblSheetLanguage[[#This Row],[EN]]="",tblSheetLanguage[[#This Row],[DE]],tblSheetLanguage[[#This Row],[EN]]),tblSheetLanguage[[#This Row],[EN]])</f>
        <v>Business hours:</v>
      </c>
      <c r="V72" t="str">
        <f t="shared" si="2"/>
        <v>$C$160</v>
      </c>
      <c r="W72">
        <f>tblSheetLanguage[[#This Row],[Zeile]]</f>
        <v>160</v>
      </c>
      <c r="X72">
        <f>tblSheetLanguage[[#This Row],[Spalte]]</f>
        <v>3</v>
      </c>
    </row>
    <row r="73" spans="1:24" x14ac:dyDescent="0.3">
      <c r="A73" s="31"/>
      <c r="B73" s="230" t="str" cm="1">
        <f t="array" aca="1" ref="B73" ca="1">HYPERLINK("#"&amp;CELL("Address",INDIRECT("Formular!"&amp;ADDRESS(tblSheetLanguage[[#This Row],[Zeile]],tblSheetLanguage[[#This Row],[Spalte]]))),ADDRESS(tblSheetLanguage[[#This Row],[Zeile]],tblSheetLanguage[[#This Row],[Spalte]]))</f>
        <v>$F$2</v>
      </c>
      <c r="C73">
        <v>2</v>
      </c>
      <c r="D73">
        <v>6</v>
      </c>
      <c r="E73" t="s">
        <v>42185</v>
      </c>
      <c r="F73" t="s">
        <v>42304</v>
      </c>
      <c r="G73" t="s">
        <v>42305</v>
      </c>
      <c r="H73" t="s">
        <v>42306</v>
      </c>
      <c r="I73" t="s">
        <v>42307</v>
      </c>
      <c r="J73" t="s">
        <v>42308</v>
      </c>
      <c r="K73" t="s">
        <v>42309</v>
      </c>
      <c r="L73" t="s">
        <v>42310</v>
      </c>
      <c r="M73" t="s">
        <v>43637</v>
      </c>
      <c r="N73" t="s">
        <v>43638</v>
      </c>
      <c r="O73" t="s">
        <v>43639</v>
      </c>
      <c r="P73" t="s">
        <v>43640</v>
      </c>
      <c r="Q73" t="s">
        <v>43641</v>
      </c>
      <c r="R73" t="s">
        <v>43642</v>
      </c>
      <c r="S73" t="str">
        <f>IF(tblSheetLanguage[[#This Row],[EN]]="",IF(tblSheetLanguage[[#This Row],[EN]]="",tblSheetLanguage[[#This Row],[DE]],tblSheetLanguage[[#This Row],[EN]]),tblSheetLanguage[[#This Row],[EN]])</f>
        <v>Business Partner - Master Data Sheet</v>
      </c>
      <c r="V73" t="str">
        <f t="shared" si="2"/>
        <v>$F$2</v>
      </c>
      <c r="W73">
        <f>tblSheetLanguage[[#This Row],[Zeile]]</f>
        <v>2</v>
      </c>
      <c r="X73">
        <f>tblSheetLanguage[[#This Row],[Spalte]]</f>
        <v>6</v>
      </c>
    </row>
    <row r="74" spans="1:24" x14ac:dyDescent="0.3">
      <c r="A74" s="276"/>
      <c r="B74" s="230" t="str" cm="1">
        <f t="array" aca="1" ref="B74" ca="1">HYPERLINK("#"&amp;CELL("Address",INDIRECT("Formular!"&amp;ADDRESS(tblSheetLanguage[[#This Row],[Zeile]],tblSheetLanguage[[#This Row],[Spalte]]))),ADDRESS(tblSheetLanguage[[#This Row],[Zeile]],tblSheetLanguage[[#This Row],[Spalte]]))</f>
        <v>$B$425</v>
      </c>
      <c r="C74" s="285">
        <v>425</v>
      </c>
      <c r="D74" s="285">
        <v>2</v>
      </c>
      <c r="E74" s="285" t="s">
        <v>42282</v>
      </c>
      <c r="F74" s="285" t="s">
        <v>43145</v>
      </c>
      <c r="G74" s="285" t="s">
        <v>43146</v>
      </c>
      <c r="H74" s="285" t="s">
        <v>43147</v>
      </c>
      <c r="I74" s="285" t="s">
        <v>43148</v>
      </c>
      <c r="J74" s="285" t="s">
        <v>43148</v>
      </c>
      <c r="K74" s="285" t="s">
        <v>43149</v>
      </c>
      <c r="L74" s="285" t="s">
        <v>43145</v>
      </c>
      <c r="M74" s="285" t="s">
        <v>44434</v>
      </c>
      <c r="N74" s="285" t="s">
        <v>44435</v>
      </c>
      <c r="O74" s="285" t="s">
        <v>44436</v>
      </c>
      <c r="P74" s="285" t="s">
        <v>44437</v>
      </c>
      <c r="Q74" s="285" t="s">
        <v>44438</v>
      </c>
      <c r="R74" s="285" t="s">
        <v>44439</v>
      </c>
      <c r="S74" s="285" t="str">
        <f>IF(tblSheetLanguage[[#This Row],[EN]]="",IF(tblSheetLanguage[[#This Row],[EN]]="",tblSheetLanguage[[#This Row],[DE]],tblSheetLanguage[[#This Row],[EN]]),tblSheetLanguage[[#This Row],[EN]])</f>
        <v>Cash discount</v>
      </c>
      <c r="V74" t="str">
        <f t="shared" si="2"/>
        <v>$B$425</v>
      </c>
      <c r="W74">
        <f>tblSheetLanguage[[#This Row],[Zeile]]</f>
        <v>425</v>
      </c>
      <c r="X74">
        <f>tblSheetLanguage[[#This Row],[Spalte]]</f>
        <v>2</v>
      </c>
    </row>
    <row r="75" spans="1:24" x14ac:dyDescent="0.3">
      <c r="A75" s="276"/>
      <c r="B75" s="230" t="str" cm="1">
        <f t="array" aca="1" ref="B75" ca="1">HYPERLINK("#"&amp;CELL("Address",INDIRECT("Formular!"&amp;ADDRESS(tblSheetLanguage[[#This Row],[Zeile]],tblSheetLanguage[[#This Row],[Spalte]]))),ADDRESS(tblSheetLanguage[[#This Row],[Zeile]],tblSheetLanguage[[#This Row],[Spalte]]))</f>
        <v>$B$212</v>
      </c>
      <c r="C75" s="285">
        <v>212</v>
      </c>
      <c r="D75" s="285">
        <v>2</v>
      </c>
      <c r="E75" s="285"/>
      <c r="F75" s="285" t="s">
        <v>41691</v>
      </c>
      <c r="G75" s="285" t="s">
        <v>42623</v>
      </c>
      <c r="H75" s="285" t="s">
        <v>42624</v>
      </c>
      <c r="I75" s="285" t="s">
        <v>42625</v>
      </c>
      <c r="J75" s="285"/>
      <c r="K75" s="285" t="s">
        <v>42626</v>
      </c>
      <c r="L75" s="285" t="s">
        <v>41691</v>
      </c>
      <c r="M75" s="285" t="s">
        <v>34476</v>
      </c>
      <c r="N75" s="285" t="s">
        <v>34476</v>
      </c>
      <c r="O75" s="285" t="s">
        <v>34476</v>
      </c>
      <c r="P75" s="285" t="s">
        <v>34476</v>
      </c>
      <c r="Q75" s="285" t="s">
        <v>34476</v>
      </c>
      <c r="R75" s="285" t="s">
        <v>34476</v>
      </c>
      <c r="S75" s="285" t="str">
        <f>IF(tblSheetLanguage[[#This Row],[EN]]="",IF(tblSheetLanguage[[#This Row],[EN]]="",tblSheetLanguage[[#This Row],[DE]],tblSheetLanguage[[#This Row],[EN]]),tblSheetLanguage[[#This Row],[EN]])</f>
        <v>Cash Method</v>
      </c>
      <c r="V75" t="str">
        <f t="shared" si="2"/>
        <v>$B$212</v>
      </c>
      <c r="W75">
        <f>tblSheetLanguage[[#This Row],[Zeile]]</f>
        <v>212</v>
      </c>
      <c r="X75">
        <f>tblSheetLanguage[[#This Row],[Spalte]]</f>
        <v>2</v>
      </c>
    </row>
    <row r="76" spans="1:24" x14ac:dyDescent="0.3">
      <c r="A76" s="31"/>
      <c r="B76" s="230" t="str" cm="1">
        <f t="array" aca="1" ref="B76" ca="1">HYPERLINK("#"&amp;CELL("Address",INDIRECT("Formular!"&amp;ADDRESS(tblSheetLanguage[[#This Row],[Zeile]],tblSheetLanguage[[#This Row],[Spalte]]))),ADDRESS(tblSheetLanguage[[#This Row],[Zeile]],tblSheetLanguage[[#This Row],[Spalte]]))</f>
        <v>$B$450</v>
      </c>
      <c r="C76">
        <v>450</v>
      </c>
      <c r="D76">
        <v>2</v>
      </c>
      <c r="E76" s="75" t="s">
        <v>42167</v>
      </c>
      <c r="F76" t="s">
        <v>201</v>
      </c>
      <c r="K76" t="s">
        <v>43250</v>
      </c>
      <c r="M76" t="s">
        <v>44535</v>
      </c>
      <c r="N76" t="s">
        <v>44536</v>
      </c>
      <c r="O76" t="s">
        <v>44537</v>
      </c>
      <c r="P76" t="s">
        <v>44538</v>
      </c>
      <c r="Q76" t="s">
        <v>44539</v>
      </c>
      <c r="R76" t="s">
        <v>44540</v>
      </c>
      <c r="S76" t="str">
        <f>IF(tblSheetLanguage[[#This Row],[EN]]="",IF(tblSheetLanguage[[#This Row],[EN]]="",tblSheetLanguage[[#This Row],[DE]],tblSheetLanguage[[#This Row],[EN]]),tblSheetLanguage[[#This Row],[EN]])</f>
        <v>CCS Settlement</v>
      </c>
      <c r="V76" t="str">
        <f t="shared" si="2"/>
        <v>$B$450</v>
      </c>
      <c r="W76">
        <f>tblSheetLanguage[[#This Row],[Zeile]]</f>
        <v>450</v>
      </c>
      <c r="X76">
        <f>tblSheetLanguage[[#This Row],[Spalte]]</f>
        <v>2</v>
      </c>
    </row>
    <row r="77" spans="1:24" x14ac:dyDescent="0.3">
      <c r="A77" s="31"/>
      <c r="B77" s="230" t="str" cm="1">
        <f t="array" aca="1" ref="B77" ca="1">HYPERLINK("#"&amp;CELL("Address",INDIRECT("Formular!"&amp;ADDRESS(tblSheetLanguage[[#This Row],[Zeile]],tblSheetLanguage[[#This Row],[Spalte]]))),ADDRESS(tblSheetLanguage[[#This Row],[Zeile]],tblSheetLanguage[[#This Row],[Spalte]]))</f>
        <v>$B$73</v>
      </c>
      <c r="C77">
        <v>73</v>
      </c>
      <c r="D77">
        <v>2</v>
      </c>
      <c r="E77" t="s">
        <v>41496</v>
      </c>
      <c r="F77" t="s">
        <v>42461</v>
      </c>
      <c r="G77" t="s">
        <v>42448</v>
      </c>
      <c r="H77" t="s">
        <v>42462</v>
      </c>
      <c r="I77" t="s">
        <v>42450</v>
      </c>
      <c r="J77" t="s">
        <v>42463</v>
      </c>
      <c r="K77" t="s">
        <v>42464</v>
      </c>
      <c r="L77" t="s">
        <v>42465</v>
      </c>
      <c r="M77" t="s">
        <v>43793</v>
      </c>
      <c r="N77" t="s">
        <v>43794</v>
      </c>
      <c r="O77" t="s">
        <v>43795</v>
      </c>
      <c r="P77" t="s">
        <v>43796</v>
      </c>
      <c r="Q77" t="s">
        <v>43797</v>
      </c>
      <c r="R77" t="s">
        <v>43798</v>
      </c>
      <c r="S77" t="str">
        <f>IF(tblSheetLanguage[[#This Row],[EN]]="",IF(tblSheetLanguage[[#This Row],[EN]]="",tblSheetLanguage[[#This Row],[DE]],tblSheetLanguage[[#This Row],[EN]]),tblSheetLanguage[[#This Row],[EN]])</f>
        <v>Central Avis Fax No</v>
      </c>
      <c r="V77" t="str">
        <f t="shared" si="2"/>
        <v>$B$73</v>
      </c>
      <c r="W77">
        <f>tblSheetLanguage[[#This Row],[Zeile]]</f>
        <v>73</v>
      </c>
      <c r="X77">
        <f>tblSheetLanguage[[#This Row],[Spalte]]</f>
        <v>2</v>
      </c>
    </row>
    <row r="78" spans="1:24" x14ac:dyDescent="0.3">
      <c r="A78" s="276" t="s">
        <v>34460</v>
      </c>
      <c r="B78" s="230" t="str" cm="1">
        <f t="array" aca="1" ref="B78" ca="1">HYPERLINK("#"&amp;CELL("Address",INDIRECT("Formular!"&amp;ADDRESS(tblSheetLanguage[[#This Row],[Zeile]],tblSheetLanguage[[#This Row],[Spalte]]))),ADDRESS(tblSheetLanguage[[#This Row],[Zeile]],tblSheetLanguage[[#This Row],[Spalte]]))</f>
        <v>$E$218</v>
      </c>
      <c r="C78" s="285">
        <v>218</v>
      </c>
      <c r="D78" s="285">
        <v>5</v>
      </c>
      <c r="E78" s="285" t="s">
        <v>41705</v>
      </c>
      <c r="F78" s="285" t="s">
        <v>41705</v>
      </c>
      <c r="G78" s="285"/>
      <c r="H78" s="285" t="s">
        <v>41705</v>
      </c>
      <c r="I78" s="285"/>
      <c r="J78" s="285"/>
      <c r="K78" s="285"/>
      <c r="L78" s="285" t="s">
        <v>41705</v>
      </c>
      <c r="M78" s="285" t="s">
        <v>34476</v>
      </c>
      <c r="N78" s="285" t="s">
        <v>34476</v>
      </c>
      <c r="O78" s="285" t="s">
        <v>34476</v>
      </c>
      <c r="P78" s="285" t="s">
        <v>34476</v>
      </c>
      <c r="Q78" s="285" t="s">
        <v>34476</v>
      </c>
      <c r="R78" s="285" t="s">
        <v>34476</v>
      </c>
      <c r="S78" s="285" t="str">
        <f>IF(tblSheetLanguage[[#This Row],[EN]]="",IF(tblSheetLanguage[[#This Row],[EN]]="",tblSheetLanguage[[#This Row],[DE]],tblSheetLanguage[[#This Row],[EN]]),tblSheetLanguage[[#This Row],[EN]])</f>
        <v>check box</v>
      </c>
      <c r="V78" t="str">
        <f t="shared" si="2"/>
        <v>$E$218</v>
      </c>
      <c r="W78">
        <f>tblSheetLanguage[[#This Row],[Zeile]]</f>
        <v>218</v>
      </c>
      <c r="X78">
        <f>tblSheetLanguage[[#This Row],[Spalte]]</f>
        <v>5</v>
      </c>
    </row>
    <row r="79" spans="1:24" x14ac:dyDescent="0.3">
      <c r="A79" s="276" t="s">
        <v>34460</v>
      </c>
      <c r="B79" s="230" t="str" cm="1">
        <f t="array" aca="1" ref="B79" ca="1">HYPERLINK("#"&amp;CELL("Address",INDIRECT("Formular!"&amp;ADDRESS(tblSheetLanguage[[#This Row],[Zeile]],tblSheetLanguage[[#This Row],[Spalte]]))),ADDRESS(tblSheetLanguage[[#This Row],[Zeile]],tblSheetLanguage[[#This Row],[Spalte]]))</f>
        <v>$M$218</v>
      </c>
      <c r="C79" s="285">
        <v>218</v>
      </c>
      <c r="D79" s="285">
        <v>13</v>
      </c>
      <c r="E79" s="285" t="s">
        <v>41705</v>
      </c>
      <c r="F79" s="285" t="s">
        <v>41705</v>
      </c>
      <c r="G79" s="285"/>
      <c r="H79" s="285" t="s">
        <v>41705</v>
      </c>
      <c r="I79" s="285"/>
      <c r="J79" s="285"/>
      <c r="K79" s="285"/>
      <c r="L79" s="285" t="s">
        <v>41705</v>
      </c>
      <c r="M79" s="285" t="s">
        <v>34476</v>
      </c>
      <c r="N79" s="285" t="s">
        <v>34476</v>
      </c>
      <c r="O79" s="285" t="s">
        <v>34476</v>
      </c>
      <c r="P79" s="285" t="s">
        <v>34476</v>
      </c>
      <c r="Q79" s="285" t="s">
        <v>34476</v>
      </c>
      <c r="R79" s="285" t="s">
        <v>34476</v>
      </c>
      <c r="S79" s="285" t="str">
        <f>IF(tblSheetLanguage[[#This Row],[EN]]="",IF(tblSheetLanguage[[#This Row],[EN]]="",tblSheetLanguage[[#This Row],[DE]],tblSheetLanguage[[#This Row],[EN]]),tblSheetLanguage[[#This Row],[EN]])</f>
        <v>check box</v>
      </c>
      <c r="V79" t="str">
        <f t="shared" si="2"/>
        <v>$M$218</v>
      </c>
      <c r="W79">
        <f>tblSheetLanguage[[#This Row],[Zeile]]</f>
        <v>218</v>
      </c>
      <c r="X79">
        <f>tblSheetLanguage[[#This Row],[Spalte]]</f>
        <v>13</v>
      </c>
    </row>
    <row r="80" spans="1:24" x14ac:dyDescent="0.3">
      <c r="A80" s="276" t="s">
        <v>34460</v>
      </c>
      <c r="B80" s="230" t="str" cm="1">
        <f t="array" aca="1" ref="B80" ca="1">HYPERLINK("#"&amp;CELL("Address",INDIRECT("Formular!"&amp;ADDRESS(tblSheetLanguage[[#This Row],[Zeile]],tblSheetLanguage[[#This Row],[Spalte]]))),ADDRESS(tblSheetLanguage[[#This Row],[Zeile]],tblSheetLanguage[[#This Row],[Spalte]]))</f>
        <v>$R$389</v>
      </c>
      <c r="C80" s="285">
        <v>389</v>
      </c>
      <c r="D80" s="285">
        <v>18</v>
      </c>
      <c r="E80" s="285" t="s">
        <v>41705</v>
      </c>
      <c r="F80" s="285" t="s">
        <v>41705</v>
      </c>
      <c r="G80" s="285"/>
      <c r="H80" s="285" t="s">
        <v>41705</v>
      </c>
      <c r="I80" s="285"/>
      <c r="J80" s="285"/>
      <c r="K80" s="285"/>
      <c r="L80" s="285" t="s">
        <v>41705</v>
      </c>
      <c r="M80" s="285" t="s">
        <v>34476</v>
      </c>
      <c r="N80" s="285" t="s">
        <v>34476</v>
      </c>
      <c r="O80" s="285" t="s">
        <v>34476</v>
      </c>
      <c r="P80" s="285" t="s">
        <v>34476</v>
      </c>
      <c r="Q80" s="285" t="s">
        <v>34476</v>
      </c>
      <c r="R80" s="285" t="s">
        <v>34476</v>
      </c>
      <c r="S80" s="285" t="str">
        <f>IF(tblSheetLanguage[[#This Row],[EN]]="",IF(tblSheetLanguage[[#This Row],[EN]]="",tblSheetLanguage[[#This Row],[DE]],tblSheetLanguage[[#This Row],[EN]]),tblSheetLanguage[[#This Row],[EN]])</f>
        <v>check box</v>
      </c>
      <c r="V80" t="str">
        <f t="shared" si="2"/>
        <v>$R$389</v>
      </c>
      <c r="W80">
        <f>tblSheetLanguage[[#This Row],[Zeile]]</f>
        <v>389</v>
      </c>
      <c r="X80">
        <f>tblSheetLanguage[[#This Row],[Spalte]]</f>
        <v>18</v>
      </c>
    </row>
    <row r="81" spans="1:24" x14ac:dyDescent="0.3">
      <c r="A81" s="31"/>
      <c r="B81" s="230" t="str" cm="1">
        <f t="array" aca="1" ref="B81" ca="1">HYPERLINK("#"&amp;CELL("Address",INDIRECT("Formular!"&amp;ADDRESS(tblSheetLanguage[[#This Row],[Zeile]],tblSheetLanguage[[#This Row],[Spalte]]))),ADDRESS(tblSheetLanguage[[#This Row],[Zeile]],tblSheetLanguage[[#This Row],[Spalte]]))</f>
        <v>$G$19</v>
      </c>
      <c r="C81">
        <v>19</v>
      </c>
      <c r="D81">
        <v>7</v>
      </c>
      <c r="E81" t="s">
        <v>42192</v>
      </c>
      <c r="F81" t="s">
        <v>18</v>
      </c>
      <c r="G81" t="s">
        <v>42360</v>
      </c>
      <c r="H81" t="s">
        <v>42361</v>
      </c>
      <c r="I81" t="s">
        <v>42362</v>
      </c>
      <c r="J81" t="s">
        <v>42363</v>
      </c>
      <c r="K81" t="s">
        <v>42364</v>
      </c>
      <c r="L81" t="s">
        <v>42365</v>
      </c>
      <c r="M81" t="s">
        <v>43707</v>
      </c>
      <c r="N81" t="s">
        <v>43708</v>
      </c>
      <c r="O81" t="s">
        <v>43709</v>
      </c>
      <c r="P81" t="s">
        <v>43710</v>
      </c>
      <c r="Q81" t="s">
        <v>43711</v>
      </c>
      <c r="R81" t="s">
        <v>43712</v>
      </c>
      <c r="S81" t="str">
        <f>IF(tblSheetLanguage[[#This Row],[EN]]="",IF(tblSheetLanguage[[#This Row],[EN]]="",tblSheetLanguage[[#This Row],[DE]],tblSheetLanguage[[#This Row],[EN]]),tblSheetLanguage[[#This Row],[EN]])</f>
        <v>City</v>
      </c>
      <c r="V81" t="str">
        <f t="shared" si="2"/>
        <v>$G$19</v>
      </c>
      <c r="W81">
        <f>tblSheetLanguage[[#This Row],[Zeile]]</f>
        <v>19</v>
      </c>
      <c r="X81">
        <f>tblSheetLanguage[[#This Row],[Spalte]]</f>
        <v>7</v>
      </c>
    </row>
    <row r="82" spans="1:24" x14ac:dyDescent="0.3">
      <c r="A82" s="276"/>
      <c r="B82" s="230" t="str" cm="1">
        <f t="array" aca="1" ref="B82" ca="1">HYPERLINK("#"&amp;CELL("Address",INDIRECT("Formular!"&amp;ADDRESS(tblSheetLanguage[[#This Row],[Zeile]],tblSheetLanguage[[#This Row],[Spalte]]))),ADDRESS(tblSheetLanguage[[#This Row],[Zeile]],tblSheetLanguage[[#This Row],[Spalte]]))</f>
        <v>$B$406</v>
      </c>
      <c r="C82" s="285">
        <v>406</v>
      </c>
      <c r="D82" s="285">
        <v>2</v>
      </c>
      <c r="E82" s="285" t="s">
        <v>42271</v>
      </c>
      <c r="F82" s="285" t="s">
        <v>43049</v>
      </c>
      <c r="G82" s="285" t="s">
        <v>43050</v>
      </c>
      <c r="H82" s="285" t="s">
        <v>43051</v>
      </c>
      <c r="I82" s="285" t="s">
        <v>43052</v>
      </c>
      <c r="J82" s="285" t="s">
        <v>43053</v>
      </c>
      <c r="K82" s="285" t="s">
        <v>43054</v>
      </c>
      <c r="L82" s="285" t="s">
        <v>43055</v>
      </c>
      <c r="M82" s="285" t="s">
        <v>44347</v>
      </c>
      <c r="N82" s="285" t="s">
        <v>44348</v>
      </c>
      <c r="O82" s="285" t="s">
        <v>44349</v>
      </c>
      <c r="P82" s="285" t="s">
        <v>44350</v>
      </c>
      <c r="Q82" s="285" t="s">
        <v>44351</v>
      </c>
      <c r="R82" s="285" t="s">
        <v>44352</v>
      </c>
      <c r="S82" s="285" t="str">
        <f>IF(tblSheetLanguage[[#This Row],[EN]]="",IF(tblSheetLanguage[[#This Row],[EN]]="",tblSheetLanguage[[#This Row],[DE]],tblSheetLanguage[[#This Row],[EN]]),tblSheetLanguage[[#This Row],[EN]])</f>
        <v>Code of Conduct:</v>
      </c>
      <c r="V82" t="str">
        <f t="shared" ref="V82:V89" si="3">"$" &amp; CHAR(X82+64) &amp; "$" &amp; W82</f>
        <v>$B$406</v>
      </c>
      <c r="W82">
        <f>tblSheetLanguage[[#This Row],[Zeile]]</f>
        <v>406</v>
      </c>
      <c r="X82">
        <f>tblSheetLanguage[[#This Row],[Spalte]]</f>
        <v>2</v>
      </c>
    </row>
    <row r="83" spans="1:24" x14ac:dyDescent="0.3">
      <c r="A83" s="276"/>
      <c r="B83" s="230" t="str" cm="1">
        <f t="array" aca="1" ref="B83" ca="1">HYPERLINK("#"&amp;CELL("Address",INDIRECT("Formular!"&amp;ADDRESS(tblSheetLanguage[[#This Row],[Zeile]],tblSheetLanguage[[#This Row],[Spalte]]))),ADDRESS(tblSheetLanguage[[#This Row],[Zeile]],tblSheetLanguage[[#This Row],[Spalte]]))</f>
        <v>$N$436</v>
      </c>
      <c r="C83" s="285">
        <v>436</v>
      </c>
      <c r="D83" s="285">
        <v>14</v>
      </c>
      <c r="E83" s="285" t="s">
        <v>42289</v>
      </c>
      <c r="F83" s="285" t="s">
        <v>43198</v>
      </c>
      <c r="G83" s="285" t="s">
        <v>43199</v>
      </c>
      <c r="H83" s="285" t="s">
        <v>43199</v>
      </c>
      <c r="I83" s="285" t="s">
        <v>43200</v>
      </c>
      <c r="J83" s="285" t="s">
        <v>43201</v>
      </c>
      <c r="K83" s="285" t="s">
        <v>43202</v>
      </c>
      <c r="L83" s="285" t="s">
        <v>43203</v>
      </c>
      <c r="M83" s="285" t="s">
        <v>44487</v>
      </c>
      <c r="N83" s="285" t="s">
        <v>44488</v>
      </c>
      <c r="O83" s="285" t="s">
        <v>44489</v>
      </c>
      <c r="P83" s="285" t="s">
        <v>44490</v>
      </c>
      <c r="Q83" s="285" t="s">
        <v>44491</v>
      </c>
      <c r="R83" s="285" t="s">
        <v>44492</v>
      </c>
      <c r="S83" s="285" t="str">
        <f>IF(tblSheetLanguage[[#This Row],[EN]]="",IF(tblSheetLanguage[[#This Row],[EN]]="",tblSheetLanguage[[#This Row],[DE]],tblSheetLanguage[[#This Row],[EN]]),tblSheetLanguage[[#This Row],[EN]])</f>
        <v>Comment:</v>
      </c>
      <c r="V83" t="str">
        <f t="shared" si="3"/>
        <v>$N$436</v>
      </c>
      <c r="W83">
        <f>tblSheetLanguage[[#This Row],[Zeile]]</f>
        <v>436</v>
      </c>
      <c r="X83">
        <f>tblSheetLanguage[[#This Row],[Spalte]]</f>
        <v>14</v>
      </c>
    </row>
    <row r="84" spans="1:24" x14ac:dyDescent="0.3">
      <c r="A84" s="31"/>
      <c r="B84" s="230" t="str" cm="1">
        <f t="array" aca="1" ref="B84" ca="1">HYPERLINK("#"&amp;CELL("Address",INDIRECT("Formular!"&amp;ADDRESS(tblSheetLanguage[[#This Row],[Zeile]],tblSheetLanguage[[#This Row],[Spalte]]))),ADDRESS(tblSheetLanguage[[#This Row],[Zeile]],tblSheetLanguage[[#This Row],[Spalte]]))</f>
        <v>$B$33</v>
      </c>
      <c r="C84">
        <v>33</v>
      </c>
      <c r="D84">
        <v>2</v>
      </c>
      <c r="E84" t="s">
        <v>41432</v>
      </c>
      <c r="F84" t="s">
        <v>42424</v>
      </c>
      <c r="G84" t="s">
        <v>42425</v>
      </c>
      <c r="H84" t="s">
        <v>42426</v>
      </c>
      <c r="I84" t="s">
        <v>42427</v>
      </c>
      <c r="J84" t="s">
        <v>42428</v>
      </c>
      <c r="K84" t="s">
        <v>42429</v>
      </c>
      <c r="L84" t="s">
        <v>42430</v>
      </c>
      <c r="M84" t="s">
        <v>43759</v>
      </c>
      <c r="N84" t="s">
        <v>41434</v>
      </c>
      <c r="O84" t="s">
        <v>43760</v>
      </c>
      <c r="P84" t="s">
        <v>43761</v>
      </c>
      <c r="Q84" t="s">
        <v>43762</v>
      </c>
      <c r="R84" t="s">
        <v>43763</v>
      </c>
      <c r="S84" t="str">
        <f>IF(tblSheetLanguage[[#This Row],[EN]]="",IF(tblSheetLanguage[[#This Row],[EN]]="",tblSheetLanguage[[#This Row],[DE]],tblSheetLanguage[[#This Row],[EN]]),tblSheetLanguage[[#This Row],[EN]])</f>
        <v>Communication Data</v>
      </c>
      <c r="V84" t="str">
        <f t="shared" si="3"/>
        <v>$B$33</v>
      </c>
      <c r="W84">
        <f>tblSheetLanguage[[#This Row],[Zeile]]</f>
        <v>33</v>
      </c>
      <c r="X84">
        <f>tblSheetLanguage[[#This Row],[Spalte]]</f>
        <v>2</v>
      </c>
    </row>
    <row r="85" spans="1:24" x14ac:dyDescent="0.3">
      <c r="A85" s="276"/>
      <c r="B85" s="230" t="str" cm="1">
        <f t="array" aca="1" ref="B85" ca="1">HYPERLINK("#"&amp;CELL("Address",INDIRECT("Formular!"&amp;ADDRESS(tblSheetLanguage[[#This Row],[Zeile]],tblSheetLanguage[[#This Row],[Spalte]]))),ADDRESS(tblSheetLanguage[[#This Row],[Zeile]],tblSheetLanguage[[#This Row],[Spalte]]))</f>
        <v>$G$389</v>
      </c>
      <c r="C85" s="285">
        <v>389</v>
      </c>
      <c r="D85" s="285">
        <v>7</v>
      </c>
      <c r="E85" s="285" t="s">
        <v>42005</v>
      </c>
      <c r="F85" s="285" t="s">
        <v>42999</v>
      </c>
      <c r="G85" s="285" t="s">
        <v>43000</v>
      </c>
      <c r="H85" s="285" t="s">
        <v>43001</v>
      </c>
      <c r="I85" s="285" t="s">
        <v>43002</v>
      </c>
      <c r="J85" s="285" t="s">
        <v>43003</v>
      </c>
      <c r="K85" s="285" t="s">
        <v>43004</v>
      </c>
      <c r="L85" s="285" t="s">
        <v>43005</v>
      </c>
      <c r="M85" s="285" t="s">
        <v>44296</v>
      </c>
      <c r="N85" s="285" t="s">
        <v>44297</v>
      </c>
      <c r="O85" s="285" t="s">
        <v>44298</v>
      </c>
      <c r="P85" s="285" t="s">
        <v>44299</v>
      </c>
      <c r="Q85" s="285" t="s">
        <v>44300</v>
      </c>
      <c r="R85" s="285" t="s">
        <v>44301</v>
      </c>
      <c r="S85" s="285" t="str">
        <f>IF(tblSheetLanguage[[#This Row],[EN]]="",IF(tblSheetLanguage[[#This Row],[EN]]="",tblSheetLanguage[[#This Row],[DE]],tblSheetLanguage[[#This Row],[EN]]),tblSheetLanguage[[#This Row],[EN]])</f>
        <v>Company code / Countries</v>
      </c>
      <c r="V85" t="str">
        <f t="shared" si="3"/>
        <v>$G$389</v>
      </c>
      <c r="W85">
        <f>tblSheetLanguage[[#This Row],[Zeile]]</f>
        <v>389</v>
      </c>
      <c r="X85">
        <f>tblSheetLanguage[[#This Row],[Spalte]]</f>
        <v>7</v>
      </c>
    </row>
    <row r="86" spans="1:24" x14ac:dyDescent="0.3">
      <c r="A86" s="31"/>
      <c r="B86" s="230" t="str" cm="1">
        <f t="array" aca="1" ref="B86" ca="1">HYPERLINK("#"&amp;CELL("Address",INDIRECT("Formular!"&amp;ADDRESS(tblSheetLanguage[[#This Row],[Zeile]],tblSheetLanguage[[#This Row],[Spalte]]))),ADDRESS(tblSheetLanguage[[#This Row],[Zeile]],tblSheetLanguage[[#This Row],[Spalte]]))</f>
        <v>$B$11</v>
      </c>
      <c r="C86">
        <v>11</v>
      </c>
      <c r="D86">
        <v>2</v>
      </c>
      <c r="E86" t="s">
        <v>42188</v>
      </c>
      <c r="F86" t="s">
        <v>42330</v>
      </c>
      <c r="G86" t="s">
        <v>42331</v>
      </c>
      <c r="H86" t="s">
        <v>42332</v>
      </c>
      <c r="I86" t="s">
        <v>42333</v>
      </c>
      <c r="J86" t="s">
        <v>42334</v>
      </c>
      <c r="K86" t="s">
        <v>42335</v>
      </c>
      <c r="L86" t="s">
        <v>42336</v>
      </c>
      <c r="M86" t="s">
        <v>43673</v>
      </c>
      <c r="N86" t="s">
        <v>43674</v>
      </c>
      <c r="O86" t="s">
        <v>43675</v>
      </c>
      <c r="P86" t="s">
        <v>43676</v>
      </c>
      <c r="Q86" t="s">
        <v>43677</v>
      </c>
      <c r="R86" t="s">
        <v>43678</v>
      </c>
      <c r="S86" t="str">
        <f>IF(tblSheetLanguage[[#This Row],[EN]]="",IF(tblSheetLanguage[[#This Row],[EN]]="",tblSheetLanguage[[#This Row],[DE]],tblSheetLanguage[[#This Row],[EN]]),tblSheetLanguage[[#This Row],[EN]])</f>
        <v>Company Name</v>
      </c>
      <c r="V86" t="str">
        <f t="shared" si="3"/>
        <v>$B$11</v>
      </c>
      <c r="W86">
        <f>tblSheetLanguage[[#This Row],[Zeile]]</f>
        <v>11</v>
      </c>
      <c r="X86">
        <f>tblSheetLanguage[[#This Row],[Spalte]]</f>
        <v>2</v>
      </c>
    </row>
    <row r="87" spans="1:24" x14ac:dyDescent="0.3">
      <c r="A87" s="31"/>
      <c r="B87" s="230" t="str" cm="1">
        <f t="array" aca="1" ref="B87" ca="1">HYPERLINK("#"&amp;CELL("Address",INDIRECT("Formular!"&amp;ADDRESS(tblSheetLanguage[[#This Row],[Zeile]],tblSheetLanguage[[#This Row],[Spalte]]))),ADDRESS(tblSheetLanguage[[#This Row],[Zeile]],tblSheetLanguage[[#This Row],[Spalte]]))</f>
        <v>$B$25</v>
      </c>
      <c r="C87">
        <v>25</v>
      </c>
      <c r="D87">
        <v>2</v>
      </c>
      <c r="E87" t="s">
        <v>42196</v>
      </c>
      <c r="F87" t="s">
        <v>42385</v>
      </c>
      <c r="G87" t="s">
        <v>42386</v>
      </c>
      <c r="H87" t="s">
        <v>34435</v>
      </c>
      <c r="I87" t="s">
        <v>42387</v>
      </c>
      <c r="J87" t="s">
        <v>34436</v>
      </c>
      <c r="K87" t="s">
        <v>34437</v>
      </c>
      <c r="L87" t="s">
        <v>34438</v>
      </c>
      <c r="M87" t="s">
        <v>43728</v>
      </c>
      <c r="N87" t="s">
        <v>43729</v>
      </c>
      <c r="O87" t="s">
        <v>43730</v>
      </c>
      <c r="P87" t="s">
        <v>43731</v>
      </c>
      <c r="Q87" t="s">
        <v>43732</v>
      </c>
      <c r="R87" t="s">
        <v>43733</v>
      </c>
      <c r="S87" t="str">
        <f>IF(tblSheetLanguage[[#This Row],[EN]]="",IF(tblSheetLanguage[[#This Row],[EN]]="",tblSheetLanguage[[#This Row],[DE]],tblSheetLanguage[[#This Row],[EN]]),tblSheetLanguage[[#This Row],[EN]])</f>
        <v>Contact Person</v>
      </c>
      <c r="V87" t="str">
        <f t="shared" si="3"/>
        <v>$B$25</v>
      </c>
      <c r="W87">
        <f>tblSheetLanguage[[#This Row],[Zeile]]</f>
        <v>25</v>
      </c>
      <c r="X87">
        <f>tblSheetLanguage[[#This Row],[Spalte]]</f>
        <v>2</v>
      </c>
    </row>
    <row r="88" spans="1:24" x14ac:dyDescent="0.3">
      <c r="A88" s="276"/>
      <c r="B88" s="230" t="str" cm="1">
        <f t="array" aca="1" ref="B88" ca="1">HYPERLINK("#"&amp;CELL("Address",INDIRECT("Formular!"&amp;ADDRESS(tblSheetLanguage[[#This Row],[Zeile]],tblSheetLanguage[[#This Row],[Spalte]]))),ADDRESS(tblSheetLanguage[[#This Row],[Zeile]],tblSheetLanguage[[#This Row],[Spalte]]))</f>
        <v>$B$345</v>
      </c>
      <c r="C88" s="285">
        <v>345</v>
      </c>
      <c r="D88" s="285">
        <v>2</v>
      </c>
      <c r="E88" s="285" t="s">
        <v>42243</v>
      </c>
      <c r="F88" s="285" t="s">
        <v>42828</v>
      </c>
      <c r="G88" s="285" t="s">
        <v>42829</v>
      </c>
      <c r="H88" s="285" t="s">
        <v>42830</v>
      </c>
      <c r="I88" s="285" t="s">
        <v>42831</v>
      </c>
      <c r="J88" s="285" t="s">
        <v>42832</v>
      </c>
      <c r="K88" s="285" t="s">
        <v>42833</v>
      </c>
      <c r="L88" s="285" t="s">
        <v>42834</v>
      </c>
      <c r="M88" s="285" t="s">
        <v>44121</v>
      </c>
      <c r="N88" s="285" t="s">
        <v>44122</v>
      </c>
      <c r="O88" s="285" t="s">
        <v>44123</v>
      </c>
      <c r="P88" s="285" t="s">
        <v>44124</v>
      </c>
      <c r="Q88" s="285" t="s">
        <v>44125</v>
      </c>
      <c r="R88" s="285" t="s">
        <v>44126</v>
      </c>
      <c r="S88" s="285" t="str">
        <f>IF(tblSheetLanguage[[#This Row],[EN]]="",IF(tblSheetLanguage[[#This Row],[EN]]="",tblSheetLanguage[[#This Row],[DE]],tblSheetLanguage[[#This Row],[EN]]),tblSheetLanguage[[#This Row],[EN]])</f>
        <v>Contact Person Purchasing</v>
      </c>
      <c r="V88" t="str">
        <f t="shared" si="3"/>
        <v>$B$345</v>
      </c>
      <c r="W88">
        <f>tblSheetLanguage[[#This Row],[Zeile]]</f>
        <v>345</v>
      </c>
      <c r="X88">
        <f>tblSheetLanguage[[#This Row],[Spalte]]</f>
        <v>2</v>
      </c>
    </row>
    <row r="89" spans="1:24" x14ac:dyDescent="0.3">
      <c r="A89" s="276"/>
      <c r="B89" s="230" t="str" cm="1">
        <f t="array" aca="1" ref="B89" ca="1">HYPERLINK("#"&amp;CELL("Address",INDIRECT("Formular!"&amp;ADDRESS(tblSheetLanguage[[#This Row],[Zeile]],tblSheetLanguage[[#This Row],[Spalte]]))),ADDRESS(tblSheetLanguage[[#This Row],[Zeile]],tblSheetLanguage[[#This Row],[Spalte]]))</f>
        <v>$K$333</v>
      </c>
      <c r="C89" s="285">
        <v>333</v>
      </c>
      <c r="D89" s="285">
        <v>11</v>
      </c>
      <c r="E89" s="285" t="s">
        <v>42238</v>
      </c>
      <c r="F89" s="285" t="s">
        <v>42789</v>
      </c>
      <c r="G89" s="285" t="s">
        <v>42790</v>
      </c>
      <c r="H89" s="285" t="s">
        <v>42791</v>
      </c>
      <c r="I89" s="285" t="s">
        <v>42792</v>
      </c>
      <c r="J89" s="285" t="s">
        <v>42793</v>
      </c>
      <c r="K89" s="285" t="s">
        <v>42794</v>
      </c>
      <c r="L89" s="285" t="s">
        <v>42795</v>
      </c>
      <c r="M89" s="285" t="s">
        <v>44087</v>
      </c>
      <c r="N89" s="285" t="s">
        <v>44088</v>
      </c>
      <c r="O89" s="285" t="s">
        <v>44089</v>
      </c>
      <c r="P89" s="285" t="s">
        <v>44090</v>
      </c>
      <c r="Q89" s="285" t="s">
        <v>44091</v>
      </c>
      <c r="R89" s="285" t="s">
        <v>44092</v>
      </c>
      <c r="S89" s="285" t="str">
        <f>IF(tblSheetLanguage[[#This Row],[EN]]="",IF(tblSheetLanguage[[#This Row],[EN]]="",tblSheetLanguage[[#This Row],[DE]],tblSheetLanguage[[#This Row],[EN]]),tblSheetLanguage[[#This Row],[EN]])</f>
        <v>Contract check by invoice verification</v>
      </c>
      <c r="V89" t="str">
        <f t="shared" si="3"/>
        <v>$K$333</v>
      </c>
      <c r="W89">
        <f>tblSheetLanguage[[#This Row],[Zeile]]</f>
        <v>333</v>
      </c>
      <c r="X89">
        <f>tblSheetLanguage[[#This Row],[Spalte]]</f>
        <v>11</v>
      </c>
    </row>
    <row r="90" spans="1:24" s="285" customFormat="1" x14ac:dyDescent="0.3">
      <c r="A90" s="31"/>
      <c r="B90" s="230" t="str" cm="1">
        <f t="array" aca="1" ref="B90" ca="1">HYPERLINK("#"&amp;CELL("Address",INDIRECT("Formular!"&amp;ADDRESS(tblSheetLanguage[[#This Row],[Zeile]],tblSheetLanguage[[#This Row],[Spalte]]))),ADDRESS(tblSheetLanguage[[#This Row],[Zeile]],tblSheetLanguage[[#This Row],[Spalte]]))</f>
        <v>$N$19</v>
      </c>
      <c r="C90">
        <v>19</v>
      </c>
      <c r="D90">
        <v>14</v>
      </c>
      <c r="E90" t="s">
        <v>42193</v>
      </c>
      <c r="F90" t="s">
        <v>19</v>
      </c>
      <c r="G90" t="s">
        <v>42366</v>
      </c>
      <c r="H90" t="s">
        <v>42367</v>
      </c>
      <c r="I90" t="s">
        <v>42368</v>
      </c>
      <c r="J90" t="s">
        <v>42369</v>
      </c>
      <c r="K90" t="s">
        <v>42370</v>
      </c>
      <c r="L90" t="s">
        <v>42371</v>
      </c>
      <c r="M90" t="s">
        <v>43713</v>
      </c>
      <c r="N90" t="s">
        <v>43714</v>
      </c>
      <c r="O90" t="s">
        <v>43715</v>
      </c>
      <c r="P90" t="s">
        <v>42193</v>
      </c>
      <c r="Q90" t="s">
        <v>43713</v>
      </c>
      <c r="R90" t="s">
        <v>43716</v>
      </c>
      <c r="S90" t="str">
        <f>IF(tblSheetLanguage[[#This Row],[EN]]="",IF(tblSheetLanguage[[#This Row],[EN]]="",tblSheetLanguage[[#This Row],[DE]],tblSheetLanguage[[#This Row],[EN]]),tblSheetLanguage[[#This Row],[EN]])</f>
        <v>Country</v>
      </c>
      <c r="V90" s="285" t="str">
        <f t="shared" si="0"/>
        <v>$N$19</v>
      </c>
      <c r="W90" s="285">
        <f>tblSheetLanguage[[#This Row],[Zeile]]</f>
        <v>19</v>
      </c>
      <c r="X90" s="285">
        <f>tblSheetLanguage[[#This Row],[Spalte]]</f>
        <v>14</v>
      </c>
    </row>
    <row r="91" spans="1:24" s="285" customFormat="1" x14ac:dyDescent="0.3">
      <c r="A91" s="276"/>
      <c r="B91" s="230" t="str" cm="1">
        <f t="array" aca="1" ref="B91" ca="1">HYPERLINK("#"&amp;CELL("Address",INDIRECT("Formular!"&amp;ADDRESS(tblSheetLanguage[[#This Row],[Zeile]],tblSheetLanguage[[#This Row],[Spalte]]))),ADDRESS(tblSheetLanguage[[#This Row],[Zeile]],tblSheetLanguage[[#This Row],[Spalte]]))</f>
        <v>$J$242</v>
      </c>
      <c r="C91" s="285">
        <v>242</v>
      </c>
      <c r="D91" s="285">
        <v>10</v>
      </c>
      <c r="E91" s="285" t="s">
        <v>42232</v>
      </c>
      <c r="F91" s="285" t="s">
        <v>42731</v>
      </c>
      <c r="G91" s="285" t="s">
        <v>42732</v>
      </c>
      <c r="H91" s="285" t="s">
        <v>42367</v>
      </c>
      <c r="I91" s="285" t="s">
        <v>42733</v>
      </c>
      <c r="J91" s="285" t="s">
        <v>42734</v>
      </c>
      <c r="K91" s="285" t="s">
        <v>42735</v>
      </c>
      <c r="L91" s="285" t="s">
        <v>42736</v>
      </c>
      <c r="M91" s="285" t="s">
        <v>44032</v>
      </c>
      <c r="N91" s="285" t="s">
        <v>44033</v>
      </c>
      <c r="O91" s="285" t="s">
        <v>44034</v>
      </c>
      <c r="P91" s="285" t="s">
        <v>44035</v>
      </c>
      <c r="Q91" s="285" t="s">
        <v>44032</v>
      </c>
      <c r="R91" s="285" t="s">
        <v>44036</v>
      </c>
      <c r="S91" s="285" t="str">
        <f>IF(tblSheetLanguage[[#This Row],[EN]]="",IF(tblSheetLanguage[[#This Row],[EN]]="",tblSheetLanguage[[#This Row],[DE]],tblSheetLanguage[[#This Row],[EN]]),tblSheetLanguage[[#This Row],[EN]])</f>
        <v>Country (ISO-Code):</v>
      </c>
      <c r="V91" s="285" t="str">
        <f t="shared" si="0"/>
        <v>$J$242</v>
      </c>
      <c r="W91" s="285">
        <f>tblSheetLanguage[[#This Row],[Zeile]]</f>
        <v>242</v>
      </c>
      <c r="X91" s="285">
        <f>tblSheetLanguage[[#This Row],[Spalte]]</f>
        <v>10</v>
      </c>
    </row>
    <row r="92" spans="1:24" s="285" customFormat="1" x14ac:dyDescent="0.3">
      <c r="A92" s="276"/>
      <c r="B92" s="230" t="str" cm="1">
        <f t="array" aca="1" ref="B92" ca="1">HYPERLINK("#"&amp;CELL("Address",INDIRECT("Formular!"&amp;ADDRESS(tblSheetLanguage[[#This Row],[Zeile]],tblSheetLanguage[[#This Row],[Spalte]]))),ADDRESS(tblSheetLanguage[[#This Row],[Zeile]],tblSheetLanguage[[#This Row],[Spalte]]))</f>
        <v>$J$260</v>
      </c>
      <c r="C92" s="285">
        <v>260</v>
      </c>
      <c r="D92" s="285">
        <v>10</v>
      </c>
      <c r="E92" s="285" t="s">
        <v>42232</v>
      </c>
      <c r="F92" s="285" t="s">
        <v>42731</v>
      </c>
      <c r="G92" s="285" t="s">
        <v>42732</v>
      </c>
      <c r="H92" s="285" t="s">
        <v>42367</v>
      </c>
      <c r="I92" s="285" t="s">
        <v>42733</v>
      </c>
      <c r="J92" s="285" t="s">
        <v>42734</v>
      </c>
      <c r="K92" s="285" t="s">
        <v>42735</v>
      </c>
      <c r="L92" s="285" t="s">
        <v>42736</v>
      </c>
      <c r="M92" s="285" t="s">
        <v>44032</v>
      </c>
      <c r="N92" s="285" t="s">
        <v>44033</v>
      </c>
      <c r="O92" s="285" t="s">
        <v>44034</v>
      </c>
      <c r="P92" s="285" t="s">
        <v>44035</v>
      </c>
      <c r="Q92" s="285" t="s">
        <v>44032</v>
      </c>
      <c r="R92" s="285" t="s">
        <v>44036</v>
      </c>
      <c r="S92" s="285" t="str">
        <f>IF(tblSheetLanguage[[#This Row],[EN]]="",IF(tblSheetLanguage[[#This Row],[EN]]="",tblSheetLanguage[[#This Row],[DE]],tblSheetLanguage[[#This Row],[EN]]),tblSheetLanguage[[#This Row],[EN]])</f>
        <v>Country (ISO-Code):</v>
      </c>
      <c r="V92" s="285" t="str">
        <f t="shared" si="0"/>
        <v>$J$260</v>
      </c>
      <c r="W92" s="285">
        <f>tblSheetLanguage[[#This Row],[Zeile]]</f>
        <v>260</v>
      </c>
      <c r="X92" s="285">
        <f>tblSheetLanguage[[#This Row],[Spalte]]</f>
        <v>10</v>
      </c>
    </row>
    <row r="93" spans="1:24" s="285" customFormat="1" x14ac:dyDescent="0.3">
      <c r="A93" s="276"/>
      <c r="B93" s="230" t="str" cm="1">
        <f t="array" aca="1" ref="B93" ca="1">HYPERLINK("#"&amp;CELL("Address",INDIRECT("Formular!"&amp;ADDRESS(tblSheetLanguage[[#This Row],[Zeile]],tblSheetLanguage[[#This Row],[Spalte]]))),ADDRESS(tblSheetLanguage[[#This Row],[Zeile]],tblSheetLanguage[[#This Row],[Spalte]]))</f>
        <v>$J$278</v>
      </c>
      <c r="C93" s="285">
        <v>278</v>
      </c>
      <c r="D93" s="285">
        <v>10</v>
      </c>
      <c r="E93" s="285" t="s">
        <v>42232</v>
      </c>
      <c r="F93" s="285" t="s">
        <v>42731</v>
      </c>
      <c r="G93" s="285" t="s">
        <v>42732</v>
      </c>
      <c r="H93" s="285" t="s">
        <v>42367</v>
      </c>
      <c r="I93" s="285" t="s">
        <v>42733</v>
      </c>
      <c r="J93" s="285" t="s">
        <v>42734</v>
      </c>
      <c r="K93" s="285" t="s">
        <v>42735</v>
      </c>
      <c r="L93" s="285" t="s">
        <v>42736</v>
      </c>
      <c r="M93" s="285" t="s">
        <v>44032</v>
      </c>
      <c r="N93" s="285" t="s">
        <v>44033</v>
      </c>
      <c r="O93" s="285" t="s">
        <v>44034</v>
      </c>
      <c r="P93" s="285" t="s">
        <v>44035</v>
      </c>
      <c r="Q93" s="285" t="s">
        <v>44032</v>
      </c>
      <c r="R93" s="285" t="s">
        <v>44036</v>
      </c>
      <c r="S93" s="285" t="str">
        <f>IF(tblSheetLanguage[[#This Row],[EN]]="",IF(tblSheetLanguage[[#This Row],[EN]]="",tblSheetLanguage[[#This Row],[DE]],tblSheetLanguage[[#This Row],[EN]]),tblSheetLanguage[[#This Row],[EN]])</f>
        <v>Country (ISO-Code):</v>
      </c>
      <c r="V93" s="285" t="str">
        <f t="shared" si="0"/>
        <v>$J$278</v>
      </c>
      <c r="W93" s="285">
        <f>tblSheetLanguage[[#This Row],[Zeile]]</f>
        <v>278</v>
      </c>
      <c r="X93" s="285">
        <f>tblSheetLanguage[[#This Row],[Spalte]]</f>
        <v>10</v>
      </c>
    </row>
    <row r="94" spans="1:24" s="285" customFormat="1" x14ac:dyDescent="0.3">
      <c r="A94" s="276"/>
      <c r="B94" s="230" t="str" cm="1">
        <f t="array" aca="1" ref="B94" ca="1">HYPERLINK("#"&amp;CELL("Address",INDIRECT("Formular!"&amp;ADDRESS(tblSheetLanguage[[#This Row],[Zeile]],tblSheetLanguage[[#This Row],[Spalte]]))),ADDRESS(tblSheetLanguage[[#This Row],[Zeile]],tblSheetLanguage[[#This Row],[Spalte]]))</f>
        <v>$J$296</v>
      </c>
      <c r="C94" s="285">
        <v>296</v>
      </c>
      <c r="D94" s="285">
        <v>10</v>
      </c>
      <c r="E94" s="285" t="s">
        <v>42232</v>
      </c>
      <c r="F94" s="285" t="s">
        <v>42731</v>
      </c>
      <c r="G94" s="285" t="s">
        <v>42732</v>
      </c>
      <c r="H94" s="285" t="s">
        <v>42367</v>
      </c>
      <c r="I94" s="285" t="s">
        <v>42733</v>
      </c>
      <c r="J94" s="285" t="s">
        <v>42734</v>
      </c>
      <c r="K94" s="285" t="s">
        <v>42735</v>
      </c>
      <c r="L94" s="285" t="s">
        <v>42736</v>
      </c>
      <c r="M94" s="285" t="s">
        <v>44032</v>
      </c>
      <c r="N94" s="285" t="s">
        <v>44033</v>
      </c>
      <c r="O94" s="285" t="s">
        <v>44034</v>
      </c>
      <c r="P94" s="285" t="s">
        <v>44035</v>
      </c>
      <c r="Q94" s="285" t="s">
        <v>44032</v>
      </c>
      <c r="R94" s="285" t="s">
        <v>44036</v>
      </c>
      <c r="S94" s="285" t="str">
        <f>IF(tblSheetLanguage[[#This Row],[EN]]="",IF(tblSheetLanguage[[#This Row],[EN]]="",tblSheetLanguage[[#This Row],[DE]],tblSheetLanguage[[#This Row],[EN]]),tblSheetLanguage[[#This Row],[EN]])</f>
        <v>Country (ISO-Code):</v>
      </c>
      <c r="V94" s="285" t="str">
        <f t="shared" si="0"/>
        <v>$J$296</v>
      </c>
      <c r="W94" s="285">
        <f>tblSheetLanguage[[#This Row],[Zeile]]</f>
        <v>296</v>
      </c>
      <c r="X94" s="285">
        <f>tblSheetLanguage[[#This Row],[Spalte]]</f>
        <v>10</v>
      </c>
    </row>
    <row r="95" spans="1:24" s="285" customFormat="1" x14ac:dyDescent="0.3">
      <c r="A95" s="276"/>
      <c r="B95" s="230" t="str" cm="1">
        <f t="array" aca="1" ref="B95" ca="1">HYPERLINK("#"&amp;CELL("Address",INDIRECT("Formular!"&amp;ADDRESS(tblSheetLanguage[[#This Row],[Zeile]],tblSheetLanguage[[#This Row],[Spalte]]))),ADDRESS(tblSheetLanguage[[#This Row],[Zeile]],tblSheetLanguage[[#This Row],[Spalte]]))</f>
        <v>$J$314</v>
      </c>
      <c r="C95" s="285">
        <v>314</v>
      </c>
      <c r="D95" s="285">
        <v>10</v>
      </c>
      <c r="E95" s="285" t="s">
        <v>42232</v>
      </c>
      <c r="F95" s="285" t="s">
        <v>42731</v>
      </c>
      <c r="G95" s="285" t="s">
        <v>42732</v>
      </c>
      <c r="H95" s="285" t="s">
        <v>42367</v>
      </c>
      <c r="I95" s="285" t="s">
        <v>42733</v>
      </c>
      <c r="J95" s="285" t="s">
        <v>42734</v>
      </c>
      <c r="K95" s="285" t="s">
        <v>42735</v>
      </c>
      <c r="L95" s="285" t="s">
        <v>42736</v>
      </c>
      <c r="M95" s="285" t="s">
        <v>44032</v>
      </c>
      <c r="N95" s="285" t="s">
        <v>44033</v>
      </c>
      <c r="O95" s="285" t="s">
        <v>44034</v>
      </c>
      <c r="P95" s="285" t="s">
        <v>44035</v>
      </c>
      <c r="Q95" s="285" t="s">
        <v>44032</v>
      </c>
      <c r="R95" s="285" t="s">
        <v>44036</v>
      </c>
      <c r="S95" s="285" t="str">
        <f>IF(tblSheetLanguage[[#This Row],[EN]]="",IF(tblSheetLanguage[[#This Row],[EN]]="",tblSheetLanguage[[#This Row],[DE]],tblSheetLanguage[[#This Row],[EN]]),tblSheetLanguage[[#This Row],[EN]])</f>
        <v>Country (ISO-Code):</v>
      </c>
      <c r="V95" s="285" t="str">
        <f t="shared" si="0"/>
        <v>$J$314</v>
      </c>
      <c r="W95" s="285">
        <f>tblSheetLanguage[[#This Row],[Zeile]]</f>
        <v>314</v>
      </c>
      <c r="X95" s="285">
        <f>tblSheetLanguage[[#This Row],[Spalte]]</f>
        <v>10</v>
      </c>
    </row>
    <row r="96" spans="1:24" s="285" customFormat="1" x14ac:dyDescent="0.3">
      <c r="A96" s="31" t="s">
        <v>34460</v>
      </c>
      <c r="B96" s="230" t="str" cm="1">
        <f t="array" aca="1" ref="B96" ca="1">HYPERLINK("#"&amp;CELL("Address",INDIRECT("Formular!"&amp;ADDRESS(tblSheetLanguage[[#This Row],[Zeile]],tblSheetLanguage[[#This Row],[Spalte]]))),ADDRESS(tblSheetLanguage[[#This Row],[Zeile]],tblSheetLanguage[[#This Row],[Spalte]]))</f>
        <v>$N$29</v>
      </c>
      <c r="C96">
        <v>29</v>
      </c>
      <c r="D96">
        <v>14</v>
      </c>
      <c r="E96" t="s">
        <v>42414</v>
      </c>
      <c r="F96" t="s">
        <v>42415</v>
      </c>
      <c r="G96"/>
      <c r="H96" t="s">
        <v>42416</v>
      </c>
      <c r="I96" t="s">
        <v>42417</v>
      </c>
      <c r="J96"/>
      <c r="K96"/>
      <c r="L96" t="s">
        <v>42418</v>
      </c>
      <c r="M96" t="s">
        <v>34476</v>
      </c>
      <c r="N96" t="s">
        <v>34476</v>
      </c>
      <c r="O96" t="s">
        <v>34476</v>
      </c>
      <c r="P96" t="s">
        <v>34476</v>
      </c>
      <c r="Q96" t="s">
        <v>34476</v>
      </c>
      <c r="R96" t="s">
        <v>34476</v>
      </c>
      <c r="S96" t="str">
        <f>IF(tblSheetLanguage[[#This Row],[EN]]="",IF(tblSheetLanguage[[#This Row],[EN]]="",tblSheetLanguage[[#This Row],[DE]],tblSheetLanguage[[#This Row],[EN]]),tblSheetLanguage[[#This Row],[EN]])</f>
        <v>Country Key</v>
      </c>
      <c r="V96" s="285" t="str">
        <f t="shared" si="0"/>
        <v>$N$29</v>
      </c>
      <c r="W96" s="285">
        <f>tblSheetLanguage[[#This Row],[Zeile]]</f>
        <v>29</v>
      </c>
      <c r="X96" s="285">
        <f>tblSheetLanguage[[#This Row],[Spalte]]</f>
        <v>14</v>
      </c>
    </row>
    <row r="97" spans="1:24" s="285" customFormat="1" x14ac:dyDescent="0.3">
      <c r="A97" s="276"/>
      <c r="B97" s="230" t="str" cm="1">
        <f t="array" aca="1" ref="B97" ca="1">HYPERLINK("#"&amp;CELL("Address",INDIRECT("Formular!"&amp;ADDRESS(tblSheetLanguage[[#This Row],[Zeile]],tblSheetLanguage[[#This Row],[Spalte]]))),ADDRESS(tblSheetLanguage[[#This Row],[Zeile]],tblSheetLanguage[[#This Row],[Spalte]]))</f>
        <v>$B$335</v>
      </c>
      <c r="C97" s="285">
        <v>335</v>
      </c>
      <c r="D97" s="285">
        <v>2</v>
      </c>
      <c r="E97" s="285" t="s">
        <v>42239</v>
      </c>
      <c r="F97" s="285" t="s">
        <v>42802</v>
      </c>
      <c r="G97" s="285" t="s">
        <v>42803</v>
      </c>
      <c r="H97" s="285" t="s">
        <v>42804</v>
      </c>
      <c r="I97" s="285" t="s">
        <v>42805</v>
      </c>
      <c r="J97" s="285" t="s">
        <v>42780</v>
      </c>
      <c r="K97" s="285" t="s">
        <v>42806</v>
      </c>
      <c r="L97" s="285" t="s">
        <v>42807</v>
      </c>
      <c r="M97" s="285" t="s">
        <v>44095</v>
      </c>
      <c r="N97" s="285" t="s">
        <v>44096</v>
      </c>
      <c r="O97" s="285" t="s">
        <v>44097</v>
      </c>
      <c r="P97" s="285" t="s">
        <v>44098</v>
      </c>
      <c r="Q97" s="285" t="s">
        <v>44099</v>
      </c>
      <c r="R97" s="285" t="s">
        <v>44100</v>
      </c>
      <c r="S97" s="285" t="str">
        <f>IF(tblSheetLanguage[[#This Row],[EN]]="",IF(tblSheetLanguage[[#This Row],[EN]]="",tblSheetLanguage[[#This Row],[DE]],tblSheetLanguage[[#This Row],[EN]]),tblSheetLanguage[[#This Row],[EN]])</f>
        <v>Creation of recurring payments allowed</v>
      </c>
      <c r="V97" s="285" t="str">
        <f t="shared" si="0"/>
        <v>$B$335</v>
      </c>
      <c r="W97" s="285">
        <f>tblSheetLanguage[[#This Row],[Zeile]]</f>
        <v>335</v>
      </c>
      <c r="X97" s="285">
        <f>tblSheetLanguage[[#This Row],[Spalte]]</f>
        <v>2</v>
      </c>
    </row>
    <row r="98" spans="1:24" s="285" customFormat="1" x14ac:dyDescent="0.3">
      <c r="A98" s="276"/>
      <c r="B98" s="230" t="str" cm="1">
        <f t="array" aca="1" ref="B98" ca="1">HYPERLINK("#"&amp;CELL("Address",INDIRECT("Formular!"&amp;ADDRESS(tblSheetLanguage[[#This Row],[Zeile]],tblSheetLanguage[[#This Row],[Spalte]]))),ADDRESS(tblSheetLanguage[[#This Row],[Zeile]],tblSheetLanguage[[#This Row],[Spalte]]))</f>
        <v>$B$242</v>
      </c>
      <c r="C98" s="285">
        <v>242</v>
      </c>
      <c r="D98" s="285">
        <v>2</v>
      </c>
      <c r="E98" s="285" t="s">
        <v>42231</v>
      </c>
      <c r="F98" s="285" t="s">
        <v>42724</v>
      </c>
      <c r="G98" s="285" t="s">
        <v>42725</v>
      </c>
      <c r="H98" s="285" t="s">
        <v>42726</v>
      </c>
      <c r="I98" s="285" t="s">
        <v>42727</v>
      </c>
      <c r="J98" s="285" t="s">
        <v>42728</v>
      </c>
      <c r="K98" s="285" t="s">
        <v>42729</v>
      </c>
      <c r="L98" s="285" t="s">
        <v>42730</v>
      </c>
      <c r="M98" s="285" t="s">
        <v>44026</v>
      </c>
      <c r="N98" s="285" t="s">
        <v>44027</v>
      </c>
      <c r="O98" s="285" t="s">
        <v>44028</v>
      </c>
      <c r="P98" s="285" t="s">
        <v>44029</v>
      </c>
      <c r="Q98" s="285" t="s">
        <v>44030</v>
      </c>
      <c r="R98" s="285" t="s">
        <v>44031</v>
      </c>
      <c r="S98" s="285" t="str">
        <f>IF(tblSheetLanguage[[#This Row],[EN]]="",IF(tblSheetLanguage[[#This Row],[EN]]="",tblSheetLanguage[[#This Row],[DE]],tblSheetLanguage[[#This Row],[EN]]),tblSheetLanguage[[#This Row],[EN]])</f>
        <v>Currency (ISO-Code):</v>
      </c>
      <c r="V98" s="285" t="str">
        <f t="shared" si="0"/>
        <v>$B$242</v>
      </c>
      <c r="W98" s="285">
        <f>tblSheetLanguage[[#This Row],[Zeile]]</f>
        <v>242</v>
      </c>
      <c r="X98" s="285">
        <f>tblSheetLanguage[[#This Row],[Spalte]]</f>
        <v>2</v>
      </c>
    </row>
    <row r="99" spans="1:24" s="285" customFormat="1" x14ac:dyDescent="0.3">
      <c r="A99" s="276"/>
      <c r="B99" s="230" t="str" cm="1">
        <f t="array" aca="1" ref="B99" ca="1">HYPERLINK("#"&amp;CELL("Address",INDIRECT("Formular!"&amp;ADDRESS(tblSheetLanguage[[#This Row],[Zeile]],tblSheetLanguage[[#This Row],[Spalte]]))),ADDRESS(tblSheetLanguage[[#This Row],[Zeile]],tblSheetLanguage[[#This Row],[Spalte]]))</f>
        <v>$B$260</v>
      </c>
      <c r="C99" s="285">
        <v>260</v>
      </c>
      <c r="D99" s="285">
        <v>2</v>
      </c>
      <c r="E99" s="285" t="s">
        <v>42231</v>
      </c>
      <c r="F99" s="285" t="s">
        <v>42724</v>
      </c>
      <c r="G99" s="285" t="s">
        <v>42725</v>
      </c>
      <c r="H99" s="285" t="s">
        <v>42726</v>
      </c>
      <c r="I99" s="285" t="s">
        <v>42727</v>
      </c>
      <c r="J99" s="285" t="s">
        <v>42728</v>
      </c>
      <c r="K99" s="285" t="s">
        <v>42729</v>
      </c>
      <c r="L99" s="285" t="s">
        <v>42730</v>
      </c>
      <c r="M99" s="285" t="s">
        <v>44026</v>
      </c>
      <c r="N99" s="285" t="s">
        <v>44027</v>
      </c>
      <c r="O99" s="285" t="s">
        <v>44028</v>
      </c>
      <c r="P99" s="285" t="s">
        <v>44029</v>
      </c>
      <c r="Q99" s="285" t="s">
        <v>44030</v>
      </c>
      <c r="R99" s="285" t="s">
        <v>44031</v>
      </c>
      <c r="S99" s="285" t="str">
        <f>IF(tblSheetLanguage[[#This Row],[EN]]="",IF(tblSheetLanguage[[#This Row],[EN]]="",tblSheetLanguage[[#This Row],[DE]],tblSheetLanguage[[#This Row],[EN]]),tblSheetLanguage[[#This Row],[EN]])</f>
        <v>Currency (ISO-Code):</v>
      </c>
      <c r="V99" s="285" t="str">
        <f t="shared" si="0"/>
        <v>$B$260</v>
      </c>
      <c r="W99" s="285">
        <f>tblSheetLanguage[[#This Row],[Zeile]]</f>
        <v>260</v>
      </c>
      <c r="X99" s="285">
        <f>tblSheetLanguage[[#This Row],[Spalte]]</f>
        <v>2</v>
      </c>
    </row>
    <row r="100" spans="1:24" s="285" customFormat="1" x14ac:dyDescent="0.3">
      <c r="A100" s="276"/>
      <c r="B100" s="230" t="str" cm="1">
        <f t="array" aca="1" ref="B100" ca="1">HYPERLINK("#"&amp;CELL("Address",INDIRECT("Formular!"&amp;ADDRESS(tblSheetLanguage[[#This Row],[Zeile]],tblSheetLanguage[[#This Row],[Spalte]]))),ADDRESS(tblSheetLanguage[[#This Row],[Zeile]],tblSheetLanguage[[#This Row],[Spalte]]))</f>
        <v>$B$278</v>
      </c>
      <c r="C100" s="285">
        <v>278</v>
      </c>
      <c r="D100" s="285">
        <v>2</v>
      </c>
      <c r="E100" s="285" t="s">
        <v>42231</v>
      </c>
      <c r="F100" s="285" t="s">
        <v>42724</v>
      </c>
      <c r="G100" s="285" t="s">
        <v>42725</v>
      </c>
      <c r="H100" s="285" t="s">
        <v>42726</v>
      </c>
      <c r="I100" s="285" t="s">
        <v>42727</v>
      </c>
      <c r="J100" s="285" t="s">
        <v>42728</v>
      </c>
      <c r="K100" s="285" t="s">
        <v>42729</v>
      </c>
      <c r="L100" s="285" t="s">
        <v>42730</v>
      </c>
      <c r="M100" s="285" t="s">
        <v>44026</v>
      </c>
      <c r="N100" s="285" t="s">
        <v>44027</v>
      </c>
      <c r="O100" s="285" t="s">
        <v>44028</v>
      </c>
      <c r="P100" s="285" t="s">
        <v>44029</v>
      </c>
      <c r="Q100" s="285" t="s">
        <v>44030</v>
      </c>
      <c r="R100" s="285" t="s">
        <v>44031</v>
      </c>
      <c r="S100" s="285" t="str">
        <f>IF(tblSheetLanguage[[#This Row],[EN]]="",IF(tblSheetLanguage[[#This Row],[EN]]="",tblSheetLanguage[[#This Row],[DE]],tblSheetLanguage[[#This Row],[EN]]),tblSheetLanguage[[#This Row],[EN]])</f>
        <v>Currency (ISO-Code):</v>
      </c>
      <c r="V100" s="285" t="str">
        <f t="shared" si="0"/>
        <v>$B$278</v>
      </c>
      <c r="W100" s="285">
        <f>tblSheetLanguage[[#This Row],[Zeile]]</f>
        <v>278</v>
      </c>
      <c r="X100" s="285">
        <f>tblSheetLanguage[[#This Row],[Spalte]]</f>
        <v>2</v>
      </c>
    </row>
    <row r="101" spans="1:24" s="285" customFormat="1" x14ac:dyDescent="0.3">
      <c r="A101" s="276"/>
      <c r="B101" s="230" t="str" cm="1">
        <f t="array" aca="1" ref="B101" ca="1">HYPERLINK("#"&amp;CELL("Address",INDIRECT("Formular!"&amp;ADDRESS(tblSheetLanguage[[#This Row],[Zeile]],tblSheetLanguage[[#This Row],[Spalte]]))),ADDRESS(tblSheetLanguage[[#This Row],[Zeile]],tblSheetLanguage[[#This Row],[Spalte]]))</f>
        <v>$B$296</v>
      </c>
      <c r="C101" s="285">
        <v>296</v>
      </c>
      <c r="D101" s="285">
        <v>2</v>
      </c>
      <c r="E101" s="285" t="s">
        <v>42231</v>
      </c>
      <c r="F101" s="285" t="s">
        <v>42724</v>
      </c>
      <c r="G101" s="285" t="s">
        <v>42725</v>
      </c>
      <c r="H101" s="285" t="s">
        <v>42726</v>
      </c>
      <c r="I101" s="285" t="s">
        <v>42727</v>
      </c>
      <c r="J101" s="285" t="s">
        <v>42728</v>
      </c>
      <c r="K101" s="285" t="s">
        <v>42729</v>
      </c>
      <c r="L101" s="285" t="s">
        <v>42730</v>
      </c>
      <c r="M101" s="285" t="s">
        <v>44026</v>
      </c>
      <c r="N101" s="285" t="s">
        <v>44027</v>
      </c>
      <c r="O101" s="285" t="s">
        <v>44028</v>
      </c>
      <c r="P101" s="285" t="s">
        <v>44029</v>
      </c>
      <c r="Q101" s="285" t="s">
        <v>44030</v>
      </c>
      <c r="R101" s="285" t="s">
        <v>44031</v>
      </c>
      <c r="S101" s="285" t="str">
        <f>IF(tblSheetLanguage[[#This Row],[EN]]="",IF(tblSheetLanguage[[#This Row],[EN]]="",tblSheetLanguage[[#This Row],[DE]],tblSheetLanguage[[#This Row],[EN]]),tblSheetLanguage[[#This Row],[EN]])</f>
        <v>Currency (ISO-Code):</v>
      </c>
      <c r="V101" s="285" t="str">
        <f t="shared" si="0"/>
        <v>$B$296</v>
      </c>
      <c r="W101" s="285">
        <f>tblSheetLanguage[[#This Row],[Zeile]]</f>
        <v>296</v>
      </c>
      <c r="X101" s="285">
        <f>tblSheetLanguage[[#This Row],[Spalte]]</f>
        <v>2</v>
      </c>
    </row>
    <row r="102" spans="1:24" s="285" customFormat="1" x14ac:dyDescent="0.3">
      <c r="A102" s="276"/>
      <c r="B102" s="230" t="str" cm="1">
        <f t="array" aca="1" ref="B102" ca="1">HYPERLINK("#"&amp;CELL("Address",INDIRECT("Formular!"&amp;ADDRESS(tblSheetLanguage[[#This Row],[Zeile]],tblSheetLanguage[[#This Row],[Spalte]]))),ADDRESS(tblSheetLanguage[[#This Row],[Zeile]],tblSheetLanguage[[#This Row],[Spalte]]))</f>
        <v>$B$314</v>
      </c>
      <c r="C102" s="285">
        <v>314</v>
      </c>
      <c r="D102" s="285">
        <v>2</v>
      </c>
      <c r="E102" s="285" t="s">
        <v>42231</v>
      </c>
      <c r="F102" s="285" t="s">
        <v>42724</v>
      </c>
      <c r="G102" s="285" t="s">
        <v>42725</v>
      </c>
      <c r="H102" s="285" t="s">
        <v>42726</v>
      </c>
      <c r="I102" s="285" t="s">
        <v>42727</v>
      </c>
      <c r="J102" s="285" t="s">
        <v>42728</v>
      </c>
      <c r="K102" s="285" t="s">
        <v>42729</v>
      </c>
      <c r="L102" s="285" t="s">
        <v>42730</v>
      </c>
      <c r="M102" s="285" t="s">
        <v>44026</v>
      </c>
      <c r="N102" s="285" t="s">
        <v>44027</v>
      </c>
      <c r="O102" s="285" t="s">
        <v>44028</v>
      </c>
      <c r="P102" s="285" t="s">
        <v>44029</v>
      </c>
      <c r="Q102" s="285" t="s">
        <v>44030</v>
      </c>
      <c r="R102" s="285" t="s">
        <v>44031</v>
      </c>
      <c r="S102" s="285" t="str">
        <f>IF(tblSheetLanguage[[#This Row],[EN]]="",IF(tblSheetLanguage[[#This Row],[EN]]="",tblSheetLanguage[[#This Row],[DE]],tblSheetLanguage[[#This Row],[EN]]),tblSheetLanguage[[#This Row],[EN]])</f>
        <v>Currency (ISO-Code):</v>
      </c>
      <c r="V102" s="285" t="str">
        <f t="shared" si="0"/>
        <v>$B$314</v>
      </c>
      <c r="W102" s="285">
        <f>tblSheetLanguage[[#This Row],[Zeile]]</f>
        <v>314</v>
      </c>
      <c r="X102" s="285">
        <f>tblSheetLanguage[[#This Row],[Spalte]]</f>
        <v>2</v>
      </c>
    </row>
    <row r="103" spans="1:24" s="285" customFormat="1" x14ac:dyDescent="0.3">
      <c r="A103" s="276"/>
      <c r="B103" s="230" t="str" cm="1">
        <f t="array" aca="1" ref="B103" ca="1">HYPERLINK("#"&amp;CELL("Address",INDIRECT("Formular!"&amp;ADDRESS(tblSheetLanguage[[#This Row],[Zeile]],tblSheetLanguage[[#This Row],[Spalte]]))),ADDRESS(tblSheetLanguage[[#This Row],[Zeile]],tblSheetLanguage[[#This Row],[Spalte]]))</f>
        <v>$L$416</v>
      </c>
      <c r="C103" s="285">
        <v>416</v>
      </c>
      <c r="D103" s="285">
        <v>12</v>
      </c>
      <c r="E103" s="285" t="s">
        <v>42093</v>
      </c>
      <c r="F103" s="286" t="s">
        <v>43116</v>
      </c>
      <c r="G103" s="285" t="s">
        <v>43117</v>
      </c>
      <c r="H103" s="285" t="s">
        <v>43118</v>
      </c>
      <c r="I103" s="286" t="s">
        <v>43119</v>
      </c>
      <c r="J103" s="285" t="s">
        <v>43120</v>
      </c>
      <c r="K103" s="285" t="s">
        <v>43121</v>
      </c>
      <c r="L103" s="285" t="s">
        <v>43122</v>
      </c>
      <c r="M103" s="285" t="s">
        <v>44405</v>
      </c>
      <c r="N103" s="285" t="s">
        <v>44406</v>
      </c>
      <c r="O103" s="285" t="s">
        <v>44407</v>
      </c>
      <c r="P103" s="285" t="s">
        <v>44408</v>
      </c>
      <c r="Q103" s="285" t="s">
        <v>44409</v>
      </c>
      <c r="R103" s="285" t="s">
        <v>44410</v>
      </c>
      <c r="S103" s="285" t="str">
        <f>IF(tblSheetLanguage[[#This Row],[EN]]="",IF(tblSheetLanguage[[#This Row],[EN]]="",tblSheetLanguage[[#This Row],[DE]],tblSheetLanguage[[#This Row],[EN]]),tblSheetLanguage[[#This Row],[EN]])</f>
        <v>Currency Sales Org.</v>
      </c>
      <c r="V103" s="285" t="str">
        <f t="shared" si="0"/>
        <v>$L$416</v>
      </c>
      <c r="W103" s="285">
        <f>tblSheetLanguage[[#This Row],[Zeile]]</f>
        <v>416</v>
      </c>
      <c r="X103" s="285">
        <f>tblSheetLanguage[[#This Row],[Spalte]]</f>
        <v>12</v>
      </c>
    </row>
    <row r="104" spans="1:24" s="285" customFormat="1" x14ac:dyDescent="0.3">
      <c r="A104" s="276"/>
      <c r="B104" s="230" t="str" cm="1">
        <f t="array" aca="1" ref="B104" ca="1">HYPERLINK("#"&amp;CELL("Address",INDIRECT("Formular!"&amp;ADDRESS(tblSheetLanguage[[#This Row],[Zeile]],tblSheetLanguage[[#This Row],[Spalte]]))),ADDRESS(tblSheetLanguage[[#This Row],[Zeile]],tblSheetLanguage[[#This Row],[Spalte]]))</f>
        <v>$O$248</v>
      </c>
      <c r="C104" s="285">
        <v>248</v>
      </c>
      <c r="D104" s="285">
        <v>15</v>
      </c>
      <c r="E104" s="285" t="s">
        <v>41762</v>
      </c>
      <c r="K104" s="285" t="s">
        <v>42755</v>
      </c>
      <c r="L104" s="285" t="s">
        <v>42756</v>
      </c>
      <c r="M104" s="285" t="s">
        <v>44066</v>
      </c>
      <c r="N104" s="285" t="s">
        <v>43277</v>
      </c>
      <c r="O104" s="285" t="s">
        <v>44067</v>
      </c>
      <c r="P104" s="285" t="s">
        <v>41762</v>
      </c>
      <c r="Q104" s="285" t="s">
        <v>44067</v>
      </c>
      <c r="R104" s="285" t="s">
        <v>44068</v>
      </c>
      <c r="S104" s="285" t="str">
        <f>IF(tblSheetLanguage[[#This Row],[EN]]="",IF(tblSheetLanguage[[#This Row],[EN]]="",tblSheetLanguage[[#This Row],[DE]],tblSheetLanguage[[#This Row],[EN]]),tblSheetLanguage[[#This Row],[EN]])</f>
        <v>Datum</v>
      </c>
      <c r="V104" s="285" t="str">
        <f t="shared" ref="V104:V178" si="4">"$" &amp; CHAR(X104+64) &amp; "$" &amp; W104</f>
        <v>$O$248</v>
      </c>
      <c r="W104" s="285">
        <f>tblSheetLanguage[[#This Row],[Zeile]]</f>
        <v>248</v>
      </c>
      <c r="X104" s="285">
        <f>tblSheetLanguage[[#This Row],[Spalte]]</f>
        <v>15</v>
      </c>
    </row>
    <row r="105" spans="1:24" s="285" customFormat="1" x14ac:dyDescent="0.3">
      <c r="A105" s="276"/>
      <c r="B105" s="230" t="str" cm="1">
        <f t="array" aca="1" ref="B105" ca="1">HYPERLINK("#"&amp;CELL("Address",INDIRECT("Formular!"&amp;ADDRESS(tblSheetLanguage[[#This Row],[Zeile]],tblSheetLanguage[[#This Row],[Spalte]]))),ADDRESS(tblSheetLanguage[[#This Row],[Zeile]],tblSheetLanguage[[#This Row],[Spalte]]))</f>
        <v>$O$266</v>
      </c>
      <c r="C105" s="285">
        <v>266</v>
      </c>
      <c r="D105" s="285">
        <v>15</v>
      </c>
      <c r="E105" s="285" t="s">
        <v>41762</v>
      </c>
      <c r="K105" s="285" t="s">
        <v>42755</v>
      </c>
      <c r="L105" s="285" t="s">
        <v>42756</v>
      </c>
      <c r="M105" s="285" t="s">
        <v>44066</v>
      </c>
      <c r="N105" s="285" t="s">
        <v>43277</v>
      </c>
      <c r="O105" s="285" t="s">
        <v>44067</v>
      </c>
      <c r="P105" s="285" t="s">
        <v>41762</v>
      </c>
      <c r="Q105" s="285" t="s">
        <v>44067</v>
      </c>
      <c r="R105" s="285" t="s">
        <v>44068</v>
      </c>
      <c r="S105" s="285" t="str">
        <f>IF(tblSheetLanguage[[#This Row],[EN]]="",IF(tblSheetLanguage[[#This Row],[EN]]="",tblSheetLanguage[[#This Row],[DE]],tblSheetLanguage[[#This Row],[EN]]),tblSheetLanguage[[#This Row],[EN]])</f>
        <v>Datum</v>
      </c>
      <c r="V105" s="285" t="str">
        <f t="shared" si="4"/>
        <v>$O$266</v>
      </c>
      <c r="W105" s="285">
        <f>tblSheetLanguage[[#This Row],[Zeile]]</f>
        <v>266</v>
      </c>
      <c r="X105" s="285">
        <f>tblSheetLanguage[[#This Row],[Spalte]]</f>
        <v>15</v>
      </c>
    </row>
    <row r="106" spans="1:24" s="285" customFormat="1" x14ac:dyDescent="0.3">
      <c r="A106" s="276"/>
      <c r="B106" s="230" t="str" cm="1">
        <f t="array" aca="1" ref="B106" ca="1">HYPERLINK("#"&amp;CELL("Address",INDIRECT("Formular!"&amp;ADDRESS(tblSheetLanguage[[#This Row],[Zeile]],tblSheetLanguage[[#This Row],[Spalte]]))),ADDRESS(tblSheetLanguage[[#This Row],[Zeile]],tblSheetLanguage[[#This Row],[Spalte]]))</f>
        <v>$O$284</v>
      </c>
      <c r="C106" s="285">
        <v>284</v>
      </c>
      <c r="D106" s="285">
        <v>15</v>
      </c>
      <c r="E106" s="285" t="s">
        <v>41762</v>
      </c>
      <c r="K106" s="285" t="s">
        <v>42755</v>
      </c>
      <c r="L106" s="285" t="s">
        <v>42756</v>
      </c>
      <c r="M106" s="285" t="s">
        <v>44066</v>
      </c>
      <c r="N106" s="285" t="s">
        <v>43277</v>
      </c>
      <c r="O106" s="285" t="s">
        <v>44067</v>
      </c>
      <c r="P106" s="285" t="s">
        <v>41762</v>
      </c>
      <c r="Q106" s="285" t="s">
        <v>44067</v>
      </c>
      <c r="R106" s="285" t="s">
        <v>44068</v>
      </c>
      <c r="S106" s="285" t="str">
        <f>IF(tblSheetLanguage[[#This Row],[EN]]="",IF(tblSheetLanguage[[#This Row],[EN]]="",tblSheetLanguage[[#This Row],[DE]],tblSheetLanguage[[#This Row],[EN]]),tblSheetLanguage[[#This Row],[EN]])</f>
        <v>Datum</v>
      </c>
      <c r="V106" s="285" t="str">
        <f t="shared" si="4"/>
        <v>$O$284</v>
      </c>
      <c r="W106" s="285">
        <f>tblSheetLanguage[[#This Row],[Zeile]]</f>
        <v>284</v>
      </c>
      <c r="X106" s="285">
        <f>tblSheetLanguage[[#This Row],[Spalte]]</f>
        <v>15</v>
      </c>
    </row>
    <row r="107" spans="1:24" s="285" customFormat="1" x14ac:dyDescent="0.3">
      <c r="A107" s="276"/>
      <c r="B107" s="230" t="str" cm="1">
        <f t="array" aca="1" ref="B107" ca="1">HYPERLINK("#"&amp;CELL("Address",INDIRECT("Formular!"&amp;ADDRESS(tblSheetLanguage[[#This Row],[Zeile]],tblSheetLanguage[[#This Row],[Spalte]]))),ADDRESS(tblSheetLanguage[[#This Row],[Zeile]],tblSheetLanguage[[#This Row],[Spalte]]))</f>
        <v>$O$302</v>
      </c>
      <c r="C107" s="285">
        <v>302</v>
      </c>
      <c r="D107" s="285">
        <v>15</v>
      </c>
      <c r="E107" s="285" t="s">
        <v>41762</v>
      </c>
      <c r="K107" s="285" t="s">
        <v>42755</v>
      </c>
      <c r="L107" s="285" t="s">
        <v>42756</v>
      </c>
      <c r="M107" s="285" t="s">
        <v>44066</v>
      </c>
      <c r="N107" s="285" t="s">
        <v>43277</v>
      </c>
      <c r="O107" s="285" t="s">
        <v>44067</v>
      </c>
      <c r="P107" s="285" t="s">
        <v>41762</v>
      </c>
      <c r="Q107" s="285" t="s">
        <v>44067</v>
      </c>
      <c r="R107" s="285" t="s">
        <v>44068</v>
      </c>
      <c r="S107" s="285" t="str">
        <f>IF(tblSheetLanguage[[#This Row],[EN]]="",IF(tblSheetLanguage[[#This Row],[EN]]="",tblSheetLanguage[[#This Row],[DE]],tblSheetLanguage[[#This Row],[EN]]),tblSheetLanguage[[#This Row],[EN]])</f>
        <v>Datum</v>
      </c>
      <c r="V107" s="285" t="str">
        <f t="shared" si="4"/>
        <v>$O$302</v>
      </c>
      <c r="W107" s="285">
        <f>tblSheetLanguage[[#This Row],[Zeile]]</f>
        <v>302</v>
      </c>
      <c r="X107" s="285">
        <f>tblSheetLanguage[[#This Row],[Spalte]]</f>
        <v>15</v>
      </c>
    </row>
    <row r="108" spans="1:24" s="285" customFormat="1" x14ac:dyDescent="0.3">
      <c r="A108" s="276"/>
      <c r="B108" s="230" t="str" cm="1">
        <f t="array" aca="1" ref="B108" ca="1">HYPERLINK("#"&amp;CELL("Address",INDIRECT("Formular!"&amp;ADDRESS(tblSheetLanguage[[#This Row],[Zeile]],tblSheetLanguage[[#This Row],[Spalte]]))),ADDRESS(tblSheetLanguage[[#This Row],[Zeile]],tblSheetLanguage[[#This Row],[Spalte]]))</f>
        <v>$O$320</v>
      </c>
      <c r="C108" s="285">
        <v>320</v>
      </c>
      <c r="D108" s="285">
        <v>15</v>
      </c>
      <c r="E108" s="285" t="s">
        <v>41762</v>
      </c>
      <c r="K108" s="285" t="s">
        <v>42755</v>
      </c>
      <c r="L108" s="285" t="s">
        <v>42756</v>
      </c>
      <c r="M108" s="285" t="s">
        <v>44066</v>
      </c>
      <c r="N108" s="285" t="s">
        <v>43277</v>
      </c>
      <c r="O108" s="285" t="s">
        <v>44067</v>
      </c>
      <c r="P108" s="285" t="s">
        <v>41762</v>
      </c>
      <c r="Q108" s="285" t="s">
        <v>44067</v>
      </c>
      <c r="R108" s="285" t="s">
        <v>44068</v>
      </c>
      <c r="S108" s="285" t="str">
        <f>IF(tblSheetLanguage[[#This Row],[EN]]="",IF(tblSheetLanguage[[#This Row],[EN]]="",tblSheetLanguage[[#This Row],[DE]],tblSheetLanguage[[#This Row],[EN]]),tblSheetLanguage[[#This Row],[EN]])</f>
        <v>Datum</v>
      </c>
      <c r="V108" s="285" t="str">
        <f t="shared" si="4"/>
        <v>$O$320</v>
      </c>
      <c r="W108" s="285">
        <f>tblSheetLanguage[[#This Row],[Zeile]]</f>
        <v>320</v>
      </c>
      <c r="X108" s="285">
        <f>tblSheetLanguage[[#This Row],[Spalte]]</f>
        <v>15</v>
      </c>
    </row>
    <row r="109" spans="1:24" s="285" customFormat="1" x14ac:dyDescent="0.3">
      <c r="A109" s="276"/>
      <c r="B109" s="230" t="str" cm="1">
        <f t="array" aca="1" ref="B109" ca="1">HYPERLINK("#"&amp;CELL("Address",INDIRECT("Formular!"&amp;ADDRESS(tblSheetLanguage[[#This Row],[Zeile]],tblSheetLanguage[[#This Row],[Spalte]]))),ADDRESS(tblSheetLanguage[[#This Row],[Zeile]],tblSheetLanguage[[#This Row],[Spalte]]))</f>
        <v>$G$425</v>
      </c>
      <c r="C109" s="285">
        <v>425</v>
      </c>
      <c r="D109" s="285">
        <v>7</v>
      </c>
      <c r="E109" s="285" t="s">
        <v>42284</v>
      </c>
      <c r="F109" s="285" t="s">
        <v>34366</v>
      </c>
      <c r="G109" s="285" t="s">
        <v>43157</v>
      </c>
      <c r="H109" s="285" t="s">
        <v>43158</v>
      </c>
      <c r="I109" s="285" t="s">
        <v>43159</v>
      </c>
      <c r="J109" s="285" t="s">
        <v>43160</v>
      </c>
      <c r="K109" s="285" t="s">
        <v>43161</v>
      </c>
      <c r="L109" s="285" t="s">
        <v>43162</v>
      </c>
      <c r="M109" s="285" t="s">
        <v>44445</v>
      </c>
      <c r="N109" s="285" t="s">
        <v>44446</v>
      </c>
      <c r="O109" s="285" t="s">
        <v>44447</v>
      </c>
      <c r="P109" s="285" t="s">
        <v>44448</v>
      </c>
      <c r="Q109" s="285" t="s">
        <v>44449</v>
      </c>
      <c r="R109" s="285" t="s">
        <v>44450</v>
      </c>
      <c r="S109" s="285" t="str">
        <f>IF(tblSheetLanguage[[#This Row],[EN]]="",IF(tblSheetLanguage[[#This Row],[EN]]="",tblSheetLanguage[[#This Row],[DE]],tblSheetLanguage[[#This Row],[EN]]),tblSheetLanguage[[#This Row],[EN]])</f>
        <v>Days</v>
      </c>
      <c r="V109" s="285" t="str">
        <f t="shared" si="4"/>
        <v>$G$425</v>
      </c>
      <c r="W109" s="285">
        <f>tblSheetLanguage[[#This Row],[Zeile]]</f>
        <v>425</v>
      </c>
      <c r="X109" s="285">
        <f>tblSheetLanguage[[#This Row],[Spalte]]</f>
        <v>7</v>
      </c>
    </row>
    <row r="110" spans="1:24" s="285" customFormat="1" x14ac:dyDescent="0.3">
      <c r="A110" s="31"/>
      <c r="B110" s="230" t="str" cm="1">
        <f t="array" aca="1" ref="B110" ca="1">HYPERLINK("#"&amp;CELL("Address",INDIRECT("Formular!"&amp;ADDRESS(tblSheetLanguage[[#This Row],[Zeile]],tblSheetLanguage[[#This Row],[Spalte]]))),ADDRESS(tblSheetLanguage[[#This Row],[Zeile]],tblSheetLanguage[[#This Row],[Spalte]]))</f>
        <v>$O$9</v>
      </c>
      <c r="C110">
        <v>9</v>
      </c>
      <c r="D110">
        <v>15</v>
      </c>
      <c r="E110" t="s">
        <v>42328</v>
      </c>
      <c r="F110" t="s">
        <v>42329</v>
      </c>
      <c r="G110"/>
      <c r="H110"/>
      <c r="I110"/>
      <c r="J110"/>
      <c r="K110"/>
      <c r="L110"/>
      <c r="M110" t="s">
        <v>43667</v>
      </c>
      <c r="N110" t="s">
        <v>43668</v>
      </c>
      <c r="O110" t="s">
        <v>43669</v>
      </c>
      <c r="P110" t="s">
        <v>43670</v>
      </c>
      <c r="Q110" t="s">
        <v>43671</v>
      </c>
      <c r="R110" t="s">
        <v>43672</v>
      </c>
      <c r="S110" t="str">
        <f>IF(tblSheetLanguage[[#This Row],[EN]]="",IF(tblSheetLanguage[[#This Row],[EN]]="",tblSheetLanguage[[#This Row],[DE]],tblSheetLanguage[[#This Row],[EN]]),tblSheetLanguage[[#This Row],[EN]])</f>
        <v>DC Vendor</v>
      </c>
      <c r="V110" s="285" t="str">
        <f t="shared" si="4"/>
        <v>$O$9</v>
      </c>
      <c r="W110" s="285">
        <f>tblSheetLanguage[[#This Row],[Zeile]]</f>
        <v>9</v>
      </c>
      <c r="X110" s="285">
        <f>tblSheetLanguage[[#This Row],[Spalte]]</f>
        <v>15</v>
      </c>
    </row>
    <row r="111" spans="1:24" s="285" customFormat="1" x14ac:dyDescent="0.3">
      <c r="A111" s="31" t="s">
        <v>34460</v>
      </c>
      <c r="B111" s="230" t="str" cm="1">
        <f t="array" aca="1" ref="B111" ca="1">HYPERLINK("#"&amp;CELL("Address",INDIRECT("Formular!"&amp;ADDRESS(tblSheetLanguage[[#This Row],[Zeile]],tblSheetLanguage[[#This Row],[Spalte]]))),ADDRESS(tblSheetLanguage[[#This Row],[Zeile]],tblSheetLanguage[[#This Row],[Spalte]]))</f>
        <v>$P$21</v>
      </c>
      <c r="C111">
        <v>21</v>
      </c>
      <c r="D111">
        <v>16</v>
      </c>
      <c r="E111" t="s">
        <v>143</v>
      </c>
      <c r="F111"/>
      <c r="G111"/>
      <c r="H111"/>
      <c r="I111"/>
      <c r="J111"/>
      <c r="K111"/>
      <c r="L111"/>
      <c r="M111" t="s">
        <v>34476</v>
      </c>
      <c r="N111" t="s">
        <v>34476</v>
      </c>
      <c r="O111" t="s">
        <v>34476</v>
      </c>
      <c r="P111" t="s">
        <v>34476</v>
      </c>
      <c r="Q111" t="s">
        <v>34476</v>
      </c>
      <c r="R111" t="s">
        <v>34476</v>
      </c>
      <c r="S111" t="str">
        <f>IF(tblSheetLanguage[[#This Row],[EN]]="",IF(tblSheetLanguage[[#This Row],[EN]]="",tblSheetLanguage[[#This Row],[DE]],tblSheetLanguage[[#This Row],[EN]]),tblSheetLanguage[[#This Row],[EN]])</f>
        <v>DE</v>
      </c>
      <c r="V111" s="285" t="str">
        <f t="shared" si="4"/>
        <v>$P$21</v>
      </c>
      <c r="W111" s="285">
        <f>tblSheetLanguage[[#This Row],[Zeile]]</f>
        <v>21</v>
      </c>
      <c r="X111" s="285">
        <f>tblSheetLanguage[[#This Row],[Spalte]]</f>
        <v>16</v>
      </c>
    </row>
    <row r="112" spans="1:24" s="285" customFormat="1" x14ac:dyDescent="0.3">
      <c r="A112" s="31"/>
      <c r="B112" s="230" t="str" cm="1">
        <f t="array" aca="1" ref="B112" ca="1">HYPERLINK("#"&amp;CELL("Address",INDIRECT("Formular!"&amp;ADDRESS(tblSheetLanguage[[#This Row],[Zeile]],tblSheetLanguage[[#This Row],[Spalte]]))),ADDRESS(tblSheetLanguage[[#This Row],[Zeile]],tblSheetLanguage[[#This Row],[Spalte]]))</f>
        <v>$H$446</v>
      </c>
      <c r="C112">
        <v>446</v>
      </c>
      <c r="D112">
        <v>8</v>
      </c>
      <c r="E112" t="s">
        <v>42292</v>
      </c>
      <c r="F112" t="s">
        <v>43233</v>
      </c>
      <c r="G112" t="s">
        <v>43234</v>
      </c>
      <c r="H112"/>
      <c r="I112"/>
      <c r="J112" t="s">
        <v>43235</v>
      </c>
      <c r="K112" t="s">
        <v>43236</v>
      </c>
      <c r="L112" t="s">
        <v>43237</v>
      </c>
      <c r="M112" t="s">
        <v>44517</v>
      </c>
      <c r="N112" t="s">
        <v>44518</v>
      </c>
      <c r="O112" t="s">
        <v>44519</v>
      </c>
      <c r="P112" t="s">
        <v>44520</v>
      </c>
      <c r="Q112" t="s">
        <v>44521</v>
      </c>
      <c r="R112" t="s">
        <v>44522</v>
      </c>
      <c r="S112" t="str">
        <f>IF(tblSheetLanguage[[#This Row],[EN]]="",IF(tblSheetLanguage[[#This Row],[EN]]="",tblSheetLanguage[[#This Row],[DE]],tblSheetLanguage[[#This Row],[EN]]),tblSheetLanguage[[#This Row],[EN]])</f>
        <v>Default clerk for the vendor (IV)</v>
      </c>
      <c r="V112" s="285" t="str">
        <f t="shared" si="4"/>
        <v>$H$446</v>
      </c>
      <c r="W112" s="285">
        <f>tblSheetLanguage[[#This Row],[Zeile]]</f>
        <v>446</v>
      </c>
      <c r="X112" s="285">
        <f>tblSheetLanguage[[#This Row],[Spalte]]</f>
        <v>8</v>
      </c>
    </row>
    <row r="113" spans="1:24" s="285" customFormat="1" x14ac:dyDescent="0.3">
      <c r="A113" s="276"/>
      <c r="B113" s="230" t="str" cm="1">
        <f t="array" aca="1" ref="B113" ca="1">HYPERLINK("#"&amp;CELL("Address",INDIRECT("Formular!"&amp;ADDRESS(tblSheetLanguage[[#This Row],[Zeile]],tblSheetLanguage[[#This Row],[Spalte]]))),ADDRESS(tblSheetLanguage[[#This Row],[Zeile]],tblSheetLanguage[[#This Row],[Spalte]]))</f>
        <v>$B$410</v>
      </c>
      <c r="C113" s="285">
        <v>410</v>
      </c>
      <c r="D113" s="285">
        <v>2</v>
      </c>
      <c r="E113" s="285" t="s">
        <v>42275</v>
      </c>
      <c r="F113" s="285" t="s">
        <v>43069</v>
      </c>
      <c r="G113" s="285" t="s">
        <v>43070</v>
      </c>
      <c r="H113" s="285" t="s">
        <v>43071</v>
      </c>
      <c r="I113" s="285" t="s">
        <v>43072</v>
      </c>
      <c r="J113" s="285" t="s">
        <v>43073</v>
      </c>
      <c r="K113" s="285" t="s">
        <v>43074</v>
      </c>
      <c r="L113" s="285" t="s">
        <v>43075</v>
      </c>
      <c r="M113" s="285" t="s">
        <v>44363</v>
      </c>
      <c r="N113" s="285" t="s">
        <v>44364</v>
      </c>
      <c r="O113" s="285" t="s">
        <v>44365</v>
      </c>
      <c r="P113" s="285" t="s">
        <v>44366</v>
      </c>
      <c r="Q113" s="285" t="s">
        <v>44367</v>
      </c>
      <c r="R113" s="285" t="s">
        <v>44368</v>
      </c>
      <c r="S113" s="285" t="str">
        <f>IF(tblSheetLanguage[[#This Row],[EN]]="",IF(tblSheetLanguage[[#This Row],[EN]]="",tblSheetLanguage[[#This Row],[DE]],tblSheetLanguage[[#This Row],[EN]]),tblSheetLanguage[[#This Row],[EN]])</f>
        <v>Delivery time (calender days)</v>
      </c>
      <c r="V113" s="285" t="str">
        <f t="shared" si="4"/>
        <v>$B$410</v>
      </c>
      <c r="W113" s="285">
        <f>tblSheetLanguage[[#This Row],[Zeile]]</f>
        <v>410</v>
      </c>
      <c r="X113" s="285">
        <f>tblSheetLanguage[[#This Row],[Spalte]]</f>
        <v>2</v>
      </c>
    </row>
    <row r="114" spans="1:24" s="285" customFormat="1" x14ac:dyDescent="0.3">
      <c r="A114" s="31"/>
      <c r="B114" s="230" t="str" cm="1">
        <f t="array" aca="1" ref="B114" ca="1">HYPERLINK("#"&amp;CELL("Address",INDIRECT("Formular!"&amp;ADDRESS(tblSheetLanguage[[#This Row],[Zeile]],tblSheetLanguage[[#This Row],[Spalte]]))),ADDRESS(tblSheetLanguage[[#This Row],[Zeile]],tblSheetLanguage[[#This Row],[Spalte]]))</f>
        <v>$L$27</v>
      </c>
      <c r="C114">
        <v>27</v>
      </c>
      <c r="D114">
        <v>12</v>
      </c>
      <c r="E114" t="s">
        <v>42398</v>
      </c>
      <c r="F114" t="s">
        <v>42399</v>
      </c>
      <c r="G114" t="s">
        <v>42400</v>
      </c>
      <c r="H114" t="s">
        <v>42401</v>
      </c>
      <c r="I114" t="s">
        <v>42402</v>
      </c>
      <c r="J114" t="s">
        <v>42403</v>
      </c>
      <c r="K114" t="s">
        <v>42404</v>
      </c>
      <c r="L114" t="s">
        <v>42405</v>
      </c>
      <c r="M114" t="s">
        <v>43746</v>
      </c>
      <c r="N114" t="s">
        <v>43747</v>
      </c>
      <c r="O114" t="s">
        <v>43748</v>
      </c>
      <c r="P114" t="s">
        <v>43749</v>
      </c>
      <c r="Q114" t="s">
        <v>43746</v>
      </c>
      <c r="R114" t="s">
        <v>43750</v>
      </c>
      <c r="S114" t="str">
        <f>IF(tblSheetLanguage[[#This Row],[EN]]="",IF(tblSheetLanguage[[#This Row],[EN]]="",tblSheetLanguage[[#This Row],[DE]],tblSheetLanguage[[#This Row],[EN]]),tblSheetLanguage[[#This Row],[EN]])</f>
        <v>Department</v>
      </c>
      <c r="V114" s="285" t="str">
        <f t="shared" si="4"/>
        <v>$L$27</v>
      </c>
      <c r="W114" s="285">
        <f>tblSheetLanguage[[#This Row],[Zeile]]</f>
        <v>27</v>
      </c>
      <c r="X114" s="285">
        <f>tblSheetLanguage[[#This Row],[Spalte]]</f>
        <v>12</v>
      </c>
    </row>
    <row r="115" spans="1:24" s="285" customFormat="1" x14ac:dyDescent="0.3">
      <c r="A115" s="276"/>
      <c r="B115" s="230" t="str" cm="1">
        <f t="array" aca="1" ref="B115" ca="1">HYPERLINK("#"&amp;CELL("Address",INDIRECT("Formular!"&amp;ADDRESS(tblSheetLanguage[[#This Row],[Zeile]],tblSheetLanguage[[#This Row],[Spalte]]))),ADDRESS(tblSheetLanguage[[#This Row],[Zeile]],tblSheetLanguage[[#This Row],[Spalte]]))</f>
        <v>$B$383</v>
      </c>
      <c r="C115" s="285">
        <v>383</v>
      </c>
      <c r="D115" s="285">
        <v>2</v>
      </c>
      <c r="E115" s="285" t="s">
        <v>42263</v>
      </c>
      <c r="F115" s="285" t="s">
        <v>42263</v>
      </c>
      <c r="H115" s="285" t="s">
        <v>42624</v>
      </c>
      <c r="I115" s="285" t="s">
        <v>42263</v>
      </c>
      <c r="J115" s="285" t="s">
        <v>42977</v>
      </c>
      <c r="L115" s="285" t="s">
        <v>42978</v>
      </c>
      <c r="M115" s="285" t="s">
        <v>44272</v>
      </c>
      <c r="N115" s="285" t="s">
        <v>44273</v>
      </c>
      <c r="O115" s="285" t="s">
        <v>44274</v>
      </c>
      <c r="P115" s="285" t="s">
        <v>44275</v>
      </c>
      <c r="Q115" s="285" t="s">
        <v>44276</v>
      </c>
      <c r="R115" s="285" t="s">
        <v>44277</v>
      </c>
      <c r="S115" s="285" t="str">
        <f>IF(tblSheetLanguage[[#This Row],[EN]]="",IF(tblSheetLanguage[[#This Row],[EN]]="",tblSheetLanguage[[#This Row],[DE]],tblSheetLanguage[[#This Row],[EN]]),tblSheetLanguage[[#This Row],[EN]])</f>
        <v>Dezentrale Bestellmenge:</v>
      </c>
      <c r="V115" s="285" t="str">
        <f t="shared" si="4"/>
        <v>$B$383</v>
      </c>
      <c r="W115" s="285">
        <f>tblSheetLanguage[[#This Row],[Zeile]]</f>
        <v>383</v>
      </c>
      <c r="X115" s="285">
        <f>tblSheetLanguage[[#This Row],[Spalte]]</f>
        <v>2</v>
      </c>
    </row>
    <row r="116" spans="1:24" s="285" customFormat="1" x14ac:dyDescent="0.3">
      <c r="A116" s="276"/>
      <c r="B116" s="230" t="str" cm="1">
        <f t="array" aca="1" ref="B116" ca="1">HYPERLINK("#"&amp;CELL("Address",INDIRECT("Formular!"&amp;ADDRESS(tblSheetLanguage[[#This Row],[Zeile]],tblSheetLanguage[[#This Row],[Spalte]]))),ADDRESS(tblSheetLanguage[[#This Row],[Zeile]],tblSheetLanguage[[#This Row],[Spalte]]))</f>
        <v>$B$412</v>
      </c>
      <c r="C116" s="285">
        <v>412</v>
      </c>
      <c r="D116" s="285">
        <v>2</v>
      </c>
      <c r="E116" s="285" t="s">
        <v>42276</v>
      </c>
      <c r="F116" s="285" t="s">
        <v>43083</v>
      </c>
      <c r="G116" s="285" t="s">
        <v>43084</v>
      </c>
      <c r="H116" s="285" t="s">
        <v>43085</v>
      </c>
      <c r="I116" s="285" t="s">
        <v>43086</v>
      </c>
      <c r="J116" s="285" t="s">
        <v>43087</v>
      </c>
      <c r="K116" s="285" t="s">
        <v>43088</v>
      </c>
      <c r="L116" s="285" t="s">
        <v>43089</v>
      </c>
      <c r="M116" s="285" t="s">
        <v>44375</v>
      </c>
      <c r="N116" s="285" t="s">
        <v>44376</v>
      </c>
      <c r="O116" s="285" t="s">
        <v>44377</v>
      </c>
      <c r="P116" s="285" t="s">
        <v>44378</v>
      </c>
      <c r="Q116" s="285" t="s">
        <v>44379</v>
      </c>
      <c r="R116" s="285" t="s">
        <v>44380</v>
      </c>
      <c r="S116" s="285" t="str">
        <f>IF(tblSheetLanguage[[#This Row],[EN]]="",IF(tblSheetLanguage[[#This Row],[EN]]="",tblSheetLanguage[[#This Row],[DE]],tblSheetLanguage[[#This Row],[EN]]),tblSheetLanguage[[#This Row],[EN]])</f>
        <v>Differing E-Mail for purchase orders</v>
      </c>
      <c r="V116" s="285" t="str">
        <f t="shared" si="4"/>
        <v>$B$412</v>
      </c>
      <c r="W116" s="285">
        <f>tblSheetLanguage[[#This Row],[Zeile]]</f>
        <v>412</v>
      </c>
      <c r="X116" s="285">
        <f>tblSheetLanguage[[#This Row],[Spalte]]</f>
        <v>2</v>
      </c>
    </row>
    <row r="117" spans="1:24" s="285" customFormat="1" x14ac:dyDescent="0.3">
      <c r="A117" s="31"/>
      <c r="B117" s="230" t="str" cm="1">
        <f t="array" aca="1" ref="B117" ca="1">HYPERLINK("#"&amp;CELL("Address",INDIRECT("Formular!"&amp;ADDRESS(tblSheetLanguage[[#This Row],[Zeile]],tblSheetLanguage[[#This Row],[Spalte]]))),ADDRESS(tblSheetLanguage[[#This Row],[Zeile]],tblSheetLanguage[[#This Row],[Spalte]]))</f>
        <v>$B$109</v>
      </c>
      <c r="C117">
        <v>109</v>
      </c>
      <c r="D117">
        <v>2</v>
      </c>
      <c r="E117" t="s">
        <v>42204</v>
      </c>
      <c r="F117" t="s">
        <v>42473</v>
      </c>
      <c r="G117" t="s">
        <v>42474</v>
      </c>
      <c r="H117" t="s">
        <v>42475</v>
      </c>
      <c r="I117" t="s">
        <v>42476</v>
      </c>
      <c r="J117" t="s">
        <v>42477</v>
      </c>
      <c r="K117" t="s">
        <v>42478</v>
      </c>
      <c r="L117" t="s">
        <v>42479</v>
      </c>
      <c r="M117" t="s">
        <v>43805</v>
      </c>
      <c r="N117" t="s">
        <v>43806</v>
      </c>
      <c r="O117" t="s">
        <v>43807</v>
      </c>
      <c r="P117" t="s">
        <v>43808</v>
      </c>
      <c r="Q117" t="s">
        <v>43809</v>
      </c>
      <c r="R117" t="s">
        <v>43810</v>
      </c>
      <c r="S117" t="str">
        <f>IF(tblSheetLanguage[[#This Row],[EN]]="",IF(tblSheetLanguage[[#This Row],[EN]]="",tblSheetLanguage[[#This Row],[DE]],tblSheetLanguage[[#This Row],[EN]]),tblSheetLanguage[[#This Row],[EN]])</f>
        <v>Differing Invoicing Party</v>
      </c>
      <c r="V117" s="285" t="str">
        <f t="shared" si="4"/>
        <v>$B$109</v>
      </c>
      <c r="W117" s="285">
        <f>tblSheetLanguage[[#This Row],[Zeile]]</f>
        <v>109</v>
      </c>
      <c r="X117" s="285">
        <f>tblSheetLanguage[[#This Row],[Spalte]]</f>
        <v>2</v>
      </c>
    </row>
    <row r="118" spans="1:24" s="285" customFormat="1" x14ac:dyDescent="0.3">
      <c r="A118" s="276"/>
      <c r="B118" s="230" t="str" cm="1">
        <f t="array" aca="1" ref="B118" ca="1">HYPERLINK("#"&amp;CELL("Address",INDIRECT("Formular!"&amp;ADDRESS(tblSheetLanguage[[#This Row],[Zeile]],tblSheetLanguage[[#This Row],[Spalte]]))),ADDRESS(tblSheetLanguage[[#This Row],[Zeile]],tblSheetLanguage[[#This Row],[Spalte]]))</f>
        <v>$G$414</v>
      </c>
      <c r="C118" s="285">
        <v>414</v>
      </c>
      <c r="D118" s="285">
        <v>7</v>
      </c>
      <c r="E118" s="285" t="s">
        <v>42086</v>
      </c>
      <c r="F118" s="286" t="s">
        <v>43097</v>
      </c>
      <c r="G118" s="285" t="s">
        <v>43098</v>
      </c>
      <c r="H118" s="285" t="s">
        <v>43099</v>
      </c>
      <c r="I118" s="286" t="s">
        <v>43100</v>
      </c>
      <c r="J118" s="285" t="s">
        <v>43101</v>
      </c>
      <c r="K118" s="285" t="s">
        <v>43102</v>
      </c>
      <c r="L118" s="285" t="s">
        <v>43103</v>
      </c>
      <c r="M118" s="285" t="s">
        <v>44387</v>
      </c>
      <c r="N118" s="285" t="s">
        <v>44388</v>
      </c>
      <c r="O118" s="285" t="s">
        <v>44389</v>
      </c>
      <c r="P118" s="285" t="s">
        <v>44390</v>
      </c>
      <c r="Q118" s="285" t="s">
        <v>44391</v>
      </c>
      <c r="R118" s="285" t="s">
        <v>44392</v>
      </c>
      <c r="S118" s="285" t="str">
        <f>IF(tblSheetLanguage[[#This Row],[EN]]="",IF(tblSheetLanguage[[#This Row],[EN]]="",tblSheetLanguage[[#This Row],[DE]],tblSheetLanguage[[#This Row],[EN]]),tblSheetLanguage[[#This Row],[EN]])</f>
        <v>Distr. channel</v>
      </c>
      <c r="V118" s="285" t="str">
        <f t="shared" si="4"/>
        <v>$G$414</v>
      </c>
      <c r="W118" s="285">
        <f>tblSheetLanguage[[#This Row],[Zeile]]</f>
        <v>414</v>
      </c>
      <c r="X118" s="285">
        <f>tblSheetLanguage[[#This Row],[Spalte]]</f>
        <v>7</v>
      </c>
    </row>
    <row r="119" spans="1:24" s="285" customFormat="1" x14ac:dyDescent="0.3">
      <c r="A119" s="31"/>
      <c r="B119" s="230" t="str" cm="1">
        <f t="array" aca="1" ref="B119" ca="1">HYPERLINK("#"&amp;CELL("Address",INDIRECT("Formular!"&amp;ADDRESS(tblSheetLanguage[[#This Row],[Zeile]],tblSheetLanguage[[#This Row],[Spalte]]))),ADDRESS(tblSheetLanguage[[#This Row],[Zeile]],tblSheetLanguage[[#This Row],[Spalte]]))</f>
        <v>$B$17</v>
      </c>
      <c r="C119">
        <v>17</v>
      </c>
      <c r="D119">
        <v>2</v>
      </c>
      <c r="E119" t="s">
        <v>41398</v>
      </c>
      <c r="F119" t="s">
        <v>185</v>
      </c>
      <c r="G119"/>
      <c r="H119"/>
      <c r="I119"/>
      <c r="J119"/>
      <c r="K119" t="s">
        <v>42352</v>
      </c>
      <c r="L119"/>
      <c r="M119" t="s">
        <v>43696</v>
      </c>
      <c r="N119" t="s">
        <v>43697</v>
      </c>
      <c r="O119" t="s">
        <v>43698</v>
      </c>
      <c r="P119" t="s">
        <v>43699</v>
      </c>
      <c r="Q119" t="s">
        <v>43696</v>
      </c>
      <c r="R119" t="s">
        <v>43700</v>
      </c>
      <c r="S119" t="str">
        <f>IF(tblSheetLanguage[[#This Row],[EN]]="",IF(tblSheetLanguage[[#This Row],[EN]]="",tblSheetLanguage[[#This Row],[DE]],tblSheetLanguage[[#This Row],[EN]]),tblSheetLanguage[[#This Row],[EN]])</f>
        <v>District</v>
      </c>
      <c r="V119" s="285" t="str">
        <f t="shared" si="4"/>
        <v>$B$17</v>
      </c>
      <c r="W119" s="285">
        <f>tblSheetLanguage[[#This Row],[Zeile]]</f>
        <v>17</v>
      </c>
      <c r="X119" s="285">
        <f>tblSheetLanguage[[#This Row],[Spalte]]</f>
        <v>2</v>
      </c>
    </row>
    <row r="120" spans="1:24" s="285" customFormat="1" x14ac:dyDescent="0.3">
      <c r="A120" s="276"/>
      <c r="B120" s="230" t="str" cm="1">
        <f t="array" aca="1" ref="B120" ca="1">HYPERLINK("#"&amp;CELL("Address",INDIRECT("Formular!"&amp;ADDRESS(tblSheetLanguage[[#This Row],[Zeile]],tblSheetLanguage[[#This Row],[Spalte]]))),ADDRESS(tblSheetLanguage[[#This Row],[Zeile]],tblSheetLanguage[[#This Row],[Spalte]]))</f>
        <v>$M$414</v>
      </c>
      <c r="C120" s="285">
        <v>414</v>
      </c>
      <c r="D120" s="285">
        <v>13</v>
      </c>
      <c r="E120" s="285" t="s">
        <v>41366</v>
      </c>
      <c r="F120" s="286" t="s">
        <v>162</v>
      </c>
      <c r="G120" s="285" t="s">
        <v>43104</v>
      </c>
      <c r="H120" s="285" t="s">
        <v>43105</v>
      </c>
      <c r="I120" s="286" t="s">
        <v>43106</v>
      </c>
      <c r="J120" s="285" t="s">
        <v>43107</v>
      </c>
      <c r="K120" s="285" t="s">
        <v>43108</v>
      </c>
      <c r="L120" s="285" t="s">
        <v>43109</v>
      </c>
      <c r="M120" s="285" t="s">
        <v>44393</v>
      </c>
      <c r="N120" s="285" t="s">
        <v>44394</v>
      </c>
      <c r="O120" s="285" t="s">
        <v>44395</v>
      </c>
      <c r="P120" s="285" t="s">
        <v>44396</v>
      </c>
      <c r="Q120" s="285" t="s">
        <v>44397</v>
      </c>
      <c r="R120" s="285" t="s">
        <v>44398</v>
      </c>
      <c r="S120" s="285" t="str">
        <f>IF(tblSheetLanguage[[#This Row],[EN]]="",IF(tblSheetLanguage[[#This Row],[EN]]="",tblSheetLanguage[[#This Row],[DE]],tblSheetLanguage[[#This Row],[EN]]),tblSheetLanguage[[#This Row],[EN]])</f>
        <v>Division</v>
      </c>
      <c r="V120" s="285" t="str">
        <f t="shared" si="4"/>
        <v>$M$414</v>
      </c>
      <c r="W120" s="285">
        <f>tblSheetLanguage[[#This Row],[Zeile]]</f>
        <v>414</v>
      </c>
      <c r="X120" s="285">
        <f>tblSheetLanguage[[#This Row],[Spalte]]</f>
        <v>13</v>
      </c>
    </row>
    <row r="121" spans="1:24" s="285" customFormat="1" x14ac:dyDescent="0.3">
      <c r="A121" s="276" t="s">
        <v>34460</v>
      </c>
      <c r="B121" s="230" t="str" cm="1">
        <f t="array" aca="1" ref="B121" ca="1">HYPERLINK("#"&amp;CELL("Address",INDIRECT("Formular!"&amp;ADDRESS(tblSheetLanguage[[#This Row],[Zeile]],tblSheetLanguage[[#This Row],[Spalte]]))),ADDRESS(tblSheetLanguage[[#This Row],[Zeile]],tblSheetLanguage[[#This Row],[Spalte]]))</f>
        <v>$K$379</v>
      </c>
      <c r="C121" s="285">
        <v>379</v>
      </c>
      <c r="D121" s="285">
        <v>11</v>
      </c>
      <c r="E121" s="285" t="s">
        <v>42970</v>
      </c>
      <c r="F121" s="285" t="s">
        <v>42970</v>
      </c>
      <c r="H121" s="285" t="s">
        <v>42970</v>
      </c>
      <c r="L121" s="285" t="s">
        <v>42970</v>
      </c>
      <c r="M121" s="285" t="s">
        <v>34476</v>
      </c>
      <c r="N121" s="285" t="s">
        <v>34476</v>
      </c>
      <c r="O121" s="285" t="s">
        <v>34476</v>
      </c>
      <c r="P121" s="285" t="s">
        <v>34476</v>
      </c>
      <c r="Q121" s="285" t="s">
        <v>34476</v>
      </c>
      <c r="R121" s="285" t="s">
        <v>34476</v>
      </c>
      <c r="S121" s="285" t="str">
        <f>IF(tblSheetLanguage[[#This Row],[EN]]="",IF(tblSheetLanguage[[#This Row],[EN]]="",tblSheetLanguage[[#This Row],[DE]],tblSheetLanguage[[#This Row],[EN]]),tblSheetLanguage[[#This Row],[EN]])</f>
        <v>Dropdown</v>
      </c>
      <c r="V121" s="285" t="str">
        <f t="shared" si="4"/>
        <v>$K$379</v>
      </c>
      <c r="W121" s="285">
        <f>tblSheetLanguage[[#This Row],[Zeile]]</f>
        <v>379</v>
      </c>
      <c r="X121" s="285">
        <f>tblSheetLanguage[[#This Row],[Spalte]]</f>
        <v>11</v>
      </c>
    </row>
    <row r="122" spans="1:24" s="285" customFormat="1" x14ac:dyDescent="0.3">
      <c r="A122" s="276" t="s">
        <v>34460</v>
      </c>
      <c r="B122" s="230" t="str" cm="1">
        <f t="array" aca="1" ref="B122" ca="1">HYPERLINK("#"&amp;CELL("Address",INDIRECT("Formular!"&amp;ADDRESS(tblSheetLanguage[[#This Row],[Zeile]],tblSheetLanguage[[#This Row],[Spalte]]))),ADDRESS(tblSheetLanguage[[#This Row],[Zeile]],tblSheetLanguage[[#This Row],[Spalte]]))</f>
        <v>$K$381</v>
      </c>
      <c r="C122" s="285">
        <v>381</v>
      </c>
      <c r="D122" s="285">
        <v>11</v>
      </c>
      <c r="E122" s="285" t="s">
        <v>42970</v>
      </c>
      <c r="F122" s="285" t="s">
        <v>42970</v>
      </c>
      <c r="H122" s="285" t="s">
        <v>42970</v>
      </c>
      <c r="L122" s="285" t="s">
        <v>42970</v>
      </c>
      <c r="M122" s="285" t="s">
        <v>34476</v>
      </c>
      <c r="N122" s="285" t="s">
        <v>34476</v>
      </c>
      <c r="O122" s="285" t="s">
        <v>34476</v>
      </c>
      <c r="P122" s="285" t="s">
        <v>34476</v>
      </c>
      <c r="Q122" s="285" t="s">
        <v>34476</v>
      </c>
      <c r="R122" s="285" t="s">
        <v>34476</v>
      </c>
      <c r="S122" s="285" t="str">
        <f>IF(tblSheetLanguage[[#This Row],[EN]]="",IF(tblSheetLanguage[[#This Row],[EN]]="",tblSheetLanguage[[#This Row],[DE]],tblSheetLanguage[[#This Row],[EN]]),tblSheetLanguage[[#This Row],[EN]])</f>
        <v>Dropdown</v>
      </c>
      <c r="V122" s="285" t="str">
        <f t="shared" si="4"/>
        <v>$K$381</v>
      </c>
      <c r="W122" s="285">
        <f>tblSheetLanguage[[#This Row],[Zeile]]</f>
        <v>381</v>
      </c>
      <c r="X122" s="285">
        <f>tblSheetLanguage[[#This Row],[Spalte]]</f>
        <v>11</v>
      </c>
    </row>
    <row r="123" spans="1:24" s="285" customFormat="1" x14ac:dyDescent="0.3">
      <c r="A123" s="276" t="s">
        <v>34460</v>
      </c>
      <c r="B123" s="230" t="str" cm="1">
        <f t="array" aca="1" ref="B123" ca="1">HYPERLINK("#"&amp;CELL("Address",INDIRECT("Formular!"&amp;ADDRESS(tblSheetLanguage[[#This Row],[Zeile]],tblSheetLanguage[[#This Row],[Spalte]]))),ADDRESS(tblSheetLanguage[[#This Row],[Zeile]],tblSheetLanguage[[#This Row],[Spalte]]))</f>
        <v>$K$383</v>
      </c>
      <c r="C123" s="285">
        <v>383</v>
      </c>
      <c r="D123" s="285">
        <v>11</v>
      </c>
      <c r="E123" s="285" t="s">
        <v>42970</v>
      </c>
      <c r="F123" s="285" t="s">
        <v>42970</v>
      </c>
      <c r="H123" s="285" t="s">
        <v>42970</v>
      </c>
      <c r="L123" s="285" t="s">
        <v>42970</v>
      </c>
      <c r="M123" s="285" t="s">
        <v>34476</v>
      </c>
      <c r="N123" s="285" t="s">
        <v>34476</v>
      </c>
      <c r="O123" s="285" t="s">
        <v>34476</v>
      </c>
      <c r="P123" s="285" t="s">
        <v>34476</v>
      </c>
      <c r="Q123" s="285" t="s">
        <v>34476</v>
      </c>
      <c r="R123" s="285" t="s">
        <v>34476</v>
      </c>
      <c r="S123" s="285" t="str">
        <f>IF(tblSheetLanguage[[#This Row],[EN]]="",IF(tblSheetLanguage[[#This Row],[EN]]="",tblSheetLanguage[[#This Row],[DE]],tblSheetLanguage[[#This Row],[EN]]),tblSheetLanguage[[#This Row],[EN]])</f>
        <v>Dropdown</v>
      </c>
      <c r="V123" s="285" t="str">
        <f t="shared" si="4"/>
        <v>$K$383</v>
      </c>
      <c r="W123" s="285">
        <f>tblSheetLanguage[[#This Row],[Zeile]]</f>
        <v>383</v>
      </c>
      <c r="X123" s="285">
        <f>tblSheetLanguage[[#This Row],[Spalte]]</f>
        <v>11</v>
      </c>
    </row>
    <row r="124" spans="1:24" s="285" customFormat="1" x14ac:dyDescent="0.3">
      <c r="A124" s="276" t="s">
        <v>34460</v>
      </c>
      <c r="B124" s="230" t="str" cm="1">
        <f t="array" aca="1" ref="B124" ca="1">HYPERLINK("#"&amp;CELL("Address",INDIRECT("Formular!"&amp;ADDRESS(tblSheetLanguage[[#This Row],[Zeile]],tblSheetLanguage[[#This Row],[Spalte]]))),ADDRESS(tblSheetLanguage[[#This Row],[Zeile]],tblSheetLanguage[[#This Row],[Spalte]]))</f>
        <v>$F$389</v>
      </c>
      <c r="C124" s="285">
        <v>389</v>
      </c>
      <c r="D124" s="285">
        <v>6</v>
      </c>
      <c r="E124" s="285" t="s">
        <v>144</v>
      </c>
      <c r="F124" s="285" t="s">
        <v>42970</v>
      </c>
      <c r="H124" s="285" t="s">
        <v>42970</v>
      </c>
      <c r="L124" s="285" t="s">
        <v>42970</v>
      </c>
      <c r="M124" s="285" t="s">
        <v>34476</v>
      </c>
      <c r="N124" s="285" t="s">
        <v>34476</v>
      </c>
      <c r="O124" s="285" t="s">
        <v>34476</v>
      </c>
      <c r="P124" s="285" t="s">
        <v>34476</v>
      </c>
      <c r="Q124" s="285" t="s">
        <v>34476</v>
      </c>
      <c r="R124" s="285" t="s">
        <v>34476</v>
      </c>
      <c r="S124" s="285" t="str">
        <f>IF(tblSheetLanguage[[#This Row],[EN]]="",IF(tblSheetLanguage[[#This Row],[EN]]="",tblSheetLanguage[[#This Row],[DE]],tblSheetLanguage[[#This Row],[EN]]),tblSheetLanguage[[#This Row],[EN]])</f>
        <v>Dropdown</v>
      </c>
      <c r="V124" s="285" t="str">
        <f t="shared" si="4"/>
        <v>$F$389</v>
      </c>
      <c r="W124" s="285">
        <f>tblSheetLanguage[[#This Row],[Zeile]]</f>
        <v>389</v>
      </c>
      <c r="X124" s="285">
        <f>tblSheetLanguage[[#This Row],[Spalte]]</f>
        <v>6</v>
      </c>
    </row>
    <row r="125" spans="1:24" s="285" customFormat="1" x14ac:dyDescent="0.3">
      <c r="A125" s="276" t="s">
        <v>34460</v>
      </c>
      <c r="B125" s="230" t="str" cm="1">
        <f t="array" aca="1" ref="B125" ca="1">HYPERLINK("#"&amp;CELL("Address",INDIRECT("Formular!"&amp;ADDRESS(tblSheetLanguage[[#This Row],[Zeile]],tblSheetLanguage[[#This Row],[Spalte]]))),ADDRESS(tblSheetLanguage[[#This Row],[Zeile]],tblSheetLanguage[[#This Row],[Spalte]]))</f>
        <v>$F$400</v>
      </c>
      <c r="C125" s="285">
        <v>400</v>
      </c>
      <c r="D125" s="285">
        <v>6</v>
      </c>
      <c r="E125" s="285" t="s">
        <v>144</v>
      </c>
      <c r="F125" s="285" t="s">
        <v>42970</v>
      </c>
      <c r="H125" s="285" t="s">
        <v>42970</v>
      </c>
      <c r="L125" s="285" t="s">
        <v>42970</v>
      </c>
      <c r="M125" s="285" t="s">
        <v>34476</v>
      </c>
      <c r="N125" s="285" t="s">
        <v>34476</v>
      </c>
      <c r="O125" s="285" t="s">
        <v>34476</v>
      </c>
      <c r="P125" s="285" t="s">
        <v>34476</v>
      </c>
      <c r="Q125" s="285" t="s">
        <v>34476</v>
      </c>
      <c r="R125" s="285" t="s">
        <v>34476</v>
      </c>
      <c r="S125" s="285" t="str">
        <f>IF(tblSheetLanguage[[#This Row],[EN]]="",IF(tblSheetLanguage[[#This Row],[EN]]="",tblSheetLanguage[[#This Row],[DE]],tblSheetLanguage[[#This Row],[EN]]),tblSheetLanguage[[#This Row],[EN]])</f>
        <v>Dropdown</v>
      </c>
      <c r="V125" s="285" t="str">
        <f t="shared" si="4"/>
        <v>$F$400</v>
      </c>
      <c r="W125" s="285">
        <f>tblSheetLanguage[[#This Row],[Zeile]]</f>
        <v>400</v>
      </c>
      <c r="X125" s="285">
        <f>tblSheetLanguage[[#This Row],[Spalte]]</f>
        <v>6</v>
      </c>
    </row>
    <row r="126" spans="1:24" s="285" customFormat="1" x14ac:dyDescent="0.3">
      <c r="A126" s="276" t="s">
        <v>34460</v>
      </c>
      <c r="B126" s="230" t="str" cm="1">
        <f t="array" aca="1" ref="B126" ca="1">HYPERLINK("#"&amp;CELL("Address",INDIRECT("Formular!"&amp;ADDRESS(tblSheetLanguage[[#This Row],[Zeile]],tblSheetLanguage[[#This Row],[Spalte]]))),ADDRESS(tblSheetLanguage[[#This Row],[Zeile]],tblSheetLanguage[[#This Row],[Spalte]]))</f>
        <v>$P$400</v>
      </c>
      <c r="C126" s="285">
        <v>400</v>
      </c>
      <c r="D126" s="285">
        <v>16</v>
      </c>
      <c r="E126" s="285" t="s">
        <v>144</v>
      </c>
      <c r="F126" s="285" t="s">
        <v>42970</v>
      </c>
      <c r="H126" s="285" t="s">
        <v>42970</v>
      </c>
      <c r="L126" s="285" t="s">
        <v>42970</v>
      </c>
      <c r="M126" s="285" t="s">
        <v>34476</v>
      </c>
      <c r="N126" s="285" t="s">
        <v>34476</v>
      </c>
      <c r="O126" s="285" t="s">
        <v>34476</v>
      </c>
      <c r="P126" s="285" t="s">
        <v>34476</v>
      </c>
      <c r="Q126" s="285" t="s">
        <v>34476</v>
      </c>
      <c r="R126" s="285" t="s">
        <v>34476</v>
      </c>
      <c r="S126" s="285" t="str">
        <f>IF(tblSheetLanguage[[#This Row],[EN]]="",IF(tblSheetLanguage[[#This Row],[EN]]="",tblSheetLanguage[[#This Row],[DE]],tblSheetLanguage[[#This Row],[EN]]),tblSheetLanguage[[#This Row],[EN]])</f>
        <v>Dropdown</v>
      </c>
      <c r="V126" s="285" t="str">
        <f t="shared" si="4"/>
        <v>$P$400</v>
      </c>
      <c r="W126" s="285">
        <f>tblSheetLanguage[[#This Row],[Zeile]]</f>
        <v>400</v>
      </c>
      <c r="X126" s="285">
        <f>tblSheetLanguage[[#This Row],[Spalte]]</f>
        <v>16</v>
      </c>
    </row>
    <row r="127" spans="1:24" s="285" customFormat="1" x14ac:dyDescent="0.3">
      <c r="A127" s="276" t="s">
        <v>34460</v>
      </c>
      <c r="B127" s="230" t="str" cm="1">
        <f t="array" aca="1" ref="B127" ca="1">HYPERLINK("#"&amp;CELL("Address",INDIRECT("Formular!"&amp;ADDRESS(tblSheetLanguage[[#This Row],[Zeile]],tblSheetLanguage[[#This Row],[Spalte]]))),ADDRESS(tblSheetLanguage[[#This Row],[Zeile]],tblSheetLanguage[[#This Row],[Spalte]]))</f>
        <v>$F$402</v>
      </c>
      <c r="C127" s="285">
        <v>402</v>
      </c>
      <c r="D127" s="285">
        <v>6</v>
      </c>
      <c r="E127" s="285" t="s">
        <v>144</v>
      </c>
      <c r="F127" s="285" t="s">
        <v>42970</v>
      </c>
      <c r="H127" s="285" t="s">
        <v>42970</v>
      </c>
      <c r="L127" s="285" t="s">
        <v>42970</v>
      </c>
      <c r="M127" s="285" t="s">
        <v>34476</v>
      </c>
      <c r="N127" s="285" t="s">
        <v>34476</v>
      </c>
      <c r="O127" s="285" t="s">
        <v>34476</v>
      </c>
      <c r="P127" s="285" t="s">
        <v>34476</v>
      </c>
      <c r="Q127" s="285" t="s">
        <v>34476</v>
      </c>
      <c r="R127" s="285" t="s">
        <v>34476</v>
      </c>
      <c r="S127" s="285" t="str">
        <f>IF(tblSheetLanguage[[#This Row],[EN]]="",IF(tblSheetLanguage[[#This Row],[EN]]="",tblSheetLanguage[[#This Row],[DE]],tblSheetLanguage[[#This Row],[EN]]),tblSheetLanguage[[#This Row],[EN]])</f>
        <v>Dropdown</v>
      </c>
      <c r="V127" s="285" t="str">
        <f t="shared" si="4"/>
        <v>$F$402</v>
      </c>
      <c r="W127" s="285">
        <f>tblSheetLanguage[[#This Row],[Zeile]]</f>
        <v>402</v>
      </c>
      <c r="X127" s="285">
        <f>tblSheetLanguage[[#This Row],[Spalte]]</f>
        <v>6</v>
      </c>
    </row>
    <row r="128" spans="1:24" s="285" customFormat="1" x14ac:dyDescent="0.3">
      <c r="A128" s="276" t="s">
        <v>34460</v>
      </c>
      <c r="B128" s="230" t="str" cm="1">
        <f t="array" aca="1" ref="B128" ca="1">HYPERLINK("#"&amp;CELL("Address",INDIRECT("Formular!"&amp;ADDRESS(tblSheetLanguage[[#This Row],[Zeile]],tblSheetLanguage[[#This Row],[Spalte]]))),ADDRESS(tblSheetLanguage[[#This Row],[Zeile]],tblSheetLanguage[[#This Row],[Spalte]]))</f>
        <v>$P$402</v>
      </c>
      <c r="C128" s="285">
        <v>402</v>
      </c>
      <c r="D128" s="285">
        <v>16</v>
      </c>
      <c r="E128" s="285" t="s">
        <v>144</v>
      </c>
      <c r="F128" s="285" t="s">
        <v>42970</v>
      </c>
      <c r="H128" s="285" t="s">
        <v>42970</v>
      </c>
      <c r="L128" s="285" t="s">
        <v>42970</v>
      </c>
      <c r="M128" s="285" t="s">
        <v>34476</v>
      </c>
      <c r="N128" s="285" t="s">
        <v>34476</v>
      </c>
      <c r="O128" s="285" t="s">
        <v>34476</v>
      </c>
      <c r="P128" s="285" t="s">
        <v>34476</v>
      </c>
      <c r="Q128" s="285" t="s">
        <v>34476</v>
      </c>
      <c r="R128" s="285" t="s">
        <v>34476</v>
      </c>
      <c r="S128" s="285" t="str">
        <f>IF(tblSheetLanguage[[#This Row],[EN]]="",IF(tblSheetLanguage[[#This Row],[EN]]="",tblSheetLanguage[[#This Row],[DE]],tblSheetLanguage[[#This Row],[EN]]),tblSheetLanguage[[#This Row],[EN]])</f>
        <v>Dropdown</v>
      </c>
      <c r="V128" s="285" t="str">
        <f t="shared" si="4"/>
        <v>$P$402</v>
      </c>
      <c r="W128" s="285">
        <f>tblSheetLanguage[[#This Row],[Zeile]]</f>
        <v>402</v>
      </c>
      <c r="X128" s="285">
        <f>tblSheetLanguage[[#This Row],[Spalte]]</f>
        <v>16</v>
      </c>
    </row>
    <row r="129" spans="1:24" s="285" customFormat="1" x14ac:dyDescent="0.3">
      <c r="A129" s="276" t="s">
        <v>34460</v>
      </c>
      <c r="B129" s="230" t="str" cm="1">
        <f t="array" aca="1" ref="B129" ca="1">HYPERLINK("#"&amp;CELL("Address",INDIRECT("Formular!"&amp;ADDRESS(tblSheetLanguage[[#This Row],[Zeile]],tblSheetLanguage[[#This Row],[Spalte]]))),ADDRESS(tblSheetLanguage[[#This Row],[Zeile]],tblSheetLanguage[[#This Row],[Spalte]]))</f>
        <v>$F$406</v>
      </c>
      <c r="C129" s="285">
        <v>406</v>
      </c>
      <c r="D129" s="285">
        <v>6</v>
      </c>
      <c r="E129" s="285" t="s">
        <v>144</v>
      </c>
      <c r="F129" s="285" t="s">
        <v>42970</v>
      </c>
      <c r="H129" s="285" t="s">
        <v>42970</v>
      </c>
      <c r="L129" s="285" t="s">
        <v>42970</v>
      </c>
      <c r="M129" s="285" t="s">
        <v>34476</v>
      </c>
      <c r="N129" s="285" t="s">
        <v>34476</v>
      </c>
      <c r="O129" s="285" t="s">
        <v>34476</v>
      </c>
      <c r="P129" s="285" t="s">
        <v>34476</v>
      </c>
      <c r="Q129" s="285" t="s">
        <v>34476</v>
      </c>
      <c r="R129" s="285" t="s">
        <v>34476</v>
      </c>
      <c r="S129" s="285" t="str">
        <f>IF(tblSheetLanguage[[#This Row],[EN]]="",IF(tblSheetLanguage[[#This Row],[EN]]="",tblSheetLanguage[[#This Row],[DE]],tblSheetLanguage[[#This Row],[EN]]),tblSheetLanguage[[#This Row],[EN]])</f>
        <v>Dropdown</v>
      </c>
      <c r="V129" s="285" t="str">
        <f t="shared" si="4"/>
        <v>$F$406</v>
      </c>
      <c r="W129" s="285">
        <f>tblSheetLanguage[[#This Row],[Zeile]]</f>
        <v>406</v>
      </c>
      <c r="X129" s="285">
        <f>tblSheetLanguage[[#This Row],[Spalte]]</f>
        <v>6</v>
      </c>
    </row>
    <row r="130" spans="1:24" s="285" customFormat="1" x14ac:dyDescent="0.3">
      <c r="A130" s="276" t="s">
        <v>34460</v>
      </c>
      <c r="B130" s="230" t="str" cm="1">
        <f t="array" aca="1" ref="B130" ca="1">HYPERLINK("#"&amp;CELL("Address",INDIRECT("Formular!"&amp;ADDRESS(tblSheetLanguage[[#This Row],[Zeile]],tblSheetLanguage[[#This Row],[Spalte]]))),ADDRESS(tblSheetLanguage[[#This Row],[Zeile]],tblSheetLanguage[[#This Row],[Spalte]]))</f>
        <v>$P$406</v>
      </c>
      <c r="C130" s="285">
        <v>406</v>
      </c>
      <c r="D130" s="285">
        <v>16</v>
      </c>
      <c r="E130" s="285" t="s">
        <v>144</v>
      </c>
      <c r="F130" s="285" t="s">
        <v>42970</v>
      </c>
      <c r="H130" s="285" t="s">
        <v>42970</v>
      </c>
      <c r="L130" s="285" t="s">
        <v>42970</v>
      </c>
      <c r="M130" s="285" t="s">
        <v>34476</v>
      </c>
      <c r="N130" s="285" t="s">
        <v>34476</v>
      </c>
      <c r="O130" s="285" t="s">
        <v>34476</v>
      </c>
      <c r="P130" s="285" t="s">
        <v>34476</v>
      </c>
      <c r="Q130" s="285" t="s">
        <v>34476</v>
      </c>
      <c r="R130" s="285" t="s">
        <v>34476</v>
      </c>
      <c r="S130" s="285" t="str">
        <f>IF(tblSheetLanguage[[#This Row],[EN]]="",IF(tblSheetLanguage[[#This Row],[EN]]="",tblSheetLanguage[[#This Row],[DE]],tblSheetLanguage[[#This Row],[EN]]),tblSheetLanguage[[#This Row],[EN]])</f>
        <v>Dropdown</v>
      </c>
      <c r="V130" s="285" t="str">
        <f t="shared" si="4"/>
        <v>$P$406</v>
      </c>
      <c r="W130" s="285">
        <f>tblSheetLanguage[[#This Row],[Zeile]]</f>
        <v>406</v>
      </c>
      <c r="X130" s="285">
        <f>tblSheetLanguage[[#This Row],[Spalte]]</f>
        <v>16</v>
      </c>
    </row>
    <row r="131" spans="1:24" s="285" customFormat="1" x14ac:dyDescent="0.3">
      <c r="A131" s="276" t="s">
        <v>34460</v>
      </c>
      <c r="B131" s="230" t="str" cm="1">
        <f t="array" aca="1" ref="B131" ca="1">HYPERLINK("#"&amp;CELL("Address",INDIRECT("Formular!"&amp;ADDRESS(tblSheetLanguage[[#This Row],[Zeile]],tblSheetLanguage[[#This Row],[Spalte]]))),ADDRESS(tblSheetLanguage[[#This Row],[Zeile]],tblSheetLanguage[[#This Row],[Spalte]]))</f>
        <v>$F$408</v>
      </c>
      <c r="C131" s="285">
        <v>408</v>
      </c>
      <c r="D131" s="285">
        <v>6</v>
      </c>
      <c r="E131" s="285" t="s">
        <v>144</v>
      </c>
      <c r="F131" s="285" t="s">
        <v>42970</v>
      </c>
      <c r="H131" s="285" t="s">
        <v>42970</v>
      </c>
      <c r="L131" s="285" t="s">
        <v>42970</v>
      </c>
      <c r="M131" s="285" t="s">
        <v>34476</v>
      </c>
      <c r="N131" s="285" t="s">
        <v>34476</v>
      </c>
      <c r="O131" s="285" t="s">
        <v>34476</v>
      </c>
      <c r="P131" s="285" t="s">
        <v>34476</v>
      </c>
      <c r="Q131" s="285" t="s">
        <v>34476</v>
      </c>
      <c r="R131" s="285" t="s">
        <v>34476</v>
      </c>
      <c r="S131" s="285" t="str">
        <f>IF(tblSheetLanguage[[#This Row],[EN]]="",IF(tblSheetLanguage[[#This Row],[EN]]="",tblSheetLanguage[[#This Row],[DE]],tblSheetLanguage[[#This Row],[EN]]),tblSheetLanguage[[#This Row],[EN]])</f>
        <v>Dropdown</v>
      </c>
      <c r="V131" s="285" t="str">
        <f t="shared" si="4"/>
        <v>$F$408</v>
      </c>
      <c r="W131" s="285">
        <f>tblSheetLanguage[[#This Row],[Zeile]]</f>
        <v>408</v>
      </c>
      <c r="X131" s="285">
        <f>tblSheetLanguage[[#This Row],[Spalte]]</f>
        <v>6</v>
      </c>
    </row>
    <row r="132" spans="1:24" s="285" customFormat="1" x14ac:dyDescent="0.3">
      <c r="A132" s="276" t="s">
        <v>34460</v>
      </c>
      <c r="B132" s="230" t="str" cm="1">
        <f t="array" aca="1" ref="B132" ca="1">HYPERLINK("#"&amp;CELL("Address",INDIRECT("Formular!"&amp;ADDRESS(tblSheetLanguage[[#This Row],[Zeile]],tblSheetLanguage[[#This Row],[Spalte]]))),ADDRESS(tblSheetLanguage[[#This Row],[Zeile]],tblSheetLanguage[[#This Row],[Spalte]]))</f>
        <v>$P$408</v>
      </c>
      <c r="C132" s="285">
        <v>408</v>
      </c>
      <c r="D132" s="285">
        <v>16</v>
      </c>
      <c r="E132" s="285" t="s">
        <v>144</v>
      </c>
      <c r="F132" s="285" t="s">
        <v>42970</v>
      </c>
      <c r="H132" s="285" t="s">
        <v>42970</v>
      </c>
      <c r="L132" s="285" t="s">
        <v>42970</v>
      </c>
      <c r="M132" s="285" t="s">
        <v>34476</v>
      </c>
      <c r="N132" s="285" t="s">
        <v>34476</v>
      </c>
      <c r="O132" s="285" t="s">
        <v>34476</v>
      </c>
      <c r="P132" s="285" t="s">
        <v>34476</v>
      </c>
      <c r="Q132" s="285" t="s">
        <v>34476</v>
      </c>
      <c r="R132" s="285" t="s">
        <v>34476</v>
      </c>
      <c r="S132" s="285" t="str">
        <f>IF(tblSheetLanguage[[#This Row],[EN]]="",IF(tblSheetLanguage[[#This Row],[EN]]="",tblSheetLanguage[[#This Row],[DE]],tblSheetLanguage[[#This Row],[EN]]),tblSheetLanguage[[#This Row],[EN]])</f>
        <v>Dropdown</v>
      </c>
      <c r="V132" s="285" t="str">
        <f t="shared" si="4"/>
        <v>$P$408</v>
      </c>
      <c r="W132" s="285">
        <f>tblSheetLanguage[[#This Row],[Zeile]]</f>
        <v>408</v>
      </c>
      <c r="X132" s="285">
        <f>tblSheetLanguage[[#This Row],[Spalte]]</f>
        <v>16</v>
      </c>
    </row>
    <row r="133" spans="1:24" s="285" customFormat="1" x14ac:dyDescent="0.3">
      <c r="A133" s="276" t="s">
        <v>34460</v>
      </c>
      <c r="B133" s="230" t="str" cm="1">
        <f t="array" aca="1" ref="B133" ca="1">HYPERLINK("#"&amp;CELL("Address",INDIRECT("Formular!"&amp;ADDRESS(tblSheetLanguage[[#This Row],[Zeile]],tblSheetLanguage[[#This Row],[Spalte]]))),ADDRESS(tblSheetLanguage[[#This Row],[Zeile]],tblSheetLanguage[[#This Row],[Spalte]]))</f>
        <v>$D$418</v>
      </c>
      <c r="C133" s="285">
        <v>418</v>
      </c>
      <c r="D133" s="285">
        <v>4</v>
      </c>
      <c r="E133" s="285" t="s">
        <v>144</v>
      </c>
      <c r="F133" s="285" t="s">
        <v>42970</v>
      </c>
      <c r="H133" s="285" t="s">
        <v>42970</v>
      </c>
      <c r="L133" s="285" t="s">
        <v>42970</v>
      </c>
      <c r="M133" s="285" t="s">
        <v>34476</v>
      </c>
      <c r="N133" s="285" t="s">
        <v>34476</v>
      </c>
      <c r="O133" s="285" t="s">
        <v>34476</v>
      </c>
      <c r="P133" s="285" t="s">
        <v>34476</v>
      </c>
      <c r="Q133" s="285" t="s">
        <v>34476</v>
      </c>
      <c r="R133" s="285" t="s">
        <v>34476</v>
      </c>
      <c r="S133" s="285" t="str">
        <f>IF(tblSheetLanguage[[#This Row],[EN]]="",IF(tblSheetLanguage[[#This Row],[EN]]="",tblSheetLanguage[[#This Row],[DE]],tblSheetLanguage[[#This Row],[EN]]),tblSheetLanguage[[#This Row],[EN]])</f>
        <v>Dropdown</v>
      </c>
      <c r="V133" s="285" t="str">
        <f t="shared" si="4"/>
        <v>$D$418</v>
      </c>
      <c r="W133" s="285">
        <f>tblSheetLanguage[[#This Row],[Zeile]]</f>
        <v>418</v>
      </c>
      <c r="X133" s="285">
        <f>tblSheetLanguage[[#This Row],[Spalte]]</f>
        <v>4</v>
      </c>
    </row>
    <row r="134" spans="1:24" s="285" customFormat="1" x14ac:dyDescent="0.3">
      <c r="A134" s="276" t="s">
        <v>34460</v>
      </c>
      <c r="B134" s="230" t="str" cm="1">
        <f t="array" aca="1" ref="B134" ca="1">HYPERLINK("#"&amp;CELL("Address",INDIRECT("Formular!"&amp;ADDRESS(tblSheetLanguage[[#This Row],[Zeile]],tblSheetLanguage[[#This Row],[Spalte]]))),ADDRESS(tblSheetLanguage[[#This Row],[Zeile]],tblSheetLanguage[[#This Row],[Spalte]]))</f>
        <v>$I$418</v>
      </c>
      <c r="C134" s="285">
        <v>418</v>
      </c>
      <c r="D134" s="285">
        <v>9</v>
      </c>
      <c r="E134" s="285" t="s">
        <v>144</v>
      </c>
      <c r="F134" s="285" t="s">
        <v>42970</v>
      </c>
      <c r="H134" s="285" t="s">
        <v>42970</v>
      </c>
      <c r="L134" s="285" t="s">
        <v>42970</v>
      </c>
      <c r="M134" s="285" t="s">
        <v>34476</v>
      </c>
      <c r="N134" s="285" t="s">
        <v>34476</v>
      </c>
      <c r="O134" s="285" t="s">
        <v>34476</v>
      </c>
      <c r="P134" s="285" t="s">
        <v>34476</v>
      </c>
      <c r="Q134" s="285" t="s">
        <v>34476</v>
      </c>
      <c r="R134" s="285" t="s">
        <v>34476</v>
      </c>
      <c r="S134" s="285" t="str">
        <f>IF(tblSheetLanguage[[#This Row],[EN]]="",IF(tblSheetLanguage[[#This Row],[EN]]="",tblSheetLanguage[[#This Row],[DE]],tblSheetLanguage[[#This Row],[EN]]),tblSheetLanguage[[#This Row],[EN]])</f>
        <v>Dropdown</v>
      </c>
      <c r="V134" s="285" t="str">
        <f t="shared" ref="V134:V135" si="5">"$" &amp; CHAR(X134+64) &amp; "$" &amp; W134</f>
        <v>$I$418</v>
      </c>
      <c r="W134" s="285">
        <f>tblSheetLanguage[[#This Row],[Zeile]]</f>
        <v>418</v>
      </c>
      <c r="X134" s="285">
        <f>tblSheetLanguage[[#This Row],[Spalte]]</f>
        <v>9</v>
      </c>
    </row>
    <row r="135" spans="1:24" s="285" customFormat="1" x14ac:dyDescent="0.3">
      <c r="A135" s="276" t="s">
        <v>34460</v>
      </c>
      <c r="B135" s="230" t="str" cm="1">
        <f t="array" aca="1" ref="B135" ca="1">HYPERLINK("#"&amp;CELL("Address",INDIRECT("Formular!"&amp;ADDRESS(tblSheetLanguage[[#This Row],[Zeile]],tblSheetLanguage[[#This Row],[Spalte]]))),ADDRESS(tblSheetLanguage[[#This Row],[Zeile]],tblSheetLanguage[[#This Row],[Spalte]]))</f>
        <v>$Q$418</v>
      </c>
      <c r="C135" s="285">
        <v>418</v>
      </c>
      <c r="D135" s="285">
        <v>17</v>
      </c>
      <c r="E135" s="285" t="s">
        <v>144</v>
      </c>
      <c r="F135" s="285" t="s">
        <v>42970</v>
      </c>
      <c r="H135" s="285" t="s">
        <v>42970</v>
      </c>
      <c r="L135" s="285" t="s">
        <v>42970</v>
      </c>
      <c r="M135" s="285" t="s">
        <v>34476</v>
      </c>
      <c r="N135" s="285" t="s">
        <v>34476</v>
      </c>
      <c r="O135" s="285" t="s">
        <v>34476</v>
      </c>
      <c r="P135" s="285" t="s">
        <v>34476</v>
      </c>
      <c r="Q135" s="285" t="s">
        <v>34476</v>
      </c>
      <c r="R135" s="285" t="s">
        <v>34476</v>
      </c>
      <c r="S135" s="285" t="str">
        <f>IF(tblSheetLanguage[[#This Row],[EN]]="",IF(tblSheetLanguage[[#This Row],[EN]]="",tblSheetLanguage[[#This Row],[DE]],tblSheetLanguage[[#This Row],[EN]]),tblSheetLanguage[[#This Row],[EN]])</f>
        <v>Dropdown</v>
      </c>
      <c r="V135" s="285" t="str">
        <f t="shared" si="5"/>
        <v>$Q$418</v>
      </c>
      <c r="W135" s="285">
        <f>tblSheetLanguage[[#This Row],[Zeile]]</f>
        <v>418</v>
      </c>
      <c r="X135" s="285">
        <f>tblSheetLanguage[[#This Row],[Spalte]]</f>
        <v>17</v>
      </c>
    </row>
    <row r="136" spans="1:24" s="285" customFormat="1" x14ac:dyDescent="0.3">
      <c r="A136" s="31" t="s">
        <v>34460</v>
      </c>
      <c r="B136" s="230" t="str" cm="1">
        <f t="array" aca="1" ref="B136" ca="1">HYPERLINK("#"&amp;CELL("Address",INDIRECT("Formular!"&amp;ADDRESS(tblSheetLanguage[[#This Row],[Zeile]],tblSheetLanguage[[#This Row],[Spalte]]))),ADDRESS(tblSheetLanguage[[#This Row],[Zeile]],tblSheetLanguage[[#This Row],[Spalte]]))</f>
        <v>$D$442</v>
      </c>
      <c r="C136">
        <v>442</v>
      </c>
      <c r="D136">
        <v>4</v>
      </c>
      <c r="E136" t="s">
        <v>42970</v>
      </c>
      <c r="F136" t="s">
        <v>42970</v>
      </c>
      <c r="G136"/>
      <c r="H136" t="s">
        <v>42970</v>
      </c>
      <c r="I136"/>
      <c r="J136"/>
      <c r="K136"/>
      <c r="L136" t="s">
        <v>42970</v>
      </c>
      <c r="M136" t="s">
        <v>34476</v>
      </c>
      <c r="N136" t="s">
        <v>34476</v>
      </c>
      <c r="O136" t="s">
        <v>34476</v>
      </c>
      <c r="P136" t="s">
        <v>34476</v>
      </c>
      <c r="Q136" t="s">
        <v>34476</v>
      </c>
      <c r="R136" t="s">
        <v>34476</v>
      </c>
      <c r="S136" t="str">
        <f>IF(tblSheetLanguage[[#This Row],[EN]]="",IF(tblSheetLanguage[[#This Row],[EN]]="",tblSheetLanguage[[#This Row],[DE]],tblSheetLanguage[[#This Row],[EN]]),tblSheetLanguage[[#This Row],[EN]])</f>
        <v>Dropdown</v>
      </c>
      <c r="V136" s="285" t="str">
        <f t="shared" si="4"/>
        <v>$D$442</v>
      </c>
      <c r="W136" s="285">
        <f>tblSheetLanguage[[#This Row],[Zeile]]</f>
        <v>442</v>
      </c>
      <c r="X136" s="285">
        <f>tblSheetLanguage[[#This Row],[Spalte]]</f>
        <v>4</v>
      </c>
    </row>
    <row r="137" spans="1:24" s="285" customFormat="1" x14ac:dyDescent="0.3">
      <c r="A137" s="31" t="s">
        <v>34460</v>
      </c>
      <c r="B137" s="230" t="str" cm="1">
        <f t="array" aca="1" ref="B137" ca="1">HYPERLINK("#"&amp;CELL("Address",INDIRECT("Formular!"&amp;ADDRESS(tblSheetLanguage[[#This Row],[Zeile]],tblSheetLanguage[[#This Row],[Spalte]]))),ADDRESS(tblSheetLanguage[[#This Row],[Zeile]],tblSheetLanguage[[#This Row],[Spalte]]))</f>
        <v>$K$444</v>
      </c>
      <c r="C137">
        <v>444</v>
      </c>
      <c r="D137">
        <v>11</v>
      </c>
      <c r="E137" t="s">
        <v>42970</v>
      </c>
      <c r="F137" t="s">
        <v>42970</v>
      </c>
      <c r="G137"/>
      <c r="H137" t="s">
        <v>42970</v>
      </c>
      <c r="I137"/>
      <c r="J137"/>
      <c r="K137"/>
      <c r="L137" t="s">
        <v>42970</v>
      </c>
      <c r="M137" t="s">
        <v>34476</v>
      </c>
      <c r="N137" t="s">
        <v>34476</v>
      </c>
      <c r="O137" t="s">
        <v>34476</v>
      </c>
      <c r="P137" t="s">
        <v>34476</v>
      </c>
      <c r="Q137" t="s">
        <v>34476</v>
      </c>
      <c r="R137" t="s">
        <v>34476</v>
      </c>
      <c r="S137" t="str">
        <f>IF(tblSheetLanguage[[#This Row],[EN]]="",IF(tblSheetLanguage[[#This Row],[EN]]="",tblSheetLanguage[[#This Row],[DE]],tblSheetLanguage[[#This Row],[EN]]),tblSheetLanguage[[#This Row],[EN]])</f>
        <v>Dropdown</v>
      </c>
      <c r="V137" s="285" t="str">
        <f t="shared" si="4"/>
        <v>$K$444</v>
      </c>
      <c r="W137" s="285">
        <f>tblSheetLanguage[[#This Row],[Zeile]]</f>
        <v>444</v>
      </c>
      <c r="X137" s="285">
        <f>tblSheetLanguage[[#This Row],[Spalte]]</f>
        <v>11</v>
      </c>
    </row>
    <row r="138" spans="1:24" s="285" customFormat="1" x14ac:dyDescent="0.3">
      <c r="A138" s="31" t="s">
        <v>34460</v>
      </c>
      <c r="B138" s="230" t="str" cm="1">
        <f t="array" aca="1" ref="B138" ca="1">HYPERLINK("#"&amp;CELL("Address",INDIRECT("Formular!"&amp;ADDRESS(tblSheetLanguage[[#This Row],[Zeile]],tblSheetLanguage[[#This Row],[Spalte]]))),ADDRESS(tblSheetLanguage[[#This Row],[Zeile]],tblSheetLanguage[[#This Row],[Spalte]]))</f>
        <v>$K$444</v>
      </c>
      <c r="C138">
        <v>444</v>
      </c>
      <c r="D138">
        <v>11</v>
      </c>
      <c r="E138" t="s">
        <v>144</v>
      </c>
      <c r="F138" t="s">
        <v>42970</v>
      </c>
      <c r="G138"/>
      <c r="H138" t="s">
        <v>42970</v>
      </c>
      <c r="I138"/>
      <c r="J138"/>
      <c r="K138"/>
      <c r="L138" t="s">
        <v>42970</v>
      </c>
      <c r="M138" t="s">
        <v>34476</v>
      </c>
      <c r="N138" t="s">
        <v>34476</v>
      </c>
      <c r="O138" t="s">
        <v>34476</v>
      </c>
      <c r="P138" t="s">
        <v>34476</v>
      </c>
      <c r="Q138" t="s">
        <v>34476</v>
      </c>
      <c r="R138" t="s">
        <v>34476</v>
      </c>
      <c r="S138" t="str">
        <f>IF(tblSheetLanguage[[#This Row],[EN]]="",IF(tblSheetLanguage[[#This Row],[EN]]="",tblSheetLanguage[[#This Row],[DE]],tblSheetLanguage[[#This Row],[EN]]),tblSheetLanguage[[#This Row],[EN]])</f>
        <v>Dropdown</v>
      </c>
      <c r="V138" s="285" t="str">
        <f t="shared" si="4"/>
        <v>$K$444</v>
      </c>
      <c r="W138" s="285">
        <f>tblSheetLanguage[[#This Row],[Zeile]]</f>
        <v>444</v>
      </c>
      <c r="X138" s="285">
        <f>tblSheetLanguage[[#This Row],[Spalte]]</f>
        <v>11</v>
      </c>
    </row>
    <row r="139" spans="1:24" s="285" customFormat="1" x14ac:dyDescent="0.3">
      <c r="A139" s="276"/>
      <c r="B139" s="230" t="str" cm="1">
        <f t="array" aca="1" ref="B139" ca="1">HYPERLINK("#"&amp;CELL("Address",INDIRECT("Formular!"&amp;ADDRESS(tblSheetLanguage[[#This Row],[Zeile]],tblSheetLanguage[[#This Row],[Spalte]]))),ADDRESS(tblSheetLanguage[[#This Row],[Zeile]],tblSheetLanguage[[#This Row],[Spalte]]))</f>
        <v>$B$442</v>
      </c>
      <c r="C139" s="285">
        <v>442</v>
      </c>
      <c r="D139" s="285">
        <v>2</v>
      </c>
      <c r="E139" s="285" t="s">
        <v>42290</v>
      </c>
      <c r="F139" s="285" t="s">
        <v>43211</v>
      </c>
      <c r="G139" s="285" t="s">
        <v>43212</v>
      </c>
      <c r="H139" s="285" t="s">
        <v>43213</v>
      </c>
      <c r="I139" s="285" t="s">
        <v>43214</v>
      </c>
      <c r="J139" s="285" t="s">
        <v>43215</v>
      </c>
      <c r="K139" s="285" t="s">
        <v>43216</v>
      </c>
      <c r="L139" s="285" t="s">
        <v>43217</v>
      </c>
      <c r="M139" s="285" t="s">
        <v>44499</v>
      </c>
      <c r="N139" s="285" t="s">
        <v>44500</v>
      </c>
      <c r="O139" s="285" t="s">
        <v>44501</v>
      </c>
      <c r="P139" s="285" t="s">
        <v>44502</v>
      </c>
      <c r="Q139" s="285" t="s">
        <v>44503</v>
      </c>
      <c r="R139" s="285" t="s">
        <v>44504</v>
      </c>
      <c r="S139" s="285" t="str">
        <f>IF(tblSheetLanguage[[#This Row],[EN]]="",IF(tblSheetLanguage[[#This Row],[EN]]="",tblSheetLanguage[[#This Row],[DE]],tblSheetLanguage[[#This Row],[EN]]),tblSheetLanguage[[#This Row],[EN]])</f>
        <v>Due date:</v>
      </c>
      <c r="V139" s="285" t="str">
        <f t="shared" si="4"/>
        <v>$B$442</v>
      </c>
      <c r="W139" s="285">
        <f>tblSheetLanguage[[#This Row],[Zeile]]</f>
        <v>442</v>
      </c>
      <c r="X139" s="285">
        <f>tblSheetLanguage[[#This Row],[Spalte]]</f>
        <v>2</v>
      </c>
    </row>
    <row r="140" spans="1:24" s="285" customFormat="1" x14ac:dyDescent="0.3">
      <c r="A140" s="276" t="s">
        <v>34460</v>
      </c>
      <c r="B140" s="230" t="str" cm="1">
        <f t="array" aca="1" ref="B140" ca="1">HYPERLINK("#"&amp;CELL("Address",INDIRECT("Formular!"&amp;ADDRESS(tblSheetLanguage[[#This Row],[Zeile]],tblSheetLanguage[[#This Row],[Spalte]]))),ADDRESS(tblSheetLanguage[[#This Row],[Zeile]],tblSheetLanguage[[#This Row],[Spalte]]))</f>
        <v>$B$85</v>
      </c>
      <c r="C140" s="277">
        <v>85</v>
      </c>
      <c r="D140" s="277">
        <v>2</v>
      </c>
      <c r="E140" s="277" t="s">
        <v>45810</v>
      </c>
      <c r="F140" s="277" t="s">
        <v>45901</v>
      </c>
      <c r="G140" s="277"/>
      <c r="H140" s="277"/>
      <c r="I140" s="278"/>
      <c r="J140" s="277"/>
      <c r="K140" s="277"/>
      <c r="L140" s="277"/>
      <c r="M140" t="s">
        <v>45813</v>
      </c>
      <c r="N140"/>
      <c r="O140"/>
      <c r="P140"/>
      <c r="Q140"/>
      <c r="R140"/>
      <c r="S140" s="278" t="str">
        <f>IF(tblSheetLanguage[[#This Row],[EN]]="",IF(tblSheetLanguage[[#This Row],[EN]]="",tblSheetLanguage[[#This Row],[DE]],tblSheetLanguage[[#This Row],[EN]]),tblSheetLanguage[[#This Row],[EN]])</f>
        <v>Dunning</v>
      </c>
      <c r="V140" s="285" t="str">
        <f t="shared" si="4"/>
        <v>$B$85</v>
      </c>
      <c r="W140" s="285">
        <f>tblSheetLanguage[[#This Row],[Zeile]]</f>
        <v>85</v>
      </c>
      <c r="X140" s="285">
        <f>tblSheetLanguage[[#This Row],[Spalte]]</f>
        <v>2</v>
      </c>
    </row>
    <row r="141" spans="1:24" s="285" customFormat="1" x14ac:dyDescent="0.3">
      <c r="A141" s="276"/>
      <c r="B141" s="230" t="str" cm="1">
        <f t="array" aca="1" ref="B141" ca="1">HYPERLINK("#"&amp;CELL("Address",INDIRECT("Formular!"&amp;ADDRESS(tblSheetLanguage[[#This Row],[Zeile]],tblSheetLanguage[[#This Row],[Spalte]]))),ADDRESS(tblSheetLanguage[[#This Row],[Zeile]],tblSheetLanguage[[#This Row],[Spalte]]))</f>
        <v>$B$420</v>
      </c>
      <c r="C141" s="285">
        <v>420</v>
      </c>
      <c r="D141" s="285">
        <v>2</v>
      </c>
      <c r="E141" s="287" t="s">
        <v>197</v>
      </c>
      <c r="F141" s="285" t="s">
        <v>197</v>
      </c>
      <c r="G141" s="285" t="s">
        <v>197</v>
      </c>
      <c r="K141" s="285" t="s">
        <v>43130</v>
      </c>
      <c r="M141" s="285" t="s">
        <v>44417</v>
      </c>
      <c r="N141" s="285" t="s">
        <v>44418</v>
      </c>
      <c r="O141" s="285" t="s">
        <v>44419</v>
      </c>
      <c r="P141" s="285" t="s">
        <v>44420</v>
      </c>
      <c r="Q141" s="285" t="s">
        <v>44417</v>
      </c>
      <c r="R141" s="285" t="s">
        <v>44421</v>
      </c>
      <c r="S141" s="285" t="str">
        <f>IF(tblSheetLanguage[[#This Row],[EN]]="",IF(tblSheetLanguage[[#This Row],[EN]]="",tblSheetLanguage[[#This Row],[DE]],tblSheetLanguage[[#This Row],[EN]]),tblSheetLanguage[[#This Row],[EN]])</f>
        <v>EDI Status</v>
      </c>
      <c r="V141" s="285" t="str">
        <f t="shared" si="4"/>
        <v>$B$420</v>
      </c>
      <c r="W141" s="285">
        <f>tblSheetLanguage[[#This Row],[Zeile]]</f>
        <v>420</v>
      </c>
      <c r="X141" s="285">
        <f>tblSheetLanguage[[#This Row],[Spalte]]</f>
        <v>2</v>
      </c>
    </row>
    <row r="142" spans="1:24" s="285" customFormat="1" x14ac:dyDescent="0.3">
      <c r="A142" s="31"/>
      <c r="B142" s="230" t="str" cm="1">
        <f t="array" aca="1" ref="B142" ca="1">HYPERLINK("#"&amp;CELL("Address",INDIRECT("Formular!"&amp;ADDRESS(tblSheetLanguage[[#This Row],[Zeile]],tblSheetLanguage[[#This Row],[Spalte]]))),ADDRESS(tblSheetLanguage[[#This Row],[Zeile]],tblSheetLanguage[[#This Row],[Spalte]]))</f>
        <v>$C$115</v>
      </c>
      <c r="C142">
        <v>115</v>
      </c>
      <c r="D142">
        <v>3</v>
      </c>
      <c r="E142" t="s">
        <v>45817</v>
      </c>
      <c r="F142" t="s">
        <v>45882</v>
      </c>
      <c r="G142"/>
      <c r="H142"/>
      <c r="I142"/>
      <c r="J142"/>
      <c r="K142"/>
      <c r="L142"/>
      <c r="M142" t="s">
        <v>45885</v>
      </c>
      <c r="N142"/>
      <c r="O142"/>
      <c r="P142"/>
      <c r="Q142"/>
      <c r="R142"/>
      <c r="S142" t="str">
        <f>IF(tblSheetLanguage[[#This Row],[EN]]="",IF(tblSheetLanguage[[#This Row],[EN]]="",tblSheetLanguage[[#This Row],[DE]],tblSheetLanguage[[#This Row],[EN]]),tblSheetLanguage[[#This Row],[EN]])</f>
        <v>Eligible to purchase</v>
      </c>
      <c r="V142" s="285" t="str">
        <f t="shared" si="4"/>
        <v>$C$115</v>
      </c>
      <c r="W142" s="285">
        <f>tblSheetLanguage[[#This Row],[Zeile]]</f>
        <v>115</v>
      </c>
      <c r="X142" s="285">
        <f>tblSheetLanguage[[#This Row],[Spalte]]</f>
        <v>3</v>
      </c>
    </row>
    <row r="143" spans="1:24" s="285" customFormat="1" x14ac:dyDescent="0.3">
      <c r="A143" s="31"/>
      <c r="B143" s="230" t="str" cm="1">
        <f t="array" aca="1" ref="B143" ca="1">HYPERLINK("#"&amp;CELL("Address",INDIRECT("Formular!"&amp;ADDRESS(tblSheetLanguage[[#This Row],[Zeile]],tblSheetLanguage[[#This Row],[Spalte]]))),ADDRESS(tblSheetLanguage[[#This Row],[Zeile]],tblSheetLanguage[[#This Row],[Spalte]]))</f>
        <v>$C$117</v>
      </c>
      <c r="C143">
        <v>117</v>
      </c>
      <c r="D143">
        <v>3</v>
      </c>
      <c r="E143" t="s">
        <v>45817</v>
      </c>
      <c r="F143" t="s">
        <v>45882</v>
      </c>
      <c r="G143"/>
      <c r="H143"/>
      <c r="I143"/>
      <c r="J143"/>
      <c r="K143"/>
      <c r="L143"/>
      <c r="M143" t="s">
        <v>45885</v>
      </c>
      <c r="N143"/>
      <c r="O143"/>
      <c r="P143"/>
      <c r="Q143"/>
      <c r="R143"/>
      <c r="S143" t="str">
        <f>IF(tblSheetLanguage[[#This Row],[EN]]="",IF(tblSheetLanguage[[#This Row],[EN]]="",tblSheetLanguage[[#This Row],[DE]],tblSheetLanguage[[#This Row],[EN]]),tblSheetLanguage[[#This Row],[EN]])</f>
        <v>Eligible to purchase</v>
      </c>
      <c r="V143" s="285" t="str">
        <f t="shared" si="4"/>
        <v>$C$117</v>
      </c>
      <c r="W143" s="285">
        <f>tblSheetLanguage[[#This Row],[Zeile]]</f>
        <v>117</v>
      </c>
      <c r="X143" s="285">
        <f>tblSheetLanguage[[#This Row],[Spalte]]</f>
        <v>3</v>
      </c>
    </row>
    <row r="144" spans="1:24" s="285" customFormat="1" x14ac:dyDescent="0.3">
      <c r="A144" s="31"/>
      <c r="B144" s="230" t="str" cm="1">
        <f t="array" aca="1" ref="B144" ca="1">HYPERLINK("#"&amp;CELL("Address",INDIRECT("Formular!"&amp;ADDRESS(tblSheetLanguage[[#This Row],[Zeile]],tblSheetLanguage[[#This Row],[Spalte]]))),ADDRESS(tblSheetLanguage[[#This Row],[Zeile]],tblSheetLanguage[[#This Row],[Spalte]]))</f>
        <v>$C$119</v>
      </c>
      <c r="C144">
        <v>119</v>
      </c>
      <c r="D144">
        <v>3</v>
      </c>
      <c r="E144" t="s">
        <v>45817</v>
      </c>
      <c r="F144" t="s">
        <v>45882</v>
      </c>
      <c r="G144"/>
      <c r="H144"/>
      <c r="I144"/>
      <c r="J144"/>
      <c r="K144"/>
      <c r="L144"/>
      <c r="M144" t="s">
        <v>45885</v>
      </c>
      <c r="N144"/>
      <c r="O144"/>
      <c r="P144"/>
      <c r="Q144"/>
      <c r="R144"/>
      <c r="S144" t="str">
        <f>IF(tblSheetLanguage[[#This Row],[EN]]="",IF(tblSheetLanguage[[#This Row],[EN]]="",tblSheetLanguage[[#This Row],[DE]],tblSheetLanguage[[#This Row],[EN]]),tblSheetLanguage[[#This Row],[EN]])</f>
        <v>Eligible to purchase</v>
      </c>
      <c r="V144" s="285" t="str">
        <f t="shared" si="4"/>
        <v>$C$119</v>
      </c>
      <c r="W144" s="285">
        <f>tblSheetLanguage[[#This Row],[Zeile]]</f>
        <v>119</v>
      </c>
      <c r="X144" s="285">
        <f>tblSheetLanguage[[#This Row],[Spalte]]</f>
        <v>3</v>
      </c>
    </row>
    <row r="145" spans="1:24" s="285" customFormat="1" x14ac:dyDescent="0.3">
      <c r="A145" s="31"/>
      <c r="B145" s="230" t="str" cm="1">
        <f t="array" aca="1" ref="B145" ca="1">HYPERLINK("#"&amp;CELL("Address",INDIRECT("Formular!"&amp;ADDRESS(tblSheetLanguage[[#This Row],[Zeile]],tblSheetLanguage[[#This Row],[Spalte]]))),ADDRESS(tblSheetLanguage[[#This Row],[Zeile]],tblSheetLanguage[[#This Row],[Spalte]]))</f>
        <v>$C$121</v>
      </c>
      <c r="C145">
        <v>121</v>
      </c>
      <c r="D145">
        <v>3</v>
      </c>
      <c r="E145" t="s">
        <v>45817</v>
      </c>
      <c r="F145" t="s">
        <v>45882</v>
      </c>
      <c r="G145"/>
      <c r="H145"/>
      <c r="I145"/>
      <c r="J145"/>
      <c r="K145"/>
      <c r="L145"/>
      <c r="M145" t="s">
        <v>45885</v>
      </c>
      <c r="N145"/>
      <c r="O145"/>
      <c r="P145"/>
      <c r="Q145"/>
      <c r="R145"/>
      <c r="S145" t="str">
        <f>IF(tblSheetLanguage[[#This Row],[EN]]="",IF(tblSheetLanguage[[#This Row],[EN]]="",tblSheetLanguage[[#This Row],[DE]],tblSheetLanguage[[#This Row],[EN]]),tblSheetLanguage[[#This Row],[EN]])</f>
        <v>Eligible to purchase</v>
      </c>
      <c r="V145" s="285" t="str">
        <f t="shared" si="4"/>
        <v>$C$121</v>
      </c>
      <c r="W145" s="285">
        <f>tblSheetLanguage[[#This Row],[Zeile]]</f>
        <v>121</v>
      </c>
      <c r="X145" s="285">
        <f>tblSheetLanguage[[#This Row],[Spalte]]</f>
        <v>3</v>
      </c>
    </row>
    <row r="146" spans="1:24" s="285" customFormat="1" x14ac:dyDescent="0.3">
      <c r="A146" s="31"/>
      <c r="B146" s="230" t="str" cm="1">
        <f t="array" aca="1" ref="B146" ca="1">HYPERLINK("#"&amp;CELL("Address",INDIRECT("Formular!"&amp;ADDRESS(tblSheetLanguage[[#This Row],[Zeile]],tblSheetLanguage[[#This Row],[Spalte]]))),ADDRESS(tblSheetLanguage[[#This Row],[Zeile]],tblSheetLanguage[[#This Row],[Spalte]]))</f>
        <v>$C$123</v>
      </c>
      <c r="C146">
        <v>123</v>
      </c>
      <c r="D146">
        <v>3</v>
      </c>
      <c r="E146" t="s">
        <v>45817</v>
      </c>
      <c r="F146" t="s">
        <v>45882</v>
      </c>
      <c r="G146"/>
      <c r="H146"/>
      <c r="I146"/>
      <c r="J146"/>
      <c r="K146"/>
      <c r="L146"/>
      <c r="M146" t="s">
        <v>45885</v>
      </c>
      <c r="N146"/>
      <c r="O146"/>
      <c r="P146"/>
      <c r="Q146"/>
      <c r="R146"/>
      <c r="S146" t="str">
        <f>IF(tblSheetLanguage[[#This Row],[EN]]="",IF(tblSheetLanguage[[#This Row],[EN]]="",tblSheetLanguage[[#This Row],[DE]],tblSheetLanguage[[#This Row],[EN]]),tblSheetLanguage[[#This Row],[EN]])</f>
        <v>Eligible to purchase</v>
      </c>
      <c r="V146" s="285" t="str">
        <f t="shared" si="4"/>
        <v>$C$123</v>
      </c>
      <c r="W146" s="285">
        <f>tblSheetLanguage[[#This Row],[Zeile]]</f>
        <v>123</v>
      </c>
      <c r="X146" s="285">
        <f>tblSheetLanguage[[#This Row],[Spalte]]</f>
        <v>3</v>
      </c>
    </row>
    <row r="147" spans="1:24" s="285" customFormat="1" x14ac:dyDescent="0.3">
      <c r="A147" s="31"/>
      <c r="B147" s="230" t="str" cm="1">
        <f t="array" aca="1" ref="B147" ca="1">HYPERLINK("#"&amp;CELL("Address",INDIRECT("Formular!"&amp;ADDRESS(tblSheetLanguage[[#This Row],[Zeile]],tblSheetLanguage[[#This Row],[Spalte]]))),ADDRESS(tblSheetLanguage[[#This Row],[Zeile]],tblSheetLanguage[[#This Row],[Spalte]]))</f>
        <v>$C$125</v>
      </c>
      <c r="C147">
        <v>125</v>
      </c>
      <c r="D147">
        <v>3</v>
      </c>
      <c r="E147" t="s">
        <v>45817</v>
      </c>
      <c r="F147" t="s">
        <v>45882</v>
      </c>
      <c r="G147"/>
      <c r="H147"/>
      <c r="I147"/>
      <c r="J147"/>
      <c r="K147"/>
      <c r="L147"/>
      <c r="M147" t="s">
        <v>45885</v>
      </c>
      <c r="N147"/>
      <c r="O147"/>
      <c r="P147"/>
      <c r="Q147"/>
      <c r="R147"/>
      <c r="S147" t="str">
        <f>IF(tblSheetLanguage[[#This Row],[EN]]="",IF(tblSheetLanguage[[#This Row],[EN]]="",tblSheetLanguage[[#This Row],[DE]],tblSheetLanguage[[#This Row],[EN]]),tblSheetLanguage[[#This Row],[EN]])</f>
        <v>Eligible to purchase</v>
      </c>
      <c r="V147" s="285" t="str">
        <f t="shared" si="4"/>
        <v>$C$125</v>
      </c>
      <c r="W147" s="285">
        <f>tblSheetLanguage[[#This Row],[Zeile]]</f>
        <v>125</v>
      </c>
      <c r="X147" s="285">
        <f>tblSheetLanguage[[#This Row],[Spalte]]</f>
        <v>3</v>
      </c>
    </row>
    <row r="148" spans="1:24" s="285" customFormat="1" x14ac:dyDescent="0.3">
      <c r="A148" s="31"/>
      <c r="B148" s="230" t="str" cm="1">
        <f t="array" aca="1" ref="B148" ca="1">HYPERLINK("#"&amp;CELL("Address",INDIRECT("Formular!"&amp;ADDRESS(tblSheetLanguage[[#This Row],[Zeile]],tblSheetLanguage[[#This Row],[Spalte]]))),ADDRESS(tblSheetLanguage[[#This Row],[Zeile]],tblSheetLanguage[[#This Row],[Spalte]]))</f>
        <v>$C$127</v>
      </c>
      <c r="C148">
        <v>127</v>
      </c>
      <c r="D148">
        <v>3</v>
      </c>
      <c r="E148" t="s">
        <v>45817</v>
      </c>
      <c r="F148" t="s">
        <v>45882</v>
      </c>
      <c r="G148"/>
      <c r="H148"/>
      <c r="I148"/>
      <c r="J148"/>
      <c r="K148"/>
      <c r="L148"/>
      <c r="M148" t="s">
        <v>45885</v>
      </c>
      <c r="N148"/>
      <c r="O148"/>
      <c r="P148"/>
      <c r="Q148"/>
      <c r="R148"/>
      <c r="S148" t="str">
        <f>IF(tblSheetLanguage[[#This Row],[EN]]="",IF(tblSheetLanguage[[#This Row],[EN]]="",tblSheetLanguage[[#This Row],[DE]],tblSheetLanguage[[#This Row],[EN]]),tblSheetLanguage[[#This Row],[EN]])</f>
        <v>Eligible to purchase</v>
      </c>
      <c r="V148" s="285" t="str">
        <f t="shared" si="4"/>
        <v>$C$127</v>
      </c>
      <c r="W148" s="285">
        <f>tblSheetLanguage[[#This Row],[Zeile]]</f>
        <v>127</v>
      </c>
      <c r="X148" s="285">
        <f>tblSheetLanguage[[#This Row],[Spalte]]</f>
        <v>3</v>
      </c>
    </row>
    <row r="149" spans="1:24" s="285" customFormat="1" x14ac:dyDescent="0.3">
      <c r="A149" s="31"/>
      <c r="B149" s="230" t="str" cm="1">
        <f t="array" aca="1" ref="B149" ca="1">HYPERLINK("#"&amp;CELL("Address",INDIRECT("Formular!"&amp;ADDRESS(tblSheetLanguage[[#This Row],[Zeile]],tblSheetLanguage[[#This Row],[Spalte]]))),ADDRESS(tblSheetLanguage[[#This Row],[Zeile]],tblSheetLanguage[[#This Row],[Spalte]]))</f>
        <v>$C$129</v>
      </c>
      <c r="C149">
        <v>129</v>
      </c>
      <c r="D149">
        <v>3</v>
      </c>
      <c r="E149" t="s">
        <v>45817</v>
      </c>
      <c r="F149" t="s">
        <v>45882</v>
      </c>
      <c r="G149"/>
      <c r="H149"/>
      <c r="I149"/>
      <c r="J149"/>
      <c r="K149"/>
      <c r="L149"/>
      <c r="M149" t="s">
        <v>45885</v>
      </c>
      <c r="N149"/>
      <c r="O149"/>
      <c r="P149"/>
      <c r="Q149"/>
      <c r="R149"/>
      <c r="S149" t="str">
        <f>IF(tblSheetLanguage[[#This Row],[EN]]="",IF(tblSheetLanguage[[#This Row],[EN]]="",tblSheetLanguage[[#This Row],[DE]],tblSheetLanguage[[#This Row],[EN]]),tblSheetLanguage[[#This Row],[EN]])</f>
        <v>Eligible to purchase</v>
      </c>
      <c r="V149" s="285" t="str">
        <f t="shared" si="4"/>
        <v>$C$129</v>
      </c>
      <c r="W149" s="285">
        <f>tblSheetLanguage[[#This Row],[Zeile]]</f>
        <v>129</v>
      </c>
      <c r="X149" s="285">
        <f>tblSheetLanguage[[#This Row],[Spalte]]</f>
        <v>3</v>
      </c>
    </row>
    <row r="150" spans="1:24" s="285" customFormat="1" x14ac:dyDescent="0.3">
      <c r="A150" s="31"/>
      <c r="B150" s="230" t="str" cm="1">
        <f t="array" aca="1" ref="B150" ca="1">HYPERLINK("#"&amp;CELL("Address",INDIRECT("Formular!"&amp;ADDRESS(tblSheetLanguage[[#This Row],[Zeile]],tblSheetLanguage[[#This Row],[Spalte]]))),ADDRESS(tblSheetLanguage[[#This Row],[Zeile]],tblSheetLanguage[[#This Row],[Spalte]]))</f>
        <v>$C$131</v>
      </c>
      <c r="C150">
        <v>131</v>
      </c>
      <c r="D150">
        <v>3</v>
      </c>
      <c r="E150" t="s">
        <v>45817</v>
      </c>
      <c r="F150" t="s">
        <v>45882</v>
      </c>
      <c r="G150"/>
      <c r="H150"/>
      <c r="I150"/>
      <c r="J150"/>
      <c r="K150"/>
      <c r="L150"/>
      <c r="M150" t="s">
        <v>45885</v>
      </c>
      <c r="N150"/>
      <c r="O150"/>
      <c r="P150"/>
      <c r="Q150"/>
      <c r="R150"/>
      <c r="S150" t="str">
        <f>IF(tblSheetLanguage[[#This Row],[EN]]="",IF(tblSheetLanguage[[#This Row],[EN]]="",tblSheetLanguage[[#This Row],[DE]],tblSheetLanguage[[#This Row],[EN]]),tblSheetLanguage[[#This Row],[EN]])</f>
        <v>Eligible to purchase</v>
      </c>
      <c r="V150" s="285" t="str">
        <f t="shared" si="4"/>
        <v>$C$131</v>
      </c>
      <c r="W150" s="285">
        <f>tblSheetLanguage[[#This Row],[Zeile]]</f>
        <v>131</v>
      </c>
      <c r="X150" s="285">
        <f>tblSheetLanguage[[#This Row],[Spalte]]</f>
        <v>3</v>
      </c>
    </row>
    <row r="151" spans="1:24" s="285" customFormat="1" x14ac:dyDescent="0.3">
      <c r="A151" s="31"/>
      <c r="B151" s="230" t="str" cm="1">
        <f t="array" aca="1" ref="B151" ca="1">HYPERLINK("#"&amp;CELL("Address",INDIRECT("Formular!"&amp;ADDRESS(tblSheetLanguage[[#This Row],[Zeile]],tblSheetLanguage[[#This Row],[Spalte]]))),ADDRESS(tblSheetLanguage[[#This Row],[Zeile]],tblSheetLanguage[[#This Row],[Spalte]]))</f>
        <v>$C$133</v>
      </c>
      <c r="C151">
        <v>133</v>
      </c>
      <c r="D151">
        <v>3</v>
      </c>
      <c r="E151" t="s">
        <v>45817</v>
      </c>
      <c r="F151" t="s">
        <v>45882</v>
      </c>
      <c r="G151"/>
      <c r="H151"/>
      <c r="I151"/>
      <c r="J151"/>
      <c r="K151"/>
      <c r="L151"/>
      <c r="M151" t="s">
        <v>45885</v>
      </c>
      <c r="N151"/>
      <c r="O151"/>
      <c r="P151"/>
      <c r="Q151"/>
      <c r="R151"/>
      <c r="S151" t="str">
        <f>IF(tblSheetLanguage[[#This Row],[EN]]="",IF(tblSheetLanguage[[#This Row],[EN]]="",tblSheetLanguage[[#This Row],[DE]],tblSheetLanguage[[#This Row],[EN]]),tblSheetLanguage[[#This Row],[EN]])</f>
        <v>Eligible to purchase</v>
      </c>
      <c r="V151" s="285" t="str">
        <f t="shared" ref="V151:V153" si="6">"$" &amp; CHAR(X151+64) &amp; "$" &amp; W151</f>
        <v>$C$133</v>
      </c>
      <c r="W151" s="285">
        <f>tblSheetLanguage[[#This Row],[Zeile]]</f>
        <v>133</v>
      </c>
      <c r="X151" s="285">
        <f>tblSheetLanguage[[#This Row],[Spalte]]</f>
        <v>3</v>
      </c>
    </row>
    <row r="152" spans="1:24" s="285" customFormat="1" x14ac:dyDescent="0.3">
      <c r="A152" s="31"/>
      <c r="B152" s="230" t="str" cm="1">
        <f t="array" aca="1" ref="B152" ca="1">HYPERLINK("#"&amp;CELL("Address",INDIRECT("Formular!"&amp;ADDRESS(tblSheetLanguage[[#This Row],[Zeile]],tblSheetLanguage[[#This Row],[Spalte]]))),ADDRESS(tblSheetLanguage[[#This Row],[Zeile]],tblSheetLanguage[[#This Row],[Spalte]]))</f>
        <v>$C$135</v>
      </c>
      <c r="C152">
        <v>135</v>
      </c>
      <c r="D152">
        <v>3</v>
      </c>
      <c r="E152" t="s">
        <v>45817</v>
      </c>
      <c r="F152" t="s">
        <v>45882</v>
      </c>
      <c r="G152"/>
      <c r="H152"/>
      <c r="I152"/>
      <c r="J152"/>
      <c r="K152"/>
      <c r="L152"/>
      <c r="M152" t="s">
        <v>45885</v>
      </c>
      <c r="N152"/>
      <c r="O152"/>
      <c r="P152"/>
      <c r="Q152"/>
      <c r="R152"/>
      <c r="S152" t="str">
        <f>IF(tblSheetLanguage[[#This Row],[EN]]="",IF(tblSheetLanguage[[#This Row],[EN]]="",tblSheetLanguage[[#This Row],[DE]],tblSheetLanguage[[#This Row],[EN]]),tblSheetLanguage[[#This Row],[EN]])</f>
        <v>Eligible to purchase</v>
      </c>
      <c r="V152" s="285" t="str">
        <f t="shared" si="6"/>
        <v>$C$135</v>
      </c>
      <c r="W152" s="285">
        <f>tblSheetLanguage[[#This Row],[Zeile]]</f>
        <v>135</v>
      </c>
      <c r="X152" s="285">
        <f>tblSheetLanguage[[#This Row],[Spalte]]</f>
        <v>3</v>
      </c>
    </row>
    <row r="153" spans="1:24" s="285" customFormat="1" x14ac:dyDescent="0.3">
      <c r="A153" s="31"/>
      <c r="B153" s="230" t="str" cm="1">
        <f t="array" aca="1" ref="B153" ca="1">HYPERLINK("#"&amp;CELL("Address",INDIRECT("Formular!"&amp;ADDRESS(tblSheetLanguage[[#This Row],[Zeile]],tblSheetLanguage[[#This Row],[Spalte]]))),ADDRESS(tblSheetLanguage[[#This Row],[Zeile]],tblSheetLanguage[[#This Row],[Spalte]]))</f>
        <v>$C$137</v>
      </c>
      <c r="C153">
        <v>137</v>
      </c>
      <c r="D153">
        <v>3</v>
      </c>
      <c r="E153" t="s">
        <v>45817</v>
      </c>
      <c r="F153" t="s">
        <v>45882</v>
      </c>
      <c r="G153"/>
      <c r="H153"/>
      <c r="I153"/>
      <c r="J153"/>
      <c r="K153"/>
      <c r="L153"/>
      <c r="M153" t="s">
        <v>45885</v>
      </c>
      <c r="N153"/>
      <c r="O153"/>
      <c r="P153"/>
      <c r="Q153"/>
      <c r="R153"/>
      <c r="S153" t="str">
        <f>IF(tblSheetLanguage[[#This Row],[EN]]="",IF(tblSheetLanguage[[#This Row],[EN]]="",tblSheetLanguage[[#This Row],[DE]],tblSheetLanguage[[#This Row],[EN]]),tblSheetLanguage[[#This Row],[EN]])</f>
        <v>Eligible to purchase</v>
      </c>
      <c r="V153" s="285" t="str">
        <f t="shared" si="6"/>
        <v>$C$137</v>
      </c>
      <c r="W153" s="285">
        <f>tblSheetLanguage[[#This Row],[Zeile]]</f>
        <v>137</v>
      </c>
      <c r="X153" s="285">
        <f>tblSheetLanguage[[#This Row],[Spalte]]</f>
        <v>3</v>
      </c>
    </row>
    <row r="154" spans="1:24" s="285" customFormat="1" x14ac:dyDescent="0.3">
      <c r="A154" s="31"/>
      <c r="B154" s="230" t="str" cm="1">
        <f t="array" aca="1" ref="B154" ca="1">HYPERLINK("#"&amp;CELL("Address",INDIRECT("Formular!"&amp;ADDRESS(tblSheetLanguage[[#This Row],[Zeile]],tblSheetLanguage[[#This Row],[Spalte]]))),ADDRESS(tblSheetLanguage[[#This Row],[Zeile]],tblSheetLanguage[[#This Row],[Spalte]]))</f>
        <v>$C$139</v>
      </c>
      <c r="C154">
        <v>139</v>
      </c>
      <c r="D154">
        <v>3</v>
      </c>
      <c r="E154" t="s">
        <v>45817</v>
      </c>
      <c r="F154" t="s">
        <v>45882</v>
      </c>
      <c r="G154"/>
      <c r="H154"/>
      <c r="I154"/>
      <c r="J154"/>
      <c r="K154"/>
      <c r="L154"/>
      <c r="M154" t="s">
        <v>45885</v>
      </c>
      <c r="N154"/>
      <c r="O154"/>
      <c r="P154"/>
      <c r="Q154"/>
      <c r="R154"/>
      <c r="S154" t="str">
        <f>IF(tblSheetLanguage[[#This Row],[EN]]="",IF(tblSheetLanguage[[#This Row],[EN]]="",tblSheetLanguage[[#This Row],[DE]],tblSheetLanguage[[#This Row],[EN]]),tblSheetLanguage[[#This Row],[EN]])</f>
        <v>Eligible to purchase</v>
      </c>
      <c r="V154" s="285" t="str">
        <f t="shared" si="4"/>
        <v>$C$139</v>
      </c>
      <c r="W154" s="285">
        <f>tblSheetLanguage[[#This Row],[Zeile]]</f>
        <v>139</v>
      </c>
      <c r="X154" s="285">
        <f>tblSheetLanguage[[#This Row],[Spalte]]</f>
        <v>3</v>
      </c>
    </row>
    <row r="155" spans="1:24" s="285" customFormat="1" x14ac:dyDescent="0.3">
      <c r="A155" s="31"/>
      <c r="B155" s="230" t="str" cm="1">
        <f t="array" aca="1" ref="B155" ca="1">HYPERLINK("#"&amp;CELL("Address",INDIRECT("Formular!"&amp;ADDRESS(tblSheetLanguage[[#This Row],[Zeile]],tblSheetLanguage[[#This Row],[Spalte]]))),ADDRESS(tblSheetLanguage[[#This Row],[Zeile]],tblSheetLanguage[[#This Row],[Spalte]]))</f>
        <v>$C$141</v>
      </c>
      <c r="C155">
        <v>141</v>
      </c>
      <c r="D155">
        <v>3</v>
      </c>
      <c r="E155" t="s">
        <v>45817</v>
      </c>
      <c r="F155" t="s">
        <v>45882</v>
      </c>
      <c r="G155"/>
      <c r="H155"/>
      <c r="I155"/>
      <c r="J155"/>
      <c r="K155"/>
      <c r="L155"/>
      <c r="M155" t="s">
        <v>45885</v>
      </c>
      <c r="N155"/>
      <c r="O155"/>
      <c r="P155"/>
      <c r="Q155"/>
      <c r="R155"/>
      <c r="S155" t="str">
        <f>IF(tblSheetLanguage[[#This Row],[EN]]="",IF(tblSheetLanguage[[#This Row],[EN]]="",tblSheetLanguage[[#This Row],[DE]],tblSheetLanguage[[#This Row],[EN]]),tblSheetLanguage[[#This Row],[EN]])</f>
        <v>Eligible to purchase</v>
      </c>
      <c r="V155" s="285" t="str">
        <f t="shared" si="4"/>
        <v>$C$141</v>
      </c>
      <c r="W155" s="285">
        <f>tblSheetLanguage[[#This Row],[Zeile]]</f>
        <v>141</v>
      </c>
      <c r="X155" s="285">
        <f>tblSheetLanguage[[#This Row],[Spalte]]</f>
        <v>3</v>
      </c>
    </row>
    <row r="156" spans="1:24" s="285" customFormat="1" x14ac:dyDescent="0.3">
      <c r="A156" s="31"/>
      <c r="B156" s="230" t="str" cm="1">
        <f t="array" aca="1" ref="B156" ca="1">HYPERLINK("#"&amp;CELL("Address",INDIRECT("Formular!"&amp;ADDRESS(tblSheetLanguage[[#This Row],[Zeile]],tblSheetLanguage[[#This Row],[Spalte]]))),ADDRESS(tblSheetLanguage[[#This Row],[Zeile]],tblSheetLanguage[[#This Row],[Spalte]]))</f>
        <v>$C$143</v>
      </c>
      <c r="C156">
        <v>143</v>
      </c>
      <c r="D156">
        <v>3</v>
      </c>
      <c r="E156" t="s">
        <v>45817</v>
      </c>
      <c r="F156" t="s">
        <v>45882</v>
      </c>
      <c r="G156"/>
      <c r="H156"/>
      <c r="I156"/>
      <c r="J156"/>
      <c r="K156"/>
      <c r="L156"/>
      <c r="M156" t="s">
        <v>45885</v>
      </c>
      <c r="N156"/>
      <c r="O156"/>
      <c r="P156"/>
      <c r="Q156"/>
      <c r="R156"/>
      <c r="S156" t="str">
        <f>IF(tblSheetLanguage[[#This Row],[EN]]="",IF(tblSheetLanguage[[#This Row],[EN]]="",tblSheetLanguage[[#This Row],[DE]],tblSheetLanguage[[#This Row],[EN]]),tblSheetLanguage[[#This Row],[EN]])</f>
        <v>Eligible to purchase</v>
      </c>
      <c r="V156" s="285" t="str">
        <f t="shared" si="4"/>
        <v>$C$143</v>
      </c>
      <c r="W156" s="285">
        <f>tblSheetLanguage[[#This Row],[Zeile]]</f>
        <v>143</v>
      </c>
      <c r="X156" s="285">
        <f>tblSheetLanguage[[#This Row],[Spalte]]</f>
        <v>3</v>
      </c>
    </row>
    <row r="157" spans="1:24" s="285" customFormat="1" x14ac:dyDescent="0.3">
      <c r="A157" s="31"/>
      <c r="B157" s="230" t="str" cm="1">
        <f t="array" aca="1" ref="B157" ca="1">HYPERLINK("#"&amp;CELL("Address",INDIRECT("Formular!"&amp;ADDRESS(tblSheetLanguage[[#This Row],[Zeile]],tblSheetLanguage[[#This Row],[Spalte]]))),ADDRESS(tblSheetLanguage[[#This Row],[Zeile]],tblSheetLanguage[[#This Row],[Spalte]]))</f>
        <v>$B$75</v>
      </c>
      <c r="C157">
        <v>75</v>
      </c>
      <c r="D157">
        <v>2</v>
      </c>
      <c r="E157" t="s">
        <v>42203</v>
      </c>
      <c r="F157" s="98" t="s">
        <v>42466</v>
      </c>
      <c r="G157" t="s">
        <v>42467</v>
      </c>
      <c r="H157" t="s">
        <v>42468</v>
      </c>
      <c r="I157" s="98" t="s">
        <v>42469</v>
      </c>
      <c r="J157" t="s">
        <v>42470</v>
      </c>
      <c r="K157" t="s">
        <v>42471</v>
      </c>
      <c r="L157" t="s">
        <v>42472</v>
      </c>
      <c r="M157" t="s">
        <v>43799</v>
      </c>
      <c r="N157" t="s">
        <v>43800</v>
      </c>
      <c r="O157" t="s">
        <v>43801</v>
      </c>
      <c r="P157" t="s">
        <v>43802</v>
      </c>
      <c r="Q157" t="s">
        <v>43803</v>
      </c>
      <c r="R157" t="s">
        <v>43804</v>
      </c>
      <c r="S157" t="str">
        <f>IF(tblSheetLanguage[[#This Row],[EN]]="",IF(tblSheetLanguage[[#This Row],[EN]]="",tblSheetLanguage[[#This Row],[DE]],tblSheetLanguage[[#This Row],[EN]]),tblSheetLanguage[[#This Row],[EN]])</f>
        <v>E-Mail for additinoal purposes</v>
      </c>
      <c r="V157" s="285" t="str">
        <f t="shared" si="4"/>
        <v>$B$75</v>
      </c>
      <c r="W157" s="285">
        <f>tblSheetLanguage[[#This Row],[Zeile]]</f>
        <v>75</v>
      </c>
      <c r="X157" s="285">
        <f>tblSheetLanguage[[#This Row],[Spalte]]</f>
        <v>2</v>
      </c>
    </row>
    <row r="158" spans="1:24" s="285" customFormat="1" x14ac:dyDescent="0.3">
      <c r="A158" s="31"/>
      <c r="B158" s="230" t="str" cm="1">
        <f t="array" aca="1" ref="B158" ca="1">HYPERLINK("#"&amp;CELL("Address",INDIRECT("Formular!"&amp;ADDRESS(tblSheetLanguage[[#This Row],[Zeile]],tblSheetLanguage[[#This Row],[Spalte]]))),ADDRESS(tblSheetLanguage[[#This Row],[Zeile]],tblSheetLanguage[[#This Row],[Spalte]]))</f>
        <v>$B$63</v>
      </c>
      <c r="C158">
        <v>63</v>
      </c>
      <c r="D158">
        <v>2</v>
      </c>
      <c r="E158" t="s">
        <v>42202</v>
      </c>
      <c r="F158" t="s">
        <v>42454</v>
      </c>
      <c r="G158" t="s">
        <v>42455</v>
      </c>
      <c r="H158" t="s">
        <v>42456</v>
      </c>
      <c r="I158" t="s">
        <v>42457</v>
      </c>
      <c r="J158" t="s">
        <v>42458</v>
      </c>
      <c r="K158" t="s">
        <v>42459</v>
      </c>
      <c r="L158" t="s">
        <v>42460</v>
      </c>
      <c r="M158" t="s">
        <v>43787</v>
      </c>
      <c r="N158" t="s">
        <v>43788</v>
      </c>
      <c r="O158" t="s">
        <v>43789</v>
      </c>
      <c r="P158" t="s">
        <v>43790</v>
      </c>
      <c r="Q158" t="s">
        <v>43791</v>
      </c>
      <c r="R158" t="s">
        <v>43792</v>
      </c>
      <c r="S158" t="str">
        <f>IF(tblSheetLanguage[[#This Row],[EN]]="",IF(tblSheetLanguage[[#This Row],[EN]]="",tblSheetLanguage[[#This Row],[DE]],tblSheetLanguage[[#This Row],[EN]]),tblSheetLanguage[[#This Row],[EN]])</f>
        <v>Email for Payment Avisio / Confirmation of Arrival</v>
      </c>
      <c r="V158" s="285" t="str">
        <f t="shared" si="4"/>
        <v>$B$63</v>
      </c>
      <c r="W158" s="285">
        <f>tblSheetLanguage[[#This Row],[Zeile]]</f>
        <v>63</v>
      </c>
      <c r="X158" s="285">
        <f>tblSheetLanguage[[#This Row],[Spalte]]</f>
        <v>2</v>
      </c>
    </row>
    <row r="159" spans="1:24" s="285" customFormat="1" x14ac:dyDescent="0.3">
      <c r="A159" s="31"/>
      <c r="B159" s="230" t="str" cm="1">
        <f t="array" aca="1" ref="B159" ca="1">HYPERLINK("#"&amp;CELL("Address",INDIRECT("Formular!"&amp;ADDRESS(tblSheetLanguage[[#This Row],[Zeile]],tblSheetLanguage[[#This Row],[Spalte]]))),ADDRESS(tblSheetLanguage[[#This Row],[Zeile]],tblSheetLanguage[[#This Row],[Spalte]]))</f>
        <v>$B$51</v>
      </c>
      <c r="C159">
        <v>51</v>
      </c>
      <c r="D159">
        <v>2</v>
      </c>
      <c r="E159" t="s">
        <v>42201</v>
      </c>
      <c r="F159" t="s">
        <v>42440</v>
      </c>
      <c r="G159" t="s">
        <v>42441</v>
      </c>
      <c r="H159" t="s">
        <v>42442</v>
      </c>
      <c r="I159" t="s">
        <v>42443</v>
      </c>
      <c r="J159" t="s">
        <v>42444</v>
      </c>
      <c r="K159" t="s">
        <v>42445</v>
      </c>
      <c r="L159" t="s">
        <v>42446</v>
      </c>
      <c r="M159" t="s">
        <v>43775</v>
      </c>
      <c r="N159" t="s">
        <v>43776</v>
      </c>
      <c r="O159" t="s">
        <v>43777</v>
      </c>
      <c r="P159" t="s">
        <v>43778</v>
      </c>
      <c r="Q159" t="s">
        <v>43779</v>
      </c>
      <c r="R159" t="s">
        <v>43780</v>
      </c>
      <c r="S159" t="str">
        <f>IF(tblSheetLanguage[[#This Row],[EN]]="",IF(tblSheetLanguage[[#This Row],[EN]]="",tblSheetLanguage[[#This Row],[DE]],tblSheetLanguage[[#This Row],[EN]]),tblSheetLanguage[[#This Row],[EN]])</f>
        <v>Email for Purchase Orders:</v>
      </c>
      <c r="V159" s="285" t="str">
        <f t="shared" si="4"/>
        <v>$B$51</v>
      </c>
      <c r="W159" s="285">
        <f>tblSheetLanguage[[#This Row],[Zeile]]</f>
        <v>51</v>
      </c>
      <c r="X159" s="285">
        <f>tblSheetLanguage[[#This Row],[Spalte]]</f>
        <v>2</v>
      </c>
    </row>
    <row r="160" spans="1:24" s="285" customFormat="1" x14ac:dyDescent="0.3">
      <c r="A160" s="276"/>
      <c r="B160" s="230" t="str" cm="1">
        <f t="array" aca="1" ref="B160" ca="1">HYPERLINK("#"&amp;CELL("Address",INDIRECT("Formular!"&amp;ADDRESS(tblSheetLanguage[[#This Row],[Zeile]],tblSheetLanguage[[#This Row],[Spalte]]))),ADDRESS(tblSheetLanguage[[#This Row],[Zeile]],tblSheetLanguage[[#This Row],[Spalte]]))</f>
        <v>$L$420</v>
      </c>
      <c r="C160" s="285">
        <v>420</v>
      </c>
      <c r="D160" s="285">
        <v>12</v>
      </c>
      <c r="E160" s="285" t="s">
        <v>42280</v>
      </c>
      <c r="F160" s="285" t="s">
        <v>43131</v>
      </c>
      <c r="G160" s="285" t="s">
        <v>43132</v>
      </c>
      <c r="H160" s="285" t="s">
        <v>43133</v>
      </c>
      <c r="I160" s="285" t="s">
        <v>43134</v>
      </c>
      <c r="J160" s="285" t="s">
        <v>43135</v>
      </c>
      <c r="K160" s="285" t="s">
        <v>43136</v>
      </c>
      <c r="L160" s="285" t="s">
        <v>43137</v>
      </c>
      <c r="M160" s="285" t="s">
        <v>44422</v>
      </c>
      <c r="N160" s="285" t="s">
        <v>44423</v>
      </c>
      <c r="O160" s="285" t="s">
        <v>44424</v>
      </c>
      <c r="P160" s="285" t="s">
        <v>44425</v>
      </c>
      <c r="Q160" s="285" t="s">
        <v>44426</v>
      </c>
      <c r="R160" s="285" t="s">
        <v>44427</v>
      </c>
      <c r="S160" s="285" t="str">
        <f>IF(tblSheetLanguage[[#This Row],[EN]]="",IF(tblSheetLanguage[[#This Row],[EN]]="",tblSheetLanguage[[#This Row],[DE]],tblSheetLanguage[[#This Row],[EN]]),tblSheetLanguage[[#This Row],[EN]])</f>
        <v>E-Mail Invoice allowed:</v>
      </c>
      <c r="V160" s="285" t="str">
        <f t="shared" si="4"/>
        <v>$L$420</v>
      </c>
      <c r="W160" s="285">
        <f>tblSheetLanguage[[#This Row],[Zeile]]</f>
        <v>420</v>
      </c>
      <c r="X160" s="285">
        <f>tblSheetLanguage[[#This Row],[Spalte]]</f>
        <v>12</v>
      </c>
    </row>
    <row r="161" spans="1:24" s="285" customFormat="1" x14ac:dyDescent="0.3">
      <c r="A161" s="31"/>
      <c r="B161" s="230" t="str" cm="1">
        <f t="array" aca="1" ref="B161" ca="1">HYPERLINK("#"&amp;CELL("Address",INDIRECT("Formular!"&amp;ADDRESS(tblSheetLanguage[[#This Row],[Zeile]],tblSheetLanguage[[#This Row],[Spalte]]))),ADDRESS(tblSheetLanguage[[#This Row],[Zeile]],tblSheetLanguage[[#This Row],[Spalte]]))</f>
        <v>$B$29</v>
      </c>
      <c r="C161">
        <v>29</v>
      </c>
      <c r="D161">
        <v>2</v>
      </c>
      <c r="E161" t="s">
        <v>41603</v>
      </c>
      <c r="F161" t="s">
        <v>41603</v>
      </c>
      <c r="G161" t="s">
        <v>41603</v>
      </c>
      <c r="H161" t="s">
        <v>42406</v>
      </c>
      <c r="I161" t="s">
        <v>42407</v>
      </c>
      <c r="J161" t="s">
        <v>41571</v>
      </c>
      <c r="K161" t="s">
        <v>42408</v>
      </c>
      <c r="L161" t="s">
        <v>41603</v>
      </c>
      <c r="M161" t="s">
        <v>43751</v>
      </c>
      <c r="N161" t="s">
        <v>42406</v>
      </c>
      <c r="O161" t="s">
        <v>42406</v>
      </c>
      <c r="P161" t="s">
        <v>43752</v>
      </c>
      <c r="Q161" t="s">
        <v>42406</v>
      </c>
      <c r="R161" t="s">
        <v>41571</v>
      </c>
      <c r="S161" t="str">
        <f>IF(tblSheetLanguage[[#This Row],[EN]]="",IF(tblSheetLanguage[[#This Row],[EN]]="",tblSheetLanguage[[#This Row],[DE]],tblSheetLanguage[[#This Row],[EN]]),tblSheetLanguage[[#This Row],[EN]])</f>
        <v>E-Mail:</v>
      </c>
      <c r="V161" s="285" t="str">
        <f t="shared" si="4"/>
        <v>$B$29</v>
      </c>
      <c r="W161" s="285">
        <f>tblSheetLanguage[[#This Row],[Zeile]]</f>
        <v>29</v>
      </c>
      <c r="X161" s="285">
        <f>tblSheetLanguage[[#This Row],[Spalte]]</f>
        <v>2</v>
      </c>
    </row>
    <row r="162" spans="1:24" s="285" customFormat="1" x14ac:dyDescent="0.3">
      <c r="A162" s="31"/>
      <c r="B162" s="230" t="str" cm="1">
        <f t="array" aca="1" ref="B162" ca="1">HYPERLINK("#"&amp;CELL("Address",INDIRECT("Formular!"&amp;ADDRESS(tblSheetLanguage[[#This Row],[Zeile]],tblSheetLanguage[[#This Row],[Spalte]]))),ADDRESS(tblSheetLanguage[[#This Row],[Zeile]],tblSheetLanguage[[#This Row],[Spalte]]))</f>
        <v>$B$35</v>
      </c>
      <c r="C162">
        <v>35</v>
      </c>
      <c r="D162">
        <v>2</v>
      </c>
      <c r="E162" t="s">
        <v>42198</v>
      </c>
      <c r="F162" t="s">
        <v>41603</v>
      </c>
      <c r="G162" t="s">
        <v>41603</v>
      </c>
      <c r="H162" t="s">
        <v>42406</v>
      </c>
      <c r="I162" t="s">
        <v>42431</v>
      </c>
      <c r="J162" t="s">
        <v>42432</v>
      </c>
      <c r="K162" t="s">
        <v>42408</v>
      </c>
      <c r="L162" t="s">
        <v>41603</v>
      </c>
      <c r="M162" t="s">
        <v>43764</v>
      </c>
      <c r="N162" t="s">
        <v>43765</v>
      </c>
      <c r="O162" t="s">
        <v>43766</v>
      </c>
      <c r="P162" t="s">
        <v>43752</v>
      </c>
      <c r="Q162" t="s">
        <v>43767</v>
      </c>
      <c r="R162" t="s">
        <v>43768</v>
      </c>
      <c r="S162" t="str">
        <f>IF(tblSheetLanguage[[#This Row],[EN]]="",IF(tblSheetLanguage[[#This Row],[EN]]="",tblSheetLanguage[[#This Row],[DE]],tblSheetLanguage[[#This Row],[EN]]),tblSheetLanguage[[#This Row],[EN]])</f>
        <v>E-Mail:</v>
      </c>
      <c r="V162" s="285" t="str">
        <f t="shared" si="4"/>
        <v>$B$35</v>
      </c>
      <c r="W162" s="285">
        <f>tblSheetLanguage[[#This Row],[Zeile]]</f>
        <v>35</v>
      </c>
      <c r="X162" s="285">
        <f>tblSheetLanguage[[#This Row],[Spalte]]</f>
        <v>2</v>
      </c>
    </row>
    <row r="163" spans="1:24" s="285" customFormat="1" x14ac:dyDescent="0.3">
      <c r="A163" s="276"/>
      <c r="B163" s="230" t="str" cm="1">
        <f t="array" aca="1" ref="B163" ca="1">HYPERLINK("#"&amp;CELL("Address",INDIRECT("Formular!"&amp;ADDRESS(tblSheetLanguage[[#This Row],[Zeile]],tblSheetLanguage[[#This Row],[Spalte]]))),ADDRESS(tblSheetLanguage[[#This Row],[Zeile]],tblSheetLanguage[[#This Row],[Spalte]]))</f>
        <v>$I$155</v>
      </c>
      <c r="C163" s="285">
        <v>155</v>
      </c>
      <c r="D163" s="285">
        <v>9</v>
      </c>
      <c r="E163" s="285" t="s">
        <v>41603</v>
      </c>
      <c r="F163" s="285" t="s">
        <v>41603</v>
      </c>
      <c r="G163" s="285" t="s">
        <v>41603</v>
      </c>
      <c r="H163" s="285" t="s">
        <v>42406</v>
      </c>
      <c r="I163" s="285" t="s">
        <v>41603</v>
      </c>
      <c r="J163" s="285" t="s">
        <v>41571</v>
      </c>
      <c r="K163" s="285" t="s">
        <v>42408</v>
      </c>
      <c r="L163" s="285" t="s">
        <v>41603</v>
      </c>
      <c r="M163" s="285" t="s">
        <v>43751</v>
      </c>
      <c r="N163" s="285" t="s">
        <v>42406</v>
      </c>
      <c r="O163" s="285" t="s">
        <v>42406</v>
      </c>
      <c r="P163" s="285" t="s">
        <v>43752</v>
      </c>
      <c r="Q163" s="285" t="s">
        <v>42406</v>
      </c>
      <c r="R163" s="285" t="s">
        <v>41571</v>
      </c>
      <c r="S163" s="285" t="str">
        <f>IF(tblSheetLanguage[[#This Row],[EN]]="",IF(tblSheetLanguage[[#This Row],[EN]]="",tblSheetLanguage[[#This Row],[DE]],tblSheetLanguage[[#This Row],[EN]]),tblSheetLanguage[[#This Row],[EN]])</f>
        <v>E-Mail:</v>
      </c>
      <c r="V163" s="285" t="str">
        <f t="shared" si="4"/>
        <v>$I$155</v>
      </c>
      <c r="W163" s="285">
        <f>tblSheetLanguage[[#This Row],[Zeile]]</f>
        <v>155</v>
      </c>
      <c r="X163" s="285">
        <f>tblSheetLanguage[[#This Row],[Spalte]]</f>
        <v>9</v>
      </c>
    </row>
    <row r="164" spans="1:24" s="285" customFormat="1" x14ac:dyDescent="0.3">
      <c r="A164" s="276"/>
      <c r="B164" s="230" t="str" cm="1">
        <f t="array" aca="1" ref="B164" ca="1">HYPERLINK("#"&amp;CELL("Address",INDIRECT("Formular!"&amp;ADDRESS(tblSheetLanguage[[#This Row],[Zeile]],tblSheetLanguage[[#This Row],[Spalte]]))),ADDRESS(tblSheetLanguage[[#This Row],[Zeile]],tblSheetLanguage[[#This Row],[Spalte]]))</f>
        <v>$O$157</v>
      </c>
      <c r="C164" s="285">
        <v>157</v>
      </c>
      <c r="D164" s="285">
        <v>15</v>
      </c>
      <c r="E164" s="285" t="s">
        <v>41603</v>
      </c>
      <c r="F164" s="285" t="s">
        <v>41603</v>
      </c>
      <c r="G164" s="285" t="s">
        <v>41603</v>
      </c>
      <c r="H164" s="285" t="s">
        <v>42406</v>
      </c>
      <c r="I164" s="285" t="s">
        <v>41582</v>
      </c>
      <c r="J164" s="285" t="s">
        <v>41571</v>
      </c>
      <c r="K164" s="285" t="s">
        <v>42408</v>
      </c>
      <c r="L164" s="285" t="s">
        <v>41603</v>
      </c>
      <c r="M164" s="285" t="s">
        <v>43751</v>
      </c>
      <c r="N164" s="285" t="s">
        <v>42406</v>
      </c>
      <c r="O164" s="285" t="s">
        <v>42406</v>
      </c>
      <c r="P164" s="285" t="s">
        <v>43752</v>
      </c>
      <c r="Q164" s="285" t="s">
        <v>42406</v>
      </c>
      <c r="R164" s="285" t="s">
        <v>41571</v>
      </c>
      <c r="S164" s="285" t="str">
        <f>IF(tblSheetLanguage[[#This Row],[EN]]="",IF(tblSheetLanguage[[#This Row],[EN]]="",tblSheetLanguage[[#This Row],[DE]],tblSheetLanguage[[#This Row],[EN]]),tblSheetLanguage[[#This Row],[EN]])</f>
        <v>E-Mail:</v>
      </c>
      <c r="V164" s="285" t="str">
        <f t="shared" si="4"/>
        <v>$O$157</v>
      </c>
      <c r="W164" s="285">
        <f>tblSheetLanguage[[#This Row],[Zeile]]</f>
        <v>157</v>
      </c>
      <c r="X164" s="285">
        <f>tblSheetLanguage[[#This Row],[Spalte]]</f>
        <v>15</v>
      </c>
    </row>
    <row r="165" spans="1:24" s="285" customFormat="1" x14ac:dyDescent="0.3">
      <c r="A165" s="276"/>
      <c r="B165" s="230" t="str" cm="1">
        <f t="array" aca="1" ref="B165" ca="1">HYPERLINK("#"&amp;CELL("Address",INDIRECT("Formular!"&amp;ADDRESS(tblSheetLanguage[[#This Row],[Zeile]],tblSheetLanguage[[#This Row],[Spalte]]))),ADDRESS(tblSheetLanguage[[#This Row],[Zeile]],tblSheetLanguage[[#This Row],[Spalte]]))</f>
        <v>$I$164</v>
      </c>
      <c r="C165" s="285">
        <v>164</v>
      </c>
      <c r="D165" s="285">
        <v>9</v>
      </c>
      <c r="E165" s="285" t="s">
        <v>41603</v>
      </c>
      <c r="F165" s="285" t="s">
        <v>41603</v>
      </c>
      <c r="G165" s="285" t="s">
        <v>41603</v>
      </c>
      <c r="H165" s="285" t="s">
        <v>42406</v>
      </c>
      <c r="I165" s="285" t="s">
        <v>41603</v>
      </c>
      <c r="J165" s="285" t="s">
        <v>41571</v>
      </c>
      <c r="K165" s="285" t="s">
        <v>42408</v>
      </c>
      <c r="L165" s="285" t="s">
        <v>41603</v>
      </c>
      <c r="M165" s="285" t="s">
        <v>43751</v>
      </c>
      <c r="N165" s="285" t="s">
        <v>42406</v>
      </c>
      <c r="O165" s="285" t="s">
        <v>42406</v>
      </c>
      <c r="P165" s="285" t="s">
        <v>43752</v>
      </c>
      <c r="Q165" s="285" t="s">
        <v>42406</v>
      </c>
      <c r="R165" s="285" t="s">
        <v>41571</v>
      </c>
      <c r="S165" s="285" t="str">
        <f>IF(tblSheetLanguage[[#This Row],[EN]]="",IF(tblSheetLanguage[[#This Row],[EN]]="",tblSheetLanguage[[#This Row],[DE]],tblSheetLanguage[[#This Row],[EN]]),tblSheetLanguage[[#This Row],[EN]])</f>
        <v>E-Mail:</v>
      </c>
      <c r="V165" s="285" t="str">
        <f t="shared" si="4"/>
        <v>$I$164</v>
      </c>
      <c r="W165" s="285">
        <f>tblSheetLanguage[[#This Row],[Zeile]]</f>
        <v>164</v>
      </c>
      <c r="X165" s="285">
        <f>tblSheetLanguage[[#This Row],[Spalte]]</f>
        <v>9</v>
      </c>
    </row>
    <row r="166" spans="1:24" s="285" customFormat="1" x14ac:dyDescent="0.3">
      <c r="A166" s="276"/>
      <c r="B166" s="230" t="str" cm="1">
        <f t="array" aca="1" ref="B166" ca="1">HYPERLINK("#"&amp;CELL("Address",INDIRECT("Formular!"&amp;ADDRESS(tblSheetLanguage[[#This Row],[Zeile]],tblSheetLanguage[[#This Row],[Spalte]]))),ADDRESS(tblSheetLanguage[[#This Row],[Zeile]],tblSheetLanguage[[#This Row],[Spalte]]))</f>
        <v>$I$172</v>
      </c>
      <c r="C166" s="285">
        <v>172</v>
      </c>
      <c r="D166" s="285">
        <v>9</v>
      </c>
      <c r="E166" s="285" t="s">
        <v>41603</v>
      </c>
      <c r="F166" s="285" t="s">
        <v>41603</v>
      </c>
      <c r="G166" s="285" t="s">
        <v>41603</v>
      </c>
      <c r="H166" s="285" t="s">
        <v>42406</v>
      </c>
      <c r="I166" s="285" t="s">
        <v>41603</v>
      </c>
      <c r="J166" s="285" t="s">
        <v>41571</v>
      </c>
      <c r="K166" s="285" t="s">
        <v>42408</v>
      </c>
      <c r="L166" s="285" t="s">
        <v>41603</v>
      </c>
      <c r="M166" s="285" t="s">
        <v>43751</v>
      </c>
      <c r="N166" s="285" t="s">
        <v>42406</v>
      </c>
      <c r="O166" s="285" t="s">
        <v>42406</v>
      </c>
      <c r="P166" s="285" t="s">
        <v>43752</v>
      </c>
      <c r="Q166" s="285" t="s">
        <v>42406</v>
      </c>
      <c r="R166" s="285" t="s">
        <v>41571</v>
      </c>
      <c r="S166" s="285" t="str">
        <f>IF(tblSheetLanguage[[#This Row],[EN]]="",IF(tblSheetLanguage[[#This Row],[EN]]="",tblSheetLanguage[[#This Row],[DE]],tblSheetLanguage[[#This Row],[EN]]),tblSheetLanguage[[#This Row],[EN]])</f>
        <v>E-Mail:</v>
      </c>
      <c r="V166" s="285" t="str">
        <f t="shared" si="4"/>
        <v>$I$172</v>
      </c>
      <c r="W166" s="285">
        <f>tblSheetLanguage[[#This Row],[Zeile]]</f>
        <v>172</v>
      </c>
      <c r="X166" s="285">
        <f>tblSheetLanguage[[#This Row],[Spalte]]</f>
        <v>9</v>
      </c>
    </row>
    <row r="167" spans="1:24" s="285" customFormat="1" x14ac:dyDescent="0.3">
      <c r="A167" s="276"/>
      <c r="B167" s="230" t="str" cm="1">
        <f t="array" aca="1" ref="B167" ca="1">HYPERLINK("#"&amp;CELL("Address",INDIRECT("Formular!"&amp;ADDRESS(tblSheetLanguage[[#This Row],[Zeile]],tblSheetLanguage[[#This Row],[Spalte]]))),ADDRESS(tblSheetLanguage[[#This Row],[Zeile]],tblSheetLanguage[[#This Row],[Spalte]]))</f>
        <v>$I$180</v>
      </c>
      <c r="C167" s="285">
        <v>180</v>
      </c>
      <c r="D167" s="285">
        <v>9</v>
      </c>
      <c r="E167" s="285" t="s">
        <v>41603</v>
      </c>
      <c r="F167" s="285" t="s">
        <v>41603</v>
      </c>
      <c r="G167" s="285" t="s">
        <v>41603</v>
      </c>
      <c r="H167" s="285" t="s">
        <v>42406</v>
      </c>
      <c r="I167" s="285" t="s">
        <v>41603</v>
      </c>
      <c r="J167" s="285" t="s">
        <v>41571</v>
      </c>
      <c r="K167" s="285" t="s">
        <v>42408</v>
      </c>
      <c r="L167" s="285" t="s">
        <v>41603</v>
      </c>
      <c r="M167" s="285" t="s">
        <v>43751</v>
      </c>
      <c r="N167" s="285" t="s">
        <v>42406</v>
      </c>
      <c r="O167" s="285" t="s">
        <v>42406</v>
      </c>
      <c r="P167" s="285" t="s">
        <v>43752</v>
      </c>
      <c r="Q167" s="285" t="s">
        <v>42406</v>
      </c>
      <c r="R167" s="285" t="s">
        <v>41571</v>
      </c>
      <c r="S167" s="285" t="str">
        <f>IF(tblSheetLanguage[[#This Row],[EN]]="",IF(tblSheetLanguage[[#This Row],[EN]]="",tblSheetLanguage[[#This Row],[DE]],tblSheetLanguage[[#This Row],[EN]]),tblSheetLanguage[[#This Row],[EN]])</f>
        <v>E-Mail:</v>
      </c>
      <c r="V167" s="285" t="str">
        <f t="shared" si="4"/>
        <v>$I$180</v>
      </c>
      <c r="W167" s="285">
        <f>tblSheetLanguage[[#This Row],[Zeile]]</f>
        <v>180</v>
      </c>
      <c r="X167" s="285">
        <f>tblSheetLanguage[[#This Row],[Spalte]]</f>
        <v>9</v>
      </c>
    </row>
    <row r="168" spans="1:24" s="285" customFormat="1" x14ac:dyDescent="0.3">
      <c r="A168" s="276"/>
      <c r="B168" s="230" t="str" cm="1">
        <f t="array" aca="1" ref="B168" ca="1">HYPERLINK("#"&amp;CELL("Address",INDIRECT("Formular!"&amp;ADDRESS(tblSheetLanguage[[#This Row],[Zeile]],tblSheetLanguage[[#This Row],[Spalte]]))),ADDRESS(tblSheetLanguage[[#This Row],[Zeile]],tblSheetLanguage[[#This Row],[Spalte]]))</f>
        <v>$L$185</v>
      </c>
      <c r="C168" s="285">
        <v>185</v>
      </c>
      <c r="D168" s="285">
        <v>12</v>
      </c>
      <c r="E168" s="285" t="s">
        <v>42212</v>
      </c>
      <c r="F168" s="285" t="s">
        <v>41603</v>
      </c>
      <c r="G168" s="285" t="s">
        <v>41603</v>
      </c>
      <c r="H168" s="285" t="s">
        <v>42406</v>
      </c>
      <c r="I168" s="285" t="s">
        <v>42558</v>
      </c>
      <c r="J168" s="285" t="s">
        <v>41571</v>
      </c>
      <c r="K168" s="285" t="s">
        <v>42408</v>
      </c>
      <c r="L168" s="285" t="s">
        <v>41603</v>
      </c>
      <c r="M168" s="285" t="s">
        <v>43751</v>
      </c>
      <c r="N168" s="285" t="s">
        <v>42406</v>
      </c>
      <c r="O168" s="285" t="s">
        <v>42406</v>
      </c>
      <c r="P168" s="285" t="s">
        <v>43752</v>
      </c>
      <c r="Q168" s="285" t="s">
        <v>42406</v>
      </c>
      <c r="R168" s="285" t="s">
        <v>41571</v>
      </c>
      <c r="S168" s="285" t="str">
        <f>IF(tblSheetLanguage[[#This Row],[EN]]="",IF(tblSheetLanguage[[#This Row],[EN]]="",tblSheetLanguage[[#This Row],[DE]],tblSheetLanguage[[#This Row],[EN]]),tblSheetLanguage[[#This Row],[EN]])</f>
        <v>E-Mail:</v>
      </c>
      <c r="V168" s="285" t="str">
        <f t="shared" si="4"/>
        <v>$L$185</v>
      </c>
      <c r="W168" s="285">
        <f>tblSheetLanguage[[#This Row],[Zeile]]</f>
        <v>185</v>
      </c>
      <c r="X168" s="285">
        <f>tblSheetLanguage[[#This Row],[Spalte]]</f>
        <v>12</v>
      </c>
    </row>
    <row r="169" spans="1:24" s="285" customFormat="1" x14ac:dyDescent="0.3">
      <c r="A169" s="276"/>
      <c r="B169" s="230" t="str" cm="1">
        <f t="array" aca="1" ref="B169" ca="1">HYPERLINK("#"&amp;CELL("Address",INDIRECT("Formular!"&amp;ADDRESS(tblSheetLanguage[[#This Row],[Zeile]],tblSheetLanguage[[#This Row],[Spalte]]))),ADDRESS(tblSheetLanguage[[#This Row],[Zeile]],tblSheetLanguage[[#This Row],[Spalte]]))</f>
        <v>$L$187</v>
      </c>
      <c r="C169" s="285">
        <v>187</v>
      </c>
      <c r="D169" s="285">
        <v>12</v>
      </c>
      <c r="E169" s="285" t="s">
        <v>42212</v>
      </c>
      <c r="F169" s="285" t="s">
        <v>41603</v>
      </c>
      <c r="G169" s="285" t="s">
        <v>41603</v>
      </c>
      <c r="H169" s="285" t="s">
        <v>42406</v>
      </c>
      <c r="I169" s="285" t="s">
        <v>42558</v>
      </c>
      <c r="J169" s="285" t="s">
        <v>41571</v>
      </c>
      <c r="K169" s="285" t="s">
        <v>42408</v>
      </c>
      <c r="L169" s="285" t="s">
        <v>41603</v>
      </c>
      <c r="M169" s="285" t="s">
        <v>43751</v>
      </c>
      <c r="N169" s="285" t="s">
        <v>42406</v>
      </c>
      <c r="O169" s="285" t="s">
        <v>42406</v>
      </c>
      <c r="P169" s="285" t="s">
        <v>43752</v>
      </c>
      <c r="Q169" s="285" t="s">
        <v>42406</v>
      </c>
      <c r="R169" s="285" t="s">
        <v>41571</v>
      </c>
      <c r="S169" s="285" t="str">
        <f>IF(tblSheetLanguage[[#This Row],[EN]]="",IF(tblSheetLanguage[[#This Row],[EN]]="",tblSheetLanguage[[#This Row],[DE]],tblSheetLanguage[[#This Row],[EN]]),tblSheetLanguage[[#This Row],[EN]])</f>
        <v>E-Mail:</v>
      </c>
      <c r="V169" s="285" t="str">
        <f t="shared" si="4"/>
        <v>$L$187</v>
      </c>
      <c r="W169" s="285">
        <f>tblSheetLanguage[[#This Row],[Zeile]]</f>
        <v>187</v>
      </c>
      <c r="X169" s="285">
        <f>tblSheetLanguage[[#This Row],[Spalte]]</f>
        <v>12</v>
      </c>
    </row>
    <row r="170" spans="1:24" s="285" customFormat="1" x14ac:dyDescent="0.3">
      <c r="A170" s="276"/>
      <c r="B170" s="230" t="str" cm="1">
        <f t="array" aca="1" ref="B170" ca="1">HYPERLINK("#"&amp;CELL("Address",INDIRECT("Formular!"&amp;ADDRESS(tblSheetLanguage[[#This Row],[Zeile]],tblSheetLanguage[[#This Row],[Spalte]]))),ADDRESS(tblSheetLanguage[[#This Row],[Zeile]],tblSheetLanguage[[#This Row],[Spalte]]))</f>
        <v>$L$189</v>
      </c>
      <c r="C170" s="285">
        <v>189</v>
      </c>
      <c r="D170" s="285">
        <v>12</v>
      </c>
      <c r="E170" s="285" t="s">
        <v>42212</v>
      </c>
      <c r="F170" s="285" t="s">
        <v>41603</v>
      </c>
      <c r="G170" s="285" t="s">
        <v>41603</v>
      </c>
      <c r="H170" s="285" t="s">
        <v>42406</v>
      </c>
      <c r="I170" s="285" t="s">
        <v>42558</v>
      </c>
      <c r="J170" s="285" t="s">
        <v>41571</v>
      </c>
      <c r="K170" s="285" t="s">
        <v>42408</v>
      </c>
      <c r="L170" s="285" t="s">
        <v>41603</v>
      </c>
      <c r="M170" s="285" t="s">
        <v>43751</v>
      </c>
      <c r="N170" s="285" t="s">
        <v>42406</v>
      </c>
      <c r="O170" s="285" t="s">
        <v>42406</v>
      </c>
      <c r="P170" s="285" t="s">
        <v>43752</v>
      </c>
      <c r="Q170" s="285" t="s">
        <v>42406</v>
      </c>
      <c r="R170" s="285" t="s">
        <v>41571</v>
      </c>
      <c r="S170" s="285" t="str">
        <f>IF(tblSheetLanguage[[#This Row],[EN]]="",IF(tblSheetLanguage[[#This Row],[EN]]="",tblSheetLanguage[[#This Row],[DE]],tblSheetLanguage[[#This Row],[EN]]),tblSheetLanguage[[#This Row],[EN]])</f>
        <v>E-Mail:</v>
      </c>
      <c r="V170" s="285" t="str">
        <f t="shared" si="4"/>
        <v>$L$189</v>
      </c>
      <c r="W170" s="285">
        <f>tblSheetLanguage[[#This Row],[Zeile]]</f>
        <v>189</v>
      </c>
      <c r="X170" s="285">
        <f>tblSheetLanguage[[#This Row],[Spalte]]</f>
        <v>12</v>
      </c>
    </row>
    <row r="171" spans="1:24" s="285" customFormat="1" x14ac:dyDescent="0.3">
      <c r="A171" s="276"/>
      <c r="B171" s="230" t="str" cm="1">
        <f t="array" aca="1" ref="B171" ca="1">HYPERLINK("#"&amp;CELL("Address",INDIRECT("Formular!"&amp;ADDRESS(tblSheetLanguage[[#This Row],[Zeile]],tblSheetLanguage[[#This Row],[Spalte]]))),ADDRESS(tblSheetLanguage[[#This Row],[Zeile]],tblSheetLanguage[[#This Row],[Spalte]]))</f>
        <v>$B$367</v>
      </c>
      <c r="C171" s="285">
        <v>367</v>
      </c>
      <c r="D171" s="285">
        <v>2</v>
      </c>
      <c r="E171" s="285" t="s">
        <v>41960</v>
      </c>
      <c r="F171" s="285" t="s">
        <v>41960</v>
      </c>
      <c r="G171" s="285" t="s">
        <v>41960</v>
      </c>
      <c r="H171" s="285" t="s">
        <v>42921</v>
      </c>
      <c r="I171" s="285" t="s">
        <v>41960</v>
      </c>
      <c r="J171" s="285" t="s">
        <v>42922</v>
      </c>
      <c r="K171" s="285" t="s">
        <v>42923</v>
      </c>
      <c r="L171" s="285" t="s">
        <v>42924</v>
      </c>
      <c r="M171" s="285" t="s">
        <v>44216</v>
      </c>
      <c r="N171" s="285" t="s">
        <v>44217</v>
      </c>
      <c r="O171" s="285" t="s">
        <v>44218</v>
      </c>
      <c r="P171" s="285" t="s">
        <v>44219</v>
      </c>
      <c r="Q171" s="285" t="s">
        <v>44220</v>
      </c>
      <c r="R171" s="285" t="s">
        <v>44221</v>
      </c>
      <c r="S171" s="285" t="str">
        <f>IF(tblSheetLanguage[[#This Row],[EN]]="",IF(tblSheetLanguage[[#This Row],[EN]]="",tblSheetLanguage[[#This Row],[DE]],tblSheetLanguage[[#This Row],[EN]]),tblSheetLanguage[[#This Row],[EN]])</f>
        <v>Ende der Geschäftsbeziehung</v>
      </c>
      <c r="V171" s="285" t="str">
        <f t="shared" si="4"/>
        <v>$B$367</v>
      </c>
      <c r="W171" s="285">
        <f>tblSheetLanguage[[#This Row],[Zeile]]</f>
        <v>367</v>
      </c>
      <c r="X171" s="285">
        <f>tblSheetLanguage[[#This Row],[Spalte]]</f>
        <v>2</v>
      </c>
    </row>
    <row r="172" spans="1:24" s="285" customFormat="1" x14ac:dyDescent="0.3">
      <c r="A172" s="31"/>
      <c r="B172" s="230" t="str" cm="1">
        <f t="array" aca="1" ref="B172" ca="1">HYPERLINK("#"&amp;CELL("Address",INDIRECT("Formular!"&amp;ADDRESS(tblSheetLanguage[[#This Row],[Zeile]],tblSheetLanguage[[#This Row],[Spalte]]))),ADDRESS(tblSheetLanguage[[#This Row],[Zeile]],tblSheetLanguage[[#This Row],[Spalte]]))</f>
        <v>$J$115</v>
      </c>
      <c r="C172">
        <v>115</v>
      </c>
      <c r="D172">
        <v>10</v>
      </c>
      <c r="E172" t="s">
        <v>45818</v>
      </c>
      <c r="F172" t="s">
        <v>45883</v>
      </c>
      <c r="G172"/>
      <c r="H172"/>
      <c r="I172"/>
      <c r="J172"/>
      <c r="K172"/>
      <c r="L172"/>
      <c r="M172" t="s">
        <v>45886</v>
      </c>
      <c r="N172"/>
      <c r="O172"/>
      <c r="P172"/>
      <c r="Q172"/>
      <c r="R172"/>
      <c r="S172" t="str">
        <f>IF(tblSheetLanguage[[#This Row],[EN]]="",IF(tblSheetLanguage[[#This Row],[EN]]="",tblSheetLanguage[[#This Row],[DE]],tblSheetLanguage[[#This Row],[EN]]),tblSheetLanguage[[#This Row],[EN]])</f>
        <v>Establishment</v>
      </c>
      <c r="V172" s="285" t="str">
        <f t="shared" si="4"/>
        <v>$J$115</v>
      </c>
      <c r="W172" s="285">
        <f>tblSheetLanguage[[#This Row],[Zeile]]</f>
        <v>115</v>
      </c>
      <c r="X172" s="285">
        <f>tblSheetLanguage[[#This Row],[Spalte]]</f>
        <v>10</v>
      </c>
    </row>
    <row r="173" spans="1:24" s="285" customFormat="1" x14ac:dyDescent="0.3">
      <c r="A173" s="31"/>
      <c r="B173" s="230" t="str" cm="1">
        <f t="array" aca="1" ref="B173" ca="1">HYPERLINK("#"&amp;CELL("Address",INDIRECT("Formular!"&amp;ADDRESS(tblSheetLanguage[[#This Row],[Zeile]],tblSheetLanguage[[#This Row],[Spalte]]))),ADDRESS(tblSheetLanguage[[#This Row],[Zeile]],tblSheetLanguage[[#This Row],[Spalte]]))</f>
        <v>$J$117</v>
      </c>
      <c r="C173">
        <v>117</v>
      </c>
      <c r="D173">
        <v>10</v>
      </c>
      <c r="E173" t="s">
        <v>45818</v>
      </c>
      <c r="F173" t="s">
        <v>45883</v>
      </c>
      <c r="G173"/>
      <c r="H173"/>
      <c r="I173"/>
      <c r="J173"/>
      <c r="K173"/>
      <c r="L173"/>
      <c r="M173" t="s">
        <v>45886</v>
      </c>
      <c r="N173"/>
      <c r="O173"/>
      <c r="P173"/>
      <c r="Q173"/>
      <c r="R173"/>
      <c r="S173" t="str">
        <f>IF(tblSheetLanguage[[#This Row],[EN]]="",IF(tblSheetLanguage[[#This Row],[EN]]="",tblSheetLanguage[[#This Row],[DE]],tblSheetLanguage[[#This Row],[EN]]),tblSheetLanguage[[#This Row],[EN]])</f>
        <v>Establishment</v>
      </c>
      <c r="V173" s="285" t="str">
        <f t="shared" si="4"/>
        <v>$J$117</v>
      </c>
      <c r="W173" s="285">
        <f>tblSheetLanguage[[#This Row],[Zeile]]</f>
        <v>117</v>
      </c>
      <c r="X173" s="285">
        <f>tblSheetLanguage[[#This Row],[Spalte]]</f>
        <v>10</v>
      </c>
    </row>
    <row r="174" spans="1:24" s="285" customFormat="1" x14ac:dyDescent="0.3">
      <c r="A174" s="31"/>
      <c r="B174" s="230" t="str" cm="1">
        <f t="array" aca="1" ref="B174" ca="1">HYPERLINK("#"&amp;CELL("Address",INDIRECT("Formular!"&amp;ADDRESS(tblSheetLanguage[[#This Row],[Zeile]],tblSheetLanguage[[#This Row],[Spalte]]))),ADDRESS(tblSheetLanguage[[#This Row],[Zeile]],tblSheetLanguage[[#This Row],[Spalte]]))</f>
        <v>$J$119</v>
      </c>
      <c r="C174">
        <v>119</v>
      </c>
      <c r="D174">
        <v>10</v>
      </c>
      <c r="E174" t="s">
        <v>45818</v>
      </c>
      <c r="F174" t="s">
        <v>45883</v>
      </c>
      <c r="G174"/>
      <c r="H174"/>
      <c r="I174"/>
      <c r="J174"/>
      <c r="K174"/>
      <c r="L174"/>
      <c r="M174" t="s">
        <v>45886</v>
      </c>
      <c r="N174"/>
      <c r="O174"/>
      <c r="P174"/>
      <c r="Q174"/>
      <c r="R174"/>
      <c r="S174" t="str">
        <f>IF(tblSheetLanguage[[#This Row],[EN]]="",IF(tblSheetLanguage[[#This Row],[EN]]="",tblSheetLanguage[[#This Row],[DE]],tblSheetLanguage[[#This Row],[EN]]),tblSheetLanguage[[#This Row],[EN]])</f>
        <v>Establishment</v>
      </c>
      <c r="V174" s="285" t="str">
        <f t="shared" si="4"/>
        <v>$J$119</v>
      </c>
      <c r="W174" s="285">
        <f>tblSheetLanguage[[#This Row],[Zeile]]</f>
        <v>119</v>
      </c>
      <c r="X174" s="285">
        <f>tblSheetLanguage[[#This Row],[Spalte]]</f>
        <v>10</v>
      </c>
    </row>
    <row r="175" spans="1:24" s="285" customFormat="1" x14ac:dyDescent="0.3">
      <c r="A175" s="31"/>
      <c r="B175" s="230" t="str" cm="1">
        <f t="array" aca="1" ref="B175" ca="1">HYPERLINK("#"&amp;CELL("Address",INDIRECT("Formular!"&amp;ADDRESS(tblSheetLanguage[[#This Row],[Zeile]],tblSheetLanguage[[#This Row],[Spalte]]))),ADDRESS(tblSheetLanguage[[#This Row],[Zeile]],tblSheetLanguage[[#This Row],[Spalte]]))</f>
        <v>$J$121</v>
      </c>
      <c r="C175">
        <v>121</v>
      </c>
      <c r="D175">
        <v>10</v>
      </c>
      <c r="E175" t="s">
        <v>45818</v>
      </c>
      <c r="F175" t="s">
        <v>45883</v>
      </c>
      <c r="G175"/>
      <c r="H175"/>
      <c r="I175"/>
      <c r="J175"/>
      <c r="K175"/>
      <c r="L175"/>
      <c r="M175" t="s">
        <v>45886</v>
      </c>
      <c r="N175"/>
      <c r="O175"/>
      <c r="P175"/>
      <c r="Q175"/>
      <c r="R175"/>
      <c r="S175" t="str">
        <f>IF(tblSheetLanguage[[#This Row],[EN]]="",IF(tblSheetLanguage[[#This Row],[EN]]="",tblSheetLanguage[[#This Row],[DE]],tblSheetLanguage[[#This Row],[EN]]),tblSheetLanguage[[#This Row],[EN]])</f>
        <v>Establishment</v>
      </c>
      <c r="V175" s="285" t="str">
        <f t="shared" si="4"/>
        <v>$J$121</v>
      </c>
      <c r="W175" s="285">
        <f>tblSheetLanguage[[#This Row],[Zeile]]</f>
        <v>121</v>
      </c>
      <c r="X175" s="285">
        <f>tblSheetLanguage[[#This Row],[Spalte]]</f>
        <v>10</v>
      </c>
    </row>
    <row r="176" spans="1:24" s="285" customFormat="1" x14ac:dyDescent="0.3">
      <c r="A176" s="31"/>
      <c r="B176" s="230" t="str" cm="1">
        <f t="array" aca="1" ref="B176" ca="1">HYPERLINK("#"&amp;CELL("Address",INDIRECT("Formular!"&amp;ADDRESS(tblSheetLanguage[[#This Row],[Zeile]],tblSheetLanguage[[#This Row],[Spalte]]))),ADDRESS(tblSheetLanguage[[#This Row],[Zeile]],tblSheetLanguage[[#This Row],[Spalte]]))</f>
        <v>$J$123</v>
      </c>
      <c r="C176">
        <v>123</v>
      </c>
      <c r="D176">
        <v>10</v>
      </c>
      <c r="E176" t="s">
        <v>45818</v>
      </c>
      <c r="F176" t="s">
        <v>45883</v>
      </c>
      <c r="G176"/>
      <c r="H176"/>
      <c r="I176"/>
      <c r="J176"/>
      <c r="K176"/>
      <c r="L176"/>
      <c r="M176" t="s">
        <v>45886</v>
      </c>
      <c r="N176"/>
      <c r="O176"/>
      <c r="P176"/>
      <c r="Q176"/>
      <c r="R176"/>
      <c r="S176" t="str">
        <f>IF(tblSheetLanguage[[#This Row],[EN]]="",IF(tblSheetLanguage[[#This Row],[EN]]="",tblSheetLanguage[[#This Row],[DE]],tblSheetLanguage[[#This Row],[EN]]),tblSheetLanguage[[#This Row],[EN]])</f>
        <v>Establishment</v>
      </c>
      <c r="V176" s="285" t="str">
        <f t="shared" si="4"/>
        <v>$J$123</v>
      </c>
      <c r="W176" s="285">
        <f>tblSheetLanguage[[#This Row],[Zeile]]</f>
        <v>123</v>
      </c>
      <c r="X176" s="285">
        <f>tblSheetLanguage[[#This Row],[Spalte]]</f>
        <v>10</v>
      </c>
    </row>
    <row r="177" spans="1:24" s="285" customFormat="1" x14ac:dyDescent="0.3">
      <c r="A177" s="31"/>
      <c r="B177" s="230" t="str" cm="1">
        <f t="array" aca="1" ref="B177" ca="1">HYPERLINK("#"&amp;CELL("Address",INDIRECT("Formular!"&amp;ADDRESS(tblSheetLanguage[[#This Row],[Zeile]],tblSheetLanguage[[#This Row],[Spalte]]))),ADDRESS(tblSheetLanguage[[#This Row],[Zeile]],tblSheetLanguage[[#This Row],[Spalte]]))</f>
        <v>$J$125</v>
      </c>
      <c r="C177">
        <v>125</v>
      </c>
      <c r="D177">
        <v>10</v>
      </c>
      <c r="E177" t="s">
        <v>45818</v>
      </c>
      <c r="F177" t="s">
        <v>45883</v>
      </c>
      <c r="G177"/>
      <c r="H177"/>
      <c r="I177"/>
      <c r="J177"/>
      <c r="K177"/>
      <c r="L177"/>
      <c r="M177" t="s">
        <v>45886</v>
      </c>
      <c r="N177"/>
      <c r="O177"/>
      <c r="P177"/>
      <c r="Q177"/>
      <c r="R177"/>
      <c r="S177" t="str">
        <f>IF(tblSheetLanguage[[#This Row],[EN]]="",IF(tblSheetLanguage[[#This Row],[EN]]="",tblSheetLanguage[[#This Row],[DE]],tblSheetLanguage[[#This Row],[EN]]),tblSheetLanguage[[#This Row],[EN]])</f>
        <v>Establishment</v>
      </c>
      <c r="V177" s="285" t="str">
        <f t="shared" si="4"/>
        <v>$J$125</v>
      </c>
      <c r="W177" s="285">
        <f>tblSheetLanguage[[#This Row],[Zeile]]</f>
        <v>125</v>
      </c>
      <c r="X177" s="285">
        <f>tblSheetLanguage[[#This Row],[Spalte]]</f>
        <v>10</v>
      </c>
    </row>
    <row r="178" spans="1:24" s="285" customFormat="1" x14ac:dyDescent="0.3">
      <c r="A178" s="31"/>
      <c r="B178" s="230" t="str" cm="1">
        <f t="array" aca="1" ref="B178" ca="1">HYPERLINK("#"&amp;CELL("Address",INDIRECT("Formular!"&amp;ADDRESS(tblSheetLanguage[[#This Row],[Zeile]],tblSheetLanguage[[#This Row],[Spalte]]))),ADDRESS(tblSheetLanguage[[#This Row],[Zeile]],tblSheetLanguage[[#This Row],[Spalte]]))</f>
        <v>$J$127</v>
      </c>
      <c r="C178">
        <v>127</v>
      </c>
      <c r="D178">
        <v>10</v>
      </c>
      <c r="E178" t="s">
        <v>45818</v>
      </c>
      <c r="F178" t="s">
        <v>45883</v>
      </c>
      <c r="G178"/>
      <c r="H178"/>
      <c r="I178"/>
      <c r="J178"/>
      <c r="K178"/>
      <c r="L178"/>
      <c r="M178" t="s">
        <v>45886</v>
      </c>
      <c r="N178"/>
      <c r="O178"/>
      <c r="P178"/>
      <c r="Q178"/>
      <c r="R178"/>
      <c r="S178" t="str">
        <f>IF(tblSheetLanguage[[#This Row],[EN]]="",IF(tblSheetLanguage[[#This Row],[EN]]="",tblSheetLanguage[[#This Row],[DE]],tblSheetLanguage[[#This Row],[EN]]),tblSheetLanguage[[#This Row],[EN]])</f>
        <v>Establishment</v>
      </c>
      <c r="V178" s="285" t="str">
        <f t="shared" si="4"/>
        <v>$J$127</v>
      </c>
      <c r="W178" s="285">
        <f>tblSheetLanguage[[#This Row],[Zeile]]</f>
        <v>127</v>
      </c>
      <c r="X178" s="285">
        <f>tblSheetLanguage[[#This Row],[Spalte]]</f>
        <v>10</v>
      </c>
    </row>
    <row r="179" spans="1:24" s="285" customFormat="1" x14ac:dyDescent="0.3">
      <c r="A179" s="31"/>
      <c r="B179" s="230" t="str" cm="1">
        <f t="array" aca="1" ref="B179" ca="1">HYPERLINK("#"&amp;CELL("Address",INDIRECT("Formular!"&amp;ADDRESS(tblSheetLanguage[[#This Row],[Zeile]],tblSheetLanguage[[#This Row],[Spalte]]))),ADDRESS(tblSheetLanguage[[#This Row],[Zeile]],tblSheetLanguage[[#This Row],[Spalte]]))</f>
        <v>$J$129</v>
      </c>
      <c r="C179">
        <v>129</v>
      </c>
      <c r="D179">
        <v>10</v>
      </c>
      <c r="E179" t="s">
        <v>45818</v>
      </c>
      <c r="F179" t="s">
        <v>45883</v>
      </c>
      <c r="G179"/>
      <c r="H179"/>
      <c r="I179"/>
      <c r="J179"/>
      <c r="K179"/>
      <c r="L179"/>
      <c r="M179" t="s">
        <v>45886</v>
      </c>
      <c r="N179"/>
      <c r="O179"/>
      <c r="P179"/>
      <c r="Q179"/>
      <c r="R179"/>
      <c r="S179" t="str">
        <f>IF(tblSheetLanguage[[#This Row],[EN]]="",IF(tblSheetLanguage[[#This Row],[EN]]="",tblSheetLanguage[[#This Row],[DE]],tblSheetLanguage[[#This Row],[EN]]),tblSheetLanguage[[#This Row],[EN]])</f>
        <v>Establishment</v>
      </c>
      <c r="V179" s="285" t="str">
        <f t="shared" ref="V179:V258" si="7">"$" &amp; CHAR(X179+64) &amp; "$" &amp; W179</f>
        <v>$J$129</v>
      </c>
      <c r="W179" s="285">
        <f>tblSheetLanguage[[#This Row],[Zeile]]</f>
        <v>129</v>
      </c>
      <c r="X179" s="285">
        <f>tblSheetLanguage[[#This Row],[Spalte]]</f>
        <v>10</v>
      </c>
    </row>
    <row r="180" spans="1:24" s="285" customFormat="1" x14ac:dyDescent="0.3">
      <c r="A180" s="31"/>
      <c r="B180" s="230" t="str" cm="1">
        <f t="array" aca="1" ref="B180" ca="1">HYPERLINK("#"&amp;CELL("Address",INDIRECT("Formular!"&amp;ADDRESS(tblSheetLanguage[[#This Row],[Zeile]],tblSheetLanguage[[#This Row],[Spalte]]))),ADDRESS(tblSheetLanguage[[#This Row],[Zeile]],tblSheetLanguage[[#This Row],[Spalte]]))</f>
        <v>$J$131</v>
      </c>
      <c r="C180">
        <v>131</v>
      </c>
      <c r="D180">
        <v>10</v>
      </c>
      <c r="E180" t="s">
        <v>45818</v>
      </c>
      <c r="F180" t="s">
        <v>45883</v>
      </c>
      <c r="G180"/>
      <c r="H180"/>
      <c r="I180"/>
      <c r="J180"/>
      <c r="K180"/>
      <c r="L180"/>
      <c r="M180" t="s">
        <v>45886</v>
      </c>
      <c r="N180"/>
      <c r="O180"/>
      <c r="P180"/>
      <c r="Q180"/>
      <c r="R180"/>
      <c r="S180" t="str">
        <f>IF(tblSheetLanguage[[#This Row],[EN]]="",IF(tblSheetLanguage[[#This Row],[EN]]="",tblSheetLanguage[[#This Row],[DE]],tblSheetLanguage[[#This Row],[EN]]),tblSheetLanguage[[#This Row],[EN]])</f>
        <v>Establishment</v>
      </c>
      <c r="V180" s="285" t="str">
        <f t="shared" si="7"/>
        <v>$J$131</v>
      </c>
      <c r="W180" s="285">
        <f>tblSheetLanguage[[#This Row],[Zeile]]</f>
        <v>131</v>
      </c>
      <c r="X180" s="285">
        <f>tblSheetLanguage[[#This Row],[Spalte]]</f>
        <v>10</v>
      </c>
    </row>
    <row r="181" spans="1:24" s="285" customFormat="1" x14ac:dyDescent="0.3">
      <c r="A181" s="31"/>
      <c r="B181" s="230" t="str" cm="1">
        <f t="array" aca="1" ref="B181" ca="1">HYPERLINK("#"&amp;CELL("Address",INDIRECT("Formular!"&amp;ADDRESS(tblSheetLanguage[[#This Row],[Zeile]],tblSheetLanguage[[#This Row],[Spalte]]))),ADDRESS(tblSheetLanguage[[#This Row],[Zeile]],tblSheetLanguage[[#This Row],[Spalte]]))</f>
        <v>$J$133</v>
      </c>
      <c r="C181">
        <v>133</v>
      </c>
      <c r="D181">
        <v>10</v>
      </c>
      <c r="E181" t="s">
        <v>45818</v>
      </c>
      <c r="F181" t="s">
        <v>45883</v>
      </c>
      <c r="G181"/>
      <c r="H181"/>
      <c r="I181"/>
      <c r="J181"/>
      <c r="K181"/>
      <c r="L181"/>
      <c r="M181" t="s">
        <v>45886</v>
      </c>
      <c r="N181"/>
      <c r="O181"/>
      <c r="P181"/>
      <c r="Q181"/>
      <c r="R181"/>
      <c r="S181" t="str">
        <f>IF(tblSheetLanguage[[#This Row],[EN]]="",IF(tblSheetLanguage[[#This Row],[EN]]="",tblSheetLanguage[[#This Row],[DE]],tblSheetLanguage[[#This Row],[EN]]),tblSheetLanguage[[#This Row],[EN]])</f>
        <v>Establishment</v>
      </c>
      <c r="V181" s="285" t="str">
        <f t="shared" si="7"/>
        <v>$J$133</v>
      </c>
      <c r="W181" s="285">
        <f>tblSheetLanguage[[#This Row],[Zeile]]</f>
        <v>133</v>
      </c>
      <c r="X181" s="285">
        <f>tblSheetLanguage[[#This Row],[Spalte]]</f>
        <v>10</v>
      </c>
    </row>
    <row r="182" spans="1:24" s="285" customFormat="1" x14ac:dyDescent="0.3">
      <c r="A182" s="31"/>
      <c r="B182" s="230" t="str" cm="1">
        <f t="array" aca="1" ref="B182" ca="1">HYPERLINK("#"&amp;CELL("Address",INDIRECT("Formular!"&amp;ADDRESS(tblSheetLanguage[[#This Row],[Zeile]],tblSheetLanguage[[#This Row],[Spalte]]))),ADDRESS(tblSheetLanguage[[#This Row],[Zeile]],tblSheetLanguage[[#This Row],[Spalte]]))</f>
        <v>$J$135</v>
      </c>
      <c r="C182">
        <v>135</v>
      </c>
      <c r="D182">
        <v>10</v>
      </c>
      <c r="E182" t="s">
        <v>45818</v>
      </c>
      <c r="F182" t="s">
        <v>45883</v>
      </c>
      <c r="G182"/>
      <c r="H182"/>
      <c r="I182"/>
      <c r="J182"/>
      <c r="K182"/>
      <c r="L182"/>
      <c r="M182" t="s">
        <v>45886</v>
      </c>
      <c r="N182"/>
      <c r="O182"/>
      <c r="P182"/>
      <c r="Q182"/>
      <c r="R182"/>
      <c r="S182" t="str">
        <f>IF(tblSheetLanguage[[#This Row],[EN]]="",IF(tblSheetLanguage[[#This Row],[EN]]="",tblSheetLanguage[[#This Row],[DE]],tblSheetLanguage[[#This Row],[EN]]),tblSheetLanguage[[#This Row],[EN]])</f>
        <v>Establishment</v>
      </c>
      <c r="V182" s="285" t="str">
        <f t="shared" si="7"/>
        <v>$J$135</v>
      </c>
      <c r="W182" s="285">
        <f>tblSheetLanguage[[#This Row],[Zeile]]</f>
        <v>135</v>
      </c>
      <c r="X182" s="285">
        <f>tblSheetLanguage[[#This Row],[Spalte]]</f>
        <v>10</v>
      </c>
    </row>
    <row r="183" spans="1:24" s="285" customFormat="1" ht="13.2" customHeight="1" x14ac:dyDescent="0.3">
      <c r="A183" s="31"/>
      <c r="B183" s="230" t="str" cm="1">
        <f t="array" aca="1" ref="B183" ca="1">HYPERLINK("#"&amp;CELL("Address",INDIRECT("Formular!"&amp;ADDRESS(tblSheetLanguage[[#This Row],[Zeile]],tblSheetLanguage[[#This Row],[Spalte]]))),ADDRESS(tblSheetLanguage[[#This Row],[Zeile]],tblSheetLanguage[[#This Row],[Spalte]]))</f>
        <v>$J$137</v>
      </c>
      <c r="C183">
        <v>137</v>
      </c>
      <c r="D183">
        <v>10</v>
      </c>
      <c r="E183" t="s">
        <v>45818</v>
      </c>
      <c r="F183" t="s">
        <v>45883</v>
      </c>
      <c r="G183"/>
      <c r="H183"/>
      <c r="I183"/>
      <c r="J183"/>
      <c r="K183"/>
      <c r="L183"/>
      <c r="M183" t="s">
        <v>45886</v>
      </c>
      <c r="N183"/>
      <c r="O183"/>
      <c r="P183"/>
      <c r="Q183"/>
      <c r="R183"/>
      <c r="S183" t="str">
        <f>IF(tblSheetLanguage[[#This Row],[EN]]="",IF(tblSheetLanguage[[#This Row],[EN]]="",tblSheetLanguage[[#This Row],[DE]],tblSheetLanguage[[#This Row],[EN]]),tblSheetLanguage[[#This Row],[EN]])</f>
        <v>Establishment</v>
      </c>
      <c r="V183" s="285" t="str">
        <f t="shared" si="7"/>
        <v>$J$137</v>
      </c>
      <c r="W183" s="285">
        <f>tblSheetLanguage[[#This Row],[Zeile]]</f>
        <v>137</v>
      </c>
      <c r="X183" s="285">
        <f>tblSheetLanguage[[#This Row],[Spalte]]</f>
        <v>10</v>
      </c>
    </row>
    <row r="184" spans="1:24" s="285" customFormat="1" x14ac:dyDescent="0.3">
      <c r="A184" s="31"/>
      <c r="B184" s="230" t="str" cm="1">
        <f t="array" aca="1" ref="B184" ca="1">HYPERLINK("#"&amp;CELL("Address",INDIRECT("Formular!"&amp;ADDRESS(tblSheetLanguage[[#This Row],[Zeile]],tblSheetLanguage[[#This Row],[Spalte]]))),ADDRESS(tblSheetLanguage[[#This Row],[Zeile]],tblSheetLanguage[[#This Row],[Spalte]]))</f>
        <v>$J$139</v>
      </c>
      <c r="C184">
        <v>139</v>
      </c>
      <c r="D184">
        <v>10</v>
      </c>
      <c r="E184" t="s">
        <v>45818</v>
      </c>
      <c r="F184" t="s">
        <v>45883</v>
      </c>
      <c r="G184"/>
      <c r="H184"/>
      <c r="I184"/>
      <c r="J184"/>
      <c r="K184"/>
      <c r="L184"/>
      <c r="M184" t="s">
        <v>45886</v>
      </c>
      <c r="N184"/>
      <c r="O184"/>
      <c r="P184"/>
      <c r="Q184"/>
      <c r="R184"/>
      <c r="S184" t="str">
        <f>IF(tblSheetLanguage[[#This Row],[EN]]="",IF(tblSheetLanguage[[#This Row],[EN]]="",tblSheetLanguage[[#This Row],[DE]],tblSheetLanguage[[#This Row],[EN]]),tblSheetLanguage[[#This Row],[EN]])</f>
        <v>Establishment</v>
      </c>
      <c r="V184" s="285" t="str">
        <f t="shared" si="7"/>
        <v>$J$139</v>
      </c>
      <c r="W184" s="285">
        <f>tblSheetLanguage[[#This Row],[Zeile]]</f>
        <v>139</v>
      </c>
      <c r="X184" s="285">
        <f>tblSheetLanguage[[#This Row],[Spalte]]</f>
        <v>10</v>
      </c>
    </row>
    <row r="185" spans="1:24" s="285" customFormat="1" x14ac:dyDescent="0.3">
      <c r="A185" s="31"/>
      <c r="B185" s="230" t="str" cm="1">
        <f t="array" aca="1" ref="B185" ca="1">HYPERLINK("#"&amp;CELL("Address",INDIRECT("Formular!"&amp;ADDRESS(tblSheetLanguage[[#This Row],[Zeile]],tblSheetLanguage[[#This Row],[Spalte]]))),ADDRESS(tblSheetLanguage[[#This Row],[Zeile]],tblSheetLanguage[[#This Row],[Spalte]]))</f>
        <v>$J$141</v>
      </c>
      <c r="C185">
        <v>141</v>
      </c>
      <c r="D185">
        <v>10</v>
      </c>
      <c r="E185" t="s">
        <v>45818</v>
      </c>
      <c r="F185" t="s">
        <v>45883</v>
      </c>
      <c r="G185"/>
      <c r="H185"/>
      <c r="I185"/>
      <c r="J185"/>
      <c r="K185"/>
      <c r="L185"/>
      <c r="M185" t="s">
        <v>45886</v>
      </c>
      <c r="N185"/>
      <c r="O185"/>
      <c r="P185"/>
      <c r="Q185"/>
      <c r="R185"/>
      <c r="S185" t="str">
        <f>IF(tblSheetLanguage[[#This Row],[EN]]="",IF(tblSheetLanguage[[#This Row],[EN]]="",tblSheetLanguage[[#This Row],[DE]],tblSheetLanguage[[#This Row],[EN]]),tblSheetLanguage[[#This Row],[EN]])</f>
        <v>Establishment</v>
      </c>
      <c r="V185" s="285" t="str">
        <f t="shared" si="7"/>
        <v>$J$141</v>
      </c>
      <c r="W185" s="285">
        <f>tblSheetLanguage[[#This Row],[Zeile]]</f>
        <v>141</v>
      </c>
      <c r="X185" s="285">
        <f>tblSheetLanguage[[#This Row],[Spalte]]</f>
        <v>10</v>
      </c>
    </row>
    <row r="186" spans="1:24" s="285" customFormat="1" x14ac:dyDescent="0.3">
      <c r="A186" s="31"/>
      <c r="B186" s="230" t="str" cm="1">
        <f t="array" aca="1" ref="B186" ca="1">HYPERLINK("#"&amp;CELL("Address",INDIRECT("Formular!"&amp;ADDRESS(tblSheetLanguage[[#This Row],[Zeile]],tblSheetLanguage[[#This Row],[Spalte]]))),ADDRESS(tblSheetLanguage[[#This Row],[Zeile]],tblSheetLanguage[[#This Row],[Spalte]]))</f>
        <v>$J$143</v>
      </c>
      <c r="C186">
        <v>143</v>
      </c>
      <c r="D186">
        <v>10</v>
      </c>
      <c r="E186" t="s">
        <v>45818</v>
      </c>
      <c r="F186" t="s">
        <v>45883</v>
      </c>
      <c r="G186"/>
      <c r="H186"/>
      <c r="I186"/>
      <c r="J186"/>
      <c r="K186"/>
      <c r="L186"/>
      <c r="M186" t="s">
        <v>45886</v>
      </c>
      <c r="N186"/>
      <c r="O186"/>
      <c r="P186"/>
      <c r="Q186"/>
      <c r="R186"/>
      <c r="S186" t="str">
        <f>IF(tblSheetLanguage[[#This Row],[EN]]="",IF(tblSheetLanguage[[#This Row],[EN]]="",tblSheetLanguage[[#This Row],[DE]],tblSheetLanguage[[#This Row],[EN]]),tblSheetLanguage[[#This Row],[EN]])</f>
        <v>Establishment</v>
      </c>
      <c r="V186" s="285" t="str">
        <f t="shared" si="7"/>
        <v>$J$143</v>
      </c>
      <c r="W186" s="285">
        <f>tblSheetLanguage[[#This Row],[Zeile]]</f>
        <v>143</v>
      </c>
      <c r="X186" s="285">
        <f>tblSheetLanguage[[#This Row],[Spalte]]</f>
        <v>10</v>
      </c>
    </row>
    <row r="187" spans="1:24" s="285" customFormat="1" x14ac:dyDescent="0.3">
      <c r="A187" s="276"/>
      <c r="B187" s="230" t="str" cm="1">
        <f t="array" aca="1" ref="B187" ca="1">HYPERLINK("#"&amp;CELL("Address",INDIRECT("Formular!"&amp;ADDRESS(tblSheetLanguage[[#This Row],[Zeile]],tblSheetLanguage[[#This Row],[Spalte]]))),ADDRESS(tblSheetLanguage[[#This Row],[Zeile]],tblSheetLanguage[[#This Row],[Spalte]]))</f>
        <v>$B$337</v>
      </c>
      <c r="C187" s="285">
        <v>337</v>
      </c>
      <c r="D187" s="285">
        <v>2</v>
      </c>
      <c r="E187" s="285" t="s">
        <v>42241</v>
      </c>
      <c r="F187" s="285" t="s">
        <v>42815</v>
      </c>
      <c r="H187" s="285" t="s">
        <v>42816</v>
      </c>
      <c r="I187" s="285" t="s">
        <v>42241</v>
      </c>
      <c r="J187" s="285" t="s">
        <v>42817</v>
      </c>
      <c r="K187" s="285" t="s">
        <v>42818</v>
      </c>
      <c r="L187" s="285" t="s">
        <v>42819</v>
      </c>
      <c r="M187" s="285" t="s">
        <v>44107</v>
      </c>
      <c r="N187" s="285" t="s">
        <v>44108</v>
      </c>
      <c r="O187" s="285" t="s">
        <v>44109</v>
      </c>
      <c r="P187" s="285" t="s">
        <v>44110</v>
      </c>
      <c r="Q187" s="285" t="s">
        <v>44111</v>
      </c>
      <c r="R187" s="285" t="s">
        <v>44112</v>
      </c>
      <c r="S187" s="285" t="str">
        <f>IF(tblSheetLanguage[[#This Row],[EN]]="",IF(tblSheetLanguage[[#This Row],[EN]]="",tblSheetLanguage[[#This Row],[DE]],tblSheetLanguage[[#This Row],[EN]]),tblSheetLanguage[[#This Row],[EN]])</f>
        <v>Evaluated Receipt Settlement (ERS)</v>
      </c>
      <c r="V187" s="285" t="str">
        <f t="shared" si="7"/>
        <v>$B$337</v>
      </c>
      <c r="W187" s="285">
        <f>tblSheetLanguage[[#This Row],[Zeile]]</f>
        <v>337</v>
      </c>
      <c r="X187" s="285">
        <f>tblSheetLanguage[[#This Row],[Spalte]]</f>
        <v>2</v>
      </c>
    </row>
    <row r="188" spans="1:24" s="285" customFormat="1" x14ac:dyDescent="0.3">
      <c r="A188" s="31"/>
      <c r="B188" s="230" t="str" cm="1">
        <f t="array" aca="1" ref="B188" ca="1">HYPERLINK("#"&amp;CELL("Address",INDIRECT("Formular!"&amp;ADDRESS(tblSheetLanguage[[#This Row],[Zeile]],tblSheetLanguage[[#This Row],[Spalte]]))),ADDRESS(tblSheetLanguage[[#This Row],[Zeile]],tblSheetLanguage[[#This Row],[Spalte]]))</f>
        <v>$B$452</v>
      </c>
      <c r="C188">
        <v>452</v>
      </c>
      <c r="D188">
        <v>2</v>
      </c>
      <c r="E188" t="s">
        <v>42169</v>
      </c>
      <c r="F188" t="s">
        <v>87</v>
      </c>
      <c r="G188" t="s">
        <v>43251</v>
      </c>
      <c r="H188" t="s">
        <v>43252</v>
      </c>
      <c r="I188" t="s">
        <v>43253</v>
      </c>
      <c r="J188" t="s">
        <v>43254</v>
      </c>
      <c r="K188" t="s">
        <v>43255</v>
      </c>
      <c r="L188" t="s">
        <v>43256</v>
      </c>
      <c r="M188" t="s">
        <v>44541</v>
      </c>
      <c r="N188" t="s">
        <v>44542</v>
      </c>
      <c r="O188" t="s">
        <v>44543</v>
      </c>
      <c r="P188" t="s">
        <v>44544</v>
      </c>
      <c r="Q188" t="s">
        <v>44545</v>
      </c>
      <c r="R188" t="s">
        <v>44546</v>
      </c>
      <c r="S188" t="str">
        <f>IF(tblSheetLanguage[[#This Row],[EN]]="",IF(tblSheetLanguage[[#This Row],[EN]]="",tblSheetLanguage[[#This Row],[DE]],tblSheetLanguage[[#This Row],[EN]]),tblSheetLanguage[[#This Row],[EN]])</f>
        <v>Exclude from Compensation</v>
      </c>
      <c r="V188" s="285" t="str">
        <f t="shared" si="7"/>
        <v>$B$452</v>
      </c>
      <c r="W188" s="285">
        <f>tblSheetLanguage[[#This Row],[Zeile]]</f>
        <v>452</v>
      </c>
      <c r="X188" s="285">
        <f>tblSheetLanguage[[#This Row],[Spalte]]</f>
        <v>2</v>
      </c>
    </row>
    <row r="189" spans="1:24" s="285" customFormat="1" x14ac:dyDescent="0.3">
      <c r="A189" s="276"/>
      <c r="B189" s="230" t="str" cm="1">
        <f t="array" aca="1" ref="B189" ca="1">HYPERLINK("#"&amp;CELL("Address",INDIRECT("Formular!"&amp;ADDRESS(tblSheetLanguage[[#This Row],[Zeile]],tblSheetLanguage[[#This Row],[Spalte]]))),ADDRESS(tblSheetLanguage[[#This Row],[Zeile]],tblSheetLanguage[[#This Row],[Spalte]]))</f>
        <v>$B$216</v>
      </c>
      <c r="C189" s="285">
        <v>216</v>
      </c>
      <c r="D189" s="285">
        <v>2</v>
      </c>
      <c r="E189" s="285" t="s">
        <v>42219</v>
      </c>
      <c r="F189" s="285" t="s">
        <v>42632</v>
      </c>
      <c r="G189" s="285" t="s">
        <v>42633</v>
      </c>
      <c r="H189" s="285" t="s">
        <v>42624</v>
      </c>
      <c r="I189" s="285" t="s">
        <v>42634</v>
      </c>
      <c r="J189" s="285" t="s">
        <v>42635</v>
      </c>
      <c r="K189" s="285" t="s">
        <v>42636</v>
      </c>
      <c r="L189" s="285" t="s">
        <v>42637</v>
      </c>
      <c r="M189" s="285" t="s">
        <v>43933</v>
      </c>
      <c r="N189" s="285" t="s">
        <v>43934</v>
      </c>
      <c r="O189" s="285" t="s">
        <v>43935</v>
      </c>
      <c r="P189" s="285" t="s">
        <v>43936</v>
      </c>
      <c r="Q189" s="285" t="s">
        <v>43937</v>
      </c>
      <c r="R189" s="285" t="s">
        <v>43938</v>
      </c>
      <c r="S189" s="285" t="str">
        <f>IF(tblSheetLanguage[[#This Row],[EN]]="",IF(tblSheetLanguage[[#This Row],[EN]]="",tblSheetLanguage[[#This Row],[DE]],tblSheetLanguage[[#This Row],[EN]]),tblSheetLanguage[[#This Row],[EN]])</f>
        <v>Exemption Number</v>
      </c>
      <c r="V189" s="285" t="str">
        <f t="shared" si="7"/>
        <v>$B$216</v>
      </c>
      <c r="W189" s="285">
        <f>tblSheetLanguage[[#This Row],[Zeile]]</f>
        <v>216</v>
      </c>
      <c r="X189" s="285">
        <f>tblSheetLanguage[[#This Row],[Spalte]]</f>
        <v>2</v>
      </c>
    </row>
    <row r="190" spans="1:24" s="285" customFormat="1" x14ac:dyDescent="0.3">
      <c r="A190" s="276"/>
      <c r="B190" s="230" t="str" cm="1">
        <f t="array" aca="1" ref="B190" ca="1">HYPERLINK("#"&amp;CELL("Address",INDIRECT("Formular!"&amp;ADDRESS(tblSheetLanguage[[#This Row],[Zeile]],tblSheetLanguage[[#This Row],[Spalte]]))),ADDRESS(tblSheetLanguage[[#This Row],[Zeile]],tblSheetLanguage[[#This Row],[Spalte]]))</f>
        <v>$K$335</v>
      </c>
      <c r="C190" s="285">
        <v>335</v>
      </c>
      <c r="D190" s="285">
        <v>11</v>
      </c>
      <c r="E190" s="285" t="s">
        <v>42240</v>
      </c>
      <c r="F190" s="285" t="s">
        <v>42808</v>
      </c>
      <c r="G190" s="285" t="s">
        <v>42809</v>
      </c>
      <c r="H190" s="285" t="s">
        <v>42810</v>
      </c>
      <c r="I190" s="285" t="s">
        <v>42811</v>
      </c>
      <c r="J190" s="285" t="s">
        <v>42812</v>
      </c>
      <c r="K190" s="285" t="s">
        <v>42813</v>
      </c>
      <c r="L190" s="285" t="s">
        <v>42814</v>
      </c>
      <c r="M190" s="285" t="s">
        <v>44101</v>
      </c>
      <c r="N190" s="285" t="s">
        <v>44102</v>
      </c>
      <c r="O190" s="285" t="s">
        <v>44103</v>
      </c>
      <c r="P190" s="285" t="s">
        <v>44104</v>
      </c>
      <c r="Q190" s="285" t="s">
        <v>44105</v>
      </c>
      <c r="R190" s="285" t="s">
        <v>44106</v>
      </c>
      <c r="S190" s="285" t="str">
        <f>IF(tblSheetLanguage[[#This Row],[EN]]="",IF(tblSheetLanguage[[#This Row],[EN]]="",tblSheetLanguage[[#This Row],[DE]],tblSheetLanguage[[#This Row],[EN]]),tblSheetLanguage[[#This Row],[EN]])</f>
        <v>External service recording allowed</v>
      </c>
      <c r="V190" s="285" t="str">
        <f t="shared" si="7"/>
        <v>$K$335</v>
      </c>
      <c r="W190" s="285">
        <f>tblSheetLanguage[[#This Row],[Zeile]]</f>
        <v>335</v>
      </c>
      <c r="X190" s="285">
        <f>tblSheetLanguage[[#This Row],[Spalte]]</f>
        <v>11</v>
      </c>
    </row>
    <row r="191" spans="1:24" s="285" customFormat="1" x14ac:dyDescent="0.3">
      <c r="A191" s="276"/>
      <c r="B191" s="230" t="str" cm="1">
        <f t="array" aca="1" ref="B191" ca="1">HYPERLINK("#"&amp;CELL("Address",INDIRECT("Formular!"&amp;ADDRESS(tblSheetLanguage[[#This Row],[Zeile]],tblSheetLanguage[[#This Row],[Spalte]]))),ADDRESS(tblSheetLanguage[[#This Row],[Zeile]],tblSheetLanguage[[#This Row],[Spalte]]))</f>
        <v>$I$151</v>
      </c>
      <c r="C191" s="285">
        <v>151</v>
      </c>
      <c r="D191" s="285">
        <v>9</v>
      </c>
      <c r="E191" s="285" t="s">
        <v>41909</v>
      </c>
      <c r="F191" s="285" t="s">
        <v>41909</v>
      </c>
      <c r="G191" s="285" t="s">
        <v>42448</v>
      </c>
      <c r="H191" s="285" t="s">
        <v>42500</v>
      </c>
      <c r="I191" s="285" t="s">
        <v>42501</v>
      </c>
      <c r="J191" s="285" t="s">
        <v>42451</v>
      </c>
      <c r="K191" s="285" t="s">
        <v>42502</v>
      </c>
      <c r="L191" s="285" t="s">
        <v>42503</v>
      </c>
      <c r="M191" s="285" t="s">
        <v>43829</v>
      </c>
      <c r="N191" s="285" t="s">
        <v>43830</v>
      </c>
      <c r="O191" s="285" t="s">
        <v>43831</v>
      </c>
      <c r="P191" s="285" t="s">
        <v>43832</v>
      </c>
      <c r="Q191" s="285" t="s">
        <v>43829</v>
      </c>
      <c r="R191" s="285" t="s">
        <v>43833</v>
      </c>
      <c r="S191" s="285" t="str">
        <f>IF(tblSheetLanguage[[#This Row],[EN]]="",IF(tblSheetLanguage[[#This Row],[EN]]="",tblSheetLanguage[[#This Row],[DE]],tblSheetLanguage[[#This Row],[EN]]),tblSheetLanguage[[#This Row],[EN]])</f>
        <v>Fax-Nr.:</v>
      </c>
      <c r="V191" s="285" t="str">
        <f t="shared" si="7"/>
        <v>$I$151</v>
      </c>
      <c r="W191" s="285">
        <f>tblSheetLanguage[[#This Row],[Zeile]]</f>
        <v>151</v>
      </c>
      <c r="X191" s="285">
        <f>tblSheetLanguage[[#This Row],[Spalte]]</f>
        <v>9</v>
      </c>
    </row>
    <row r="192" spans="1:24" s="285" customFormat="1" x14ac:dyDescent="0.3">
      <c r="A192" s="31"/>
      <c r="B192" s="230" t="str" cm="1">
        <f t="array" aca="1" ref="B192" ca="1">HYPERLINK("#"&amp;CELL("Address",INDIRECT("Formular!"&amp;ADDRESS(tblSheetLanguage[[#This Row],[Zeile]],tblSheetLanguage[[#This Row],[Spalte]]))),ADDRESS(tblSheetLanguage[[#This Row],[Zeile]],tblSheetLanguage[[#This Row],[Spalte]]))</f>
        <v>$B$27</v>
      </c>
      <c r="C192">
        <v>27</v>
      </c>
      <c r="D192">
        <v>2</v>
      </c>
      <c r="E192" t="s">
        <v>41418</v>
      </c>
      <c r="F192" t="s">
        <v>42388</v>
      </c>
      <c r="G192" t="s">
        <v>42389</v>
      </c>
      <c r="H192" t="s">
        <v>42390</v>
      </c>
      <c r="I192" s="98" t="s">
        <v>42391</v>
      </c>
      <c r="J192" t="s">
        <v>42392</v>
      </c>
      <c r="K192" t="s">
        <v>42393</v>
      </c>
      <c r="L192" t="s">
        <v>42394</v>
      </c>
      <c r="M192" t="s">
        <v>43734</v>
      </c>
      <c r="N192" t="s">
        <v>43735</v>
      </c>
      <c r="O192" t="s">
        <v>43736</v>
      </c>
      <c r="P192" t="s">
        <v>43737</v>
      </c>
      <c r="Q192" t="s">
        <v>43738</v>
      </c>
      <c r="R192" t="s">
        <v>43739</v>
      </c>
      <c r="S192" t="str">
        <f>IF(tblSheetLanguage[[#This Row],[EN]]="",IF(tblSheetLanguage[[#This Row],[EN]]="",tblSheetLanguage[[#This Row],[DE]],tblSheetLanguage[[#This Row],[EN]]),tblSheetLanguage[[#This Row],[EN]])</f>
        <v>First Name</v>
      </c>
      <c r="V192" s="285" t="str">
        <f t="shared" si="7"/>
        <v>$B$27</v>
      </c>
      <c r="W192" s="285">
        <f>tblSheetLanguage[[#This Row],[Zeile]]</f>
        <v>27</v>
      </c>
      <c r="X192" s="285">
        <f>tblSheetLanguage[[#This Row],[Spalte]]</f>
        <v>2</v>
      </c>
    </row>
    <row r="193" spans="1:28" s="285" customFormat="1" x14ac:dyDescent="0.3">
      <c r="A193" s="276"/>
      <c r="B193" s="230" t="str" cm="1">
        <f t="array" aca="1" ref="B193" ca="1">HYPERLINK("#"&amp;CELL("Address",INDIRECT("Formular!"&amp;ADDRESS(tblSheetLanguage[[#This Row],[Zeile]],tblSheetLanguage[[#This Row],[Spalte]]))),ADDRESS(tblSheetLanguage[[#This Row],[Zeile]],tblSheetLanguage[[#This Row],[Spalte]]))</f>
        <v>$B$153</v>
      </c>
      <c r="C193" s="285">
        <v>153</v>
      </c>
      <c r="D193" s="285">
        <v>2</v>
      </c>
      <c r="E193" s="285" t="s">
        <v>41418</v>
      </c>
      <c r="F193" s="285" t="s">
        <v>42388</v>
      </c>
      <c r="G193" s="285" t="s">
        <v>42504</v>
      </c>
      <c r="H193" s="285" t="s">
        <v>42505</v>
      </c>
      <c r="I193" s="286" t="s">
        <v>42391</v>
      </c>
      <c r="J193" s="285" t="s">
        <v>42392</v>
      </c>
      <c r="K193" s="285" t="s">
        <v>42393</v>
      </c>
      <c r="L193" s="285" t="s">
        <v>42394</v>
      </c>
      <c r="M193" s="285" t="s">
        <v>43734</v>
      </c>
      <c r="N193" s="285" t="s">
        <v>43735</v>
      </c>
      <c r="O193" s="285" t="s">
        <v>43736</v>
      </c>
      <c r="P193" s="285" t="s">
        <v>43737</v>
      </c>
      <c r="Q193" s="285" t="s">
        <v>43738</v>
      </c>
      <c r="R193" s="285" t="s">
        <v>43739</v>
      </c>
      <c r="S193" s="285" t="str">
        <f>IF(tblSheetLanguage[[#This Row],[EN]]="",IF(tblSheetLanguage[[#This Row],[EN]]="",tblSheetLanguage[[#This Row],[DE]],tblSheetLanguage[[#This Row],[EN]]),tblSheetLanguage[[#This Row],[EN]])</f>
        <v>First Name</v>
      </c>
      <c r="V193" s="285" t="str">
        <f t="shared" si="7"/>
        <v>$B$153</v>
      </c>
      <c r="W193" s="285">
        <f>tblSheetLanguage[[#This Row],[Zeile]]</f>
        <v>153</v>
      </c>
      <c r="X193" s="285">
        <f>tblSheetLanguage[[#This Row],[Spalte]]</f>
        <v>2</v>
      </c>
    </row>
    <row r="194" spans="1:28" s="285" customFormat="1" x14ac:dyDescent="0.3">
      <c r="A194" s="276"/>
      <c r="B194" s="230" t="str" cm="1">
        <f t="array" aca="1" ref="B194" ca="1">HYPERLINK("#"&amp;CELL("Address",INDIRECT("Formular!"&amp;ADDRESS(tblSheetLanguage[[#This Row],[Zeile]],tblSheetLanguage[[#This Row],[Spalte]]))),ADDRESS(tblSheetLanguage[[#This Row],[Zeile]],tblSheetLanguage[[#This Row],[Spalte]]))</f>
        <v>$B$164</v>
      </c>
      <c r="C194" s="285">
        <v>164</v>
      </c>
      <c r="D194" s="285">
        <v>2</v>
      </c>
      <c r="E194" s="285" t="s">
        <v>41418</v>
      </c>
      <c r="F194" s="285" t="s">
        <v>42388</v>
      </c>
      <c r="G194" s="285" t="s">
        <v>42504</v>
      </c>
      <c r="H194" s="285" t="s">
        <v>42505</v>
      </c>
      <c r="I194" s="286" t="s">
        <v>42391</v>
      </c>
      <c r="J194" s="285" t="s">
        <v>42392</v>
      </c>
      <c r="K194" s="285" t="s">
        <v>42393</v>
      </c>
      <c r="L194" s="285" t="s">
        <v>42394</v>
      </c>
      <c r="M194" s="285" t="s">
        <v>43734</v>
      </c>
      <c r="N194" s="285" t="s">
        <v>43735</v>
      </c>
      <c r="O194" s="285" t="s">
        <v>43736</v>
      </c>
      <c r="P194" s="285" t="s">
        <v>43737</v>
      </c>
      <c r="Q194" s="285" t="s">
        <v>43738</v>
      </c>
      <c r="R194" s="285" t="s">
        <v>43739</v>
      </c>
      <c r="S194" s="285" t="str">
        <f>IF(tblSheetLanguage[[#This Row],[EN]]="",IF(tblSheetLanguage[[#This Row],[EN]]="",tblSheetLanguage[[#This Row],[DE]],tblSheetLanguage[[#This Row],[EN]]),tblSheetLanguage[[#This Row],[EN]])</f>
        <v>First Name</v>
      </c>
      <c r="V194" s="285" t="str">
        <f t="shared" si="7"/>
        <v>$B$164</v>
      </c>
      <c r="W194" s="285">
        <f>tblSheetLanguage[[#This Row],[Zeile]]</f>
        <v>164</v>
      </c>
      <c r="X194" s="285">
        <f>tblSheetLanguage[[#This Row],[Spalte]]</f>
        <v>2</v>
      </c>
    </row>
    <row r="195" spans="1:28" s="285" customFormat="1" x14ac:dyDescent="0.3">
      <c r="A195" s="276"/>
      <c r="B195" s="230" t="str" cm="1">
        <f t="array" aca="1" ref="B195" ca="1">HYPERLINK("#"&amp;CELL("Address",INDIRECT("Formular!"&amp;ADDRESS(tblSheetLanguage[[#This Row],[Zeile]],tblSheetLanguage[[#This Row],[Spalte]]))),ADDRESS(tblSheetLanguage[[#This Row],[Zeile]],tblSheetLanguage[[#This Row],[Spalte]]))</f>
        <v>$B$172</v>
      </c>
      <c r="C195" s="285">
        <v>172</v>
      </c>
      <c r="D195" s="285">
        <v>2</v>
      </c>
      <c r="E195" s="285" t="s">
        <v>41418</v>
      </c>
      <c r="F195" s="285" t="s">
        <v>42388</v>
      </c>
      <c r="G195" s="285" t="s">
        <v>42543</v>
      </c>
      <c r="H195" s="285" t="s">
        <v>42505</v>
      </c>
      <c r="I195" s="286" t="s">
        <v>42391</v>
      </c>
      <c r="J195" s="285" t="s">
        <v>42392</v>
      </c>
      <c r="K195" s="285" t="s">
        <v>42393</v>
      </c>
      <c r="L195" s="285" t="s">
        <v>42394</v>
      </c>
      <c r="M195" s="285" t="s">
        <v>43734</v>
      </c>
      <c r="N195" s="285" t="s">
        <v>43735</v>
      </c>
      <c r="O195" s="285" t="s">
        <v>43736</v>
      </c>
      <c r="P195" s="285" t="s">
        <v>43737</v>
      </c>
      <c r="Q195" s="285" t="s">
        <v>43738</v>
      </c>
      <c r="R195" s="285" t="s">
        <v>43739</v>
      </c>
      <c r="S195" s="285" t="str">
        <f>IF(tblSheetLanguage[[#This Row],[EN]]="",IF(tblSheetLanguage[[#This Row],[EN]]="",tblSheetLanguage[[#This Row],[DE]],tblSheetLanguage[[#This Row],[EN]]),tblSheetLanguage[[#This Row],[EN]])</f>
        <v>First Name</v>
      </c>
      <c r="V195" s="285" t="str">
        <f t="shared" si="7"/>
        <v>$B$172</v>
      </c>
      <c r="W195" s="285">
        <f>tblSheetLanguage[[#This Row],[Zeile]]</f>
        <v>172</v>
      </c>
      <c r="X195" s="285">
        <f>tblSheetLanguage[[#This Row],[Spalte]]</f>
        <v>2</v>
      </c>
    </row>
    <row r="196" spans="1:28" s="285" customFormat="1" x14ac:dyDescent="0.3">
      <c r="A196" s="276"/>
      <c r="B196" s="230" t="str" cm="1">
        <f t="array" aca="1" ref="B196" ca="1">HYPERLINK("#"&amp;CELL("Address",INDIRECT("Formular!"&amp;ADDRESS(tblSheetLanguage[[#This Row],[Zeile]],tblSheetLanguage[[#This Row],[Spalte]]))),ADDRESS(tblSheetLanguage[[#This Row],[Zeile]],tblSheetLanguage[[#This Row],[Spalte]]))</f>
        <v>$B$180</v>
      </c>
      <c r="C196" s="285">
        <v>180</v>
      </c>
      <c r="D196" s="285">
        <v>2</v>
      </c>
      <c r="E196" s="285" t="s">
        <v>41418</v>
      </c>
      <c r="F196" s="285" t="s">
        <v>42388</v>
      </c>
      <c r="G196" s="285" t="s">
        <v>42504</v>
      </c>
      <c r="H196" s="285" t="s">
        <v>42505</v>
      </c>
      <c r="I196" s="286" t="s">
        <v>42391</v>
      </c>
      <c r="J196" s="285" t="s">
        <v>42392</v>
      </c>
      <c r="K196" s="285" t="s">
        <v>42393</v>
      </c>
      <c r="L196" s="285" t="s">
        <v>42394</v>
      </c>
      <c r="M196" s="285" t="s">
        <v>43734</v>
      </c>
      <c r="N196" s="285" t="s">
        <v>43735</v>
      </c>
      <c r="O196" s="285" t="s">
        <v>43736</v>
      </c>
      <c r="P196" s="285" t="s">
        <v>43737</v>
      </c>
      <c r="Q196" s="285" t="s">
        <v>43738</v>
      </c>
      <c r="R196" s="285" t="s">
        <v>43739</v>
      </c>
      <c r="S196" s="285" t="str">
        <f>IF(tblSheetLanguage[[#This Row],[EN]]="",IF(tblSheetLanguage[[#This Row],[EN]]="",tblSheetLanguage[[#This Row],[DE]],tblSheetLanguage[[#This Row],[EN]]),tblSheetLanguage[[#This Row],[EN]])</f>
        <v>First Name</v>
      </c>
      <c r="V196" s="285" t="str">
        <f t="shared" si="7"/>
        <v>$B$180</v>
      </c>
      <c r="W196" s="285">
        <f>tblSheetLanguage[[#This Row],[Zeile]]</f>
        <v>180</v>
      </c>
      <c r="X196" s="285">
        <f>tblSheetLanguage[[#This Row],[Spalte]]</f>
        <v>2</v>
      </c>
    </row>
    <row r="197" spans="1:28" s="285" customFormat="1" x14ac:dyDescent="0.3">
      <c r="A197" s="31" t="s">
        <v>34460</v>
      </c>
      <c r="B197" s="230" t="str" cm="1">
        <f t="array" aca="1" ref="B197" ca="1">HYPERLINK("#"&amp;CELL("Address",INDIRECT("Formular!"&amp;ADDRESS(tblSheetLanguage[[#This Row],[Zeile]],tblSheetLanguage[[#This Row],[Spalte]]))),ADDRESS(tblSheetLanguage[[#This Row],[Zeile]],tblSheetLanguage[[#This Row],[Spalte]]))</f>
        <v>$E$446</v>
      </c>
      <c r="C197">
        <v>446</v>
      </c>
      <c r="D197">
        <v>5</v>
      </c>
      <c r="E197" t="s">
        <v>147</v>
      </c>
      <c r="F197" t="s">
        <v>147</v>
      </c>
      <c r="G197"/>
      <c r="H197" t="s">
        <v>43231</v>
      </c>
      <c r="I197" t="s">
        <v>43232</v>
      </c>
      <c r="J197"/>
      <c r="K197"/>
      <c r="L197"/>
      <c r="M197" t="s">
        <v>34476</v>
      </c>
      <c r="N197" t="s">
        <v>34476</v>
      </c>
      <c r="O197" t="s">
        <v>34476</v>
      </c>
      <c r="P197" t="s">
        <v>34476</v>
      </c>
      <c r="Q197" t="s">
        <v>34476</v>
      </c>
      <c r="R197" t="s">
        <v>34476</v>
      </c>
      <c r="S197" t="str">
        <f>IF(tblSheetLanguage[[#This Row],[EN]]="",IF(tblSheetLanguage[[#This Row],[EN]]="",tblSheetLanguage[[#This Row],[DE]],tblSheetLanguage[[#This Row],[EN]]),tblSheetLanguage[[#This Row],[EN]])</f>
        <v>Flag</v>
      </c>
      <c r="V197" s="285" t="str">
        <f t="shared" si="7"/>
        <v>$E$446</v>
      </c>
      <c r="W197" s="285">
        <f>tblSheetLanguage[[#This Row],[Zeile]]</f>
        <v>446</v>
      </c>
      <c r="X197" s="285">
        <f>tblSheetLanguage[[#This Row],[Spalte]]</f>
        <v>5</v>
      </c>
    </row>
    <row r="198" spans="1:28" s="285" customFormat="1" x14ac:dyDescent="0.3">
      <c r="A198" s="276"/>
      <c r="B198" s="230" t="str" cm="1">
        <f t="array" aca="1" ref="B198" ca="1">HYPERLINK("#"&amp;CELL("Address",INDIRECT("Formular!"&amp;ADDRESS(tblSheetLanguage[[#This Row],[Zeile]],tblSheetLanguage[[#This Row],[Spalte]]))),ADDRESS(tblSheetLanguage[[#This Row],[Zeile]],tblSheetLanguage[[#This Row],[Spalte]]))</f>
        <v>$B$160</v>
      </c>
      <c r="C198" s="285">
        <v>160</v>
      </c>
      <c r="D198" s="285">
        <v>2</v>
      </c>
      <c r="E198" s="285" t="s">
        <v>41585</v>
      </c>
      <c r="F198" s="285" t="s">
        <v>42524</v>
      </c>
      <c r="H198" s="285" t="s">
        <v>42525</v>
      </c>
      <c r="I198" s="285" t="s">
        <v>42526</v>
      </c>
      <c r="J198" s="285" t="s">
        <v>42527</v>
      </c>
      <c r="K198" s="285" t="s">
        <v>42528</v>
      </c>
      <c r="L198" s="285" t="s">
        <v>42529</v>
      </c>
      <c r="M198" s="285" t="s">
        <v>43850</v>
      </c>
      <c r="N198" s="285" t="s">
        <v>43851</v>
      </c>
      <c r="O198" s="285" t="s">
        <v>43852</v>
      </c>
      <c r="P198" s="285" t="s">
        <v>43853</v>
      </c>
      <c r="Q198" s="285" t="s">
        <v>43854</v>
      </c>
      <c r="R198" s="285" t="s">
        <v>43855</v>
      </c>
      <c r="S198" s="285" t="str">
        <f>IF(tblSheetLanguage[[#This Row],[EN]]="",IF(tblSheetLanguage[[#This Row],[EN]]="",tblSheetLanguage[[#This Row],[DE]],tblSheetLanguage[[#This Row],[EN]]),tblSheetLanguage[[#This Row],[EN]])</f>
        <v>For Emergency</v>
      </c>
      <c r="V198" s="285" t="str">
        <f t="shared" si="7"/>
        <v>$B$160</v>
      </c>
      <c r="W198" s="285">
        <f>tblSheetLanguage[[#This Row],[Zeile]]</f>
        <v>160</v>
      </c>
      <c r="X198" s="285">
        <f>tblSheetLanguage[[#This Row],[Spalte]]</f>
        <v>2</v>
      </c>
    </row>
    <row r="199" spans="1:28" s="285" customFormat="1" x14ac:dyDescent="0.3">
      <c r="A199" s="276"/>
      <c r="B199" s="230" t="str" cm="1">
        <f t="array" aca="1" ref="B199" ca="1">HYPERLINK("#"&amp;CELL("Address",INDIRECT("Formular!"&amp;ADDRESS(tblSheetLanguage[[#This Row],[Zeile]],tblSheetLanguage[[#This Row],[Spalte]]))),ADDRESS(tblSheetLanguage[[#This Row],[Zeile]],tblSheetLanguage[[#This Row],[Spalte]]))</f>
        <v>$B$149</v>
      </c>
      <c r="C199" s="285">
        <v>149</v>
      </c>
      <c r="D199" s="285">
        <v>2</v>
      </c>
      <c r="E199" s="285" t="s">
        <v>42205</v>
      </c>
      <c r="F199" s="285" t="s">
        <v>42486</v>
      </c>
      <c r="G199" s="285" t="s">
        <v>42487</v>
      </c>
      <c r="H199" s="285" t="s">
        <v>42488</v>
      </c>
      <c r="I199" s="285" t="s">
        <v>42489</v>
      </c>
      <c r="J199" s="285" t="s">
        <v>42490</v>
      </c>
      <c r="K199" s="285" t="s">
        <v>42491</v>
      </c>
      <c r="L199" s="285" t="s">
        <v>42492</v>
      </c>
      <c r="M199" s="285" t="s">
        <v>43817</v>
      </c>
      <c r="N199" s="285" t="s">
        <v>43818</v>
      </c>
      <c r="O199" s="285" t="s">
        <v>43819</v>
      </c>
      <c r="P199" s="285" t="s">
        <v>43820</v>
      </c>
      <c r="Q199" s="285" t="s">
        <v>43821</v>
      </c>
      <c r="R199" s="285" t="s">
        <v>43822</v>
      </c>
      <c r="S199" s="285" t="str">
        <f>IF(tblSheetLanguage[[#This Row],[EN]]="",IF(tblSheetLanguage[[#This Row],[EN]]="",tblSheetLanguage[[#This Row],[DE]],tblSheetLanguage[[#This Row],[EN]]),tblSheetLanguage[[#This Row],[EN]])</f>
        <v>Function:</v>
      </c>
      <c r="V199" s="285" t="str">
        <f t="shared" si="7"/>
        <v>$B$149</v>
      </c>
      <c r="W199" s="285">
        <f>tblSheetLanguage[[#This Row],[Zeile]]</f>
        <v>149</v>
      </c>
      <c r="X199" s="285">
        <f>tblSheetLanguage[[#This Row],[Spalte]]</f>
        <v>2</v>
      </c>
    </row>
    <row r="200" spans="1:28" s="285" customFormat="1" x14ac:dyDescent="0.3">
      <c r="A200" s="276"/>
      <c r="B200" s="230" t="str" cm="1">
        <f t="array" aca="1" ref="B200" ca="1">HYPERLINK("#"&amp;CELL("Address",INDIRECT("Formular!"&amp;ADDRESS(tblSheetLanguage[[#This Row],[Zeile]],tblSheetLanguage[[#This Row],[Spalte]]))),ADDRESS(tblSheetLanguage[[#This Row],[Zeile]],tblSheetLanguage[[#This Row],[Spalte]]))</f>
        <v>$B$361</v>
      </c>
      <c r="C200" s="285">
        <v>361</v>
      </c>
      <c r="D200" s="285">
        <v>2</v>
      </c>
      <c r="E200" s="285" t="s">
        <v>42255</v>
      </c>
      <c r="F200" s="285" t="s">
        <v>42255</v>
      </c>
      <c r="G200" s="285" t="s">
        <v>42255</v>
      </c>
      <c r="H200" s="285" t="s">
        <v>42917</v>
      </c>
      <c r="I200" s="285" t="s">
        <v>42255</v>
      </c>
      <c r="J200" s="285" t="s">
        <v>42255</v>
      </c>
      <c r="K200" s="285" t="s">
        <v>42255</v>
      </c>
      <c r="L200" s="285" t="s">
        <v>42255</v>
      </c>
      <c r="M200" s="285" t="s">
        <v>42255</v>
      </c>
      <c r="N200" s="285" t="s">
        <v>42255</v>
      </c>
      <c r="O200" s="285" t="s">
        <v>42255</v>
      </c>
      <c r="P200" s="285" t="s">
        <v>42255</v>
      </c>
      <c r="Q200" s="285" t="s">
        <v>42255</v>
      </c>
      <c r="R200" s="285" t="s">
        <v>42255</v>
      </c>
      <c r="S200" s="285" t="str">
        <f>IF(tblSheetLanguage[[#This Row],[EN]]="",IF(tblSheetLanguage[[#This Row],[EN]]="",tblSheetLanguage[[#This Row],[DE]],tblSheetLanguage[[#This Row],[EN]]),tblSheetLanguage[[#This Row],[EN]])</f>
        <v>Gicom</v>
      </c>
      <c r="V200" s="285" t="str">
        <f t="shared" si="7"/>
        <v>$B$361</v>
      </c>
      <c r="W200" s="285">
        <f>tblSheetLanguage[[#This Row],[Zeile]]</f>
        <v>361</v>
      </c>
      <c r="X200" s="285">
        <f>tblSheetLanguage[[#This Row],[Spalte]]</f>
        <v>2</v>
      </c>
    </row>
    <row r="201" spans="1:28" s="285" customFormat="1" x14ac:dyDescent="0.3">
      <c r="A201" s="276"/>
      <c r="B201" s="230" t="str" cm="1">
        <f t="array" aca="1" ref="B201" ca="1">HYPERLINK("#"&amp;CELL("Address",INDIRECT("Formular!"&amp;ADDRESS(tblSheetLanguage[[#This Row],[Zeile]],tblSheetLanguage[[#This Row],[Spalte]]))),ADDRESS(tblSheetLanguage[[#This Row],[Zeile]],tblSheetLanguage[[#This Row],[Spalte]]))</f>
        <v>$B$224</v>
      </c>
      <c r="C201" s="285">
        <v>224</v>
      </c>
      <c r="D201" s="285">
        <v>2</v>
      </c>
      <c r="E201" s="287" t="s">
        <v>41714</v>
      </c>
      <c r="F201" s="285" t="s">
        <v>42671</v>
      </c>
      <c r="G201" s="285" t="s">
        <v>42672</v>
      </c>
      <c r="H201" s="285" t="s">
        <v>42673</v>
      </c>
      <c r="I201" s="285" t="s">
        <v>42674</v>
      </c>
      <c r="J201" s="285" t="s">
        <v>42675</v>
      </c>
      <c r="K201" s="285" t="s">
        <v>42676</v>
      </c>
      <c r="L201" s="285" t="s">
        <v>42677</v>
      </c>
      <c r="M201" s="285" t="s">
        <v>43968</v>
      </c>
      <c r="N201" s="285" t="s">
        <v>43969</v>
      </c>
      <c r="O201" s="285" t="s">
        <v>43970</v>
      </c>
      <c r="P201" s="285" t="s">
        <v>43971</v>
      </c>
      <c r="Q201" s="285" t="s">
        <v>43972</v>
      </c>
      <c r="R201" s="285" t="s">
        <v>43973</v>
      </c>
      <c r="S201" s="285" t="str">
        <f>IF(tblSheetLanguage[[#This Row],[EN]]="",IF(tblSheetLanguage[[#This Row],[EN]]="",tblSheetLanguage[[#This Row],[DE]],tblSheetLanguage[[#This Row],[EN]]),tblSheetLanguage[[#This Row],[EN]])</f>
        <v>GLN Check Digit</v>
      </c>
      <c r="V201" s="285" t="str">
        <f t="shared" si="7"/>
        <v>$B$224</v>
      </c>
      <c r="W201" s="285">
        <f>tblSheetLanguage[[#This Row],[Zeile]]</f>
        <v>224</v>
      </c>
      <c r="X201" s="285">
        <f>tblSheetLanguage[[#This Row],[Spalte]]</f>
        <v>2</v>
      </c>
    </row>
    <row r="202" spans="1:28" s="285" customFormat="1" x14ac:dyDescent="0.3">
      <c r="A202" s="276"/>
      <c r="B202" s="230" t="str" cm="1">
        <f t="array" aca="1" ref="B202" ca="1">HYPERLINK("#"&amp;CELL("Address",INDIRECT("Formular!"&amp;ADDRESS(tblSheetLanguage[[#This Row],[Zeile]],tblSheetLanguage[[#This Row],[Spalte]]))),ADDRESS(tblSheetLanguage[[#This Row],[Zeile]],tblSheetLanguage[[#This Row],[Spalte]]))</f>
        <v>$B$220</v>
      </c>
      <c r="C202" s="285">
        <v>220</v>
      </c>
      <c r="D202" s="285">
        <v>2</v>
      </c>
      <c r="E202" s="285" t="s">
        <v>42223</v>
      </c>
      <c r="F202" s="285" t="s">
        <v>42657</v>
      </c>
      <c r="G202" s="285" t="s">
        <v>42658</v>
      </c>
      <c r="H202" s="285" t="s">
        <v>42659</v>
      </c>
      <c r="I202" s="285" t="s">
        <v>42660</v>
      </c>
      <c r="J202" s="285" t="s">
        <v>42661</v>
      </c>
      <c r="K202" s="285" t="s">
        <v>42662</v>
      </c>
      <c r="L202" s="285" t="s">
        <v>42663</v>
      </c>
      <c r="M202" s="285" t="s">
        <v>43957</v>
      </c>
      <c r="N202" s="285" t="s">
        <v>43958</v>
      </c>
      <c r="O202" s="285" t="s">
        <v>43959</v>
      </c>
      <c r="P202" s="285" t="s">
        <v>43960</v>
      </c>
      <c r="Q202" s="285" t="s">
        <v>43957</v>
      </c>
      <c r="R202" s="285" t="s">
        <v>43961</v>
      </c>
      <c r="S202" s="285" t="str">
        <f>IF(tblSheetLanguage[[#This Row],[EN]]="",IF(tblSheetLanguage[[#This Row],[EN]]="",tblSheetLanguage[[#This Row],[DE]],tblSheetLanguage[[#This Row],[EN]]),tblSheetLanguage[[#This Row],[EN]])</f>
        <v>GLN Company No.</v>
      </c>
      <c r="V202" s="285" t="str">
        <f t="shared" si="7"/>
        <v>$B$220</v>
      </c>
      <c r="W202" s="285">
        <f>tblSheetLanguage[[#This Row],[Zeile]]</f>
        <v>220</v>
      </c>
      <c r="X202" s="285">
        <f>tblSheetLanguage[[#This Row],[Spalte]]</f>
        <v>2</v>
      </c>
    </row>
    <row r="203" spans="1:28" s="285" customFormat="1" x14ac:dyDescent="0.3">
      <c r="A203" s="276"/>
      <c r="B203" s="230" t="str" cm="1">
        <f t="array" aca="1" ref="B203" ca="1">HYPERLINK("#"&amp;CELL("Address",INDIRECT("Formular!"&amp;ADDRESS(tblSheetLanguage[[#This Row],[Zeile]],tblSheetLanguage[[#This Row],[Spalte]]))),ADDRESS(tblSheetLanguage[[#This Row],[Zeile]],tblSheetLanguage[[#This Row],[Spalte]]))</f>
        <v>$B$230</v>
      </c>
      <c r="C203" s="285">
        <v>230</v>
      </c>
      <c r="D203" s="285">
        <v>2</v>
      </c>
      <c r="E203" s="287" t="s">
        <v>41719</v>
      </c>
      <c r="F203" s="285" t="s">
        <v>42684</v>
      </c>
      <c r="G203" s="285" t="s">
        <v>42685</v>
      </c>
      <c r="I203" s="285" t="s">
        <v>42686</v>
      </c>
      <c r="M203" s="285" t="s">
        <v>43986</v>
      </c>
      <c r="N203" s="285" t="s">
        <v>43987</v>
      </c>
      <c r="O203" s="285" t="s">
        <v>43988</v>
      </c>
      <c r="P203" s="285" t="s">
        <v>43989</v>
      </c>
      <c r="Q203" s="285" t="s">
        <v>43990</v>
      </c>
      <c r="R203" s="285" t="s">
        <v>43991</v>
      </c>
      <c r="S203" s="285" t="str">
        <f>IF(tblSheetLanguage[[#This Row],[EN]]="",IF(tblSheetLanguage[[#This Row],[EN]]="",tblSheetLanguage[[#This Row],[DE]],tblSheetLanguage[[#This Row],[EN]]),tblSheetLanguage[[#This Row],[EN]])</f>
        <v>GLN Data Publisher Check digit:</v>
      </c>
      <c r="V203" s="285" t="str">
        <f t="shared" si="7"/>
        <v>$B$230</v>
      </c>
      <c r="W203" s="285">
        <f>tblSheetLanguage[[#This Row],[Zeile]]</f>
        <v>230</v>
      </c>
      <c r="X203" s="285">
        <f>tblSheetLanguage[[#This Row],[Spalte]]</f>
        <v>2</v>
      </c>
    </row>
    <row r="204" spans="1:28" s="285" customFormat="1" x14ac:dyDescent="0.3">
      <c r="A204" s="276"/>
      <c r="B204" s="230" t="str" cm="1">
        <f t="array" aca="1" ref="B204" ca="1">HYPERLINK("#"&amp;CELL("Address",INDIRECT("Formular!"&amp;ADDRESS(tblSheetLanguage[[#This Row],[Zeile]],tblSheetLanguage[[#This Row],[Spalte]]))),ADDRESS(tblSheetLanguage[[#This Row],[Zeile]],tblSheetLanguage[[#This Row],[Spalte]]))</f>
        <v>$B$226</v>
      </c>
      <c r="C204" s="285">
        <v>226</v>
      </c>
      <c r="D204" s="285">
        <v>2</v>
      </c>
      <c r="E204" s="287" t="s">
        <v>41715</v>
      </c>
      <c r="F204" s="285" t="s">
        <v>42678</v>
      </c>
      <c r="G204" s="285" t="s">
        <v>42679</v>
      </c>
      <c r="I204" s="285" t="s">
        <v>42680</v>
      </c>
      <c r="M204" s="285" t="s">
        <v>43974</v>
      </c>
      <c r="N204" s="285" t="s">
        <v>43975</v>
      </c>
      <c r="O204" s="285" t="s">
        <v>43976</v>
      </c>
      <c r="P204" s="285" t="s">
        <v>43977</v>
      </c>
      <c r="Q204" s="285" t="s">
        <v>43978</v>
      </c>
      <c r="R204" s="285" t="s">
        <v>43979</v>
      </c>
      <c r="S204" s="285" t="str">
        <f>IF(tblSheetLanguage[[#This Row],[EN]]="",IF(tblSheetLanguage[[#This Row],[EN]]="",tblSheetLanguage[[#This Row],[DE]],tblSheetLanguage[[#This Row],[EN]]),tblSheetLanguage[[#This Row],[EN]])</f>
        <v>GLN Data Publisher Company No.:</v>
      </c>
      <c r="V204" s="285" t="str">
        <f t="shared" si="7"/>
        <v>$B$226</v>
      </c>
      <c r="W204" s="285">
        <f>tblSheetLanguage[[#This Row],[Zeile]]</f>
        <v>226</v>
      </c>
      <c r="X204" s="285">
        <f>tblSheetLanguage[[#This Row],[Spalte]]</f>
        <v>2</v>
      </c>
      <c r="AB204" s="285">
        <v>2</v>
      </c>
    </row>
    <row r="205" spans="1:28" s="285" customFormat="1" x14ac:dyDescent="0.3">
      <c r="A205" s="276"/>
      <c r="B205" s="230" t="str" cm="1">
        <f t="array" aca="1" ref="B205" ca="1">HYPERLINK("#"&amp;CELL("Address",INDIRECT("Formular!"&amp;ADDRESS(tblSheetLanguage[[#This Row],[Zeile]],tblSheetLanguage[[#This Row],[Spalte]]))),ADDRESS(tblSheetLanguage[[#This Row],[Zeile]],tblSheetLanguage[[#This Row],[Spalte]]))</f>
        <v>$B$228</v>
      </c>
      <c r="C205" s="285">
        <v>228</v>
      </c>
      <c r="D205" s="285">
        <v>2</v>
      </c>
      <c r="E205" s="287" t="s">
        <v>41717</v>
      </c>
      <c r="F205" s="285" t="s">
        <v>42681</v>
      </c>
      <c r="G205" s="288" t="s">
        <v>42682</v>
      </c>
      <c r="I205" s="285" t="s">
        <v>42683</v>
      </c>
      <c r="M205" s="285" t="s">
        <v>43980</v>
      </c>
      <c r="N205" s="285" t="s">
        <v>43981</v>
      </c>
      <c r="O205" s="285" t="s">
        <v>43982</v>
      </c>
      <c r="P205" s="285" t="s">
        <v>43983</v>
      </c>
      <c r="Q205" s="285" t="s">
        <v>43984</v>
      </c>
      <c r="R205" s="285" t="s">
        <v>43985</v>
      </c>
      <c r="S205" s="285" t="str">
        <f>IF(tblSheetLanguage[[#This Row],[EN]]="",IF(tblSheetLanguage[[#This Row],[EN]]="",tblSheetLanguage[[#This Row],[DE]],tblSheetLanguage[[#This Row],[EN]]),tblSheetLanguage[[#This Row],[EN]])</f>
        <v>GLN Data Publisher Location No.:</v>
      </c>
      <c r="V205" s="285" t="str">
        <f t="shared" si="7"/>
        <v>$B$228</v>
      </c>
      <c r="W205" s="285">
        <f>tblSheetLanguage[[#This Row],[Zeile]]</f>
        <v>228</v>
      </c>
      <c r="X205" s="285">
        <f>tblSheetLanguage[[#This Row],[Spalte]]</f>
        <v>2</v>
      </c>
    </row>
    <row r="206" spans="1:28" s="285" customFormat="1" x14ac:dyDescent="0.3">
      <c r="A206" s="276"/>
      <c r="B206" s="230" t="str" cm="1">
        <f t="array" aca="1" ref="B206" ca="1">HYPERLINK("#"&amp;CELL("Address",INDIRECT("Formular!"&amp;ADDRESS(tblSheetLanguage[[#This Row],[Zeile]],tblSheetLanguage[[#This Row],[Spalte]]))),ADDRESS(tblSheetLanguage[[#This Row],[Zeile]],tblSheetLanguage[[#This Row],[Spalte]]))</f>
        <v>$B$222</v>
      </c>
      <c r="C206" s="285">
        <v>222</v>
      </c>
      <c r="D206" s="285">
        <v>2</v>
      </c>
      <c r="E206" s="285" t="s">
        <v>42224</v>
      </c>
      <c r="F206" s="285" t="s">
        <v>42664</v>
      </c>
      <c r="G206" s="285" t="s">
        <v>42665</v>
      </c>
      <c r="H206" s="285" t="s">
        <v>42666</v>
      </c>
      <c r="I206" s="285" t="s">
        <v>42667</v>
      </c>
      <c r="J206" s="285" t="s">
        <v>42668</v>
      </c>
      <c r="K206" s="285" t="s">
        <v>42669</v>
      </c>
      <c r="L206" s="285" t="s">
        <v>42670</v>
      </c>
      <c r="M206" s="285" t="s">
        <v>43962</v>
      </c>
      <c r="N206" s="285" t="s">
        <v>43963</v>
      </c>
      <c r="O206" s="285" t="s">
        <v>43964</v>
      </c>
      <c r="P206" s="285" t="s">
        <v>43965</v>
      </c>
      <c r="Q206" s="285" t="s">
        <v>43966</v>
      </c>
      <c r="R206" s="285" t="s">
        <v>43967</v>
      </c>
      <c r="S206" s="285" t="str">
        <f>IF(tblSheetLanguage[[#This Row],[EN]]="",IF(tblSheetLanguage[[#This Row],[EN]]="",tblSheetLanguage[[#This Row],[DE]],tblSheetLanguage[[#This Row],[EN]]),tblSheetLanguage[[#This Row],[EN]])</f>
        <v>GLN Location No.</v>
      </c>
      <c r="V206" s="285" t="str">
        <f t="shared" si="7"/>
        <v>$B$222</v>
      </c>
      <c r="W206" s="285">
        <f>tblSheetLanguage[[#This Row],[Zeile]]</f>
        <v>222</v>
      </c>
      <c r="X206" s="285">
        <f>tblSheetLanguage[[#This Row],[Spalte]]</f>
        <v>2</v>
      </c>
    </row>
    <row r="207" spans="1:28" s="285" customFormat="1" x14ac:dyDescent="0.3">
      <c r="A207" s="276"/>
      <c r="B207" s="230" t="str" cm="1">
        <f t="array" aca="1" ref="B207" ca="1">HYPERLINK("#"&amp;CELL("Address",INDIRECT("Formular!"&amp;ADDRESS(tblSheetLanguage[[#This Row],[Zeile]],tblSheetLanguage[[#This Row],[Spalte]]))),ADDRESS(tblSheetLanguage[[#This Row],[Zeile]],tblSheetLanguage[[#This Row],[Spalte]]))</f>
        <v>$T$192</v>
      </c>
      <c r="C207" s="285">
        <v>192</v>
      </c>
      <c r="D207" s="285">
        <v>20</v>
      </c>
      <c r="E207" s="285" t="s">
        <v>42216</v>
      </c>
      <c r="F207" s="285" t="s">
        <v>42575</v>
      </c>
      <c r="G207" s="285" t="s">
        <v>42576</v>
      </c>
      <c r="H207" s="285" t="s">
        <v>42577</v>
      </c>
      <c r="I207" s="285" t="s">
        <v>42578</v>
      </c>
      <c r="J207" s="285" t="s">
        <v>42579</v>
      </c>
      <c r="K207" s="285" t="s">
        <v>42580</v>
      </c>
      <c r="L207" s="285" t="s">
        <v>42581</v>
      </c>
      <c r="M207" s="285" t="s">
        <v>43897</v>
      </c>
      <c r="N207" s="285" t="s">
        <v>43898</v>
      </c>
      <c r="O207" s="285" t="s">
        <v>43899</v>
      </c>
      <c r="P207" s="285" t="s">
        <v>43900</v>
      </c>
      <c r="Q207" s="285" t="s">
        <v>43901</v>
      </c>
      <c r="R207" s="285" t="s">
        <v>43902</v>
      </c>
      <c r="S207" s="285" t="str">
        <f>IF(tblSheetLanguage[[#This Row],[EN]]="",IF(tblSheetLanguage[[#This Row],[EN]]="",tblSheetLanguage[[#This Row],[DE]],tblSheetLanguage[[#This Row],[EN]]),tblSheetLanguage[[#This Row],[EN]])</f>
        <v>Goods external</v>
      </c>
      <c r="V207" s="285" t="str">
        <f t="shared" si="7"/>
        <v>$T$192</v>
      </c>
      <c r="W207" s="285">
        <f>tblSheetLanguage[[#This Row],[Zeile]]</f>
        <v>192</v>
      </c>
      <c r="X207" s="285">
        <f>tblSheetLanguage[[#This Row],[Spalte]]</f>
        <v>20</v>
      </c>
    </row>
    <row r="208" spans="1:28" s="285" customFormat="1" x14ac:dyDescent="0.3">
      <c r="A208" s="276"/>
      <c r="B208" s="230" t="str" cm="1">
        <f t="array" aca="1" ref="B208" ca="1">HYPERLINK("#"&amp;CELL("Address",INDIRECT("Formular!"&amp;ADDRESS(tblSheetLanguage[[#This Row],[Zeile]],tblSheetLanguage[[#This Row],[Spalte]]))),ADDRESS(tblSheetLanguage[[#This Row],[Zeile]],tblSheetLanguage[[#This Row],[Spalte]]))</f>
        <v>$T$345</v>
      </c>
      <c r="C208" s="285">
        <v>345</v>
      </c>
      <c r="D208" s="285">
        <v>20</v>
      </c>
      <c r="E208" s="285" t="s">
        <v>42244</v>
      </c>
      <c r="F208" s="285" t="s">
        <v>42835</v>
      </c>
      <c r="G208" s="285" t="s">
        <v>42836</v>
      </c>
      <c r="H208" s="285" t="s">
        <v>42837</v>
      </c>
      <c r="I208" s="285" t="s">
        <v>42838</v>
      </c>
      <c r="J208" s="285" t="s">
        <v>42839</v>
      </c>
      <c r="K208" s="285" t="s">
        <v>42840</v>
      </c>
      <c r="L208" s="285" t="s">
        <v>42841</v>
      </c>
      <c r="M208" s="285" t="s">
        <v>44127</v>
      </c>
      <c r="N208" s="285" t="s">
        <v>44128</v>
      </c>
      <c r="O208" s="285" t="s">
        <v>44129</v>
      </c>
      <c r="P208" s="285" t="s">
        <v>44130</v>
      </c>
      <c r="Q208" s="285" t="s">
        <v>44131</v>
      </c>
      <c r="R208" s="285" t="s">
        <v>44132</v>
      </c>
      <c r="S208" s="285" t="str">
        <f>IF(tblSheetLanguage[[#This Row],[EN]]="",IF(tblSheetLanguage[[#This Row],[EN]]="",tblSheetLanguage[[#This Row],[DE]],tblSheetLanguage[[#This Row],[EN]]),tblSheetLanguage[[#This Row],[EN]])</f>
        <v>Goods internal</v>
      </c>
      <c r="V208" s="285" t="str">
        <f t="shared" si="7"/>
        <v>$T$345</v>
      </c>
      <c r="W208" s="285">
        <f>tblSheetLanguage[[#This Row],[Zeile]]</f>
        <v>345</v>
      </c>
      <c r="X208" s="285">
        <f>tblSheetLanguage[[#This Row],[Spalte]]</f>
        <v>20</v>
      </c>
    </row>
    <row r="209" spans="1:24" s="285" customFormat="1" x14ac:dyDescent="0.3">
      <c r="A209" s="276"/>
      <c r="B209" s="230" t="str" cm="1">
        <f t="array" aca="1" ref="B209" ca="1">HYPERLINK("#"&amp;CELL("Address",INDIRECT("Formular!"&amp;ADDRESS(tblSheetLanguage[[#This Row],[Zeile]],tblSheetLanguage[[#This Row],[Spalte]]))),ADDRESS(tblSheetLanguage[[#This Row],[Zeile]],tblSheetLanguage[[#This Row],[Spalte]]))</f>
        <v>$B$238</v>
      </c>
      <c r="C209" s="285">
        <v>238</v>
      </c>
      <c r="D209" s="285">
        <v>2</v>
      </c>
      <c r="E209" s="285" t="s">
        <v>42227</v>
      </c>
      <c r="F209" s="285" t="s">
        <v>42227</v>
      </c>
      <c r="G209" s="285" t="s">
        <v>42227</v>
      </c>
      <c r="H209" s="285" t="s">
        <v>42227</v>
      </c>
      <c r="I209" s="285" t="s">
        <v>42227</v>
      </c>
      <c r="J209" s="285" t="s">
        <v>42227</v>
      </c>
      <c r="K209" s="285" t="s">
        <v>42227</v>
      </c>
      <c r="L209" s="285" t="s">
        <v>42227</v>
      </c>
      <c r="M209" s="285" t="s">
        <v>42227</v>
      </c>
      <c r="N209" s="285" t="s">
        <v>44010</v>
      </c>
      <c r="O209" s="285" t="s">
        <v>42227</v>
      </c>
      <c r="P209" s="285" t="s">
        <v>42227</v>
      </c>
      <c r="Q209" s="285" t="s">
        <v>42227</v>
      </c>
      <c r="R209" s="285" t="s">
        <v>42227</v>
      </c>
      <c r="S209" s="285" t="str">
        <f>IF(tblSheetLanguage[[#This Row],[EN]]="",IF(tblSheetLanguage[[#This Row],[EN]]="",tblSheetLanguage[[#This Row],[DE]],tblSheetLanguage[[#This Row],[EN]]),tblSheetLanguage[[#This Row],[EN]])</f>
        <v>IBAN:</v>
      </c>
      <c r="V209" s="285" t="str">
        <f t="shared" si="7"/>
        <v>$B$238</v>
      </c>
      <c r="W209" s="285">
        <f>tblSheetLanguage[[#This Row],[Zeile]]</f>
        <v>238</v>
      </c>
      <c r="X209" s="285">
        <f>tblSheetLanguage[[#This Row],[Spalte]]</f>
        <v>2</v>
      </c>
    </row>
    <row r="210" spans="1:24" s="285" customFormat="1" x14ac:dyDescent="0.3">
      <c r="A210" s="276"/>
      <c r="B210" s="230" t="str" cm="1">
        <f t="array" aca="1" ref="B210" ca="1">HYPERLINK("#"&amp;CELL("Address",INDIRECT("Formular!"&amp;ADDRESS(tblSheetLanguage[[#This Row],[Zeile]],tblSheetLanguage[[#This Row],[Spalte]]))),ADDRESS(tblSheetLanguage[[#This Row],[Zeile]],tblSheetLanguage[[#This Row],[Spalte]]))</f>
        <v>$B$256</v>
      </c>
      <c r="C210" s="285">
        <v>256</v>
      </c>
      <c r="D210" s="285">
        <v>2</v>
      </c>
      <c r="E210" s="285" t="s">
        <v>42227</v>
      </c>
      <c r="F210" s="285" t="s">
        <v>42227</v>
      </c>
      <c r="G210" s="285" t="s">
        <v>42227</v>
      </c>
      <c r="H210" s="285" t="s">
        <v>42227</v>
      </c>
      <c r="I210" s="285" t="s">
        <v>42227</v>
      </c>
      <c r="J210" s="285" t="s">
        <v>42227</v>
      </c>
      <c r="K210" s="285" t="s">
        <v>42227</v>
      </c>
      <c r="L210" s="285" t="s">
        <v>42227</v>
      </c>
      <c r="M210" s="285" t="s">
        <v>42227</v>
      </c>
      <c r="N210" s="285" t="s">
        <v>44010</v>
      </c>
      <c r="O210" s="285" t="s">
        <v>42227</v>
      </c>
      <c r="P210" s="285" t="s">
        <v>42227</v>
      </c>
      <c r="Q210" s="285" t="s">
        <v>42227</v>
      </c>
      <c r="R210" s="285" t="s">
        <v>42227</v>
      </c>
      <c r="S210" s="285" t="str">
        <f>IF(tblSheetLanguage[[#This Row],[EN]]="",IF(tblSheetLanguage[[#This Row],[EN]]="",tblSheetLanguage[[#This Row],[DE]],tblSheetLanguage[[#This Row],[EN]]),tblSheetLanguage[[#This Row],[EN]])</f>
        <v>IBAN:</v>
      </c>
      <c r="V210" s="285" t="str">
        <f t="shared" si="7"/>
        <v>$B$256</v>
      </c>
      <c r="W210" s="285">
        <f>tblSheetLanguage[[#This Row],[Zeile]]</f>
        <v>256</v>
      </c>
      <c r="X210" s="285">
        <f>tblSheetLanguage[[#This Row],[Spalte]]</f>
        <v>2</v>
      </c>
    </row>
    <row r="211" spans="1:24" s="285" customFormat="1" x14ac:dyDescent="0.3">
      <c r="A211" s="276"/>
      <c r="B211" s="230" t="str" cm="1">
        <f t="array" aca="1" ref="B211" ca="1">HYPERLINK("#"&amp;CELL("Address",INDIRECT("Formular!"&amp;ADDRESS(tblSheetLanguage[[#This Row],[Zeile]],tblSheetLanguage[[#This Row],[Spalte]]))),ADDRESS(tblSheetLanguage[[#This Row],[Zeile]],tblSheetLanguage[[#This Row],[Spalte]]))</f>
        <v>$B$274</v>
      </c>
      <c r="C211" s="285">
        <v>274</v>
      </c>
      <c r="D211" s="285">
        <v>2</v>
      </c>
      <c r="E211" s="285" t="s">
        <v>42227</v>
      </c>
      <c r="F211" s="285" t="s">
        <v>42227</v>
      </c>
      <c r="G211" s="285" t="s">
        <v>42227</v>
      </c>
      <c r="H211" s="285" t="s">
        <v>42227</v>
      </c>
      <c r="I211" s="285" t="s">
        <v>42227</v>
      </c>
      <c r="J211" s="285" t="s">
        <v>42227</v>
      </c>
      <c r="K211" s="285" t="s">
        <v>42227</v>
      </c>
      <c r="L211" s="285" t="s">
        <v>42227</v>
      </c>
      <c r="M211" s="285" t="s">
        <v>42227</v>
      </c>
      <c r="N211" s="285" t="s">
        <v>44010</v>
      </c>
      <c r="O211" s="285" t="s">
        <v>42227</v>
      </c>
      <c r="P211" s="285" t="s">
        <v>42227</v>
      </c>
      <c r="Q211" s="285" t="s">
        <v>42227</v>
      </c>
      <c r="R211" s="285" t="s">
        <v>42227</v>
      </c>
      <c r="S211" s="285" t="str">
        <f>IF(tblSheetLanguage[[#This Row],[EN]]="",IF(tblSheetLanguage[[#This Row],[EN]]="",tblSheetLanguage[[#This Row],[DE]],tblSheetLanguage[[#This Row],[EN]]),tblSheetLanguage[[#This Row],[EN]])</f>
        <v>IBAN:</v>
      </c>
      <c r="V211" s="285" t="str">
        <f t="shared" si="7"/>
        <v>$B$274</v>
      </c>
      <c r="W211" s="285">
        <f>tblSheetLanguage[[#This Row],[Zeile]]</f>
        <v>274</v>
      </c>
      <c r="X211" s="285">
        <f>tblSheetLanguage[[#This Row],[Spalte]]</f>
        <v>2</v>
      </c>
    </row>
    <row r="212" spans="1:24" s="285" customFormat="1" x14ac:dyDescent="0.3">
      <c r="A212" s="276"/>
      <c r="B212" s="230" t="str" cm="1">
        <f t="array" aca="1" ref="B212" ca="1">HYPERLINK("#"&amp;CELL("Address",INDIRECT("Formular!"&amp;ADDRESS(tblSheetLanguage[[#This Row],[Zeile]],tblSheetLanguage[[#This Row],[Spalte]]))),ADDRESS(tblSheetLanguage[[#This Row],[Zeile]],tblSheetLanguage[[#This Row],[Spalte]]))</f>
        <v>$B$292</v>
      </c>
      <c r="C212" s="285">
        <v>292</v>
      </c>
      <c r="D212" s="285">
        <v>2</v>
      </c>
      <c r="E212" s="285" t="s">
        <v>42227</v>
      </c>
      <c r="F212" s="285" t="s">
        <v>42227</v>
      </c>
      <c r="G212" s="285" t="s">
        <v>42227</v>
      </c>
      <c r="H212" s="285" t="s">
        <v>42227</v>
      </c>
      <c r="I212" s="285" t="s">
        <v>42227</v>
      </c>
      <c r="J212" s="285" t="s">
        <v>42227</v>
      </c>
      <c r="K212" s="285" t="s">
        <v>42227</v>
      </c>
      <c r="L212" s="285" t="s">
        <v>42227</v>
      </c>
      <c r="M212" s="285" t="s">
        <v>42227</v>
      </c>
      <c r="N212" s="285" t="s">
        <v>44010</v>
      </c>
      <c r="O212" s="285" t="s">
        <v>42227</v>
      </c>
      <c r="P212" s="285" t="s">
        <v>42227</v>
      </c>
      <c r="Q212" s="285" t="s">
        <v>42227</v>
      </c>
      <c r="R212" s="285" t="s">
        <v>42227</v>
      </c>
      <c r="S212" s="285" t="str">
        <f>IF(tblSheetLanguage[[#This Row],[EN]]="",IF(tblSheetLanguage[[#This Row],[EN]]="",tblSheetLanguage[[#This Row],[DE]],tblSheetLanguage[[#This Row],[EN]]),tblSheetLanguage[[#This Row],[EN]])</f>
        <v>IBAN:</v>
      </c>
      <c r="V212" s="285" t="str">
        <f t="shared" si="7"/>
        <v>$B$292</v>
      </c>
      <c r="W212" s="285">
        <f>tblSheetLanguage[[#This Row],[Zeile]]</f>
        <v>292</v>
      </c>
      <c r="X212" s="285">
        <f>tblSheetLanguage[[#This Row],[Spalte]]</f>
        <v>2</v>
      </c>
    </row>
    <row r="213" spans="1:24" s="285" customFormat="1" x14ac:dyDescent="0.3">
      <c r="A213" s="276"/>
      <c r="B213" s="230" t="str" cm="1">
        <f t="array" aca="1" ref="B213" ca="1">HYPERLINK("#"&amp;CELL("Address",INDIRECT("Formular!"&amp;ADDRESS(tblSheetLanguage[[#This Row],[Zeile]],tblSheetLanguage[[#This Row],[Spalte]]))),ADDRESS(tblSheetLanguage[[#This Row],[Zeile]],tblSheetLanguage[[#This Row],[Spalte]]))</f>
        <v>$B$310</v>
      </c>
      <c r="C213" s="285">
        <v>310</v>
      </c>
      <c r="D213" s="285">
        <v>2</v>
      </c>
      <c r="E213" s="285" t="s">
        <v>42227</v>
      </c>
      <c r="F213" s="285" t="s">
        <v>42227</v>
      </c>
      <c r="G213" s="285" t="s">
        <v>42227</v>
      </c>
      <c r="H213" s="285" t="s">
        <v>42227</v>
      </c>
      <c r="I213" s="285" t="s">
        <v>42227</v>
      </c>
      <c r="J213" s="285" t="s">
        <v>42227</v>
      </c>
      <c r="K213" s="285" t="s">
        <v>42227</v>
      </c>
      <c r="L213" s="285" t="s">
        <v>42227</v>
      </c>
      <c r="M213" s="285" t="s">
        <v>42227</v>
      </c>
      <c r="N213" s="285" t="s">
        <v>44010</v>
      </c>
      <c r="O213" s="285" t="s">
        <v>42227</v>
      </c>
      <c r="P213" s="285" t="s">
        <v>42227</v>
      </c>
      <c r="Q213" s="285" t="s">
        <v>42227</v>
      </c>
      <c r="R213" s="285" t="s">
        <v>42227</v>
      </c>
      <c r="S213" s="285" t="str">
        <f>IF(tblSheetLanguage[[#This Row],[EN]]="",IF(tblSheetLanguage[[#This Row],[EN]]="",tblSheetLanguage[[#This Row],[DE]],tblSheetLanguage[[#This Row],[EN]]),tblSheetLanguage[[#This Row],[EN]])</f>
        <v>IBAN:</v>
      </c>
      <c r="V213" s="285" t="str">
        <f t="shared" si="7"/>
        <v>$B$310</v>
      </c>
      <c r="W213" s="285">
        <f>tblSheetLanguage[[#This Row],[Zeile]]</f>
        <v>310</v>
      </c>
      <c r="X213" s="285">
        <f>tblSheetLanguage[[#This Row],[Spalte]]</f>
        <v>2</v>
      </c>
    </row>
    <row r="214" spans="1:24" s="285" customFormat="1" x14ac:dyDescent="0.3">
      <c r="A214" s="276" t="s">
        <v>34460</v>
      </c>
      <c r="B214" s="230" t="str" cm="1">
        <f t="array" aca="1" ref="B214" ca="1">HYPERLINK("#"&amp;CELL("Address",INDIRECT("Formular!"&amp;ADDRESS(tblSheetLanguage[[#This Row],[Zeile]],tblSheetLanguage[[#This Row],[Spalte]]))),ADDRESS(tblSheetLanguage[[#This Row],[Zeile]],tblSheetLanguage[[#This Row],[Spalte]]))</f>
        <v>$S$440</v>
      </c>
      <c r="C214" s="285">
        <v>440</v>
      </c>
      <c r="D214" s="285">
        <v>19</v>
      </c>
      <c r="E214" s="285" t="s">
        <v>42146</v>
      </c>
      <c r="F214" s="285" t="s">
        <v>42146</v>
      </c>
      <c r="H214" s="285" t="s">
        <v>42146</v>
      </c>
      <c r="L214" s="285" t="s">
        <v>42146</v>
      </c>
      <c r="M214" s="285" t="s">
        <v>34476</v>
      </c>
      <c r="N214" s="285" t="s">
        <v>34476</v>
      </c>
      <c r="O214" s="285" t="s">
        <v>34476</v>
      </c>
      <c r="P214" s="285" t="s">
        <v>34476</v>
      </c>
      <c r="Q214" s="285" t="s">
        <v>34476</v>
      </c>
      <c r="R214" s="285" t="s">
        <v>34476</v>
      </c>
      <c r="S214" s="285" t="str">
        <f>IF(tblSheetLanguage[[#This Row],[EN]]="",IF(tblSheetLanguage[[#This Row],[EN]]="",tblSheetLanguage[[#This Row],[DE]],tblSheetLanguage[[#This Row],[EN]]),tblSheetLanguage[[#This Row],[EN]])</f>
        <v>IBS</v>
      </c>
      <c r="V214" s="285" t="str">
        <f t="shared" si="7"/>
        <v>$S$440</v>
      </c>
      <c r="W214" s="285">
        <f>tblSheetLanguage[[#This Row],[Zeile]]</f>
        <v>440</v>
      </c>
      <c r="X214" s="285">
        <f>tblSheetLanguage[[#This Row],[Spalte]]</f>
        <v>19</v>
      </c>
    </row>
    <row r="215" spans="1:24" s="285" customFormat="1" x14ac:dyDescent="0.3">
      <c r="A215" s="276" t="s">
        <v>34460</v>
      </c>
      <c r="B215" s="230" t="str" cm="1">
        <f t="array" aca="1" ref="B215" ca="1">HYPERLINK("#"&amp;CELL("Address",INDIRECT("Formular!"&amp;ADDRESS(tblSheetLanguage[[#This Row],[Zeile]],tblSheetLanguage[[#This Row],[Spalte]]))),ADDRESS(tblSheetLanguage[[#This Row],[Zeile]],tblSheetLanguage[[#This Row],[Spalte]]))</f>
        <v>$S$387</v>
      </c>
      <c r="C215" s="285">
        <v>387</v>
      </c>
      <c r="D215" s="285">
        <v>19</v>
      </c>
      <c r="E215" s="285" t="s">
        <v>41999</v>
      </c>
      <c r="F215" s="285" t="s">
        <v>41999</v>
      </c>
      <c r="H215" s="285" t="s">
        <v>41999</v>
      </c>
      <c r="L215" s="285" t="s">
        <v>41999</v>
      </c>
      <c r="M215" s="285" t="s">
        <v>34476</v>
      </c>
      <c r="N215" s="285" t="s">
        <v>34476</v>
      </c>
      <c r="O215" s="285" t="s">
        <v>34476</v>
      </c>
      <c r="P215" s="285" t="s">
        <v>34476</v>
      </c>
      <c r="Q215" s="285" t="s">
        <v>34476</v>
      </c>
      <c r="R215" s="285" t="s">
        <v>34476</v>
      </c>
      <c r="S215" s="285" t="str">
        <f>IF(tblSheetLanguage[[#This Row],[EN]]="",IF(tblSheetLanguage[[#This Row],[EN]]="",tblSheetLanguage[[#This Row],[DE]],tblSheetLanguage[[#This Row],[EN]]),tblSheetLanguage[[#This Row],[EN]])</f>
        <v>IES</v>
      </c>
      <c r="V215" s="285" t="str">
        <f t="shared" si="7"/>
        <v>$S$387</v>
      </c>
      <c r="W215" s="285">
        <f>tblSheetLanguage[[#This Row],[Zeile]]</f>
        <v>387</v>
      </c>
      <c r="X215" s="285">
        <f>tblSheetLanguage[[#This Row],[Spalte]]</f>
        <v>19</v>
      </c>
    </row>
    <row r="216" spans="1:24" s="285" customFormat="1" x14ac:dyDescent="0.3">
      <c r="A216" s="276"/>
      <c r="B216" s="230" t="str" cm="1">
        <f t="array" aca="1" ref="B216" ca="1">HYPERLINK("#"&amp;CELL("Address",INDIRECT("Formular!"&amp;ADDRESS(tblSheetLanguage[[#This Row],[Zeile]],tblSheetLanguage[[#This Row],[Spalte]]))),ADDRESS(tblSheetLanguage[[#This Row],[Zeile]],tblSheetLanguage[[#This Row],[Spalte]]))</f>
        <v>$E$425</v>
      </c>
      <c r="C216" s="285">
        <v>425</v>
      </c>
      <c r="D216" s="285">
        <v>5</v>
      </c>
      <c r="E216" s="285" t="s">
        <v>42283</v>
      </c>
      <c r="F216" s="285" t="s">
        <v>42283</v>
      </c>
      <c r="G216" s="285" t="s">
        <v>43151</v>
      </c>
      <c r="H216" s="285" t="s">
        <v>43152</v>
      </c>
      <c r="I216" s="285" t="s">
        <v>43153</v>
      </c>
      <c r="J216" s="285" t="s">
        <v>43154</v>
      </c>
      <c r="K216" s="285" t="s">
        <v>43155</v>
      </c>
      <c r="L216" s="285" t="s">
        <v>43156</v>
      </c>
      <c r="M216" s="285" t="s">
        <v>44440</v>
      </c>
      <c r="N216" s="285" t="s">
        <v>44441</v>
      </c>
      <c r="O216" s="285" t="s">
        <v>44442</v>
      </c>
      <c r="P216" s="285" t="s">
        <v>42283</v>
      </c>
      <c r="Q216" s="285" t="s">
        <v>44443</v>
      </c>
      <c r="R216" s="285" t="s">
        <v>44444</v>
      </c>
      <c r="S216" s="285" t="str">
        <f>IF(tblSheetLanguage[[#This Row],[EN]]="",IF(tblSheetLanguage[[#This Row],[EN]]="",tblSheetLanguage[[#This Row],[DE]],tblSheetLanguage[[#This Row],[EN]]),tblSheetLanguage[[#This Row],[EN]])</f>
        <v>in</v>
      </c>
      <c r="V216" s="285" t="str">
        <f t="shared" si="7"/>
        <v>$E$425</v>
      </c>
      <c r="W216" s="285">
        <f>tblSheetLanguage[[#This Row],[Zeile]]</f>
        <v>425</v>
      </c>
      <c r="X216" s="285">
        <f>tblSheetLanguage[[#This Row],[Spalte]]</f>
        <v>5</v>
      </c>
    </row>
    <row r="217" spans="1:24" s="285" customFormat="1" x14ac:dyDescent="0.3">
      <c r="A217" s="276"/>
      <c r="B217" s="230" t="str" cm="1">
        <f t="array" aca="1" ref="B217" ca="1">HYPERLINK("#"&amp;CELL("Address",INDIRECT("Formular!"&amp;ADDRESS(tblSheetLanguage[[#This Row],[Zeile]],tblSheetLanguage[[#This Row],[Spalte]]))),ADDRESS(tblSheetLanguage[[#This Row],[Zeile]],tblSheetLanguage[[#This Row],[Spalte]]))</f>
        <v>$B$408</v>
      </c>
      <c r="C217" s="285">
        <v>408</v>
      </c>
      <c r="D217" s="285">
        <v>2</v>
      </c>
      <c r="E217" s="285" t="s">
        <v>42273</v>
      </c>
      <c r="F217" s="285" t="s">
        <v>43062</v>
      </c>
      <c r="G217" s="285" t="s">
        <v>43063</v>
      </c>
      <c r="H217" s="285" t="s">
        <v>43064</v>
      </c>
      <c r="I217" s="285" t="s">
        <v>43065</v>
      </c>
      <c r="J217" s="285" t="s">
        <v>42273</v>
      </c>
      <c r="K217" s="285" t="s">
        <v>42273</v>
      </c>
      <c r="L217" s="285" t="s">
        <v>42273</v>
      </c>
      <c r="M217" s="285" t="s">
        <v>42273</v>
      </c>
      <c r="N217" s="285" t="s">
        <v>44359</v>
      </c>
      <c r="O217" s="285" t="s">
        <v>44360</v>
      </c>
      <c r="P217" s="285" t="s">
        <v>42273</v>
      </c>
      <c r="Q217" s="285" t="s">
        <v>42273</v>
      </c>
      <c r="R217" s="285" t="s">
        <v>42273</v>
      </c>
      <c r="S217" s="285" t="str">
        <f>IF(tblSheetLanguage[[#This Row],[EN]]="",IF(tblSheetLanguage[[#This Row],[EN]]="",tblSheetLanguage[[#This Row],[DE]],tblSheetLanguage[[#This Row],[EN]]),tblSheetLanguage[[#This Row],[EN]])</f>
        <v>Incoterms 2020:</v>
      </c>
      <c r="V217" s="285" t="str">
        <f t="shared" si="7"/>
        <v>$B$408</v>
      </c>
      <c r="W217" s="285">
        <f>tblSheetLanguage[[#This Row],[Zeile]]</f>
        <v>408</v>
      </c>
      <c r="X217" s="285">
        <f>tblSheetLanguage[[#This Row],[Spalte]]</f>
        <v>2</v>
      </c>
    </row>
    <row r="218" spans="1:24" s="285" customFormat="1" x14ac:dyDescent="0.3">
      <c r="A218" s="276"/>
      <c r="B218" s="230" t="str" cm="1">
        <f t="array" aca="1" ref="B218" ca="1">HYPERLINK("#"&amp;CELL("Address",INDIRECT("Formular!"&amp;ADDRESS(tblSheetLanguage[[#This Row],[Zeile]],tblSheetLanguage[[#This Row],[Spalte]]))),ADDRESS(tblSheetLanguage[[#This Row],[Zeile]],tblSheetLanguage[[#This Row],[Spalte]]))</f>
        <v>$L$408</v>
      </c>
      <c r="C218" s="285">
        <v>408</v>
      </c>
      <c r="D218" s="285">
        <v>12</v>
      </c>
      <c r="E218" s="285" t="s">
        <v>42274</v>
      </c>
      <c r="G218" s="285" t="s">
        <v>43066</v>
      </c>
      <c r="H218" s="285" t="s">
        <v>43067</v>
      </c>
      <c r="I218" s="285" t="s">
        <v>43068</v>
      </c>
      <c r="J218" s="285" t="s">
        <v>42274</v>
      </c>
      <c r="K218" s="285" t="s">
        <v>42274</v>
      </c>
      <c r="L218" s="285" t="s">
        <v>42274</v>
      </c>
      <c r="M218" s="285" t="s">
        <v>42274</v>
      </c>
      <c r="N218" s="285" t="s">
        <v>44361</v>
      </c>
      <c r="O218" s="285" t="s">
        <v>44362</v>
      </c>
      <c r="P218" s="285" t="s">
        <v>42274</v>
      </c>
      <c r="Q218" s="285" t="s">
        <v>42274</v>
      </c>
      <c r="R218" s="285" t="s">
        <v>42274</v>
      </c>
      <c r="S218" s="285" t="str">
        <f>IF(tblSheetLanguage[[#This Row],[EN]]="",IF(tblSheetLanguage[[#This Row],[EN]]="",tblSheetLanguage[[#This Row],[DE]],tblSheetLanguage[[#This Row],[EN]]),tblSheetLanguage[[#This Row],[EN]])</f>
        <v>Incoterms2:</v>
      </c>
      <c r="V218" s="285" t="str">
        <f t="shared" si="7"/>
        <v>$L$408</v>
      </c>
      <c r="W218" s="285">
        <f>tblSheetLanguage[[#This Row],[Zeile]]</f>
        <v>408</v>
      </c>
      <c r="X218" s="285">
        <f>tblSheetLanguage[[#This Row],[Spalte]]</f>
        <v>12</v>
      </c>
    </row>
    <row r="219" spans="1:24" s="285" customFormat="1" x14ac:dyDescent="0.3">
      <c r="A219" s="276"/>
      <c r="B219" s="230" t="str" cm="1">
        <f t="array" aca="1" ref="B219" ca="1">HYPERLINK("#"&amp;CELL("Address",INDIRECT("Formular!"&amp;ADDRESS(tblSheetLanguage[[#This Row],[Zeile]],tblSheetLanguage[[#This Row],[Spalte]]))),ADDRESS(tblSheetLanguage[[#This Row],[Zeile]],tblSheetLanguage[[#This Row],[Spalte]]))</f>
        <v>$I$350</v>
      </c>
      <c r="C219" s="285">
        <v>350</v>
      </c>
      <c r="D219" s="285">
        <v>9</v>
      </c>
      <c r="E219" s="285" t="s">
        <v>42248</v>
      </c>
      <c r="F219" s="285" t="s">
        <v>42866</v>
      </c>
      <c r="G219" s="285" t="s">
        <v>42867</v>
      </c>
      <c r="H219" s="285" t="s">
        <v>42868</v>
      </c>
      <c r="I219" s="285" t="s">
        <v>42869</v>
      </c>
      <c r="J219" s="285" t="s">
        <v>42870</v>
      </c>
      <c r="K219" s="285" t="s">
        <v>42871</v>
      </c>
      <c r="L219" s="285" t="s">
        <v>42872</v>
      </c>
      <c r="M219" s="285" t="s">
        <v>44156</v>
      </c>
      <c r="N219" s="285" t="s">
        <v>44157</v>
      </c>
      <c r="O219" s="285" t="s">
        <v>44158</v>
      </c>
      <c r="P219" s="285" t="s">
        <v>44159</v>
      </c>
      <c r="Q219" s="285" t="s">
        <v>44160</v>
      </c>
      <c r="R219" s="285" t="s">
        <v>44161</v>
      </c>
      <c r="S219" s="285" t="str">
        <f>IF(tblSheetLanguage[[#This Row],[EN]]="",IF(tblSheetLanguage[[#This Row],[EN]]="",tblSheetLanguage[[#This Row],[DE]],tblSheetLanguage[[#This Row],[EN]]),tblSheetLanguage[[#This Row],[EN]])</f>
        <v>Industry Key (Retail):</v>
      </c>
      <c r="V219" s="285" t="str">
        <f t="shared" si="7"/>
        <v>$I$350</v>
      </c>
      <c r="W219" s="285">
        <f>tblSheetLanguage[[#This Row],[Zeile]]</f>
        <v>350</v>
      </c>
      <c r="X219" s="285">
        <f>tblSheetLanguage[[#This Row],[Spalte]]</f>
        <v>9</v>
      </c>
    </row>
    <row r="220" spans="1:24" s="285" customFormat="1" x14ac:dyDescent="0.3">
      <c r="A220" s="276"/>
      <c r="B220" s="230" t="str" cm="1">
        <f t="array" aca="1" ref="B220" ca="1">HYPERLINK("#"&amp;CELL("Address",INDIRECT("Formular!"&amp;ADDRESS(tblSheetLanguage[[#This Row],[Zeile]],tblSheetLanguage[[#This Row],[Spalte]]))),ADDRESS(tblSheetLanguage[[#This Row],[Zeile]],tblSheetLanguage[[#This Row],[Spalte]]))</f>
        <v>$B$418</v>
      </c>
      <c r="C220" s="285">
        <v>418</v>
      </c>
      <c r="D220" s="285">
        <v>2</v>
      </c>
      <c r="E220" s="285" t="s">
        <v>42279</v>
      </c>
      <c r="F220" s="285" t="s">
        <v>43123</v>
      </c>
      <c r="G220" s="285" t="s">
        <v>43124</v>
      </c>
      <c r="H220" s="285" t="s">
        <v>43125</v>
      </c>
      <c r="I220" s="285" t="s">
        <v>43126</v>
      </c>
      <c r="J220" s="285" t="s">
        <v>43127</v>
      </c>
      <c r="K220" s="285" t="s">
        <v>43128</v>
      </c>
      <c r="L220" s="285" t="s">
        <v>43129</v>
      </c>
      <c r="M220" s="285" t="s">
        <v>44411</v>
      </c>
      <c r="N220" s="285" t="s">
        <v>44412</v>
      </c>
      <c r="O220" s="285" t="s">
        <v>44413</v>
      </c>
      <c r="P220" s="285" t="s">
        <v>44414</v>
      </c>
      <c r="Q220" s="285" t="s">
        <v>44415</v>
      </c>
      <c r="R220" s="285" t="s">
        <v>44416</v>
      </c>
      <c r="S220" s="285" t="str">
        <f>IF(tblSheetLanguage[[#This Row],[EN]]="",IF(tblSheetLanguage[[#This Row],[EN]]="",tblSheetLanguage[[#This Row],[DE]],tblSheetLanguage[[#This Row],[EN]]),tblSheetLanguage[[#This Row],[EN]])</f>
        <v>Info for Accounting department</v>
      </c>
      <c r="V220" s="285" t="str">
        <f t="shared" si="7"/>
        <v>$B$418</v>
      </c>
      <c r="W220" s="285">
        <f>tblSheetLanguage[[#This Row],[Zeile]]</f>
        <v>418</v>
      </c>
      <c r="X220" s="285">
        <f>tblSheetLanguage[[#This Row],[Spalte]]</f>
        <v>2</v>
      </c>
    </row>
    <row r="221" spans="1:24" s="285" customFormat="1" x14ac:dyDescent="0.3">
      <c r="A221" s="31" t="s">
        <v>34460</v>
      </c>
      <c r="B221" s="230" t="str" cm="1">
        <f t="array" aca="1" ref="B221" ca="1">HYPERLINK("#"&amp;CELL("Address",INDIRECT("Formular!"&amp;ADDRESS(tblSheetLanguage[[#This Row],[Zeile]],tblSheetLanguage[[#This Row],[Spalte]]))),ADDRESS(tblSheetLanguage[[#This Row],[Zeile]],tblSheetLanguage[[#This Row],[Spalte]]))</f>
        <v>$O$29</v>
      </c>
      <c r="C221">
        <v>29</v>
      </c>
      <c r="D221">
        <v>15</v>
      </c>
      <c r="E221" t="s">
        <v>42419</v>
      </c>
      <c r="F221" t="s">
        <v>42420</v>
      </c>
      <c r="G221"/>
      <c r="H221" t="s">
        <v>42421</v>
      </c>
      <c r="I221" t="s">
        <v>42422</v>
      </c>
      <c r="J221"/>
      <c r="K221"/>
      <c r="L221" t="s">
        <v>42423</v>
      </c>
      <c r="M221" t="s">
        <v>34476</v>
      </c>
      <c r="N221" t="s">
        <v>34476</v>
      </c>
      <c r="O221" t="s">
        <v>34476</v>
      </c>
      <c r="P221" t="s">
        <v>34476</v>
      </c>
      <c r="Q221" t="s">
        <v>34476</v>
      </c>
      <c r="R221" t="s">
        <v>34476</v>
      </c>
      <c r="S221" t="str">
        <f>IF(tblSheetLanguage[[#This Row],[EN]]="",IF(tblSheetLanguage[[#This Row],[EN]]="",tblSheetLanguage[[#This Row],[DE]],tblSheetLanguage[[#This Row],[EN]]),tblSheetLanguage[[#This Row],[EN]])</f>
        <v>Int. Area Code</v>
      </c>
      <c r="V221" s="285" t="str">
        <f t="shared" si="7"/>
        <v>$O$29</v>
      </c>
      <c r="W221" s="285">
        <f>tblSheetLanguage[[#This Row],[Zeile]]</f>
        <v>29</v>
      </c>
      <c r="X221" s="285">
        <f>tblSheetLanguage[[#This Row],[Spalte]]</f>
        <v>15</v>
      </c>
    </row>
    <row r="222" spans="1:24" s="285" customFormat="1" x14ac:dyDescent="0.3">
      <c r="A222" s="31" t="s">
        <v>34460</v>
      </c>
      <c r="B222" s="230" t="str" cm="1">
        <f t="array" aca="1" ref="B222" ca="1">HYPERLINK("#"&amp;CELL("Address",INDIRECT("Formular!"&amp;ADDRESS(tblSheetLanguage[[#This Row],[Zeile]],tblSheetLanguage[[#This Row],[Spalte]]))),ADDRESS(tblSheetLanguage[[#This Row],[Zeile]],tblSheetLanguage[[#This Row],[Spalte]]))</f>
        <v>$E$45</v>
      </c>
      <c r="C222">
        <v>45</v>
      </c>
      <c r="D222">
        <v>5</v>
      </c>
      <c r="E222" t="s">
        <v>42419</v>
      </c>
      <c r="F222" t="s">
        <v>42420</v>
      </c>
      <c r="G222"/>
      <c r="H222" t="s">
        <v>42421</v>
      </c>
      <c r="I222" t="s">
        <v>42422</v>
      </c>
      <c r="J222"/>
      <c r="K222"/>
      <c r="L222" t="s">
        <v>42423</v>
      </c>
      <c r="M222" t="s">
        <v>34476</v>
      </c>
      <c r="N222" t="s">
        <v>34476</v>
      </c>
      <c r="O222" t="s">
        <v>34476</v>
      </c>
      <c r="P222" t="s">
        <v>34476</v>
      </c>
      <c r="Q222" t="s">
        <v>34476</v>
      </c>
      <c r="R222" t="s">
        <v>34476</v>
      </c>
      <c r="S222" t="str">
        <f>IF(tblSheetLanguage[[#This Row],[EN]]="",IF(tblSheetLanguage[[#This Row],[EN]]="",tblSheetLanguage[[#This Row],[DE]],tblSheetLanguage[[#This Row],[EN]]),tblSheetLanguage[[#This Row],[EN]])</f>
        <v>Int. Area Code</v>
      </c>
      <c r="V222" s="285" t="str">
        <f t="shared" si="7"/>
        <v>$E$45</v>
      </c>
      <c r="W222" s="285">
        <f>tblSheetLanguage[[#This Row],[Zeile]]</f>
        <v>45</v>
      </c>
      <c r="X222" s="285">
        <f>tblSheetLanguage[[#This Row],[Spalte]]</f>
        <v>5</v>
      </c>
    </row>
    <row r="223" spans="1:24" s="285" customFormat="1" x14ac:dyDescent="0.3">
      <c r="A223" s="31" t="s">
        <v>34460</v>
      </c>
      <c r="B223" s="230" t="str" cm="1">
        <f t="array" aca="1" ref="B223" ca="1">HYPERLINK("#"&amp;CELL("Address",INDIRECT("Formular!"&amp;ADDRESS(tblSheetLanguage[[#This Row],[Zeile]],tblSheetLanguage[[#This Row],[Spalte]]))),ADDRESS(tblSheetLanguage[[#This Row],[Zeile]],tblSheetLanguage[[#This Row],[Spalte]]))</f>
        <v>$E$47</v>
      </c>
      <c r="C223">
        <v>47</v>
      </c>
      <c r="D223">
        <v>5</v>
      </c>
      <c r="E223" t="s">
        <v>42419</v>
      </c>
      <c r="F223" t="s">
        <v>42420</v>
      </c>
      <c r="G223"/>
      <c r="H223" t="s">
        <v>42421</v>
      </c>
      <c r="I223" t="s">
        <v>42422</v>
      </c>
      <c r="J223"/>
      <c r="K223"/>
      <c r="L223" t="s">
        <v>42423</v>
      </c>
      <c r="M223" t="s">
        <v>34476</v>
      </c>
      <c r="N223" t="s">
        <v>34476</v>
      </c>
      <c r="O223" t="s">
        <v>34476</v>
      </c>
      <c r="P223" t="s">
        <v>34476</v>
      </c>
      <c r="Q223" t="s">
        <v>34476</v>
      </c>
      <c r="R223" t="s">
        <v>34476</v>
      </c>
      <c r="S223" t="str">
        <f>IF(tblSheetLanguage[[#This Row],[EN]]="",IF(tblSheetLanguage[[#This Row],[EN]]="",tblSheetLanguage[[#This Row],[DE]],tblSheetLanguage[[#This Row],[EN]]),tblSheetLanguage[[#This Row],[EN]])</f>
        <v>Int. Area Code</v>
      </c>
      <c r="V223" s="285" t="str">
        <f t="shared" si="7"/>
        <v>$E$47</v>
      </c>
      <c r="W223" s="285">
        <f>tblSheetLanguage[[#This Row],[Zeile]]</f>
        <v>47</v>
      </c>
      <c r="X223" s="285">
        <f>tblSheetLanguage[[#This Row],[Spalte]]</f>
        <v>5</v>
      </c>
    </row>
    <row r="224" spans="1:24" s="285" customFormat="1" x14ac:dyDescent="0.3">
      <c r="A224" s="31" t="s">
        <v>34460</v>
      </c>
      <c r="B224" s="230" t="str" cm="1">
        <f t="array" aca="1" ref="B224" ca="1">HYPERLINK("#"&amp;CELL("Address",INDIRECT("Formular!"&amp;ADDRESS(tblSheetLanguage[[#This Row],[Zeile]],tblSheetLanguage[[#This Row],[Spalte]]))),ADDRESS(tblSheetLanguage[[#This Row],[Zeile]],tblSheetLanguage[[#This Row],[Spalte]]))</f>
        <v>$E$49</v>
      </c>
      <c r="C224">
        <v>49</v>
      </c>
      <c r="D224">
        <v>5</v>
      </c>
      <c r="E224" t="s">
        <v>42419</v>
      </c>
      <c r="F224" t="s">
        <v>42420</v>
      </c>
      <c r="G224"/>
      <c r="H224" t="s">
        <v>42421</v>
      </c>
      <c r="I224" t="s">
        <v>42422</v>
      </c>
      <c r="J224"/>
      <c r="K224"/>
      <c r="L224" t="s">
        <v>42423</v>
      </c>
      <c r="M224" t="s">
        <v>34476</v>
      </c>
      <c r="N224" t="s">
        <v>34476</v>
      </c>
      <c r="O224" t="s">
        <v>34476</v>
      </c>
      <c r="P224" t="s">
        <v>34476</v>
      </c>
      <c r="Q224" t="s">
        <v>34476</v>
      </c>
      <c r="R224" t="s">
        <v>34476</v>
      </c>
      <c r="S224" t="str">
        <f>IF(tblSheetLanguage[[#This Row],[EN]]="",IF(tblSheetLanguage[[#This Row],[EN]]="",tblSheetLanguage[[#This Row],[DE]],tblSheetLanguage[[#This Row],[EN]]),tblSheetLanguage[[#This Row],[EN]])</f>
        <v>Int. Area Code</v>
      </c>
      <c r="V224" s="285" t="str">
        <f t="shared" si="7"/>
        <v>$E$49</v>
      </c>
      <c r="W224" s="285">
        <f>tblSheetLanguage[[#This Row],[Zeile]]</f>
        <v>49</v>
      </c>
      <c r="X224" s="285">
        <f>tblSheetLanguage[[#This Row],[Spalte]]</f>
        <v>5</v>
      </c>
    </row>
    <row r="225" spans="1:24" s="285" customFormat="1" x14ac:dyDescent="0.3">
      <c r="A225" s="276"/>
      <c r="B225" s="230" t="str" cm="1">
        <f t="array" aca="1" ref="B225" ca="1">HYPERLINK("#"&amp;CELL("Address",INDIRECT("Formular!"&amp;ADDRESS(tblSheetLanguage[[#This Row],[Zeile]],tblSheetLanguage[[#This Row],[Spalte]]))),ADDRESS(tblSheetLanguage[[#This Row],[Zeile]],tblSheetLanguage[[#This Row],[Spalte]]))</f>
        <v>$B$440</v>
      </c>
      <c r="C225" s="285">
        <v>440</v>
      </c>
      <c r="D225" s="285">
        <v>2</v>
      </c>
      <c r="E225" s="285" t="s">
        <v>42143</v>
      </c>
      <c r="F225" s="285" t="s">
        <v>43204</v>
      </c>
      <c r="G225" s="285" t="s">
        <v>43205</v>
      </c>
      <c r="H225" s="285" t="s">
        <v>43206</v>
      </c>
      <c r="I225" s="285" t="s">
        <v>43207</v>
      </c>
      <c r="J225" s="285" t="s">
        <v>43208</v>
      </c>
      <c r="K225" s="285" t="s">
        <v>43209</v>
      </c>
      <c r="L225" s="285" t="s">
        <v>43210</v>
      </c>
      <c r="M225" s="285" t="s">
        <v>44493</v>
      </c>
      <c r="N225" s="285" t="s">
        <v>44494</v>
      </c>
      <c r="O225" s="285" t="s">
        <v>44495</v>
      </c>
      <c r="P225" s="285" t="s">
        <v>44496</v>
      </c>
      <c r="Q225" s="285" t="s">
        <v>44497</v>
      </c>
      <c r="R225" s="285" t="s">
        <v>44498</v>
      </c>
      <c r="S225" s="285" t="str">
        <f>IF(tblSheetLanguage[[#This Row],[EN]]="",IF(tblSheetLanguage[[#This Row],[EN]]="",tblSheetLanguage[[#This Row],[DE]],tblSheetLanguage[[#This Row],[EN]]),tblSheetLanguage[[#This Row],[EN]])</f>
        <v>Internal data - Accounting</v>
      </c>
      <c r="V225" s="285" t="str">
        <f t="shared" si="7"/>
        <v>$B$440</v>
      </c>
      <c r="W225" s="285">
        <f>tblSheetLanguage[[#This Row],[Zeile]]</f>
        <v>440</v>
      </c>
      <c r="X225" s="285">
        <f>tblSheetLanguage[[#This Row],[Spalte]]</f>
        <v>2</v>
      </c>
    </row>
    <row r="226" spans="1:24" s="285" customFormat="1" x14ac:dyDescent="0.3">
      <c r="A226" s="276"/>
      <c r="B226" s="230" t="str" cm="1">
        <f t="array" aca="1" ref="B226" ca="1">HYPERLINK("#"&amp;CELL("Address",INDIRECT("Formular!"&amp;ADDRESS(tblSheetLanguage[[#This Row],[Zeile]],tblSheetLanguage[[#This Row],[Spalte]]))),ADDRESS(tblSheetLanguage[[#This Row],[Zeile]],tblSheetLanguage[[#This Row],[Spalte]]))</f>
        <v>$B$387</v>
      </c>
      <c r="C226" s="285">
        <v>387</v>
      </c>
      <c r="D226" s="285">
        <v>2</v>
      </c>
      <c r="E226" s="285" t="s">
        <v>41996</v>
      </c>
      <c r="F226" s="285" t="s">
        <v>42985</v>
      </c>
      <c r="G226" s="285" t="s">
        <v>42986</v>
      </c>
      <c r="H226" s="285" t="s">
        <v>42987</v>
      </c>
      <c r="I226" s="285" t="s">
        <v>42988</v>
      </c>
      <c r="J226" s="285" t="s">
        <v>42989</v>
      </c>
      <c r="K226" s="285" t="s">
        <v>42990</v>
      </c>
      <c r="L226" s="285" t="s">
        <v>42991</v>
      </c>
      <c r="M226" s="285" t="s">
        <v>44284</v>
      </c>
      <c r="N226" s="285" t="s">
        <v>44285</v>
      </c>
      <c r="O226" s="285" t="s">
        <v>44286</v>
      </c>
      <c r="P226" s="285" t="s">
        <v>44287</v>
      </c>
      <c r="Q226" s="285" t="s">
        <v>44288</v>
      </c>
      <c r="R226" s="285" t="s">
        <v>44289</v>
      </c>
      <c r="S226" s="285" t="str">
        <f>IF(tblSheetLanguage[[#This Row],[EN]]="",IF(tblSheetLanguage[[#This Row],[EN]]="",tblSheetLanguage[[#This Row],[DE]],tblSheetLanguage[[#This Row],[EN]]),tblSheetLanguage[[#This Row],[EN]])</f>
        <v>Internal data - Buying departments</v>
      </c>
      <c r="V226" s="285" t="str">
        <f t="shared" si="7"/>
        <v>$B$387</v>
      </c>
      <c r="W226" s="285">
        <f>tblSheetLanguage[[#This Row],[Zeile]]</f>
        <v>387</v>
      </c>
      <c r="X226" s="285">
        <f>tblSheetLanguage[[#This Row],[Spalte]]</f>
        <v>2</v>
      </c>
    </row>
    <row r="227" spans="1:24" s="285" customFormat="1" x14ac:dyDescent="0.3">
      <c r="A227" s="31"/>
      <c r="B227" s="230" t="str" cm="1">
        <f t="array" aca="1" ref="B227" ca="1">HYPERLINK("#"&amp;CELL("Address",INDIRECT("Formular!"&amp;ADDRESS(tblSheetLanguage[[#This Row],[Zeile]],tblSheetLanguage[[#This Row],[Spalte]]))),ADDRESS(tblSheetLanguage[[#This Row],[Zeile]],tblSheetLanguage[[#This Row],[Spalte]]))</f>
        <v>$B$444</v>
      </c>
      <c r="C227">
        <v>444</v>
      </c>
      <c r="D227">
        <v>2</v>
      </c>
      <c r="E227" t="s">
        <v>42291</v>
      </c>
      <c r="F227" t="s">
        <v>43218</v>
      </c>
      <c r="G227" t="s">
        <v>43219</v>
      </c>
      <c r="H227" t="s">
        <v>43220</v>
      </c>
      <c r="I227" t="s">
        <v>43221</v>
      </c>
      <c r="J227" t="s">
        <v>43222</v>
      </c>
      <c r="K227" t="s">
        <v>43223</v>
      </c>
      <c r="L227" t="s">
        <v>43224</v>
      </c>
      <c r="M227" t="s">
        <v>44505</v>
      </c>
      <c r="N227" t="s">
        <v>44506</v>
      </c>
      <c r="O227" t="s">
        <v>44507</v>
      </c>
      <c r="P227" t="s">
        <v>44508</v>
      </c>
      <c r="Q227" t="s">
        <v>44509</v>
      </c>
      <c r="R227" t="s">
        <v>44510</v>
      </c>
      <c r="S227" t="str">
        <f>IF(tblSheetLanguage[[#This Row],[EN]]="",IF(tblSheetLanguage[[#This Row],[EN]]="",tblSheetLanguage[[#This Row],[DE]],tblSheetLanguage[[#This Row],[EN]]),tblSheetLanguage[[#This Row],[EN]])</f>
        <v>Invoice approval (BlackList/WhiteList/WhiteWhiteList):</v>
      </c>
      <c r="V227" s="285" t="str">
        <f t="shared" si="7"/>
        <v>$B$444</v>
      </c>
      <c r="W227" s="285">
        <f>tblSheetLanguage[[#This Row],[Zeile]]</f>
        <v>444</v>
      </c>
      <c r="X227" s="285">
        <f>tblSheetLanguage[[#This Row],[Spalte]]</f>
        <v>2</v>
      </c>
    </row>
    <row r="228" spans="1:24" s="285" customFormat="1" x14ac:dyDescent="0.3">
      <c r="A228" s="276" t="s">
        <v>34460</v>
      </c>
      <c r="B228" s="230" t="str" cm="1">
        <f t="array" aca="1" ref="B228" ca="1">HYPERLINK("#"&amp;CELL("Address",INDIRECT("Formular!"&amp;ADDRESS(tblSheetLanguage[[#This Row],[Zeile]],tblSheetLanguage[[#This Row],[Spalte]]))),ADDRESS(tblSheetLanguage[[#This Row],[Zeile]],tblSheetLanguage[[#This Row],[Spalte]]))</f>
        <v>$B$67</v>
      </c>
      <c r="C228" s="277">
        <v>67</v>
      </c>
      <c r="D228" s="277">
        <v>2</v>
      </c>
      <c r="E228" s="277" t="s">
        <v>45809</v>
      </c>
      <c r="F228" s="277" t="s">
        <v>45814</v>
      </c>
      <c r="G228" s="277"/>
      <c r="H228" s="277"/>
      <c r="I228" s="278"/>
      <c r="J228" s="277"/>
      <c r="K228" s="277"/>
      <c r="L228" s="277"/>
      <c r="M228" t="s">
        <v>45812</v>
      </c>
      <c r="N228"/>
      <c r="O228"/>
      <c r="P228"/>
      <c r="Q228"/>
      <c r="R228"/>
      <c r="S228" s="278" t="str">
        <f>IF(tblSheetLanguage[[#This Row],[EN]]="",IF(tblSheetLanguage[[#This Row],[EN]]="",tblSheetLanguage[[#This Row],[DE]],tblSheetLanguage[[#This Row],[EN]]),tblSheetLanguage[[#This Row],[EN]])</f>
        <v>Invoices</v>
      </c>
      <c r="V228" s="285" t="str">
        <f t="shared" si="7"/>
        <v>$B$67</v>
      </c>
      <c r="W228" s="285">
        <f>tblSheetLanguage[[#This Row],[Zeile]]</f>
        <v>67</v>
      </c>
      <c r="X228" s="285">
        <f>tblSheetLanguage[[#This Row],[Spalte]]</f>
        <v>2</v>
      </c>
    </row>
    <row r="229" spans="1:24" s="285" customFormat="1" x14ac:dyDescent="0.3">
      <c r="A229" s="276"/>
      <c r="B229" s="230" t="str" cm="1">
        <f t="array" aca="1" ref="B229" ca="1">HYPERLINK("#"&amp;CELL("Address",INDIRECT("Formular!"&amp;ADDRESS(tblSheetLanguage[[#This Row],[Zeile]],tblSheetLanguage[[#This Row],[Spalte]]))),ADDRESS(tblSheetLanguage[[#This Row],[Zeile]],tblSheetLanguage[[#This Row],[Spalte]]))</f>
        <v>$B$333</v>
      </c>
      <c r="C229" s="285">
        <v>333</v>
      </c>
      <c r="D229" s="285">
        <v>2</v>
      </c>
      <c r="E229" s="285" t="s">
        <v>42237</v>
      </c>
      <c r="F229" s="285" t="s">
        <v>42777</v>
      </c>
      <c r="H229" s="285" t="s">
        <v>42778</v>
      </c>
      <c r="I229" s="285" t="s">
        <v>42779</v>
      </c>
      <c r="J229" s="285" t="s">
        <v>42780</v>
      </c>
      <c r="K229" s="285" t="s">
        <v>42781</v>
      </c>
      <c r="L229" s="285" t="s">
        <v>42782</v>
      </c>
      <c r="M229" s="285" t="s">
        <v>44081</v>
      </c>
      <c r="N229" s="285" t="s">
        <v>44082</v>
      </c>
      <c r="O229" s="285" t="s">
        <v>44083</v>
      </c>
      <c r="P229" s="285" t="s">
        <v>44084</v>
      </c>
      <c r="Q229" s="285" t="s">
        <v>44085</v>
      </c>
      <c r="R229" s="285" t="s">
        <v>44086</v>
      </c>
      <c r="S229" s="285" t="str">
        <f>IF(tblSheetLanguage[[#This Row],[EN]]="",IF(tblSheetLanguage[[#This Row],[EN]]="",tblSheetLanguage[[#This Row],[DE]],tblSheetLanguage[[#This Row],[EN]]),tblSheetLanguage[[#This Row],[EN]])</f>
        <v>Invoicing plan allowed:</v>
      </c>
      <c r="V229" s="285" t="str">
        <f t="shared" si="7"/>
        <v>$B$333</v>
      </c>
      <c r="W229" s="285">
        <f>tblSheetLanguage[[#This Row],[Zeile]]</f>
        <v>333</v>
      </c>
      <c r="X229" s="285">
        <f>tblSheetLanguage[[#This Row],[Spalte]]</f>
        <v>2</v>
      </c>
    </row>
    <row r="230" spans="1:24" s="285" customFormat="1" x14ac:dyDescent="0.3">
      <c r="A230" s="276"/>
      <c r="B230" s="230" t="str" cm="1">
        <f t="array" aca="1" ref="B230" ca="1">HYPERLINK("#"&amp;CELL("Address",INDIRECT("Formular!"&amp;ADDRESS(tblSheetLanguage[[#This Row],[Zeile]],tblSheetLanguage[[#This Row],[Spalte]]))),ADDRESS(tblSheetLanguage[[#This Row],[Zeile]],tblSheetLanguage[[#This Row],[Spalte]]))</f>
        <v>$H$371</v>
      </c>
      <c r="C230" s="285">
        <v>371</v>
      </c>
      <c r="D230" s="285">
        <v>8</v>
      </c>
      <c r="E230" s="285" t="s">
        <v>42259</v>
      </c>
      <c r="F230" s="285" t="s">
        <v>42259</v>
      </c>
      <c r="G230" s="285" t="s">
        <v>34523</v>
      </c>
      <c r="H230" s="285" t="s">
        <v>42938</v>
      </c>
      <c r="I230" s="285" t="s">
        <v>34525</v>
      </c>
      <c r="J230" s="285" t="s">
        <v>42939</v>
      </c>
      <c r="K230" s="285" t="s">
        <v>42940</v>
      </c>
      <c r="L230" s="285" t="s">
        <v>42939</v>
      </c>
      <c r="M230" s="285" t="s">
        <v>44233</v>
      </c>
      <c r="N230" s="285" t="s">
        <v>44234</v>
      </c>
      <c r="O230" s="285" t="s">
        <v>44235</v>
      </c>
      <c r="P230" s="285" t="s">
        <v>34521</v>
      </c>
      <c r="Q230" s="285" t="s">
        <v>44236</v>
      </c>
      <c r="R230" s="285" t="s">
        <v>44237</v>
      </c>
      <c r="S230" s="285" t="str">
        <f>IF(tblSheetLanguage[[#This Row],[EN]]="",IF(tblSheetLanguage[[#This Row],[EN]]="",tblSheetLanguage[[#This Row],[DE]],tblSheetLanguage[[#This Row],[EN]]),tblSheetLanguage[[#This Row],[EN]])</f>
        <v>ja</v>
      </c>
      <c r="V230" s="285" t="str">
        <f t="shared" si="7"/>
        <v>$H$371</v>
      </c>
      <c r="W230" s="285">
        <f>tblSheetLanguage[[#This Row],[Zeile]]</f>
        <v>371</v>
      </c>
      <c r="X230" s="285">
        <f>tblSheetLanguage[[#This Row],[Spalte]]</f>
        <v>8</v>
      </c>
    </row>
    <row r="231" spans="1:24" s="285" customFormat="1" x14ac:dyDescent="0.3">
      <c r="A231" s="276" t="s">
        <v>34460</v>
      </c>
      <c r="B231" s="230" t="str" cm="1">
        <f t="array" aca="1" ref="B231" ca="1">HYPERLINK("#"&amp;CELL("Address",INDIRECT("Formular!"&amp;ADDRESS(tblSheetLanguage[[#This Row],[Zeile]],tblSheetLanguage[[#This Row],[Spalte]]))),ADDRESS(tblSheetLanguage[[#This Row],[Zeile]],tblSheetLanguage[[#This Row],[Spalte]]))</f>
        <v>$M$350</v>
      </c>
      <c r="C231" s="285">
        <v>350</v>
      </c>
      <c r="D231" s="285">
        <v>13</v>
      </c>
      <c r="E231" s="285" t="s">
        <v>42873</v>
      </c>
      <c r="F231" s="285" t="s">
        <v>42873</v>
      </c>
      <c r="H231" s="285" t="s">
        <v>42873</v>
      </c>
      <c r="L231" s="285" t="s">
        <v>42873</v>
      </c>
      <c r="M231" s="285" t="s">
        <v>34476</v>
      </c>
      <c r="N231" s="285" t="s">
        <v>34476</v>
      </c>
      <c r="O231" s="285" t="s">
        <v>34476</v>
      </c>
      <c r="P231" s="285" t="s">
        <v>34476</v>
      </c>
      <c r="Q231" s="285" t="s">
        <v>34476</v>
      </c>
      <c r="R231" s="285" t="s">
        <v>34476</v>
      </c>
      <c r="S231" s="285" t="str">
        <f>IF(tblSheetLanguage[[#This Row],[EN]]="",IF(tblSheetLanguage[[#This Row],[EN]]="",tblSheetLanguage[[#This Row],[DE]],tblSheetLanguage[[#This Row],[EN]]),tblSheetLanguage[[#This Row],[EN]])</f>
        <v>KEYXXx</v>
      </c>
      <c r="V231" s="285" t="str">
        <f t="shared" si="7"/>
        <v>$M$350</v>
      </c>
      <c r="W231" s="285">
        <f>tblSheetLanguage[[#This Row],[Zeile]]</f>
        <v>350</v>
      </c>
      <c r="X231" s="285">
        <f>tblSheetLanguage[[#This Row],[Spalte]]</f>
        <v>13</v>
      </c>
    </row>
    <row r="232" spans="1:24" s="285" customFormat="1" x14ac:dyDescent="0.3">
      <c r="A232" s="276"/>
      <c r="B232" s="230" t="str" cm="1">
        <f t="array" aca="1" ref="B232" ca="1">HYPERLINK("#"&amp;CELL("Address",INDIRECT("Formular!"&amp;ADDRESS(tblSheetLanguage[[#This Row],[Zeile]],tblSheetLanguage[[#This Row],[Spalte]]))),ADDRESS(tblSheetLanguage[[#This Row],[Zeile]],tblSheetLanguage[[#This Row],[Spalte]]))</f>
        <v>$B$391</v>
      </c>
      <c r="C232" s="285">
        <v>391</v>
      </c>
      <c r="D232" s="285">
        <v>2</v>
      </c>
      <c r="E232" s="285" t="s">
        <v>42010</v>
      </c>
      <c r="F232" s="285" t="s">
        <v>43007</v>
      </c>
      <c r="H232" s="285" t="s">
        <v>43008</v>
      </c>
      <c r="J232" s="285" t="s">
        <v>43009</v>
      </c>
      <c r="K232" s="285" t="s">
        <v>43010</v>
      </c>
      <c r="L232" s="285" t="s">
        <v>43011</v>
      </c>
      <c r="M232" s="285" t="s">
        <v>44302</v>
      </c>
      <c r="N232" s="285" t="s">
        <v>44303</v>
      </c>
      <c r="O232" s="285" t="s">
        <v>44304</v>
      </c>
      <c r="P232" s="285" t="s">
        <v>44305</v>
      </c>
      <c r="Q232" s="285" t="s">
        <v>44306</v>
      </c>
      <c r="R232" s="285" t="s">
        <v>44307</v>
      </c>
      <c r="S232" s="285" t="str">
        <f>IF(tblSheetLanguage[[#This Row],[EN]]="",IF(tblSheetLanguage[[#This Row],[EN]]="",tblSheetLanguage[[#This Row],[DE]],tblSheetLanguage[[#This Row],[EN]]),tblSheetLanguage[[#This Row],[EN]])</f>
        <v>KL Country relevance / Company Code</v>
      </c>
      <c r="V232" s="285" t="str">
        <f t="shared" si="7"/>
        <v>$B$391</v>
      </c>
      <c r="W232" s="285">
        <f>tblSheetLanguage[[#This Row],[Zeile]]</f>
        <v>391</v>
      </c>
      <c r="X232" s="285">
        <f>tblSheetLanguage[[#This Row],[Spalte]]</f>
        <v>2</v>
      </c>
    </row>
    <row r="233" spans="1:24" s="285" customFormat="1" x14ac:dyDescent="0.3">
      <c r="A233" s="31"/>
      <c r="B233" s="230" t="str" cm="1">
        <f t="array" aca="1" ref="B233" ca="1">HYPERLINK("#"&amp;CELL("Address",INDIRECT("Formular!"&amp;ADDRESS(tblSheetLanguage[[#This Row],[Zeile]],tblSheetLanguage[[#This Row],[Spalte]]))),ADDRESS(tblSheetLanguage[[#This Row],[Zeile]],tblSheetLanguage[[#This Row],[Spalte]]))</f>
        <v>$L$35</v>
      </c>
      <c r="C233">
        <v>35</v>
      </c>
      <c r="D233">
        <v>12</v>
      </c>
      <c r="E233" t="s">
        <v>42200</v>
      </c>
      <c r="F233" t="s">
        <v>42433</v>
      </c>
      <c r="G233" t="s">
        <v>42434</v>
      </c>
      <c r="H233" t="s">
        <v>42434</v>
      </c>
      <c r="I233" t="s">
        <v>42435</v>
      </c>
      <c r="J233" t="s">
        <v>42436</v>
      </c>
      <c r="K233" t="s">
        <v>42437</v>
      </c>
      <c r="L233" t="s">
        <v>42438</v>
      </c>
      <c r="M233" t="s">
        <v>43769</v>
      </c>
      <c r="N233" t="s">
        <v>43770</v>
      </c>
      <c r="O233" t="s">
        <v>43771</v>
      </c>
      <c r="P233" t="s">
        <v>43772</v>
      </c>
      <c r="Q233" t="s">
        <v>43773</v>
      </c>
      <c r="R233" t="s">
        <v>43774</v>
      </c>
      <c r="S233" t="str">
        <f>IF(tblSheetLanguage[[#This Row],[EN]]="",IF(tblSheetLanguage[[#This Row],[EN]]="",tblSheetLanguage[[#This Row],[DE]],tblSheetLanguage[[#This Row],[EN]]),tblSheetLanguage[[#This Row],[EN]])</f>
        <v>Language:</v>
      </c>
      <c r="V233" s="285" t="str">
        <f t="shared" si="7"/>
        <v>$L$35</v>
      </c>
      <c r="W233" s="285">
        <f>tblSheetLanguage[[#This Row],[Zeile]]</f>
        <v>35</v>
      </c>
      <c r="X233" s="285">
        <f>tblSheetLanguage[[#This Row],[Spalte]]</f>
        <v>12</v>
      </c>
    </row>
    <row r="234" spans="1:24" s="285" customFormat="1" x14ac:dyDescent="0.3">
      <c r="A234" s="276"/>
      <c r="B234" s="230" t="str" cm="1">
        <f t="array" aca="1" ref="B234" ca="1">HYPERLINK("#"&amp;CELL("Address",INDIRECT("Formular!"&amp;ADDRESS(tblSheetLanguage[[#This Row],[Zeile]],tblSheetLanguage[[#This Row],[Spalte]]))),ADDRESS(tblSheetLanguage[[#This Row],[Zeile]],tblSheetLanguage[[#This Row],[Spalte]]))</f>
        <v>$I$166</v>
      </c>
      <c r="C234" s="285">
        <v>166</v>
      </c>
      <c r="D234" s="285">
        <v>9</v>
      </c>
      <c r="E234" s="285" t="s">
        <v>42200</v>
      </c>
      <c r="F234" s="285" t="s">
        <v>42433</v>
      </c>
      <c r="G234" s="285" t="s">
        <v>42434</v>
      </c>
      <c r="H234" s="285" t="s">
        <v>42434</v>
      </c>
      <c r="I234" s="285" t="s">
        <v>42435</v>
      </c>
      <c r="J234" s="285" t="s">
        <v>42436</v>
      </c>
      <c r="K234" s="285" t="s">
        <v>42437</v>
      </c>
      <c r="L234" s="285" t="s">
        <v>42438</v>
      </c>
      <c r="M234" s="285" t="s">
        <v>43769</v>
      </c>
      <c r="N234" s="285" t="s">
        <v>43770</v>
      </c>
      <c r="O234" s="285" t="s">
        <v>43771</v>
      </c>
      <c r="P234" s="285" t="s">
        <v>43772</v>
      </c>
      <c r="Q234" s="285" t="s">
        <v>43773</v>
      </c>
      <c r="R234" s="285" t="s">
        <v>43774</v>
      </c>
      <c r="S234" s="285" t="str">
        <f>IF(tblSheetLanguage[[#This Row],[EN]]="",IF(tblSheetLanguage[[#This Row],[EN]]="",tblSheetLanguage[[#This Row],[DE]],tblSheetLanguage[[#This Row],[EN]]),tblSheetLanguage[[#This Row],[EN]])</f>
        <v>Language:</v>
      </c>
      <c r="V234" s="285" t="str">
        <f t="shared" si="7"/>
        <v>$I$166</v>
      </c>
      <c r="W234" s="285">
        <f>tblSheetLanguage[[#This Row],[Zeile]]</f>
        <v>166</v>
      </c>
      <c r="X234" s="285">
        <f>tblSheetLanguage[[#This Row],[Spalte]]</f>
        <v>9</v>
      </c>
    </row>
    <row r="235" spans="1:24" s="285" customFormat="1" x14ac:dyDescent="0.3">
      <c r="A235" s="276"/>
      <c r="B235" s="230" t="str" cm="1">
        <f t="array" aca="1" ref="B235" ca="1">HYPERLINK("#"&amp;CELL("Address",INDIRECT("Formular!"&amp;ADDRESS(tblSheetLanguage[[#This Row],[Zeile]],tblSheetLanguage[[#This Row],[Spalte]]))),ADDRESS(tblSheetLanguage[[#This Row],[Zeile]],tblSheetLanguage[[#This Row],[Spalte]]))</f>
        <v>$I$174</v>
      </c>
      <c r="C235" s="285">
        <v>174</v>
      </c>
      <c r="D235" s="285">
        <v>9</v>
      </c>
      <c r="E235" s="285" t="s">
        <v>42200</v>
      </c>
      <c r="F235" s="285" t="s">
        <v>42433</v>
      </c>
      <c r="G235" s="285" t="s">
        <v>42434</v>
      </c>
      <c r="H235" s="285" t="s">
        <v>42434</v>
      </c>
      <c r="I235" s="285" t="s">
        <v>42435</v>
      </c>
      <c r="J235" s="285" t="s">
        <v>42436</v>
      </c>
      <c r="K235" s="285" t="s">
        <v>42437</v>
      </c>
      <c r="L235" s="285" t="s">
        <v>42438</v>
      </c>
      <c r="M235" s="285" t="s">
        <v>43769</v>
      </c>
      <c r="N235" s="285" t="s">
        <v>43770</v>
      </c>
      <c r="O235" s="285" t="s">
        <v>43771</v>
      </c>
      <c r="P235" s="285" t="s">
        <v>43772</v>
      </c>
      <c r="Q235" s="285" t="s">
        <v>43773</v>
      </c>
      <c r="R235" s="285" t="s">
        <v>43774</v>
      </c>
      <c r="S235" s="285" t="str">
        <f>IF(tblSheetLanguage[[#This Row],[EN]]="",IF(tblSheetLanguage[[#This Row],[EN]]="",tblSheetLanguage[[#This Row],[DE]],tblSheetLanguage[[#This Row],[EN]]),tblSheetLanguage[[#This Row],[EN]])</f>
        <v>Language:</v>
      </c>
      <c r="V235" s="285" t="str">
        <f t="shared" si="7"/>
        <v>$I$174</v>
      </c>
      <c r="W235" s="285">
        <f>tblSheetLanguage[[#This Row],[Zeile]]</f>
        <v>174</v>
      </c>
      <c r="X235" s="285">
        <f>tblSheetLanguage[[#This Row],[Spalte]]</f>
        <v>9</v>
      </c>
    </row>
    <row r="236" spans="1:24" s="285" customFormat="1" x14ac:dyDescent="0.3">
      <c r="A236" s="276"/>
      <c r="B236" s="230" t="str" cm="1">
        <f t="array" aca="1" ref="B236" ca="1">HYPERLINK("#"&amp;CELL("Address",INDIRECT("Formular!"&amp;ADDRESS(tblSheetLanguage[[#This Row],[Zeile]],tblSheetLanguage[[#This Row],[Spalte]]))),ADDRESS(tblSheetLanguage[[#This Row],[Zeile]],tblSheetLanguage[[#This Row],[Spalte]]))</f>
        <v>$I$182</v>
      </c>
      <c r="C236" s="285">
        <v>182</v>
      </c>
      <c r="D236" s="285">
        <v>9</v>
      </c>
      <c r="E236" s="285" t="s">
        <v>42200</v>
      </c>
      <c r="F236" s="285" t="s">
        <v>42433</v>
      </c>
      <c r="G236" s="285" t="s">
        <v>42434</v>
      </c>
      <c r="H236" s="285" t="s">
        <v>42434</v>
      </c>
      <c r="I236" s="285" t="s">
        <v>42435</v>
      </c>
      <c r="J236" s="285" t="s">
        <v>42436</v>
      </c>
      <c r="K236" s="285" t="s">
        <v>42437</v>
      </c>
      <c r="L236" s="285" t="s">
        <v>42438</v>
      </c>
      <c r="M236" s="285" t="s">
        <v>43769</v>
      </c>
      <c r="N236" s="285" t="s">
        <v>43770</v>
      </c>
      <c r="O236" s="285" t="s">
        <v>43771</v>
      </c>
      <c r="P236" s="285" t="s">
        <v>43772</v>
      </c>
      <c r="Q236" s="285" t="s">
        <v>43773</v>
      </c>
      <c r="R236" s="285" t="s">
        <v>43774</v>
      </c>
      <c r="S236" s="285" t="str">
        <f>IF(tblSheetLanguage[[#This Row],[EN]]="",IF(tblSheetLanguage[[#This Row],[EN]]="",tblSheetLanguage[[#This Row],[DE]],tblSheetLanguage[[#This Row],[EN]]),tblSheetLanguage[[#This Row],[EN]])</f>
        <v>Language:</v>
      </c>
      <c r="V236" s="285" t="str">
        <f t="shared" si="7"/>
        <v>$I$182</v>
      </c>
      <c r="W236" s="285">
        <f>tblSheetLanguage[[#This Row],[Zeile]]</f>
        <v>182</v>
      </c>
      <c r="X236" s="285">
        <f>tblSheetLanguage[[#This Row],[Spalte]]</f>
        <v>9</v>
      </c>
    </row>
    <row r="237" spans="1:24" s="285" customFormat="1" x14ac:dyDescent="0.3">
      <c r="A237" s="276"/>
      <c r="B237" s="230" t="str" cm="1">
        <f t="array" aca="1" ref="B237" ca="1">HYPERLINK("#"&amp;CELL("Address",INDIRECT("Formular!"&amp;ADDRESS(tblSheetLanguage[[#This Row],[Zeile]],tblSheetLanguage[[#This Row],[Spalte]]))),ADDRESS(tblSheetLanguage[[#This Row],[Zeile]],tblSheetLanguage[[#This Row],[Spalte]]))</f>
        <v>$G$420</v>
      </c>
      <c r="C237" s="285">
        <v>420</v>
      </c>
      <c r="D237" s="285">
        <v>7</v>
      </c>
      <c r="E237" s="285" t="s">
        <v>42200</v>
      </c>
      <c r="F237" s="285" t="s">
        <v>42433</v>
      </c>
      <c r="G237" s="285" t="s">
        <v>42434</v>
      </c>
      <c r="H237" s="285" t="s">
        <v>42434</v>
      </c>
      <c r="I237" s="285" t="s">
        <v>42435</v>
      </c>
      <c r="J237" s="285" t="s">
        <v>42436</v>
      </c>
      <c r="K237" s="285" t="s">
        <v>42437</v>
      </c>
      <c r="L237" s="285" t="s">
        <v>42438</v>
      </c>
      <c r="M237" s="285" t="s">
        <v>43769</v>
      </c>
      <c r="N237" s="285" t="s">
        <v>43770</v>
      </c>
      <c r="O237" s="285" t="s">
        <v>43771</v>
      </c>
      <c r="P237" s="285" t="s">
        <v>43772</v>
      </c>
      <c r="Q237" s="285" t="s">
        <v>43773</v>
      </c>
      <c r="R237" s="285" t="s">
        <v>43774</v>
      </c>
      <c r="S237" s="285" t="str">
        <f>IF(tblSheetLanguage[[#This Row],[EN]]="",IF(tblSheetLanguage[[#This Row],[EN]]="",tblSheetLanguage[[#This Row],[DE]],tblSheetLanguage[[#This Row],[EN]]),tblSheetLanguage[[#This Row],[EN]])</f>
        <v>Language:</v>
      </c>
      <c r="V237" s="285" t="str">
        <f t="shared" si="7"/>
        <v>$G$420</v>
      </c>
      <c r="W237" s="285">
        <f>tblSheetLanguage[[#This Row],[Zeile]]</f>
        <v>420</v>
      </c>
      <c r="X237" s="285">
        <f>tblSheetLanguage[[#This Row],[Spalte]]</f>
        <v>7</v>
      </c>
    </row>
    <row r="238" spans="1:24" s="285" customFormat="1" x14ac:dyDescent="0.3">
      <c r="A238" s="31"/>
      <c r="B238" s="230" t="str" cm="1">
        <f t="array" aca="1" ref="B238" ca="1">HYPERLINK("#"&amp;CELL("Address",INDIRECT("Formular!"&amp;ADDRESS(tblSheetLanguage[[#This Row],[Zeile]],tblSheetLanguage[[#This Row],[Spalte]]))),ADDRESS(tblSheetLanguage[[#This Row],[Zeile]],tblSheetLanguage[[#This Row],[Spalte]]))</f>
        <v>$B$61</v>
      </c>
      <c r="C238">
        <v>61</v>
      </c>
      <c r="D238">
        <v>2</v>
      </c>
      <c r="E238" t="s">
        <v>41479</v>
      </c>
      <c r="F238" t="s">
        <v>42447</v>
      </c>
      <c r="G238" t="s">
        <v>42448</v>
      </c>
      <c r="H238" t="s">
        <v>42449</v>
      </c>
      <c r="I238" t="s">
        <v>42450</v>
      </c>
      <c r="J238" t="s">
        <v>42451</v>
      </c>
      <c r="K238" t="s">
        <v>42452</v>
      </c>
      <c r="L238" t="s">
        <v>42453</v>
      </c>
      <c r="M238" t="s">
        <v>43781</v>
      </c>
      <c r="N238" t="s">
        <v>43782</v>
      </c>
      <c r="O238" t="s">
        <v>43783</v>
      </c>
      <c r="P238" t="s">
        <v>43784</v>
      </c>
      <c r="Q238" t="s">
        <v>43785</v>
      </c>
      <c r="R238" t="s">
        <v>43786</v>
      </c>
      <c r="S238" t="str">
        <f>IF(tblSheetLanguage[[#This Row],[EN]]="",IF(tblSheetLanguage[[#This Row],[EN]]="",tblSheetLanguage[[#This Row],[DE]],tblSheetLanguage[[#This Row],[EN]]),tblSheetLanguage[[#This Row],[EN]])</f>
        <v>Main Fax No</v>
      </c>
      <c r="V238" s="285" t="str">
        <f t="shared" si="7"/>
        <v>$B$61</v>
      </c>
      <c r="W238" s="285">
        <f>tblSheetLanguage[[#This Row],[Zeile]]</f>
        <v>61</v>
      </c>
      <c r="X238" s="285">
        <f>tblSheetLanguage[[#This Row],[Spalte]]</f>
        <v>2</v>
      </c>
    </row>
    <row r="239" spans="1:24" s="285" customFormat="1" x14ac:dyDescent="0.3">
      <c r="A239" s="276"/>
      <c r="B239" s="230" t="str" cm="1">
        <f t="array" aca="1" ref="B239" ca="1">HYPERLINK("#"&amp;CELL("Address",INDIRECT("Formular!"&amp;ADDRESS(tblSheetLanguage[[#This Row],[Zeile]],tblSheetLanguage[[#This Row],[Spalte]]))),ADDRESS(tblSheetLanguage[[#This Row],[Zeile]],tblSheetLanguage[[#This Row],[Spalte]]))</f>
        <v>$B$196</v>
      </c>
      <c r="C239" s="285">
        <v>196</v>
      </c>
      <c r="D239" s="285">
        <v>2</v>
      </c>
      <c r="E239" s="285" t="s">
        <v>41670</v>
      </c>
      <c r="F239" s="285" t="s">
        <v>42588</v>
      </c>
      <c r="G239" s="285" t="s">
        <v>42589</v>
      </c>
      <c r="H239" s="285" t="s">
        <v>42590</v>
      </c>
      <c r="I239" s="285" t="s">
        <v>42591</v>
      </c>
      <c r="J239" s="285" t="s">
        <v>42592</v>
      </c>
      <c r="K239" s="285" t="s">
        <v>42593</v>
      </c>
      <c r="L239" s="285" t="s">
        <v>42594</v>
      </c>
      <c r="M239" s="285" t="s">
        <v>43909</v>
      </c>
      <c r="N239" s="285" t="s">
        <v>43910</v>
      </c>
      <c r="O239" s="285" t="s">
        <v>43911</v>
      </c>
      <c r="P239" s="285" t="s">
        <v>43912</v>
      </c>
      <c r="Q239" s="285" t="s">
        <v>43913</v>
      </c>
      <c r="R239" s="285" t="s">
        <v>43914</v>
      </c>
      <c r="S239" s="285" t="str">
        <f>IF(tblSheetLanguage[[#This Row],[EN]]="",IF(tblSheetLanguage[[#This Row],[EN]]="",tblSheetLanguage[[#This Row],[DE]],tblSheetLanguage[[#This Row],[EN]]),tblSheetLanguage[[#This Row],[EN]])</f>
        <v>Markant Settlement Agreement</v>
      </c>
      <c r="V239" s="285" t="str">
        <f t="shared" si="7"/>
        <v>$B$196</v>
      </c>
      <c r="W239" s="285">
        <f>tblSheetLanguage[[#This Row],[Zeile]]</f>
        <v>196</v>
      </c>
      <c r="X239" s="285">
        <f>tblSheetLanguage[[#This Row],[Spalte]]</f>
        <v>2</v>
      </c>
    </row>
    <row r="240" spans="1:24" s="285" customFormat="1" x14ac:dyDescent="0.3">
      <c r="A240" s="276" t="s">
        <v>34460</v>
      </c>
      <c r="B240" s="230" t="str" cm="1">
        <f t="array" aca="1" ref="B240" ca="1">HYPERLINK("#"&amp;CELL("Address",INDIRECT("Formular!"&amp;ADDRESS(tblSheetLanguage[[#This Row],[Zeile]],tblSheetLanguage[[#This Row],[Spalte]]))),ADDRESS(tblSheetLanguage[[#This Row],[Zeile]],tblSheetLanguage[[#This Row],[Spalte]]))</f>
        <v>$M$389</v>
      </c>
      <c r="C240" s="285">
        <v>389</v>
      </c>
      <c r="D240" s="285">
        <v>13</v>
      </c>
      <c r="E240" s="285" t="s">
        <v>149</v>
      </c>
      <c r="F240" s="285" t="s">
        <v>149</v>
      </c>
      <c r="L240" s="285" t="s">
        <v>43006</v>
      </c>
      <c r="M240" s="285" t="s">
        <v>34476</v>
      </c>
      <c r="N240" s="285" t="s">
        <v>34476</v>
      </c>
      <c r="O240" s="285" t="s">
        <v>34476</v>
      </c>
      <c r="P240" s="285" t="s">
        <v>34476</v>
      </c>
      <c r="Q240" s="285" t="s">
        <v>34476</v>
      </c>
      <c r="R240" s="285" t="s">
        <v>34476</v>
      </c>
      <c r="S240" s="285" t="str">
        <f>IF(tblSheetLanguage[[#This Row],[EN]]="",IF(tblSheetLanguage[[#This Row],[EN]]="",tblSheetLanguage[[#This Row],[DE]],tblSheetLanguage[[#This Row],[EN]]),tblSheetLanguage[[#This Row],[EN]])</f>
        <v>Mehrfachauswahl</v>
      </c>
      <c r="V240" s="285" t="str">
        <f t="shared" si="7"/>
        <v>$M$389</v>
      </c>
      <c r="W240" s="285">
        <f>tblSheetLanguage[[#This Row],[Zeile]]</f>
        <v>389</v>
      </c>
      <c r="X240" s="285">
        <f>tblSheetLanguage[[#This Row],[Spalte]]</f>
        <v>13</v>
      </c>
    </row>
    <row r="241" spans="1:24" s="285" customFormat="1" x14ac:dyDescent="0.3">
      <c r="A241" s="276"/>
      <c r="B241" s="230" t="str" cm="1">
        <f t="array" aca="1" ref="B241" ca="1">HYPERLINK("#"&amp;CELL("Address",INDIRECT("Formular!"&amp;ADDRESS(tblSheetLanguage[[#This Row],[Zeile]],tblSheetLanguage[[#This Row],[Spalte]]))),ADDRESS(tblSheetLanguage[[#This Row],[Zeile]],tblSheetLanguage[[#This Row],[Spalte]]))</f>
        <v>$B$354</v>
      </c>
      <c r="C241" s="285">
        <v>354</v>
      </c>
      <c r="D241" s="285">
        <v>2</v>
      </c>
      <c r="E241" s="285" t="s">
        <v>42251</v>
      </c>
      <c r="F241" s="285" t="s">
        <v>42887</v>
      </c>
      <c r="G241" s="285" t="s">
        <v>42888</v>
      </c>
      <c r="H241" s="285" t="s">
        <v>42889</v>
      </c>
      <c r="I241" s="285" t="s">
        <v>42890</v>
      </c>
      <c r="J241" s="285" t="s">
        <v>42891</v>
      </c>
      <c r="K241" s="285" t="s">
        <v>42892</v>
      </c>
      <c r="L241" s="285" t="s">
        <v>42893</v>
      </c>
      <c r="M241" s="285" t="s">
        <v>44174</v>
      </c>
      <c r="N241" s="285" t="s">
        <v>44175</v>
      </c>
      <c r="O241" s="285" t="s">
        <v>44176</v>
      </c>
      <c r="P241" s="285" t="s">
        <v>44177</v>
      </c>
      <c r="Q241" s="285" t="s">
        <v>44178</v>
      </c>
      <c r="R241" s="285" t="s">
        <v>44179</v>
      </c>
      <c r="S241" s="285" t="str">
        <f>IF(tblSheetLanguage[[#This Row],[EN]]="",IF(tblSheetLanguage[[#This Row],[EN]]="",tblSheetLanguage[[#This Row],[DE]],tblSheetLanguage[[#This Row],[EN]]),tblSheetLanguage[[#This Row],[EN]])</f>
        <v>Minimum order value (Pal):</v>
      </c>
      <c r="V241" s="285" t="str">
        <f t="shared" si="7"/>
        <v>$B$354</v>
      </c>
      <c r="W241" s="285">
        <f>tblSheetLanguage[[#This Row],[Zeile]]</f>
        <v>354</v>
      </c>
      <c r="X241" s="285">
        <f>tblSheetLanguage[[#This Row],[Spalte]]</f>
        <v>2</v>
      </c>
    </row>
    <row r="242" spans="1:24" s="285" customFormat="1" x14ac:dyDescent="0.3">
      <c r="A242" s="276"/>
      <c r="B242" s="230" t="str" cm="1">
        <f t="array" aca="1" ref="B242" ca="1">HYPERLINK("#"&amp;CELL("Address",INDIRECT("Formular!"&amp;ADDRESS(tblSheetLanguage[[#This Row],[Zeile]],tblSheetLanguage[[#This Row],[Spalte]]))),ADDRESS(tblSheetLanguage[[#This Row],[Zeile]],tblSheetLanguage[[#This Row],[Spalte]]))</f>
        <v>$I$153</v>
      </c>
      <c r="C242" s="285">
        <v>153</v>
      </c>
      <c r="D242" s="285">
        <v>9</v>
      </c>
      <c r="E242" s="285" t="s">
        <v>42207</v>
      </c>
      <c r="F242" s="285" t="s">
        <v>42207</v>
      </c>
      <c r="G242" s="285" t="s">
        <v>42207</v>
      </c>
      <c r="H242" s="285" t="s">
        <v>42207</v>
      </c>
      <c r="I242" s="285" t="s">
        <v>42506</v>
      </c>
      <c r="J242" s="285" t="s">
        <v>42507</v>
      </c>
      <c r="K242" s="285" t="s">
        <v>42508</v>
      </c>
      <c r="L242" s="285" t="s">
        <v>42207</v>
      </c>
      <c r="M242" s="285" t="s">
        <v>43834</v>
      </c>
      <c r="N242" s="285" t="s">
        <v>43835</v>
      </c>
      <c r="O242" s="285" t="s">
        <v>43835</v>
      </c>
      <c r="P242" s="285" t="s">
        <v>43836</v>
      </c>
      <c r="Q242" s="285" t="s">
        <v>43837</v>
      </c>
      <c r="R242" s="285" t="s">
        <v>42207</v>
      </c>
      <c r="S242" s="285" t="str">
        <f>IF(tblSheetLanguage[[#This Row],[EN]]="",IF(tblSheetLanguage[[#This Row],[EN]]="",tblSheetLanguage[[#This Row],[DE]],tblSheetLanguage[[#This Row],[EN]]),tblSheetLanguage[[#This Row],[EN]])</f>
        <v>Mobil:</v>
      </c>
      <c r="V242" s="285" t="str">
        <f t="shared" si="7"/>
        <v>$I$153</v>
      </c>
      <c r="W242" s="285">
        <f>tblSheetLanguage[[#This Row],[Zeile]]</f>
        <v>153</v>
      </c>
      <c r="X242" s="285">
        <f>tblSheetLanguage[[#This Row],[Spalte]]</f>
        <v>9</v>
      </c>
    </row>
    <row r="243" spans="1:24" s="285" customFormat="1" x14ac:dyDescent="0.3">
      <c r="A243" s="276"/>
      <c r="B243" s="230" t="str" cm="1">
        <f t="array" aca="1" ref="B243" ca="1">HYPERLINK("#"&amp;CELL("Address",INDIRECT("Formular!"&amp;ADDRESS(tblSheetLanguage[[#This Row],[Zeile]],tblSheetLanguage[[#This Row],[Spalte]]))),ADDRESS(tblSheetLanguage[[#This Row],[Zeile]],tblSheetLanguage[[#This Row],[Spalte]]))</f>
        <v>$I$162</v>
      </c>
      <c r="C243" s="285">
        <v>162</v>
      </c>
      <c r="D243" s="285">
        <v>9</v>
      </c>
      <c r="E243" s="285" t="s">
        <v>42207</v>
      </c>
      <c r="F243" s="285" t="s">
        <v>42207</v>
      </c>
      <c r="G243" s="285" t="s">
        <v>42207</v>
      </c>
      <c r="H243" s="285" t="s">
        <v>42207</v>
      </c>
      <c r="I243" s="285" t="s">
        <v>42506</v>
      </c>
      <c r="J243" s="285" t="s">
        <v>42507</v>
      </c>
      <c r="K243" s="285" t="s">
        <v>42508</v>
      </c>
      <c r="L243" s="285" t="s">
        <v>42207</v>
      </c>
      <c r="M243" s="285" t="s">
        <v>43834</v>
      </c>
      <c r="N243" s="285" t="s">
        <v>43835</v>
      </c>
      <c r="O243" s="285" t="s">
        <v>43835</v>
      </c>
      <c r="P243" s="285" t="s">
        <v>43836</v>
      </c>
      <c r="Q243" s="285" t="s">
        <v>43837</v>
      </c>
      <c r="R243" s="285" t="s">
        <v>42207</v>
      </c>
      <c r="S243" s="285" t="str">
        <f>IF(tblSheetLanguage[[#This Row],[EN]]="",IF(tblSheetLanguage[[#This Row],[EN]]="",tblSheetLanguage[[#This Row],[DE]],tblSheetLanguage[[#This Row],[EN]]),tblSheetLanguage[[#This Row],[EN]])</f>
        <v>Mobil:</v>
      </c>
      <c r="V243" s="285" t="str">
        <f t="shared" si="7"/>
        <v>$I$162</v>
      </c>
      <c r="W243" s="285">
        <f>tblSheetLanguage[[#This Row],[Zeile]]</f>
        <v>162</v>
      </c>
      <c r="X243" s="285">
        <f>tblSheetLanguage[[#This Row],[Spalte]]</f>
        <v>9</v>
      </c>
    </row>
    <row r="244" spans="1:24" s="285" customFormat="1" x14ac:dyDescent="0.3">
      <c r="A244" s="276"/>
      <c r="B244" s="230" t="str" cm="1">
        <f t="array" aca="1" ref="B244" ca="1">HYPERLINK("#"&amp;CELL("Address",INDIRECT("Formular!"&amp;ADDRESS(tblSheetLanguage[[#This Row],[Zeile]],tblSheetLanguage[[#This Row],[Spalte]]))),ADDRESS(tblSheetLanguage[[#This Row],[Zeile]],tblSheetLanguage[[#This Row],[Spalte]]))</f>
        <v>$I$170</v>
      </c>
      <c r="C244" s="285">
        <v>170</v>
      </c>
      <c r="D244" s="285">
        <v>9</v>
      </c>
      <c r="E244" s="285" t="s">
        <v>42207</v>
      </c>
      <c r="F244" s="285" t="s">
        <v>42207</v>
      </c>
      <c r="G244" s="285" t="s">
        <v>42207</v>
      </c>
      <c r="H244" s="285" t="s">
        <v>42207</v>
      </c>
      <c r="I244" s="285" t="s">
        <v>42506</v>
      </c>
      <c r="J244" s="285" t="s">
        <v>42507</v>
      </c>
      <c r="K244" s="285" t="s">
        <v>42508</v>
      </c>
      <c r="L244" s="285" t="s">
        <v>42207</v>
      </c>
      <c r="M244" s="285" t="s">
        <v>43834</v>
      </c>
      <c r="N244" s="285" t="s">
        <v>43835</v>
      </c>
      <c r="O244" s="285" t="s">
        <v>43835</v>
      </c>
      <c r="P244" s="285" t="s">
        <v>43836</v>
      </c>
      <c r="Q244" s="285" t="s">
        <v>43837</v>
      </c>
      <c r="R244" s="285" t="s">
        <v>42207</v>
      </c>
      <c r="S244" s="285" t="str">
        <f>IF(tblSheetLanguage[[#This Row],[EN]]="",IF(tblSheetLanguage[[#This Row],[EN]]="",tblSheetLanguage[[#This Row],[DE]],tblSheetLanguage[[#This Row],[EN]]),tblSheetLanguage[[#This Row],[EN]])</f>
        <v>Mobil:</v>
      </c>
      <c r="V244" s="285" t="str">
        <f t="shared" si="7"/>
        <v>$I$170</v>
      </c>
      <c r="W244" s="285">
        <f>tblSheetLanguage[[#This Row],[Zeile]]</f>
        <v>170</v>
      </c>
      <c r="X244" s="285">
        <f>tblSheetLanguage[[#This Row],[Spalte]]</f>
        <v>9</v>
      </c>
    </row>
    <row r="245" spans="1:24" s="285" customFormat="1" x14ac:dyDescent="0.3">
      <c r="A245" s="276"/>
      <c r="B245" s="230" t="str" cm="1">
        <f t="array" aca="1" ref="B245" ca="1">HYPERLINK("#"&amp;CELL("Address",INDIRECT("Formular!"&amp;ADDRESS(tblSheetLanguage[[#This Row],[Zeile]],tblSheetLanguage[[#This Row],[Spalte]]))),ADDRESS(tblSheetLanguage[[#This Row],[Zeile]],tblSheetLanguage[[#This Row],[Spalte]]))</f>
        <v>$I$178</v>
      </c>
      <c r="C245" s="285">
        <v>178</v>
      </c>
      <c r="D245" s="285">
        <v>9</v>
      </c>
      <c r="E245" s="285" t="s">
        <v>42207</v>
      </c>
      <c r="F245" s="285" t="s">
        <v>42207</v>
      </c>
      <c r="G245" s="285" t="s">
        <v>42207</v>
      </c>
      <c r="H245" s="285" t="s">
        <v>42207</v>
      </c>
      <c r="I245" s="285" t="s">
        <v>42506</v>
      </c>
      <c r="J245" s="285" t="s">
        <v>42507</v>
      </c>
      <c r="K245" s="285" t="s">
        <v>42508</v>
      </c>
      <c r="L245" s="285" t="s">
        <v>42207</v>
      </c>
      <c r="M245" s="285" t="s">
        <v>43834</v>
      </c>
      <c r="N245" s="285" t="s">
        <v>43835</v>
      </c>
      <c r="O245" s="285" t="s">
        <v>43835</v>
      </c>
      <c r="P245" s="285" t="s">
        <v>43836</v>
      </c>
      <c r="Q245" s="285" t="s">
        <v>43837</v>
      </c>
      <c r="R245" s="285" t="s">
        <v>42207</v>
      </c>
      <c r="S245" s="285" t="str">
        <f>IF(tblSheetLanguage[[#This Row],[EN]]="",IF(tblSheetLanguage[[#This Row],[EN]]="",tblSheetLanguage[[#This Row],[DE]],tblSheetLanguage[[#This Row],[EN]]),tblSheetLanguage[[#This Row],[EN]])</f>
        <v>Mobil:</v>
      </c>
      <c r="V245" s="285" t="str">
        <f t="shared" si="7"/>
        <v>$I$178</v>
      </c>
      <c r="W245" s="285">
        <f>tblSheetLanguage[[#This Row],[Zeile]]</f>
        <v>178</v>
      </c>
      <c r="X245" s="285">
        <f>tblSheetLanguage[[#This Row],[Spalte]]</f>
        <v>9</v>
      </c>
    </row>
    <row r="246" spans="1:24" s="285" customFormat="1" x14ac:dyDescent="0.3">
      <c r="A246" s="276"/>
      <c r="B246" s="230" t="str" cm="1">
        <f t="array" aca="1" ref="B246" ca="1">HYPERLINK("#"&amp;CELL("Address",INDIRECT("Formular!"&amp;ADDRESS(tblSheetLanguage[[#This Row],[Zeile]],tblSheetLanguage[[#This Row],[Spalte]]))),ADDRESS(tblSheetLanguage[[#This Row],[Zeile]],tblSheetLanguage[[#This Row],[Spalte]]))</f>
        <v>$L$406</v>
      </c>
      <c r="C246" s="285">
        <v>406</v>
      </c>
      <c r="D246" s="285">
        <v>12</v>
      </c>
      <c r="E246" s="285" t="s">
        <v>42272</v>
      </c>
      <c r="F246" s="286" t="s">
        <v>103</v>
      </c>
      <c r="G246" s="285" t="s">
        <v>43056</v>
      </c>
      <c r="H246" s="285" t="s">
        <v>43057</v>
      </c>
      <c r="I246" s="286" t="s">
        <v>43058</v>
      </c>
      <c r="J246" s="285" t="s">
        <v>43059</v>
      </c>
      <c r="K246" s="285" t="s">
        <v>43060</v>
      </c>
      <c r="L246" s="285" t="s">
        <v>43061</v>
      </c>
      <c r="M246" s="285" t="s">
        <v>44353</v>
      </c>
      <c r="N246" s="285" t="s">
        <v>44354</v>
      </c>
      <c r="O246" s="285" t="s">
        <v>44355</v>
      </c>
      <c r="P246" s="285" t="s">
        <v>44356</v>
      </c>
      <c r="Q246" s="285" t="s">
        <v>44357</v>
      </c>
      <c r="R246" s="285" t="s">
        <v>44358</v>
      </c>
      <c r="S246" s="285" t="str">
        <f>IF(tblSheetLanguage[[#This Row],[EN]]="",IF(tblSheetLanguage[[#This Row],[EN]]="",tblSheetLanguage[[#This Row],[DE]],tblSheetLanguage[[#This Row],[EN]]),tblSheetLanguage[[#This Row],[EN]])</f>
        <v>Mode of Transport</v>
      </c>
      <c r="V246" s="285" t="str">
        <f t="shared" si="7"/>
        <v>$L$406</v>
      </c>
      <c r="W246" s="285">
        <f>tblSheetLanguage[[#This Row],[Zeile]]</f>
        <v>406</v>
      </c>
      <c r="X246" s="285">
        <f>tblSheetLanguage[[#This Row],[Spalte]]</f>
        <v>12</v>
      </c>
    </row>
    <row r="247" spans="1:24" s="285" customFormat="1" x14ac:dyDescent="0.3">
      <c r="A247" s="31"/>
      <c r="B247" s="230" t="str" cm="1">
        <f t="array" aca="1" ref="B247" ca="1">HYPERLINK("#"&amp;CELL("Address",INDIRECT("Formular!"&amp;ADDRESS(tblSheetLanguage[[#This Row],[Zeile]],tblSheetLanguage[[#This Row],[Spalte]]))),ADDRESS(tblSheetLanguage[[#This Row],[Zeile]],tblSheetLanguage[[#This Row],[Spalte]]))</f>
        <v>$H$27</v>
      </c>
      <c r="C247">
        <v>27</v>
      </c>
      <c r="D247">
        <v>8</v>
      </c>
      <c r="E247" t="s">
        <v>41420</v>
      </c>
      <c r="F247" t="s">
        <v>41420</v>
      </c>
      <c r="G247" t="s">
        <v>42389</v>
      </c>
      <c r="H247" t="s">
        <v>42395</v>
      </c>
      <c r="I247" s="98" t="s">
        <v>41420</v>
      </c>
      <c r="J247" t="s">
        <v>42396</v>
      </c>
      <c r="K247" t="s">
        <v>42393</v>
      </c>
      <c r="L247" t="s">
        <v>42397</v>
      </c>
      <c r="M247" t="s">
        <v>43740</v>
      </c>
      <c r="N247" t="s">
        <v>43741</v>
      </c>
      <c r="O247" t="s">
        <v>43742</v>
      </c>
      <c r="P247" t="s">
        <v>43743</v>
      </c>
      <c r="Q247" t="s">
        <v>43744</v>
      </c>
      <c r="R247" t="s">
        <v>43745</v>
      </c>
      <c r="S247" t="str">
        <f>IF(tblSheetLanguage[[#This Row],[EN]]="",IF(tblSheetLanguage[[#This Row],[EN]]="",tblSheetLanguage[[#This Row],[DE]],tblSheetLanguage[[#This Row],[EN]]),tblSheetLanguage[[#This Row],[EN]])</f>
        <v>Name</v>
      </c>
      <c r="V247" s="285" t="str">
        <f t="shared" si="7"/>
        <v>$H$27</v>
      </c>
      <c r="W247" s="285">
        <f>tblSheetLanguage[[#This Row],[Zeile]]</f>
        <v>27</v>
      </c>
      <c r="X247" s="285">
        <f>tblSheetLanguage[[#This Row],[Spalte]]</f>
        <v>8</v>
      </c>
    </row>
    <row r="248" spans="1:24" s="285" customFormat="1" x14ac:dyDescent="0.3">
      <c r="A248" s="276"/>
      <c r="B248" s="230" t="str" cm="1">
        <f t="array" aca="1" ref="B248" ca="1">HYPERLINK("#"&amp;CELL("Address",INDIRECT("Formular!"&amp;ADDRESS(tblSheetLanguage[[#This Row],[Zeile]],tblSheetLanguage[[#This Row],[Spalte]]))),ADDRESS(tblSheetLanguage[[#This Row],[Zeile]],tblSheetLanguage[[#This Row],[Spalte]]))</f>
        <v>$B$347</v>
      </c>
      <c r="C248" s="285">
        <v>347</v>
      </c>
      <c r="D248" s="285">
        <v>2</v>
      </c>
      <c r="E248" s="285" t="s">
        <v>42245</v>
      </c>
      <c r="F248" s="285" t="s">
        <v>42842</v>
      </c>
      <c r="G248" s="285" t="s">
        <v>42843</v>
      </c>
      <c r="H248" s="285" t="s">
        <v>42844</v>
      </c>
      <c r="I248" s="285" t="s">
        <v>42845</v>
      </c>
      <c r="J248" s="285" t="s">
        <v>42846</v>
      </c>
      <c r="K248" s="285" t="s">
        <v>42847</v>
      </c>
      <c r="L248" s="285" t="s">
        <v>42848</v>
      </c>
      <c r="M248" s="285" t="s">
        <v>44133</v>
      </c>
      <c r="N248" s="285" t="s">
        <v>44134</v>
      </c>
      <c r="O248" s="285" t="s">
        <v>44135</v>
      </c>
      <c r="P248" s="285" t="s">
        <v>44136</v>
      </c>
      <c r="Q248" s="285" t="s">
        <v>44137</v>
      </c>
      <c r="R248" s="285" t="s">
        <v>44138</v>
      </c>
      <c r="S248" s="285" t="str">
        <f>IF(tblSheetLanguage[[#This Row],[EN]]="",IF(tblSheetLanguage[[#This Row],[EN]]="",tblSheetLanguage[[#This Row],[DE]],tblSheetLanguage[[#This Row],[EN]]),tblSheetLanguage[[#This Row],[EN]])</f>
        <v>Name / ZEK-group</v>
      </c>
      <c r="V248" s="285" t="str">
        <f t="shared" si="7"/>
        <v>$B$347</v>
      </c>
      <c r="W248" s="285">
        <f>tblSheetLanguage[[#This Row],[Zeile]]</f>
        <v>347</v>
      </c>
      <c r="X248" s="285">
        <f>tblSheetLanguage[[#This Row],[Spalte]]</f>
        <v>2</v>
      </c>
    </row>
    <row r="249" spans="1:24" s="285" customFormat="1" x14ac:dyDescent="0.3">
      <c r="A249" s="276"/>
      <c r="B249" s="230" t="str" cm="1">
        <f t="array" aca="1" ref="B249" ca="1">HYPERLINK("#"&amp;CELL("Address",INDIRECT("Formular!"&amp;ADDRESS(tblSheetLanguage[[#This Row],[Zeile]],tblSheetLanguage[[#This Row],[Spalte]]))),ADDRESS(tblSheetLanguage[[#This Row],[Zeile]],tblSheetLanguage[[#This Row],[Spalte]]))</f>
        <v>$B$329</v>
      </c>
      <c r="C249" s="285">
        <v>329</v>
      </c>
      <c r="D249" s="285">
        <v>2</v>
      </c>
      <c r="E249" s="285" t="s">
        <v>42236</v>
      </c>
      <c r="F249" s="285" t="s">
        <v>42770</v>
      </c>
      <c r="G249" s="285" t="s">
        <v>42771</v>
      </c>
      <c r="H249" s="285" t="s">
        <v>42772</v>
      </c>
      <c r="I249" s="285" t="s">
        <v>42773</v>
      </c>
      <c r="J249" s="285" t="s">
        <v>42774</v>
      </c>
      <c r="K249" s="285" t="s">
        <v>42775</v>
      </c>
      <c r="L249" s="285" t="s">
        <v>42776</v>
      </c>
      <c r="M249" s="285" t="s">
        <v>44075</v>
      </c>
      <c r="N249" s="285" t="s">
        <v>44076</v>
      </c>
      <c r="O249" s="285" t="s">
        <v>44077</v>
      </c>
      <c r="P249" s="285" t="s">
        <v>44078</v>
      </c>
      <c r="Q249" s="285" t="s">
        <v>44079</v>
      </c>
      <c r="R249" s="285" t="s">
        <v>44080</v>
      </c>
      <c r="S249" s="285" t="str">
        <f>IF(tblSheetLanguage[[#This Row],[EN]]="",IF(tblSheetLanguage[[#This Row],[EN]]="",tblSheetLanguage[[#This Row],[DE]],tblSheetLanguage[[#This Row],[EN]]),tblSheetLanguage[[#This Row],[EN]])</f>
        <v>Name, Signature, Company stamp</v>
      </c>
      <c r="V249" s="285" t="str">
        <f t="shared" si="7"/>
        <v>$B$329</v>
      </c>
      <c r="W249" s="285">
        <f>tblSheetLanguage[[#This Row],[Zeile]]</f>
        <v>329</v>
      </c>
      <c r="X249" s="285">
        <f>tblSheetLanguage[[#This Row],[Spalte]]</f>
        <v>2</v>
      </c>
    </row>
    <row r="250" spans="1:24" s="285" customFormat="1" x14ac:dyDescent="0.3">
      <c r="A250" s="276"/>
      <c r="B250" s="230" t="str" cm="1">
        <f t="array" aca="1" ref="B250" ca="1">HYPERLINK("#"&amp;CELL("Address",INDIRECT("Formular!"&amp;ADDRESS(tblSheetLanguage[[#This Row],[Zeile]],tblSheetLanguage[[#This Row],[Spalte]]))),ADDRESS(tblSheetLanguage[[#This Row],[Zeile]],tblSheetLanguage[[#This Row],[Spalte]]))</f>
        <v>$J$218</v>
      </c>
      <c r="C250" s="285">
        <v>218</v>
      </c>
      <c r="D250" s="285">
        <v>10</v>
      </c>
      <c r="E250" s="285" t="s">
        <v>42222</v>
      </c>
      <c r="F250" s="285" t="s">
        <v>41707</v>
      </c>
      <c r="G250" s="285" t="s">
        <v>42651</v>
      </c>
      <c r="H250" s="285" t="s">
        <v>42652</v>
      </c>
      <c r="I250" s="285" t="s">
        <v>42653</v>
      </c>
      <c r="J250" s="285" t="s">
        <v>42654</v>
      </c>
      <c r="K250" s="285" t="s">
        <v>42655</v>
      </c>
      <c r="L250" s="285" t="s">
        <v>42656</v>
      </c>
      <c r="M250" s="285" t="s">
        <v>43951</v>
      </c>
      <c r="N250" s="285" t="s">
        <v>43952</v>
      </c>
      <c r="O250" s="285" t="s">
        <v>43953</v>
      </c>
      <c r="P250" s="285" t="s">
        <v>43954</v>
      </c>
      <c r="Q250" s="285" t="s">
        <v>43955</v>
      </c>
      <c r="R250" s="285" t="s">
        <v>43956</v>
      </c>
      <c r="S250" s="285" t="str">
        <f>IF(tblSheetLanguage[[#This Row],[EN]]="",IF(tblSheetLanguage[[#This Row],[EN]]="",tblSheetLanguage[[#This Row],[DE]],tblSheetLanguage[[#This Row],[EN]]),tblSheetLanguage[[#This Row],[EN]])</f>
        <v>Natural person</v>
      </c>
      <c r="V250" s="285" t="str">
        <f t="shared" si="7"/>
        <v>$J$218</v>
      </c>
      <c r="W250" s="285">
        <f>tblSheetLanguage[[#This Row],[Zeile]]</f>
        <v>218</v>
      </c>
      <c r="X250" s="285">
        <f>tblSheetLanguage[[#This Row],[Spalte]]</f>
        <v>10</v>
      </c>
    </row>
    <row r="251" spans="1:24" s="285" customFormat="1" x14ac:dyDescent="0.3">
      <c r="A251" s="276"/>
      <c r="B251" s="230" t="str" cm="1">
        <f t="array" aca="1" ref="B251" ca="1">HYPERLINK("#"&amp;CELL("Address",INDIRECT("Formular!"&amp;ADDRESS(tblSheetLanguage[[#This Row],[Zeile]],tblSheetLanguage[[#This Row],[Spalte]]))),ADDRESS(tblSheetLanguage[[#This Row],[Zeile]],tblSheetLanguage[[#This Row],[Spalte]]))</f>
        <v>$L$425</v>
      </c>
      <c r="C251" s="285">
        <v>425</v>
      </c>
      <c r="D251" s="285">
        <v>12</v>
      </c>
      <c r="E251" s="285" t="s">
        <v>42119</v>
      </c>
      <c r="F251" s="285" t="s">
        <v>43163</v>
      </c>
      <c r="G251" s="285" t="s">
        <v>43164</v>
      </c>
      <c r="H251" s="285" t="s">
        <v>43165</v>
      </c>
      <c r="I251" s="285" t="s">
        <v>43166</v>
      </c>
      <c r="J251" s="285" t="s">
        <v>43167</v>
      </c>
      <c r="K251" s="285" t="s">
        <v>43168</v>
      </c>
      <c r="L251" s="285" t="s">
        <v>43169</v>
      </c>
      <c r="M251" s="285" t="s">
        <v>44451</v>
      </c>
      <c r="N251" s="285" t="s">
        <v>44452</v>
      </c>
      <c r="O251" s="285" t="s">
        <v>44453</v>
      </c>
      <c r="P251" s="285" t="s">
        <v>44454</v>
      </c>
      <c r="Q251" s="285" t="s">
        <v>44455</v>
      </c>
      <c r="R251" s="285" t="s">
        <v>44456</v>
      </c>
      <c r="S251" s="285" t="str">
        <f>IF(tblSheetLanguage[[#This Row],[EN]]="",IF(tblSheetLanguage[[#This Row],[EN]]="",tblSheetLanguage[[#This Row],[DE]],tblSheetLanguage[[#This Row],[EN]]),tblSheetLanguage[[#This Row],[EN]])</f>
        <v>Net payment term</v>
      </c>
      <c r="V251" s="285" t="str">
        <f t="shared" si="7"/>
        <v>$L$425</v>
      </c>
      <c r="W251" s="285">
        <f>tblSheetLanguage[[#This Row],[Zeile]]</f>
        <v>425</v>
      </c>
      <c r="X251" s="285">
        <f>tblSheetLanguage[[#This Row],[Spalte]]</f>
        <v>12</v>
      </c>
    </row>
    <row r="252" spans="1:24" s="285" customFormat="1" x14ac:dyDescent="0.3">
      <c r="A252" s="276"/>
      <c r="B252" s="230" t="str" cm="1">
        <f t="array" aca="1" ref="B252" ca="1">HYPERLINK("#"&amp;CELL("Address",INDIRECT("Formular!"&amp;ADDRESS(tblSheetLanguage[[#This Row],[Zeile]],tblSheetLanguage[[#This Row],[Spalte]]))),ADDRESS(tblSheetLanguage[[#This Row],[Zeile]],tblSheetLanguage[[#This Row],[Spalte]]))</f>
        <v>$K$371</v>
      </c>
      <c r="C252" s="285">
        <v>371</v>
      </c>
      <c r="D252" s="285">
        <v>11</v>
      </c>
      <c r="E252" s="285" t="s">
        <v>42260</v>
      </c>
      <c r="F252" s="285" t="s">
        <v>42941</v>
      </c>
      <c r="G252" s="285" t="s">
        <v>34744</v>
      </c>
      <c r="H252" s="285" t="s">
        <v>42942</v>
      </c>
      <c r="I252" s="285" t="s">
        <v>34745</v>
      </c>
      <c r="J252" s="285" t="s">
        <v>42943</v>
      </c>
      <c r="K252" s="285" t="s">
        <v>42944</v>
      </c>
      <c r="L252" s="285" t="s">
        <v>42945</v>
      </c>
      <c r="M252" s="285" t="s">
        <v>34743</v>
      </c>
      <c r="N252" s="285" t="s">
        <v>44238</v>
      </c>
      <c r="O252" s="285" t="s">
        <v>146</v>
      </c>
      <c r="P252" s="285" t="s">
        <v>44239</v>
      </c>
      <c r="Q252" s="285" t="s">
        <v>44240</v>
      </c>
      <c r="R252" s="285" t="s">
        <v>44241</v>
      </c>
      <c r="S252" s="285" t="str">
        <f>IF(tblSheetLanguage[[#This Row],[EN]]="",IF(tblSheetLanguage[[#This Row],[EN]]="",tblSheetLanguage[[#This Row],[DE]],tblSheetLanguage[[#This Row],[EN]]),tblSheetLanguage[[#This Row],[EN]])</f>
        <v>no</v>
      </c>
      <c r="V252" s="285" t="str">
        <f t="shared" si="7"/>
        <v>$K$371</v>
      </c>
      <c r="W252" s="285">
        <f>tblSheetLanguage[[#This Row],[Zeile]]</f>
        <v>371</v>
      </c>
      <c r="X252" s="285">
        <f>tblSheetLanguage[[#This Row],[Spalte]]</f>
        <v>11</v>
      </c>
    </row>
    <row r="253" spans="1:24" s="285" customFormat="1" x14ac:dyDescent="0.3">
      <c r="A253" s="31"/>
      <c r="B253" s="230" t="str" cm="1">
        <f t="array" aca="1" ref="B253" ca="1">HYPERLINK("#"&amp;CELL("Address",INDIRECT("Formular!"&amp;ADDRESS(tblSheetLanguage[[#This Row],[Zeile]],tblSheetLanguage[[#This Row],[Spalte]]))),ADDRESS(tblSheetLanguage[[#This Row],[Zeile]],tblSheetLanguage[[#This Row],[Spalte]]))</f>
        <v>$N$13</v>
      </c>
      <c r="C253">
        <v>13</v>
      </c>
      <c r="D253">
        <v>14</v>
      </c>
      <c r="E253" t="s">
        <v>42190</v>
      </c>
      <c r="F253" t="s">
        <v>42342</v>
      </c>
      <c r="G253" t="s">
        <v>42343</v>
      </c>
      <c r="H253" t="s">
        <v>42344</v>
      </c>
      <c r="I253" t="s">
        <v>42345</v>
      </c>
      <c r="J253" t="s">
        <v>42346</v>
      </c>
      <c r="K253" t="s">
        <v>42347</v>
      </c>
      <c r="L253" t="s">
        <v>42190</v>
      </c>
      <c r="M253" t="s">
        <v>42342</v>
      </c>
      <c r="N253" t="s">
        <v>43685</v>
      </c>
      <c r="O253" t="s">
        <v>43686</v>
      </c>
      <c r="P253" t="s">
        <v>43687</v>
      </c>
      <c r="Q253" t="s">
        <v>43688</v>
      </c>
      <c r="R253" t="s">
        <v>43689</v>
      </c>
      <c r="S253" t="str">
        <f>IF(tblSheetLanguage[[#This Row],[EN]]="",IF(tblSheetLanguage[[#This Row],[EN]]="",tblSheetLanguage[[#This Row],[DE]],tblSheetLanguage[[#This Row],[EN]]),tblSheetLanguage[[#This Row],[EN]])</f>
        <v>No.</v>
      </c>
      <c r="V253" s="285" t="str">
        <f t="shared" si="7"/>
        <v>$N$13</v>
      </c>
      <c r="W253" s="285">
        <f>tblSheetLanguage[[#This Row],[Zeile]]</f>
        <v>13</v>
      </c>
      <c r="X253" s="285">
        <f>tblSheetLanguage[[#This Row],[Spalte]]</f>
        <v>14</v>
      </c>
    </row>
    <row r="254" spans="1:24" s="285" customFormat="1" x14ac:dyDescent="0.3">
      <c r="A254" s="276"/>
      <c r="B254" s="230" t="str" cm="1">
        <f t="array" aca="1" ref="B254" ca="1">HYPERLINK("#"&amp;CELL("Address",INDIRECT("Formular!"&amp;ADDRESS(tblSheetLanguage[[#This Row],[Zeile]],tblSheetLanguage[[#This Row],[Spalte]]))),ADDRESS(tblSheetLanguage[[#This Row],[Zeile]],tblSheetLanguage[[#This Row],[Spalte]]))</f>
        <v>$B$244</v>
      </c>
      <c r="C254" s="285">
        <v>244</v>
      </c>
      <c r="D254" s="285">
        <v>2</v>
      </c>
      <c r="E254" s="285" t="s">
        <v>42233</v>
      </c>
      <c r="F254" s="285" t="s">
        <v>42737</v>
      </c>
      <c r="G254" s="285" t="s">
        <v>42738</v>
      </c>
      <c r="H254" s="285" t="s">
        <v>42739</v>
      </c>
      <c r="I254" s="285" t="s">
        <v>42740</v>
      </c>
      <c r="J254" s="285" t="s">
        <v>42741</v>
      </c>
      <c r="K254" s="285" t="s">
        <v>42742</v>
      </c>
      <c r="L254" s="285" t="s">
        <v>42743</v>
      </c>
      <c r="M254" s="285" t="s">
        <v>44037</v>
      </c>
      <c r="N254" s="285" t="s">
        <v>44038</v>
      </c>
      <c r="O254" s="285" t="s">
        <v>44039</v>
      </c>
      <c r="P254" s="285" t="s">
        <v>44040</v>
      </c>
      <c r="Q254" s="285" t="s">
        <v>44041</v>
      </c>
      <c r="R254" s="285" t="s">
        <v>44042</v>
      </c>
      <c r="S254" s="285" t="str">
        <f>IF(tblSheetLanguage[[#This Row],[EN]]="",IF(tblSheetLanguage[[#This Row],[EN]]="",tblSheetLanguage[[#This Row],[DE]],tblSheetLanguage[[#This Row],[EN]]),tblSheetLanguage[[#This Row],[EN]])</f>
        <v>Note for usage</v>
      </c>
      <c r="V254" s="285" t="str">
        <f t="shared" si="7"/>
        <v>$B$244</v>
      </c>
      <c r="W254" s="285">
        <f>tblSheetLanguage[[#This Row],[Zeile]]</f>
        <v>244</v>
      </c>
      <c r="X254" s="285">
        <f>tblSheetLanguage[[#This Row],[Spalte]]</f>
        <v>2</v>
      </c>
    </row>
    <row r="255" spans="1:24" s="285" customFormat="1" x14ac:dyDescent="0.3">
      <c r="A255" s="276"/>
      <c r="B255" s="230" t="str" cm="1">
        <f t="array" aca="1" ref="B255" ca="1">HYPERLINK("#"&amp;CELL("Address",INDIRECT("Formular!"&amp;ADDRESS(tblSheetLanguage[[#This Row],[Zeile]],tblSheetLanguage[[#This Row],[Spalte]]))),ADDRESS(tblSheetLanguage[[#This Row],[Zeile]],tblSheetLanguage[[#This Row],[Spalte]]))</f>
        <v>$B$262</v>
      </c>
      <c r="C255" s="285">
        <v>262</v>
      </c>
      <c r="D255" s="285">
        <v>2</v>
      </c>
      <c r="E255" s="285" t="s">
        <v>42233</v>
      </c>
      <c r="F255" s="285" t="s">
        <v>42737</v>
      </c>
      <c r="G255" s="285" t="s">
        <v>42738</v>
      </c>
      <c r="H255" s="285" t="s">
        <v>42739</v>
      </c>
      <c r="I255" s="285" t="s">
        <v>42740</v>
      </c>
      <c r="J255" s="285" t="s">
        <v>42741</v>
      </c>
      <c r="K255" s="285" t="s">
        <v>42742</v>
      </c>
      <c r="L255" s="285" t="s">
        <v>42743</v>
      </c>
      <c r="M255" s="285" t="s">
        <v>44037</v>
      </c>
      <c r="N255" s="285" t="s">
        <v>44038</v>
      </c>
      <c r="O255" s="285" t="s">
        <v>44039</v>
      </c>
      <c r="P255" s="285" t="s">
        <v>44040</v>
      </c>
      <c r="Q255" s="285" t="s">
        <v>44041</v>
      </c>
      <c r="R255" s="285" t="s">
        <v>44042</v>
      </c>
      <c r="S255" s="285" t="str">
        <f>IF(tblSheetLanguage[[#This Row],[EN]]="",IF(tblSheetLanguage[[#This Row],[EN]]="",tblSheetLanguage[[#This Row],[DE]],tblSheetLanguage[[#This Row],[EN]]),tblSheetLanguage[[#This Row],[EN]])</f>
        <v>Note for usage</v>
      </c>
      <c r="V255" s="285" t="str">
        <f t="shared" si="7"/>
        <v>$B$262</v>
      </c>
      <c r="W255" s="285">
        <f>tblSheetLanguage[[#This Row],[Zeile]]</f>
        <v>262</v>
      </c>
      <c r="X255" s="285">
        <f>tblSheetLanguage[[#This Row],[Spalte]]</f>
        <v>2</v>
      </c>
    </row>
    <row r="256" spans="1:24" s="285" customFormat="1" x14ac:dyDescent="0.3">
      <c r="A256" s="276"/>
      <c r="B256" s="230" t="str" cm="1">
        <f t="array" aca="1" ref="B256" ca="1">HYPERLINK("#"&amp;CELL("Address",INDIRECT("Formular!"&amp;ADDRESS(tblSheetLanguage[[#This Row],[Zeile]],tblSheetLanguage[[#This Row],[Spalte]]))),ADDRESS(tblSheetLanguage[[#This Row],[Zeile]],tblSheetLanguage[[#This Row],[Spalte]]))</f>
        <v>$B$280</v>
      </c>
      <c r="C256" s="285">
        <v>280</v>
      </c>
      <c r="D256" s="285">
        <v>2</v>
      </c>
      <c r="E256" s="285" t="s">
        <v>42233</v>
      </c>
      <c r="F256" s="285" t="s">
        <v>42737</v>
      </c>
      <c r="G256" s="285" t="s">
        <v>42738</v>
      </c>
      <c r="H256" s="285" t="s">
        <v>42739</v>
      </c>
      <c r="I256" s="285" t="s">
        <v>42740</v>
      </c>
      <c r="J256" s="285" t="s">
        <v>42741</v>
      </c>
      <c r="K256" s="285" t="s">
        <v>42742</v>
      </c>
      <c r="L256" s="285" t="s">
        <v>42743</v>
      </c>
      <c r="M256" s="285" t="s">
        <v>44037</v>
      </c>
      <c r="N256" s="285" t="s">
        <v>44038</v>
      </c>
      <c r="O256" s="285" t="s">
        <v>44039</v>
      </c>
      <c r="P256" s="285" t="s">
        <v>44040</v>
      </c>
      <c r="Q256" s="285" t="s">
        <v>44041</v>
      </c>
      <c r="R256" s="285" t="s">
        <v>44042</v>
      </c>
      <c r="S256" s="285" t="str">
        <f>IF(tblSheetLanguage[[#This Row],[EN]]="",IF(tblSheetLanguage[[#This Row],[EN]]="",tblSheetLanguage[[#This Row],[DE]],tblSheetLanguage[[#This Row],[EN]]),tblSheetLanguage[[#This Row],[EN]])</f>
        <v>Note for usage</v>
      </c>
      <c r="V256" s="285" t="str">
        <f t="shared" si="7"/>
        <v>$B$280</v>
      </c>
      <c r="W256" s="285">
        <f>tblSheetLanguage[[#This Row],[Zeile]]</f>
        <v>280</v>
      </c>
      <c r="X256" s="285">
        <f>tblSheetLanguage[[#This Row],[Spalte]]</f>
        <v>2</v>
      </c>
    </row>
    <row r="257" spans="1:24" s="285" customFormat="1" x14ac:dyDescent="0.3">
      <c r="A257" s="276"/>
      <c r="B257" s="230" t="str" cm="1">
        <f t="array" aca="1" ref="B257" ca="1">HYPERLINK("#"&amp;CELL("Address",INDIRECT("Formular!"&amp;ADDRESS(tblSheetLanguage[[#This Row],[Zeile]],tblSheetLanguage[[#This Row],[Spalte]]))),ADDRESS(tblSheetLanguage[[#This Row],[Zeile]],tblSheetLanguage[[#This Row],[Spalte]]))</f>
        <v>$B$298</v>
      </c>
      <c r="C257" s="285">
        <v>298</v>
      </c>
      <c r="D257" s="285">
        <v>2</v>
      </c>
      <c r="E257" s="285" t="s">
        <v>42233</v>
      </c>
      <c r="F257" s="285" t="s">
        <v>42737</v>
      </c>
      <c r="G257" s="285" t="s">
        <v>42738</v>
      </c>
      <c r="H257" s="285" t="s">
        <v>42739</v>
      </c>
      <c r="I257" s="285" t="s">
        <v>42740</v>
      </c>
      <c r="J257" s="285" t="s">
        <v>42741</v>
      </c>
      <c r="K257" s="285" t="s">
        <v>42742</v>
      </c>
      <c r="L257" s="285" t="s">
        <v>42743</v>
      </c>
      <c r="M257" s="285" t="s">
        <v>44037</v>
      </c>
      <c r="N257" s="285" t="s">
        <v>44038</v>
      </c>
      <c r="O257" s="285" t="s">
        <v>44039</v>
      </c>
      <c r="P257" s="285" t="s">
        <v>44040</v>
      </c>
      <c r="Q257" s="285" t="s">
        <v>44041</v>
      </c>
      <c r="R257" s="285" t="s">
        <v>44042</v>
      </c>
      <c r="S257" s="285" t="str">
        <f>IF(tblSheetLanguage[[#This Row],[EN]]="",IF(tblSheetLanguage[[#This Row],[EN]]="",tblSheetLanguage[[#This Row],[DE]],tblSheetLanguage[[#This Row],[EN]]),tblSheetLanguage[[#This Row],[EN]])</f>
        <v>Note for usage</v>
      </c>
      <c r="V257" s="285" t="str">
        <f t="shared" si="7"/>
        <v>$B$298</v>
      </c>
      <c r="W257" s="285">
        <f>tblSheetLanguage[[#This Row],[Zeile]]</f>
        <v>298</v>
      </c>
      <c r="X257" s="285">
        <f>tblSheetLanguage[[#This Row],[Spalte]]</f>
        <v>2</v>
      </c>
    </row>
    <row r="258" spans="1:24" s="285" customFormat="1" x14ac:dyDescent="0.3">
      <c r="A258" s="276"/>
      <c r="B258" s="230" t="str" cm="1">
        <f t="array" aca="1" ref="B258" ca="1">HYPERLINK("#"&amp;CELL("Address",INDIRECT("Formular!"&amp;ADDRESS(tblSheetLanguage[[#This Row],[Zeile]],tblSheetLanguage[[#This Row],[Spalte]]))),ADDRESS(tblSheetLanguage[[#This Row],[Zeile]],tblSheetLanguage[[#This Row],[Spalte]]))</f>
        <v>$B$316</v>
      </c>
      <c r="C258" s="285">
        <v>316</v>
      </c>
      <c r="D258" s="285">
        <v>2</v>
      </c>
      <c r="E258" s="285" t="s">
        <v>42233</v>
      </c>
      <c r="F258" s="285" t="s">
        <v>42737</v>
      </c>
      <c r="G258" s="285" t="s">
        <v>42738</v>
      </c>
      <c r="H258" s="285" t="s">
        <v>42739</v>
      </c>
      <c r="I258" s="285" t="s">
        <v>42740</v>
      </c>
      <c r="J258" s="285" t="s">
        <v>42741</v>
      </c>
      <c r="K258" s="285" t="s">
        <v>42742</v>
      </c>
      <c r="L258" s="285" t="s">
        <v>42743</v>
      </c>
      <c r="M258" s="285" t="s">
        <v>44037</v>
      </c>
      <c r="N258" s="285" t="s">
        <v>44038</v>
      </c>
      <c r="O258" s="285" t="s">
        <v>44039</v>
      </c>
      <c r="P258" s="285" t="s">
        <v>44040</v>
      </c>
      <c r="Q258" s="285" t="s">
        <v>44041</v>
      </c>
      <c r="R258" s="285" t="s">
        <v>44042</v>
      </c>
      <c r="S258" s="285" t="str">
        <f>IF(tblSheetLanguage[[#This Row],[EN]]="",IF(tblSheetLanguage[[#This Row],[EN]]="",tblSheetLanguage[[#This Row],[DE]],tblSheetLanguage[[#This Row],[EN]]),tblSheetLanguage[[#This Row],[EN]])</f>
        <v>Note for usage</v>
      </c>
      <c r="V258" s="285" t="str">
        <f t="shared" si="7"/>
        <v>$B$316</v>
      </c>
      <c r="W258" s="285">
        <f>tblSheetLanguage[[#This Row],[Zeile]]</f>
        <v>316</v>
      </c>
      <c r="X258" s="285">
        <f>tblSheetLanguage[[#This Row],[Spalte]]</f>
        <v>2</v>
      </c>
    </row>
    <row r="259" spans="1:24" s="285" customFormat="1" x14ac:dyDescent="0.3">
      <c r="A259" s="276"/>
      <c r="B259" s="230" t="str" cm="1">
        <f t="array" aca="1" ref="B259" ca="1">HYPERLINK("#"&amp;CELL("Address",INDIRECT("Formular!"&amp;ADDRESS(tblSheetLanguage[[#This Row],[Zeile]],tblSheetLanguage[[#This Row],[Spalte]]))),ADDRESS(tblSheetLanguage[[#This Row],[Zeile]],tblSheetLanguage[[#This Row],[Spalte]]))</f>
        <v>$I$212</v>
      </c>
      <c r="C259" s="285">
        <v>212</v>
      </c>
      <c r="D259" s="285">
        <v>9</v>
      </c>
      <c r="F259" s="285" t="s">
        <v>34237</v>
      </c>
      <c r="H259" s="285" t="s">
        <v>42624</v>
      </c>
      <c r="I259" s="285" t="s">
        <v>42627</v>
      </c>
      <c r="L259" s="285" t="s">
        <v>42628</v>
      </c>
      <c r="M259" s="285" t="s">
        <v>34476</v>
      </c>
      <c r="N259" s="285" t="s">
        <v>34476</v>
      </c>
      <c r="O259" s="285" t="s">
        <v>34476</v>
      </c>
      <c r="P259" s="285" t="s">
        <v>34476</v>
      </c>
      <c r="Q259" s="285" t="s">
        <v>34476</v>
      </c>
      <c r="R259" s="285" t="s">
        <v>34476</v>
      </c>
      <c r="S259" s="285" t="str">
        <f>IF(tblSheetLanguage[[#This Row],[EN]]="",IF(tblSheetLanguage[[#This Row],[EN]]="",tblSheetLanguage[[#This Row],[DE]],tblSheetLanguage[[#This Row],[EN]]),tblSheetLanguage[[#This Row],[EN]])</f>
        <v>Obligatory Split Payment</v>
      </c>
      <c r="V259" s="285" t="str">
        <f t="shared" ref="V259:V303" si="8">"$" &amp; CHAR(X259+64) &amp; "$" &amp; W259</f>
        <v>$I$212</v>
      </c>
      <c r="W259" s="285">
        <f>tblSheetLanguage[[#This Row],[Zeile]]</f>
        <v>212</v>
      </c>
      <c r="X259" s="285">
        <f>tblSheetLanguage[[#This Row],[Spalte]]</f>
        <v>9</v>
      </c>
    </row>
    <row r="260" spans="1:24" s="285" customFormat="1" x14ac:dyDescent="0.3">
      <c r="A260" s="276"/>
      <c r="B260" s="230" t="str" cm="1">
        <f t="array" aca="1" ref="B260" ca="1">HYPERLINK("#"&amp;CELL("Address",INDIRECT("Formular!"&amp;ADDRESS(tblSheetLanguage[[#This Row],[Zeile]],tblSheetLanguage[[#This Row],[Spalte]]))),ADDRESS(tblSheetLanguage[[#This Row],[Zeile]],tblSheetLanguage[[#This Row],[Spalte]]))</f>
        <v>$B$369</v>
      </c>
      <c r="C260" s="285">
        <v>369</v>
      </c>
      <c r="D260" s="285">
        <v>2</v>
      </c>
      <c r="E260" s="285" t="s">
        <v>42257</v>
      </c>
      <c r="F260" s="285" t="s">
        <v>42925</v>
      </c>
      <c r="G260" s="285" t="s">
        <v>42926</v>
      </c>
      <c r="H260" s="285" t="s">
        <v>42927</v>
      </c>
      <c r="I260" s="285" t="s">
        <v>42928</v>
      </c>
      <c r="J260" s="285" t="s">
        <v>42929</v>
      </c>
      <c r="K260" s="285" t="s">
        <v>42930</v>
      </c>
      <c r="L260" s="285" t="s">
        <v>42931</v>
      </c>
      <c r="M260" s="285" t="s">
        <v>44222</v>
      </c>
      <c r="N260" s="285" t="s">
        <v>44223</v>
      </c>
      <c r="O260" s="285" t="s">
        <v>44224</v>
      </c>
      <c r="P260" s="285" t="s">
        <v>44225</v>
      </c>
      <c r="Q260" s="285" t="s">
        <v>44226</v>
      </c>
      <c r="R260" s="285" t="s">
        <v>44227</v>
      </c>
      <c r="S260" s="285" t="str">
        <f>IF(tblSheetLanguage[[#This Row],[EN]]="",IF(tblSheetLanguage[[#This Row],[EN]]="",tblSheetLanguage[[#This Row],[DE]],tblSheetLanguage[[#This Row],[EN]]),tblSheetLanguage[[#This Row],[EN]])</f>
        <v>Open purchase orders / open GR</v>
      </c>
      <c r="V260" s="285" t="str">
        <f t="shared" si="8"/>
        <v>$B$369</v>
      </c>
      <c r="W260" s="285">
        <f>tblSheetLanguage[[#This Row],[Zeile]]</f>
        <v>369</v>
      </c>
      <c r="X260" s="285">
        <f>tblSheetLanguage[[#This Row],[Spalte]]</f>
        <v>2</v>
      </c>
    </row>
    <row r="261" spans="1:24" s="285" customFormat="1" x14ac:dyDescent="0.3">
      <c r="A261" s="276"/>
      <c r="B261" s="230" t="str" cm="1">
        <f t="array" aca="1" ref="B261" ca="1">HYPERLINK("#"&amp;CELL("Address",INDIRECT("Formular!"&amp;ADDRESS(tblSheetLanguage[[#This Row],[Zeile]],tblSheetLanguage[[#This Row],[Spalte]]))),ADDRESS(tblSheetLanguage[[#This Row],[Zeile]],tblSheetLanguage[[#This Row],[Spalte]]))</f>
        <v>$B$371</v>
      </c>
      <c r="C261" s="285">
        <v>371</v>
      </c>
      <c r="D261" s="285">
        <v>2</v>
      </c>
      <c r="E261" s="285" t="s">
        <v>42258</v>
      </c>
      <c r="F261" s="285" t="s">
        <v>42932</v>
      </c>
      <c r="G261" s="285" t="s">
        <v>42933</v>
      </c>
      <c r="H261" s="285" t="s">
        <v>42927</v>
      </c>
      <c r="I261" s="285" t="s">
        <v>42934</v>
      </c>
      <c r="J261" s="285" t="s">
        <v>42935</v>
      </c>
      <c r="K261" s="285" t="s">
        <v>42936</v>
      </c>
      <c r="L261" s="285" t="s">
        <v>42937</v>
      </c>
      <c r="M261" s="285" t="s">
        <v>44228</v>
      </c>
      <c r="N261" s="285" t="s">
        <v>44229</v>
      </c>
      <c r="O261" s="285" t="s">
        <v>44230</v>
      </c>
      <c r="P261" s="285" t="s">
        <v>44231</v>
      </c>
      <c r="Q261" s="285" t="s">
        <v>44228</v>
      </c>
      <c r="R261" s="285" t="s">
        <v>44232</v>
      </c>
      <c r="S261" s="285" t="str">
        <f>IF(tblSheetLanguage[[#This Row],[EN]]="",IF(tblSheetLanguage[[#This Row],[EN]]="",tblSheetLanguage[[#This Row],[DE]],tblSheetLanguage[[#This Row],[EN]]),tblSheetLanguage[[#This Row],[EN]])</f>
        <v>Open purchase orders / open GR &gt;</v>
      </c>
      <c r="V261" s="285" t="str">
        <f t="shared" si="8"/>
        <v>$B$371</v>
      </c>
      <c r="W261" s="285">
        <f>tblSheetLanguage[[#This Row],[Zeile]]</f>
        <v>371</v>
      </c>
      <c r="X261" s="285">
        <f>tblSheetLanguage[[#This Row],[Spalte]]</f>
        <v>2</v>
      </c>
    </row>
    <row r="262" spans="1:24" s="285" customFormat="1" x14ac:dyDescent="0.3">
      <c r="A262" s="276"/>
      <c r="B262" s="230" t="str" cm="1">
        <f t="array" aca="1" ref="B262" ca="1">HYPERLINK("#"&amp;CELL("Address",INDIRECT("Formular!"&amp;ADDRESS(tblSheetLanguage[[#This Row],[Zeile]],tblSheetLanguage[[#This Row],[Spalte]]))),ADDRESS(tblSheetLanguage[[#This Row],[Zeile]],tblSheetLanguage[[#This Row],[Spalte]]))</f>
        <v>$L$402</v>
      </c>
      <c r="C262" s="285">
        <v>402</v>
      </c>
      <c r="D262" s="285">
        <v>12</v>
      </c>
      <c r="E262" s="285" t="s">
        <v>42269</v>
      </c>
      <c r="F262" s="285" t="s">
        <v>43037</v>
      </c>
      <c r="G262" s="285" t="s">
        <v>43038</v>
      </c>
      <c r="H262" s="285" t="s">
        <v>43039</v>
      </c>
      <c r="I262" s="285" t="s">
        <v>43040</v>
      </c>
      <c r="J262" s="285" t="s">
        <v>43041</v>
      </c>
      <c r="K262" s="285" t="s">
        <v>43042</v>
      </c>
      <c r="L262" s="285" t="s">
        <v>43043</v>
      </c>
      <c r="M262" s="285" t="s">
        <v>44329</v>
      </c>
      <c r="N262" s="285" t="s">
        <v>44330</v>
      </c>
      <c r="O262" s="285" t="s">
        <v>44331</v>
      </c>
      <c r="P262" s="285" t="s">
        <v>44332</v>
      </c>
      <c r="Q262" s="285" t="s">
        <v>44333</v>
      </c>
      <c r="R262" s="285" t="s">
        <v>44334</v>
      </c>
      <c r="S262" s="285" t="str">
        <f>IF(tblSheetLanguage[[#This Row],[EN]]="",IF(tblSheetLanguage[[#This Row],[EN]]="",tblSheetLanguage[[#This Row],[DE]],tblSheetLanguage[[#This Row],[EN]]),tblSheetLanguage[[#This Row],[EN]])</f>
        <v>Order currency</v>
      </c>
      <c r="V262" s="285" t="str">
        <f t="shared" si="8"/>
        <v>$L$402</v>
      </c>
      <c r="W262" s="285">
        <f>tblSheetLanguage[[#This Row],[Zeile]]</f>
        <v>402</v>
      </c>
      <c r="X262" s="285">
        <f>tblSheetLanguage[[#This Row],[Spalte]]</f>
        <v>12</v>
      </c>
    </row>
    <row r="263" spans="1:24" s="285" customFormat="1" x14ac:dyDescent="0.3">
      <c r="A263" s="276" t="s">
        <v>34460</v>
      </c>
      <c r="B263" s="230" t="str" cm="1">
        <f t="array" aca="1" ref="B263" ca="1">HYPERLINK("#"&amp;CELL("Address",INDIRECT("Formular!"&amp;ADDRESS(tblSheetLanguage[[#This Row],[Zeile]],tblSheetLanguage[[#This Row],[Spalte]]))),ADDRESS(tblSheetLanguage[[#This Row],[Zeile]],tblSheetLanguage[[#This Row],[Spalte]]))</f>
        <v>$B$53</v>
      </c>
      <c r="C263" s="277">
        <v>53</v>
      </c>
      <c r="D263" s="277">
        <v>2</v>
      </c>
      <c r="E263" s="277" t="s">
        <v>35816</v>
      </c>
      <c r="F263" s="277" t="s">
        <v>35817</v>
      </c>
      <c r="G263" s="277"/>
      <c r="H263" s="277"/>
      <c r="I263" s="278"/>
      <c r="J263" s="277"/>
      <c r="K263" s="277"/>
      <c r="L263" s="277"/>
      <c r="M263" t="s">
        <v>45807</v>
      </c>
      <c r="N263"/>
      <c r="O263"/>
      <c r="P263"/>
      <c r="Q263"/>
      <c r="R263"/>
      <c r="S263" s="278" t="str">
        <f>IF(tblSheetLanguage[[#This Row],[EN]]="",IF(tblSheetLanguage[[#This Row],[EN]]="",tblSheetLanguage[[#This Row],[DE]],tblSheetLanguage[[#This Row],[EN]]),tblSheetLanguage[[#This Row],[EN]])</f>
        <v>Orders</v>
      </c>
      <c r="V263" s="285" t="str">
        <f t="shared" si="8"/>
        <v>$B$53</v>
      </c>
      <c r="W263" s="285">
        <f>tblSheetLanguage[[#This Row],[Zeile]]</f>
        <v>53</v>
      </c>
      <c r="X263" s="285">
        <f>tblSheetLanguage[[#This Row],[Spalte]]</f>
        <v>2</v>
      </c>
    </row>
    <row r="264" spans="1:24" s="285" customFormat="1" x14ac:dyDescent="0.3">
      <c r="A264" s="276"/>
      <c r="B264" s="230" t="str" cm="1">
        <f t="array" aca="1" ref="B264" ca="1">HYPERLINK("#"&amp;CELL("Address",INDIRECT("Formular!"&amp;ADDRESS(tblSheetLanguage[[#This Row],[Zeile]],tblSheetLanguage[[#This Row],[Spalte]]))),ADDRESS(tblSheetLanguage[[#This Row],[Zeile]],tblSheetLanguage[[#This Row],[Spalte]]))</f>
        <v>$G$248</v>
      </c>
      <c r="C264" s="285">
        <v>248</v>
      </c>
      <c r="D264" s="285">
        <v>7</v>
      </c>
      <c r="E264" s="285" t="s">
        <v>41759</v>
      </c>
      <c r="K264" s="285" t="s">
        <v>42753</v>
      </c>
      <c r="L264" s="285" t="s">
        <v>42754</v>
      </c>
      <c r="M264" s="285" t="s">
        <v>44060</v>
      </c>
      <c r="N264" s="285" t="s">
        <v>44061</v>
      </c>
      <c r="O264" s="285" t="s">
        <v>44062</v>
      </c>
      <c r="P264" s="285" t="s">
        <v>44063</v>
      </c>
      <c r="Q264" s="285" t="s">
        <v>44064</v>
      </c>
      <c r="R264" s="285" t="s">
        <v>44065</v>
      </c>
      <c r="S264" s="285" t="str">
        <f>IF(tblSheetLanguage[[#This Row],[EN]]="",IF(tblSheetLanguage[[#This Row],[EN]]="",tblSheetLanguage[[#This Row],[DE]],tblSheetLanguage[[#This Row],[EN]]),tblSheetLanguage[[#This Row],[EN]])</f>
        <v xml:space="preserve">Ort </v>
      </c>
      <c r="V264" s="285" t="str">
        <f t="shared" si="8"/>
        <v>$G$248</v>
      </c>
      <c r="W264" s="285">
        <f>tblSheetLanguage[[#This Row],[Zeile]]</f>
        <v>248</v>
      </c>
      <c r="X264" s="285">
        <f>tblSheetLanguage[[#This Row],[Spalte]]</f>
        <v>7</v>
      </c>
    </row>
    <row r="265" spans="1:24" s="285" customFormat="1" x14ac:dyDescent="0.3">
      <c r="A265" s="276"/>
      <c r="B265" s="230" t="str" cm="1">
        <f t="array" aca="1" ref="B265" ca="1">HYPERLINK("#"&amp;CELL("Address",INDIRECT("Formular!"&amp;ADDRESS(tblSheetLanguage[[#This Row],[Zeile]],tblSheetLanguage[[#This Row],[Spalte]]))),ADDRESS(tblSheetLanguage[[#This Row],[Zeile]],tblSheetLanguage[[#This Row],[Spalte]]))</f>
        <v>$G$266</v>
      </c>
      <c r="C265" s="285">
        <v>266</v>
      </c>
      <c r="D265" s="285">
        <v>7</v>
      </c>
      <c r="E265" s="285" t="s">
        <v>41759</v>
      </c>
      <c r="K265" s="285" t="s">
        <v>42753</v>
      </c>
      <c r="L265" s="285" t="s">
        <v>42754</v>
      </c>
      <c r="M265" s="285" t="s">
        <v>44060</v>
      </c>
      <c r="N265" s="285" t="s">
        <v>44061</v>
      </c>
      <c r="O265" s="285" t="s">
        <v>44062</v>
      </c>
      <c r="P265" s="285" t="s">
        <v>44063</v>
      </c>
      <c r="Q265" s="285" t="s">
        <v>44064</v>
      </c>
      <c r="R265" s="285" t="s">
        <v>44065</v>
      </c>
      <c r="S265" s="285" t="str">
        <f>IF(tblSheetLanguage[[#This Row],[EN]]="",IF(tblSheetLanguage[[#This Row],[EN]]="",tblSheetLanguage[[#This Row],[DE]],tblSheetLanguage[[#This Row],[EN]]),tblSheetLanguage[[#This Row],[EN]])</f>
        <v xml:space="preserve">Ort </v>
      </c>
      <c r="V265" s="285" t="str">
        <f t="shared" si="8"/>
        <v>$G$266</v>
      </c>
      <c r="W265" s="285">
        <f>tblSheetLanguage[[#This Row],[Zeile]]</f>
        <v>266</v>
      </c>
      <c r="X265" s="285">
        <f>tblSheetLanguage[[#This Row],[Spalte]]</f>
        <v>7</v>
      </c>
    </row>
    <row r="266" spans="1:24" s="285" customFormat="1" x14ac:dyDescent="0.3">
      <c r="A266" s="276"/>
      <c r="B266" s="230" t="str" cm="1">
        <f t="array" aca="1" ref="B266" ca="1">HYPERLINK("#"&amp;CELL("Address",INDIRECT("Formular!"&amp;ADDRESS(tblSheetLanguage[[#This Row],[Zeile]],tblSheetLanguage[[#This Row],[Spalte]]))),ADDRESS(tblSheetLanguage[[#This Row],[Zeile]],tblSheetLanguage[[#This Row],[Spalte]]))</f>
        <v>$G$284</v>
      </c>
      <c r="C266" s="285">
        <v>284</v>
      </c>
      <c r="D266" s="285">
        <v>7</v>
      </c>
      <c r="E266" s="285" t="s">
        <v>41759</v>
      </c>
      <c r="K266" s="285" t="s">
        <v>42753</v>
      </c>
      <c r="L266" s="285" t="s">
        <v>42754</v>
      </c>
      <c r="M266" s="285" t="s">
        <v>44060</v>
      </c>
      <c r="N266" s="285" t="s">
        <v>44061</v>
      </c>
      <c r="O266" s="285" t="s">
        <v>44062</v>
      </c>
      <c r="P266" s="285" t="s">
        <v>44063</v>
      </c>
      <c r="Q266" s="285" t="s">
        <v>44064</v>
      </c>
      <c r="R266" s="285" t="s">
        <v>44065</v>
      </c>
      <c r="S266" s="285" t="str">
        <f>IF(tblSheetLanguage[[#This Row],[EN]]="",IF(tblSheetLanguage[[#This Row],[EN]]="",tblSheetLanguage[[#This Row],[DE]],tblSheetLanguage[[#This Row],[EN]]),tblSheetLanguage[[#This Row],[EN]])</f>
        <v xml:space="preserve">Ort </v>
      </c>
      <c r="V266" s="285" t="str">
        <f t="shared" si="8"/>
        <v>$G$284</v>
      </c>
      <c r="W266" s="285">
        <f>tblSheetLanguage[[#This Row],[Zeile]]</f>
        <v>284</v>
      </c>
      <c r="X266" s="285">
        <f>tblSheetLanguage[[#This Row],[Spalte]]</f>
        <v>7</v>
      </c>
    </row>
    <row r="267" spans="1:24" s="285" customFormat="1" x14ac:dyDescent="0.3">
      <c r="A267" s="276"/>
      <c r="B267" s="230" t="str" cm="1">
        <f t="array" aca="1" ref="B267" ca="1">HYPERLINK("#"&amp;CELL("Address",INDIRECT("Formular!"&amp;ADDRESS(tblSheetLanguage[[#This Row],[Zeile]],tblSheetLanguage[[#This Row],[Spalte]]))),ADDRESS(tblSheetLanguage[[#This Row],[Zeile]],tblSheetLanguage[[#This Row],[Spalte]]))</f>
        <v>$G$302</v>
      </c>
      <c r="C267" s="285">
        <v>302</v>
      </c>
      <c r="D267" s="285">
        <v>7</v>
      </c>
      <c r="E267" s="285" t="s">
        <v>41759</v>
      </c>
      <c r="K267" s="285" t="s">
        <v>42753</v>
      </c>
      <c r="L267" s="285" t="s">
        <v>42754</v>
      </c>
      <c r="M267" s="285" t="s">
        <v>44060</v>
      </c>
      <c r="N267" s="285" t="s">
        <v>44061</v>
      </c>
      <c r="O267" s="285" t="s">
        <v>44062</v>
      </c>
      <c r="P267" s="285" t="s">
        <v>44063</v>
      </c>
      <c r="Q267" s="285" t="s">
        <v>44064</v>
      </c>
      <c r="R267" s="285" t="s">
        <v>44065</v>
      </c>
      <c r="S267" s="285" t="str">
        <f>IF(tblSheetLanguage[[#This Row],[EN]]="",IF(tblSheetLanguage[[#This Row],[EN]]="",tblSheetLanguage[[#This Row],[DE]],tblSheetLanguage[[#This Row],[EN]]),tblSheetLanguage[[#This Row],[EN]])</f>
        <v xml:space="preserve">Ort </v>
      </c>
      <c r="V267" s="285" t="str">
        <f t="shared" si="8"/>
        <v>$G$302</v>
      </c>
      <c r="W267" s="285">
        <f>tblSheetLanguage[[#This Row],[Zeile]]</f>
        <v>302</v>
      </c>
      <c r="X267" s="285">
        <f>tblSheetLanguage[[#This Row],[Spalte]]</f>
        <v>7</v>
      </c>
    </row>
    <row r="268" spans="1:24" s="285" customFormat="1" x14ac:dyDescent="0.3">
      <c r="A268" s="276"/>
      <c r="B268" s="230" t="str" cm="1">
        <f t="array" aca="1" ref="B268" ca="1">HYPERLINK("#"&amp;CELL("Address",INDIRECT("Formular!"&amp;ADDRESS(tblSheetLanguage[[#This Row],[Zeile]],tblSheetLanguage[[#This Row],[Spalte]]))),ADDRESS(tblSheetLanguage[[#This Row],[Zeile]],tblSheetLanguage[[#This Row],[Spalte]]))</f>
        <v>$G$320</v>
      </c>
      <c r="C268" s="285">
        <v>320</v>
      </c>
      <c r="D268" s="285">
        <v>7</v>
      </c>
      <c r="E268" s="285" t="s">
        <v>41759</v>
      </c>
      <c r="K268" s="285" t="s">
        <v>42753</v>
      </c>
      <c r="L268" s="285" t="s">
        <v>42754</v>
      </c>
      <c r="M268" s="285" t="s">
        <v>44060</v>
      </c>
      <c r="N268" s="285" t="s">
        <v>44061</v>
      </c>
      <c r="O268" s="285" t="s">
        <v>44062</v>
      </c>
      <c r="P268" s="285" t="s">
        <v>44063</v>
      </c>
      <c r="Q268" s="285" t="s">
        <v>44064</v>
      </c>
      <c r="R268" s="285" t="s">
        <v>44065</v>
      </c>
      <c r="S268" s="285" t="str">
        <f>IF(tblSheetLanguage[[#This Row],[EN]]="",IF(tblSheetLanguage[[#This Row],[EN]]="",tblSheetLanguage[[#This Row],[DE]],tblSheetLanguage[[#This Row],[EN]]),tblSheetLanguage[[#This Row],[EN]])</f>
        <v xml:space="preserve">Ort </v>
      </c>
      <c r="V268" s="285" t="str">
        <f t="shared" si="8"/>
        <v>$G$320</v>
      </c>
      <c r="W268" s="285">
        <f>tblSheetLanguage[[#This Row],[Zeile]]</f>
        <v>320</v>
      </c>
      <c r="X268" s="285">
        <f>tblSheetLanguage[[#This Row],[Spalte]]</f>
        <v>7</v>
      </c>
    </row>
    <row r="269" spans="1:24" s="285" customFormat="1" x14ac:dyDescent="0.3">
      <c r="A269" s="276"/>
      <c r="B269" s="230" t="str" cm="1">
        <f t="array" aca="1" ref="B269" ca="1">HYPERLINK("#"&amp;CELL("Address",INDIRECT("Formular!"&amp;ADDRESS(tblSheetLanguage[[#This Row],[Zeile]],tblSheetLanguage[[#This Row],[Spalte]]))),ADDRESS(tblSheetLanguage[[#This Row],[Zeile]],tblSheetLanguage[[#This Row],[Spalte]]))</f>
        <v>$I$379</v>
      </c>
      <c r="C269" s="285">
        <v>379</v>
      </c>
      <c r="D269" s="285">
        <v>9</v>
      </c>
      <c r="E269" s="285" t="s">
        <v>41981</v>
      </c>
      <c r="F269" s="285" t="s">
        <v>42964</v>
      </c>
      <c r="H269" s="285" t="s">
        <v>42965</v>
      </c>
      <c r="I269" s="285" t="s">
        <v>42966</v>
      </c>
      <c r="J269" s="285" t="s">
        <v>42967</v>
      </c>
      <c r="K269" s="285" t="s">
        <v>42968</v>
      </c>
      <c r="L269" s="285" t="s">
        <v>42969</v>
      </c>
      <c r="M269" s="285" t="s">
        <v>44260</v>
      </c>
      <c r="N269" s="285" t="s">
        <v>44261</v>
      </c>
      <c r="O269" s="285" t="s">
        <v>44262</v>
      </c>
      <c r="P269" s="285" t="s">
        <v>44263</v>
      </c>
      <c r="Q269" s="285" t="s">
        <v>44264</v>
      </c>
      <c r="R269" s="285" t="s">
        <v>44265</v>
      </c>
      <c r="S269" s="285" t="str">
        <f>IF(tblSheetLanguage[[#This Row],[EN]]="",IF(tblSheetLanguage[[#This Row],[EN]]="",tblSheetLanguage[[#This Row],[DE]],tblSheetLanguage[[#This Row],[EN]]),tblSheetLanguage[[#This Row],[EN]])</f>
        <v>over:</v>
      </c>
      <c r="V269" s="285" t="str">
        <f t="shared" si="8"/>
        <v>$I$379</v>
      </c>
      <c r="W269" s="285">
        <f>tblSheetLanguage[[#This Row],[Zeile]]</f>
        <v>379</v>
      </c>
      <c r="X269" s="285">
        <f>tblSheetLanguage[[#This Row],[Spalte]]</f>
        <v>9</v>
      </c>
    </row>
    <row r="270" spans="1:24" s="285" customFormat="1" x14ac:dyDescent="0.3">
      <c r="A270" s="276"/>
      <c r="B270" s="230" t="str" cm="1">
        <f t="array" aca="1" ref="B270" ca="1">HYPERLINK("#"&amp;CELL("Address",INDIRECT("Formular!"&amp;ADDRESS(tblSheetLanguage[[#This Row],[Zeile]],tblSheetLanguage[[#This Row],[Spalte]]))),ADDRESS(tblSheetLanguage[[#This Row],[Zeile]],tblSheetLanguage[[#This Row],[Spalte]]))</f>
        <v>$I$381</v>
      </c>
      <c r="C270" s="285">
        <v>381</v>
      </c>
      <c r="D270" s="285">
        <v>9</v>
      </c>
      <c r="E270" s="285" t="s">
        <v>41981</v>
      </c>
      <c r="F270" s="285" t="s">
        <v>42964</v>
      </c>
      <c r="H270" s="285" t="s">
        <v>42965</v>
      </c>
      <c r="I270" s="285" t="s">
        <v>42966</v>
      </c>
      <c r="J270" s="285" t="s">
        <v>42967</v>
      </c>
      <c r="K270" s="285" t="s">
        <v>42968</v>
      </c>
      <c r="L270" s="285" t="s">
        <v>42969</v>
      </c>
      <c r="M270" s="285" t="s">
        <v>44260</v>
      </c>
      <c r="N270" s="285" t="s">
        <v>44261</v>
      </c>
      <c r="O270" s="285" t="s">
        <v>44262</v>
      </c>
      <c r="P270" s="285" t="s">
        <v>44263</v>
      </c>
      <c r="Q270" s="285" t="s">
        <v>44264</v>
      </c>
      <c r="R270" s="285" t="s">
        <v>44265</v>
      </c>
      <c r="S270" s="285" t="str">
        <f>IF(tblSheetLanguage[[#This Row],[EN]]="",IF(tblSheetLanguage[[#This Row],[EN]]="",tblSheetLanguage[[#This Row],[DE]],tblSheetLanguage[[#This Row],[EN]]),tblSheetLanguage[[#This Row],[EN]])</f>
        <v>over:</v>
      </c>
      <c r="V270" s="285" t="str">
        <f t="shared" si="8"/>
        <v>$I$381</v>
      </c>
      <c r="W270" s="285">
        <f>tblSheetLanguage[[#This Row],[Zeile]]</f>
        <v>381</v>
      </c>
      <c r="X270" s="285">
        <f>tblSheetLanguage[[#This Row],[Spalte]]</f>
        <v>9</v>
      </c>
    </row>
    <row r="271" spans="1:24" s="285" customFormat="1" x14ac:dyDescent="0.3">
      <c r="A271" s="276"/>
      <c r="B271" s="230" t="str" cm="1">
        <f t="array" aca="1" ref="B271" ca="1">HYPERLINK("#"&amp;CELL("Address",INDIRECT("Formular!"&amp;ADDRESS(tblSheetLanguage[[#This Row],[Zeile]],tblSheetLanguage[[#This Row],[Spalte]]))),ADDRESS(tblSheetLanguage[[#This Row],[Zeile]],tblSheetLanguage[[#This Row],[Spalte]]))</f>
        <v>$B$192</v>
      </c>
      <c r="C271" s="285">
        <v>192</v>
      </c>
      <c r="D271" s="285">
        <v>2</v>
      </c>
      <c r="E271" s="285" t="s">
        <v>42215</v>
      </c>
      <c r="F271" s="285" t="s">
        <v>42570</v>
      </c>
      <c r="G271" s="285" t="s">
        <v>42570</v>
      </c>
      <c r="H271" s="285" t="s">
        <v>42571</v>
      </c>
      <c r="I271" s="285" t="s">
        <v>42572</v>
      </c>
      <c r="J271" s="285" t="s">
        <v>42570</v>
      </c>
      <c r="K271" s="285" t="s">
        <v>42573</v>
      </c>
      <c r="L271" s="285" t="s">
        <v>42574</v>
      </c>
      <c r="M271" s="285" t="s">
        <v>43891</v>
      </c>
      <c r="N271" s="285" t="s">
        <v>43892</v>
      </c>
      <c r="O271" s="285" t="s">
        <v>43893</v>
      </c>
      <c r="P271" s="285" t="s">
        <v>43894</v>
      </c>
      <c r="Q271" s="285" t="s">
        <v>43895</v>
      </c>
      <c r="R271" s="285" t="s">
        <v>43896</v>
      </c>
      <c r="S271" s="285" t="str">
        <f>IF(tblSheetLanguage[[#This Row],[EN]]="",IF(tblSheetLanguage[[#This Row],[EN]]="",tblSheetLanguage[[#This Row],[DE]],tblSheetLanguage[[#This Row],[EN]]),tblSheetLanguage[[#This Row],[EN]])</f>
        <v>Package licensing:</v>
      </c>
      <c r="V271" s="285" t="str">
        <f t="shared" si="8"/>
        <v>$B$192</v>
      </c>
      <c r="W271" s="285">
        <f>tblSheetLanguage[[#This Row],[Zeile]]</f>
        <v>192</v>
      </c>
      <c r="X271" s="285">
        <f>tblSheetLanguage[[#This Row],[Spalte]]</f>
        <v>2</v>
      </c>
    </row>
    <row r="272" spans="1:24" s="285" customFormat="1" x14ac:dyDescent="0.3">
      <c r="A272" s="276"/>
      <c r="B272" s="230" t="str" cm="1">
        <f t="array" aca="1" ref="B272" ca="1">HYPERLINK("#"&amp;CELL("Address",INDIRECT("Formular!"&amp;ADDRESS(tblSheetLanguage[[#This Row],[Zeile]],tblSheetLanguage[[#This Row],[Spalte]]))),ADDRESS(tblSheetLanguage[[#This Row],[Zeile]],tblSheetLanguage[[#This Row],[Spalte]]))</f>
        <v>$I$356</v>
      </c>
      <c r="C272" s="285">
        <v>356</v>
      </c>
      <c r="D272" s="285">
        <v>9</v>
      </c>
      <c r="E272" s="285" t="s">
        <v>42254</v>
      </c>
      <c r="F272" s="285" t="s">
        <v>42907</v>
      </c>
      <c r="G272" s="285" t="s">
        <v>42908</v>
      </c>
      <c r="H272" s="285" t="s">
        <v>42909</v>
      </c>
      <c r="I272" s="285" t="s">
        <v>42910</v>
      </c>
      <c r="J272" s="285" t="s">
        <v>42911</v>
      </c>
      <c r="K272" s="285" t="s">
        <v>42912</v>
      </c>
      <c r="L272" s="285" t="s">
        <v>42913</v>
      </c>
      <c r="M272" s="285" t="s">
        <v>44192</v>
      </c>
      <c r="N272" s="285" t="s">
        <v>44193</v>
      </c>
      <c r="O272" s="285" t="s">
        <v>44194</v>
      </c>
      <c r="P272" s="285" t="s">
        <v>44195</v>
      </c>
      <c r="Q272" s="285" t="s">
        <v>44196</v>
      </c>
      <c r="R272" s="285" t="s">
        <v>44197</v>
      </c>
      <c r="S272" s="285" t="str">
        <f>IF(tblSheetLanguage[[#This Row],[EN]]="",IF(tblSheetLanguage[[#This Row],[EN]]="",tblSheetLanguage[[#This Row],[DE]],tblSheetLanguage[[#This Row],[EN]]),tblSheetLanguage[[#This Row],[EN]])</f>
        <v>Palet settlement:</v>
      </c>
      <c r="V272" s="285" t="str">
        <f t="shared" si="8"/>
        <v>$I$356</v>
      </c>
      <c r="W272" s="285">
        <f>tblSheetLanguage[[#This Row],[Zeile]]</f>
        <v>356</v>
      </c>
      <c r="X272" s="285">
        <f>tblSheetLanguage[[#This Row],[Spalte]]</f>
        <v>9</v>
      </c>
    </row>
    <row r="273" spans="1:24" s="285" customFormat="1" x14ac:dyDescent="0.3">
      <c r="A273" s="276"/>
      <c r="B273" s="230" t="str" cm="1">
        <f t="array" aca="1" ref="B273" ca="1">HYPERLINK("#"&amp;CELL("Address",INDIRECT("Formular!"&amp;ADDRESS(tblSheetLanguage[[#This Row],[Zeile]],tblSheetLanguage[[#This Row],[Spalte]]))),ADDRESS(tblSheetLanguage[[#This Row],[Zeile]],tblSheetLanguage[[#This Row],[Spalte]]))</f>
        <v>$B$147</v>
      </c>
      <c r="C273" s="285">
        <v>147</v>
      </c>
      <c r="D273" s="285">
        <v>2</v>
      </c>
      <c r="E273" s="285" t="s">
        <v>41538</v>
      </c>
      <c r="F273" s="285" t="s">
        <v>42480</v>
      </c>
      <c r="G273" s="285" t="s">
        <v>42481</v>
      </c>
      <c r="H273" s="285" t="s">
        <v>42482</v>
      </c>
      <c r="I273" s="285" t="s">
        <v>42387</v>
      </c>
      <c r="J273" s="285" t="s">
        <v>42483</v>
      </c>
      <c r="K273" s="285" t="s">
        <v>42484</v>
      </c>
      <c r="L273" s="285" t="s">
        <v>42485</v>
      </c>
      <c r="M273" s="285" t="s">
        <v>43811</v>
      </c>
      <c r="N273" s="285" t="s">
        <v>43812</v>
      </c>
      <c r="O273" s="285" t="s">
        <v>43813</v>
      </c>
      <c r="P273" s="285" t="s">
        <v>43814</v>
      </c>
      <c r="Q273" s="285" t="s">
        <v>43815</v>
      </c>
      <c r="R273" s="285" t="s">
        <v>43816</v>
      </c>
      <c r="S273" s="285" t="str">
        <f>IF(tblSheetLanguage[[#This Row],[EN]]="",IF(tblSheetLanguage[[#This Row],[EN]]="",tblSheetLanguage[[#This Row],[DE]],tblSheetLanguage[[#This Row],[EN]]),tblSheetLanguage[[#This Row],[EN]])</f>
        <v>Partner Contact Person</v>
      </c>
      <c r="V273" s="285" t="str">
        <f t="shared" si="8"/>
        <v>$B$147</v>
      </c>
      <c r="W273" s="285">
        <f>tblSheetLanguage[[#This Row],[Zeile]]</f>
        <v>147</v>
      </c>
      <c r="X273" s="285">
        <f>tblSheetLanguage[[#This Row],[Spalte]]</f>
        <v>2</v>
      </c>
    </row>
    <row r="274" spans="1:24" s="285" customFormat="1" x14ac:dyDescent="0.3">
      <c r="A274" s="31"/>
      <c r="B274" s="230" t="str" cm="1">
        <f t="array" aca="1" ref="B274" ca="1">HYPERLINK("#"&amp;CELL("Address",INDIRECT("Formular!"&amp;ADDRESS(tblSheetLanguage[[#This Row],[Zeile]],tblSheetLanguage[[#This Row],[Spalte]]))),ADDRESS(tblSheetLanguage[[#This Row],[Zeile]],tblSheetLanguage[[#This Row],[Spalte]]))</f>
        <v>$B$448</v>
      </c>
      <c r="C274">
        <v>448</v>
      </c>
      <c r="D274">
        <v>2</v>
      </c>
      <c r="E274" t="s">
        <v>42161</v>
      </c>
      <c r="F274" t="s">
        <v>43238</v>
      </c>
      <c r="G274" t="s">
        <v>43239</v>
      </c>
      <c r="H274" t="s">
        <v>43240</v>
      </c>
      <c r="I274" t="s">
        <v>43241</v>
      </c>
      <c r="J274" t="s">
        <v>43242</v>
      </c>
      <c r="K274" t="s">
        <v>43243</v>
      </c>
      <c r="L274" t="s">
        <v>43244</v>
      </c>
      <c r="M274" t="s">
        <v>44523</v>
      </c>
      <c r="N274" t="s">
        <v>44524</v>
      </c>
      <c r="O274" t="s">
        <v>44525</v>
      </c>
      <c r="P274" t="s">
        <v>44526</v>
      </c>
      <c r="Q274" t="s">
        <v>44527</v>
      </c>
      <c r="R274" t="s">
        <v>44528</v>
      </c>
      <c r="S274" t="str">
        <f>IF(tblSheetLanguage[[#This Row],[EN]]="",IF(tblSheetLanguage[[#This Row],[EN]]="",tblSheetLanguage[[#This Row],[DE]],tblSheetLanguage[[#This Row],[EN]]),tblSheetLanguage[[#This Row],[EN]])</f>
        <v>Payment Mode</v>
      </c>
      <c r="V274" s="285" t="str">
        <f t="shared" si="8"/>
        <v>$B$448</v>
      </c>
      <c r="W274" s="285">
        <f>tblSheetLanguage[[#This Row],[Zeile]]</f>
        <v>448</v>
      </c>
      <c r="X274" s="285">
        <f>tblSheetLanguage[[#This Row],[Spalte]]</f>
        <v>2</v>
      </c>
    </row>
    <row r="275" spans="1:24" s="285" customFormat="1" x14ac:dyDescent="0.3">
      <c r="A275" s="276"/>
      <c r="B275" s="230" t="str" cm="1">
        <f t="array" aca="1" ref="B275" ca="1">HYPERLINK("#"&amp;CELL("Address",INDIRECT("Formular!"&amp;ADDRESS(tblSheetLanguage[[#This Row],[Zeile]],tblSheetLanguage[[#This Row],[Spalte]]))),ADDRESS(tblSheetLanguage[[#This Row],[Zeile]],tblSheetLanguage[[#This Row],[Spalte]]))</f>
        <v>$B$423</v>
      </c>
      <c r="C275" s="285">
        <v>423</v>
      </c>
      <c r="D275" s="285">
        <v>2</v>
      </c>
      <c r="E275" s="285" t="s">
        <v>42281</v>
      </c>
      <c r="F275" s="285" t="s">
        <v>43138</v>
      </c>
      <c r="G275" s="285" t="s">
        <v>43139</v>
      </c>
      <c r="H275" s="285" t="s">
        <v>43140</v>
      </c>
      <c r="I275" s="285" t="s">
        <v>43141</v>
      </c>
      <c r="J275" s="285" t="s">
        <v>43142</v>
      </c>
      <c r="K275" s="285" t="s">
        <v>43143</v>
      </c>
      <c r="L275" s="285" t="s">
        <v>43144</v>
      </c>
      <c r="M275" s="285" t="s">
        <v>44428</v>
      </c>
      <c r="N275" s="285" t="s">
        <v>44429</v>
      </c>
      <c r="O275" s="285" t="s">
        <v>44430</v>
      </c>
      <c r="P275" s="285" t="s">
        <v>44431</v>
      </c>
      <c r="Q275" s="285" t="s">
        <v>44432</v>
      </c>
      <c r="R275" s="285" t="s">
        <v>44433</v>
      </c>
      <c r="S275" s="285" t="str">
        <f>IF(tblSheetLanguage[[#This Row],[EN]]="",IF(tblSheetLanguage[[#This Row],[EN]]="",tblSheetLanguage[[#This Row],[DE]],tblSheetLanguage[[#This Row],[EN]]),tblSheetLanguage[[#This Row],[EN]])</f>
        <v>Payment Terms:</v>
      </c>
      <c r="V275" s="285" t="str">
        <f t="shared" si="8"/>
        <v>$B$423</v>
      </c>
      <c r="W275" s="285">
        <f>tblSheetLanguage[[#This Row],[Zeile]]</f>
        <v>423</v>
      </c>
      <c r="X275" s="285">
        <f>tblSheetLanguage[[#This Row],[Spalte]]</f>
        <v>2</v>
      </c>
    </row>
    <row r="276" spans="1:24" s="285" customFormat="1" x14ac:dyDescent="0.3">
      <c r="A276" s="31" t="s">
        <v>34460</v>
      </c>
      <c r="B276" s="230" t="str" cm="1">
        <f t="array" aca="1" ref="B276" ca="1">HYPERLINK("#"&amp;CELL("Address",INDIRECT("Formular!"&amp;ADDRESS(tblSheetLanguage[[#This Row],[Zeile]],tblSheetLanguage[[#This Row],[Spalte]]))),ADDRESS(tblSheetLanguage[[#This Row],[Zeile]],tblSheetLanguage[[#This Row],[Spalte]]))</f>
        <v>$S$2</v>
      </c>
      <c r="C276">
        <v>2</v>
      </c>
      <c r="D276">
        <v>19</v>
      </c>
      <c r="E276" t="s">
        <v>293</v>
      </c>
      <c r="F276"/>
      <c r="G276"/>
      <c r="H276"/>
      <c r="I276"/>
      <c r="J276"/>
      <c r="K276"/>
      <c r="L276"/>
      <c r="M276" t="s">
        <v>34476</v>
      </c>
      <c r="N276" t="s">
        <v>34476</v>
      </c>
      <c r="O276" t="s">
        <v>34476</v>
      </c>
      <c r="P276" t="s">
        <v>34476</v>
      </c>
      <c r="Q276" t="s">
        <v>34476</v>
      </c>
      <c r="R276" t="s">
        <v>34476</v>
      </c>
      <c r="S276" t="str">
        <f>IF(tblSheetLanguage[[#This Row],[EN]]="",IF(tblSheetLanguage[[#This Row],[EN]]="",tblSheetLanguage[[#This Row],[DE]],tblSheetLanguage[[#This Row],[EN]]),tblSheetLanguage[[#This Row],[EN]])</f>
        <v>PL</v>
      </c>
      <c r="V276" s="285" t="str">
        <f t="shared" ref="V276" si="9">"$" &amp; CHAR(X276+64) &amp; "$" &amp; W276</f>
        <v>$S$2</v>
      </c>
      <c r="W276" s="285">
        <f>tblSheetLanguage[[#This Row],[Zeile]]</f>
        <v>2</v>
      </c>
      <c r="X276" s="285">
        <f>tblSheetLanguage[[#This Row],[Spalte]]</f>
        <v>19</v>
      </c>
    </row>
    <row r="277" spans="1:24" s="285" customFormat="1" x14ac:dyDescent="0.3">
      <c r="A277" s="276"/>
      <c r="B277" s="230" t="str" cm="1">
        <f t="array" aca="1" ref="B277" ca="1">HYPERLINK("#"&amp;CELL("Address",INDIRECT("Formular!"&amp;ADDRESS(tblSheetLanguage[[#This Row],[Zeile]],tblSheetLanguage[[#This Row],[Spalte]]))),ADDRESS(tblSheetLanguage[[#This Row],[Zeile]],tblSheetLanguage[[#This Row],[Spalte]]))</f>
        <v>$B$325</v>
      </c>
      <c r="C277" s="285">
        <v>325</v>
      </c>
      <c r="D277" s="285">
        <v>2</v>
      </c>
      <c r="E277" s="285" t="s">
        <v>42235</v>
      </c>
      <c r="F277" s="285" t="s">
        <v>42763</v>
      </c>
      <c r="G277" s="285" t="s">
        <v>42764</v>
      </c>
      <c r="H277" s="285" t="s">
        <v>42765</v>
      </c>
      <c r="I277" s="285" t="s">
        <v>42766</v>
      </c>
      <c r="J277" s="285" t="s">
        <v>42767</v>
      </c>
      <c r="K277" s="285" t="s">
        <v>42768</v>
      </c>
      <c r="L277" s="285" t="s">
        <v>42769</v>
      </c>
      <c r="M277" s="285" t="s">
        <v>44069</v>
      </c>
      <c r="N277" s="285" t="s">
        <v>44070</v>
      </c>
      <c r="O277" s="285" t="s">
        <v>44071</v>
      </c>
      <c r="P277" s="285" t="s">
        <v>44072</v>
      </c>
      <c r="Q277" s="285" t="s">
        <v>44073</v>
      </c>
      <c r="R277" s="285" t="s">
        <v>44074</v>
      </c>
      <c r="S277" s="285" t="str">
        <f>IF(tblSheetLanguage[[#This Row],[EN]]="",IF(tblSheetLanguage[[#This Row],[EN]]="",tblSheetLanguage[[#This Row],[DE]],tblSheetLanguage[[#This Row],[EN]]),tblSheetLanguage[[#This Row],[EN]])</f>
        <v>Place/ Date</v>
      </c>
      <c r="V277" s="285" t="str">
        <f t="shared" si="8"/>
        <v>$B$325</v>
      </c>
      <c r="W277" s="285">
        <f>tblSheetLanguage[[#This Row],[Zeile]]</f>
        <v>325</v>
      </c>
      <c r="X277" s="285">
        <f>tblSheetLanguage[[#This Row],[Spalte]]</f>
        <v>2</v>
      </c>
    </row>
    <row r="278" spans="1:24" s="285" customFormat="1" x14ac:dyDescent="0.3">
      <c r="A278" s="31"/>
      <c r="B278" s="230" t="str" cm="1">
        <f t="array" aca="1" ref="B278" ca="1">HYPERLINK("#"&amp;CELL("Address",INDIRECT("Formular!"&amp;ADDRESS(tblSheetLanguage[[#This Row],[Zeile]],tblSheetLanguage[[#This Row],[Spalte]]))),ADDRESS(tblSheetLanguage[[#This Row],[Zeile]],tblSheetLanguage[[#This Row],[Spalte]]))</f>
        <v>$B$21</v>
      </c>
      <c r="C278">
        <v>21</v>
      </c>
      <c r="D278">
        <v>2</v>
      </c>
      <c r="E278" t="s">
        <v>42194</v>
      </c>
      <c r="F278" t="s">
        <v>42372</v>
      </c>
      <c r="G278" t="s">
        <v>42372</v>
      </c>
      <c r="H278" t="s">
        <v>42373</v>
      </c>
      <c r="I278" t="s">
        <v>42374</v>
      </c>
      <c r="J278" t="s">
        <v>42375</v>
      </c>
      <c r="K278" t="s">
        <v>42376</v>
      </c>
      <c r="L278" t="s">
        <v>42377</v>
      </c>
      <c r="M278" t="s">
        <v>43717</v>
      </c>
      <c r="N278" t="s">
        <v>43718</v>
      </c>
      <c r="O278" t="s">
        <v>43719</v>
      </c>
      <c r="P278" t="s">
        <v>43720</v>
      </c>
      <c r="Q278" t="s">
        <v>43721</v>
      </c>
      <c r="R278" t="s">
        <v>43722</v>
      </c>
      <c r="S278" t="str">
        <f>IF(tblSheetLanguage[[#This Row],[EN]]="",IF(tblSheetLanguage[[#This Row],[EN]]="",tblSheetLanguage[[#This Row],[DE]],tblSheetLanguage[[#This Row],[EN]]),tblSheetLanguage[[#This Row],[EN]])</f>
        <v>PO Box:</v>
      </c>
      <c r="V278" s="285" t="str">
        <f t="shared" si="8"/>
        <v>$B$21</v>
      </c>
      <c r="W278" s="285">
        <f>tblSheetLanguage[[#This Row],[Zeile]]</f>
        <v>21</v>
      </c>
      <c r="X278" s="285">
        <f>tblSheetLanguage[[#This Row],[Spalte]]</f>
        <v>2</v>
      </c>
    </row>
    <row r="279" spans="1:24" s="285" customFormat="1" x14ac:dyDescent="0.3">
      <c r="A279" s="31"/>
      <c r="B279" s="230" t="str" cm="1">
        <f t="array" aca="1" ref="B279" ca="1">HYPERLINK("#"&amp;CELL("Address",INDIRECT("Formular!"&amp;ADDRESS(tblSheetLanguage[[#This Row],[Zeile]],tblSheetLanguage[[#This Row],[Spalte]]))),ADDRESS(tblSheetLanguage[[#This Row],[Zeile]],tblSheetLanguage[[#This Row],[Spalte]]))</f>
        <v>$B$454</v>
      </c>
      <c r="C279">
        <v>454</v>
      </c>
      <c r="D279">
        <v>2</v>
      </c>
      <c r="E279" t="s">
        <v>42173</v>
      </c>
      <c r="F279" t="s">
        <v>43257</v>
      </c>
      <c r="G279" t="s">
        <v>43258</v>
      </c>
      <c r="H279" t="s">
        <v>43259</v>
      </c>
      <c r="I279" t="s">
        <v>43260</v>
      </c>
      <c r="J279" t="s">
        <v>43257</v>
      </c>
      <c r="K279"/>
      <c r="L279" t="s">
        <v>43261</v>
      </c>
      <c r="M279" t="s">
        <v>44547</v>
      </c>
      <c r="N279" t="s">
        <v>44548</v>
      </c>
      <c r="O279" t="s">
        <v>44549</v>
      </c>
      <c r="P279" t="s">
        <v>44550</v>
      </c>
      <c r="Q279" t="s">
        <v>44551</v>
      </c>
      <c r="R279" t="s">
        <v>44552</v>
      </c>
      <c r="S279" t="str">
        <f>IF(tblSheetLanguage[[#This Row],[EN]]="",IF(tblSheetLanguage[[#This Row],[EN]]="",tblSheetLanguage[[#This Row],[DE]],tblSheetLanguage[[#This Row],[EN]]),tblSheetLanguage[[#This Row],[EN]])</f>
        <v>Poland specific data</v>
      </c>
      <c r="V279" s="285" t="str">
        <f t="shared" si="8"/>
        <v>$B$454</v>
      </c>
      <c r="W279" s="285">
        <f>tblSheetLanguage[[#This Row],[Zeile]]</f>
        <v>454</v>
      </c>
      <c r="X279" s="285">
        <f>tblSheetLanguage[[#This Row],[Spalte]]</f>
        <v>2</v>
      </c>
    </row>
    <row r="280" spans="1:24" s="285" customFormat="1" x14ac:dyDescent="0.3">
      <c r="A280" s="31"/>
      <c r="B280" s="230" t="str" cm="1">
        <f t="array" aca="1" ref="B280" ca="1">HYPERLINK("#"&amp;CELL("Address",INDIRECT("Formular!"&amp;ADDRESS(tblSheetLanguage[[#This Row],[Zeile]],tblSheetLanguage[[#This Row],[Spalte]]))),ADDRESS(tblSheetLanguage[[#This Row],[Zeile]],tblSheetLanguage[[#This Row],[Spalte]]))</f>
        <v>$G$21</v>
      </c>
      <c r="C280">
        <v>21</v>
      </c>
      <c r="D280">
        <v>7</v>
      </c>
      <c r="E280" t="s">
        <v>42195</v>
      </c>
      <c r="F280" t="s">
        <v>42378</v>
      </c>
      <c r="G280" t="s">
        <v>42379</v>
      </c>
      <c r="H280" t="s">
        <v>42380</v>
      </c>
      <c r="I280" t="s">
        <v>42381</v>
      </c>
      <c r="J280" t="s">
        <v>42382</v>
      </c>
      <c r="K280" t="s">
        <v>42383</v>
      </c>
      <c r="L280" t="s">
        <v>42384</v>
      </c>
      <c r="M280" t="s">
        <v>43717</v>
      </c>
      <c r="N280" t="s">
        <v>43723</v>
      </c>
      <c r="O280" t="s">
        <v>43724</v>
      </c>
      <c r="P280" t="s">
        <v>43725</v>
      </c>
      <c r="Q280" t="s">
        <v>43726</v>
      </c>
      <c r="R280" t="s">
        <v>43727</v>
      </c>
      <c r="S280" t="str">
        <f>IF(tblSheetLanguage[[#This Row],[EN]]="",IF(tblSheetLanguage[[#This Row],[EN]]="",tblSheetLanguage[[#This Row],[DE]],tblSheetLanguage[[#This Row],[EN]]),tblSheetLanguage[[#This Row],[EN]])</f>
        <v>Postal Code PO Box:</v>
      </c>
      <c r="V280" s="285" t="str">
        <f t="shared" si="8"/>
        <v>$G$21</v>
      </c>
      <c r="W280" s="285">
        <f>tblSheetLanguage[[#This Row],[Zeile]]</f>
        <v>21</v>
      </c>
      <c r="X280" s="285">
        <f>tblSheetLanguage[[#This Row],[Spalte]]</f>
        <v>7</v>
      </c>
    </row>
    <row r="281" spans="1:24" s="285" customFormat="1" x14ac:dyDescent="0.3">
      <c r="A281" s="31"/>
      <c r="B281" s="230" t="str" cm="1">
        <f t="array" aca="1" ref="B281" ca="1">HYPERLINK("#"&amp;CELL("Address",INDIRECT("Formular!"&amp;ADDRESS(tblSheetLanguage[[#This Row],[Zeile]],tblSheetLanguage[[#This Row],[Spalte]]))),ADDRESS(tblSheetLanguage[[#This Row],[Zeile]],tblSheetLanguage[[#This Row],[Spalte]]))</f>
        <v>$B$19</v>
      </c>
      <c r="C281">
        <v>19</v>
      </c>
      <c r="D281">
        <v>2</v>
      </c>
      <c r="E281" t="s">
        <v>42191</v>
      </c>
      <c r="F281" t="s">
        <v>42353</v>
      </c>
      <c r="G281" t="s">
        <v>42354</v>
      </c>
      <c r="H281" t="s">
        <v>42355</v>
      </c>
      <c r="I281" t="s">
        <v>42356</v>
      </c>
      <c r="J281" t="s">
        <v>42357</v>
      </c>
      <c r="K281" t="s">
        <v>42358</v>
      </c>
      <c r="L281" t="s">
        <v>42359</v>
      </c>
      <c r="M281" t="s">
        <v>43701</v>
      </c>
      <c r="N281" t="s">
        <v>43702</v>
      </c>
      <c r="O281" t="s">
        <v>43703</v>
      </c>
      <c r="P281" t="s">
        <v>43704</v>
      </c>
      <c r="Q281" t="s">
        <v>43705</v>
      </c>
      <c r="R281" t="s">
        <v>43706</v>
      </c>
      <c r="S281" t="str">
        <f>IF(tblSheetLanguage[[#This Row],[EN]]="",IF(tblSheetLanguage[[#This Row],[EN]]="",tblSheetLanguage[[#This Row],[DE]],tblSheetLanguage[[#This Row],[EN]]),tblSheetLanguage[[#This Row],[EN]])</f>
        <v>Postal Code:</v>
      </c>
      <c r="V281" s="285" t="str">
        <f t="shared" si="8"/>
        <v>$B$19</v>
      </c>
      <c r="W281" s="285">
        <f>tblSheetLanguage[[#This Row],[Zeile]]</f>
        <v>19</v>
      </c>
      <c r="X281" s="285">
        <f>tblSheetLanguage[[#This Row],[Spalte]]</f>
        <v>2</v>
      </c>
    </row>
    <row r="282" spans="1:24" s="285" customFormat="1" x14ac:dyDescent="0.3">
      <c r="A282" s="276"/>
      <c r="B282" s="230" t="str" cm="1">
        <f t="array" aca="1" ref="B282" ca="1">HYPERLINK("#"&amp;CELL("Address",INDIRECT("Formular!"&amp;ADDRESS(tblSheetLanguage[[#This Row],[Zeile]],tblSheetLanguage[[#This Row],[Spalte]]))),ADDRESS(tblSheetLanguage[[#This Row],[Zeile]],tblSheetLanguage[[#This Row],[Spalte]]))</f>
        <v>$B$430</v>
      </c>
      <c r="C282" s="285">
        <v>430</v>
      </c>
      <c r="D282" s="285">
        <v>2</v>
      </c>
      <c r="E282" s="285" t="s">
        <v>42286</v>
      </c>
      <c r="F282" s="285" t="s">
        <v>43175</v>
      </c>
      <c r="H282" s="285" t="s">
        <v>43176</v>
      </c>
      <c r="I282" s="285" t="s">
        <v>43177</v>
      </c>
      <c r="J282" s="285" t="s">
        <v>43178</v>
      </c>
      <c r="L282" s="285" t="s">
        <v>43179</v>
      </c>
      <c r="M282" s="285" t="s">
        <v>44463</v>
      </c>
      <c r="N282" s="285" t="s">
        <v>44464</v>
      </c>
      <c r="O282" s="285" t="s">
        <v>44465</v>
      </c>
      <c r="P282" s="285" t="s">
        <v>44466</v>
      </c>
      <c r="Q282" s="285" t="s">
        <v>44467</v>
      </c>
      <c r="R282" s="285" t="s">
        <v>44468</v>
      </c>
      <c r="S282" s="285" t="str">
        <f>IF(tblSheetLanguage[[#This Row],[EN]]="",IF(tblSheetLanguage[[#This Row],[EN]]="",tblSheetLanguage[[#This Row],[DE]],tblSheetLanguage[[#This Row],[EN]]),tblSheetLanguage[[#This Row],[EN]])</f>
        <v>Predecessor - partner - No.:</v>
      </c>
      <c r="V282" s="285" t="str">
        <f t="shared" si="8"/>
        <v>$B$430</v>
      </c>
      <c r="W282" s="285">
        <f>tblSheetLanguage[[#This Row],[Zeile]]</f>
        <v>430</v>
      </c>
      <c r="X282" s="285">
        <f>tblSheetLanguage[[#This Row],[Spalte]]</f>
        <v>2</v>
      </c>
    </row>
    <row r="283" spans="1:24" s="285" customFormat="1" x14ac:dyDescent="0.3">
      <c r="A283" s="276"/>
      <c r="B283" s="230" t="str" cm="1">
        <f t="array" aca="1" ref="B283" ca="1">HYPERLINK("#"&amp;CELL("Address",INDIRECT("Formular!"&amp;ADDRESS(tblSheetLanguage[[#This Row],[Zeile]],tblSheetLanguage[[#This Row],[Spalte]]))),ADDRESS(tblSheetLanguage[[#This Row],[Zeile]],tblSheetLanguage[[#This Row],[Spalte]]))</f>
        <v>$B$428</v>
      </c>
      <c r="C283" s="285">
        <v>428</v>
      </c>
      <c r="D283" s="285">
        <v>2</v>
      </c>
      <c r="E283" s="285" t="s">
        <v>42285</v>
      </c>
      <c r="F283" s="285" t="s">
        <v>43170</v>
      </c>
      <c r="H283" s="285" t="s">
        <v>43171</v>
      </c>
      <c r="I283" s="285" t="s">
        <v>43172</v>
      </c>
      <c r="J283" s="285" t="s">
        <v>43173</v>
      </c>
      <c r="L283" s="285" t="s">
        <v>43174</v>
      </c>
      <c r="M283" s="285" t="s">
        <v>44457</v>
      </c>
      <c r="N283" s="285" t="s">
        <v>44458</v>
      </c>
      <c r="O283" s="285" t="s">
        <v>44459</v>
      </c>
      <c r="P283" s="285" t="s">
        <v>44460</v>
      </c>
      <c r="Q283" s="285" t="s">
        <v>44461</v>
      </c>
      <c r="R283" s="285" t="s">
        <v>44462</v>
      </c>
      <c r="S283" s="285" t="str">
        <f>IF(tblSheetLanguage[[#This Row],[EN]]="",IF(tblSheetLanguage[[#This Row],[EN]]="",tblSheetLanguage[[#This Row],[DE]],tblSheetLanguage[[#This Row],[EN]]),tblSheetLanguage[[#This Row],[EN]])</f>
        <v>Predecessor / Succesor (formular)</v>
      </c>
      <c r="V283" s="285" t="str">
        <f t="shared" si="8"/>
        <v>$B$428</v>
      </c>
      <c r="W283" s="285">
        <f>tblSheetLanguage[[#This Row],[Zeile]]</f>
        <v>428</v>
      </c>
      <c r="X283" s="285">
        <f>tblSheetLanguage[[#This Row],[Spalte]]</f>
        <v>2</v>
      </c>
    </row>
    <row r="284" spans="1:24" s="285" customFormat="1" x14ac:dyDescent="0.3">
      <c r="A284" s="276"/>
      <c r="B284" s="230" t="str" cm="1">
        <f t="array" aca="1" ref="B284" ca="1">HYPERLINK("#"&amp;CELL("Address",INDIRECT("Formular!"&amp;ADDRESS(tblSheetLanguage[[#This Row],[Zeile]],tblSheetLanguage[[#This Row],[Spalte]]))),ADDRESS(tblSheetLanguage[[#This Row],[Zeile]],tblSheetLanguage[[#This Row],[Spalte]]))</f>
        <v>$B$356</v>
      </c>
      <c r="C284" s="285">
        <v>356</v>
      </c>
      <c r="D284" s="285">
        <v>2</v>
      </c>
      <c r="E284" s="285" t="s">
        <v>42253</v>
      </c>
      <c r="F284" s="285" t="s">
        <v>42901</v>
      </c>
      <c r="G284" s="285" t="s">
        <v>42902</v>
      </c>
      <c r="H284" s="285" t="s">
        <v>42824</v>
      </c>
      <c r="I284" s="285" t="s">
        <v>42903</v>
      </c>
      <c r="J284" s="285" t="s">
        <v>42904</v>
      </c>
      <c r="K284" s="285" t="s">
        <v>42905</v>
      </c>
      <c r="L284" s="285" t="s">
        <v>42906</v>
      </c>
      <c r="M284" s="285" t="s">
        <v>44186</v>
      </c>
      <c r="N284" s="285" t="s">
        <v>44187</v>
      </c>
      <c r="O284" s="285" t="s">
        <v>44188</v>
      </c>
      <c r="P284" s="285" t="s">
        <v>44189</v>
      </c>
      <c r="Q284" s="285" t="s">
        <v>44190</v>
      </c>
      <c r="R284" s="285" t="s">
        <v>44191</v>
      </c>
      <c r="S284" s="285" t="str">
        <f>IF(tblSheetLanguage[[#This Row],[EN]]="",IF(tblSheetLanguage[[#This Row],[EN]]="",tblSheetLanguage[[#This Row],[DE]],tblSheetLanguage[[#This Row],[EN]]),tblSheetLanguage[[#This Row],[EN]])</f>
        <v>Price control</v>
      </c>
      <c r="V284" s="285" t="str">
        <f t="shared" si="8"/>
        <v>$B$356</v>
      </c>
      <c r="W284" s="285">
        <f>tblSheetLanguage[[#This Row],[Zeile]]</f>
        <v>356</v>
      </c>
      <c r="X284" s="285">
        <f>tblSheetLanguage[[#This Row],[Spalte]]</f>
        <v>2</v>
      </c>
    </row>
    <row r="285" spans="1:24" s="285" customFormat="1" x14ac:dyDescent="0.3">
      <c r="A285" s="31"/>
      <c r="B285" s="230" t="str" cm="1">
        <f t="array" aca="1" ref="B285" ca="1">HYPERLINK("#"&amp;CELL("Address",INDIRECT("Formular!"&amp;ADDRESS(tblSheetLanguage[[#This Row],[Zeile]],tblSheetLanguage[[#This Row],[Spalte]]))),ADDRESS(tblSheetLanguage[[#This Row],[Zeile]],tblSheetLanguage[[#This Row],[Spalte]]))</f>
        <v>$B$113</v>
      </c>
      <c r="C285">
        <v>113</v>
      </c>
      <c r="D285">
        <v>2</v>
      </c>
      <c r="E285" t="s">
        <v>45815</v>
      </c>
      <c r="F285" t="s">
        <v>45881</v>
      </c>
      <c r="G285"/>
      <c r="H285"/>
      <c r="I285"/>
      <c r="J285"/>
      <c r="K285"/>
      <c r="L285"/>
      <c r="M285" t="s">
        <v>45884</v>
      </c>
      <c r="N285"/>
      <c r="O285"/>
      <c r="P285"/>
      <c r="Q285"/>
      <c r="R285"/>
      <c r="S285" t="str">
        <f>IF(tblSheetLanguage[[#This Row],[EN]]="",IF(tblSheetLanguage[[#This Row],[EN]]="",tblSheetLanguage[[#This Row],[DE]],tblSheetLanguage[[#This Row],[EN]]),tblSheetLanguage[[#This Row],[EN]])</f>
        <v>Purchase on credit</v>
      </c>
      <c r="V285" s="285" t="str">
        <f t="shared" si="8"/>
        <v>$B$113</v>
      </c>
      <c r="W285" s="285">
        <f>tblSheetLanguage[[#This Row],[Zeile]]</f>
        <v>113</v>
      </c>
      <c r="X285" s="285">
        <f>tblSheetLanguage[[#This Row],[Spalte]]</f>
        <v>2</v>
      </c>
    </row>
    <row r="286" spans="1:24" s="285" customFormat="1" x14ac:dyDescent="0.3">
      <c r="A286" s="276"/>
      <c r="B286" s="230" t="str" cm="1">
        <f t="array" aca="1" ref="B286" ca="1">HYPERLINK("#"&amp;CELL("Address",INDIRECT("Formular!"&amp;ADDRESS(tblSheetLanguage[[#This Row],[Zeile]],tblSheetLanguage[[#This Row],[Spalte]]))),ADDRESS(tblSheetLanguage[[#This Row],[Zeile]],tblSheetLanguage[[#This Row],[Spalte]]))</f>
        <v>$L$400</v>
      </c>
      <c r="C286" s="285">
        <v>400</v>
      </c>
      <c r="D286" s="285">
        <v>12</v>
      </c>
      <c r="E286" s="285" t="s">
        <v>42267</v>
      </c>
      <c r="F286" s="285" t="s">
        <v>43023</v>
      </c>
      <c r="G286" s="285" t="s">
        <v>43024</v>
      </c>
      <c r="H286" s="285" t="s">
        <v>43025</v>
      </c>
      <c r="I286" s="285" t="s">
        <v>43026</v>
      </c>
      <c r="J286" s="285" t="s">
        <v>43027</v>
      </c>
      <c r="K286" s="285" t="s">
        <v>43028</v>
      </c>
      <c r="L286" s="285" t="s">
        <v>43029</v>
      </c>
      <c r="M286" s="285" t="s">
        <v>44317</v>
      </c>
      <c r="N286" s="285" t="s">
        <v>44318</v>
      </c>
      <c r="O286" s="285" t="s">
        <v>44319</v>
      </c>
      <c r="P286" s="285" t="s">
        <v>44320</v>
      </c>
      <c r="Q286" s="285" t="s">
        <v>44321</v>
      </c>
      <c r="R286" s="285" t="s">
        <v>44322</v>
      </c>
      <c r="S286" s="285" t="str">
        <f>IF(tblSheetLanguage[[#This Row],[EN]]="",IF(tblSheetLanguage[[#This Row],[EN]]="",tblSheetLanguage[[#This Row],[DE]],tblSheetLanguage[[#This Row],[EN]]),tblSheetLanguage[[#This Row],[EN]])</f>
        <v>Purchase Organisation</v>
      </c>
      <c r="V286" s="285" t="str">
        <f t="shared" si="8"/>
        <v>$L$400</v>
      </c>
      <c r="W286" s="285">
        <f>tblSheetLanguage[[#This Row],[Zeile]]</f>
        <v>400</v>
      </c>
      <c r="X286" s="285">
        <f>tblSheetLanguage[[#This Row],[Spalte]]</f>
        <v>12</v>
      </c>
    </row>
    <row r="287" spans="1:24" s="285" customFormat="1" x14ac:dyDescent="0.3">
      <c r="A287" s="276"/>
      <c r="B287" s="230" t="str" cm="1">
        <f t="array" aca="1" ref="B287" ca="1">HYPERLINK("#"&amp;CELL("Address",INDIRECT("Formular!"&amp;ADDRESS(tblSheetLanguage[[#This Row],[Zeile]],tblSheetLanguage[[#This Row],[Spalte]]))),ADDRESS(tblSheetLanguage[[#This Row],[Zeile]],tblSheetLanguage[[#This Row],[Spalte]]))</f>
        <v>$B$400</v>
      </c>
      <c r="C287" s="285">
        <v>400</v>
      </c>
      <c r="D287" s="285">
        <v>2</v>
      </c>
      <c r="E287" s="285" t="s">
        <v>42266</v>
      </c>
      <c r="F287" s="285" t="s">
        <v>43017</v>
      </c>
      <c r="G287" s="285" t="s">
        <v>43018</v>
      </c>
      <c r="H287" s="285" t="s">
        <v>43019</v>
      </c>
      <c r="I287" s="285" t="s">
        <v>43020</v>
      </c>
      <c r="J287" s="285" t="s">
        <v>42856</v>
      </c>
      <c r="K287" s="285" t="s">
        <v>43021</v>
      </c>
      <c r="L287" s="285" t="s">
        <v>43022</v>
      </c>
      <c r="M287" s="285" t="s">
        <v>44312</v>
      </c>
      <c r="N287" s="285" t="s">
        <v>44313</v>
      </c>
      <c r="O287" s="285" t="s">
        <v>44314</v>
      </c>
      <c r="P287" s="285" t="s">
        <v>44315</v>
      </c>
      <c r="Q287" s="285" t="s">
        <v>44312</v>
      </c>
      <c r="R287" s="285" t="s">
        <v>44316</v>
      </c>
      <c r="S287" s="285" t="str">
        <f>IF(tblSheetLanguage[[#This Row],[EN]]="",IF(tblSheetLanguage[[#This Row],[EN]]="",tblSheetLanguage[[#This Row],[DE]],tblSheetLanguage[[#This Row],[EN]]),tblSheetLanguage[[#This Row],[EN]])</f>
        <v>Purchasing group</v>
      </c>
      <c r="V287" s="285" t="str">
        <f t="shared" si="8"/>
        <v>$B$400</v>
      </c>
      <c r="W287" s="285">
        <f>tblSheetLanguage[[#This Row],[Zeile]]</f>
        <v>400</v>
      </c>
      <c r="X287" s="285">
        <f>tblSheetLanguage[[#This Row],[Spalte]]</f>
        <v>2</v>
      </c>
    </row>
    <row r="288" spans="1:24" s="285" customFormat="1" x14ac:dyDescent="0.3">
      <c r="A288" s="276"/>
      <c r="B288" s="230" t="str" cm="1">
        <f t="array" aca="1" ref="B288" ca="1">HYPERLINK("#"&amp;CELL("Address",INDIRECT("Formular!"&amp;ADDRESS(tblSheetLanguage[[#This Row],[Zeile]],tblSheetLanguage[[#This Row],[Spalte]]))),ADDRESS(tblSheetLanguage[[#This Row],[Zeile]],tblSheetLanguage[[#This Row],[Spalte]]))</f>
        <v>$B$157</v>
      </c>
      <c r="C288" s="285">
        <v>157</v>
      </c>
      <c r="D288" s="285">
        <v>2</v>
      </c>
      <c r="E288" s="285" t="s">
        <v>41575</v>
      </c>
      <c r="F288" s="285" t="s">
        <v>42516</v>
      </c>
      <c r="G288" s="285" t="s">
        <v>42517</v>
      </c>
      <c r="H288" s="285" t="s">
        <v>42518</v>
      </c>
      <c r="I288" s="285" t="s">
        <v>42519</v>
      </c>
      <c r="J288" s="285" t="s">
        <v>42520</v>
      </c>
      <c r="K288" s="285" t="s">
        <v>42521</v>
      </c>
      <c r="L288" s="285" t="s">
        <v>42522</v>
      </c>
      <c r="M288" s="285" t="s">
        <v>43844</v>
      </c>
      <c r="N288" s="285" t="s">
        <v>43845</v>
      </c>
      <c r="O288" s="285" t="s">
        <v>43846</v>
      </c>
      <c r="P288" s="285" t="s">
        <v>43847</v>
      </c>
      <c r="Q288" s="285" t="s">
        <v>43848</v>
      </c>
      <c r="R288" s="285" t="s">
        <v>43849</v>
      </c>
      <c r="S288" s="285" t="str">
        <f>IF(tblSheetLanguage[[#This Row],[EN]]="",IF(tblSheetLanguage[[#This Row],[EN]]="",tblSheetLanguage[[#This Row],[DE]],tblSheetLanguage[[#This Row],[EN]]),tblSheetLanguage[[#This Row],[EN]])</f>
        <v>QS-Complaint</v>
      </c>
      <c r="V288" s="285" t="str">
        <f t="shared" si="8"/>
        <v>$B$157</v>
      </c>
      <c r="W288" s="285">
        <f>tblSheetLanguage[[#This Row],[Zeile]]</f>
        <v>157</v>
      </c>
      <c r="X288" s="285">
        <f>tblSheetLanguage[[#This Row],[Spalte]]</f>
        <v>2</v>
      </c>
    </row>
    <row r="289" spans="1:24" s="285" customFormat="1" x14ac:dyDescent="0.3">
      <c r="A289" s="276"/>
      <c r="B289" s="230" t="str" cm="1">
        <f t="array" aca="1" ref="B289" ca="1">HYPERLINK("#"&amp;CELL("Address",INDIRECT("Formular!"&amp;ADDRESS(tblSheetLanguage[[#This Row],[Zeile]],tblSheetLanguage[[#This Row],[Spalte]]))),ADDRESS(tblSheetLanguage[[#This Row],[Zeile]],tblSheetLanguage[[#This Row],[Spalte]]))</f>
        <v>$L$410</v>
      </c>
      <c r="C289" s="285">
        <v>410</v>
      </c>
      <c r="D289" s="285">
        <v>12</v>
      </c>
      <c r="E289" s="285" t="s">
        <v>42077</v>
      </c>
      <c r="F289" s="285" t="s">
        <v>43076</v>
      </c>
      <c r="G289" s="285" t="s">
        <v>43077</v>
      </c>
      <c r="H289" s="285" t="s">
        <v>43078</v>
      </c>
      <c r="I289" s="285" t="s">
        <v>43079</v>
      </c>
      <c r="J289" s="285" t="s">
        <v>43080</v>
      </c>
      <c r="K289" s="285" t="s">
        <v>43081</v>
      </c>
      <c r="L289" s="285" t="s">
        <v>43082</v>
      </c>
      <c r="M289" s="285" t="s">
        <v>44369</v>
      </c>
      <c r="N289" s="285" t="s">
        <v>44370</v>
      </c>
      <c r="O289" s="285" t="s">
        <v>44371</v>
      </c>
      <c r="P289" s="285" t="s">
        <v>44372</v>
      </c>
      <c r="Q289" s="285" t="s">
        <v>44373</v>
      </c>
      <c r="R289" s="285" t="s">
        <v>44374</v>
      </c>
      <c r="S289" s="285" t="str">
        <f>IF(tblSheetLanguage[[#This Row],[EN]]="",IF(tblSheetLanguage[[#This Row],[EN]]="",tblSheetLanguage[[#This Row],[DE]],tblSheetLanguage[[#This Row],[EN]]),tblSheetLanguage[[#This Row],[EN]])</f>
        <v>Reason for creation</v>
      </c>
      <c r="V289" s="285" t="str">
        <f t="shared" si="8"/>
        <v>$L$410</v>
      </c>
      <c r="W289" s="285">
        <f>tblSheetLanguage[[#This Row],[Zeile]]</f>
        <v>410</v>
      </c>
      <c r="X289" s="285">
        <f>tblSheetLanguage[[#This Row],[Spalte]]</f>
        <v>12</v>
      </c>
    </row>
    <row r="290" spans="1:24" s="285" customFormat="1" x14ac:dyDescent="0.3">
      <c r="A290" s="276"/>
      <c r="B290" s="230" t="str" cm="1">
        <f t="array" aca="1" ref="B290" ca="1">HYPERLINK("#"&amp;CELL("Address",INDIRECT("Formular!"&amp;ADDRESS(tblSheetLanguage[[#This Row],[Zeile]],tblSheetLanguage[[#This Row],[Spalte]]))),ADDRESS(tblSheetLanguage[[#This Row],[Zeile]],tblSheetLanguage[[#This Row],[Spalte]]))</f>
        <v>$J$236</v>
      </c>
      <c r="C290" s="285">
        <v>236</v>
      </c>
      <c r="D290" s="285">
        <v>10</v>
      </c>
      <c r="E290" s="285" t="s">
        <v>42226</v>
      </c>
      <c r="F290" s="285" t="s">
        <v>42702</v>
      </c>
      <c r="G290" s="285" t="s">
        <v>42703</v>
      </c>
      <c r="H290" s="285" t="s">
        <v>42704</v>
      </c>
      <c r="I290" s="285" t="s">
        <v>42705</v>
      </c>
      <c r="J290" s="285" t="s">
        <v>42706</v>
      </c>
      <c r="K290" s="285" t="s">
        <v>42707</v>
      </c>
      <c r="L290" s="285" t="s">
        <v>42708</v>
      </c>
      <c r="M290" s="285" t="s">
        <v>44004</v>
      </c>
      <c r="N290" s="285" t="s">
        <v>44005</v>
      </c>
      <c r="O290" s="285" t="s">
        <v>44006</v>
      </c>
      <c r="P290" s="285" t="s">
        <v>44007</v>
      </c>
      <c r="Q290" s="285" t="s">
        <v>44008</v>
      </c>
      <c r="R290" s="285" t="s">
        <v>44009</v>
      </c>
      <c r="S290" s="285" t="str">
        <f>IF(tblSheetLanguage[[#This Row],[EN]]="",IF(tblSheetLanguage[[#This Row],[EN]]="",tblSheetLanguage[[#This Row],[DE]],tblSheetLanguage[[#This Row],[EN]]),tblSheetLanguage[[#This Row],[EN]])</f>
        <v>Registered address:</v>
      </c>
      <c r="V290" s="285" t="str">
        <f t="shared" si="8"/>
        <v>$J$236</v>
      </c>
      <c r="W290" s="285">
        <f>tblSheetLanguage[[#This Row],[Zeile]]</f>
        <v>236</v>
      </c>
      <c r="X290" s="285">
        <f>tblSheetLanguage[[#This Row],[Spalte]]</f>
        <v>10</v>
      </c>
    </row>
    <row r="291" spans="1:24" s="285" customFormat="1" x14ac:dyDescent="0.3">
      <c r="A291" s="276"/>
      <c r="B291" s="230" t="str" cm="1">
        <f t="array" aca="1" ref="B291" ca="1">HYPERLINK("#"&amp;CELL("Address",INDIRECT("Formular!"&amp;ADDRESS(tblSheetLanguage[[#This Row],[Zeile]],tblSheetLanguage[[#This Row],[Spalte]]))),ADDRESS(tblSheetLanguage[[#This Row],[Zeile]],tblSheetLanguage[[#This Row],[Spalte]]))</f>
        <v>$J$254</v>
      </c>
      <c r="C291" s="285">
        <v>254</v>
      </c>
      <c r="D291" s="285">
        <v>10</v>
      </c>
      <c r="E291" s="285" t="s">
        <v>42226</v>
      </c>
      <c r="F291" s="285" t="s">
        <v>42702</v>
      </c>
      <c r="G291" s="285" t="s">
        <v>42703</v>
      </c>
      <c r="H291" s="285" t="s">
        <v>42704</v>
      </c>
      <c r="I291" s="285" t="s">
        <v>42757</v>
      </c>
      <c r="J291" s="285" t="s">
        <v>42706</v>
      </c>
      <c r="K291" s="285" t="s">
        <v>42707</v>
      </c>
      <c r="L291" s="285" t="s">
        <v>42708</v>
      </c>
      <c r="M291" s="285" t="s">
        <v>44004</v>
      </c>
      <c r="N291" s="285" t="s">
        <v>44005</v>
      </c>
      <c r="O291" s="285" t="s">
        <v>44006</v>
      </c>
      <c r="P291" s="285" t="s">
        <v>44007</v>
      </c>
      <c r="Q291" s="285" t="s">
        <v>44008</v>
      </c>
      <c r="R291" s="285" t="s">
        <v>44009</v>
      </c>
      <c r="S291" s="285" t="str">
        <f>IF(tblSheetLanguage[[#This Row],[EN]]="",IF(tblSheetLanguage[[#This Row],[EN]]="",tblSheetLanguage[[#This Row],[DE]],tblSheetLanguage[[#This Row],[EN]]),tblSheetLanguage[[#This Row],[EN]])</f>
        <v>Registered address:</v>
      </c>
      <c r="V291" s="285" t="str">
        <f t="shared" si="8"/>
        <v>$J$254</v>
      </c>
      <c r="W291" s="285">
        <f>tblSheetLanguage[[#This Row],[Zeile]]</f>
        <v>254</v>
      </c>
      <c r="X291" s="285">
        <f>tblSheetLanguage[[#This Row],[Spalte]]</f>
        <v>10</v>
      </c>
    </row>
    <row r="292" spans="1:24" s="285" customFormat="1" x14ac:dyDescent="0.3">
      <c r="A292" s="276"/>
      <c r="B292" s="230" t="str" cm="1">
        <f t="array" aca="1" ref="B292" ca="1">HYPERLINK("#"&amp;CELL("Address",INDIRECT("Formular!"&amp;ADDRESS(tblSheetLanguage[[#This Row],[Zeile]],tblSheetLanguage[[#This Row],[Spalte]]))),ADDRESS(tblSheetLanguage[[#This Row],[Zeile]],tblSheetLanguage[[#This Row],[Spalte]]))</f>
        <v>$J$272</v>
      </c>
      <c r="C292" s="285">
        <v>272</v>
      </c>
      <c r="D292" s="285">
        <v>10</v>
      </c>
      <c r="E292" s="285" t="s">
        <v>42226</v>
      </c>
      <c r="F292" s="285" t="s">
        <v>42702</v>
      </c>
      <c r="G292" s="285" t="s">
        <v>42703</v>
      </c>
      <c r="H292" s="285" t="s">
        <v>42704</v>
      </c>
      <c r="I292" s="285" t="s">
        <v>42757</v>
      </c>
      <c r="J292" s="285" t="s">
        <v>42706</v>
      </c>
      <c r="K292" s="285" t="s">
        <v>42707</v>
      </c>
      <c r="L292" s="285" t="s">
        <v>42708</v>
      </c>
      <c r="M292" s="285" t="s">
        <v>44004</v>
      </c>
      <c r="N292" s="285" t="s">
        <v>44005</v>
      </c>
      <c r="O292" s="285" t="s">
        <v>44006</v>
      </c>
      <c r="P292" s="285" t="s">
        <v>44007</v>
      </c>
      <c r="Q292" s="285" t="s">
        <v>44008</v>
      </c>
      <c r="R292" s="285" t="s">
        <v>44009</v>
      </c>
      <c r="S292" s="285" t="str">
        <f>IF(tblSheetLanguage[[#This Row],[EN]]="",IF(tblSheetLanguage[[#This Row],[EN]]="",tblSheetLanguage[[#This Row],[DE]],tblSheetLanguage[[#This Row],[EN]]),tblSheetLanguage[[#This Row],[EN]])</f>
        <v>Registered address:</v>
      </c>
      <c r="V292" s="285" t="str">
        <f t="shared" si="8"/>
        <v>$J$272</v>
      </c>
      <c r="W292" s="285">
        <f>tblSheetLanguage[[#This Row],[Zeile]]</f>
        <v>272</v>
      </c>
      <c r="X292" s="285">
        <f>tblSheetLanguage[[#This Row],[Spalte]]</f>
        <v>10</v>
      </c>
    </row>
    <row r="293" spans="1:24" s="285" customFormat="1" x14ac:dyDescent="0.3">
      <c r="A293" s="276"/>
      <c r="B293" s="230" t="str" cm="1">
        <f t="array" aca="1" ref="B293" ca="1">HYPERLINK("#"&amp;CELL("Address",INDIRECT("Formular!"&amp;ADDRESS(tblSheetLanguage[[#This Row],[Zeile]],tblSheetLanguage[[#This Row],[Spalte]]))),ADDRESS(tblSheetLanguage[[#This Row],[Zeile]],tblSheetLanguage[[#This Row],[Spalte]]))</f>
        <v>$J$290</v>
      </c>
      <c r="C293" s="285">
        <v>290</v>
      </c>
      <c r="D293" s="285">
        <v>10</v>
      </c>
      <c r="E293" s="285" t="s">
        <v>42226</v>
      </c>
      <c r="F293" s="285" t="s">
        <v>42702</v>
      </c>
      <c r="G293" s="285" t="s">
        <v>42703</v>
      </c>
      <c r="H293" s="285" t="s">
        <v>42704</v>
      </c>
      <c r="I293" s="285" t="s">
        <v>42757</v>
      </c>
      <c r="J293" s="285" t="s">
        <v>42706</v>
      </c>
      <c r="K293" s="285" t="s">
        <v>42707</v>
      </c>
      <c r="L293" s="285" t="s">
        <v>42708</v>
      </c>
      <c r="M293" s="285" t="s">
        <v>44004</v>
      </c>
      <c r="N293" s="285" t="s">
        <v>44005</v>
      </c>
      <c r="O293" s="285" t="s">
        <v>44006</v>
      </c>
      <c r="P293" s="285" t="s">
        <v>44007</v>
      </c>
      <c r="Q293" s="285" t="s">
        <v>44008</v>
      </c>
      <c r="R293" s="285" t="s">
        <v>44009</v>
      </c>
      <c r="S293" s="285" t="str">
        <f>IF(tblSheetLanguage[[#This Row],[EN]]="",IF(tblSheetLanguage[[#This Row],[EN]]="",tblSheetLanguage[[#This Row],[DE]],tblSheetLanguage[[#This Row],[EN]]),tblSheetLanguage[[#This Row],[EN]])</f>
        <v>Registered address:</v>
      </c>
      <c r="V293" s="285" t="str">
        <f t="shared" si="8"/>
        <v>$J$290</v>
      </c>
      <c r="W293" s="285">
        <f>tblSheetLanguage[[#This Row],[Zeile]]</f>
        <v>290</v>
      </c>
      <c r="X293" s="285">
        <f>tblSheetLanguage[[#This Row],[Spalte]]</f>
        <v>10</v>
      </c>
    </row>
    <row r="294" spans="1:24" s="285" customFormat="1" x14ac:dyDescent="0.3">
      <c r="A294" s="276"/>
      <c r="B294" s="230" t="str" cm="1">
        <f t="array" aca="1" ref="B294" ca="1">HYPERLINK("#"&amp;CELL("Address",INDIRECT("Formular!"&amp;ADDRESS(tblSheetLanguage[[#This Row],[Zeile]],tblSheetLanguage[[#This Row],[Spalte]]))),ADDRESS(tblSheetLanguage[[#This Row],[Zeile]],tblSheetLanguage[[#This Row],[Spalte]]))</f>
        <v>$J$308</v>
      </c>
      <c r="C294" s="285">
        <v>308</v>
      </c>
      <c r="D294" s="285">
        <v>10</v>
      </c>
      <c r="E294" s="285" t="s">
        <v>42226</v>
      </c>
      <c r="F294" s="285" t="s">
        <v>42702</v>
      </c>
      <c r="G294" s="285" t="s">
        <v>42703</v>
      </c>
      <c r="H294" s="285" t="s">
        <v>42704</v>
      </c>
      <c r="I294" s="285" t="s">
        <v>42757</v>
      </c>
      <c r="J294" s="285" t="s">
        <v>42706</v>
      </c>
      <c r="K294" s="285" t="s">
        <v>42707</v>
      </c>
      <c r="L294" s="285" t="s">
        <v>42708</v>
      </c>
      <c r="M294" s="285" t="s">
        <v>44004</v>
      </c>
      <c r="N294" s="285" t="s">
        <v>44005</v>
      </c>
      <c r="O294" s="285" t="s">
        <v>44006</v>
      </c>
      <c r="P294" s="285" t="s">
        <v>44007</v>
      </c>
      <c r="Q294" s="285" t="s">
        <v>44008</v>
      </c>
      <c r="R294" s="285" t="s">
        <v>44009</v>
      </c>
      <c r="S294" s="285" t="str">
        <f>IF(tblSheetLanguage[[#This Row],[EN]]="",IF(tblSheetLanguage[[#This Row],[EN]]="",tblSheetLanguage[[#This Row],[DE]],tblSheetLanguage[[#This Row],[EN]]),tblSheetLanguage[[#This Row],[EN]])</f>
        <v>Registered address:</v>
      </c>
      <c r="V294" s="285" t="str">
        <f t="shared" si="8"/>
        <v>$J$308</v>
      </c>
      <c r="W294" s="285">
        <f>tblSheetLanguage[[#This Row],[Zeile]]</f>
        <v>308</v>
      </c>
      <c r="X294" s="285">
        <f>tblSheetLanguage[[#This Row],[Spalte]]</f>
        <v>10</v>
      </c>
    </row>
    <row r="295" spans="1:24" s="285" customFormat="1" x14ac:dyDescent="0.3">
      <c r="A295" s="276"/>
      <c r="B295" s="230" t="str" cm="1">
        <f t="array" aca="1" ref="B295" ca="1">HYPERLINK("#"&amp;CELL("Address",INDIRECT("Formular!"&amp;ADDRESS(tblSheetLanguage[[#This Row],[Zeile]],tblSheetLanguage[[#This Row],[Spalte]]))),ADDRESS(tblSheetLanguage[[#This Row],[Zeile]],tblSheetLanguage[[#This Row],[Spalte]]))</f>
        <v>$B$194</v>
      </c>
      <c r="C295" s="285">
        <v>194</v>
      </c>
      <c r="D295" s="285">
        <v>2</v>
      </c>
      <c r="E295" s="285" t="s">
        <v>42217</v>
      </c>
      <c r="F295" s="285" t="s">
        <v>42582</v>
      </c>
      <c r="G295" s="285" t="s">
        <v>42583</v>
      </c>
      <c r="H295" s="285" t="s">
        <v>42584</v>
      </c>
      <c r="I295" s="285" t="s">
        <v>42585</v>
      </c>
      <c r="J295" s="285" t="s">
        <v>42586</v>
      </c>
      <c r="L295" s="285" t="s">
        <v>42587</v>
      </c>
      <c r="M295" s="285" t="s">
        <v>43903</v>
      </c>
      <c r="N295" s="285" t="s">
        <v>43904</v>
      </c>
      <c r="O295" s="285" t="s">
        <v>43905</v>
      </c>
      <c r="P295" s="285" t="s">
        <v>43906</v>
      </c>
      <c r="Q295" s="285" t="s">
        <v>43907</v>
      </c>
      <c r="R295" s="285" t="s">
        <v>43908</v>
      </c>
      <c r="S295" s="285" t="str">
        <f>IF(tblSheetLanguage[[#This Row],[EN]]="",IF(tblSheetLanguage[[#This Row],[EN]]="",tblSheetLanguage[[#This Row],[DE]],tblSheetLanguage[[#This Row],[EN]]),tblSheetLanguage[[#This Row],[EN]])</f>
        <v>Register-No.: Packaging (LUCID)</v>
      </c>
      <c r="V295" s="285" t="str">
        <f t="shared" si="8"/>
        <v>$B$194</v>
      </c>
      <c r="W295" s="285">
        <f>tblSheetLanguage[[#This Row],[Zeile]]</f>
        <v>194</v>
      </c>
      <c r="X295" s="285">
        <f>tblSheetLanguage[[#This Row],[Spalte]]</f>
        <v>2</v>
      </c>
    </row>
    <row r="296" spans="1:24" s="285" customFormat="1" x14ac:dyDescent="0.3">
      <c r="A296" s="276"/>
      <c r="B296" s="230" t="str" cm="1">
        <f t="array" aca="1" ref="B296" ca="1">HYPERLINK("#"&amp;CELL("Address",INDIRECT("Formular!"&amp;ADDRESS(tblSheetLanguage[[#This Row],[Zeile]],tblSheetLanguage[[#This Row],[Spalte]]))),ADDRESS(tblSheetLanguage[[#This Row],[Zeile]],tblSheetLanguage[[#This Row],[Spalte]]))</f>
        <v>$B$214</v>
      </c>
      <c r="C296" s="285">
        <v>214</v>
      </c>
      <c r="D296" s="285">
        <v>2</v>
      </c>
      <c r="E296" s="285" t="s">
        <v>41694</v>
      </c>
      <c r="F296" s="285" t="s">
        <v>42629</v>
      </c>
      <c r="G296" s="285" t="s">
        <v>42630</v>
      </c>
      <c r="L296" s="285" t="s">
        <v>42631</v>
      </c>
      <c r="M296" s="285" t="s">
        <v>43927</v>
      </c>
      <c r="N296" s="285" t="s">
        <v>43928</v>
      </c>
      <c r="O296" s="285" t="s">
        <v>43929</v>
      </c>
      <c r="P296" s="285" t="s">
        <v>43930</v>
      </c>
      <c r="Q296" s="285" t="s">
        <v>43931</v>
      </c>
      <c r="R296" s="285" t="s">
        <v>43932</v>
      </c>
      <c r="S296" s="285" t="str">
        <f>IF(tblSheetLanguage[[#This Row],[EN]]="",IF(tblSheetLanguage[[#This Row],[EN]]="",tblSheetLanguage[[#This Row],[DE]],tblSheetLanguage[[#This Row],[EN]]),tblSheetLanguage[[#This Row],[EN]])</f>
        <v>Registration no. Romania:</v>
      </c>
      <c r="V296" s="285" t="str">
        <f t="shared" si="8"/>
        <v>$B$214</v>
      </c>
      <c r="W296" s="285">
        <f>tblSheetLanguage[[#This Row],[Zeile]]</f>
        <v>214</v>
      </c>
      <c r="X296" s="285">
        <f>tblSheetLanguage[[#This Row],[Spalte]]</f>
        <v>2</v>
      </c>
    </row>
    <row r="297" spans="1:24" s="285" customFormat="1" x14ac:dyDescent="0.3">
      <c r="A297" s="276"/>
      <c r="B297" s="230" t="str" cm="1">
        <f t="array" aca="1" ref="B297" ca="1">HYPERLINK("#"&amp;CELL("Address",INDIRECT("Formular!"&amp;ADDRESS(tblSheetLanguage[[#This Row],[Zeile]],tblSheetLanguage[[#This Row],[Spalte]]))),ADDRESS(tblSheetLanguage[[#This Row],[Zeile]],tblSheetLanguage[[#This Row],[Spalte]]))</f>
        <v>$B$389</v>
      </c>
      <c r="C297" s="285">
        <v>389</v>
      </c>
      <c r="D297" s="285">
        <v>2</v>
      </c>
      <c r="E297" s="285" t="s">
        <v>42001</v>
      </c>
      <c r="F297" s="285" t="s">
        <v>42992</v>
      </c>
      <c r="G297" s="285" t="s">
        <v>42993</v>
      </c>
      <c r="H297" s="285" t="s">
        <v>42994</v>
      </c>
      <c r="I297" s="285" t="s">
        <v>42995</v>
      </c>
      <c r="J297" s="285" t="s">
        <v>42996</v>
      </c>
      <c r="K297" s="285" t="s">
        <v>42997</v>
      </c>
      <c r="L297" s="285" t="s">
        <v>42998</v>
      </c>
      <c r="M297" s="285" t="s">
        <v>44290</v>
      </c>
      <c r="N297" s="285" t="s">
        <v>44291</v>
      </c>
      <c r="O297" s="285" t="s">
        <v>44292</v>
      </c>
      <c r="P297" s="285" t="s">
        <v>44293</v>
      </c>
      <c r="Q297" s="285" t="s">
        <v>44294</v>
      </c>
      <c r="R297" s="285" t="s">
        <v>44295</v>
      </c>
      <c r="S297" s="285" t="str">
        <f>IF(tblSheetLanguage[[#This Row],[EN]]="",IF(tblSheetLanguage[[#This Row],[EN]]="",tblSheetLanguage[[#This Row],[DE]],tblSheetLanguage[[#This Row],[EN]]),tblSheetLanguage[[#This Row],[EN]])</f>
        <v>Relevant for following systems</v>
      </c>
      <c r="V297" s="285" t="str">
        <f t="shared" si="8"/>
        <v>$B$389</v>
      </c>
      <c r="W297" s="285">
        <f>tblSheetLanguage[[#This Row],[Zeile]]</f>
        <v>389</v>
      </c>
      <c r="X297" s="285">
        <f>tblSheetLanguage[[#This Row],[Spalte]]</f>
        <v>2</v>
      </c>
    </row>
    <row r="298" spans="1:24" s="285" customFormat="1" x14ac:dyDescent="0.3">
      <c r="A298" s="276"/>
      <c r="B298" s="230" t="str" cm="1">
        <f t="array" aca="1" ref="B298" ca="1">HYPERLINK("#"&amp;CELL("Address",INDIRECT("Formular!"&amp;ADDRESS(tblSheetLanguage[[#This Row],[Zeile]],tblSheetLanguage[[#This Row],[Spalte]]))),ADDRESS(tblSheetLanguage[[#This Row],[Zeile]],tblSheetLanguage[[#This Row],[Spalte]]))</f>
        <v>$L$404</v>
      </c>
      <c r="C298" s="285">
        <v>404</v>
      </c>
      <c r="D298" s="285">
        <v>12</v>
      </c>
      <c r="E298" s="287" t="s">
        <v>42055</v>
      </c>
      <c r="F298" s="285" t="s">
        <v>43047</v>
      </c>
      <c r="K298" s="285" t="s">
        <v>43048</v>
      </c>
      <c r="M298" s="285" t="s">
        <v>44341</v>
      </c>
      <c r="N298" s="285" t="s">
        <v>44342</v>
      </c>
      <c r="O298" s="285" t="s">
        <v>44343</v>
      </c>
      <c r="P298" s="285" t="s">
        <v>44344</v>
      </c>
      <c r="Q298" s="285" t="s">
        <v>44345</v>
      </c>
      <c r="R298" s="285" t="s">
        <v>44346</v>
      </c>
      <c r="S298" s="285" t="str">
        <f>IF(tblSheetLanguage[[#This Row],[EN]]="",IF(tblSheetLanguage[[#This Row],[EN]]="",tblSheetLanguage[[#This Row],[DE]],tblSheetLanguage[[#This Row],[EN]]),tblSheetLanguage[[#This Row],[EN]])</f>
        <v>Remark for Classification:</v>
      </c>
      <c r="V298" s="285" t="str">
        <f t="shared" si="8"/>
        <v>$L$404</v>
      </c>
      <c r="W298" s="285">
        <f>tblSheetLanguage[[#This Row],[Zeile]]</f>
        <v>404</v>
      </c>
      <c r="X298" s="285">
        <f>tblSheetLanguage[[#This Row],[Spalte]]</f>
        <v>12</v>
      </c>
    </row>
    <row r="299" spans="1:24" s="285" customFormat="1" x14ac:dyDescent="0.3">
      <c r="A299" s="276"/>
      <c r="B299" s="230" t="str" cm="1">
        <f t="array" aca="1" ref="B299" ca="1">HYPERLINK("#"&amp;CELL("Address",INDIRECT("Formular!"&amp;ADDRESS(tblSheetLanguage[[#This Row],[Zeile]],tblSheetLanguage[[#This Row],[Spalte]]))),ADDRESS(tblSheetLanguage[[#This Row],[Zeile]],tblSheetLanguage[[#This Row],[Spalte]]))</f>
        <v>$B$395</v>
      </c>
      <c r="C299" s="285">
        <v>395</v>
      </c>
      <c r="D299" s="285">
        <v>2</v>
      </c>
      <c r="E299" s="285" t="s">
        <v>42265</v>
      </c>
      <c r="F299" s="285" t="s">
        <v>43012</v>
      </c>
      <c r="G299" s="285" t="s">
        <v>43012</v>
      </c>
      <c r="H299" s="285" t="s">
        <v>43013</v>
      </c>
      <c r="I299" s="285" t="s">
        <v>43014</v>
      </c>
      <c r="J299" s="285" t="s">
        <v>43013</v>
      </c>
      <c r="K299" s="285" t="s">
        <v>43015</v>
      </c>
      <c r="L299" s="285" t="s">
        <v>43016</v>
      </c>
      <c r="M299" s="285" t="s">
        <v>43012</v>
      </c>
      <c r="N299" s="285" t="s">
        <v>44308</v>
      </c>
      <c r="O299" s="285" t="s">
        <v>44309</v>
      </c>
      <c r="P299" s="285" t="s">
        <v>43016</v>
      </c>
      <c r="Q299" s="285" t="s">
        <v>44310</v>
      </c>
      <c r="R299" s="285" t="s">
        <v>44311</v>
      </c>
      <c r="S299" s="285" t="str">
        <f>IF(tblSheetLanguage[[#This Row],[EN]]="",IF(tblSheetLanguage[[#This Row],[EN]]="",tblSheetLanguage[[#This Row],[DE]],tblSheetLanguage[[#This Row],[EN]]),tblSheetLanguage[[#This Row],[EN]])</f>
        <v>Role:</v>
      </c>
      <c r="V299" s="285" t="str">
        <f t="shared" si="8"/>
        <v>$B$395</v>
      </c>
      <c r="W299" s="285">
        <f>tblSheetLanguage[[#This Row],[Zeile]]</f>
        <v>395</v>
      </c>
      <c r="X299" s="285">
        <f>tblSheetLanguage[[#This Row],[Spalte]]</f>
        <v>2</v>
      </c>
    </row>
    <row r="300" spans="1:24" s="285" customFormat="1" x14ac:dyDescent="0.3">
      <c r="A300" s="276"/>
      <c r="B300" s="230" t="str" cm="1">
        <f t="array" aca="1" ref="B300" ca="1">HYPERLINK("#"&amp;CELL("Address",INDIRECT("Formular!"&amp;ADDRESS(tblSheetLanguage[[#This Row],[Zeile]],tblSheetLanguage[[#This Row],[Spalte]]))),ADDRESS(tblSheetLanguage[[#This Row],[Zeile]],tblSheetLanguage[[#This Row],[Spalte]]))</f>
        <v>$T$333</v>
      </c>
      <c r="C300" s="285">
        <v>333</v>
      </c>
      <c r="D300" s="285">
        <v>20</v>
      </c>
      <c r="E300" s="285" t="s">
        <v>41881</v>
      </c>
      <c r="F300" s="285" t="s">
        <v>42796</v>
      </c>
      <c r="G300" s="285" t="s">
        <v>42797</v>
      </c>
      <c r="H300" s="285" t="s">
        <v>42798</v>
      </c>
      <c r="I300" s="285" t="s">
        <v>42799</v>
      </c>
      <c r="J300" s="285" t="s">
        <v>42800</v>
      </c>
      <c r="K300" s="285" t="s">
        <v>42801</v>
      </c>
      <c r="L300" s="285" t="s">
        <v>41881</v>
      </c>
      <c r="M300" s="285" t="s">
        <v>42800</v>
      </c>
      <c r="N300" s="285" t="s">
        <v>44093</v>
      </c>
      <c r="O300" s="285" t="s">
        <v>42800</v>
      </c>
      <c r="P300" s="285" t="s">
        <v>41881</v>
      </c>
      <c r="Q300" s="285" t="s">
        <v>42800</v>
      </c>
      <c r="R300" s="285" t="s">
        <v>44094</v>
      </c>
      <c r="S300" s="285" t="str">
        <f>IF(tblSheetLanguage[[#This Row],[EN]]="",IF(tblSheetLanguage[[#This Row],[EN]]="",tblSheetLanguage[[#This Row],[DE]],tblSheetLanguage[[#This Row],[EN]]),tblSheetLanguage[[#This Row],[EN]])</f>
        <v>SAKO internally</v>
      </c>
      <c r="V300" s="285" t="str">
        <f t="shared" si="8"/>
        <v>$T$333</v>
      </c>
      <c r="W300" s="285">
        <f>tblSheetLanguage[[#This Row],[Zeile]]</f>
        <v>333</v>
      </c>
      <c r="X300" s="285">
        <f>tblSheetLanguage[[#This Row],[Spalte]]</f>
        <v>20</v>
      </c>
    </row>
    <row r="301" spans="1:24" s="285" customFormat="1" x14ac:dyDescent="0.3">
      <c r="A301" s="276"/>
      <c r="B301" s="230" t="str" cm="1">
        <f t="array" aca="1" ref="B301" ca="1">HYPERLINK("#"&amp;CELL("Address",INDIRECT("Formular!"&amp;ADDRESS(tblSheetLanguage[[#This Row],[Zeile]],tblSheetLanguage[[#This Row],[Spalte]]))),ADDRESS(tblSheetLanguage[[#This Row],[Zeile]],tblSheetLanguage[[#This Row],[Spalte]]))</f>
        <v>$B$414</v>
      </c>
      <c r="C301" s="285">
        <v>414</v>
      </c>
      <c r="D301" s="285">
        <v>2</v>
      </c>
      <c r="E301" s="285" t="s">
        <v>42277</v>
      </c>
      <c r="F301" s="285" t="s">
        <v>43090</v>
      </c>
      <c r="G301" s="285" t="s">
        <v>43091</v>
      </c>
      <c r="H301" s="285" t="s">
        <v>43092</v>
      </c>
      <c r="I301" s="285" t="s">
        <v>43093</v>
      </c>
      <c r="J301" s="285" t="s">
        <v>43094</v>
      </c>
      <c r="K301" s="285" t="s">
        <v>43095</v>
      </c>
      <c r="L301" s="285" t="s">
        <v>43096</v>
      </c>
      <c r="M301" s="285" t="s">
        <v>44381</v>
      </c>
      <c r="N301" s="285" t="s">
        <v>44382</v>
      </c>
      <c r="O301" s="285" t="s">
        <v>44383</v>
      </c>
      <c r="P301" s="285" t="s">
        <v>44384</v>
      </c>
      <c r="Q301" s="285" t="s">
        <v>44385</v>
      </c>
      <c r="R301" s="285" t="s">
        <v>44386</v>
      </c>
      <c r="S301" s="285" t="str">
        <f>IF(tblSheetLanguage[[#This Row],[EN]]="",IF(tblSheetLanguage[[#This Row],[EN]]="",tblSheetLanguage[[#This Row],[DE]],tblSheetLanguage[[#This Row],[EN]]),tblSheetLanguage[[#This Row],[EN]])</f>
        <v>Sales Organisation:</v>
      </c>
      <c r="V301" s="285" t="str">
        <f t="shared" si="8"/>
        <v>$B$414</v>
      </c>
      <c r="W301" s="285">
        <f>tblSheetLanguage[[#This Row],[Zeile]]</f>
        <v>414</v>
      </c>
      <c r="X301" s="285">
        <f>tblSheetLanguage[[#This Row],[Spalte]]</f>
        <v>2</v>
      </c>
    </row>
    <row r="302" spans="1:24" s="285" customFormat="1" x14ac:dyDescent="0.3">
      <c r="A302" s="276"/>
      <c r="B302" s="230" t="str" cm="1">
        <f t="array" aca="1" ref="B302" ca="1">HYPERLINK("#"&amp;CELL("Address",INDIRECT("Formular!"&amp;ADDRESS(tblSheetLanguage[[#This Row],[Zeile]],tblSheetLanguage[[#This Row],[Spalte]]))),ADDRESS(tblSheetLanguage[[#This Row],[Zeile]],tblSheetLanguage[[#This Row],[Spalte]]))</f>
        <v>$B$187</v>
      </c>
      <c r="C302" s="285">
        <v>187</v>
      </c>
      <c r="D302" s="285">
        <v>2</v>
      </c>
      <c r="E302" s="285" t="s">
        <v>42213</v>
      </c>
      <c r="F302" s="285" t="s">
        <v>42559</v>
      </c>
      <c r="H302" s="285" t="s">
        <v>42560</v>
      </c>
      <c r="I302" s="285" t="s">
        <v>42213</v>
      </c>
      <c r="J302" s="285" t="s">
        <v>42561</v>
      </c>
      <c r="K302" s="285" t="s">
        <v>42562</v>
      </c>
      <c r="L302" s="285" t="s">
        <v>42563</v>
      </c>
      <c r="M302" s="285" t="s">
        <v>43879</v>
      </c>
      <c r="N302" s="285" t="s">
        <v>43880</v>
      </c>
      <c r="O302" s="285" t="s">
        <v>43881</v>
      </c>
      <c r="P302" s="285" t="s">
        <v>43882</v>
      </c>
      <c r="Q302" s="285" t="s">
        <v>43883</v>
      </c>
      <c r="R302" s="285" t="s">
        <v>43884</v>
      </c>
      <c r="S302" s="285" t="str">
        <f>IF(tblSheetLanguage[[#This Row],[EN]]="",IF(tblSheetLanguage[[#This Row],[EN]]="",tblSheetLanguage[[#This Row],[DE]],tblSheetLanguage[[#This Row],[EN]]),tblSheetLanguage[[#This Row],[EN]])</f>
        <v>Sending advertising confirmations:</v>
      </c>
      <c r="V302" s="285" t="str">
        <f t="shared" si="8"/>
        <v>$B$187</v>
      </c>
      <c r="W302" s="285">
        <f>tblSheetLanguage[[#This Row],[Zeile]]</f>
        <v>187</v>
      </c>
      <c r="X302" s="285">
        <f>tblSheetLanguage[[#This Row],[Spalte]]</f>
        <v>2</v>
      </c>
    </row>
    <row r="303" spans="1:24" s="285" customFormat="1" x14ac:dyDescent="0.3">
      <c r="A303" s="276"/>
      <c r="B303" s="230" t="str" cm="1">
        <f t="array" aca="1" ref="B303" ca="1">HYPERLINK("#"&amp;CELL("Address",INDIRECT("Formular!"&amp;ADDRESS(tblSheetLanguage[[#This Row],[Zeile]],tblSheetLanguage[[#This Row],[Spalte]]))),ADDRESS(tblSheetLanguage[[#This Row],[Zeile]],tblSheetLanguage[[#This Row],[Spalte]]))</f>
        <v>$B$185</v>
      </c>
      <c r="C303" s="285">
        <v>185</v>
      </c>
      <c r="D303" s="285">
        <v>2</v>
      </c>
      <c r="E303" s="285" t="s">
        <v>42211</v>
      </c>
      <c r="F303" s="285" t="s">
        <v>42551</v>
      </c>
      <c r="G303" s="285" t="s">
        <v>42552</v>
      </c>
      <c r="H303" s="285" t="s">
        <v>42553</v>
      </c>
      <c r="I303" s="285" t="s">
        <v>42554</v>
      </c>
      <c r="J303" s="285" t="s">
        <v>42555</v>
      </c>
      <c r="K303" s="285" t="s">
        <v>42556</v>
      </c>
      <c r="L303" s="285" t="s">
        <v>42557</v>
      </c>
      <c r="M303" s="285" t="s">
        <v>43873</v>
      </c>
      <c r="N303" s="285" t="s">
        <v>43874</v>
      </c>
      <c r="O303" s="285" t="s">
        <v>43875</v>
      </c>
      <c r="P303" s="285" t="s">
        <v>43876</v>
      </c>
      <c r="Q303" s="285" t="s">
        <v>43877</v>
      </c>
      <c r="R303" s="285" t="s">
        <v>43878</v>
      </c>
      <c r="S303" s="285" t="str">
        <f>IF(tblSheetLanguage[[#This Row],[EN]]="",IF(tblSheetLanguage[[#This Row],[EN]]="",tblSheetLanguage[[#This Row],[DE]],tblSheetLanguage[[#This Row],[EN]]),tblSheetLanguage[[#This Row],[EN]])</f>
        <v>Sending contracts:</v>
      </c>
      <c r="V303" s="285" t="str">
        <f t="shared" si="8"/>
        <v>$B$185</v>
      </c>
      <c r="W303" s="285">
        <f>tblSheetLanguage[[#This Row],[Zeile]]</f>
        <v>185</v>
      </c>
      <c r="X303" s="285">
        <f>tblSheetLanguage[[#This Row],[Spalte]]</f>
        <v>2</v>
      </c>
    </row>
    <row r="304" spans="1:24" s="285" customFormat="1" x14ac:dyDescent="0.3">
      <c r="A304" s="276"/>
      <c r="B304" s="230" t="str" cm="1">
        <f t="array" aca="1" ref="B304" ca="1">HYPERLINK("#"&amp;CELL("Address",INDIRECT("Formular!"&amp;ADDRESS(tblSheetLanguage[[#This Row],[Zeile]],tblSheetLanguage[[#This Row],[Spalte]]))),ADDRESS(tblSheetLanguage[[#This Row],[Zeile]],tblSheetLanguage[[#This Row],[Spalte]]))</f>
        <v>$B$189</v>
      </c>
      <c r="C304" s="285">
        <v>189</v>
      </c>
      <c r="D304" s="285">
        <v>2</v>
      </c>
      <c r="E304" s="285" t="s">
        <v>42214</v>
      </c>
      <c r="F304" s="285" t="s">
        <v>42564</v>
      </c>
      <c r="H304" s="285" t="s">
        <v>42565</v>
      </c>
      <c r="I304" s="285" t="s">
        <v>42566</v>
      </c>
      <c r="J304" s="285" t="s">
        <v>42567</v>
      </c>
      <c r="K304" s="285" t="s">
        <v>42568</v>
      </c>
      <c r="L304" s="285" t="s">
        <v>42569</v>
      </c>
      <c r="M304" s="285" t="s">
        <v>43885</v>
      </c>
      <c r="N304" s="285" t="s">
        <v>43886</v>
      </c>
      <c r="O304" s="285" t="s">
        <v>43887</v>
      </c>
      <c r="P304" s="285" t="s">
        <v>43888</v>
      </c>
      <c r="Q304" s="285" t="s">
        <v>43889</v>
      </c>
      <c r="R304" s="285" t="s">
        <v>43890</v>
      </c>
      <c r="S304" s="285" t="str">
        <f>IF(tblSheetLanguage[[#This Row],[EN]]="",IF(tblSheetLanguage[[#This Row],[EN]]="",tblSheetLanguage[[#This Row],[DE]],tblSheetLanguage[[#This Row],[EN]]),tblSheetLanguage[[#This Row],[EN]])</f>
        <v>Sending settlement documents:</v>
      </c>
      <c r="V304" s="285" t="str">
        <f t="shared" ref="V304:V371" si="10">"$" &amp; CHAR(X304+64) &amp; "$" &amp; W304</f>
        <v>$B$189</v>
      </c>
      <c r="W304" s="285">
        <f>tblSheetLanguage[[#This Row],[Zeile]]</f>
        <v>189</v>
      </c>
      <c r="X304" s="285">
        <f>tblSheetLanguage[[#This Row],[Spalte]]</f>
        <v>2</v>
      </c>
    </row>
    <row r="305" spans="1:24" s="285" customFormat="1" x14ac:dyDescent="0.3">
      <c r="A305" s="31"/>
      <c r="B305" s="230" t="str" cm="1">
        <f t="array" aca="1" ref="B305" ca="1">HYPERLINK("#"&amp;CELL("Address",INDIRECT("Formular!"&amp;ADDRESS(tblSheetLanguage[[#This Row],[Zeile]],tblSheetLanguage[[#This Row],[Spalte]]))),ADDRESS(tblSheetLanguage[[#This Row],[Zeile]],tblSheetLanguage[[#This Row],[Spalte]]))</f>
        <v>$B$446</v>
      </c>
      <c r="C305">
        <v>446</v>
      </c>
      <c r="D305">
        <v>2</v>
      </c>
      <c r="E305" t="s">
        <v>42155</v>
      </c>
      <c r="F305" t="s">
        <v>42157</v>
      </c>
      <c r="G305" t="s">
        <v>43225</v>
      </c>
      <c r="H305" t="s">
        <v>43226</v>
      </c>
      <c r="I305" t="s">
        <v>43227</v>
      </c>
      <c r="J305" t="s">
        <v>43228</v>
      </c>
      <c r="K305" t="s">
        <v>43229</v>
      </c>
      <c r="L305" t="s">
        <v>43230</v>
      </c>
      <c r="M305" t="s">
        <v>44511</v>
      </c>
      <c r="N305" t="s">
        <v>44512</v>
      </c>
      <c r="O305" t="s">
        <v>44513</v>
      </c>
      <c r="P305" t="s">
        <v>44514</v>
      </c>
      <c r="Q305" t="s">
        <v>44515</v>
      </c>
      <c r="R305" t="s">
        <v>44516</v>
      </c>
      <c r="S305" t="str">
        <f>IF(tblSheetLanguage[[#This Row],[EN]]="",IF(tblSheetLanguage[[#This Row],[EN]]="",tblSheetLanguage[[#This Row],[DE]],tblSheetLanguage[[#This Row],[EN]]),tblSheetLanguage[[#This Row],[EN]])</f>
        <v>Sensitive partner</v>
      </c>
      <c r="V305" s="285" t="str">
        <f t="shared" si="10"/>
        <v>$B$446</v>
      </c>
      <c r="W305" s="285">
        <f>tblSheetLanguage[[#This Row],[Zeile]]</f>
        <v>446</v>
      </c>
      <c r="X305" s="285">
        <f>tblSheetLanguage[[#This Row],[Spalte]]</f>
        <v>2</v>
      </c>
    </row>
    <row r="306" spans="1:24" s="285" customFormat="1" x14ac:dyDescent="0.3">
      <c r="A306" s="276"/>
      <c r="B306" s="230" t="str" cm="1">
        <f t="array" aca="1" ref="B306" ca="1">HYPERLINK("#"&amp;CELL("Address",INDIRECT("Formular!"&amp;ADDRESS(tblSheetLanguage[[#This Row],[Zeile]],tblSheetLanguage[[#This Row],[Spalte]]))),ADDRESS(tblSheetLanguage[[#This Row],[Zeile]],tblSheetLanguage[[#This Row],[Spalte]]))</f>
        <v>$B$246</v>
      </c>
      <c r="C306" s="285">
        <v>246</v>
      </c>
      <c r="D306" s="285">
        <v>2</v>
      </c>
      <c r="E306" s="285" t="s">
        <v>41753</v>
      </c>
      <c r="K306" s="285" t="s">
        <v>42749</v>
      </c>
      <c r="L306" s="285" t="s">
        <v>42750</v>
      </c>
      <c r="M306" s="285" t="s">
        <v>44048</v>
      </c>
      <c r="N306" s="285" t="s">
        <v>44049</v>
      </c>
      <c r="O306" s="285" t="s">
        <v>44050</v>
      </c>
      <c r="P306" s="285" t="s">
        <v>44051</v>
      </c>
      <c r="Q306" s="285" t="s">
        <v>44052</v>
      </c>
      <c r="R306" s="285" t="s">
        <v>44053</v>
      </c>
      <c r="S306" s="285" t="str">
        <f>IF(tblSheetLanguage[[#This Row],[EN]]="",IF(tblSheetLanguage[[#This Row],[EN]]="",tblSheetLanguage[[#This Row],[DE]],tblSheetLanguage[[#This Row],[EN]]),tblSheetLanguage[[#This Row],[EN]])</f>
        <v>SEPA Lastschriftdaten</v>
      </c>
      <c r="V306" s="285" t="str">
        <f t="shared" si="10"/>
        <v>$B$246</v>
      </c>
      <c r="W306" s="285">
        <f>tblSheetLanguage[[#This Row],[Zeile]]</f>
        <v>246</v>
      </c>
      <c r="X306" s="285">
        <f>tblSheetLanguage[[#This Row],[Spalte]]</f>
        <v>2</v>
      </c>
    </row>
    <row r="307" spans="1:24" s="285" customFormat="1" x14ac:dyDescent="0.3">
      <c r="A307" s="276"/>
      <c r="B307" s="230" t="str" cm="1">
        <f t="array" aca="1" ref="B307" ca="1">HYPERLINK("#"&amp;CELL("Address",INDIRECT("Formular!"&amp;ADDRESS(tblSheetLanguage[[#This Row],[Zeile]],tblSheetLanguage[[#This Row],[Spalte]]))),ADDRESS(tblSheetLanguage[[#This Row],[Zeile]],tblSheetLanguage[[#This Row],[Spalte]]))</f>
        <v>$B$264</v>
      </c>
      <c r="C307" s="285">
        <v>264</v>
      </c>
      <c r="D307" s="285">
        <v>2</v>
      </c>
      <c r="E307" s="285" t="s">
        <v>41753</v>
      </c>
      <c r="K307" s="285" t="s">
        <v>42749</v>
      </c>
      <c r="L307" s="285" t="s">
        <v>42750</v>
      </c>
      <c r="M307" s="285" t="s">
        <v>44048</v>
      </c>
      <c r="N307" s="285" t="s">
        <v>44049</v>
      </c>
      <c r="O307" s="285" t="s">
        <v>44050</v>
      </c>
      <c r="P307" s="285" t="s">
        <v>44051</v>
      </c>
      <c r="Q307" s="285" t="s">
        <v>44052</v>
      </c>
      <c r="R307" s="285" t="s">
        <v>44053</v>
      </c>
      <c r="S307" s="285" t="str">
        <f>IF(tblSheetLanguage[[#This Row],[EN]]="",IF(tblSheetLanguage[[#This Row],[EN]]="",tblSheetLanguage[[#This Row],[DE]],tblSheetLanguage[[#This Row],[EN]]),tblSheetLanguage[[#This Row],[EN]])</f>
        <v>SEPA Lastschriftdaten</v>
      </c>
      <c r="V307" s="285" t="str">
        <f t="shared" si="10"/>
        <v>$B$264</v>
      </c>
      <c r="W307" s="285">
        <f>tblSheetLanguage[[#This Row],[Zeile]]</f>
        <v>264</v>
      </c>
      <c r="X307" s="285">
        <f>tblSheetLanguage[[#This Row],[Spalte]]</f>
        <v>2</v>
      </c>
    </row>
    <row r="308" spans="1:24" s="285" customFormat="1" x14ac:dyDescent="0.3">
      <c r="A308" s="276"/>
      <c r="B308" s="230" t="str" cm="1">
        <f t="array" aca="1" ref="B308" ca="1">HYPERLINK("#"&amp;CELL("Address",INDIRECT("Formular!"&amp;ADDRESS(tblSheetLanguage[[#This Row],[Zeile]],tblSheetLanguage[[#This Row],[Spalte]]))),ADDRESS(tblSheetLanguage[[#This Row],[Zeile]],tblSheetLanguage[[#This Row],[Spalte]]))</f>
        <v>$B$282</v>
      </c>
      <c r="C308" s="285">
        <v>282</v>
      </c>
      <c r="D308" s="285">
        <v>2</v>
      </c>
      <c r="E308" s="285" t="s">
        <v>41753</v>
      </c>
      <c r="K308" s="285" t="s">
        <v>42749</v>
      </c>
      <c r="L308" s="285" t="s">
        <v>42750</v>
      </c>
      <c r="M308" s="285" t="s">
        <v>44048</v>
      </c>
      <c r="N308" s="285" t="s">
        <v>44049</v>
      </c>
      <c r="O308" s="285" t="s">
        <v>44050</v>
      </c>
      <c r="P308" s="285" t="s">
        <v>44051</v>
      </c>
      <c r="Q308" s="285" t="s">
        <v>44052</v>
      </c>
      <c r="R308" s="285" t="s">
        <v>44053</v>
      </c>
      <c r="S308" s="285" t="str">
        <f>IF(tblSheetLanguage[[#This Row],[EN]]="",IF(tblSheetLanguage[[#This Row],[EN]]="",tblSheetLanguage[[#This Row],[DE]],tblSheetLanguage[[#This Row],[EN]]),tblSheetLanguage[[#This Row],[EN]])</f>
        <v>SEPA Lastschriftdaten</v>
      </c>
      <c r="V308" s="285" t="str">
        <f t="shared" si="10"/>
        <v>$B$282</v>
      </c>
      <c r="W308" s="285">
        <f>tblSheetLanguage[[#This Row],[Zeile]]</f>
        <v>282</v>
      </c>
      <c r="X308" s="285">
        <f>tblSheetLanguage[[#This Row],[Spalte]]</f>
        <v>2</v>
      </c>
    </row>
    <row r="309" spans="1:24" s="285" customFormat="1" x14ac:dyDescent="0.3">
      <c r="A309" s="276"/>
      <c r="B309" s="230" t="str" cm="1">
        <f t="array" aca="1" ref="B309" ca="1">HYPERLINK("#"&amp;CELL("Address",INDIRECT("Formular!"&amp;ADDRESS(tblSheetLanguage[[#This Row],[Zeile]],tblSheetLanguage[[#This Row],[Spalte]]))),ADDRESS(tblSheetLanguage[[#This Row],[Zeile]],tblSheetLanguage[[#This Row],[Spalte]]))</f>
        <v>$B$300</v>
      </c>
      <c r="C309" s="285">
        <v>300</v>
      </c>
      <c r="D309" s="285">
        <v>2</v>
      </c>
      <c r="E309" s="285" t="s">
        <v>41753</v>
      </c>
      <c r="K309" s="285" t="s">
        <v>42749</v>
      </c>
      <c r="L309" s="285" t="s">
        <v>42750</v>
      </c>
      <c r="M309" s="285" t="s">
        <v>44048</v>
      </c>
      <c r="N309" s="285" t="s">
        <v>44049</v>
      </c>
      <c r="O309" s="285" t="s">
        <v>44050</v>
      </c>
      <c r="P309" s="285" t="s">
        <v>44051</v>
      </c>
      <c r="Q309" s="285" t="s">
        <v>44052</v>
      </c>
      <c r="R309" s="285" t="s">
        <v>44053</v>
      </c>
      <c r="S309" s="285" t="str">
        <f>IF(tblSheetLanguage[[#This Row],[EN]]="",IF(tblSheetLanguage[[#This Row],[EN]]="",tblSheetLanguage[[#This Row],[DE]],tblSheetLanguage[[#This Row],[EN]]),tblSheetLanguage[[#This Row],[EN]])</f>
        <v>SEPA Lastschriftdaten</v>
      </c>
      <c r="V309" s="285" t="str">
        <f t="shared" si="10"/>
        <v>$B$300</v>
      </c>
      <c r="W309" s="285">
        <f>tblSheetLanguage[[#This Row],[Zeile]]</f>
        <v>300</v>
      </c>
      <c r="X309" s="285">
        <f>tblSheetLanguage[[#This Row],[Spalte]]</f>
        <v>2</v>
      </c>
    </row>
    <row r="310" spans="1:24" s="285" customFormat="1" x14ac:dyDescent="0.3">
      <c r="A310" s="276"/>
      <c r="B310" s="230" t="str" cm="1">
        <f t="array" aca="1" ref="B310" ca="1">HYPERLINK("#"&amp;CELL("Address",INDIRECT("Formular!"&amp;ADDRESS(tblSheetLanguage[[#This Row],[Zeile]],tblSheetLanguage[[#This Row],[Spalte]]))),ADDRESS(tblSheetLanguage[[#This Row],[Zeile]],tblSheetLanguage[[#This Row],[Spalte]]))</f>
        <v>$B$318</v>
      </c>
      <c r="C310" s="285">
        <v>318</v>
      </c>
      <c r="D310" s="285">
        <v>2</v>
      </c>
      <c r="E310" s="285" t="s">
        <v>41753</v>
      </c>
      <c r="K310" s="285" t="s">
        <v>42749</v>
      </c>
      <c r="L310" s="285" t="s">
        <v>42750</v>
      </c>
      <c r="M310" s="285" t="s">
        <v>44048</v>
      </c>
      <c r="N310" s="285" t="s">
        <v>44049</v>
      </c>
      <c r="O310" s="285" t="s">
        <v>44050</v>
      </c>
      <c r="P310" s="285" t="s">
        <v>44051</v>
      </c>
      <c r="Q310" s="285" t="s">
        <v>44052</v>
      </c>
      <c r="R310" s="285" t="s">
        <v>44053</v>
      </c>
      <c r="S310" s="285" t="str">
        <f>IF(tblSheetLanguage[[#This Row],[EN]]="",IF(tblSheetLanguage[[#This Row],[EN]]="",tblSheetLanguage[[#This Row],[DE]],tblSheetLanguage[[#This Row],[EN]]),tblSheetLanguage[[#This Row],[EN]])</f>
        <v>SEPA Lastschriftdaten</v>
      </c>
      <c r="V310" s="285" t="str">
        <f t="shared" si="10"/>
        <v>$B$318</v>
      </c>
      <c r="W310" s="285">
        <f>tblSheetLanguage[[#This Row],[Zeile]]</f>
        <v>318</v>
      </c>
      <c r="X310" s="285">
        <f>tblSheetLanguage[[#This Row],[Spalte]]</f>
        <v>2</v>
      </c>
    </row>
    <row r="311" spans="1:24" s="285" customFormat="1" x14ac:dyDescent="0.3">
      <c r="A311" s="276"/>
      <c r="B311" s="230" t="str" cm="1">
        <f t="array" aca="1" ref="B311" ca="1">HYPERLINK("#"&amp;CELL("Address",INDIRECT("Formular!"&amp;ADDRESS(tblSheetLanguage[[#This Row],[Zeile]],tblSheetLanguage[[#This Row],[Spalte]]))),ADDRESS(tblSheetLanguage[[#This Row],[Zeile]],tblSheetLanguage[[#This Row],[Spalte]]))</f>
        <v>$B$381</v>
      </c>
      <c r="C311" s="285">
        <v>381</v>
      </c>
      <c r="D311" s="285">
        <v>2</v>
      </c>
      <c r="E311" s="285" t="s">
        <v>41985</v>
      </c>
      <c r="F311" s="285" t="s">
        <v>42971</v>
      </c>
      <c r="H311" s="285" t="s">
        <v>42972</v>
      </c>
      <c r="I311" s="285" t="s">
        <v>42973</v>
      </c>
      <c r="J311" s="285" t="s">
        <v>42974</v>
      </c>
      <c r="K311" s="285" t="s">
        <v>42975</v>
      </c>
      <c r="L311" s="285" t="s">
        <v>42976</v>
      </c>
      <c r="M311" s="285" t="s">
        <v>44266</v>
      </c>
      <c r="N311" s="285" t="s">
        <v>44267</v>
      </c>
      <c r="O311" s="285" t="s">
        <v>44268</v>
      </c>
      <c r="P311" s="285" t="s">
        <v>44269</v>
      </c>
      <c r="Q311" s="285" t="s">
        <v>44270</v>
      </c>
      <c r="R311" s="285" t="s">
        <v>44271</v>
      </c>
      <c r="S311" s="285" t="str">
        <f>IF(tblSheetLanguage[[#This Row],[EN]]="",IF(tblSheetLanguage[[#This Row],[EN]]="",tblSheetLanguage[[#This Row],[DE]],tblSheetLanguage[[#This Row],[EN]]),tblSheetLanguage[[#This Row],[EN]])</f>
        <v>Settlement from:</v>
      </c>
    </row>
    <row r="312" spans="1:24" s="285" customFormat="1" x14ac:dyDescent="0.3">
      <c r="A312" s="276"/>
      <c r="B312" s="230" t="str" cm="1">
        <f t="array" aca="1" ref="B312" ca="1">HYPERLINK("#"&amp;CELL("Address",INDIRECT("Formular!"&amp;ADDRESS(tblSheetLanguage[[#This Row],[Zeile]],tblSheetLanguage[[#This Row],[Spalte]]))),ADDRESS(tblSheetLanguage[[#This Row],[Zeile]],tblSheetLanguage[[#This Row],[Spalte]]))</f>
        <v>$B$352</v>
      </c>
      <c r="C312" s="285">
        <v>352</v>
      </c>
      <c r="D312" s="285">
        <v>2</v>
      </c>
      <c r="E312" s="285" t="s">
        <v>42249</v>
      </c>
      <c r="F312" s="285" t="s">
        <v>42874</v>
      </c>
      <c r="H312" s="285" t="s">
        <v>42875</v>
      </c>
      <c r="I312" s="285" t="s">
        <v>42876</v>
      </c>
      <c r="J312" s="285" t="s">
        <v>42877</v>
      </c>
      <c r="K312" s="285" t="s">
        <v>42878</v>
      </c>
      <c r="M312" s="285" t="s">
        <v>44162</v>
      </c>
      <c r="N312" s="285" t="s">
        <v>44163</v>
      </c>
      <c r="O312" s="285" t="s">
        <v>44164</v>
      </c>
      <c r="P312" s="285" t="s">
        <v>44165</v>
      </c>
      <c r="Q312" s="285" t="s">
        <v>44166</v>
      </c>
      <c r="R312" s="285" t="s">
        <v>44167</v>
      </c>
      <c r="S312" s="285" t="str">
        <f>IF(tblSheetLanguage[[#This Row],[EN]]="",IF(tblSheetLanguage[[#This Row],[EN]]="",tblSheetLanguage[[#This Row],[DE]],tblSheetLanguage[[#This Row],[EN]]),tblSheetLanguage[[#This Row],[EN]])</f>
        <v>Settlement period (Decade-flag):</v>
      </c>
      <c r="V312" s="285" t="str">
        <f t="shared" si="10"/>
        <v>$B$352</v>
      </c>
      <c r="W312" s="285">
        <f>tblSheetLanguage[[#This Row],[Zeile]]</f>
        <v>352</v>
      </c>
      <c r="X312" s="285">
        <f>tblSheetLanguage[[#This Row],[Spalte]]</f>
        <v>2</v>
      </c>
    </row>
    <row r="313" spans="1:24" s="285" customFormat="1" x14ac:dyDescent="0.3">
      <c r="A313" s="276"/>
      <c r="B313" s="230" t="str" cm="1">
        <f t="array" aca="1" ref="B313" ca="1">HYPERLINK("#"&amp;CELL("Address",INDIRECT("Formular!"&amp;ADDRESS(tblSheetLanguage[[#This Row],[Zeile]],tblSheetLanguage[[#This Row],[Spalte]]))),ADDRESS(tblSheetLanguage[[#This Row],[Zeile]],tblSheetLanguage[[#This Row],[Spalte]]))</f>
        <v>$B$379</v>
      </c>
      <c r="C313" s="285">
        <v>379</v>
      </c>
      <c r="D313" s="285">
        <v>2</v>
      </c>
      <c r="E313" s="285" t="s">
        <v>41978</v>
      </c>
      <c r="F313" s="285" t="s">
        <v>42958</v>
      </c>
      <c r="H313" s="285" t="s">
        <v>42959</v>
      </c>
      <c r="I313" s="285" t="s">
        <v>42960</v>
      </c>
      <c r="J313" s="285" t="s">
        <v>42961</v>
      </c>
      <c r="K313" s="285" t="s">
        <v>42962</v>
      </c>
      <c r="L313" s="285" t="s">
        <v>42963</v>
      </c>
      <c r="M313" s="285" t="s">
        <v>44254</v>
      </c>
      <c r="N313" s="285" t="s">
        <v>44255</v>
      </c>
      <c r="O313" s="285" t="s">
        <v>44256</v>
      </c>
      <c r="P313" s="285" t="s">
        <v>44257</v>
      </c>
      <c r="Q313" s="285" t="s">
        <v>44258</v>
      </c>
      <c r="R313" s="285" t="s">
        <v>44259</v>
      </c>
      <c r="S313" s="285" t="str">
        <f>IF(tblSheetLanguage[[#This Row],[EN]]="",IF(tblSheetLanguage[[#This Row],[EN]]="",tblSheetLanguage[[#This Row],[DE]],tblSheetLanguage[[#This Row],[EN]]),tblSheetLanguage[[#This Row],[EN]])</f>
        <v>Settlement to:</v>
      </c>
      <c r="V313" s="285" t="str">
        <f t="shared" si="10"/>
        <v>$B$379</v>
      </c>
      <c r="W313" s="285">
        <f>tblSheetLanguage[[#This Row],[Zeile]]</f>
        <v>379</v>
      </c>
      <c r="X313" s="285">
        <f>tblSheetLanguage[[#This Row],[Spalte]]</f>
        <v>2</v>
      </c>
    </row>
    <row r="314" spans="1:24" s="285" customFormat="1" x14ac:dyDescent="0.3">
      <c r="A314" s="276" t="s">
        <v>34460</v>
      </c>
      <c r="B314" s="230" t="str" cm="1">
        <f t="array" aca="1" ref="B314" ca="1">HYPERLINK("#"&amp;CELL("Address",INDIRECT("Formular!"&amp;ADDRESS(tblSheetLanguage[[#This Row],[Zeile]],tblSheetLanguage[[#This Row],[Spalte]]))),ADDRESS(tblSheetLanguage[[#This Row],[Zeile]],tblSheetLanguage[[#This Row],[Spalte]]))</f>
        <v>$S$333</v>
      </c>
      <c r="C314" s="285">
        <v>333</v>
      </c>
      <c r="D314" s="285">
        <v>19</v>
      </c>
      <c r="E314" s="285" t="s">
        <v>41880</v>
      </c>
      <c r="F314" s="285" t="s">
        <v>41880</v>
      </c>
      <c r="H314" s="285" t="s">
        <v>41880</v>
      </c>
      <c r="I314" s="285" t="s">
        <v>41880</v>
      </c>
      <c r="L314" s="285" t="s">
        <v>41880</v>
      </c>
      <c r="M314" s="285" t="s">
        <v>34476</v>
      </c>
      <c r="N314" s="285" t="s">
        <v>34476</v>
      </c>
      <c r="O314" s="285" t="s">
        <v>34476</v>
      </c>
      <c r="P314" s="285" t="s">
        <v>34476</v>
      </c>
      <c r="Q314" s="285" t="s">
        <v>34476</v>
      </c>
      <c r="R314" s="285" t="s">
        <v>34476</v>
      </c>
      <c r="S314" s="285" t="str">
        <f>IF(tblSheetLanguage[[#This Row],[EN]]="",IF(tblSheetLanguage[[#This Row],[EN]]="",tblSheetLanguage[[#This Row],[DE]],tblSheetLanguage[[#This Row],[EN]]),tblSheetLanguage[[#This Row],[EN]])</f>
        <v>SIS</v>
      </c>
      <c r="V314" s="285" t="str">
        <f t="shared" si="10"/>
        <v>$S$333</v>
      </c>
      <c r="W314" s="285">
        <f>tblSheetLanguage[[#This Row],[Zeile]]</f>
        <v>333</v>
      </c>
      <c r="X314" s="285">
        <f>tblSheetLanguage[[#This Row],[Spalte]]</f>
        <v>19</v>
      </c>
    </row>
    <row r="315" spans="1:24" s="285" customFormat="1" x14ac:dyDescent="0.3">
      <c r="A315" s="31"/>
      <c r="B315" s="230" t="str" cm="1">
        <f t="array" aca="1" ref="B315" ca="1">HYPERLINK("#"&amp;CELL("Address",INDIRECT("Formular!"&amp;ADDRESS(tblSheetLanguage[[#This Row],[Zeile]],tblSheetLanguage[[#This Row],[Spalte]]))),ADDRESS(tblSheetLanguage[[#This Row],[Zeile]],tblSheetLanguage[[#This Row],[Spalte]]))</f>
        <v>$B$456</v>
      </c>
      <c r="C315">
        <v>456</v>
      </c>
      <c r="D315">
        <v>2</v>
      </c>
      <c r="E315" t="s">
        <v>42177</v>
      </c>
      <c r="F315" t="s">
        <v>43262</v>
      </c>
      <c r="G315" t="s">
        <v>43263</v>
      </c>
      <c r="H315" t="s">
        <v>43264</v>
      </c>
      <c r="I315" t="s">
        <v>43265</v>
      </c>
      <c r="J315" t="s">
        <v>43266</v>
      </c>
      <c r="K315"/>
      <c r="L315" t="s">
        <v>43267</v>
      </c>
      <c r="M315" t="s">
        <v>44553</v>
      </c>
      <c r="N315" t="s">
        <v>44554</v>
      </c>
      <c r="O315" t="s">
        <v>44555</v>
      </c>
      <c r="P315" t="s">
        <v>44556</v>
      </c>
      <c r="Q315" t="s">
        <v>44557</v>
      </c>
      <c r="R315" t="s">
        <v>44558</v>
      </c>
      <c r="S315" t="str">
        <f>IF(tblSheetLanguage[[#This Row],[EN]]="",IF(tblSheetLanguage[[#This Row],[EN]]="",tblSheetLanguage[[#This Row],[DE]],tblSheetLanguage[[#This Row],[EN]]),tblSheetLanguage[[#This Row],[EN]])</f>
        <v>Split payment from</v>
      </c>
      <c r="V315" s="285" t="str">
        <f t="shared" si="10"/>
        <v>$B$456</v>
      </c>
      <c r="W315" s="285">
        <f>tblSheetLanguage[[#This Row],[Zeile]]</f>
        <v>456</v>
      </c>
      <c r="X315" s="285">
        <f>tblSheetLanguage[[#This Row],[Spalte]]</f>
        <v>2</v>
      </c>
    </row>
    <row r="316" spans="1:24" s="285" customFormat="1" x14ac:dyDescent="0.3">
      <c r="A316" s="31"/>
      <c r="B316" s="230" t="str" cm="1">
        <f t="array" aca="1" ref="B316" ca="1">HYPERLINK("#"&amp;CELL("Address",INDIRECT("Formular!"&amp;ADDRESS(tblSheetLanguage[[#This Row],[Zeile]],tblSheetLanguage[[#This Row],[Spalte]]))),ADDRESS(tblSheetLanguage[[#This Row],[Zeile]],tblSheetLanguage[[#This Row],[Spalte]]))</f>
        <v>$H$456</v>
      </c>
      <c r="C316">
        <v>456</v>
      </c>
      <c r="D316">
        <v>8</v>
      </c>
      <c r="E316" t="s">
        <v>42181</v>
      </c>
      <c r="F316" t="s">
        <v>43268</v>
      </c>
      <c r="G316" t="s">
        <v>43269</v>
      </c>
      <c r="H316" t="s">
        <v>43270</v>
      </c>
      <c r="I316" t="s">
        <v>43271</v>
      </c>
      <c r="J316" t="s">
        <v>43272</v>
      </c>
      <c r="K316"/>
      <c r="L316" t="s">
        <v>43273</v>
      </c>
      <c r="M316" t="s">
        <v>44559</v>
      </c>
      <c r="N316" t="s">
        <v>44560</v>
      </c>
      <c r="O316" t="s">
        <v>44561</v>
      </c>
      <c r="P316" t="s">
        <v>44562</v>
      </c>
      <c r="Q316" t="s">
        <v>44563</v>
      </c>
      <c r="R316" t="s">
        <v>44564</v>
      </c>
      <c r="S316" t="str">
        <f>IF(tblSheetLanguage[[#This Row],[EN]]="",IF(tblSheetLanguage[[#This Row],[EN]]="",tblSheetLanguage[[#This Row],[DE]],tblSheetLanguage[[#This Row],[EN]]),tblSheetLanguage[[#This Row],[EN]])</f>
        <v>Split payment till</v>
      </c>
      <c r="V316" s="285" t="str">
        <f t="shared" ref="V316:V317" si="11">"$" &amp; CHAR(X316+64) &amp; "$" &amp; W316</f>
        <v>$H$456</v>
      </c>
      <c r="W316" s="285">
        <f>tblSheetLanguage[[#This Row],[Zeile]]</f>
        <v>456</v>
      </c>
      <c r="X316" s="285">
        <f>tblSheetLanguage[[#This Row],[Spalte]]</f>
        <v>8</v>
      </c>
    </row>
    <row r="317" spans="1:24" s="285" customFormat="1" x14ac:dyDescent="0.3">
      <c r="A317" s="31"/>
      <c r="B317" s="230" t="str" cm="1">
        <f t="array" aca="1" ref="B317" ca="1">HYPERLINK("#"&amp;CELL("Address",INDIRECT("Formular!"&amp;ADDRESS(tblSheetLanguage[[#This Row],[Zeile]],tblSheetLanguage[[#This Row],[Spalte]]))),ADDRESS(tblSheetLanguage[[#This Row],[Zeile]],tblSheetLanguage[[#This Row],[Spalte]]))</f>
        <v>$B$13</v>
      </c>
      <c r="C317">
        <v>13</v>
      </c>
      <c r="D317">
        <v>2</v>
      </c>
      <c r="E317" t="s">
        <v>42189</v>
      </c>
      <c r="F317" t="s">
        <v>14</v>
      </c>
      <c r="G317" t="s">
        <v>42337</v>
      </c>
      <c r="H317" t="s">
        <v>42338</v>
      </c>
      <c r="I317" t="s">
        <v>42338</v>
      </c>
      <c r="J317" t="s">
        <v>42339</v>
      </c>
      <c r="K317" t="s">
        <v>42340</v>
      </c>
      <c r="L317" t="s">
        <v>42341</v>
      </c>
      <c r="M317" t="s">
        <v>43679</v>
      </c>
      <c r="N317" t="s">
        <v>43680</v>
      </c>
      <c r="O317" t="s">
        <v>43681</v>
      </c>
      <c r="P317" t="s">
        <v>43682</v>
      </c>
      <c r="Q317" t="s">
        <v>43683</v>
      </c>
      <c r="R317" t="s">
        <v>43684</v>
      </c>
      <c r="S317" t="str">
        <f>IF(tblSheetLanguage[[#This Row],[EN]]="",IF(tblSheetLanguage[[#This Row],[EN]]="",tblSheetLanguage[[#This Row],[DE]],tblSheetLanguage[[#This Row],[EN]]),tblSheetLanguage[[#This Row],[EN]])</f>
        <v>Street</v>
      </c>
      <c r="V317" s="285" t="str">
        <f t="shared" si="11"/>
        <v>$B$13</v>
      </c>
      <c r="W317" s="285">
        <f>tblSheetLanguage[[#This Row],[Zeile]]</f>
        <v>13</v>
      </c>
      <c r="X317" s="285">
        <f>tblSheetLanguage[[#This Row],[Spalte]]</f>
        <v>2</v>
      </c>
    </row>
    <row r="318" spans="1:24" s="285" customFormat="1" x14ac:dyDescent="0.3">
      <c r="A318" s="276"/>
      <c r="B318" s="230" t="str" cm="1">
        <f t="array" aca="1" ref="B318" ca="1">HYPERLINK("#"&amp;CELL("Address",INDIRECT("Formular!"&amp;ADDRESS(tblSheetLanguage[[#This Row],[Zeile]],tblSheetLanguage[[#This Row],[Spalte]]))),ADDRESS(tblSheetLanguage[[#This Row],[Zeile]],tblSheetLanguage[[#This Row],[Spalte]]))</f>
        <v>$B$402</v>
      </c>
      <c r="C318" s="285">
        <v>402</v>
      </c>
      <c r="D318" s="285">
        <v>2</v>
      </c>
      <c r="E318" s="285" t="s">
        <v>42268</v>
      </c>
      <c r="F318" s="285" t="s">
        <v>43030</v>
      </c>
      <c r="G318" s="285" t="s">
        <v>43031</v>
      </c>
      <c r="H318" s="285" t="s">
        <v>43032</v>
      </c>
      <c r="I318" s="285" t="s">
        <v>43033</v>
      </c>
      <c r="J318" s="285" t="s">
        <v>43034</v>
      </c>
      <c r="K318" s="285" t="s">
        <v>43035</v>
      </c>
      <c r="L318" s="285" t="s">
        <v>43036</v>
      </c>
      <c r="M318" s="285" t="s">
        <v>44323</v>
      </c>
      <c r="N318" s="285" t="s">
        <v>44324</v>
      </c>
      <c r="O318" s="285" t="s">
        <v>44325</v>
      </c>
      <c r="P318" s="285" t="s">
        <v>44326</v>
      </c>
      <c r="Q318" s="285" t="s">
        <v>44327</v>
      </c>
      <c r="R318" s="285" t="s">
        <v>44328</v>
      </c>
      <c r="S318" s="285" t="str">
        <f>IF(tblSheetLanguage[[#This Row],[EN]]="",IF(tblSheetLanguage[[#This Row],[EN]]="",tblSheetLanguage[[#This Row],[DE]],tblSheetLanguage[[#This Row],[EN]]),tblSheetLanguage[[#This Row],[EN]])</f>
        <v>Sub-Category 1</v>
      </c>
      <c r="V318" s="285" t="str">
        <f t="shared" si="10"/>
        <v>$B$402</v>
      </c>
      <c r="W318" s="285">
        <f>tblSheetLanguage[[#This Row],[Zeile]]</f>
        <v>402</v>
      </c>
      <c r="X318" s="285">
        <f>tblSheetLanguage[[#This Row],[Spalte]]</f>
        <v>2</v>
      </c>
    </row>
    <row r="319" spans="1:24" s="285" customFormat="1" x14ac:dyDescent="0.3">
      <c r="A319" s="276"/>
      <c r="B319" s="230" t="str" cm="1">
        <f t="array" aca="1" ref="B319" ca="1">HYPERLINK("#"&amp;CELL("Address",INDIRECT("Formular!"&amp;ADDRESS(tblSheetLanguage[[#This Row],[Zeile]],tblSheetLanguage[[#This Row],[Spalte]]))),ADDRESS(tblSheetLanguage[[#This Row],[Zeile]],tblSheetLanguage[[#This Row],[Spalte]]))</f>
        <v>$B$404</v>
      </c>
      <c r="C319" s="285">
        <v>404</v>
      </c>
      <c r="D319" s="285">
        <v>2</v>
      </c>
      <c r="E319" s="285" t="s">
        <v>42270</v>
      </c>
      <c r="F319" s="285" t="s">
        <v>43044</v>
      </c>
      <c r="G319" s="285" t="s">
        <v>43045</v>
      </c>
      <c r="K319" s="285" t="s">
        <v>43046</v>
      </c>
      <c r="M319" s="285" t="s">
        <v>44335</v>
      </c>
      <c r="N319" s="285" t="s">
        <v>44336</v>
      </c>
      <c r="O319" s="285" t="s">
        <v>44337</v>
      </c>
      <c r="P319" s="285" t="s">
        <v>44338</v>
      </c>
      <c r="Q319" s="285" t="s">
        <v>44339</v>
      </c>
      <c r="R319" s="285" t="s">
        <v>44340</v>
      </c>
      <c r="S319" s="285" t="str">
        <f>IF(tblSheetLanguage[[#This Row],[EN]]="",IF(tblSheetLanguage[[#This Row],[EN]]="",tblSheetLanguage[[#This Row],[DE]],tblSheetLanguage[[#This Row],[EN]]),tblSheetLanguage[[#This Row],[EN]])</f>
        <v>Sub-Category 2</v>
      </c>
      <c r="V319" s="285" t="str">
        <f t="shared" si="10"/>
        <v>$B$404</v>
      </c>
      <c r="W319" s="285">
        <f>tblSheetLanguage[[#This Row],[Zeile]]</f>
        <v>404</v>
      </c>
      <c r="X319" s="285">
        <f>tblSheetLanguage[[#This Row],[Spalte]]</f>
        <v>2</v>
      </c>
    </row>
    <row r="320" spans="1:24" s="285" customFormat="1" x14ac:dyDescent="0.3">
      <c r="A320" s="276"/>
      <c r="B320" s="230" t="str" cm="1">
        <f t="array" aca="1" ref="B320" ca="1">HYPERLINK("#"&amp;CELL("Address",INDIRECT("Formular!"&amp;ADDRESS(tblSheetLanguage[[#This Row],[Zeile]],tblSheetLanguage[[#This Row],[Spalte]]))),ADDRESS(tblSheetLanguage[[#This Row],[Zeile]],tblSheetLanguage[[#This Row],[Spalte]]))</f>
        <v>$B$436</v>
      </c>
      <c r="C320" s="285">
        <v>436</v>
      </c>
      <c r="D320" s="285">
        <v>2</v>
      </c>
      <c r="E320" s="285" t="s">
        <v>42288</v>
      </c>
      <c r="F320" s="285" t="s">
        <v>43192</v>
      </c>
      <c r="H320" s="285" t="s">
        <v>43193</v>
      </c>
      <c r="I320" s="285" t="s">
        <v>43194</v>
      </c>
      <c r="J320" s="285" t="s">
        <v>43195</v>
      </c>
      <c r="K320" s="285" t="s">
        <v>43196</v>
      </c>
      <c r="L320" s="285" t="s">
        <v>43197</v>
      </c>
      <c r="M320" s="285" t="s">
        <v>44481</v>
      </c>
      <c r="N320" s="285" t="s">
        <v>44482</v>
      </c>
      <c r="O320" s="285" t="s">
        <v>44483</v>
      </c>
      <c r="P320" s="285" t="s">
        <v>44484</v>
      </c>
      <c r="Q320" s="285" t="s">
        <v>44485</v>
      </c>
      <c r="R320" s="285" t="s">
        <v>44486</v>
      </c>
      <c r="S320" s="285" t="str">
        <f>IF(tblSheetLanguage[[#This Row],[EN]]="",IF(tblSheetLanguage[[#This Row],[EN]]="",tblSheetLanguage[[#This Row],[DE]],tblSheetLanguage[[#This Row],[EN]]),tblSheetLanguage[[#This Row],[EN]])</f>
        <v>Succesor Partner-No.:</v>
      </c>
      <c r="V320" s="285" t="str">
        <f t="shared" si="10"/>
        <v>$B$436</v>
      </c>
      <c r="W320" s="285">
        <f>tblSheetLanguage[[#This Row],[Zeile]]</f>
        <v>436</v>
      </c>
      <c r="X320" s="285">
        <f>tblSheetLanguage[[#This Row],[Spalte]]</f>
        <v>2</v>
      </c>
    </row>
    <row r="321" spans="1:28" s="285" customFormat="1" x14ac:dyDescent="0.3">
      <c r="A321" s="276"/>
      <c r="B321" s="230" t="str" cm="1">
        <f t="array" aca="1" ref="B321" ca="1">HYPERLINK("#"&amp;CELL("Address",INDIRECT("Formular!"&amp;ADDRESS(tblSheetLanguage[[#This Row],[Zeile]],tblSheetLanguage[[#This Row],[Spalte]]))),ADDRESS(tblSheetLanguage[[#This Row],[Zeile]],tblSheetLanguage[[#This Row],[Spalte]]))</f>
        <v>$B$155</v>
      </c>
      <c r="C321" s="285">
        <v>155</v>
      </c>
      <c r="D321" s="285">
        <v>2</v>
      </c>
      <c r="E321" s="285" t="s">
        <v>42208</v>
      </c>
      <c r="F321" s="286" t="s">
        <v>42509</v>
      </c>
      <c r="G321" s="285" t="s">
        <v>42510</v>
      </c>
      <c r="H321" s="285" t="s">
        <v>42511</v>
      </c>
      <c r="I321" s="286" t="s">
        <v>42512</v>
      </c>
      <c r="J321" s="285" t="s">
        <v>42513</v>
      </c>
      <c r="K321" s="285" t="s">
        <v>42514</v>
      </c>
      <c r="L321" s="285" t="s">
        <v>42515</v>
      </c>
      <c r="M321" s="285" t="s">
        <v>43838</v>
      </c>
      <c r="N321" s="285" t="s">
        <v>43839</v>
      </c>
      <c r="O321" s="285" t="s">
        <v>43840</v>
      </c>
      <c r="P321" s="285" t="s">
        <v>43841</v>
      </c>
      <c r="Q321" s="285" t="s">
        <v>43842</v>
      </c>
      <c r="R321" s="285" t="s">
        <v>43843</v>
      </c>
      <c r="S321" s="285" t="str">
        <f>IF(tblSheetLanguage[[#This Row],[EN]]="",IF(tblSheetLanguage[[#This Row],[EN]]="",tblSheetLanguage[[#This Row],[DE]],tblSheetLanguage[[#This Row],[EN]]),tblSheetLanguage[[#This Row],[EN]])</f>
        <v>Surname</v>
      </c>
      <c r="V321" s="285" t="str">
        <f t="shared" si="10"/>
        <v>$B$155</v>
      </c>
      <c r="W321" s="285">
        <f>tblSheetLanguage[[#This Row],[Zeile]]</f>
        <v>155</v>
      </c>
      <c r="X321" s="285">
        <f>tblSheetLanguage[[#This Row],[Spalte]]</f>
        <v>2</v>
      </c>
    </row>
    <row r="322" spans="1:28" s="285" customFormat="1" x14ac:dyDescent="0.3">
      <c r="A322" s="276"/>
      <c r="B322" s="230" t="str" cm="1">
        <f t="array" aca="1" ref="B322" ca="1">HYPERLINK("#"&amp;CELL("Address",INDIRECT("Formular!"&amp;ADDRESS(tblSheetLanguage[[#This Row],[Zeile]],tblSheetLanguage[[#This Row],[Spalte]]))),ADDRESS(tblSheetLanguage[[#This Row],[Zeile]],tblSheetLanguage[[#This Row],[Spalte]]))</f>
        <v>$B$166</v>
      </c>
      <c r="C322" s="285">
        <v>166</v>
      </c>
      <c r="D322" s="285">
        <v>2</v>
      </c>
      <c r="E322" s="285" t="s">
        <v>42208</v>
      </c>
      <c r="F322" s="286" t="s">
        <v>42509</v>
      </c>
      <c r="G322" s="285" t="s">
        <v>42510</v>
      </c>
      <c r="H322" s="285" t="s">
        <v>42511</v>
      </c>
      <c r="I322" s="286" t="s">
        <v>42512</v>
      </c>
      <c r="J322" s="285" t="s">
        <v>42513</v>
      </c>
      <c r="K322" s="285" t="s">
        <v>42514</v>
      </c>
      <c r="L322" s="285" t="s">
        <v>42515</v>
      </c>
      <c r="M322" s="285" t="s">
        <v>43838</v>
      </c>
      <c r="N322" s="285" t="s">
        <v>43839</v>
      </c>
      <c r="O322" s="285" t="s">
        <v>43840</v>
      </c>
      <c r="P322" s="285" t="s">
        <v>43841</v>
      </c>
      <c r="Q322" s="285" t="s">
        <v>43842</v>
      </c>
      <c r="R322" s="285" t="s">
        <v>43843</v>
      </c>
      <c r="S322" s="285" t="str">
        <f>IF(tblSheetLanguage[[#This Row],[EN]]="",IF(tblSheetLanguage[[#This Row],[EN]]="",tblSheetLanguage[[#This Row],[DE]],tblSheetLanguage[[#This Row],[EN]]),tblSheetLanguage[[#This Row],[EN]])</f>
        <v>Surname</v>
      </c>
      <c r="V322" s="285" t="str">
        <f t="shared" si="10"/>
        <v>$B$166</v>
      </c>
      <c r="W322" s="285">
        <f>tblSheetLanguage[[#This Row],[Zeile]]</f>
        <v>166</v>
      </c>
      <c r="X322" s="285">
        <f>tblSheetLanguage[[#This Row],[Spalte]]</f>
        <v>2</v>
      </c>
    </row>
    <row r="323" spans="1:28" s="285" customFormat="1" x14ac:dyDescent="0.3">
      <c r="A323" s="276"/>
      <c r="B323" s="230" t="str" cm="1">
        <f t="array" aca="1" ref="B323" ca="1">HYPERLINK("#"&amp;CELL("Address",INDIRECT("Formular!"&amp;ADDRESS(tblSheetLanguage[[#This Row],[Zeile]],tblSheetLanguage[[#This Row],[Spalte]]))),ADDRESS(tblSheetLanguage[[#This Row],[Zeile]],tblSheetLanguage[[#This Row],[Spalte]]))</f>
        <v>$B$174</v>
      </c>
      <c r="C323" s="285">
        <v>174</v>
      </c>
      <c r="D323" s="285">
        <v>2</v>
      </c>
      <c r="E323" s="285" t="s">
        <v>42208</v>
      </c>
      <c r="F323" s="286" t="s">
        <v>42509</v>
      </c>
      <c r="G323" s="285" t="s">
        <v>42504</v>
      </c>
      <c r="H323" s="285" t="s">
        <v>42511</v>
      </c>
      <c r="I323" s="286" t="s">
        <v>42512</v>
      </c>
      <c r="J323" s="285" t="s">
        <v>42513</v>
      </c>
      <c r="K323" s="285" t="s">
        <v>42514</v>
      </c>
      <c r="L323" s="285" t="s">
        <v>42515</v>
      </c>
      <c r="M323" s="285" t="s">
        <v>43838</v>
      </c>
      <c r="N323" s="285" t="s">
        <v>43839</v>
      </c>
      <c r="O323" s="285" t="s">
        <v>43840</v>
      </c>
      <c r="P323" s="285" t="s">
        <v>43841</v>
      </c>
      <c r="Q323" s="285" t="s">
        <v>43842</v>
      </c>
      <c r="R323" s="285" t="s">
        <v>43843</v>
      </c>
      <c r="S323" s="285" t="str">
        <f>IF(tblSheetLanguage[[#This Row],[EN]]="",IF(tblSheetLanguage[[#This Row],[EN]]="",tblSheetLanguage[[#This Row],[DE]],tblSheetLanguage[[#This Row],[EN]]),tblSheetLanguage[[#This Row],[EN]])</f>
        <v>Surname</v>
      </c>
      <c r="V323" s="285" t="str">
        <f t="shared" si="10"/>
        <v>$B$174</v>
      </c>
      <c r="W323" s="285">
        <f>tblSheetLanguage[[#This Row],[Zeile]]</f>
        <v>174</v>
      </c>
      <c r="X323" s="285">
        <f>tblSheetLanguage[[#This Row],[Spalte]]</f>
        <v>2</v>
      </c>
    </row>
    <row r="324" spans="1:28" s="285" customFormat="1" x14ac:dyDescent="0.3">
      <c r="A324" s="276"/>
      <c r="B324" s="230" t="str" cm="1">
        <f t="array" aca="1" ref="B324" ca="1">HYPERLINK("#"&amp;CELL("Address",INDIRECT("Formular!"&amp;ADDRESS(tblSheetLanguage[[#This Row],[Zeile]],tblSheetLanguage[[#This Row],[Spalte]]))),ADDRESS(tblSheetLanguage[[#This Row],[Zeile]],tblSheetLanguage[[#This Row],[Spalte]]))</f>
        <v>$B$182</v>
      </c>
      <c r="C324" s="285">
        <v>182</v>
      </c>
      <c r="D324" s="285">
        <v>2</v>
      </c>
      <c r="E324" s="285" t="s">
        <v>42208</v>
      </c>
      <c r="F324" s="286" t="s">
        <v>42509</v>
      </c>
      <c r="G324" s="285" t="s">
        <v>42510</v>
      </c>
      <c r="H324" s="285" t="s">
        <v>42511</v>
      </c>
      <c r="I324" s="286" t="s">
        <v>42512</v>
      </c>
      <c r="J324" s="285" t="s">
        <v>42513</v>
      </c>
      <c r="K324" s="285" t="s">
        <v>42514</v>
      </c>
      <c r="L324" s="285" t="s">
        <v>42515</v>
      </c>
      <c r="M324" s="285" t="s">
        <v>43838</v>
      </c>
      <c r="N324" s="285" t="s">
        <v>43839</v>
      </c>
      <c r="O324" s="285" t="s">
        <v>43840</v>
      </c>
      <c r="P324" s="285" t="s">
        <v>43841</v>
      </c>
      <c r="Q324" s="285" t="s">
        <v>43842</v>
      </c>
      <c r="R324" s="285" t="s">
        <v>43843</v>
      </c>
      <c r="S324" s="285" t="str">
        <f>IF(tblSheetLanguage[[#This Row],[EN]]="",IF(tblSheetLanguage[[#This Row],[EN]]="",tblSheetLanguage[[#This Row],[DE]],tblSheetLanguage[[#This Row],[EN]]),tblSheetLanguage[[#This Row],[EN]])</f>
        <v>Surname</v>
      </c>
      <c r="V324" s="285" t="str">
        <f t="shared" si="10"/>
        <v>$B$182</v>
      </c>
      <c r="W324" s="285">
        <f>tblSheetLanguage[[#This Row],[Zeile]]</f>
        <v>182</v>
      </c>
      <c r="X324" s="285">
        <f>tblSheetLanguage[[#This Row],[Spalte]]</f>
        <v>2</v>
      </c>
    </row>
    <row r="325" spans="1:28" s="285" customFormat="1" x14ac:dyDescent="0.3">
      <c r="A325" s="276"/>
      <c r="B325" s="230" t="str" cm="1">
        <f t="array" aca="1" ref="B325" ca="1">HYPERLINK("#"&amp;CELL("Address",INDIRECT("Formular!"&amp;ADDRESS(tblSheetLanguage[[#This Row],[Zeile]],tblSheetLanguage[[#This Row],[Spalte]]))),ADDRESS(tblSheetLanguage[[#This Row],[Zeile]],tblSheetLanguage[[#This Row],[Spalte]]))</f>
        <v>$J$238</v>
      </c>
      <c r="C325" s="285">
        <v>238</v>
      </c>
      <c r="D325" s="285">
        <v>10</v>
      </c>
      <c r="E325" s="285" t="s">
        <v>42228</v>
      </c>
      <c r="F325" s="285" t="s">
        <v>42228</v>
      </c>
      <c r="G325" s="285" t="s">
        <v>42228</v>
      </c>
      <c r="H325" s="285" t="s">
        <v>42228</v>
      </c>
      <c r="I325" s="285" t="s">
        <v>42709</v>
      </c>
      <c r="J325" s="285" t="s">
        <v>42228</v>
      </c>
      <c r="K325" s="285" t="s">
        <v>42228</v>
      </c>
      <c r="L325" s="285" t="s">
        <v>42228</v>
      </c>
      <c r="M325" s="285" t="s">
        <v>44011</v>
      </c>
      <c r="N325" s="285" t="s">
        <v>44012</v>
      </c>
      <c r="O325" s="285" t="s">
        <v>44013</v>
      </c>
      <c r="P325" s="285" t="s">
        <v>44011</v>
      </c>
      <c r="Q325" s="285" t="s">
        <v>44013</v>
      </c>
      <c r="R325" s="285" t="s">
        <v>44011</v>
      </c>
      <c r="S325" s="285" t="str">
        <f>IF(tblSheetLanguage[[#This Row],[EN]]="",IF(tblSheetLanguage[[#This Row],[EN]]="",tblSheetLanguage[[#This Row],[DE]],tblSheetLanguage[[#This Row],[EN]]),tblSheetLanguage[[#This Row],[EN]])</f>
        <v>SWIFT (BIC):</v>
      </c>
      <c r="V325" s="285" t="str">
        <f t="shared" si="10"/>
        <v>$J$238</v>
      </c>
      <c r="W325" s="285">
        <f>tblSheetLanguage[[#This Row],[Zeile]]</f>
        <v>238</v>
      </c>
      <c r="X325" s="285">
        <f>tblSheetLanguage[[#This Row],[Spalte]]</f>
        <v>10</v>
      </c>
    </row>
    <row r="326" spans="1:28" s="285" customFormat="1" x14ac:dyDescent="0.3">
      <c r="A326" s="276"/>
      <c r="B326" s="230" t="str" cm="1">
        <f t="array" aca="1" ref="B326" ca="1">HYPERLINK("#"&amp;CELL("Address",INDIRECT("Formular!"&amp;ADDRESS(tblSheetLanguage[[#This Row],[Zeile]],tblSheetLanguage[[#This Row],[Spalte]]))),ADDRESS(tblSheetLanguage[[#This Row],[Zeile]],tblSheetLanguage[[#This Row],[Spalte]]))</f>
        <v>$J$256</v>
      </c>
      <c r="C326" s="285">
        <v>256</v>
      </c>
      <c r="D326" s="285">
        <v>10</v>
      </c>
      <c r="E326" s="285" t="s">
        <v>42228</v>
      </c>
      <c r="F326" s="285" t="s">
        <v>42228</v>
      </c>
      <c r="G326" s="285" t="s">
        <v>42228</v>
      </c>
      <c r="H326" s="285" t="s">
        <v>42228</v>
      </c>
      <c r="I326" s="285" t="s">
        <v>42709</v>
      </c>
      <c r="J326" s="285" t="s">
        <v>42228</v>
      </c>
      <c r="K326" s="285" t="s">
        <v>42228</v>
      </c>
      <c r="L326" s="285" t="s">
        <v>42228</v>
      </c>
      <c r="M326" s="285" t="s">
        <v>44011</v>
      </c>
      <c r="N326" s="285" t="s">
        <v>44012</v>
      </c>
      <c r="O326" s="285" t="s">
        <v>44013</v>
      </c>
      <c r="P326" s="285" t="s">
        <v>44011</v>
      </c>
      <c r="Q326" s="285" t="s">
        <v>44013</v>
      </c>
      <c r="R326" s="285" t="s">
        <v>44011</v>
      </c>
      <c r="S326" s="285" t="str">
        <f>IF(tblSheetLanguage[[#This Row],[EN]]="",IF(tblSheetLanguage[[#This Row],[EN]]="",tblSheetLanguage[[#This Row],[DE]],tblSheetLanguage[[#This Row],[EN]]),tblSheetLanguage[[#This Row],[EN]])</f>
        <v>SWIFT (BIC):</v>
      </c>
      <c r="V326" s="285" t="str">
        <f t="shared" si="10"/>
        <v>$J$256</v>
      </c>
      <c r="W326" s="285">
        <f>tblSheetLanguage[[#This Row],[Zeile]]</f>
        <v>256</v>
      </c>
      <c r="X326" s="285">
        <f>tblSheetLanguage[[#This Row],[Spalte]]</f>
        <v>10</v>
      </c>
    </row>
    <row r="327" spans="1:28" s="285" customFormat="1" x14ac:dyDescent="0.3">
      <c r="A327" s="276"/>
      <c r="B327" s="230" t="str" cm="1">
        <f t="array" aca="1" ref="B327" ca="1">HYPERLINK("#"&amp;CELL("Address",INDIRECT("Formular!"&amp;ADDRESS(tblSheetLanguage[[#This Row],[Zeile]],tblSheetLanguage[[#This Row],[Spalte]]))),ADDRESS(tblSheetLanguage[[#This Row],[Zeile]],tblSheetLanguage[[#This Row],[Spalte]]))</f>
        <v>$J$274</v>
      </c>
      <c r="C327" s="285">
        <v>274</v>
      </c>
      <c r="D327" s="285">
        <v>10</v>
      </c>
      <c r="E327" s="285" t="s">
        <v>42228</v>
      </c>
      <c r="F327" s="285" t="s">
        <v>42228</v>
      </c>
      <c r="G327" s="285" t="s">
        <v>42228</v>
      </c>
      <c r="H327" s="285" t="s">
        <v>42228</v>
      </c>
      <c r="I327" s="285" t="s">
        <v>42709</v>
      </c>
      <c r="J327" s="285" t="s">
        <v>42228</v>
      </c>
      <c r="K327" s="285" t="s">
        <v>42228</v>
      </c>
      <c r="L327" s="285" t="s">
        <v>42228</v>
      </c>
      <c r="M327" s="285" t="s">
        <v>44011</v>
      </c>
      <c r="N327" s="285" t="s">
        <v>44012</v>
      </c>
      <c r="O327" s="285" t="s">
        <v>44013</v>
      </c>
      <c r="P327" s="285" t="s">
        <v>44011</v>
      </c>
      <c r="Q327" s="285" t="s">
        <v>44013</v>
      </c>
      <c r="R327" s="285" t="s">
        <v>44011</v>
      </c>
      <c r="S327" s="285" t="str">
        <f>IF(tblSheetLanguage[[#This Row],[EN]]="",IF(tblSheetLanguage[[#This Row],[EN]]="",tblSheetLanguage[[#This Row],[DE]],tblSheetLanguage[[#This Row],[EN]]),tblSheetLanguage[[#This Row],[EN]])</f>
        <v>SWIFT (BIC):</v>
      </c>
      <c r="V327" s="285" t="str">
        <f t="shared" ref="V327" si="12">"$" &amp; CHAR(X327+64) &amp; "$" &amp; W327</f>
        <v>$J$274</v>
      </c>
      <c r="W327" s="285">
        <f>tblSheetLanguage[[#This Row],[Zeile]]</f>
        <v>274</v>
      </c>
      <c r="X327" s="285">
        <f>tblSheetLanguage[[#This Row],[Spalte]]</f>
        <v>10</v>
      </c>
    </row>
    <row r="328" spans="1:28" s="285" customFormat="1" x14ac:dyDescent="0.3">
      <c r="A328" s="276"/>
      <c r="B328" s="230" t="str" cm="1">
        <f t="array" aca="1" ref="B328" ca="1">HYPERLINK("#"&amp;CELL("Address",INDIRECT("Formular!"&amp;ADDRESS(tblSheetLanguage[[#This Row],[Zeile]],tblSheetLanguage[[#This Row],[Spalte]]))),ADDRESS(tblSheetLanguage[[#This Row],[Zeile]],tblSheetLanguage[[#This Row],[Spalte]]))</f>
        <v>$J$292</v>
      </c>
      <c r="C328" s="285">
        <v>292</v>
      </c>
      <c r="D328" s="285">
        <v>10</v>
      </c>
      <c r="E328" s="285" t="s">
        <v>42228</v>
      </c>
      <c r="F328" s="285" t="s">
        <v>42228</v>
      </c>
      <c r="G328" s="285" t="s">
        <v>42228</v>
      </c>
      <c r="H328" s="285" t="s">
        <v>42228</v>
      </c>
      <c r="I328" s="285" t="s">
        <v>42709</v>
      </c>
      <c r="J328" s="285" t="s">
        <v>42228</v>
      </c>
      <c r="K328" s="285" t="s">
        <v>42228</v>
      </c>
      <c r="L328" s="285" t="s">
        <v>42228</v>
      </c>
      <c r="M328" s="285" t="s">
        <v>44011</v>
      </c>
      <c r="N328" s="285" t="s">
        <v>44012</v>
      </c>
      <c r="O328" s="285" t="s">
        <v>44013</v>
      </c>
      <c r="P328" s="285" t="s">
        <v>44011</v>
      </c>
      <c r="Q328" s="285" t="s">
        <v>44013</v>
      </c>
      <c r="R328" s="285" t="s">
        <v>44011</v>
      </c>
      <c r="S328" s="285" t="str">
        <f>IF(tblSheetLanguage[[#This Row],[EN]]="",IF(tblSheetLanguage[[#This Row],[EN]]="",tblSheetLanguage[[#This Row],[DE]],tblSheetLanguage[[#This Row],[EN]]),tblSheetLanguage[[#This Row],[EN]])</f>
        <v>SWIFT (BIC):</v>
      </c>
      <c r="V328" s="285" t="str">
        <f t="shared" si="10"/>
        <v>$J$292</v>
      </c>
      <c r="W328" s="285">
        <f>tblSheetLanguage[[#This Row],[Zeile]]</f>
        <v>292</v>
      </c>
      <c r="X328" s="285">
        <f>tblSheetLanguage[[#This Row],[Spalte]]</f>
        <v>10</v>
      </c>
    </row>
    <row r="329" spans="1:28" s="285" customFormat="1" x14ac:dyDescent="0.3">
      <c r="A329" s="276"/>
      <c r="B329" s="230" t="str" cm="1">
        <f t="array" aca="1" ref="B329" ca="1">HYPERLINK("#"&amp;CELL("Address",INDIRECT("Formular!"&amp;ADDRESS(tblSheetLanguage[[#This Row],[Zeile]],tblSheetLanguage[[#This Row],[Spalte]]))),ADDRESS(tblSheetLanguage[[#This Row],[Zeile]],tblSheetLanguage[[#This Row],[Spalte]]))</f>
        <v>$J$310</v>
      </c>
      <c r="C329" s="285">
        <v>310</v>
      </c>
      <c r="D329" s="285">
        <v>10</v>
      </c>
      <c r="E329" s="285" t="s">
        <v>42228</v>
      </c>
      <c r="F329" s="285" t="s">
        <v>42228</v>
      </c>
      <c r="G329" s="285" t="s">
        <v>42228</v>
      </c>
      <c r="H329" s="285" t="s">
        <v>42228</v>
      </c>
      <c r="I329" s="285" t="s">
        <v>42709</v>
      </c>
      <c r="J329" s="285" t="s">
        <v>42228</v>
      </c>
      <c r="K329" s="285" t="s">
        <v>42228</v>
      </c>
      <c r="L329" s="285" t="s">
        <v>42228</v>
      </c>
      <c r="M329" s="285" t="s">
        <v>44011</v>
      </c>
      <c r="N329" s="285" t="s">
        <v>44012</v>
      </c>
      <c r="O329" s="285" t="s">
        <v>44013</v>
      </c>
      <c r="P329" s="285" t="s">
        <v>44011</v>
      </c>
      <c r="Q329" s="285" t="s">
        <v>44013</v>
      </c>
      <c r="R329" s="285" t="s">
        <v>44011</v>
      </c>
      <c r="S329" s="285" t="str">
        <f>IF(tblSheetLanguage[[#This Row],[EN]]="",IF(tblSheetLanguage[[#This Row],[EN]]="",tblSheetLanguage[[#This Row],[DE]],tblSheetLanguage[[#This Row],[EN]]),tblSheetLanguage[[#This Row],[EN]])</f>
        <v>SWIFT (BIC):</v>
      </c>
      <c r="V329" s="285" t="str">
        <f t="shared" si="10"/>
        <v>$J$310</v>
      </c>
      <c r="W329" s="285">
        <f>tblSheetLanguage[[#This Row],[Zeile]]</f>
        <v>310</v>
      </c>
      <c r="X329" s="285">
        <f>tblSheetLanguage[[#This Row],[Spalte]]</f>
        <v>10</v>
      </c>
    </row>
    <row r="330" spans="1:28" s="285" customFormat="1" x14ac:dyDescent="0.3">
      <c r="A330" s="276"/>
      <c r="B330" s="230" t="str" cm="1">
        <f t="array" aca="1" ref="B330" ca="1">HYPERLINK("#"&amp;CELL("Address",INDIRECT("Formular!"&amp;ADDRESS(tblSheetLanguage[[#This Row],[Zeile]],tblSheetLanguage[[#This Row],[Spalte]]))),ADDRESS(tblSheetLanguage[[#This Row],[Zeile]],tblSheetLanguage[[#This Row],[Spalte]]))</f>
        <v>$B$210</v>
      </c>
      <c r="C330" s="285">
        <v>210</v>
      </c>
      <c r="D330" s="285">
        <v>2</v>
      </c>
      <c r="E330" s="285" t="s">
        <v>42218</v>
      </c>
      <c r="F330" s="285" t="s">
        <v>41689</v>
      </c>
      <c r="J330" s="285" t="s">
        <v>42622</v>
      </c>
      <c r="M330" s="285" t="s">
        <v>43921</v>
      </c>
      <c r="N330" s="285" t="s">
        <v>43922</v>
      </c>
      <c r="O330" s="285" t="s">
        <v>43923</v>
      </c>
      <c r="P330" s="285" t="s">
        <v>43924</v>
      </c>
      <c r="Q330" s="285" t="s">
        <v>43925</v>
      </c>
      <c r="R330" s="285" t="s">
        <v>43926</v>
      </c>
      <c r="S330" s="285" t="str">
        <f>IF(tblSheetLanguage[[#This Row],[EN]]="",IF(tblSheetLanguage[[#This Row],[EN]]="",tblSheetLanguage[[#This Row],[DE]],tblSheetLanguage[[#This Row],[EN]]),tblSheetLanguage[[#This Row],[EN]])</f>
        <v>Tax Classification</v>
      </c>
      <c r="V330" s="285" t="str">
        <f t="shared" si="10"/>
        <v>$B$210</v>
      </c>
      <c r="W330" s="285">
        <f>tblSheetLanguage[[#This Row],[Zeile]]</f>
        <v>210</v>
      </c>
      <c r="X330" s="285">
        <f>tblSheetLanguage[[#This Row],[Spalte]]</f>
        <v>2</v>
      </c>
    </row>
    <row r="331" spans="1:28" s="285" customFormat="1" x14ac:dyDescent="0.3">
      <c r="A331" s="276"/>
      <c r="B331" s="230" t="str" cm="1">
        <f t="array" aca="1" ref="B331" ca="1">HYPERLINK("#"&amp;CELL("Address",INDIRECT("Formular!"&amp;ADDRESS(tblSheetLanguage[[#This Row],[Zeile]],tblSheetLanguage[[#This Row],[Spalte]]))),ADDRESS(tblSheetLanguage[[#This Row],[Zeile]],tblSheetLanguage[[#This Row],[Spalte]]))</f>
        <v>$B$200</v>
      </c>
      <c r="C331" s="285">
        <v>200</v>
      </c>
      <c r="D331" s="285">
        <v>2</v>
      </c>
      <c r="E331" s="285" t="s">
        <v>41673</v>
      </c>
      <c r="F331" s="285" t="s">
        <v>42595</v>
      </c>
      <c r="G331" s="285" t="s">
        <v>42596</v>
      </c>
      <c r="H331" s="285" t="s">
        <v>42597</v>
      </c>
      <c r="I331" s="285" t="s">
        <v>42598</v>
      </c>
      <c r="J331" s="285" t="s">
        <v>42599</v>
      </c>
      <c r="K331" s="285" t="s">
        <v>42600</v>
      </c>
      <c r="L331" s="285" t="s">
        <v>42601</v>
      </c>
      <c r="M331" s="285" t="s">
        <v>43915</v>
      </c>
      <c r="N331" s="285" t="s">
        <v>43916</v>
      </c>
      <c r="O331" s="285" t="s">
        <v>43917</v>
      </c>
      <c r="P331" s="285" t="s">
        <v>43918</v>
      </c>
      <c r="Q331" s="285" t="s">
        <v>43919</v>
      </c>
      <c r="R331" s="285" t="s">
        <v>43920</v>
      </c>
      <c r="S331" s="285" t="str">
        <f>IF(tblSheetLanguage[[#This Row],[EN]]="",IF(tblSheetLanguage[[#This Row],[EN]]="",tblSheetLanguage[[#This Row],[DE]],tblSheetLanguage[[#This Row],[EN]]),tblSheetLanguage[[#This Row],[EN]])</f>
        <v>Tax information</v>
      </c>
      <c r="V331" s="285" t="str">
        <f t="shared" si="10"/>
        <v>$B$200</v>
      </c>
      <c r="W331" s="285">
        <f>tblSheetLanguage[[#This Row],[Zeile]]</f>
        <v>200</v>
      </c>
      <c r="X331" s="285">
        <f>tblSheetLanguage[[#This Row],[Spalte]]</f>
        <v>2</v>
      </c>
    </row>
    <row r="332" spans="1:28" s="285" customFormat="1" x14ac:dyDescent="0.3">
      <c r="A332" s="276" t="s">
        <v>34460</v>
      </c>
      <c r="B332" s="230" t="str" cm="1">
        <f t="array" aca="1" ref="B332" ca="1">HYPERLINK("#"&amp;CELL("Address",INDIRECT("Formular!"&amp;ADDRESS(tblSheetLanguage[[#This Row],[Zeile]],tblSheetLanguage[[#This Row],[Spalte]]))),ADDRESS(tblSheetLanguage[[#This Row],[Zeile]],tblSheetLanguage[[#This Row],[Spalte]]))</f>
        <v>$B$204</v>
      </c>
      <c r="C332" s="285">
        <v>204</v>
      </c>
      <c r="D332" s="285">
        <v>2</v>
      </c>
      <c r="E332" s="285" t="s">
        <v>42607</v>
      </c>
      <c r="F332" s="285" t="s">
        <v>42608</v>
      </c>
      <c r="H332" s="285" t="s">
        <v>42609</v>
      </c>
      <c r="I332" s="285" t="s">
        <v>42610</v>
      </c>
      <c r="L332" s="285" t="s">
        <v>42611</v>
      </c>
      <c r="M332" s="285" t="s">
        <v>34476</v>
      </c>
      <c r="N332" s="285" t="s">
        <v>34476</v>
      </c>
      <c r="O332" s="285" t="s">
        <v>34476</v>
      </c>
      <c r="P332" s="285" t="s">
        <v>34476</v>
      </c>
      <c r="Q332" s="285" t="s">
        <v>34476</v>
      </c>
      <c r="R332" s="285" t="s">
        <v>34476</v>
      </c>
      <c r="S332" s="285" t="str">
        <f>IF(tblSheetLanguage[[#This Row],[EN]]="",IF(tblSheetLanguage[[#This Row],[EN]]="",tblSheetLanguage[[#This Row],[DE]],tblSheetLanguage[[#This Row],[EN]]),tblSheetLanguage[[#This Row],[EN]])</f>
        <v>Tax number 1</v>
      </c>
      <c r="V332" s="285" t="str">
        <f t="shared" si="10"/>
        <v>$B$204</v>
      </c>
      <c r="W332" s="285">
        <f>tblSheetLanguage[[#This Row],[Zeile]]</f>
        <v>204</v>
      </c>
      <c r="X332" s="285">
        <f>tblSheetLanguage[[#This Row],[Spalte]]</f>
        <v>2</v>
      </c>
      <c r="AB332" s="285">
        <v>2</v>
      </c>
    </row>
    <row r="333" spans="1:28" s="285" customFormat="1" x14ac:dyDescent="0.3">
      <c r="A333" s="276" t="s">
        <v>34460</v>
      </c>
      <c r="B333" s="230" t="str" cm="1">
        <f t="array" aca="1" ref="B333" ca="1">HYPERLINK("#"&amp;CELL("Address",INDIRECT("Formular!"&amp;ADDRESS(tblSheetLanguage[[#This Row],[Zeile]],tblSheetLanguage[[#This Row],[Spalte]]))),ADDRESS(tblSheetLanguage[[#This Row],[Zeile]],tblSheetLanguage[[#This Row],[Spalte]]))</f>
        <v>$B$206</v>
      </c>
      <c r="C333" s="285">
        <v>206</v>
      </c>
      <c r="D333" s="285">
        <v>2</v>
      </c>
      <c r="E333" s="285" t="s">
        <v>42612</v>
      </c>
      <c r="F333" s="285" t="s">
        <v>42613</v>
      </c>
      <c r="H333" s="285" t="s">
        <v>42614</v>
      </c>
      <c r="I333" s="285" t="s">
        <v>42615</v>
      </c>
      <c r="L333" s="285" t="s">
        <v>42616</v>
      </c>
      <c r="M333" s="285" t="s">
        <v>34476</v>
      </c>
      <c r="N333" s="285" t="s">
        <v>34476</v>
      </c>
      <c r="O333" s="285" t="s">
        <v>34476</v>
      </c>
      <c r="P333" s="285" t="s">
        <v>34476</v>
      </c>
      <c r="Q333" s="285" t="s">
        <v>34476</v>
      </c>
      <c r="R333" s="285" t="s">
        <v>34476</v>
      </c>
      <c r="S333" s="285" t="str">
        <f>IF(tblSheetLanguage[[#This Row],[EN]]="",IF(tblSheetLanguage[[#This Row],[EN]]="",tblSheetLanguage[[#This Row],[DE]],tblSheetLanguage[[#This Row],[EN]]),tblSheetLanguage[[#This Row],[EN]])</f>
        <v>Tax number 2</v>
      </c>
      <c r="V333" s="285" t="str">
        <f t="shared" si="10"/>
        <v>$B$206</v>
      </c>
      <c r="W333" s="285">
        <f>tblSheetLanguage[[#This Row],[Zeile]]</f>
        <v>206</v>
      </c>
      <c r="X333" s="285">
        <f>tblSheetLanguage[[#This Row],[Spalte]]</f>
        <v>2</v>
      </c>
    </row>
    <row r="334" spans="1:28" s="285" customFormat="1" x14ac:dyDescent="0.3">
      <c r="A334" s="276" t="s">
        <v>34460</v>
      </c>
      <c r="B334" s="230" t="str" cm="1">
        <f t="array" aca="1" ref="B334" ca="1">HYPERLINK("#"&amp;CELL("Address",INDIRECT("Formular!"&amp;ADDRESS(tblSheetLanguage[[#This Row],[Zeile]],tblSheetLanguage[[#This Row],[Spalte]]))),ADDRESS(tblSheetLanguage[[#This Row],[Zeile]],tblSheetLanguage[[#This Row],[Spalte]]))</f>
        <v>$B$208</v>
      </c>
      <c r="C334" s="285">
        <v>208</v>
      </c>
      <c r="D334" s="285">
        <v>2</v>
      </c>
      <c r="E334" s="285" t="s">
        <v>42617</v>
      </c>
      <c r="F334" s="285" t="s">
        <v>42618</v>
      </c>
      <c r="H334" s="285" t="s">
        <v>42619</v>
      </c>
      <c r="I334" s="285" t="s">
        <v>42620</v>
      </c>
      <c r="L334" s="285" t="s">
        <v>42621</v>
      </c>
      <c r="M334" s="285" t="s">
        <v>34476</v>
      </c>
      <c r="N334" s="285" t="s">
        <v>34476</v>
      </c>
      <c r="O334" s="285" t="s">
        <v>34476</v>
      </c>
      <c r="P334" s="285" t="s">
        <v>34476</v>
      </c>
      <c r="Q334" s="285" t="s">
        <v>34476</v>
      </c>
      <c r="R334" s="285" t="s">
        <v>34476</v>
      </c>
      <c r="S334" s="285" t="str">
        <f>IF(tblSheetLanguage[[#This Row],[EN]]="",IF(tblSheetLanguage[[#This Row],[EN]]="",tblSheetLanguage[[#This Row],[DE]],tblSheetLanguage[[#This Row],[EN]]),tblSheetLanguage[[#This Row],[EN]])</f>
        <v>Tax number 3</v>
      </c>
      <c r="V334" s="285" t="str">
        <f t="shared" si="10"/>
        <v>$B$208</v>
      </c>
      <c r="W334" s="285">
        <f>tblSheetLanguage[[#This Row],[Zeile]]</f>
        <v>208</v>
      </c>
      <c r="X334" s="285">
        <f>tblSheetLanguage[[#This Row],[Spalte]]</f>
        <v>2</v>
      </c>
    </row>
    <row r="335" spans="1:28" s="285" customFormat="1" x14ac:dyDescent="0.3">
      <c r="A335" s="276"/>
      <c r="B335" s="230" t="str" cm="1">
        <f t="array" aca="1" ref="B335" ca="1">HYPERLINK("#"&amp;CELL("Address",INDIRECT("Formular!"&amp;ADDRESS(tblSheetLanguage[[#This Row],[Zeile]],tblSheetLanguage[[#This Row],[Spalte]]))),ADDRESS(tblSheetLanguage[[#This Row],[Zeile]],tblSheetLanguage[[#This Row],[Spalte]]))</f>
        <v>$I$347</v>
      </c>
      <c r="C335" s="285">
        <v>347</v>
      </c>
      <c r="D335" s="285">
        <v>9</v>
      </c>
      <c r="E335" s="285" t="s">
        <v>42246</v>
      </c>
      <c r="F335" s="285" t="s">
        <v>42246</v>
      </c>
      <c r="G335" s="285" t="s">
        <v>42246</v>
      </c>
      <c r="H335" s="285" t="s">
        <v>42410</v>
      </c>
      <c r="I335" s="285" t="s">
        <v>42850</v>
      </c>
      <c r="J335" s="285" t="s">
        <v>42246</v>
      </c>
      <c r="K335" s="285" t="s">
        <v>42851</v>
      </c>
      <c r="L335" s="285" t="s">
        <v>42850</v>
      </c>
      <c r="M335" s="285" t="s">
        <v>44139</v>
      </c>
      <c r="N335" s="285" t="s">
        <v>44140</v>
      </c>
      <c r="O335" s="285" t="s">
        <v>44141</v>
      </c>
      <c r="P335" s="285" t="s">
        <v>44142</v>
      </c>
      <c r="Q335" s="285" t="s">
        <v>44143</v>
      </c>
      <c r="R335" s="285" t="s">
        <v>44144</v>
      </c>
      <c r="S335" s="285" t="str">
        <f>IF(tblSheetLanguage[[#This Row],[EN]]="",IF(tblSheetLanguage[[#This Row],[EN]]="",tblSheetLanguage[[#This Row],[DE]],tblSheetLanguage[[#This Row],[EN]]),tblSheetLanguage[[#This Row],[EN]])</f>
        <v>Tel./Fax:</v>
      </c>
      <c r="V335" s="285" t="str">
        <f t="shared" si="10"/>
        <v>$I$347</v>
      </c>
      <c r="W335" s="285">
        <f>tblSheetLanguage[[#This Row],[Zeile]]</f>
        <v>347</v>
      </c>
      <c r="X335" s="285">
        <f>tblSheetLanguage[[#This Row],[Spalte]]</f>
        <v>9</v>
      </c>
    </row>
    <row r="336" spans="1:28" s="285" customFormat="1" x14ac:dyDescent="0.3">
      <c r="A336" s="276"/>
      <c r="B336" s="230" t="str" cm="1">
        <f t="array" aca="1" ref="B336" ca="1">HYPERLINK("#"&amp;CELL("Address",INDIRECT("Formular!"&amp;ADDRESS(tblSheetLanguage[[#This Row],[Zeile]],tblSheetLanguage[[#This Row],[Spalte]]))),ADDRESS(tblSheetLanguage[[#This Row],[Zeile]],tblSheetLanguage[[#This Row],[Spalte]]))</f>
        <v>$B$339</v>
      </c>
      <c r="C336" s="285">
        <v>339</v>
      </c>
      <c r="D336" s="285">
        <v>2</v>
      </c>
      <c r="E336" s="285" t="s">
        <v>41893</v>
      </c>
      <c r="F336" s="285" t="s">
        <v>41893</v>
      </c>
      <c r="G336" s="285" t="s">
        <v>41893</v>
      </c>
      <c r="H336" s="285" t="s">
        <v>41893</v>
      </c>
      <c r="I336" s="285" t="s">
        <v>41893</v>
      </c>
      <c r="J336" s="285" t="s">
        <v>41893</v>
      </c>
      <c r="K336" s="285" t="s">
        <v>41893</v>
      </c>
      <c r="L336" s="285" t="s">
        <v>42820</v>
      </c>
      <c r="M336" s="285" t="s">
        <v>44113</v>
      </c>
      <c r="N336" s="285" t="s">
        <v>44114</v>
      </c>
      <c r="O336" s="285" t="s">
        <v>44113</v>
      </c>
      <c r="P336" s="285" t="s">
        <v>44113</v>
      </c>
      <c r="Q336" s="285" t="s">
        <v>44113</v>
      </c>
      <c r="R336" s="285" t="s">
        <v>44113</v>
      </c>
      <c r="S336" s="285" t="str">
        <f>IF(tblSheetLanguage[[#This Row],[EN]]="",IF(tblSheetLanguage[[#This Row],[EN]]="",tblSheetLanguage[[#This Row],[DE]],tblSheetLanguage[[#This Row],[EN]]),tblSheetLanguage[[#This Row],[EN]])</f>
        <v>Telebox</v>
      </c>
      <c r="V336" s="285" t="str">
        <f t="shared" si="10"/>
        <v>$B$339</v>
      </c>
      <c r="W336" s="285">
        <f>tblSheetLanguage[[#This Row],[Zeile]]</f>
        <v>339</v>
      </c>
      <c r="X336" s="285">
        <f>tblSheetLanguage[[#This Row],[Spalte]]</f>
        <v>2</v>
      </c>
    </row>
    <row r="337" spans="1:24" s="285" customFormat="1" x14ac:dyDescent="0.3">
      <c r="A337" s="31"/>
      <c r="B337" s="230" t="str" cm="1">
        <f t="array" aca="1" ref="B337" ca="1">HYPERLINK("#"&amp;CELL("Address",INDIRECT("Formular!"&amp;ADDRESS(tblSheetLanguage[[#This Row],[Zeile]],tblSheetLanguage[[#This Row],[Spalte]]))),ADDRESS(tblSheetLanguage[[#This Row],[Zeile]],tblSheetLanguage[[#This Row],[Spalte]]))</f>
        <v>$L$29</v>
      </c>
      <c r="C337">
        <v>29</v>
      </c>
      <c r="D337">
        <v>12</v>
      </c>
      <c r="E337" t="s">
        <v>42197</v>
      </c>
      <c r="F337" t="s">
        <v>42409</v>
      </c>
      <c r="G337" t="s">
        <v>42410</v>
      </c>
      <c r="H337" t="s">
        <v>42411</v>
      </c>
      <c r="I337" t="s">
        <v>42412</v>
      </c>
      <c r="J337" t="s">
        <v>42412</v>
      </c>
      <c r="K337" t="s">
        <v>42413</v>
      </c>
      <c r="L337" t="s">
        <v>42412</v>
      </c>
      <c r="M337" t="s">
        <v>43753</v>
      </c>
      <c r="N337" t="s">
        <v>43754</v>
      </c>
      <c r="O337" t="s">
        <v>43755</v>
      </c>
      <c r="P337" t="s">
        <v>43756</v>
      </c>
      <c r="Q337" t="s">
        <v>43757</v>
      </c>
      <c r="R337" t="s">
        <v>43758</v>
      </c>
      <c r="S337" t="str">
        <f>IF(tblSheetLanguage[[#This Row],[EN]]="",IF(tblSheetLanguage[[#This Row],[EN]]="",tblSheetLanguage[[#This Row],[DE]],tblSheetLanguage[[#This Row],[EN]]),tblSheetLanguage[[#This Row],[EN]])</f>
        <v>Telephone:</v>
      </c>
      <c r="V337" s="285" t="str">
        <f t="shared" si="10"/>
        <v>$L$29</v>
      </c>
      <c r="W337" s="285">
        <f>tblSheetLanguage[[#This Row],[Zeile]]</f>
        <v>29</v>
      </c>
      <c r="X337" s="285">
        <f>tblSheetLanguage[[#This Row],[Spalte]]</f>
        <v>12</v>
      </c>
    </row>
    <row r="338" spans="1:24" s="285" customFormat="1" x14ac:dyDescent="0.3">
      <c r="A338" s="31"/>
      <c r="B338" s="230" t="str" cm="1">
        <f t="array" aca="1" ref="B338" ca="1">HYPERLINK("#"&amp;CELL("Address",INDIRECT("Formular!"&amp;ADDRESS(tblSheetLanguage[[#This Row],[Zeile]],tblSheetLanguage[[#This Row],[Spalte]]))),ADDRESS(tblSheetLanguage[[#This Row],[Zeile]],tblSheetLanguage[[#This Row],[Spalte]]))</f>
        <v>$B$45</v>
      </c>
      <c r="C338">
        <v>45</v>
      </c>
      <c r="D338">
        <v>2</v>
      </c>
      <c r="E338" t="s">
        <v>42197</v>
      </c>
      <c r="F338" t="s">
        <v>42409</v>
      </c>
      <c r="G338" t="s">
        <v>42410</v>
      </c>
      <c r="H338" t="s">
        <v>42411</v>
      </c>
      <c r="I338" t="s">
        <v>42439</v>
      </c>
      <c r="J338" t="s">
        <v>42412</v>
      </c>
      <c r="K338" t="s">
        <v>42413</v>
      </c>
      <c r="L338" t="s">
        <v>42412</v>
      </c>
      <c r="M338" t="s">
        <v>43753</v>
      </c>
      <c r="N338" t="s">
        <v>43754</v>
      </c>
      <c r="O338" t="s">
        <v>43755</v>
      </c>
      <c r="P338" t="s">
        <v>43756</v>
      </c>
      <c r="Q338" t="s">
        <v>43757</v>
      </c>
      <c r="R338" t="s">
        <v>43758</v>
      </c>
      <c r="S338" t="str">
        <f>IF(tblSheetLanguage[[#This Row],[EN]]="",IF(tblSheetLanguage[[#This Row],[EN]]="",tblSheetLanguage[[#This Row],[DE]],tblSheetLanguage[[#This Row],[EN]]),tblSheetLanguage[[#This Row],[EN]])</f>
        <v>Telephone:</v>
      </c>
      <c r="V338" s="285" t="str">
        <f t="shared" si="10"/>
        <v>$B$45</v>
      </c>
      <c r="W338" s="285">
        <f>tblSheetLanguage[[#This Row],[Zeile]]</f>
        <v>45</v>
      </c>
      <c r="X338" s="285">
        <f>tblSheetLanguage[[#This Row],[Spalte]]</f>
        <v>2</v>
      </c>
    </row>
    <row r="339" spans="1:24" s="285" customFormat="1" x14ac:dyDescent="0.3">
      <c r="A339" s="276"/>
      <c r="B339" s="230" t="str" cm="1">
        <f t="array" aca="1" ref="B339" ca="1">HYPERLINK("#"&amp;CELL("Address",INDIRECT("Formular!"&amp;ADDRESS(tblSheetLanguage[[#This Row],[Zeile]],tblSheetLanguage[[#This Row],[Spalte]]))),ADDRESS(tblSheetLanguage[[#This Row],[Zeile]],tblSheetLanguage[[#This Row],[Spalte]]))</f>
        <v>$I$149</v>
      </c>
      <c r="C339" s="285">
        <v>149</v>
      </c>
      <c r="D339" s="285">
        <v>9</v>
      </c>
      <c r="E339" s="285" t="s">
        <v>42197</v>
      </c>
      <c r="F339" s="285" t="s">
        <v>42409</v>
      </c>
      <c r="G339" s="285" t="s">
        <v>42410</v>
      </c>
      <c r="H339" s="285" t="s">
        <v>42411</v>
      </c>
      <c r="I339" s="285" t="s">
        <v>42412</v>
      </c>
      <c r="J339" s="285" t="s">
        <v>42412</v>
      </c>
      <c r="K339" s="285" t="s">
        <v>42413</v>
      </c>
      <c r="L339" s="285" t="s">
        <v>42412</v>
      </c>
      <c r="M339" s="285" t="s">
        <v>43753</v>
      </c>
      <c r="N339" s="285" t="s">
        <v>43754</v>
      </c>
      <c r="O339" s="285" t="s">
        <v>43755</v>
      </c>
      <c r="P339" s="285" t="s">
        <v>43756</v>
      </c>
      <c r="Q339" s="285" t="s">
        <v>43757</v>
      </c>
      <c r="R339" s="285" t="s">
        <v>43758</v>
      </c>
      <c r="S339" s="285" t="str">
        <f>IF(tblSheetLanguage[[#This Row],[EN]]="",IF(tblSheetLanguage[[#This Row],[EN]]="",tblSheetLanguage[[#This Row],[DE]],tblSheetLanguage[[#This Row],[EN]]),tblSheetLanguage[[#This Row],[EN]])</f>
        <v>Telephone:</v>
      </c>
      <c r="V339" s="285" t="str">
        <f t="shared" si="10"/>
        <v>$I$149</v>
      </c>
      <c r="W339" s="285">
        <f>tblSheetLanguage[[#This Row],[Zeile]]</f>
        <v>149</v>
      </c>
      <c r="X339" s="285">
        <f>tblSheetLanguage[[#This Row],[Spalte]]</f>
        <v>9</v>
      </c>
    </row>
    <row r="340" spans="1:24" s="285" customFormat="1" x14ac:dyDescent="0.3">
      <c r="A340" s="276"/>
      <c r="B340" s="230" t="str" cm="1">
        <f t="array" aca="1" ref="B340" ca="1">HYPERLINK("#"&amp;CELL("Address",INDIRECT("Formular!"&amp;ADDRESS(tblSheetLanguage[[#This Row],[Zeile]],tblSheetLanguage[[#This Row],[Spalte]]))),ADDRESS(tblSheetLanguage[[#This Row],[Zeile]],tblSheetLanguage[[#This Row],[Spalte]]))</f>
        <v>$I$157</v>
      </c>
      <c r="C340" s="285">
        <v>157</v>
      </c>
      <c r="D340" s="285">
        <v>9</v>
      </c>
      <c r="E340" s="285" t="s">
        <v>42197</v>
      </c>
      <c r="F340" s="285" t="s">
        <v>42409</v>
      </c>
      <c r="G340" s="285" t="s">
        <v>42410</v>
      </c>
      <c r="H340" s="285" t="s">
        <v>42411</v>
      </c>
      <c r="I340" s="285" t="s">
        <v>42523</v>
      </c>
      <c r="J340" s="285" t="s">
        <v>42412</v>
      </c>
      <c r="K340" s="285" t="s">
        <v>42413</v>
      </c>
      <c r="L340" s="285" t="s">
        <v>42412</v>
      </c>
      <c r="M340" s="285" t="s">
        <v>43753</v>
      </c>
      <c r="N340" s="285" t="s">
        <v>43754</v>
      </c>
      <c r="O340" s="285" t="s">
        <v>43755</v>
      </c>
      <c r="P340" s="285" t="s">
        <v>43756</v>
      </c>
      <c r="Q340" s="285" t="s">
        <v>43757</v>
      </c>
      <c r="R340" s="285" t="s">
        <v>43758</v>
      </c>
      <c r="S340" s="285" t="str">
        <f>IF(tblSheetLanguage[[#This Row],[EN]]="",IF(tblSheetLanguage[[#This Row],[EN]]="",tblSheetLanguage[[#This Row],[DE]],tblSheetLanguage[[#This Row],[EN]]),tblSheetLanguage[[#This Row],[EN]])</f>
        <v>Telephone:</v>
      </c>
      <c r="V340" s="285" t="str">
        <f t="shared" si="10"/>
        <v>$I$157</v>
      </c>
      <c r="W340" s="285">
        <f>tblSheetLanguage[[#This Row],[Zeile]]</f>
        <v>157</v>
      </c>
      <c r="X340" s="285">
        <f>tblSheetLanguage[[#This Row],[Spalte]]</f>
        <v>9</v>
      </c>
    </row>
    <row r="341" spans="1:24" s="285" customFormat="1" x14ac:dyDescent="0.3">
      <c r="A341" s="276"/>
      <c r="B341" s="230" t="str" cm="1">
        <f t="array" aca="1" ref="B341" ca="1">HYPERLINK("#"&amp;CELL("Address",INDIRECT("Formular!"&amp;ADDRESS(tblSheetLanguage[[#This Row],[Zeile]],tblSheetLanguage[[#This Row],[Spalte]]))),ADDRESS(tblSheetLanguage[[#This Row],[Zeile]],tblSheetLanguage[[#This Row],[Spalte]]))</f>
        <v>$I$160</v>
      </c>
      <c r="C341" s="285">
        <v>160</v>
      </c>
      <c r="D341" s="285">
        <v>9</v>
      </c>
      <c r="E341" s="285" t="s">
        <v>42197</v>
      </c>
      <c r="F341" s="285" t="s">
        <v>42409</v>
      </c>
      <c r="G341" s="285" t="s">
        <v>42410</v>
      </c>
      <c r="H341" s="285" t="s">
        <v>42411</v>
      </c>
      <c r="I341" s="285" t="s">
        <v>42523</v>
      </c>
      <c r="J341" s="285" t="s">
        <v>42412</v>
      </c>
      <c r="K341" s="285" t="s">
        <v>42413</v>
      </c>
      <c r="L341" s="285" t="s">
        <v>42412</v>
      </c>
      <c r="M341" s="285" t="s">
        <v>43753</v>
      </c>
      <c r="N341" s="285" t="s">
        <v>43754</v>
      </c>
      <c r="O341" s="285" t="s">
        <v>43755</v>
      </c>
      <c r="P341" s="285" t="s">
        <v>43756</v>
      </c>
      <c r="Q341" s="285" t="s">
        <v>43757</v>
      </c>
      <c r="R341" s="285" t="s">
        <v>43758</v>
      </c>
      <c r="S341" s="285" t="str">
        <f>IF(tblSheetLanguage[[#This Row],[EN]]="",IF(tblSheetLanguage[[#This Row],[EN]]="",tblSheetLanguage[[#This Row],[DE]],tblSheetLanguage[[#This Row],[EN]]),tblSheetLanguage[[#This Row],[EN]])</f>
        <v>Telephone:</v>
      </c>
      <c r="V341" s="285" t="str">
        <f t="shared" si="10"/>
        <v>$I$160</v>
      </c>
      <c r="W341" s="285">
        <f>tblSheetLanguage[[#This Row],[Zeile]]</f>
        <v>160</v>
      </c>
      <c r="X341" s="285">
        <f>tblSheetLanguage[[#This Row],[Spalte]]</f>
        <v>9</v>
      </c>
    </row>
    <row r="342" spans="1:24" s="285" customFormat="1" x14ac:dyDescent="0.3">
      <c r="A342" s="276"/>
      <c r="B342" s="230" t="str" cm="1">
        <f t="array" aca="1" ref="B342" ca="1">HYPERLINK("#"&amp;CELL("Address",INDIRECT("Formular!"&amp;ADDRESS(tblSheetLanguage[[#This Row],[Zeile]],tblSheetLanguage[[#This Row],[Spalte]]))),ADDRESS(tblSheetLanguage[[#This Row],[Zeile]],tblSheetLanguage[[#This Row],[Spalte]]))</f>
        <v>$I$176</v>
      </c>
      <c r="C342" s="285">
        <v>176</v>
      </c>
      <c r="D342" s="285">
        <v>9</v>
      </c>
      <c r="E342" s="285" t="s">
        <v>42197</v>
      </c>
      <c r="F342" s="285" t="s">
        <v>42409</v>
      </c>
      <c r="G342" s="285" t="s">
        <v>42410</v>
      </c>
      <c r="H342" s="285" t="s">
        <v>42411</v>
      </c>
      <c r="I342" s="285" t="s">
        <v>42523</v>
      </c>
      <c r="J342" s="285" t="s">
        <v>42412</v>
      </c>
      <c r="K342" s="285" t="s">
        <v>42413</v>
      </c>
      <c r="L342" s="285" t="s">
        <v>42412</v>
      </c>
      <c r="M342" s="285" t="s">
        <v>43753</v>
      </c>
      <c r="N342" s="285" t="s">
        <v>43754</v>
      </c>
      <c r="O342" s="285" t="s">
        <v>43755</v>
      </c>
      <c r="P342" s="285" t="s">
        <v>43756</v>
      </c>
      <c r="Q342" s="285" t="s">
        <v>43757</v>
      </c>
      <c r="R342" s="285" t="s">
        <v>43758</v>
      </c>
      <c r="S342" s="285" t="str">
        <f>IF(tblSheetLanguage[[#This Row],[EN]]="",IF(tblSheetLanguage[[#This Row],[EN]]="",tblSheetLanguage[[#This Row],[DE]],tblSheetLanguage[[#This Row],[EN]]),tblSheetLanguage[[#This Row],[EN]])</f>
        <v>Telephone:</v>
      </c>
      <c r="V342" s="285" t="str">
        <f t="shared" si="10"/>
        <v>$I$176</v>
      </c>
      <c r="W342" s="285">
        <f>tblSheetLanguage[[#This Row],[Zeile]]</f>
        <v>176</v>
      </c>
      <c r="X342" s="285">
        <f>tblSheetLanguage[[#This Row],[Spalte]]</f>
        <v>9</v>
      </c>
    </row>
    <row r="343" spans="1:24" s="285" customFormat="1" x14ac:dyDescent="0.3">
      <c r="A343" s="276"/>
      <c r="B343" s="230" t="str" cm="1">
        <f t="array" aca="1" ref="B343" ca="1">HYPERLINK("#"&amp;CELL("Address",INDIRECT("Formular!"&amp;ADDRESS(tblSheetLanguage[[#This Row],[Zeile]],tblSheetLanguage[[#This Row],[Spalte]]))),ADDRESS(tblSheetLanguage[[#This Row],[Zeile]],tblSheetLanguage[[#This Row],[Spalte]]))</f>
        <v>$B$151</v>
      </c>
      <c r="C343" s="285">
        <v>151</v>
      </c>
      <c r="D343" s="285">
        <v>2</v>
      </c>
      <c r="E343" s="285" t="s">
        <v>42206</v>
      </c>
      <c r="F343" s="286" t="s">
        <v>42493</v>
      </c>
      <c r="G343" s="285" t="s">
        <v>42494</v>
      </c>
      <c r="H343" s="285" t="s">
        <v>42495</v>
      </c>
      <c r="I343" s="286" t="s">
        <v>42496</v>
      </c>
      <c r="J343" s="285" t="s">
        <v>42497</v>
      </c>
      <c r="K343" s="285" t="s">
        <v>42498</v>
      </c>
      <c r="L343" s="285" t="s">
        <v>42499</v>
      </c>
      <c r="M343" s="285" t="s">
        <v>43823</v>
      </c>
      <c r="N343" s="285" t="s">
        <v>43824</v>
      </c>
      <c r="O343" s="285" t="s">
        <v>43825</v>
      </c>
      <c r="P343" s="285" t="s">
        <v>43826</v>
      </c>
      <c r="Q343" s="285" t="s">
        <v>43827</v>
      </c>
      <c r="R343" s="285" t="s">
        <v>43828</v>
      </c>
      <c r="S343" s="285" t="str">
        <f>IF(tblSheetLanguage[[#This Row],[EN]]="",IF(tblSheetLanguage[[#This Row],[EN]]="",tblSheetLanguage[[#This Row],[DE]],tblSheetLanguage[[#This Row],[EN]]),tblSheetLanguage[[#This Row],[EN]])</f>
        <v>Title</v>
      </c>
      <c r="V343" s="285" t="str">
        <f t="shared" si="10"/>
        <v>$B$151</v>
      </c>
      <c r="W343" s="285">
        <f>tblSheetLanguage[[#This Row],[Zeile]]</f>
        <v>151</v>
      </c>
      <c r="X343" s="285">
        <f>tblSheetLanguage[[#This Row],[Spalte]]</f>
        <v>2</v>
      </c>
    </row>
    <row r="344" spans="1:24" s="285" customFormat="1" x14ac:dyDescent="0.3">
      <c r="A344" s="276"/>
      <c r="B344" s="230" t="str" cm="1">
        <f t="array" aca="1" ref="B344" ca="1">HYPERLINK("#"&amp;CELL("Address",INDIRECT("Formular!"&amp;ADDRESS(tblSheetLanguage[[#This Row],[Zeile]],tblSheetLanguage[[#This Row],[Spalte]]))),ADDRESS(tblSheetLanguage[[#This Row],[Zeile]],tblSheetLanguage[[#This Row],[Spalte]]))</f>
        <v>$B$162</v>
      </c>
      <c r="C344" s="285">
        <v>162</v>
      </c>
      <c r="D344" s="285">
        <v>2</v>
      </c>
      <c r="E344" s="285" t="s">
        <v>42206</v>
      </c>
      <c r="F344" s="286" t="s">
        <v>42493</v>
      </c>
      <c r="G344" s="285" t="s">
        <v>42494</v>
      </c>
      <c r="H344" s="285" t="s">
        <v>42495</v>
      </c>
      <c r="I344" s="286" t="s">
        <v>42496</v>
      </c>
      <c r="J344" s="285" t="s">
        <v>42497</v>
      </c>
      <c r="K344" s="285" t="s">
        <v>42498</v>
      </c>
      <c r="L344" s="285" t="s">
        <v>42499</v>
      </c>
      <c r="M344" s="285" t="s">
        <v>43823</v>
      </c>
      <c r="N344" s="285" t="s">
        <v>43824</v>
      </c>
      <c r="O344" s="285" t="s">
        <v>43825</v>
      </c>
      <c r="P344" s="285" t="s">
        <v>43826</v>
      </c>
      <c r="Q344" s="285" t="s">
        <v>43827</v>
      </c>
      <c r="R344" s="285" t="s">
        <v>43828</v>
      </c>
      <c r="S344" s="285" t="str">
        <f>IF(tblSheetLanguage[[#This Row],[EN]]="",IF(tblSheetLanguage[[#This Row],[EN]]="",tblSheetLanguage[[#This Row],[DE]],tblSheetLanguage[[#This Row],[EN]]),tblSheetLanguage[[#This Row],[EN]])</f>
        <v>Title</v>
      </c>
      <c r="V344" s="285" t="str">
        <f t="shared" si="10"/>
        <v>$B$162</v>
      </c>
      <c r="W344" s="285">
        <f>tblSheetLanguage[[#This Row],[Zeile]]</f>
        <v>162</v>
      </c>
      <c r="X344" s="285">
        <f>tblSheetLanguage[[#This Row],[Spalte]]</f>
        <v>2</v>
      </c>
    </row>
    <row r="345" spans="1:24" s="285" customFormat="1" x14ac:dyDescent="0.3">
      <c r="A345" s="276"/>
      <c r="B345" s="230" t="str" cm="1">
        <f t="array" aca="1" ref="B345" ca="1">HYPERLINK("#"&amp;CELL("Address",INDIRECT("Formular!"&amp;ADDRESS(tblSheetLanguage[[#This Row],[Zeile]],tblSheetLanguage[[#This Row],[Spalte]]))),ADDRESS(tblSheetLanguage[[#This Row],[Zeile]],tblSheetLanguage[[#This Row],[Spalte]]))</f>
        <v>$B$170</v>
      </c>
      <c r="C345" s="285">
        <v>170</v>
      </c>
      <c r="D345" s="285">
        <v>2</v>
      </c>
      <c r="E345" s="285" t="s">
        <v>42206</v>
      </c>
      <c r="F345" s="286" t="s">
        <v>42493</v>
      </c>
      <c r="G345" s="285" t="s">
        <v>42494</v>
      </c>
      <c r="H345" s="285" t="s">
        <v>42495</v>
      </c>
      <c r="I345" s="286" t="s">
        <v>42496</v>
      </c>
      <c r="J345" s="285" t="s">
        <v>42497</v>
      </c>
      <c r="K345" s="285" t="s">
        <v>42498</v>
      </c>
      <c r="L345" s="285" t="s">
        <v>42499</v>
      </c>
      <c r="M345" s="285" t="s">
        <v>43823</v>
      </c>
      <c r="N345" s="285" t="s">
        <v>43824</v>
      </c>
      <c r="O345" s="285" t="s">
        <v>43825</v>
      </c>
      <c r="P345" s="285" t="s">
        <v>43826</v>
      </c>
      <c r="Q345" s="285" t="s">
        <v>43827</v>
      </c>
      <c r="R345" s="285" t="s">
        <v>43828</v>
      </c>
      <c r="S345" s="285" t="str">
        <f>IF(tblSheetLanguage[[#This Row],[EN]]="",IF(tblSheetLanguage[[#This Row],[EN]]="",tblSheetLanguage[[#This Row],[DE]],tblSheetLanguage[[#This Row],[EN]]),tblSheetLanguage[[#This Row],[EN]])</f>
        <v>Title</v>
      </c>
      <c r="V345" s="285" t="str">
        <f t="shared" si="10"/>
        <v>$B$170</v>
      </c>
      <c r="W345" s="285">
        <f>tblSheetLanguage[[#This Row],[Zeile]]</f>
        <v>170</v>
      </c>
      <c r="X345" s="285">
        <f>tblSheetLanguage[[#This Row],[Spalte]]</f>
        <v>2</v>
      </c>
    </row>
    <row r="346" spans="1:24" s="285" customFormat="1" x14ac:dyDescent="0.3">
      <c r="A346" s="276"/>
      <c r="B346" s="230" t="str" cm="1">
        <f t="array" aca="1" ref="B346" ca="1">HYPERLINK("#"&amp;CELL("Address",INDIRECT("Formular!"&amp;ADDRESS(tblSheetLanguage[[#This Row],[Zeile]],tblSheetLanguage[[#This Row],[Spalte]]))),ADDRESS(tblSheetLanguage[[#This Row],[Zeile]],tblSheetLanguage[[#This Row],[Spalte]]))</f>
        <v>$B$178</v>
      </c>
      <c r="C346" s="285">
        <v>178</v>
      </c>
      <c r="D346" s="285">
        <v>2</v>
      </c>
      <c r="E346" s="285" t="s">
        <v>42206</v>
      </c>
      <c r="F346" s="286" t="s">
        <v>42493</v>
      </c>
      <c r="G346" s="285" t="s">
        <v>42494</v>
      </c>
      <c r="H346" s="285" t="s">
        <v>42495</v>
      </c>
      <c r="I346" s="286" t="s">
        <v>42496</v>
      </c>
      <c r="J346" s="285" t="s">
        <v>42497</v>
      </c>
      <c r="K346" s="285" t="s">
        <v>42498</v>
      </c>
      <c r="L346" s="285" t="s">
        <v>42499</v>
      </c>
      <c r="M346" s="285" t="s">
        <v>43823</v>
      </c>
      <c r="N346" s="285" t="s">
        <v>43824</v>
      </c>
      <c r="O346" s="285" t="s">
        <v>43825</v>
      </c>
      <c r="P346" s="285" t="s">
        <v>43826</v>
      </c>
      <c r="Q346" s="285" t="s">
        <v>43827</v>
      </c>
      <c r="R346" s="285" t="s">
        <v>43828</v>
      </c>
      <c r="S346" s="285" t="str">
        <f>IF(tblSheetLanguage[[#This Row],[EN]]="",IF(tblSheetLanguage[[#This Row],[EN]]="",tblSheetLanguage[[#This Row],[DE]],tblSheetLanguage[[#This Row],[EN]]),tblSheetLanguage[[#This Row],[EN]])</f>
        <v>Title</v>
      </c>
      <c r="V346" s="285" t="str">
        <f t="shared" si="10"/>
        <v>$B$178</v>
      </c>
      <c r="W346" s="285">
        <f>tblSheetLanguage[[#This Row],[Zeile]]</f>
        <v>178</v>
      </c>
      <c r="X346" s="285">
        <f>tblSheetLanguage[[#This Row],[Spalte]]</f>
        <v>2</v>
      </c>
    </row>
    <row r="347" spans="1:24" s="285" customFormat="1" x14ac:dyDescent="0.3">
      <c r="A347" s="31"/>
      <c r="B347" s="230" t="str" cm="1">
        <f t="array" aca="1" ref="B347" ca="1">HYPERLINK("#"&amp;CELL("Address",INDIRECT("Formular!"&amp;ADDRESS(tblSheetLanguage[[#This Row],[Zeile]],tblSheetLanguage[[#This Row],[Spalte]]))),ADDRESS(tblSheetLanguage[[#This Row],[Zeile]],tblSheetLanguage[[#This Row],[Spalte]]))</f>
        <v>$A$3</v>
      </c>
      <c r="C347">
        <v>3</v>
      </c>
      <c r="D347">
        <v>1</v>
      </c>
      <c r="E347" t="s">
        <v>42187</v>
      </c>
      <c r="F347" t="s">
        <v>42311</v>
      </c>
      <c r="G347" t="s">
        <v>42312</v>
      </c>
      <c r="H347" t="s">
        <v>42313</v>
      </c>
      <c r="I347" t="s">
        <v>42314</v>
      </c>
      <c r="J347" t="s">
        <v>42315</v>
      </c>
      <c r="K347" t="s">
        <v>42316</v>
      </c>
      <c r="L347" t="s">
        <v>42317</v>
      </c>
      <c r="M347" t="s">
        <v>43643</v>
      </c>
      <c r="N347" t="s">
        <v>43644</v>
      </c>
      <c r="O347" t="s">
        <v>43645</v>
      </c>
      <c r="P347" t="s">
        <v>43646</v>
      </c>
      <c r="Q347" t="s">
        <v>43647</v>
      </c>
      <c r="R347" t="s">
        <v>43648</v>
      </c>
      <c r="S347" t="str">
        <f>IF(tblSheetLanguage[[#This Row],[EN]]="",IF(tblSheetLanguage[[#This Row],[EN]]="",tblSheetLanguage[[#This Row],[DE]],tblSheetLanguage[[#This Row],[EN]]),tblSheetLanguage[[#This Row],[EN]])</f>
        <v>To be filled by the partner (1x Excel, 1x PDF necessary -&gt; non hand-written versions)</v>
      </c>
      <c r="V347" s="285" t="str">
        <f t="shared" si="10"/>
        <v>$A$3</v>
      </c>
      <c r="W347" s="285">
        <f>tblSheetLanguage[[#This Row],[Zeile]]</f>
        <v>3</v>
      </c>
      <c r="X347" s="285">
        <f>tblSheetLanguage[[#This Row],[Spalte]]</f>
        <v>1</v>
      </c>
    </row>
    <row r="348" spans="1:24" s="285" customFormat="1" x14ac:dyDescent="0.3">
      <c r="A348" s="276"/>
      <c r="B348" s="230" t="str" cm="1">
        <f t="array" aca="1" ref="B348" ca="1">HYPERLINK("#"&amp;CELL("Address",INDIRECT("Formular!"&amp;ADDRESS(tblSheetLanguage[[#This Row],[Zeile]],tblSheetLanguage[[#This Row],[Spalte]]))),ADDRESS(tblSheetLanguage[[#This Row],[Zeile]],tblSheetLanguage[[#This Row],[Spalte]]))</f>
        <v>$B$350</v>
      </c>
      <c r="C348" s="285">
        <v>350</v>
      </c>
      <c r="D348" s="285">
        <v>2</v>
      </c>
      <c r="E348" s="285" t="s">
        <v>42247</v>
      </c>
      <c r="F348" s="285" t="s">
        <v>42859</v>
      </c>
      <c r="G348" s="285" t="s">
        <v>42860</v>
      </c>
      <c r="H348" s="285" t="s">
        <v>42861</v>
      </c>
      <c r="I348" s="285" t="s">
        <v>42862</v>
      </c>
      <c r="J348" s="285" t="s">
        <v>42863</v>
      </c>
      <c r="K348" s="285" t="s">
        <v>42864</v>
      </c>
      <c r="L348" s="285" t="s">
        <v>42865</v>
      </c>
      <c r="M348" s="285" t="s">
        <v>44150</v>
      </c>
      <c r="N348" s="285" t="s">
        <v>44151</v>
      </c>
      <c r="O348" s="285" t="s">
        <v>44152</v>
      </c>
      <c r="P348" s="285" t="s">
        <v>44153</v>
      </c>
      <c r="Q348" s="285" t="s">
        <v>44154</v>
      </c>
      <c r="R348" s="285" t="s">
        <v>44155</v>
      </c>
      <c r="S348" s="285" t="str">
        <f>IF(tblSheetLanguage[[#This Row],[EN]]="",IF(tblSheetLanguage[[#This Row],[EN]]="",tblSheetLanguage[[#This Row],[DE]],tblSheetLanguage[[#This Row],[EN]]),tblSheetLanguage[[#This Row],[EN]])</f>
        <v>Tolerance group</v>
      </c>
      <c r="V348" s="285" t="str">
        <f t="shared" si="10"/>
        <v>$B$350</v>
      </c>
      <c r="W348" s="285">
        <f>tblSheetLanguage[[#This Row],[Zeile]]</f>
        <v>350</v>
      </c>
      <c r="X348" s="285">
        <f>tblSheetLanguage[[#This Row],[Spalte]]</f>
        <v>2</v>
      </c>
    </row>
    <row r="349" spans="1:24" s="285" customFormat="1" x14ac:dyDescent="0.3">
      <c r="A349" s="276"/>
      <c r="B349" s="230" t="str" cm="1">
        <f t="array" aca="1" ref="B349" ca="1">HYPERLINK("#"&amp;CELL("Address",INDIRECT("Formular!"&amp;ADDRESS(tblSheetLanguage[[#This Row],[Zeile]],tblSheetLanguage[[#This Row],[Spalte]]))),ADDRESS(tblSheetLanguage[[#This Row],[Zeile]],tblSheetLanguage[[#This Row],[Spalte]]))</f>
        <v>$B$432</v>
      </c>
      <c r="C349" s="285">
        <v>432</v>
      </c>
      <c r="D349" s="285">
        <v>2</v>
      </c>
      <c r="E349" s="285" t="s">
        <v>42129</v>
      </c>
      <c r="F349" s="285" t="s">
        <v>43180</v>
      </c>
      <c r="H349" s="285" t="s">
        <v>43181</v>
      </c>
      <c r="I349" s="285" t="s">
        <v>43182</v>
      </c>
      <c r="J349" s="285" t="s">
        <v>43183</v>
      </c>
      <c r="K349" s="285" t="s">
        <v>43184</v>
      </c>
      <c r="L349" s="285" t="s">
        <v>43185</v>
      </c>
      <c r="M349" s="285" t="s">
        <v>44469</v>
      </c>
      <c r="N349" s="285" t="s">
        <v>44470</v>
      </c>
      <c r="O349" s="285" t="s">
        <v>44471</v>
      </c>
      <c r="P349" s="285" t="s">
        <v>44472</v>
      </c>
      <c r="Q349" s="285" t="s">
        <v>44473</v>
      </c>
      <c r="R349" s="285" t="s">
        <v>44474</v>
      </c>
      <c r="S349" s="285" t="str">
        <f>IF(tblSheetLanguage[[#This Row],[EN]]="",IF(tblSheetLanguage[[#This Row],[EN]]="",tblSheetLanguage[[#This Row],[DE]],tblSheetLanguage[[#This Row],[EN]]),tblSheetLanguage[[#This Row],[EN]])</f>
        <v>Transfer of rights and obligations from predecessor</v>
      </c>
      <c r="V349" s="285" t="str">
        <f t="shared" si="10"/>
        <v>$B$432</v>
      </c>
      <c r="W349" s="285">
        <f>tblSheetLanguage[[#This Row],[Zeile]]</f>
        <v>432</v>
      </c>
      <c r="X349" s="285">
        <f>tblSheetLanguage[[#This Row],[Spalte]]</f>
        <v>2</v>
      </c>
    </row>
    <row r="350" spans="1:24" s="285" customFormat="1" x14ac:dyDescent="0.3">
      <c r="A350" s="31"/>
      <c r="B350" s="230" t="str" cm="1">
        <f t="array" aca="1" ref="B350" ca="1">HYPERLINK("#"&amp;CELL("Address",INDIRECT("Formular!"&amp;ADDRESS(tblSheetLanguage[[#This Row],[Zeile]],tblSheetLanguage[[#This Row],[Spalte]]))),ADDRESS(tblSheetLanguage[[#This Row],[Zeile]],tblSheetLanguage[[#This Row],[Spalte]]))</f>
        <v>$G$9</v>
      </c>
      <c r="C350">
        <v>9</v>
      </c>
      <c r="D350">
        <v>7</v>
      </c>
      <c r="E350" t="s">
        <v>41382</v>
      </c>
      <c r="F350" t="s">
        <v>42327</v>
      </c>
      <c r="G350"/>
      <c r="H350"/>
      <c r="I350"/>
      <c r="J350"/>
      <c r="K350"/>
      <c r="L350"/>
      <c r="M350" t="s">
        <v>43661</v>
      </c>
      <c r="N350" t="s">
        <v>43662</v>
      </c>
      <c r="O350" t="s">
        <v>43663</v>
      </c>
      <c r="P350" t="s">
        <v>43664</v>
      </c>
      <c r="Q350" t="s">
        <v>43665</v>
      </c>
      <c r="R350" t="s">
        <v>43666</v>
      </c>
      <c r="S350" t="str">
        <f>IF(tblSheetLanguage[[#This Row],[EN]]="",IF(tblSheetLanguage[[#This Row],[EN]]="",tblSheetLanguage[[#This Row],[DE]],tblSheetLanguage[[#This Row],[EN]]),tblSheetLanguage[[#This Row],[EN]])</f>
        <v>Valid from:</v>
      </c>
      <c r="V350" s="285" t="str">
        <f t="shared" si="10"/>
        <v>$G$9</v>
      </c>
      <c r="W350" s="285">
        <f>tblSheetLanguage[[#This Row],[Zeile]]</f>
        <v>9</v>
      </c>
      <c r="X350" s="285">
        <f>tblSheetLanguage[[#This Row],[Spalte]]</f>
        <v>7</v>
      </c>
    </row>
    <row r="351" spans="1:24" s="285" customFormat="1" x14ac:dyDescent="0.3">
      <c r="A351" s="276"/>
      <c r="B351" s="230" t="str" cm="1">
        <f t="array" aca="1" ref="B351" ca="1">HYPERLINK("#"&amp;CELL("Address",INDIRECT("Formular!"&amp;ADDRESS(tblSheetLanguage[[#This Row],[Zeile]],tblSheetLanguage[[#This Row],[Spalte]]))),ADDRESS(tblSheetLanguage[[#This Row],[Zeile]],tblSheetLanguage[[#This Row],[Spalte]]))</f>
        <v>$J$216</v>
      </c>
      <c r="C351" s="285">
        <v>216</v>
      </c>
      <c r="D351" s="285">
        <v>10</v>
      </c>
      <c r="E351" s="285" t="s">
        <v>42220</v>
      </c>
      <c r="F351" s="285" t="s">
        <v>42638</v>
      </c>
      <c r="G351" s="285" t="s">
        <v>42639</v>
      </c>
      <c r="H351" s="285" t="s">
        <v>42639</v>
      </c>
      <c r="I351" s="285" t="s">
        <v>42640</v>
      </c>
      <c r="J351" s="285" t="s">
        <v>42641</v>
      </c>
      <c r="K351" s="285" t="s">
        <v>42642</v>
      </c>
      <c r="L351" s="285" t="s">
        <v>42643</v>
      </c>
      <c r="M351" s="285" t="s">
        <v>43939</v>
      </c>
      <c r="N351" s="285" t="s">
        <v>43940</v>
      </c>
      <c r="O351" s="285" t="s">
        <v>43941</v>
      </c>
      <c r="P351" s="285" t="s">
        <v>43942</v>
      </c>
      <c r="Q351" s="285" t="s">
        <v>43943</v>
      </c>
      <c r="R351" s="285" t="s">
        <v>43944</v>
      </c>
      <c r="S351" s="285" t="str">
        <f>IF(tblSheetLanguage[[#This Row],[EN]]="",IF(tblSheetLanguage[[#This Row],[EN]]="",tblSheetLanguage[[#This Row],[DE]],tblSheetLanguage[[#This Row],[EN]]),tblSheetLanguage[[#This Row],[EN]])</f>
        <v>Valid to:</v>
      </c>
      <c r="V351" s="285" t="str">
        <f t="shared" si="10"/>
        <v>$J$216</v>
      </c>
      <c r="W351" s="285">
        <f>tblSheetLanguage[[#This Row],[Zeile]]</f>
        <v>216</v>
      </c>
      <c r="X351" s="285">
        <f>tblSheetLanguage[[#This Row],[Spalte]]</f>
        <v>10</v>
      </c>
    </row>
    <row r="352" spans="1:24" s="285" customFormat="1" x14ac:dyDescent="0.3">
      <c r="A352" s="276"/>
      <c r="B352" s="230" t="str" cm="1">
        <f t="array" aca="1" ref="B352" ca="1">HYPERLINK("#"&amp;CELL("Address",INDIRECT("Formular!"&amp;ADDRESS(tblSheetLanguage[[#This Row],[Zeile]],tblSheetLanguage[[#This Row],[Spalte]]))),ADDRESS(tblSheetLanguage[[#This Row],[Zeile]],tblSheetLanguage[[#This Row],[Spalte]]))</f>
        <v>$B$218</v>
      </c>
      <c r="C352" s="285">
        <v>218</v>
      </c>
      <c r="D352" s="285">
        <v>2</v>
      </c>
      <c r="E352" s="285" t="s">
        <v>42221</v>
      </c>
      <c r="F352" s="285" t="s">
        <v>42644</v>
      </c>
      <c r="G352" s="285" t="s">
        <v>42645</v>
      </c>
      <c r="H352" s="285" t="s">
        <v>42646</v>
      </c>
      <c r="I352" s="285" t="s">
        <v>42647</v>
      </c>
      <c r="J352" s="285" t="s">
        <v>42648</v>
      </c>
      <c r="K352" s="285" t="s">
        <v>42649</v>
      </c>
      <c r="L352" s="285" t="s">
        <v>42650</v>
      </c>
      <c r="M352" s="285" t="s">
        <v>43945</v>
      </c>
      <c r="N352" s="285" t="s">
        <v>43946</v>
      </c>
      <c r="O352" s="285" t="s">
        <v>43947</v>
      </c>
      <c r="P352" s="285" t="s">
        <v>43948</v>
      </c>
      <c r="Q352" s="285" t="s">
        <v>43949</v>
      </c>
      <c r="R352" s="285" t="s">
        <v>43950</v>
      </c>
      <c r="S352" s="285" t="str">
        <f>IF(tblSheetLanguage[[#This Row],[EN]]="",IF(tblSheetLanguage[[#This Row],[EN]]="",tblSheetLanguage[[#This Row],[DE]],tblSheetLanguage[[#This Row],[EN]]),tblSheetLanguage[[#This Row],[EN]])</f>
        <v>VAT Payer:</v>
      </c>
      <c r="V352" s="285" t="str">
        <f t="shared" si="10"/>
        <v>$B$218</v>
      </c>
      <c r="W352" s="285">
        <f>tblSheetLanguage[[#This Row],[Zeile]]</f>
        <v>218</v>
      </c>
      <c r="X352" s="285">
        <f>tblSheetLanguage[[#This Row],[Spalte]]</f>
        <v>2</v>
      </c>
    </row>
    <row r="353" spans="1:24" s="285" customFormat="1" x14ac:dyDescent="0.3">
      <c r="A353" s="276" t="s">
        <v>34460</v>
      </c>
      <c r="B353" s="230" t="str" cm="1">
        <f t="array" aca="1" ref="B353" ca="1">HYPERLINK("#"&amp;CELL("Address",INDIRECT("Formular!"&amp;ADDRESS(tblSheetLanguage[[#This Row],[Zeile]],tblSheetLanguage[[#This Row],[Spalte]]))),ADDRESS(tblSheetLanguage[[#This Row],[Zeile]],tblSheetLanguage[[#This Row],[Spalte]]))</f>
        <v>$B$202</v>
      </c>
      <c r="C353" s="285">
        <v>202</v>
      </c>
      <c r="D353" s="285">
        <v>2</v>
      </c>
      <c r="E353" s="285" t="s">
        <v>42602</v>
      </c>
      <c r="F353" s="285" t="s">
        <v>42603</v>
      </c>
      <c r="H353" s="285" t="s">
        <v>42604</v>
      </c>
      <c r="I353" s="285" t="s">
        <v>42605</v>
      </c>
      <c r="L353" s="285" t="s">
        <v>42606</v>
      </c>
      <c r="M353" s="285" t="s">
        <v>34476</v>
      </c>
      <c r="N353" s="285" t="s">
        <v>34476</v>
      </c>
      <c r="O353" s="285" t="s">
        <v>34476</v>
      </c>
      <c r="P353" s="285" t="s">
        <v>34476</v>
      </c>
      <c r="Q353" s="285" t="s">
        <v>34476</v>
      </c>
      <c r="R353" s="285" t="s">
        <v>34476</v>
      </c>
      <c r="S353" s="285" t="str">
        <f>IF(tblSheetLanguage[[#This Row],[EN]]="",IF(tblSheetLanguage[[#This Row],[EN]]="",tblSheetLanguage[[#This Row],[DE]],tblSheetLanguage[[#This Row],[EN]]),tblSheetLanguage[[#This Row],[EN]])</f>
        <v>VAT reg. No.:</v>
      </c>
      <c r="V353" s="285" t="str">
        <f t="shared" si="10"/>
        <v>$B$202</v>
      </c>
      <c r="W353" s="285">
        <f>tblSheetLanguage[[#This Row],[Zeile]]</f>
        <v>202</v>
      </c>
      <c r="X353" s="285">
        <f>tblSheetLanguage[[#This Row],[Spalte]]</f>
        <v>2</v>
      </c>
    </row>
    <row r="354" spans="1:24" s="285" customFormat="1" x14ac:dyDescent="0.3">
      <c r="A354" s="31"/>
      <c r="B354" s="230" t="str" cm="1">
        <f t="array" aca="1" ref="B354" ca="1">HYPERLINK("#"&amp;CELL("Address",INDIRECT("Formular!"&amp;ADDRESS(tblSheetLanguage[[#This Row],[Zeile]],tblSheetLanguage[[#This Row],[Spalte]]))),ADDRESS(tblSheetLanguage[[#This Row],[Zeile]],tblSheetLanguage[[#This Row],[Spalte]]))</f>
        <v>$B$9</v>
      </c>
      <c r="C354">
        <v>9</v>
      </c>
      <c r="D354">
        <v>2</v>
      </c>
      <c r="E354" t="s">
        <v>42325</v>
      </c>
      <c r="F354" t="s">
        <v>42326</v>
      </c>
      <c r="G354"/>
      <c r="H354"/>
      <c r="I354"/>
      <c r="J354"/>
      <c r="K354"/>
      <c r="L354"/>
      <c r="M354" t="s">
        <v>43655</v>
      </c>
      <c r="N354" t="s">
        <v>43656</v>
      </c>
      <c r="O354" t="s">
        <v>43657</v>
      </c>
      <c r="P354" t="s">
        <v>43658</v>
      </c>
      <c r="Q354" t="s">
        <v>43659</v>
      </c>
      <c r="R354" t="s">
        <v>43660</v>
      </c>
      <c r="S354" t="str">
        <f>IF(tblSheetLanguage[[#This Row],[EN]]="",IF(tblSheetLanguage[[#This Row],[EN]]="",tblSheetLanguage[[#This Row],[DE]],tblSheetLanguage[[#This Row],[EN]]),tblSheetLanguage[[#This Row],[EN]])</f>
        <v>Vendor Number</v>
      </c>
      <c r="V354" s="285" t="str">
        <f t="shared" si="10"/>
        <v>$B$9</v>
      </c>
      <c r="W354" s="285">
        <f>tblSheetLanguage[[#This Row],[Zeile]]</f>
        <v>9</v>
      </c>
      <c r="X354" s="285">
        <f>tblSheetLanguage[[#This Row],[Spalte]]</f>
        <v>2</v>
      </c>
    </row>
    <row r="355" spans="1:24" s="285" customFormat="1" x14ac:dyDescent="0.3">
      <c r="A355" s="276"/>
      <c r="B355" s="230" t="str" cm="1">
        <f t="array" aca="1" ref="B355" ca="1">HYPERLINK("#"&amp;CELL("Address",INDIRECT("Formular!"&amp;ADDRESS(tblSheetLanguage[[#This Row],[Zeile]],tblSheetLanguage[[#This Row],[Spalte]]))),ADDRESS(tblSheetLanguage[[#This Row],[Zeile]],tblSheetLanguage[[#This Row],[Spalte]]))</f>
        <v>$B$397</v>
      </c>
      <c r="C355" s="285">
        <v>397</v>
      </c>
      <c r="D355" s="285">
        <v>2</v>
      </c>
      <c r="E355" s="92" t="s">
        <v>45894</v>
      </c>
      <c r="F355" s="285" t="s">
        <v>45898</v>
      </c>
      <c r="S355" s="285" t="str">
        <f>IF(tblSheetLanguage[[#This Row],[EN]]="",IF(tblSheetLanguage[[#This Row],[EN]]="",tblSheetLanguage[[#This Row],[DE]],tblSheetLanguage[[#This Row],[EN]]),tblSheetLanguage[[#This Row],[EN]])</f>
        <v>Vendor-ID</v>
      </c>
      <c r="V355" s="285" t="str">
        <f t="shared" si="10"/>
        <v>$B$397</v>
      </c>
      <c r="W355" s="285">
        <f>tblSheetLanguage[[#This Row],[Zeile]]</f>
        <v>397</v>
      </c>
      <c r="X355" s="285">
        <f>tblSheetLanguage[[#This Row],[Spalte]]</f>
        <v>2</v>
      </c>
    </row>
    <row r="356" spans="1:24" s="285" customFormat="1" x14ac:dyDescent="0.3">
      <c r="A356" s="276"/>
      <c r="B356" s="230" t="str" cm="1">
        <f t="array" aca="1" ref="B356" ca="1">HYPERLINK("#"&amp;CELL("Address",INDIRECT("Formular!"&amp;ADDRESS(tblSheetLanguage[[#This Row],[Zeile]],tblSheetLanguage[[#This Row],[Spalte]]))),ADDRESS(tblSheetLanguage[[#This Row],[Zeile]],tblSheetLanguage[[#This Row],[Spalte]]))</f>
        <v>$B$363</v>
      </c>
      <c r="C356" s="285">
        <v>363</v>
      </c>
      <c r="D356" s="285">
        <v>2</v>
      </c>
      <c r="E356" s="285" t="s">
        <v>42256</v>
      </c>
      <c r="F356" s="285" t="s">
        <v>42256</v>
      </c>
      <c r="G356" s="285" t="s">
        <v>42256</v>
      </c>
      <c r="H356" s="285" t="s">
        <v>42624</v>
      </c>
      <c r="I356" s="285" t="s">
        <v>42256</v>
      </c>
      <c r="J356" s="285" t="s">
        <v>42918</v>
      </c>
      <c r="K356" s="285" t="s">
        <v>42919</v>
      </c>
      <c r="M356" s="285" t="s">
        <v>44204</v>
      </c>
      <c r="N356" s="285" t="s">
        <v>44205</v>
      </c>
      <c r="O356" s="285" t="s">
        <v>44206</v>
      </c>
      <c r="P356" s="285" t="s">
        <v>44207</v>
      </c>
      <c r="Q356" s="285" t="s">
        <v>44208</v>
      </c>
      <c r="R356" s="285" t="s">
        <v>44209</v>
      </c>
      <c r="S356" s="285" t="str">
        <f>IF(tblSheetLanguage[[#This Row],[EN]]="",IF(tblSheetLanguage[[#This Row],[EN]]="",tblSheetLanguage[[#This Row],[DE]],tblSheetLanguage[[#This Row],[EN]]),tblSheetLanguage[[#This Row],[EN]])</f>
        <v>Verträge in Abstimmung mit EK auf ungültig setzen (keine Umsätze im aktuellen Jahr)</v>
      </c>
      <c r="V356" s="285" t="str">
        <f t="shared" si="10"/>
        <v>$B$363</v>
      </c>
      <c r="W356" s="285">
        <f>tblSheetLanguage[[#This Row],[Zeile]]</f>
        <v>363</v>
      </c>
      <c r="X356" s="285">
        <f>tblSheetLanguage[[#This Row],[Spalte]]</f>
        <v>2</v>
      </c>
    </row>
    <row r="357" spans="1:24" s="285" customFormat="1" x14ac:dyDescent="0.3">
      <c r="A357" s="276"/>
      <c r="B357" s="230" t="str" cm="1">
        <f t="array" aca="1" ref="B357" ca="1">HYPERLINK("#"&amp;CELL("Address",INDIRECT("Formular!"&amp;ADDRESS(tblSheetLanguage[[#This Row],[Zeile]],tblSheetLanguage[[#This Row],[Spalte]]))),ADDRESS(tblSheetLanguage[[#This Row],[Zeile]],tblSheetLanguage[[#This Row],[Spalte]]))</f>
        <v>$B$365</v>
      </c>
      <c r="C357" s="285">
        <v>365</v>
      </c>
      <c r="D357" s="285">
        <v>2</v>
      </c>
      <c r="E357" s="285" t="s">
        <v>41957</v>
      </c>
      <c r="F357" s="285" t="s">
        <v>41957</v>
      </c>
      <c r="G357" s="285" t="s">
        <v>41957</v>
      </c>
      <c r="H357" s="285" t="s">
        <v>42624</v>
      </c>
      <c r="I357" s="285" t="s">
        <v>41957</v>
      </c>
      <c r="J357" s="285" t="s">
        <v>42918</v>
      </c>
      <c r="K357" s="285" t="s">
        <v>42920</v>
      </c>
      <c r="M357" s="285" t="s">
        <v>44210</v>
      </c>
      <c r="N357" s="285" t="s">
        <v>44211</v>
      </c>
      <c r="O357" s="285" t="s">
        <v>44212</v>
      </c>
      <c r="P357" s="285" t="s">
        <v>44213</v>
      </c>
      <c r="Q357" s="285" t="s">
        <v>44214</v>
      </c>
      <c r="R357" s="285" t="s">
        <v>44215</v>
      </c>
      <c r="S357" s="285" t="str">
        <f>IF(tblSheetLanguage[[#This Row],[EN]]="",IF(tblSheetLanguage[[#This Row],[EN]]="",tblSheetLanguage[[#This Row],[DE]],tblSheetLanguage[[#This Row],[EN]]),tblSheetLanguage[[#This Row],[EN]])</f>
        <v>Verträge zu o.g. gültig ab Datum kündigen (Umsätze vorhanden)</v>
      </c>
      <c r="V357" s="285" t="str">
        <f t="shared" si="10"/>
        <v>$B$365</v>
      </c>
      <c r="W357" s="285">
        <f>tblSheetLanguage[[#This Row],[Zeile]]</f>
        <v>365</v>
      </c>
      <c r="X357" s="285">
        <f>tblSheetLanguage[[#This Row],[Spalte]]</f>
        <v>2</v>
      </c>
    </row>
    <row r="358" spans="1:24" s="285" customFormat="1" x14ac:dyDescent="0.3">
      <c r="A358" s="276"/>
      <c r="B358" s="230" t="str" cm="1">
        <f t="array" aca="1" ref="B358" ca="1">HYPERLINK("#"&amp;CELL("Address",INDIRECT("Formular!"&amp;ADDRESS(tblSheetLanguage[[#This Row],[Zeile]],tblSheetLanguage[[#This Row],[Spalte]]))),ADDRESS(tblSheetLanguage[[#This Row],[Zeile]],tblSheetLanguage[[#This Row],[Spalte]]))</f>
        <v>$B$248</v>
      </c>
      <c r="C358" s="285">
        <v>248</v>
      </c>
      <c r="D358" s="285">
        <v>2</v>
      </c>
      <c r="E358" s="285" t="s">
        <v>41756</v>
      </c>
      <c r="K358" s="285" t="s">
        <v>42751</v>
      </c>
      <c r="L358" s="285" t="s">
        <v>42752</v>
      </c>
      <c r="M358" s="285" t="s">
        <v>44054</v>
      </c>
      <c r="N358" s="285" t="s">
        <v>44055</v>
      </c>
      <c r="O358" s="285" t="s">
        <v>44056</v>
      </c>
      <c r="P358" s="285" t="s">
        <v>44057</v>
      </c>
      <c r="Q358" s="285" t="s">
        <v>44058</v>
      </c>
      <c r="R358" s="285" t="s">
        <v>44059</v>
      </c>
      <c r="S358" s="285" t="str">
        <f>IF(tblSheetLanguage[[#This Row],[EN]]="",IF(tblSheetLanguage[[#This Row],[EN]]="",tblSheetLanguage[[#This Row],[DE]],tblSheetLanguage[[#This Row],[EN]]),tblSheetLanguage[[#This Row],[EN]])</f>
        <v>Vertragsnr.</v>
      </c>
      <c r="V358" s="285" t="str">
        <f t="shared" si="10"/>
        <v>$B$248</v>
      </c>
      <c r="W358" s="285">
        <f>tblSheetLanguage[[#This Row],[Zeile]]</f>
        <v>248</v>
      </c>
      <c r="X358" s="285">
        <f>tblSheetLanguage[[#This Row],[Spalte]]</f>
        <v>2</v>
      </c>
    </row>
    <row r="359" spans="1:24" s="285" customFormat="1" x14ac:dyDescent="0.3">
      <c r="A359" s="276"/>
      <c r="B359" s="230" t="str" cm="1">
        <f t="array" aca="1" ref="B359" ca="1">HYPERLINK("#"&amp;CELL("Address",INDIRECT("Formular!"&amp;ADDRESS(tblSheetLanguage[[#This Row],[Zeile]],tblSheetLanguage[[#This Row],[Spalte]]))),ADDRESS(tblSheetLanguage[[#This Row],[Zeile]],tblSheetLanguage[[#This Row],[Spalte]]))</f>
        <v>$B$266</v>
      </c>
      <c r="C359" s="285">
        <v>266</v>
      </c>
      <c r="D359" s="285">
        <v>2</v>
      </c>
      <c r="E359" s="285" t="s">
        <v>41756</v>
      </c>
      <c r="K359" s="285" t="s">
        <v>42751</v>
      </c>
      <c r="L359" s="285" t="s">
        <v>42752</v>
      </c>
      <c r="M359" s="285" t="s">
        <v>44054</v>
      </c>
      <c r="N359" s="285" t="s">
        <v>44055</v>
      </c>
      <c r="O359" s="285" t="s">
        <v>44056</v>
      </c>
      <c r="P359" s="285" t="s">
        <v>44057</v>
      </c>
      <c r="Q359" s="285" t="s">
        <v>44058</v>
      </c>
      <c r="R359" s="285" t="s">
        <v>44059</v>
      </c>
      <c r="S359" s="285" t="str">
        <f>IF(tblSheetLanguage[[#This Row],[EN]]="",IF(tblSheetLanguage[[#This Row],[EN]]="",tblSheetLanguage[[#This Row],[DE]],tblSheetLanguage[[#This Row],[EN]]),tblSheetLanguage[[#This Row],[EN]])</f>
        <v>Vertragsnr.</v>
      </c>
      <c r="V359" s="285" t="str">
        <f t="shared" si="10"/>
        <v>$B$266</v>
      </c>
      <c r="W359" s="285">
        <f>tblSheetLanguage[[#This Row],[Zeile]]</f>
        <v>266</v>
      </c>
      <c r="X359" s="285">
        <f>tblSheetLanguage[[#This Row],[Spalte]]</f>
        <v>2</v>
      </c>
    </row>
    <row r="360" spans="1:24" x14ac:dyDescent="0.3">
      <c r="A360" s="276"/>
      <c r="B360" s="230" t="str" cm="1">
        <f t="array" aca="1" ref="B360" ca="1">HYPERLINK("#"&amp;CELL("Address",INDIRECT("Formular!"&amp;ADDRESS(tblSheetLanguage[[#This Row],[Zeile]],tblSheetLanguage[[#This Row],[Spalte]]))),ADDRESS(tblSheetLanguage[[#This Row],[Zeile]],tblSheetLanguage[[#This Row],[Spalte]]))</f>
        <v>$B$284</v>
      </c>
      <c r="C360" s="285">
        <v>284</v>
      </c>
      <c r="D360" s="285">
        <v>2</v>
      </c>
      <c r="E360" s="285" t="s">
        <v>41756</v>
      </c>
      <c r="F360" s="285"/>
      <c r="G360" s="285"/>
      <c r="H360" s="285"/>
      <c r="I360" s="285"/>
      <c r="J360" s="285"/>
      <c r="K360" s="285" t="s">
        <v>42751</v>
      </c>
      <c r="L360" s="285" t="s">
        <v>42752</v>
      </c>
      <c r="M360" s="285" t="s">
        <v>44054</v>
      </c>
      <c r="N360" s="285" t="s">
        <v>44055</v>
      </c>
      <c r="O360" s="285" t="s">
        <v>44056</v>
      </c>
      <c r="P360" s="285" t="s">
        <v>44057</v>
      </c>
      <c r="Q360" s="285" t="s">
        <v>44058</v>
      </c>
      <c r="R360" s="285" t="s">
        <v>44059</v>
      </c>
      <c r="S360" s="285" t="str">
        <f>IF(tblSheetLanguage[[#This Row],[EN]]="",IF(tblSheetLanguage[[#This Row],[EN]]="",tblSheetLanguage[[#This Row],[DE]],tblSheetLanguage[[#This Row],[EN]]),tblSheetLanguage[[#This Row],[EN]])</f>
        <v>Vertragsnr.</v>
      </c>
      <c r="V360" t="str">
        <f t="shared" si="10"/>
        <v>$B$284</v>
      </c>
      <c r="W360">
        <f>tblSheetLanguage[[#This Row],[Zeile]]</f>
        <v>284</v>
      </c>
      <c r="X360">
        <f>tblSheetLanguage[[#This Row],[Spalte]]</f>
        <v>2</v>
      </c>
    </row>
    <row r="361" spans="1:24" x14ac:dyDescent="0.3">
      <c r="A361" s="276"/>
      <c r="B361" s="230" t="str" cm="1">
        <f t="array" aca="1" ref="B361" ca="1">HYPERLINK("#"&amp;CELL("Address",INDIRECT("Formular!"&amp;ADDRESS(tblSheetLanguage[[#This Row],[Zeile]],tblSheetLanguage[[#This Row],[Spalte]]))),ADDRESS(tblSheetLanguage[[#This Row],[Zeile]],tblSheetLanguage[[#This Row],[Spalte]]))</f>
        <v>$B$302</v>
      </c>
      <c r="C361" s="285">
        <v>302</v>
      </c>
      <c r="D361" s="285">
        <v>2</v>
      </c>
      <c r="E361" s="285" t="s">
        <v>41756</v>
      </c>
      <c r="F361" s="285"/>
      <c r="G361" s="285"/>
      <c r="H361" s="285"/>
      <c r="I361" s="285"/>
      <c r="J361" s="285"/>
      <c r="K361" s="285" t="s">
        <v>42751</v>
      </c>
      <c r="L361" s="285" t="s">
        <v>42752</v>
      </c>
      <c r="M361" s="285" t="s">
        <v>44054</v>
      </c>
      <c r="N361" s="285" t="s">
        <v>44055</v>
      </c>
      <c r="O361" s="285" t="s">
        <v>44056</v>
      </c>
      <c r="P361" s="285" t="s">
        <v>44057</v>
      </c>
      <c r="Q361" s="285" t="s">
        <v>44058</v>
      </c>
      <c r="R361" s="285" t="s">
        <v>44059</v>
      </c>
      <c r="S361" s="285" t="str">
        <f>IF(tblSheetLanguage[[#This Row],[EN]]="",IF(tblSheetLanguage[[#This Row],[EN]]="",tblSheetLanguage[[#This Row],[DE]],tblSheetLanguage[[#This Row],[EN]]),tblSheetLanguage[[#This Row],[EN]])</f>
        <v>Vertragsnr.</v>
      </c>
      <c r="V361" t="str">
        <f t="shared" si="10"/>
        <v>$B$302</v>
      </c>
      <c r="W361">
        <f>tblSheetLanguage[[#This Row],[Zeile]]</f>
        <v>302</v>
      </c>
      <c r="X361">
        <f>tblSheetLanguage[[#This Row],[Spalte]]</f>
        <v>2</v>
      </c>
    </row>
    <row r="362" spans="1:24" x14ac:dyDescent="0.3">
      <c r="A362" s="276"/>
      <c r="B362" s="230" t="str" cm="1">
        <f t="array" aca="1" ref="B362" ca="1">HYPERLINK("#"&amp;CELL("Address",INDIRECT("Formular!"&amp;ADDRESS(tblSheetLanguage[[#This Row],[Zeile]],tblSheetLanguage[[#This Row],[Spalte]]))),ADDRESS(tblSheetLanguage[[#This Row],[Zeile]],tblSheetLanguage[[#This Row],[Spalte]]))</f>
        <v>$B$320</v>
      </c>
      <c r="C362" s="285">
        <v>320</v>
      </c>
      <c r="D362" s="285">
        <v>2</v>
      </c>
      <c r="E362" s="285" t="s">
        <v>41756</v>
      </c>
      <c r="F362" s="285"/>
      <c r="G362" s="285"/>
      <c r="H362" s="285"/>
      <c r="I362" s="285"/>
      <c r="J362" s="285"/>
      <c r="K362" s="285" t="s">
        <v>42751</v>
      </c>
      <c r="L362" s="285" t="s">
        <v>42752</v>
      </c>
      <c r="M362" s="285" t="s">
        <v>44054</v>
      </c>
      <c r="N362" s="285" t="s">
        <v>44055</v>
      </c>
      <c r="O362" s="285" t="s">
        <v>44056</v>
      </c>
      <c r="P362" s="285" t="s">
        <v>44057</v>
      </c>
      <c r="Q362" s="285" t="s">
        <v>44058</v>
      </c>
      <c r="R362" s="285" t="s">
        <v>44059</v>
      </c>
      <c r="S362" s="285" t="str">
        <f>IF(tblSheetLanguage[[#This Row],[EN]]="",IF(tblSheetLanguage[[#This Row],[EN]]="",tblSheetLanguage[[#This Row],[DE]],tblSheetLanguage[[#This Row],[EN]]),tblSheetLanguage[[#This Row],[EN]])</f>
        <v>Vertragsnr.</v>
      </c>
      <c r="V362" t="str">
        <f t="shared" si="10"/>
        <v>$B$320</v>
      </c>
      <c r="W362">
        <f>tblSheetLanguage[[#This Row],[Zeile]]</f>
        <v>320</v>
      </c>
      <c r="X362">
        <f>tblSheetLanguage[[#This Row],[Spalte]]</f>
        <v>2</v>
      </c>
    </row>
    <row r="363" spans="1:24" x14ac:dyDescent="0.3">
      <c r="A363" s="276" t="s">
        <v>34460</v>
      </c>
      <c r="B363" s="230" t="str" cm="1">
        <f t="array" aca="1" ref="B363" ca="1">HYPERLINK("#"&amp;CELL("Address",INDIRECT("Formular!"&amp;ADDRESS(tblSheetLanguage[[#This Row],[Zeile]],tblSheetLanguage[[#This Row],[Spalte]]))),ADDRESS(tblSheetLanguage[[#This Row],[Zeile]],tblSheetLanguage[[#This Row],[Spalte]]))</f>
        <v>$S$345</v>
      </c>
      <c r="C363" s="285">
        <v>345</v>
      </c>
      <c r="D363" s="285">
        <v>19</v>
      </c>
      <c r="E363" s="285" t="s">
        <v>41541</v>
      </c>
      <c r="F363" s="285" t="s">
        <v>41541</v>
      </c>
      <c r="G363" s="285"/>
      <c r="H363" s="285" t="s">
        <v>41541</v>
      </c>
      <c r="I363" s="285"/>
      <c r="J363" s="285"/>
      <c r="K363" s="285"/>
      <c r="L363" s="285"/>
      <c r="M363" s="285" t="s">
        <v>34476</v>
      </c>
      <c r="N363" s="285" t="s">
        <v>34476</v>
      </c>
      <c r="O363" s="285" t="s">
        <v>34476</v>
      </c>
      <c r="P363" s="285" t="s">
        <v>34476</v>
      </c>
      <c r="Q363" s="285" t="s">
        <v>34476</v>
      </c>
      <c r="R363" s="285" t="s">
        <v>34476</v>
      </c>
      <c r="S363" s="285" t="str">
        <f>IF(tblSheetLanguage[[#This Row],[EN]]="",IF(tblSheetLanguage[[#This Row],[EN]]="",tblSheetLanguage[[#This Row],[DE]],tblSheetLanguage[[#This Row],[EN]]),tblSheetLanguage[[#This Row],[EN]])</f>
        <v>WEL</v>
      </c>
      <c r="V363" t="str">
        <f t="shared" si="10"/>
        <v>$S$345</v>
      </c>
      <c r="W363">
        <f>tblSheetLanguage[[#This Row],[Zeile]]</f>
        <v>345</v>
      </c>
      <c r="X363">
        <f>tblSheetLanguage[[#This Row],[Spalte]]</f>
        <v>19</v>
      </c>
    </row>
    <row r="364" spans="1:24" x14ac:dyDescent="0.3">
      <c r="A364" s="276" t="s">
        <v>34460</v>
      </c>
      <c r="B364" s="230" t="str" cm="1">
        <f t="array" aca="1" ref="B364" ca="1">HYPERLINK("#"&amp;CELL("Address",INDIRECT("Formular!"&amp;ADDRESS(tblSheetLanguage[[#This Row],[Zeile]],tblSheetLanguage[[#This Row],[Spalte]]))),ADDRESS(tblSheetLanguage[[#This Row],[Zeile]],tblSheetLanguage[[#This Row],[Spalte]]))</f>
        <v>$F$347</v>
      </c>
      <c r="C364" s="285">
        <v>347</v>
      </c>
      <c r="D364" s="285">
        <v>6</v>
      </c>
      <c r="E364" s="285" t="s">
        <v>42849</v>
      </c>
      <c r="F364" s="285" t="s">
        <v>42849</v>
      </c>
      <c r="G364" s="285"/>
      <c r="H364" s="285" t="s">
        <v>42849</v>
      </c>
      <c r="I364" s="285"/>
      <c r="J364" s="285"/>
      <c r="K364" s="285"/>
      <c r="L364" s="285"/>
      <c r="M364" s="285" t="s">
        <v>34476</v>
      </c>
      <c r="N364" s="285" t="s">
        <v>34476</v>
      </c>
      <c r="O364" s="285" t="s">
        <v>34476</v>
      </c>
      <c r="P364" s="285" t="s">
        <v>34476</v>
      </c>
      <c r="Q364" s="285" t="s">
        <v>34476</v>
      </c>
      <c r="R364" s="285" t="s">
        <v>34476</v>
      </c>
      <c r="S364" s="285" t="str">
        <f>IF(tblSheetLanguage[[#This Row],[EN]]="",IF(tblSheetLanguage[[#This Row],[EN]]="",tblSheetLanguage[[#This Row],[DE]],tblSheetLanguage[[#This Row],[EN]]),tblSheetLanguage[[#This Row],[EN]])</f>
        <v>werwer</v>
      </c>
      <c r="V364" t="str">
        <f t="shared" si="10"/>
        <v>$F$347</v>
      </c>
      <c r="W364">
        <f>tblSheetLanguage[[#This Row],[Zeile]]</f>
        <v>347</v>
      </c>
      <c r="X364">
        <f>tblSheetLanguage[[#This Row],[Spalte]]</f>
        <v>6</v>
      </c>
    </row>
    <row r="365" spans="1:24" x14ac:dyDescent="0.3">
      <c r="A365" s="276" t="s">
        <v>34460</v>
      </c>
      <c r="B365" s="230" t="str" cm="1">
        <f t="array" aca="1" ref="B365" ca="1">HYPERLINK("#"&amp;CELL("Address",INDIRECT("Formular!"&amp;ADDRESS(tblSheetLanguage[[#This Row],[Zeile]],tblSheetLanguage[[#This Row],[Spalte]]))),ADDRESS(tblSheetLanguage[[#This Row],[Zeile]],tblSheetLanguage[[#This Row],[Spalte]]))</f>
        <v>$S$345</v>
      </c>
      <c r="C365" s="285">
        <v>345</v>
      </c>
      <c r="D365" s="285">
        <v>19</v>
      </c>
      <c r="E365" s="285" t="s">
        <v>41903</v>
      </c>
      <c r="F365" s="285" t="s">
        <v>41903</v>
      </c>
      <c r="G365" s="285"/>
      <c r="H365" s="285" t="s">
        <v>41903</v>
      </c>
      <c r="I365" s="285"/>
      <c r="J365" s="285"/>
      <c r="K365" s="285"/>
      <c r="L365" s="285" t="s">
        <v>41903</v>
      </c>
      <c r="M365" s="285" t="s">
        <v>34476</v>
      </c>
      <c r="N365" s="285" t="s">
        <v>34476</v>
      </c>
      <c r="O365" s="285" t="s">
        <v>34476</v>
      </c>
      <c r="P365" s="285" t="s">
        <v>34476</v>
      </c>
      <c r="Q365" s="285" t="s">
        <v>34476</v>
      </c>
      <c r="R365" s="285" t="s">
        <v>34476</v>
      </c>
      <c r="S365" s="285" t="str">
        <f>IF(tblSheetLanguage[[#This Row],[EN]]="",IF(tblSheetLanguage[[#This Row],[EN]]="",tblSheetLanguage[[#This Row],[DE]],tblSheetLanguage[[#This Row],[EN]]),tblSheetLanguage[[#This Row],[EN]])</f>
        <v>WIS1</v>
      </c>
      <c r="V365" t="str">
        <f t="shared" si="10"/>
        <v>$S$345</v>
      </c>
      <c r="W365">
        <f>tblSheetLanguage[[#This Row],[Zeile]]</f>
        <v>345</v>
      </c>
      <c r="X365">
        <f>tblSheetLanguage[[#This Row],[Spalte]]</f>
        <v>19</v>
      </c>
    </row>
    <row r="366" spans="1:24" x14ac:dyDescent="0.3">
      <c r="A366" s="276" t="s">
        <v>34460</v>
      </c>
      <c r="B366" s="230" t="str" cm="1">
        <f t="array" aca="1" ref="B366" ca="1">HYPERLINK("#"&amp;CELL("Address",INDIRECT("Formular!"&amp;ADDRESS(tblSheetLanguage[[#This Row],[Zeile]],tblSheetLanguage[[#This Row],[Spalte]]))),ADDRESS(tblSheetLanguage[[#This Row],[Zeile]],tblSheetLanguage[[#This Row],[Spalte]]))</f>
        <v>$S$361</v>
      </c>
      <c r="C366" s="285">
        <v>361</v>
      </c>
      <c r="D366" s="285">
        <v>19</v>
      </c>
      <c r="E366" s="285" t="s">
        <v>41952</v>
      </c>
      <c r="F366" s="285" t="s">
        <v>41952</v>
      </c>
      <c r="G366" s="285"/>
      <c r="H366" s="285" t="s">
        <v>41952</v>
      </c>
      <c r="I366" s="285"/>
      <c r="J366" s="285"/>
      <c r="K366" s="285"/>
      <c r="L366" s="285" t="s">
        <v>41952</v>
      </c>
      <c r="M366" s="285" t="s">
        <v>34476</v>
      </c>
      <c r="N366" s="285" t="s">
        <v>34476</v>
      </c>
      <c r="O366" s="285" t="s">
        <v>34476</v>
      </c>
      <c r="P366" s="285" t="s">
        <v>34476</v>
      </c>
      <c r="Q366" s="285" t="s">
        <v>34476</v>
      </c>
      <c r="R366" s="285" t="s">
        <v>34476</v>
      </c>
      <c r="S366" s="285" t="str">
        <f>IF(tblSheetLanguage[[#This Row],[EN]]="",IF(tblSheetLanguage[[#This Row],[EN]]="",tblSheetLanguage[[#This Row],[DE]],tblSheetLanguage[[#This Row],[EN]]),tblSheetLanguage[[#This Row],[EN]])</f>
        <v>WIS2</v>
      </c>
      <c r="V366" t="str">
        <f t="shared" ref="V366" si="13">"$" &amp; CHAR(X366+64) &amp; "$" &amp; W366</f>
        <v>$S$361</v>
      </c>
      <c r="W366">
        <f>tblSheetLanguage[[#This Row],[Zeile]]</f>
        <v>361</v>
      </c>
      <c r="X366">
        <f>tblSheetLanguage[[#This Row],[Spalte]]</f>
        <v>19</v>
      </c>
    </row>
    <row r="367" spans="1:24" x14ac:dyDescent="0.3">
      <c r="A367" s="276" t="s">
        <v>34460</v>
      </c>
      <c r="B367" s="230" t="str" cm="1">
        <f t="array" aca="1" ref="B367" ca="1">HYPERLINK("#"&amp;CELL("Address",INDIRECT("Formular!"&amp;ADDRESS(tblSheetLanguage[[#This Row],[Zeile]],tblSheetLanguage[[#This Row],[Spalte]]))),ADDRESS(tblSheetLanguage[[#This Row],[Zeile]],tblSheetLanguage[[#This Row],[Spalte]]))</f>
        <v>$S$377</v>
      </c>
      <c r="C367" s="285">
        <v>377</v>
      </c>
      <c r="D367" s="285">
        <v>19</v>
      </c>
      <c r="E367" s="285" t="s">
        <v>41976</v>
      </c>
      <c r="F367" s="285" t="s">
        <v>41976</v>
      </c>
      <c r="G367" s="285"/>
      <c r="H367" s="285" t="s">
        <v>41976</v>
      </c>
      <c r="I367" s="285"/>
      <c r="J367" s="285"/>
      <c r="K367" s="285"/>
      <c r="L367" s="285" t="s">
        <v>41976</v>
      </c>
      <c r="M367" s="285" t="s">
        <v>34476</v>
      </c>
      <c r="N367" s="285" t="s">
        <v>34476</v>
      </c>
      <c r="O367" s="285" t="s">
        <v>34476</v>
      </c>
      <c r="P367" s="285" t="s">
        <v>34476</v>
      </c>
      <c r="Q367" s="285" t="s">
        <v>34476</v>
      </c>
      <c r="R367" s="285" t="s">
        <v>34476</v>
      </c>
      <c r="S367" s="285" t="str">
        <f>IF(tblSheetLanguage[[#This Row],[EN]]="",IF(tblSheetLanguage[[#This Row],[EN]]="",tblSheetLanguage[[#This Row],[DE]],tblSheetLanguage[[#This Row],[EN]]),tblSheetLanguage[[#This Row],[EN]])</f>
        <v>WIS3</v>
      </c>
      <c r="V367" t="str">
        <f t="shared" si="10"/>
        <v>$S$377</v>
      </c>
      <c r="W367">
        <f>tblSheetLanguage[[#This Row],[Zeile]]</f>
        <v>377</v>
      </c>
      <c r="X367">
        <f>tblSheetLanguage[[#This Row],[Spalte]]</f>
        <v>19</v>
      </c>
    </row>
    <row r="368" spans="1:24" x14ac:dyDescent="0.3">
      <c r="A368" s="276" t="s">
        <v>34460</v>
      </c>
      <c r="B368" s="230" t="str" cm="1">
        <f t="array" aca="1" ref="B368" ca="1">HYPERLINK("#"&amp;CELL("Address",INDIRECT("Formular!"&amp;ADDRESS(tblSheetLanguage[[#This Row],[Zeile]],tblSheetLanguage[[#This Row],[Spalte]]))),ADDRESS(tblSheetLanguage[[#This Row],[Zeile]],tblSheetLanguage[[#This Row],[Spalte]]))</f>
        <v>$G$333</v>
      </c>
      <c r="C368" s="285">
        <v>333</v>
      </c>
      <c r="D368" s="285">
        <v>7</v>
      </c>
      <c r="E368" s="285" t="s">
        <v>42783</v>
      </c>
      <c r="F368" s="285" t="s">
        <v>42784</v>
      </c>
      <c r="G368" s="285" t="s">
        <v>42785</v>
      </c>
      <c r="H368" s="285" t="s">
        <v>42786</v>
      </c>
      <c r="I368" s="285" t="s">
        <v>42787</v>
      </c>
      <c r="J368" s="285"/>
      <c r="K368" s="285"/>
      <c r="L368" s="285" t="s">
        <v>42788</v>
      </c>
      <c r="M368" s="285" t="s">
        <v>34476</v>
      </c>
      <c r="N368" s="285" t="s">
        <v>34476</v>
      </c>
      <c r="O368" s="285" t="s">
        <v>34476</v>
      </c>
      <c r="P368" s="285" t="s">
        <v>34476</v>
      </c>
      <c r="Q368" s="285" t="s">
        <v>34476</v>
      </c>
      <c r="R368" s="285" t="s">
        <v>34476</v>
      </c>
      <c r="S368" s="285" t="str">
        <f>IF(tblSheetLanguage[[#This Row],[EN]]="",IF(tblSheetLanguage[[#This Row],[EN]]="",tblSheetLanguage[[#This Row],[DE]],tblSheetLanguage[[#This Row],[EN]]),tblSheetLanguage[[#This Row],[EN]])</f>
        <v>Yes/No</v>
      </c>
      <c r="V368" t="str">
        <f t="shared" si="10"/>
        <v>$G$333</v>
      </c>
      <c r="W368">
        <f>tblSheetLanguage[[#This Row],[Zeile]]</f>
        <v>333</v>
      </c>
      <c r="X368">
        <f>tblSheetLanguage[[#This Row],[Spalte]]</f>
        <v>7</v>
      </c>
    </row>
    <row r="369" spans="1:28" x14ac:dyDescent="0.3">
      <c r="A369" s="276" t="s">
        <v>34460</v>
      </c>
      <c r="B369" s="230" t="str" cm="1">
        <f t="array" aca="1" ref="B369" ca="1">HYPERLINK("#"&amp;CELL("Address",INDIRECT("Formular!"&amp;ADDRESS(tblSheetLanguage[[#This Row],[Zeile]],tblSheetLanguage[[#This Row],[Spalte]]))),ADDRESS(tblSheetLanguage[[#This Row],[Zeile]],tblSheetLanguage[[#This Row],[Spalte]]))</f>
        <v>$R$333</v>
      </c>
      <c r="C369" s="285">
        <v>333</v>
      </c>
      <c r="D369" s="285">
        <v>18</v>
      </c>
      <c r="E369" s="285" t="s">
        <v>42783</v>
      </c>
      <c r="F369" s="285" t="s">
        <v>42784</v>
      </c>
      <c r="G369" s="285" t="s">
        <v>42785</v>
      </c>
      <c r="H369" s="285" t="s">
        <v>42786</v>
      </c>
      <c r="I369" s="285" t="s">
        <v>42787</v>
      </c>
      <c r="J369" s="285"/>
      <c r="K369" s="285"/>
      <c r="L369" s="285" t="s">
        <v>42788</v>
      </c>
      <c r="M369" s="285" t="s">
        <v>34476</v>
      </c>
      <c r="N369" s="285" t="s">
        <v>34476</v>
      </c>
      <c r="O369" s="285" t="s">
        <v>34476</v>
      </c>
      <c r="P369" s="285" t="s">
        <v>34476</v>
      </c>
      <c r="Q369" s="285" t="s">
        <v>34476</v>
      </c>
      <c r="R369" s="285" t="s">
        <v>34476</v>
      </c>
      <c r="S369" s="285" t="str">
        <f>IF(tblSheetLanguage[[#This Row],[EN]]="",IF(tblSheetLanguage[[#This Row],[EN]]="",tblSheetLanguage[[#This Row],[DE]],tblSheetLanguage[[#This Row],[EN]]),tblSheetLanguage[[#This Row],[EN]])</f>
        <v>Yes/No</v>
      </c>
      <c r="V369" t="str">
        <f t="shared" si="10"/>
        <v>$R$333</v>
      </c>
      <c r="W369">
        <f>tblSheetLanguage[[#This Row],[Zeile]]</f>
        <v>333</v>
      </c>
      <c r="X369">
        <f>tblSheetLanguage[[#This Row],[Spalte]]</f>
        <v>18</v>
      </c>
    </row>
    <row r="370" spans="1:28" x14ac:dyDescent="0.3">
      <c r="A370" s="276" t="s">
        <v>34460</v>
      </c>
      <c r="B370" s="230" t="str" cm="1">
        <f t="array" aca="1" ref="B370" ca="1">HYPERLINK("#"&amp;CELL("Address",INDIRECT("Formular!"&amp;ADDRESS(tblSheetLanguage[[#This Row],[Zeile]],tblSheetLanguage[[#This Row],[Spalte]]))),ADDRESS(tblSheetLanguage[[#This Row],[Zeile]],tblSheetLanguage[[#This Row],[Spalte]]))</f>
        <v>$G$335</v>
      </c>
      <c r="C370" s="285">
        <v>335</v>
      </c>
      <c r="D370" s="285">
        <v>7</v>
      </c>
      <c r="E370" s="285" t="s">
        <v>42783</v>
      </c>
      <c r="F370" s="285" t="s">
        <v>42784</v>
      </c>
      <c r="G370" s="285" t="s">
        <v>42785</v>
      </c>
      <c r="H370" s="285" t="s">
        <v>42786</v>
      </c>
      <c r="I370" s="285" t="s">
        <v>42787</v>
      </c>
      <c r="J370" s="285"/>
      <c r="K370" s="285"/>
      <c r="L370" s="285" t="s">
        <v>42788</v>
      </c>
      <c r="M370" s="285" t="s">
        <v>34476</v>
      </c>
      <c r="N370" s="285" t="s">
        <v>34476</v>
      </c>
      <c r="O370" s="285" t="s">
        <v>34476</v>
      </c>
      <c r="P370" s="285" t="s">
        <v>34476</v>
      </c>
      <c r="Q370" s="285" t="s">
        <v>34476</v>
      </c>
      <c r="R370" s="285" t="s">
        <v>34476</v>
      </c>
      <c r="S370" s="285" t="str">
        <f>IF(tblSheetLanguage[[#This Row],[EN]]="",IF(tblSheetLanguage[[#This Row],[EN]]="",tblSheetLanguage[[#This Row],[DE]],tblSheetLanguage[[#This Row],[EN]]),tblSheetLanguage[[#This Row],[EN]])</f>
        <v>Yes/No</v>
      </c>
      <c r="V370" t="str">
        <f t="shared" si="10"/>
        <v>$G$335</v>
      </c>
      <c r="W370">
        <f>tblSheetLanguage[[#This Row],[Zeile]]</f>
        <v>335</v>
      </c>
      <c r="X370">
        <f>tblSheetLanguage[[#This Row],[Spalte]]</f>
        <v>7</v>
      </c>
    </row>
    <row r="371" spans="1:28" x14ac:dyDescent="0.3">
      <c r="A371" s="276" t="s">
        <v>34460</v>
      </c>
      <c r="B371" s="230" t="str" cm="1">
        <f t="array" aca="1" ref="B371" ca="1">HYPERLINK("#"&amp;CELL("Address",INDIRECT("Formular!"&amp;ADDRESS(tblSheetLanguage[[#This Row],[Zeile]],tblSheetLanguage[[#This Row],[Spalte]]))),ADDRESS(tblSheetLanguage[[#This Row],[Zeile]],tblSheetLanguage[[#This Row],[Spalte]]))</f>
        <v>$R$335</v>
      </c>
      <c r="C371" s="285">
        <v>335</v>
      </c>
      <c r="D371" s="285">
        <v>18</v>
      </c>
      <c r="E371" s="285" t="s">
        <v>42783</v>
      </c>
      <c r="F371" s="285" t="s">
        <v>42784</v>
      </c>
      <c r="G371" s="285" t="s">
        <v>42785</v>
      </c>
      <c r="H371" s="285" t="s">
        <v>42786</v>
      </c>
      <c r="I371" s="285" t="s">
        <v>42787</v>
      </c>
      <c r="J371" s="285"/>
      <c r="K371" s="285"/>
      <c r="L371" s="285" t="s">
        <v>42788</v>
      </c>
      <c r="M371" s="285" t="s">
        <v>34476</v>
      </c>
      <c r="N371" s="285" t="s">
        <v>34476</v>
      </c>
      <c r="O371" s="285" t="s">
        <v>34476</v>
      </c>
      <c r="P371" s="285" t="s">
        <v>34476</v>
      </c>
      <c r="Q371" s="285" t="s">
        <v>34476</v>
      </c>
      <c r="R371" s="285" t="s">
        <v>34476</v>
      </c>
      <c r="S371" s="285" t="str">
        <f>IF(tblSheetLanguage[[#This Row],[EN]]="",IF(tblSheetLanguage[[#This Row],[EN]]="",tblSheetLanguage[[#This Row],[DE]],tblSheetLanguage[[#This Row],[EN]]),tblSheetLanguage[[#This Row],[EN]])</f>
        <v>Yes/No</v>
      </c>
      <c r="V371" t="str">
        <f t="shared" si="10"/>
        <v>$R$335</v>
      </c>
      <c r="W371">
        <f>tblSheetLanguage[[#This Row],[Zeile]]</f>
        <v>335</v>
      </c>
      <c r="X371">
        <f>tblSheetLanguage[[#This Row],[Spalte]]</f>
        <v>18</v>
      </c>
    </row>
    <row r="372" spans="1:28" x14ac:dyDescent="0.3">
      <c r="A372" s="276" t="s">
        <v>34460</v>
      </c>
      <c r="B372" s="230" t="str" cm="1">
        <f t="array" aca="1" ref="B372" ca="1">HYPERLINK("#"&amp;CELL("Address",INDIRECT("Formular!"&amp;ADDRESS(tblSheetLanguage[[#This Row],[Zeile]],tblSheetLanguage[[#This Row],[Spalte]]))),ADDRESS(tblSheetLanguage[[#This Row],[Zeile]],tblSheetLanguage[[#This Row],[Spalte]]))</f>
        <v>$G$337</v>
      </c>
      <c r="C372" s="285">
        <v>337</v>
      </c>
      <c r="D372" s="285">
        <v>7</v>
      </c>
      <c r="E372" s="285" t="s">
        <v>42783</v>
      </c>
      <c r="F372" s="285" t="s">
        <v>42784</v>
      </c>
      <c r="G372" s="285" t="s">
        <v>42785</v>
      </c>
      <c r="H372" s="285" t="s">
        <v>42786</v>
      </c>
      <c r="I372" s="285" t="s">
        <v>42787</v>
      </c>
      <c r="J372" s="285"/>
      <c r="K372" s="285"/>
      <c r="L372" s="285" t="s">
        <v>42788</v>
      </c>
      <c r="M372" s="285" t="s">
        <v>34476</v>
      </c>
      <c r="N372" s="285" t="s">
        <v>34476</v>
      </c>
      <c r="O372" s="285" t="s">
        <v>34476</v>
      </c>
      <c r="P372" s="285" t="s">
        <v>34476</v>
      </c>
      <c r="Q372" s="285" t="s">
        <v>34476</v>
      </c>
      <c r="R372" s="285" t="s">
        <v>34476</v>
      </c>
      <c r="S372" s="285" t="str">
        <f>IF(tblSheetLanguage[[#This Row],[EN]]="",IF(tblSheetLanguage[[#This Row],[EN]]="",tblSheetLanguage[[#This Row],[DE]],tblSheetLanguage[[#This Row],[EN]]),tblSheetLanguage[[#This Row],[EN]])</f>
        <v>Yes/No</v>
      </c>
      <c r="AB372">
        <v>2</v>
      </c>
    </row>
    <row r="373" spans="1:28" x14ac:dyDescent="0.3">
      <c r="A373" s="276" t="s">
        <v>34460</v>
      </c>
      <c r="B373" s="230" t="str" cm="1">
        <f t="array" aca="1" ref="B373" ca="1">HYPERLINK("#"&amp;CELL("Address",INDIRECT("Formular!"&amp;ADDRESS(tblSheetLanguage[[#This Row],[Zeile]],tblSheetLanguage[[#This Row],[Spalte]]))),ADDRESS(tblSheetLanguage[[#This Row],[Zeile]],tblSheetLanguage[[#This Row],[Spalte]]))</f>
        <v>$Q$345</v>
      </c>
      <c r="C373" s="285">
        <v>345</v>
      </c>
      <c r="D373" s="285">
        <v>17</v>
      </c>
      <c r="E373" s="285" t="s">
        <v>42783</v>
      </c>
      <c r="F373" s="285" t="s">
        <v>42784</v>
      </c>
      <c r="G373" s="285"/>
      <c r="H373" s="285" t="s">
        <v>42786</v>
      </c>
      <c r="I373" s="285" t="s">
        <v>42787</v>
      </c>
      <c r="J373" s="285"/>
      <c r="K373" s="285"/>
      <c r="L373" s="285" t="s">
        <v>42788</v>
      </c>
      <c r="M373" s="285" t="s">
        <v>34476</v>
      </c>
      <c r="N373" s="285" t="s">
        <v>34476</v>
      </c>
      <c r="O373" s="285" t="s">
        <v>34476</v>
      </c>
      <c r="P373" s="285" t="s">
        <v>34476</v>
      </c>
      <c r="Q373" s="285" t="s">
        <v>34476</v>
      </c>
      <c r="R373" s="285" t="s">
        <v>34476</v>
      </c>
      <c r="S373" s="285" t="str">
        <f>IF(tblSheetLanguage[[#This Row],[EN]]="",IF(tblSheetLanguage[[#This Row],[EN]]="",tblSheetLanguage[[#This Row],[DE]],tblSheetLanguage[[#This Row],[EN]]),tblSheetLanguage[[#This Row],[EN]])</f>
        <v>Yes/No</v>
      </c>
    </row>
    <row r="374" spans="1:28" x14ac:dyDescent="0.3">
      <c r="A374" s="276"/>
      <c r="B374" s="230" t="str" cm="1">
        <f t="array" aca="1" ref="B374" ca="1">HYPERLINK("#"&amp;CELL("Address",INDIRECT("Formular!"&amp;ADDRESS(tblSheetLanguage[[#This Row],[Zeile]],tblSheetLanguage[[#This Row],[Spalte]]))),ADDRESS(tblSheetLanguage[[#This Row],[Zeile]],tblSheetLanguage[[#This Row],[Spalte]]))</f>
        <v>$O$347</v>
      </c>
      <c r="C374" s="285">
        <v>347</v>
      </c>
      <c r="D374" s="285">
        <v>15</v>
      </c>
      <c r="E374" s="285" t="s">
        <v>41913</v>
      </c>
      <c r="F374" s="285" t="s">
        <v>42852</v>
      </c>
      <c r="G374" s="285" t="s">
        <v>42853</v>
      </c>
      <c r="H374" s="285" t="s">
        <v>42854</v>
      </c>
      <c r="I374" s="285" t="s">
        <v>42855</v>
      </c>
      <c r="J374" s="285" t="s">
        <v>42856</v>
      </c>
      <c r="K374" s="285" t="s">
        <v>42857</v>
      </c>
      <c r="L374" s="285" t="s">
        <v>42858</v>
      </c>
      <c r="M374" s="285" t="s">
        <v>44145</v>
      </c>
      <c r="N374" s="285" t="s">
        <v>44146</v>
      </c>
      <c r="O374" s="285" t="s">
        <v>44147</v>
      </c>
      <c r="P374" s="285" t="s">
        <v>41913</v>
      </c>
      <c r="Q374" s="285" t="s">
        <v>44148</v>
      </c>
      <c r="R374" s="285" t="s">
        <v>44149</v>
      </c>
      <c r="S374" s="285" t="str">
        <f>IF(tblSheetLanguage[[#This Row],[EN]]="",IF(tblSheetLanguage[[#This Row],[EN]]="",tblSheetLanguage[[#This Row],[DE]],tblSheetLanguage[[#This Row],[EN]]),tblSheetLanguage[[#This Row],[EN]])</f>
        <v>ZEK No.:</v>
      </c>
    </row>
  </sheetData>
  <phoneticPr fontId="26" type="noConversion"/>
  <pageMargins left="0.7" right="0.7" top="0.78740157499999996" bottom="0.78740157499999996"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6977BD2A5A7F34A953736341C275A48" ma:contentTypeVersion="20" ma:contentTypeDescription="Ein neues Dokument erstellen." ma:contentTypeScope="" ma:versionID="5babd7f12b2bcc5f0b9671a576c8dc46">
  <xsd:schema xmlns:xsd="http://www.w3.org/2001/XMLSchema" xmlns:xs="http://www.w3.org/2001/XMLSchema" xmlns:p="http://schemas.microsoft.com/office/2006/metadata/properties" xmlns:ns2="9b62b5ea-f246-4275-8faa-c785b73fcd36" xmlns:ns3="43214e66-13b1-49da-840f-0db474b21b0d" targetNamespace="http://schemas.microsoft.com/office/2006/metadata/properties" ma:root="true" ma:fieldsID="35c29c86826e12cd2e61bcca0b905af2" ns2:_="" ns3:_="">
    <xsd:import namespace="9b62b5ea-f246-4275-8faa-c785b73fcd36"/>
    <xsd:import namespace="43214e66-13b1-49da-840f-0db474b21b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Logb_x00fc_cherHNRot08_x002e_08_x002e_23_x002d_30_x002e_10_x002e_23" minOccurs="0"/>
                <xsd:element ref="ns2:Logb_x00fc_cherHNrot08_x002e_08_x002e_23_x002d_30_x002e_10_x002e_230" minOccurs="0"/>
                <xsd:element ref="ns2:LogDLBW08_x002e_08_x002e_23_x002d_30_x002e_10_x002e_23"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62b5ea-f246-4275-8faa-c785b73fcd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116d47f0-238a-4f73-986a-f782046cdb4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Logb_x00fc_cherHNRot08_x002e_08_x002e_23_x002d_30_x002e_10_x002e_23" ma:index="25" nillable="true" ma:displayName="Logbücher HN Rot 08.08.23-30.10.23" ma:format="Dropdown" ma:internalName="Logb_x00fc_cherHNRot08_x002e_08_x002e_23_x002d_30_x002e_10_x002e_23">
      <xsd:simpleType>
        <xsd:restriction base="dms:Text">
          <xsd:maxLength value="255"/>
        </xsd:restriction>
      </xsd:simpleType>
    </xsd:element>
    <xsd:element name="Logb_x00fc_cherHNrot08_x002e_08_x002e_23_x002d_30_x002e_10_x002e_230" ma:index="26" nillable="true" ma:displayName="Logbücher HN rot 08.08.23-30.10.23" ma:format="Dropdown" ma:internalName="Logb_x00fc_cherHNrot08_x002e_08_x002e_23_x002d_30_x002e_10_x002e_230">
      <xsd:simpleType>
        <xsd:restriction base="dms:Choice">
          <xsd:enumeration value="Auswahl 1"/>
          <xsd:enumeration value="Auswahl 2"/>
          <xsd:enumeration value="Auswahl 3"/>
        </xsd:restriction>
      </xsd:simpleType>
    </xsd:element>
    <xsd:element name="LogDLBW08_x002e_08_x002e_23_x002d_30_x002e_10_x002e_23" ma:index="27" nillable="true" ma:displayName="Log DLBW 08.08.23-30.10.23" ma:format="Dropdown" ma:internalName="LogDLBW08_x002e_08_x002e_23_x002d_30_x002e_10_x002e_23">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214e66-13b1-49da-840f-0db474b21b0d" elementFormDefault="qualified">
    <xsd:import namespace="http://schemas.microsoft.com/office/2006/documentManagement/types"/>
    <xsd:import namespace="http://schemas.microsoft.com/office/infopath/2007/PartnerControls"/>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861efe18-23ee-4a8d-b900-bae606b7d177}" ma:internalName="TaxCatchAll" ma:showField="CatchAllData" ma:web="43214e66-13b1-49da-840f-0db474b21b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ogb_x00fc_cherHNrot08_x002e_08_x002e_23_x002d_30_x002e_10_x002e_230 xmlns="9b62b5ea-f246-4275-8faa-c785b73fcd36" xsi:nil="true"/>
    <lcf76f155ced4ddcb4097134ff3c332f xmlns="9b62b5ea-f246-4275-8faa-c785b73fcd36">
      <Terms xmlns="http://schemas.microsoft.com/office/infopath/2007/PartnerControls"/>
    </lcf76f155ced4ddcb4097134ff3c332f>
    <LogDLBW08_x002e_08_x002e_23_x002d_30_x002e_10_x002e_23 xmlns="9b62b5ea-f246-4275-8faa-c785b73fcd36" xsi:nil="true"/>
    <Logb_x00fc_cherHNRot08_x002e_08_x002e_23_x002d_30_x002e_10_x002e_23 xmlns="9b62b5ea-f246-4275-8faa-c785b73fcd36" xsi:nil="true"/>
    <TaxCatchAll xmlns="43214e66-13b1-49da-840f-0db474b21b0d" xsi:nil="true"/>
  </documentManagement>
</p:properties>
</file>

<file path=customXml/itemProps1.xml><?xml version="1.0" encoding="utf-8"?>
<ds:datastoreItem xmlns:ds="http://schemas.openxmlformats.org/officeDocument/2006/customXml" ds:itemID="{78AB47D7-89CE-4F7B-95AC-C49BB6B2F3D6}">
  <ds:schemaRefs>
    <ds:schemaRef ds:uri="http://schemas.microsoft.com/sharepoint/v3/contenttype/forms"/>
  </ds:schemaRefs>
</ds:datastoreItem>
</file>

<file path=customXml/itemProps2.xml><?xml version="1.0" encoding="utf-8"?>
<ds:datastoreItem xmlns:ds="http://schemas.openxmlformats.org/officeDocument/2006/customXml" ds:itemID="{5CB1CC82-FDCB-4CF5-A865-0291FCC542E6}"/>
</file>

<file path=customXml/itemProps3.xml><?xml version="1.0" encoding="utf-8"?>
<ds:datastoreItem xmlns:ds="http://schemas.openxmlformats.org/officeDocument/2006/customXml" ds:itemID="{341CA69E-3103-4C35-B42C-35B3FFE5C43F}">
  <ds:schemaRefs>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purl.org/dc/elements/1.1/"/>
    <ds:schemaRef ds:uri="6bfe025c-6245-457b-b935-e20f3e8ac1ba"/>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410</vt:i4>
      </vt:variant>
    </vt:vector>
  </HeadingPairs>
  <TitlesOfParts>
    <vt:vector size="411" baseType="lpstr">
      <vt:lpstr>Formular</vt:lpstr>
      <vt:lpstr>Formular!AALAddressInformation</vt:lpstr>
      <vt:lpstr>Formular!AALBuilding</vt:lpstr>
      <vt:lpstr>Formular!AALcountry</vt:lpstr>
      <vt:lpstr>AALDCVendor</vt:lpstr>
      <vt:lpstr>Formular!AALDistrict</vt:lpstr>
      <vt:lpstr>Formular!AALhousenumber</vt:lpstr>
      <vt:lpstr>Formular!AALpostalcode</vt:lpstr>
      <vt:lpstr>Formular!AALpostalcodeforpostbox</vt:lpstr>
      <vt:lpstr>Formular!AALpostbox</vt:lpstr>
      <vt:lpstr>Formular!AALstreet</vt:lpstr>
      <vt:lpstr>Formular!AALtown</vt:lpstr>
      <vt:lpstr>Formular!AALValidFrom</vt:lpstr>
      <vt:lpstr>Formular!AALvendorname</vt:lpstr>
      <vt:lpstr>Formular!AALVendorNumber</vt:lpstr>
      <vt:lpstr>Formular!ABLbankaccount1</vt:lpstr>
      <vt:lpstr>Formular!ABLbankaccount2</vt:lpstr>
      <vt:lpstr>Formular!ABLbankaccount3</vt:lpstr>
      <vt:lpstr>Formular!ABLbankaccount4</vt:lpstr>
      <vt:lpstr>Formular!ABLbankaccount5</vt:lpstr>
      <vt:lpstr>Formular!ABLbankcode1</vt:lpstr>
      <vt:lpstr>Formular!ABLbankcode2</vt:lpstr>
      <vt:lpstr>Formular!ABLbankcode3</vt:lpstr>
      <vt:lpstr>Formular!ABLbankcode4</vt:lpstr>
      <vt:lpstr>Formular!ABLbankcode5</vt:lpstr>
      <vt:lpstr>Formular!ABLbankgiro1</vt:lpstr>
      <vt:lpstr>Formular!ABLbankgiro2</vt:lpstr>
      <vt:lpstr>Formular!ABLbankgiro3</vt:lpstr>
      <vt:lpstr>Formular!ABLbankgiro4</vt:lpstr>
      <vt:lpstr>Formular!ABLbankgiro5</vt:lpstr>
      <vt:lpstr>Formular!ABLbankinformation1</vt:lpstr>
      <vt:lpstr>Formular!ABLbankinformation2</vt:lpstr>
      <vt:lpstr>Formular!ABLbankinformation3</vt:lpstr>
      <vt:lpstr>Formular!ABLbankinformation4</vt:lpstr>
      <vt:lpstr>Formular!ABLbankinformation5</vt:lpstr>
      <vt:lpstr>Formular!ABLbankoffice1</vt:lpstr>
      <vt:lpstr>Formular!ABLbankoffice2</vt:lpstr>
      <vt:lpstr>Formular!ABLbankoffice3</vt:lpstr>
      <vt:lpstr>Formular!ABLbankoffice4</vt:lpstr>
      <vt:lpstr>Formular!ABLbankoffice5</vt:lpstr>
      <vt:lpstr>Formular!ABLcountryISOcode1</vt:lpstr>
      <vt:lpstr>Formular!ABLcountryISOcode2</vt:lpstr>
      <vt:lpstr>Formular!ABLcountryISOcode3</vt:lpstr>
      <vt:lpstr>Formular!ABLcountryISOcode4</vt:lpstr>
      <vt:lpstr>Formular!ABLcountryISOcode5</vt:lpstr>
      <vt:lpstr>Formular!ABLcurrencyISOcode1</vt:lpstr>
      <vt:lpstr>Formular!ABLcurrencyISOcode2</vt:lpstr>
      <vt:lpstr>Formular!ABLcurrencyISOcode3</vt:lpstr>
      <vt:lpstr>Formular!ABLcurrencyISOcode4</vt:lpstr>
      <vt:lpstr>Formular!ABLcurrencyISOcode5</vt:lpstr>
      <vt:lpstr>Formular!ABLIBAN1</vt:lpstr>
      <vt:lpstr>Formular!ABLIBAN2</vt:lpstr>
      <vt:lpstr>Formular!ABLIBAN3</vt:lpstr>
      <vt:lpstr>Formular!ABLIBAN4</vt:lpstr>
      <vt:lpstr>Formular!ABLIBAN5</vt:lpstr>
      <vt:lpstr>Formular!ABLnameofbank1</vt:lpstr>
      <vt:lpstr>Formular!ABLnameofbank2</vt:lpstr>
      <vt:lpstr>Formular!ABLnameofbank3</vt:lpstr>
      <vt:lpstr>Formular!ABLnameofbank4</vt:lpstr>
      <vt:lpstr>Formular!ABLnameofbank5</vt:lpstr>
      <vt:lpstr>Formular!ABLNotepartnerbanktype1</vt:lpstr>
      <vt:lpstr>Formular!ABLNotepartnerbanktype2</vt:lpstr>
      <vt:lpstr>Formular!ABLNotepartnerbanktype3</vt:lpstr>
      <vt:lpstr>Formular!ABLNotepartnerbanktype4</vt:lpstr>
      <vt:lpstr>Formular!ABLNotepartnerbanktype5</vt:lpstr>
      <vt:lpstr>Formular!ABLSEPACityofSignature1</vt:lpstr>
      <vt:lpstr>Formular!ABLSEPACityofSignature2</vt:lpstr>
      <vt:lpstr>Formular!ABLSEPACityofSignature3</vt:lpstr>
      <vt:lpstr>Formular!ABLSEPACityofSignature4</vt:lpstr>
      <vt:lpstr>Formular!ABLSEPACityofSignature5</vt:lpstr>
      <vt:lpstr>Formular!ABLSEPAContractNo1</vt:lpstr>
      <vt:lpstr>Formular!ABLSEPAContractNo2</vt:lpstr>
      <vt:lpstr>Formular!ABLSEPAContractNo3</vt:lpstr>
      <vt:lpstr>Formular!ABLSEPAContractNo4</vt:lpstr>
      <vt:lpstr>Formular!ABLSEPAContractNo5</vt:lpstr>
      <vt:lpstr>Formular!ABLSEPADateofSignature1</vt:lpstr>
      <vt:lpstr>Formular!ABLSEPADateofSignature2</vt:lpstr>
      <vt:lpstr>Formular!ABLSEPADateofSignature3</vt:lpstr>
      <vt:lpstr>Formular!ABLSEPADateofSignature4</vt:lpstr>
      <vt:lpstr>Formular!ABLSEPADateofSignature5</vt:lpstr>
      <vt:lpstr>Formular!ABLSEPADirectDebit1</vt:lpstr>
      <vt:lpstr>Formular!ABLSEPADirectDebit2</vt:lpstr>
      <vt:lpstr>Formular!ABLSEPADirectDebit3</vt:lpstr>
      <vt:lpstr>Formular!ABLSEPADirectDebit4</vt:lpstr>
      <vt:lpstr>Formular!ABLSEPADirectDebit5</vt:lpstr>
      <vt:lpstr>Formular!ABLswiftcode1</vt:lpstr>
      <vt:lpstr>Formular!ABLswiftcode2</vt:lpstr>
      <vt:lpstr>Formular!ABLswiftcode3</vt:lpstr>
      <vt:lpstr>Formular!ABLswiftcode4</vt:lpstr>
      <vt:lpstr>Formular!ABLswiftcode5</vt:lpstr>
      <vt:lpstr>Formular!AKLCentralAvisFaxNo</vt:lpstr>
      <vt:lpstr>Formular!AKLCentralAvisFaxNoCountry</vt:lpstr>
      <vt:lpstr>Formular!AKLCentralAvisFaxNoExt</vt:lpstr>
      <vt:lpstr>Formular!AKLCentralFaxNo</vt:lpstr>
      <vt:lpstr>Formular!AKLCentralFaxNoCountry</vt:lpstr>
      <vt:lpstr>Formular!AKLCentralFaxNoExt</vt:lpstr>
      <vt:lpstr>Formular!AKLcommunication</vt:lpstr>
      <vt:lpstr>Formular!AKLcorrespondenceaddress8</vt:lpstr>
      <vt:lpstr>Formular!AKLDifferingInvoicingpartner</vt:lpstr>
      <vt:lpstr>Formular!AKLforcentralbilling</vt:lpstr>
      <vt:lpstr>Formular!AKLfororders</vt:lpstr>
      <vt:lpstr>Formular!AKLfororderscentralmailaddress1</vt:lpstr>
      <vt:lpstr>Formular!AKLfororderscentralmailaddress2</vt:lpstr>
      <vt:lpstr>Formular!AKLfororderscentralmailaddress3</vt:lpstr>
      <vt:lpstr>Formular!AKLfororderscentralmailaddress4</vt:lpstr>
      <vt:lpstr>Formular!AKLforordersRemark1</vt:lpstr>
      <vt:lpstr>Formular!AKLforordersRemark2</vt:lpstr>
      <vt:lpstr>Formular!AKLforordersRemark3</vt:lpstr>
      <vt:lpstr>Formular!AKLforordersRemark4</vt:lpstr>
      <vt:lpstr>Formular!AKLforpaymentadviceandconfirmationofarrivalcentraladvicemailaddress1</vt:lpstr>
      <vt:lpstr>Formular!AKLforpaymentadviceandconfirmationofarrivalcentraladvicemailaddress2</vt:lpstr>
      <vt:lpstr>Formular!AKLforpaymentadviceandconfirmationofarrivalcentraladvicemailaddress3</vt:lpstr>
      <vt:lpstr>Formular!AKLforpaymentadviceandconfirmationofarrivalcentraladvicemailaddress4</vt:lpstr>
      <vt:lpstr>Formular!AKLforpaymentRemark1</vt:lpstr>
      <vt:lpstr>Formular!AKLforpaymentRemark2</vt:lpstr>
      <vt:lpstr>Formular!AKLforpaymentRemark3</vt:lpstr>
      <vt:lpstr>Formular!AKLforpaymentRemark4</vt:lpstr>
      <vt:lpstr>Formular!AKLFurthermailaddress01</vt:lpstr>
      <vt:lpstr>Formular!AKLFurthermailaddress02</vt:lpstr>
      <vt:lpstr>Formular!AKLFurthermailaddress03</vt:lpstr>
      <vt:lpstr>Formular!AKLFurthermailaddress04</vt:lpstr>
      <vt:lpstr>Formular!AKLFurthermailaddress05</vt:lpstr>
      <vt:lpstr>Formular!AKLFurthermailaddress06</vt:lpstr>
      <vt:lpstr>Formular!AKLFurthermailaddress07</vt:lpstr>
      <vt:lpstr>Formular!AKLFurthermailaddress08</vt:lpstr>
      <vt:lpstr>Formular!AKLFurthermailaddress09</vt:lpstr>
      <vt:lpstr>Formular!AKLFurthermailaddress10</vt:lpstr>
      <vt:lpstr>Formular!AKLFurthermailaddress11</vt:lpstr>
      <vt:lpstr>Formular!AKLFurthermailaddress12</vt:lpstr>
      <vt:lpstr>Formular!AKLFurthermailaddress13</vt:lpstr>
      <vt:lpstr>Formular!AKLFurthermailaddress14</vt:lpstr>
      <vt:lpstr>Formular!AKLFurthermailaddress15</vt:lpstr>
      <vt:lpstr>Formular!AKLFurthermailaddress16</vt:lpstr>
      <vt:lpstr>Formular!AKLFurtherRemark01</vt:lpstr>
      <vt:lpstr>Formular!AKLFurtherRemark02</vt:lpstr>
      <vt:lpstr>Formular!AKLFurtherRemark03</vt:lpstr>
      <vt:lpstr>Formular!AKLFurtherRemark04</vt:lpstr>
      <vt:lpstr>Formular!AKLFurtherRemark05</vt:lpstr>
      <vt:lpstr>Formular!AKLFurtherRemark06</vt:lpstr>
      <vt:lpstr>Formular!AKLFurtherRemark07</vt:lpstr>
      <vt:lpstr>Formular!AKLFurtherRemark08</vt:lpstr>
      <vt:lpstr>Formular!AKLFurtherRemark09</vt:lpstr>
      <vt:lpstr>Formular!AKLFurtherRemark10</vt:lpstr>
      <vt:lpstr>Formular!AKLFurtherRemark11</vt:lpstr>
      <vt:lpstr>Formular!AKLFurtherRemark12</vt:lpstr>
      <vt:lpstr>Formular!AKLFurtherRemark13</vt:lpstr>
      <vt:lpstr>Formular!AKLFurtherRemark14</vt:lpstr>
      <vt:lpstr>Formular!AKLFurtherRemark15</vt:lpstr>
      <vt:lpstr>Formular!AKLFurtherRemark16</vt:lpstr>
      <vt:lpstr>Formular!AKLlanguage</vt:lpstr>
      <vt:lpstr>Formular!AKLmail1</vt:lpstr>
      <vt:lpstr>Formular!AKLmail2</vt:lpstr>
      <vt:lpstr>Formular!AKLmail3</vt:lpstr>
      <vt:lpstr>Formular!AKLmail4</vt:lpstr>
      <vt:lpstr>Formular!AKLmail5</vt:lpstr>
      <vt:lpstr>Formular!AKLtelephone1</vt:lpstr>
      <vt:lpstr>Formular!AKLtelephone2</vt:lpstr>
      <vt:lpstr>Formular!AKLtelephone3</vt:lpstr>
      <vt:lpstr>Formular!AKLtelephoneCountry1</vt:lpstr>
      <vt:lpstr>Formular!AKLtelephoneCountry2</vt:lpstr>
      <vt:lpstr>Formular!AKLtelephoneCountry3</vt:lpstr>
      <vt:lpstr>Formular!AKLtelephoneExt1</vt:lpstr>
      <vt:lpstr>Formular!AKLtelephoneExt2</vt:lpstr>
      <vt:lpstr>Formular!AKLtelephoneExt3</vt:lpstr>
      <vt:lpstr>Formular!APLcontactperson</vt:lpstr>
      <vt:lpstr>Formular!APLdepartmentfunction</vt:lpstr>
      <vt:lpstr>Formular!APLmail</vt:lpstr>
      <vt:lpstr>Formular!APLnamefamilyname</vt:lpstr>
      <vt:lpstr>Formular!APLnamefirstname</vt:lpstr>
      <vt:lpstr>Formular!APLtelephone</vt:lpstr>
      <vt:lpstr>Formular!APLTelephoneCountry</vt:lpstr>
      <vt:lpstr>Formular!APLtelephoneExt</vt:lpstr>
      <vt:lpstr>Formular!ASLCashMethod</vt:lpstr>
      <vt:lpstr>Formular!ASLCheckdigit</vt:lpstr>
      <vt:lpstr>Formular!ASLexcemptionnumber</vt:lpstr>
      <vt:lpstr>Formular!ASLGLN</vt:lpstr>
      <vt:lpstr>Formular!ASLGLNDataserverBasicNumber</vt:lpstr>
      <vt:lpstr>Formular!ASLGLNDataServerCheckDigit</vt:lpstr>
      <vt:lpstr>Formular!ASLGLNDataserverLocationNumber</vt:lpstr>
      <vt:lpstr>Formular!ASLGLNLocationno2</vt:lpstr>
      <vt:lpstr>Formular!ASLlocaltaxnumber1</vt:lpstr>
      <vt:lpstr>Formular!ASLlocaltaxnumber2</vt:lpstr>
      <vt:lpstr>Formular!ASLlocaltaxnumber3</vt:lpstr>
      <vt:lpstr>Formular!ASLlocaltaxnumberKat1</vt:lpstr>
      <vt:lpstr>Formular!ASLlocaltaxnumberKat2</vt:lpstr>
      <vt:lpstr>Formular!ASLlocaltaxnumberKat3</vt:lpstr>
      <vt:lpstr>Formular!ASLNaturalperson</vt:lpstr>
      <vt:lpstr>Formular!ASLObligatorySplitPayment</vt:lpstr>
      <vt:lpstr>Formular!ASLRegistrationNumberRomania</vt:lpstr>
      <vt:lpstr>Formular!ASLTaxClassification</vt:lpstr>
      <vt:lpstr>Formular!ASLtaxinformation</vt:lpstr>
      <vt:lpstr>Formular!ASLValidto</vt:lpstr>
      <vt:lpstr>Formular!ASLVATpayer</vt:lpstr>
      <vt:lpstr>Formular!ASLVATregistrationnumber</vt:lpstr>
      <vt:lpstr>Formular!ASLVATregistrationnumberKat</vt:lpstr>
      <vt:lpstr>Formular!AULAcceptanceofattachedaddtionalagreement1</vt:lpstr>
      <vt:lpstr>Formular!AULAcceptanceofattachedaddtionalagreement2</vt:lpstr>
      <vt:lpstr>Formular!AULAcceptanceofattachedaddtionalagreement3</vt:lpstr>
      <vt:lpstr>Formular!AULnameandfirstname</vt:lpstr>
      <vt:lpstr>Formular!AULplacedate</vt:lpstr>
      <vt:lpstr>Formular!AULsignature</vt:lpstr>
      <vt:lpstr>Formular!AULstamp</vt:lpstr>
      <vt:lpstr>CJ</vt:lpstr>
      <vt:lpstr>Comm_CS_Countrykey</vt:lpstr>
      <vt:lpstr>Formular!Druckbereich</vt:lpstr>
      <vt:lpstr>Formular!EKLAuthorized1</vt:lpstr>
      <vt:lpstr>Formular!EKLAuthorized10</vt:lpstr>
      <vt:lpstr>Formular!EKLAuthorized11</vt:lpstr>
      <vt:lpstr>Formular!EKLAuthorized12</vt:lpstr>
      <vt:lpstr>Formular!EKLAuthorized13</vt:lpstr>
      <vt:lpstr>Formular!EKLAuthorized14</vt:lpstr>
      <vt:lpstr>Formular!EKLAuthorized15</vt:lpstr>
      <vt:lpstr>Formular!EKLAuthorized2</vt:lpstr>
      <vt:lpstr>Formular!EKLAuthorized3</vt:lpstr>
      <vt:lpstr>Formular!EKLAuthorized4</vt:lpstr>
      <vt:lpstr>Formular!EKLAuthorized5</vt:lpstr>
      <vt:lpstr>Formular!EKLAuthorized6</vt:lpstr>
      <vt:lpstr>Formular!EKLAuthorized7</vt:lpstr>
      <vt:lpstr>Formular!EKLAuthorized8</vt:lpstr>
      <vt:lpstr>Formular!EKLAuthorized9</vt:lpstr>
      <vt:lpstr>Formular!EKLHeader</vt:lpstr>
      <vt:lpstr>Formular!EKLInstallation1</vt:lpstr>
      <vt:lpstr>Formular!EKLInstallation10</vt:lpstr>
      <vt:lpstr>Formular!EKLInstallation11</vt:lpstr>
      <vt:lpstr>Formular!EKLInstallation12</vt:lpstr>
      <vt:lpstr>Formular!EKLInstallation13</vt:lpstr>
      <vt:lpstr>Formular!EKLInstallation14</vt:lpstr>
      <vt:lpstr>Formular!EKLInstallation15</vt:lpstr>
      <vt:lpstr>Formular!EKLInstallation2</vt:lpstr>
      <vt:lpstr>Formular!EKLInstallation3</vt:lpstr>
      <vt:lpstr>Formular!EKLInstallation4</vt:lpstr>
      <vt:lpstr>Formular!EKLInstallation5</vt:lpstr>
      <vt:lpstr>Formular!EKLInstallation6</vt:lpstr>
      <vt:lpstr>Formular!EKLInstallation7</vt:lpstr>
      <vt:lpstr>Formular!EKLInstallation8</vt:lpstr>
      <vt:lpstr>Formular!EKLInstallation9</vt:lpstr>
      <vt:lpstr>Formular!FormulartypKostenart</vt:lpstr>
      <vt:lpstr>Formular!Formulartypland</vt:lpstr>
      <vt:lpstr>Formular!FormulartypSparte</vt:lpstr>
      <vt:lpstr>Formular!Formulartypsprache</vt:lpstr>
      <vt:lpstr>IBSAccoutingClerkCustomer</vt:lpstr>
      <vt:lpstr>Formular!IBSCCSAccounting</vt:lpstr>
      <vt:lpstr>Formular!IBSDefaultClerkVendor</vt:lpstr>
      <vt:lpstr>Formular!IBSduedate</vt:lpstr>
      <vt:lpstr>Formular!IBSExcludefromcompensation</vt:lpstr>
      <vt:lpstr>Formular!IBSinternalinformationaccounting</vt:lpstr>
      <vt:lpstr>Formular!IBSneededchecksforthevendor</vt:lpstr>
      <vt:lpstr>Formular!IBSpaymentmode</vt:lpstr>
      <vt:lpstr>Formular!IBSPolandspecifictab</vt:lpstr>
      <vt:lpstr>Formular!IBSSensitivepartner</vt:lpstr>
      <vt:lpstr>Formular!IBSSplitPaymentfrom</vt:lpstr>
      <vt:lpstr>Formular!IBSSplitPaymentto</vt:lpstr>
      <vt:lpstr>Formular!IESaccountassignmentgroup</vt:lpstr>
      <vt:lpstr>Formular!IESBK_BG</vt:lpstr>
      <vt:lpstr>Formular!IESBK_CZ</vt:lpstr>
      <vt:lpstr>Formular!IESBK_DE</vt:lpstr>
      <vt:lpstr>Formular!IESBK_HR</vt:lpstr>
      <vt:lpstr>Formular!IESBK_PL</vt:lpstr>
      <vt:lpstr>Formular!IESBK_RO</vt:lpstr>
      <vt:lpstr>Formular!IESBK_SK</vt:lpstr>
      <vt:lpstr>Formular!IESBookingcodesheader</vt:lpstr>
      <vt:lpstr>Formular!IEScashdiscountdays</vt:lpstr>
      <vt:lpstr>Formular!IEScashdiscountpercent</vt:lpstr>
      <vt:lpstr>Formular!IEScheckboxyesnoovertakeoftheprecursor</vt:lpstr>
      <vt:lpstr>Formular!IEScodeofconduct</vt:lpstr>
      <vt:lpstr>Formular!IEScompanycode</vt:lpstr>
      <vt:lpstr>Formular!IESconcernsthefollowingsystems</vt:lpstr>
      <vt:lpstr>Formular!IESDifferingPurchaseorderaddress</vt:lpstr>
      <vt:lpstr>Formular!IESDistributionChannel</vt:lpstr>
      <vt:lpstr>Formular!IESDivision</vt:lpstr>
      <vt:lpstr>Formular!IESEKOrg</vt:lpstr>
      <vt:lpstr>Formular!IESifyeswrittenconfirmationfromvendorcheckboxyesno</vt:lpstr>
      <vt:lpstr>Formular!IESincoterms1</vt:lpstr>
      <vt:lpstr>Formular!IESincoterms2</vt:lpstr>
      <vt:lpstr>Formular!IESInfoforaccounting</vt:lpstr>
      <vt:lpstr>Formular!IESinternalinformationpurchase</vt:lpstr>
      <vt:lpstr>Formular!IESlanguage</vt:lpstr>
      <vt:lpstr>Formular!IESMailinvoiceallowed</vt:lpstr>
      <vt:lpstr>Formular!IESmodeoftransport</vt:lpstr>
      <vt:lpstr>Formular!IESordercurrency</vt:lpstr>
      <vt:lpstr>Formular!IESpaymenttermdaysnet</vt:lpstr>
      <vt:lpstr>Formular!IESplanneddeliverytime</vt:lpstr>
      <vt:lpstr>Formular!IESprecursorsuccessorform</vt:lpstr>
      <vt:lpstr>Formular!IESprecursorvendorno</vt:lpstr>
      <vt:lpstr>Formular!IESpurchaseorganisation</vt:lpstr>
      <vt:lpstr>Formular!IESpurchasinggroup</vt:lpstr>
      <vt:lpstr>Formular!IESReason</vt:lpstr>
      <vt:lpstr>Formular!IESRemark</vt:lpstr>
      <vt:lpstr>Formular!IESRemarkClassify</vt:lpstr>
      <vt:lpstr>Formular!IESrole</vt:lpstr>
      <vt:lpstr>Formular!IESSalesCurrency</vt:lpstr>
      <vt:lpstr>Formular!IESsalesorganisation</vt:lpstr>
      <vt:lpstr>Formular!IESStatusEDI</vt:lpstr>
      <vt:lpstr>Formular!IESSubcategory</vt:lpstr>
      <vt:lpstr>Formular!IESSubCategory2</vt:lpstr>
      <vt:lpstr>Formular!IESsuccessorvendorno</vt:lpstr>
      <vt:lpstr>Formular!IEStermsofpayment</vt:lpstr>
      <vt:lpstr>Formular!IESVendorID</vt:lpstr>
      <vt:lpstr>Formular!rngBereichsMarken</vt:lpstr>
      <vt:lpstr>Datenmatrix!rngKostenart</vt:lpstr>
      <vt:lpstr>Datenmatrix!rngLaender</vt:lpstr>
      <vt:lpstr>Formular!rngLieferantLocked</vt:lpstr>
      <vt:lpstr>'Upload Flatfile'!rngNameToSplit</vt:lpstr>
      <vt:lpstr>'FieldSelection IST'!rngPickresult</vt:lpstr>
      <vt:lpstr>Datenmatrix!rngSparten</vt:lpstr>
      <vt:lpstr>Formular!SISCheckcontractinDMS</vt:lpstr>
      <vt:lpstr>Formular!SISCreationofrecurringpaymentenabled</vt:lpstr>
      <vt:lpstr>Formular!SIScreditmemoprocedureLFM1XERSY</vt:lpstr>
      <vt:lpstr>Formular!SISexternalserviceentryenabled</vt:lpstr>
      <vt:lpstr>Formular!SISInvoicingplanallowed</vt:lpstr>
      <vt:lpstr>Formular!SISPricecheckbyInvoiceVerification</vt:lpstr>
      <vt:lpstr>Formular!SISTIPgrouptelebox</vt:lpstr>
      <vt:lpstr>'FieldSelection IST'!tblReason</vt:lpstr>
      <vt:lpstr>tVersion</vt:lpstr>
      <vt:lpstr>Formular!WEL24Familyname</vt:lpstr>
      <vt:lpstr>Formular!WEL24Language</vt:lpstr>
      <vt:lpstr>Formular!WEL24mail</vt:lpstr>
      <vt:lpstr>Formular!WEL24mailsubst</vt:lpstr>
      <vt:lpstr>Formular!WEL24Mobile</vt:lpstr>
      <vt:lpstr>Formular!WEL24MobileCountry</vt:lpstr>
      <vt:lpstr>Formular!WEL24mobileExt</vt:lpstr>
      <vt:lpstr>Formular!WEL24Mobilesubst</vt:lpstr>
      <vt:lpstr>Formular!WEL24MobilesubstCountry</vt:lpstr>
      <vt:lpstr>Formular!WEL24MobilesubstExt</vt:lpstr>
      <vt:lpstr>Formular!WEL24phone</vt:lpstr>
      <vt:lpstr>Formular!WEL24phoneCountry</vt:lpstr>
      <vt:lpstr>Formular!WEL24phoneExt</vt:lpstr>
      <vt:lpstr>Formular!WEL24phonesubst</vt:lpstr>
      <vt:lpstr>Formular!WEL24phonesubstCountry</vt:lpstr>
      <vt:lpstr>Formular!WEL24phonesubstExt</vt:lpstr>
      <vt:lpstr>Formular!WEL24Prename</vt:lpstr>
      <vt:lpstr>Formular!WEL24SubstFamilyname</vt:lpstr>
      <vt:lpstr>Formular!WEL24SubstLanguage</vt:lpstr>
      <vt:lpstr>Formular!WEL24SubstPrename</vt:lpstr>
      <vt:lpstr>Formular!WELbusinessFamilyname</vt:lpstr>
      <vt:lpstr>Formular!WELbusinesshours</vt:lpstr>
      <vt:lpstr>Formular!WELbusinessLanguage</vt:lpstr>
      <vt:lpstr>Formular!WELbusinessmail</vt:lpstr>
      <vt:lpstr>Formular!WELbusinessMobile</vt:lpstr>
      <vt:lpstr>Formular!WELbusinessMobileCountry</vt:lpstr>
      <vt:lpstr>Formular!WELbusinessMobileExt</vt:lpstr>
      <vt:lpstr>Formular!WELbusinessPrename</vt:lpstr>
      <vt:lpstr>Formular!WELbusinesstel</vt:lpstr>
      <vt:lpstr>Formular!WELbusinesstelCountry</vt:lpstr>
      <vt:lpstr>Formular!WELbusinesstelExt</vt:lpstr>
      <vt:lpstr>Formular!WELconfirmationmail</vt:lpstr>
      <vt:lpstr>Formular!WELcontractsmail</vt:lpstr>
      <vt:lpstr>Formular!WELemergency</vt:lpstr>
      <vt:lpstr>Formular!WELFunction</vt:lpstr>
      <vt:lpstr>Formular!WELMarkantSettlementAgreement</vt:lpstr>
      <vt:lpstr>Formular!WELPackagelicensingLFM1ZZEK_LIZ</vt:lpstr>
      <vt:lpstr>Formular!WELQScomplaint</vt:lpstr>
      <vt:lpstr>Formular!WELqsmail</vt:lpstr>
      <vt:lpstr>Formular!WELqsphone</vt:lpstr>
      <vt:lpstr>Formular!WELqsphoneCountry</vt:lpstr>
      <vt:lpstr>Formular!WELqsphoneExt</vt:lpstr>
      <vt:lpstr>Formular!WELregistrationnumberZZEK_LUCID</vt:lpstr>
      <vt:lpstr>Formular!WELsendingofcontractsVTAP</vt:lpstr>
      <vt:lpstr>Formular!WELsendingofpromotionconfirmationAKTI</vt:lpstr>
      <vt:lpstr>Formular!WELsendingofsettlementdocumentsABRE</vt:lpstr>
      <vt:lpstr>Formular!WELsettlementmail</vt:lpstr>
      <vt:lpstr>Formular!WELSuplierFamilyName</vt:lpstr>
      <vt:lpstr>Formular!WELsupplier</vt:lpstr>
      <vt:lpstr>Formular!WELsupplieremail</vt:lpstr>
      <vt:lpstr>Formular!WELsupplierfax</vt:lpstr>
      <vt:lpstr>Formular!WELsupplierfaxCountry</vt:lpstr>
      <vt:lpstr>Formular!WELsupplierfaxExt</vt:lpstr>
      <vt:lpstr>Formular!WELsuppliermobile</vt:lpstr>
      <vt:lpstr>Formular!WELsuppliermobileCountry</vt:lpstr>
      <vt:lpstr>Formular!WELsuppliermobileExt</vt:lpstr>
      <vt:lpstr>Formular!WELsupplierphone</vt:lpstr>
      <vt:lpstr>Formular!WELsupplierphoneCountry</vt:lpstr>
      <vt:lpstr>Formular!WELsupplierphoneExt</vt:lpstr>
      <vt:lpstr>Formular!WELSupplierPrename</vt:lpstr>
      <vt:lpstr>Formular!WELTitle1</vt:lpstr>
      <vt:lpstr>Formular!WELTitle2</vt:lpstr>
      <vt:lpstr>Formular!WELTitle3</vt:lpstr>
      <vt:lpstr>Formular!WELTitle4</vt:lpstr>
      <vt:lpstr>Formular!WELTitle5</vt:lpstr>
      <vt:lpstr>Formular!WELTitle6</vt:lpstr>
      <vt:lpstr>Formular!WELTitle7</vt:lpstr>
      <vt:lpstr>Formular!WELTitle8</vt:lpstr>
      <vt:lpstr>Formular!WIS1AgroProduction</vt:lpstr>
      <vt:lpstr>Formular!WIS1Automaticevaluatedreceiptsettlement</vt:lpstr>
      <vt:lpstr>Formular!WIS1centralpurchasername</vt:lpstr>
      <vt:lpstr>Formular!WIS1centralpurchaserno</vt:lpstr>
      <vt:lpstr>Formular!WIS1contactpersonpurchase</vt:lpstr>
      <vt:lpstr>Formular!WIS1faxno</vt:lpstr>
      <vt:lpstr>Formular!WIS1faxnoCountry</vt:lpstr>
      <vt:lpstr>Formular!WIS1faxnoExt</vt:lpstr>
      <vt:lpstr>Formular!WIS1industrykey</vt:lpstr>
      <vt:lpstr>Formular!WIS1minimumordervalue</vt:lpstr>
      <vt:lpstr>Formular!WIS1palettesettlementLFM1ZZEKPAL</vt:lpstr>
      <vt:lpstr>Formular!WIS1pricingcontrol</vt:lpstr>
      <vt:lpstr>Formular!WIS1SelfbillingNOTallowed</vt:lpstr>
      <vt:lpstr>Formular!WIS1settlementPeriodeRetail</vt:lpstr>
      <vt:lpstr>Formular!WIS1tolerancegroup</vt:lpstr>
      <vt:lpstr>Formular!WIS2cancelcontracttoabovementionedvalidfromdateexistingturnover</vt:lpstr>
      <vt:lpstr>Formular!WIS2checkboxyesnoopenorderopengoodsreceipt</vt:lpstr>
      <vt:lpstr>Formular!WIS2endofbusinessconnection</vt:lpstr>
      <vt:lpstr>Formular!WIS2Gicomform</vt:lpstr>
      <vt:lpstr>Formular!WIS2ifyeslastgoodsreceiptfromxxxxxxxx</vt:lpstr>
      <vt:lpstr>Formular!WIS2openorderopengoodsreceiptform</vt:lpstr>
      <vt:lpstr>Formular!WIS2setcontractsinvalidafterconsultingpurchasingnoturnoverinthecurrentyear</vt:lpstr>
      <vt:lpstr>Formular!WIS3across</vt:lpstr>
      <vt:lpstr>Formular!WIS3across2</vt:lpstr>
      <vt:lpstr>Formular!WIS3additionaldatapurchasingOrganisation</vt:lpstr>
      <vt:lpstr>Formular!WIS3compensationeffectivefrom</vt:lpstr>
      <vt:lpstr>Formular!WIS3compensationuntil</vt:lpstr>
      <vt:lpstr>Formular!WIS3localminimumorderquantity</vt:lpstr>
      <vt:lpstr>Formular!WIS3unit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Bach, Wolfgang</dc:creator>
  <cp:keywords/>
  <dc:description/>
  <cp:lastModifiedBy>Saskia Rink</cp:lastModifiedBy>
  <cp:revision/>
  <cp:lastPrinted>2023-08-30T12:57:20Z</cp:lastPrinted>
  <dcterms:created xsi:type="dcterms:W3CDTF">2020-07-10T07:45:08Z</dcterms:created>
  <dcterms:modified xsi:type="dcterms:W3CDTF">2024-01-15T13:05:40Z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0x0101008D0176C5F27045469C9103B5C2EE575C</vt:lpwstr>
  </property>
  <property fmtid="{D5CDD505-2E9C-101B-9397-08002B2CF9AE}" pid="3" name="MediaServiceImageTags">
    <vt:lpwstr/>
  </property>
</Properties>
</file>